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8770" windowHeight="10080" tabRatio="841"/>
  </bookViews>
  <sheets>
    <sheet name="Template Cover" sheetId="2" r:id="rId1"/>
    <sheet name="Template Control" sheetId="3" r:id="rId2"/>
    <sheet name="Version Control" sheetId="4" r:id="rId3"/>
    <sheet name="Templated Inputs" sheetId="5" r:id="rId4"/>
    <sheet name="Timeline" sheetId="6" r:id="rId5"/>
    <sheet name="Indices &amp; Rates" sheetId="7" r:id="rId6"/>
    <sheet name="Line Items" sheetId="8" r:id="rId7"/>
    <sheet name="Templated Outputs" sheetId="9" r:id="rId8"/>
    <sheet name="Pax Revenue" sheetId="10" r:id="rId9"/>
    <sheet name="Other Revenue" sheetId="11" r:id="rId10"/>
    <sheet name="Staff" sheetId="12" r:id="rId11"/>
    <sheet name="Other Opex" sheetId="13" r:id="rId12"/>
    <sheet name="RS Charges" sheetId="14" r:id="rId13"/>
    <sheet name="Infrastructure" sheetId="15" r:id="rId14"/>
    <sheet name="Performance" sheetId="16" r:id="rId15"/>
    <sheet name="TOC Capex" sheetId="17" r:id="rId16"/>
    <sheet name="Financial Statements" sheetId="18" r:id="rId17"/>
    <sheet name="P&amp;L1" sheetId="19" r:id="rId18"/>
    <sheet name="P&amp;L2" sheetId="20" r:id="rId19"/>
    <sheet name="P&amp;L3" sheetId="21" r:id="rId20"/>
    <sheet name="CF" sheetId="22" r:id="rId21"/>
    <sheet name="BS" sheetId="23" r:id="rId22"/>
    <sheet name="Output Calculations" sheetId="24" r:id="rId23"/>
    <sheet name="FAA" sheetId="25" r:id="rId24"/>
    <sheet name="NPV" sheetId="26" r:id="rId25"/>
    <sheet name="FO&amp;C" sheetId="27" r:id="rId26"/>
    <sheet name="Funding" sheetId="28" r:id="rId27"/>
  </sheets>
  <definedNames>
    <definedName name="Disc_Base">Timeline!$D$17</definedName>
    <definedName name="Franchise_End_1">Timeline!$C$22</definedName>
    <definedName name="Franchise_End_2">Timeline!$C$23</definedName>
    <definedName name="Franchise_Start">Timeline!$C$21</definedName>
    <definedName name="Model_Option">'Line Items'!$D$2625:$D$2645</definedName>
    <definedName name="Option_Switch">'Template Control'!$F$24</definedName>
    <definedName name="Output_Price_Base">Timeline!$E$16</definedName>
    <definedName name="Owner">'Template Cover'!$F$12</definedName>
    <definedName name="_xlnm.Print_Area" localSheetId="5">'Indices &amp; Rates'!$A$1:$AI$97</definedName>
    <definedName name="_xlnm.Print_Area" localSheetId="9">'Other Revenue'!$A$1:$AK$603</definedName>
    <definedName name="_xlnm.Print_Area" localSheetId="17">'P&amp;L1'!$B$2:$AI$530</definedName>
    <definedName name="_xlnm.Print_Area" localSheetId="8">'Pax Revenue'!$A$1:$AK$743</definedName>
    <definedName name="_xlnm.Print_Titles" localSheetId="21">BS!$1:$12</definedName>
    <definedName name="_xlnm.Print_Titles" localSheetId="20">CF!$1:$12</definedName>
    <definedName name="_xlnm.Print_Titles" localSheetId="23">FAA!$1:$8</definedName>
    <definedName name="_xlnm.Print_Titles" localSheetId="25">'FO&amp;C'!$1:$12</definedName>
    <definedName name="_xlnm.Print_Titles" localSheetId="26">Funding!$1:$12</definedName>
    <definedName name="_xlnm.Print_Titles" localSheetId="5">'Indices &amp; Rates'!$1:$12</definedName>
    <definedName name="_xlnm.Print_Titles" localSheetId="13">Infrastructure!$1:$12</definedName>
    <definedName name="_xlnm.Print_Titles" localSheetId="6">'Line Items'!$1:$8</definedName>
    <definedName name="_xlnm.Print_Titles" localSheetId="24">NPV!$1:$12</definedName>
    <definedName name="_xlnm.Print_Titles" localSheetId="11">'Other Opex'!$1:$12</definedName>
    <definedName name="_xlnm.Print_Titles" localSheetId="9">'Other Revenue'!$1:$12</definedName>
    <definedName name="_xlnm.Print_Titles" localSheetId="17">'P&amp;L1'!$1:$12</definedName>
    <definedName name="_xlnm.Print_Titles" localSheetId="18">'P&amp;L2'!$1:$12</definedName>
    <definedName name="_xlnm.Print_Titles" localSheetId="19">'P&amp;L3'!$1:$12</definedName>
    <definedName name="_xlnm.Print_Titles" localSheetId="8">'Pax Revenue'!$1:$12</definedName>
    <definedName name="_xlnm.Print_Titles" localSheetId="14">Performance!$1:$12</definedName>
    <definedName name="_xlnm.Print_Titles" localSheetId="12">'RS Charges'!$1:$12</definedName>
    <definedName name="_xlnm.Print_Titles" localSheetId="10">Staff!$1:$12</definedName>
    <definedName name="_xlnm.Print_Titles" localSheetId="15">'TOC Capex'!$1:$12</definedName>
    <definedName name="_xlnm.Print_Titles" localSheetId="2">'Version Control'!$1:$8</definedName>
    <definedName name="Project">'Template Cover'!$F$13</definedName>
    <definedName name="RN_Switch">'Template Control'!$F$15</definedName>
    <definedName name="Staff_Groups">'Line Items'!$H$645:$H$649</definedName>
    <definedName name="Version">'Template Cover'!$F$14</definedName>
  </definedNames>
  <calcPr calcId="152511"/>
</workbook>
</file>

<file path=xl/calcChain.xml><?xml version="1.0" encoding="utf-8"?>
<calcChain xmlns="http://schemas.openxmlformats.org/spreadsheetml/2006/main">
  <c r="O207" i="27" l="1"/>
  <c r="AI79" i="27"/>
  <c r="AG79" i="27"/>
  <c r="AE79" i="27"/>
  <c r="AC79" i="27"/>
  <c r="AB79" i="27"/>
  <c r="AA79" i="27"/>
  <c r="Z79" i="27"/>
  <c r="Y79" i="27"/>
  <c r="X79" i="27"/>
  <c r="W79" i="27"/>
  <c r="V79" i="27"/>
  <c r="U79" i="27"/>
  <c r="T79" i="27"/>
  <c r="S79" i="27"/>
  <c r="R79" i="27"/>
  <c r="Q79" i="27"/>
  <c r="P79" i="27"/>
  <c r="O79" i="27"/>
  <c r="N79" i="27"/>
  <c r="M79" i="27"/>
  <c r="L79" i="27"/>
  <c r="K79" i="27"/>
  <c r="J79" i="27"/>
  <c r="I79" i="27"/>
  <c r="H79" i="27"/>
  <c r="G79" i="27"/>
  <c r="AI38" i="27"/>
  <c r="AG38" i="27"/>
  <c r="AE38" i="27"/>
  <c r="AC38" i="27"/>
  <c r="AB38" i="27"/>
  <c r="AA38" i="27"/>
  <c r="Z38" i="27"/>
  <c r="Y38" i="27"/>
  <c r="X38" i="27"/>
  <c r="W38" i="27"/>
  <c r="V38" i="27"/>
  <c r="U38" i="27"/>
  <c r="T38" i="27"/>
  <c r="S38" i="27"/>
  <c r="R38" i="27"/>
  <c r="Q38" i="27"/>
  <c r="P38" i="27"/>
  <c r="O38" i="27"/>
  <c r="N38" i="27"/>
  <c r="M38" i="27"/>
  <c r="L38" i="27"/>
  <c r="K38" i="27"/>
  <c r="J38" i="27"/>
  <c r="I38" i="27"/>
  <c r="H38" i="27"/>
  <c r="G38" i="27"/>
  <c r="F219" i="16"/>
  <c r="F218" i="16"/>
  <c r="D218" i="16"/>
  <c r="F217" i="16"/>
  <c r="D217" i="16"/>
  <c r="F26" i="28"/>
  <c r="AI47" i="27"/>
  <c r="AG47" i="27"/>
  <c r="AE47" i="27"/>
  <c r="AC47" i="27"/>
  <c r="AB47" i="27"/>
  <c r="AA47" i="27"/>
  <c r="Z47" i="27"/>
  <c r="Y47" i="27"/>
  <c r="X47" i="27"/>
  <c r="W47" i="27"/>
  <c r="V47" i="27"/>
  <c r="U47" i="27"/>
  <c r="T47" i="27"/>
  <c r="S47" i="27"/>
  <c r="R47" i="27"/>
  <c r="Q47" i="27"/>
  <c r="P47" i="27"/>
  <c r="O47" i="27"/>
  <c r="N47" i="27"/>
  <c r="M47" i="27"/>
  <c r="L47" i="27"/>
  <c r="K47" i="27"/>
  <c r="J47" i="27"/>
  <c r="I47" i="27"/>
  <c r="H47" i="27"/>
  <c r="G47" i="27"/>
  <c r="AI44" i="27"/>
  <c r="AG44" i="27"/>
  <c r="AE44" i="27"/>
  <c r="AC44" i="27"/>
  <c r="AB44" i="27"/>
  <c r="AA44" i="27"/>
  <c r="Z44" i="27"/>
  <c r="Y44" i="27"/>
  <c r="X44" i="27"/>
  <c r="W44" i="27"/>
  <c r="V44" i="27"/>
  <c r="U44" i="27"/>
  <c r="T44" i="27"/>
  <c r="S44" i="27"/>
  <c r="R44" i="27"/>
  <c r="Q44" i="27"/>
  <c r="P44" i="27"/>
  <c r="O44" i="27"/>
  <c r="N44" i="27"/>
  <c r="M44" i="27"/>
  <c r="L44" i="27"/>
  <c r="K44" i="27"/>
  <c r="J44" i="27"/>
  <c r="I44" i="27"/>
  <c r="H44" i="27"/>
  <c r="G44" i="27"/>
  <c r="G43" i="27"/>
  <c r="AI43" i="27"/>
  <c r="AG43" i="27"/>
  <c r="AE43" i="27"/>
  <c r="AC43" i="27"/>
  <c r="AB43" i="27"/>
  <c r="AA43" i="27"/>
  <c r="Z43" i="27"/>
  <c r="Y43" i="27"/>
  <c r="X43" i="27"/>
  <c r="W43" i="27"/>
  <c r="V43" i="27"/>
  <c r="U43" i="27"/>
  <c r="T43" i="27"/>
  <c r="S43" i="27"/>
  <c r="R43" i="27"/>
  <c r="Q43" i="27"/>
  <c r="P43" i="27"/>
  <c r="O43" i="27"/>
  <c r="N43" i="27"/>
  <c r="M43" i="27"/>
  <c r="L43" i="27"/>
  <c r="K43" i="27"/>
  <c r="J43" i="27"/>
  <c r="I43" i="27"/>
  <c r="H43" i="27"/>
  <c r="D1399" i="8" l="1"/>
  <c r="D1398" i="8"/>
  <c r="I310" i="25" l="1"/>
  <c r="H310" i="25"/>
  <c r="I242" i="25"/>
  <c r="H242" i="25"/>
  <c r="C138" i="23"/>
  <c r="C137" i="23"/>
  <c r="C136" i="23"/>
  <c r="C135" i="23"/>
  <c r="C134" i="23"/>
  <c r="D134" i="23" s="1"/>
  <c r="C133" i="23"/>
  <c r="C132" i="23"/>
  <c r="C131" i="23"/>
  <c r="D131" i="23" s="1"/>
  <c r="C130" i="23"/>
  <c r="D130" i="23" s="1"/>
  <c r="C129" i="23"/>
  <c r="D129" i="23" s="1"/>
  <c r="C113" i="23"/>
  <c r="C114" i="23"/>
  <c r="C115" i="23"/>
  <c r="D115" i="23" s="1"/>
  <c r="C116" i="23"/>
  <c r="C117" i="23"/>
  <c r="C118" i="23"/>
  <c r="C119" i="23"/>
  <c r="D119" i="23" s="1"/>
  <c r="C120" i="23"/>
  <c r="C121" i="23"/>
  <c r="C122" i="23"/>
  <c r="C123" i="23"/>
  <c r="D123" i="23" s="1"/>
  <c r="C124" i="23"/>
  <c r="C125" i="23"/>
  <c r="C126" i="23"/>
  <c r="C127" i="23"/>
  <c r="C128" i="23"/>
  <c r="C112" i="23"/>
  <c r="C94" i="23"/>
  <c r="C95" i="23"/>
  <c r="D95" i="23" s="1"/>
  <c r="C96" i="23"/>
  <c r="C97" i="23"/>
  <c r="C98" i="23"/>
  <c r="X98" i="23" s="1"/>
  <c r="C99" i="23"/>
  <c r="C100" i="23"/>
  <c r="C101" i="23"/>
  <c r="C102" i="23"/>
  <c r="C103" i="23"/>
  <c r="C104" i="23"/>
  <c r="C105" i="23"/>
  <c r="C106" i="23"/>
  <c r="C107" i="23"/>
  <c r="C93" i="23"/>
  <c r="AK93" i="23" s="1"/>
  <c r="M93" i="23" l="1"/>
  <c r="S93" i="23"/>
  <c r="AC93" i="23"/>
  <c r="P98" i="23"/>
  <c r="K93" i="23"/>
  <c r="AA93" i="23"/>
  <c r="U93" i="23"/>
  <c r="AG93" i="23"/>
  <c r="AI98" i="23"/>
  <c r="I93" i="23"/>
  <c r="Q93" i="23"/>
  <c r="Y93" i="23"/>
  <c r="L98" i="23"/>
  <c r="AB98" i="23"/>
  <c r="T98" i="23"/>
  <c r="G93" i="23"/>
  <c r="O93" i="23"/>
  <c r="W93" i="23"/>
  <c r="H98" i="23"/>
  <c r="AE101" i="23"/>
  <c r="AB101" i="23"/>
  <c r="X101" i="23"/>
  <c r="T101" i="23"/>
  <c r="P101" i="23"/>
  <c r="L101" i="23"/>
  <c r="H101" i="23"/>
  <c r="AI101" i="23"/>
  <c r="Z101" i="23"/>
  <c r="V101" i="23"/>
  <c r="R101" i="23"/>
  <c r="N101" i="23"/>
  <c r="J101" i="23"/>
  <c r="AG121" i="23"/>
  <c r="AE121" i="23"/>
  <c r="AK121" i="23"/>
  <c r="AC121" i="23"/>
  <c r="Y121" i="23"/>
  <c r="U121" i="23"/>
  <c r="Q121" i="23"/>
  <c r="M121" i="23"/>
  <c r="I121" i="23"/>
  <c r="AI121" i="23"/>
  <c r="AA121" i="23"/>
  <c r="W121" i="23"/>
  <c r="S121" i="23"/>
  <c r="O121" i="23"/>
  <c r="K121" i="23"/>
  <c r="G121" i="23"/>
  <c r="V121" i="23"/>
  <c r="N121" i="23"/>
  <c r="Z121" i="23"/>
  <c r="R121" i="23"/>
  <c r="J121" i="23"/>
  <c r="D99" i="23"/>
  <c r="D101" i="23"/>
  <c r="AK123" i="23"/>
  <c r="AA123" i="23"/>
  <c r="W123" i="23"/>
  <c r="S123" i="23"/>
  <c r="O123" i="23"/>
  <c r="K123" i="23"/>
  <c r="G123" i="23"/>
  <c r="AC123" i="23"/>
  <c r="Y123" i="23"/>
  <c r="U123" i="23"/>
  <c r="Q123" i="23"/>
  <c r="M123" i="23"/>
  <c r="I123" i="23"/>
  <c r="X123" i="23"/>
  <c r="P123" i="23"/>
  <c r="H123" i="23"/>
  <c r="AG123" i="23"/>
  <c r="AB123" i="23"/>
  <c r="T123" i="23"/>
  <c r="L123" i="23"/>
  <c r="D113" i="23"/>
  <c r="D117" i="23"/>
  <c r="D121" i="23"/>
  <c r="K101" i="23"/>
  <c r="S101" i="23"/>
  <c r="AA101" i="23"/>
  <c r="T121" i="23"/>
  <c r="V123" i="23"/>
  <c r="D98" i="23"/>
  <c r="AG98" i="23"/>
  <c r="AC98" i="23"/>
  <c r="Y98" i="23"/>
  <c r="U98" i="23"/>
  <c r="Q98" i="23"/>
  <c r="M98" i="23"/>
  <c r="I98" i="23"/>
  <c r="AK98" i="23"/>
  <c r="AA98" i="23"/>
  <c r="W98" i="23"/>
  <c r="S98" i="23"/>
  <c r="O98" i="23"/>
  <c r="K98" i="23"/>
  <c r="G98" i="23"/>
  <c r="D94" i="23"/>
  <c r="D114" i="23"/>
  <c r="D118" i="23"/>
  <c r="D122" i="23"/>
  <c r="J93" i="23"/>
  <c r="N93" i="23"/>
  <c r="R93" i="23"/>
  <c r="V93" i="23"/>
  <c r="Z93" i="23"/>
  <c r="J98" i="23"/>
  <c r="R98" i="23"/>
  <c r="Z98" i="23"/>
  <c r="M101" i="23"/>
  <c r="U101" i="23"/>
  <c r="AC101" i="23"/>
  <c r="AE98" i="23"/>
  <c r="AK101" i="23"/>
  <c r="H121" i="23"/>
  <c r="X121" i="23"/>
  <c r="J123" i="23"/>
  <c r="Z123" i="23"/>
  <c r="AE123" i="23"/>
  <c r="G101" i="23"/>
  <c r="O101" i="23"/>
  <c r="W101" i="23"/>
  <c r="AG101" i="23"/>
  <c r="L121" i="23"/>
  <c r="AB121" i="23"/>
  <c r="N123" i="23"/>
  <c r="AI123" i="23"/>
  <c r="D93" i="23"/>
  <c r="AE93" i="23"/>
  <c r="AI93" i="23"/>
  <c r="D100" i="23"/>
  <c r="D96" i="23"/>
  <c r="D97" i="23"/>
  <c r="D112" i="23"/>
  <c r="D116" i="23"/>
  <c r="D120" i="23"/>
  <c r="D133" i="23"/>
  <c r="D132" i="23"/>
  <c r="H93" i="23"/>
  <c r="L93" i="23"/>
  <c r="P93" i="23"/>
  <c r="T93" i="23"/>
  <c r="X93" i="23"/>
  <c r="AB93" i="23"/>
  <c r="N98" i="23"/>
  <c r="V98" i="23"/>
  <c r="I101" i="23"/>
  <c r="Q101" i="23"/>
  <c r="Y101" i="23"/>
  <c r="P121" i="23"/>
  <c r="R123" i="23"/>
  <c r="F17" i="3" l="1"/>
  <c r="F180" i="16"/>
  <c r="F84" i="16"/>
  <c r="F156" i="16"/>
  <c r="F132" i="16"/>
  <c r="F62" i="16"/>
  <c r="F288" i="13"/>
  <c r="I230" i="16"/>
  <c r="AI1510" i="15"/>
  <c r="AI1528" i="15"/>
  <c r="AI1537" i="15"/>
  <c r="AI468" i="19" s="1"/>
  <c r="AG1120" i="14"/>
  <c r="AI536" i="14"/>
  <c r="AG536" i="14"/>
  <c r="AI63" i="13"/>
  <c r="AE9" i="26"/>
  <c r="I357" i="25" l="1"/>
  <c r="K357" i="25" s="1"/>
  <c r="I356" i="25"/>
  <c r="J356" i="25" s="1"/>
  <c r="F357" i="25"/>
  <c r="E357" i="25"/>
  <c r="F356" i="25"/>
  <c r="E356" i="25"/>
  <c r="F355" i="25"/>
  <c r="E355" i="25"/>
  <c r="F354" i="25"/>
  <c r="E354" i="25"/>
  <c r="F353" i="25"/>
  <c r="E353" i="25"/>
  <c r="F352" i="25"/>
  <c r="E352" i="25"/>
  <c r="F351" i="25"/>
  <c r="E351" i="25"/>
  <c r="F350" i="25"/>
  <c r="E350" i="25"/>
  <c r="F349" i="25"/>
  <c r="E349" i="25"/>
  <c r="F348" i="25"/>
  <c r="E348" i="25"/>
  <c r="F347" i="25"/>
  <c r="E347" i="25"/>
  <c r="F346" i="25"/>
  <c r="E346" i="25"/>
  <c r="F345" i="25"/>
  <c r="E345" i="25"/>
  <c r="H243" i="25"/>
  <c r="H311" i="25"/>
  <c r="I311" i="25"/>
  <c r="I276" i="25"/>
  <c r="K276" i="25" s="1"/>
  <c r="I277" i="25"/>
  <c r="K277" i="25" s="1"/>
  <c r="C48" i="25"/>
  <c r="C56" i="25"/>
  <c r="C55" i="25"/>
  <c r="C54" i="25"/>
  <c r="C53" i="25"/>
  <c r="C52" i="25"/>
  <c r="C51" i="25"/>
  <c r="C50" i="25"/>
  <c r="C49" i="25"/>
  <c r="C47" i="25"/>
  <c r="C46" i="25"/>
  <c r="C45" i="25"/>
  <c r="C44" i="25"/>
  <c r="C43" i="25"/>
  <c r="C66" i="28" s="1"/>
  <c r="C42" i="25"/>
  <c r="C41" i="25"/>
  <c r="C40" i="25"/>
  <c r="C63" i="28" s="1"/>
  <c r="C39" i="25"/>
  <c r="C38" i="25"/>
  <c r="C37" i="25"/>
  <c r="C36" i="25"/>
  <c r="C35" i="25"/>
  <c r="C58" i="28" s="1"/>
  <c r="J56" i="25" l="1"/>
  <c r="C79" i="28"/>
  <c r="E36" i="25"/>
  <c r="C59" i="28"/>
  <c r="E38" i="25"/>
  <c r="C61" i="28"/>
  <c r="E42" i="25"/>
  <c r="C65" i="28"/>
  <c r="O46" i="25"/>
  <c r="C69" i="28"/>
  <c r="M51" i="25"/>
  <c r="C74" i="28"/>
  <c r="M55" i="25"/>
  <c r="C78" i="28"/>
  <c r="D39" i="25"/>
  <c r="C62" i="28"/>
  <c r="D52" i="25"/>
  <c r="D82" i="25" s="1"/>
  <c r="D111" i="25" s="1"/>
  <c r="D138" i="25" s="1"/>
  <c r="D165" i="25" s="1"/>
  <c r="D196" i="25" s="1"/>
  <c r="D225" i="25" s="1"/>
  <c r="D260" i="25" s="1"/>
  <c r="D328" i="25" s="1"/>
  <c r="C75" i="28"/>
  <c r="E44" i="25"/>
  <c r="C67" i="28"/>
  <c r="E49" i="25"/>
  <c r="E79" i="25" s="1"/>
  <c r="E108" i="25" s="1"/>
  <c r="E135" i="25" s="1"/>
  <c r="E162" i="25" s="1"/>
  <c r="E193" i="25" s="1"/>
  <c r="E222" i="25" s="1"/>
  <c r="E257" i="25" s="1"/>
  <c r="E325" i="25" s="1"/>
  <c r="C72" i="28"/>
  <c r="L53" i="25"/>
  <c r="C76" i="28"/>
  <c r="O48" i="25"/>
  <c r="C71" i="28"/>
  <c r="D47" i="25"/>
  <c r="D77" i="25" s="1"/>
  <c r="D106" i="25" s="1"/>
  <c r="D133" i="25" s="1"/>
  <c r="D160" i="25" s="1"/>
  <c r="D191" i="25" s="1"/>
  <c r="D220" i="25" s="1"/>
  <c r="D255" i="25" s="1"/>
  <c r="D323" i="25" s="1"/>
  <c r="C70" i="28"/>
  <c r="D37" i="25"/>
  <c r="C60" i="28"/>
  <c r="E41" i="25"/>
  <c r="C64" i="28"/>
  <c r="E45" i="25"/>
  <c r="C68" i="28"/>
  <c r="H50" i="25"/>
  <c r="C73" i="28"/>
  <c r="H54" i="25"/>
  <c r="C77" i="28"/>
  <c r="K356" i="25"/>
  <c r="J357" i="25"/>
  <c r="J276" i="25"/>
  <c r="J277" i="25"/>
  <c r="K54" i="25"/>
  <c r="E51" i="25"/>
  <c r="E81" i="25" s="1"/>
  <c r="E110" i="25" s="1"/>
  <c r="E137" i="25" s="1"/>
  <c r="E164" i="25" s="1"/>
  <c r="E195" i="25" s="1"/>
  <c r="E224" i="25" s="1"/>
  <c r="E259" i="25" s="1"/>
  <c r="E327" i="25" s="1"/>
  <c r="G51" i="25"/>
  <c r="J46" i="25"/>
  <c r="L46" i="25"/>
  <c r="O55" i="25"/>
  <c r="D51" i="25"/>
  <c r="D81" i="25" s="1"/>
  <c r="D110" i="25" s="1"/>
  <c r="D137" i="25" s="1"/>
  <c r="D164" i="25" s="1"/>
  <c r="D195" i="25" s="1"/>
  <c r="D224" i="25" s="1"/>
  <c r="D259" i="25" s="1"/>
  <c r="D327" i="25" s="1"/>
  <c r="L50" i="25"/>
  <c r="L54" i="25"/>
  <c r="D45" i="25"/>
  <c r="D55" i="25"/>
  <c r="D85" i="25" s="1"/>
  <c r="D114" i="25" s="1"/>
  <c r="D141" i="25" s="1"/>
  <c r="D168" i="25" s="1"/>
  <c r="D199" i="25" s="1"/>
  <c r="D228" i="25" s="1"/>
  <c r="D263" i="25" s="1"/>
  <c r="D331" i="25" s="1"/>
  <c r="H48" i="25"/>
  <c r="K51" i="25"/>
  <c r="J55" i="25"/>
  <c r="D48" i="25"/>
  <c r="D78" i="25" s="1"/>
  <c r="D107" i="25" s="1"/>
  <c r="D134" i="25" s="1"/>
  <c r="D161" i="25" s="1"/>
  <c r="D192" i="25" s="1"/>
  <c r="D221" i="25" s="1"/>
  <c r="D256" i="25" s="1"/>
  <c r="D324" i="25" s="1"/>
  <c r="E55" i="25"/>
  <c r="E85" i="25" s="1"/>
  <c r="E114" i="25" s="1"/>
  <c r="E141" i="25" s="1"/>
  <c r="E168" i="25" s="1"/>
  <c r="E199" i="25" s="1"/>
  <c r="E228" i="25" s="1"/>
  <c r="E263" i="25" s="1"/>
  <c r="E331" i="25" s="1"/>
  <c r="I49" i="25"/>
  <c r="L51" i="25"/>
  <c r="K55" i="25"/>
  <c r="G47" i="25"/>
  <c r="J52" i="25"/>
  <c r="O47" i="25"/>
  <c r="L49" i="25"/>
  <c r="E37" i="25"/>
  <c r="E46" i="25"/>
  <c r="E76" i="25" s="1"/>
  <c r="E105" i="25" s="1"/>
  <c r="E132" i="25" s="1"/>
  <c r="E159" i="25" s="1"/>
  <c r="E190" i="25" s="1"/>
  <c r="E219" i="25" s="1"/>
  <c r="E254" i="25" s="1"/>
  <c r="E322" i="25" s="1"/>
  <c r="D50" i="25"/>
  <c r="D80" i="25" s="1"/>
  <c r="D109" i="25" s="1"/>
  <c r="D136" i="25" s="1"/>
  <c r="D163" i="25" s="1"/>
  <c r="D194" i="25" s="1"/>
  <c r="D223" i="25" s="1"/>
  <c r="D258" i="25" s="1"/>
  <c r="D326" i="25" s="1"/>
  <c r="D53" i="25"/>
  <c r="D83" i="25" s="1"/>
  <c r="D112" i="25" s="1"/>
  <c r="D139" i="25" s="1"/>
  <c r="D166" i="25" s="1"/>
  <c r="D197" i="25" s="1"/>
  <c r="D226" i="25" s="1"/>
  <c r="D261" i="25" s="1"/>
  <c r="D329" i="25" s="1"/>
  <c r="I46" i="25"/>
  <c r="N46" i="25"/>
  <c r="L48" i="25"/>
  <c r="K50" i="25"/>
  <c r="J51" i="25"/>
  <c r="O51" i="25"/>
  <c r="H55" i="25"/>
  <c r="N55" i="25"/>
  <c r="I53" i="25"/>
  <c r="H46" i="25"/>
  <c r="M46" i="25"/>
  <c r="H51" i="25"/>
  <c r="N51" i="25"/>
  <c r="G55" i="25"/>
  <c r="L55" i="25"/>
  <c r="N47" i="25"/>
  <c r="J47" i="25"/>
  <c r="M47" i="25"/>
  <c r="I47" i="25"/>
  <c r="L52" i="25"/>
  <c r="H52" i="25"/>
  <c r="E52" i="25"/>
  <c r="E82" i="25" s="1"/>
  <c r="E111" i="25" s="1"/>
  <c r="E138" i="25" s="1"/>
  <c r="E165" i="25" s="1"/>
  <c r="E196" i="25" s="1"/>
  <c r="E225" i="25" s="1"/>
  <c r="E260" i="25" s="1"/>
  <c r="E328" i="25" s="1"/>
  <c r="O52" i="25"/>
  <c r="K52" i="25"/>
  <c r="G52" i="25"/>
  <c r="L56" i="25"/>
  <c r="H56" i="25"/>
  <c r="E56" i="25"/>
  <c r="E86" i="25" s="1"/>
  <c r="E115" i="25" s="1"/>
  <c r="E142" i="25" s="1"/>
  <c r="E169" i="25" s="1"/>
  <c r="E200" i="25" s="1"/>
  <c r="E229" i="25" s="1"/>
  <c r="E264" i="25" s="1"/>
  <c r="E332" i="25" s="1"/>
  <c r="O56" i="25"/>
  <c r="K56" i="25"/>
  <c r="G56" i="25"/>
  <c r="E39" i="25"/>
  <c r="E47" i="25"/>
  <c r="E77" i="25" s="1"/>
  <c r="E106" i="25" s="1"/>
  <c r="E133" i="25" s="1"/>
  <c r="E160" i="25" s="1"/>
  <c r="E191" i="25" s="1"/>
  <c r="E220" i="25" s="1"/>
  <c r="E255" i="25" s="1"/>
  <c r="E323" i="25" s="1"/>
  <c r="H47" i="25"/>
  <c r="M52" i="25"/>
  <c r="M56" i="25"/>
  <c r="D36" i="25"/>
  <c r="D40" i="25"/>
  <c r="D44" i="25"/>
  <c r="O49" i="25"/>
  <c r="K49" i="25"/>
  <c r="G49" i="25"/>
  <c r="N49" i="25"/>
  <c r="J49" i="25"/>
  <c r="O53" i="25"/>
  <c r="K53" i="25"/>
  <c r="G53" i="25"/>
  <c r="N53" i="25"/>
  <c r="J53" i="25"/>
  <c r="D35" i="25"/>
  <c r="E40" i="25"/>
  <c r="D43" i="25"/>
  <c r="E53" i="25"/>
  <c r="E83" i="25" s="1"/>
  <c r="E112" i="25" s="1"/>
  <c r="E139" i="25" s="1"/>
  <c r="E166" i="25" s="1"/>
  <c r="E197" i="25" s="1"/>
  <c r="E226" i="25" s="1"/>
  <c r="E261" i="25" s="1"/>
  <c r="E329" i="25" s="1"/>
  <c r="D56" i="25"/>
  <c r="D86" i="25" s="1"/>
  <c r="D115" i="25" s="1"/>
  <c r="D142" i="25" s="1"/>
  <c r="D169" i="25" s="1"/>
  <c r="D200" i="25" s="1"/>
  <c r="D229" i="25" s="1"/>
  <c r="D264" i="25" s="1"/>
  <c r="D332" i="25" s="1"/>
  <c r="K47" i="25"/>
  <c r="M49" i="25"/>
  <c r="N52" i="25"/>
  <c r="M53" i="25"/>
  <c r="N56" i="25"/>
  <c r="N50" i="25"/>
  <c r="J50" i="25"/>
  <c r="E50" i="25"/>
  <c r="E80" i="25" s="1"/>
  <c r="E109" i="25" s="1"/>
  <c r="E136" i="25" s="1"/>
  <c r="E163" i="25" s="1"/>
  <c r="E194" i="25" s="1"/>
  <c r="E223" i="25" s="1"/>
  <c r="E258" i="25" s="1"/>
  <c r="E326" i="25" s="1"/>
  <c r="M50" i="25"/>
  <c r="I50" i="25"/>
  <c r="N54" i="25"/>
  <c r="J54" i="25"/>
  <c r="E54" i="25"/>
  <c r="E84" i="25" s="1"/>
  <c r="E113" i="25" s="1"/>
  <c r="E140" i="25" s="1"/>
  <c r="E167" i="25" s="1"/>
  <c r="E198" i="25" s="1"/>
  <c r="E227" i="25" s="1"/>
  <c r="E262" i="25" s="1"/>
  <c r="E330" i="25" s="1"/>
  <c r="M54" i="25"/>
  <c r="I54" i="25"/>
  <c r="E35" i="25"/>
  <c r="D41" i="25"/>
  <c r="E43" i="25"/>
  <c r="D49" i="25"/>
  <c r="D79" i="25" s="1"/>
  <c r="D108" i="25" s="1"/>
  <c r="D135" i="25" s="1"/>
  <c r="D162" i="25" s="1"/>
  <c r="D193" i="25" s="1"/>
  <c r="D222" i="25" s="1"/>
  <c r="D257" i="25" s="1"/>
  <c r="D325" i="25" s="1"/>
  <c r="D54" i="25"/>
  <c r="D84" i="25" s="1"/>
  <c r="D113" i="25" s="1"/>
  <c r="D140" i="25" s="1"/>
  <c r="D167" i="25" s="1"/>
  <c r="D198" i="25" s="1"/>
  <c r="D227" i="25" s="1"/>
  <c r="D262" i="25" s="1"/>
  <c r="D330" i="25" s="1"/>
  <c r="L47" i="25"/>
  <c r="H49" i="25"/>
  <c r="G50" i="25"/>
  <c r="O50" i="25"/>
  <c r="I52" i="25"/>
  <c r="H53" i="25"/>
  <c r="G54" i="25"/>
  <c r="O54" i="25"/>
  <c r="I56" i="25"/>
  <c r="D38" i="25"/>
  <c r="D42" i="25"/>
  <c r="D46" i="25"/>
  <c r="D76" i="25" s="1"/>
  <c r="D105" i="25" s="1"/>
  <c r="D132" i="25" s="1"/>
  <c r="D159" i="25" s="1"/>
  <c r="D190" i="25" s="1"/>
  <c r="D219" i="25" s="1"/>
  <c r="D254" i="25" s="1"/>
  <c r="D322" i="25" s="1"/>
  <c r="G46" i="25"/>
  <c r="K46" i="25"/>
  <c r="I51" i="25"/>
  <c r="I55" i="25"/>
  <c r="E48" i="25"/>
  <c r="E78" i="25" s="1"/>
  <c r="E107" i="25" s="1"/>
  <c r="E134" i="25" s="1"/>
  <c r="E161" i="25" s="1"/>
  <c r="E192" i="25" s="1"/>
  <c r="E221" i="25" s="1"/>
  <c r="E256" i="25" s="1"/>
  <c r="E324" i="25" s="1"/>
  <c r="I48" i="25"/>
  <c r="M48" i="25"/>
  <c r="J48" i="25"/>
  <c r="N48" i="25"/>
  <c r="G48" i="25"/>
  <c r="K48" i="25"/>
  <c r="D593" i="10"/>
  <c r="D594" i="10"/>
  <c r="D595" i="10"/>
  <c r="D596" i="10"/>
  <c r="D597" i="10"/>
  <c r="D598" i="10"/>
  <c r="D599" i="10"/>
  <c r="D600" i="10"/>
  <c r="D601" i="10"/>
  <c r="D66" i="25" l="1"/>
  <c r="D95" i="25" s="1"/>
  <c r="D122" i="25" s="1"/>
  <c r="D149" i="25" s="1"/>
  <c r="D180" i="25" s="1"/>
  <c r="D209" i="25" s="1"/>
  <c r="D244" i="25" s="1"/>
  <c r="D312" i="25" s="1"/>
  <c r="D59" i="28"/>
  <c r="E73" i="25"/>
  <c r="E102" i="25" s="1"/>
  <c r="E129" i="25" s="1"/>
  <c r="E156" i="25" s="1"/>
  <c r="E187" i="25" s="1"/>
  <c r="E216" i="25" s="1"/>
  <c r="E251" i="25" s="1"/>
  <c r="E319" i="25" s="1"/>
  <c r="E66" i="28"/>
  <c r="D73" i="25"/>
  <c r="D102" i="25" s="1"/>
  <c r="D129" i="25" s="1"/>
  <c r="D156" i="25" s="1"/>
  <c r="D187" i="25" s="1"/>
  <c r="D216" i="25" s="1"/>
  <c r="D251" i="25" s="1"/>
  <c r="D319" i="25" s="1"/>
  <c r="D66" i="28"/>
  <c r="E69" i="25"/>
  <c r="E98" i="25" s="1"/>
  <c r="E125" i="25" s="1"/>
  <c r="E152" i="25" s="1"/>
  <c r="E183" i="25" s="1"/>
  <c r="E212" i="25" s="1"/>
  <c r="E247" i="25" s="1"/>
  <c r="E315" i="25" s="1"/>
  <c r="E62" i="28"/>
  <c r="E75" i="25"/>
  <c r="E104" i="25" s="1"/>
  <c r="E131" i="25" s="1"/>
  <c r="E158" i="25" s="1"/>
  <c r="E189" i="25" s="1"/>
  <c r="E218" i="25" s="1"/>
  <c r="E253" i="25" s="1"/>
  <c r="E321" i="25" s="1"/>
  <c r="E68" i="28"/>
  <c r="D67" i="25"/>
  <c r="D96" i="25" s="1"/>
  <c r="D123" i="25" s="1"/>
  <c r="D150" i="25" s="1"/>
  <c r="D181" i="25" s="1"/>
  <c r="D210" i="25" s="1"/>
  <c r="D245" i="25" s="1"/>
  <c r="D313" i="25" s="1"/>
  <c r="D60" i="28"/>
  <c r="E74" i="25"/>
  <c r="E103" i="25" s="1"/>
  <c r="E130" i="25" s="1"/>
  <c r="E157" i="25" s="1"/>
  <c r="E188" i="25" s="1"/>
  <c r="E217" i="25" s="1"/>
  <c r="E252" i="25" s="1"/>
  <c r="E320" i="25" s="1"/>
  <c r="E67" i="28"/>
  <c r="E68" i="25"/>
  <c r="E97" i="25" s="1"/>
  <c r="E124" i="25" s="1"/>
  <c r="E151" i="25" s="1"/>
  <c r="E182" i="25" s="1"/>
  <c r="E211" i="25" s="1"/>
  <c r="E246" i="25" s="1"/>
  <c r="E314" i="25" s="1"/>
  <c r="E61" i="28"/>
  <c r="E67" i="25"/>
  <c r="E96" i="25" s="1"/>
  <c r="E123" i="25" s="1"/>
  <c r="E150" i="25" s="1"/>
  <c r="E181" i="25" s="1"/>
  <c r="E210" i="25" s="1"/>
  <c r="E245" i="25" s="1"/>
  <c r="E313" i="25" s="1"/>
  <c r="E60" i="28"/>
  <c r="D68" i="25"/>
  <c r="D97" i="25" s="1"/>
  <c r="D124" i="25" s="1"/>
  <c r="D151" i="25" s="1"/>
  <c r="D182" i="25" s="1"/>
  <c r="D211" i="25" s="1"/>
  <c r="D246" i="25" s="1"/>
  <c r="D314" i="25" s="1"/>
  <c r="D61" i="28"/>
  <c r="D71" i="25"/>
  <c r="D100" i="25" s="1"/>
  <c r="D127" i="25" s="1"/>
  <c r="D154" i="25" s="1"/>
  <c r="D185" i="25" s="1"/>
  <c r="D214" i="25" s="1"/>
  <c r="D249" i="25" s="1"/>
  <c r="D317" i="25" s="1"/>
  <c r="D64" i="28"/>
  <c r="E70" i="25"/>
  <c r="E99" i="25" s="1"/>
  <c r="E126" i="25" s="1"/>
  <c r="E153" i="25" s="1"/>
  <c r="E184" i="25" s="1"/>
  <c r="E213" i="25" s="1"/>
  <c r="E248" i="25" s="1"/>
  <c r="E316" i="25" s="1"/>
  <c r="E63" i="28"/>
  <c r="D74" i="25"/>
  <c r="D103" i="25" s="1"/>
  <c r="D130" i="25" s="1"/>
  <c r="D157" i="25" s="1"/>
  <c r="D188" i="25" s="1"/>
  <c r="D217" i="25" s="1"/>
  <c r="D252" i="25" s="1"/>
  <c r="D320" i="25" s="1"/>
  <c r="D67" i="28"/>
  <c r="D75" i="25"/>
  <c r="D104" i="25" s="1"/>
  <c r="D131" i="25" s="1"/>
  <c r="D158" i="25" s="1"/>
  <c r="D189" i="25" s="1"/>
  <c r="D218" i="25" s="1"/>
  <c r="D253" i="25" s="1"/>
  <c r="D321" i="25" s="1"/>
  <c r="D68" i="28"/>
  <c r="D72" i="25"/>
  <c r="D101" i="25" s="1"/>
  <c r="D128" i="25" s="1"/>
  <c r="D155" i="25" s="1"/>
  <c r="D186" i="25" s="1"/>
  <c r="D215" i="25" s="1"/>
  <c r="D250" i="25" s="1"/>
  <c r="D318" i="25" s="1"/>
  <c r="D65" i="28"/>
  <c r="E65" i="25"/>
  <c r="E94" i="25" s="1"/>
  <c r="E121" i="25" s="1"/>
  <c r="E148" i="25" s="1"/>
  <c r="E179" i="25" s="1"/>
  <c r="E208" i="25" s="1"/>
  <c r="E243" i="25" s="1"/>
  <c r="E311" i="25" s="1"/>
  <c r="E58" i="28"/>
  <c r="D65" i="25"/>
  <c r="D94" i="25" s="1"/>
  <c r="D121" i="25" s="1"/>
  <c r="D148" i="25" s="1"/>
  <c r="D179" i="25" s="1"/>
  <c r="D208" i="25" s="1"/>
  <c r="D243" i="25" s="1"/>
  <c r="D311" i="25" s="1"/>
  <c r="D58" i="28"/>
  <c r="D70" i="25"/>
  <c r="D99" i="25" s="1"/>
  <c r="D126" i="25" s="1"/>
  <c r="D153" i="25" s="1"/>
  <c r="D184" i="25" s="1"/>
  <c r="D213" i="25" s="1"/>
  <c r="D248" i="25" s="1"/>
  <c r="D316" i="25" s="1"/>
  <c r="D63" i="28"/>
  <c r="E71" i="25"/>
  <c r="E100" i="25" s="1"/>
  <c r="E127" i="25" s="1"/>
  <c r="E154" i="25" s="1"/>
  <c r="E185" i="25" s="1"/>
  <c r="E214" i="25" s="1"/>
  <c r="E249" i="25" s="1"/>
  <c r="E317" i="25" s="1"/>
  <c r="E64" i="28"/>
  <c r="D69" i="25"/>
  <c r="D98" i="25" s="1"/>
  <c r="D125" i="25" s="1"/>
  <c r="D152" i="25" s="1"/>
  <c r="D183" i="25" s="1"/>
  <c r="D212" i="25" s="1"/>
  <c r="D247" i="25" s="1"/>
  <c r="D315" i="25" s="1"/>
  <c r="D62" i="28"/>
  <c r="E72" i="25"/>
  <c r="E101" i="25" s="1"/>
  <c r="E128" i="25" s="1"/>
  <c r="E155" i="25" s="1"/>
  <c r="E186" i="25" s="1"/>
  <c r="E215" i="25" s="1"/>
  <c r="E250" i="25" s="1"/>
  <c r="E318" i="25" s="1"/>
  <c r="E65" i="28"/>
  <c r="E66" i="25"/>
  <c r="E95" i="25" s="1"/>
  <c r="E122" i="25" s="1"/>
  <c r="E149" i="25" s="1"/>
  <c r="E180" i="25" s="1"/>
  <c r="E209" i="25" s="1"/>
  <c r="E244" i="25" s="1"/>
  <c r="E312" i="25" s="1"/>
  <c r="E59" i="28"/>
  <c r="C72" i="26"/>
  <c r="C71" i="26"/>
  <c r="AK11" i="23" l="1"/>
  <c r="B210" i="14" l="1"/>
  <c r="AI176" i="27" l="1"/>
  <c r="AG176" i="27"/>
  <c r="AE176" i="27"/>
  <c r="AC176" i="27"/>
  <c r="AB176" i="27"/>
  <c r="AA176" i="27"/>
  <c r="Z176" i="27"/>
  <c r="Y176" i="27"/>
  <c r="X176" i="27"/>
  <c r="W176" i="27"/>
  <c r="V176" i="27"/>
  <c r="U176" i="27"/>
  <c r="T176" i="27"/>
  <c r="S176" i="27"/>
  <c r="R176" i="27"/>
  <c r="Q176" i="27"/>
  <c r="P176" i="27"/>
  <c r="O176" i="27"/>
  <c r="N176" i="27"/>
  <c r="M176" i="27"/>
  <c r="L176" i="27"/>
  <c r="AI175" i="27"/>
  <c r="AG175" i="27"/>
  <c r="AE175" i="27"/>
  <c r="AC175" i="27"/>
  <c r="AB175" i="27"/>
  <c r="AA175" i="27"/>
  <c r="Z175" i="27"/>
  <c r="Y175" i="27"/>
  <c r="X175" i="27"/>
  <c r="W175" i="27"/>
  <c r="V175" i="27"/>
  <c r="U175" i="27"/>
  <c r="T175" i="27"/>
  <c r="S175" i="27"/>
  <c r="R175" i="27"/>
  <c r="Q175" i="27"/>
  <c r="P175" i="27"/>
  <c r="O175" i="27"/>
  <c r="N175" i="27"/>
  <c r="M175" i="27"/>
  <c r="L175" i="27"/>
  <c r="AC151" i="27" l="1"/>
  <c r="AB151" i="27"/>
  <c r="AA151" i="27"/>
  <c r="Z151" i="27"/>
  <c r="Y151" i="27"/>
  <c r="X151" i="27"/>
  <c r="W151" i="27"/>
  <c r="V151" i="27"/>
  <c r="U151" i="27"/>
  <c r="T151" i="27"/>
  <c r="S151" i="27"/>
  <c r="R151" i="27"/>
  <c r="Q151" i="27"/>
  <c r="P151" i="27"/>
  <c r="O151" i="27"/>
  <c r="N151" i="27"/>
  <c r="M151" i="27"/>
  <c r="L151" i="27"/>
  <c r="AC150" i="27" l="1"/>
  <c r="AB150" i="27"/>
  <c r="AA150" i="27"/>
  <c r="Z150" i="27"/>
  <c r="Y150" i="27"/>
  <c r="X150" i="27"/>
  <c r="W150" i="27"/>
  <c r="V150" i="27"/>
  <c r="U150" i="27"/>
  <c r="T150" i="27"/>
  <c r="S150" i="27"/>
  <c r="R150" i="27"/>
  <c r="Q150" i="27"/>
  <c r="P150" i="27"/>
  <c r="O150" i="27"/>
  <c r="N150" i="27"/>
  <c r="M150" i="27"/>
  <c r="L150" i="27"/>
  <c r="AG10" i="27" l="1"/>
  <c r="D810" i="14" l="1"/>
  <c r="D809" i="14"/>
  <c r="D808" i="14"/>
  <c r="D807" i="14"/>
  <c r="D806" i="14"/>
  <c r="D805" i="14"/>
  <c r="D804" i="14"/>
  <c r="D803" i="14"/>
  <c r="D802" i="14"/>
  <c r="D801" i="14"/>
  <c r="D800" i="14"/>
  <c r="D799" i="14"/>
  <c r="D798" i="14"/>
  <c r="D797" i="14"/>
  <c r="D105" i="13"/>
  <c r="D104" i="13"/>
  <c r="D103" i="13"/>
  <c r="D102" i="13"/>
  <c r="B277" i="10"/>
  <c r="I355" i="25" l="1"/>
  <c r="J355" i="25" s="1"/>
  <c r="I354" i="25"/>
  <c r="K354" i="25" s="1"/>
  <c r="I353" i="25"/>
  <c r="K353" i="25" s="1"/>
  <c r="I352" i="25"/>
  <c r="J352" i="25" s="1"/>
  <c r="I351" i="25"/>
  <c r="J351" i="25" s="1"/>
  <c r="I350" i="25"/>
  <c r="K350" i="25" s="1"/>
  <c r="I349" i="25"/>
  <c r="K349" i="25" s="1"/>
  <c r="I348" i="25"/>
  <c r="J348" i="25" s="1"/>
  <c r="I347" i="25"/>
  <c r="J347" i="25" s="1"/>
  <c r="I346" i="25"/>
  <c r="K346" i="25" s="1"/>
  <c r="I321" i="25"/>
  <c r="H321" i="25"/>
  <c r="I320" i="25"/>
  <c r="H320" i="25"/>
  <c r="I319" i="25"/>
  <c r="H319" i="25"/>
  <c r="I318" i="25"/>
  <c r="H318" i="25"/>
  <c r="I317" i="25"/>
  <c r="H317" i="25"/>
  <c r="I316" i="25"/>
  <c r="H316" i="25"/>
  <c r="I315" i="25"/>
  <c r="H315" i="25"/>
  <c r="I314" i="25"/>
  <c r="H314" i="25"/>
  <c r="I313" i="25"/>
  <c r="H313" i="25"/>
  <c r="I312" i="25"/>
  <c r="H312" i="25"/>
  <c r="I288" i="25"/>
  <c r="K288" i="25" s="1"/>
  <c r="I287" i="25"/>
  <c r="K287" i="25" s="1"/>
  <c r="I286" i="25"/>
  <c r="K286" i="25" s="1"/>
  <c r="I285" i="25"/>
  <c r="K285" i="25" s="1"/>
  <c r="I284" i="25"/>
  <c r="J284" i="25" s="1"/>
  <c r="I283" i="25"/>
  <c r="K283" i="25" s="1"/>
  <c r="I282" i="25"/>
  <c r="J282" i="25" s="1"/>
  <c r="I281" i="25"/>
  <c r="K281" i="25" s="1"/>
  <c r="I280" i="25"/>
  <c r="K280" i="25" s="1"/>
  <c r="I279" i="25"/>
  <c r="K279" i="25" s="1"/>
  <c r="I253" i="25"/>
  <c r="H253" i="25"/>
  <c r="I252" i="25"/>
  <c r="H252" i="25"/>
  <c r="I251" i="25"/>
  <c r="H251" i="25"/>
  <c r="I250" i="25"/>
  <c r="H250" i="25"/>
  <c r="I249" i="25"/>
  <c r="H249" i="25"/>
  <c r="I248" i="25"/>
  <c r="H248" i="25"/>
  <c r="I247" i="25"/>
  <c r="H247" i="25"/>
  <c r="I246" i="25"/>
  <c r="H246" i="25"/>
  <c r="I245" i="25"/>
  <c r="H245" i="25"/>
  <c r="I244" i="25"/>
  <c r="H244" i="25"/>
  <c r="I243" i="25"/>
  <c r="I345" i="25"/>
  <c r="K345" i="25" s="1"/>
  <c r="I278" i="25"/>
  <c r="J278" i="25" s="1"/>
  <c r="K282" i="25" l="1"/>
  <c r="J286" i="25"/>
  <c r="J345" i="25"/>
  <c r="J288" i="25"/>
  <c r="J349" i="25"/>
  <c r="K278" i="25"/>
  <c r="K284" i="25"/>
  <c r="J353" i="25"/>
  <c r="K355" i="25"/>
  <c r="J281" i="25"/>
  <c r="J285" i="25"/>
  <c r="J346" i="25"/>
  <c r="J350" i="25"/>
  <c r="J354" i="25"/>
  <c r="K348" i="25"/>
  <c r="K352" i="25"/>
  <c r="K347" i="25"/>
  <c r="K351" i="25"/>
  <c r="J280" i="25"/>
  <c r="J279" i="25"/>
  <c r="J283" i="25"/>
  <c r="J287" i="25"/>
  <c r="AI81" i="22" l="1"/>
  <c r="AG81" i="22"/>
  <c r="AE81" i="22"/>
  <c r="AC81" i="22"/>
  <c r="AB81" i="22"/>
  <c r="AA81" i="22"/>
  <c r="Z81" i="22"/>
  <c r="Y81" i="22"/>
  <c r="X81" i="22"/>
  <c r="W81" i="22"/>
  <c r="V81" i="22"/>
  <c r="U81" i="22"/>
  <c r="T81" i="22"/>
  <c r="S81" i="22"/>
  <c r="R81" i="22"/>
  <c r="Q81" i="22"/>
  <c r="P81" i="22"/>
  <c r="O81" i="22"/>
  <c r="N81" i="22"/>
  <c r="M81" i="22"/>
  <c r="L81" i="22"/>
  <c r="K81" i="22"/>
  <c r="J81" i="22"/>
  <c r="I81" i="22"/>
  <c r="H81" i="22"/>
  <c r="G81" i="22"/>
  <c r="D82" i="8" l="1"/>
  <c r="D729" i="8"/>
  <c r="D883" i="8"/>
  <c r="D832" i="8"/>
  <c r="D833" i="8"/>
  <c r="D2039" i="8" l="1"/>
  <c r="D2038" i="8"/>
  <c r="D2037" i="8"/>
  <c r="D2036" i="8"/>
  <c r="D2035" i="8"/>
  <c r="D2034" i="8"/>
  <c r="D2033" i="8"/>
  <c r="D2032" i="8"/>
  <c r="D2031" i="8"/>
  <c r="D2030" i="8"/>
  <c r="D2029" i="8"/>
  <c r="D2028" i="8"/>
  <c r="D2027" i="8"/>
  <c r="D2026" i="8"/>
  <c r="D2025" i="8"/>
  <c r="D2024" i="8"/>
  <c r="D2023" i="8"/>
  <c r="D2022" i="8"/>
  <c r="D2021" i="8"/>
  <c r="D2020" i="8"/>
  <c r="D2019" i="8"/>
  <c r="D2018" i="8"/>
  <c r="D2017" i="8"/>
  <c r="D2016" i="8"/>
  <c r="D2015" i="8"/>
  <c r="D2014" i="8"/>
  <c r="D2013" i="8"/>
  <c r="D2012" i="8"/>
  <c r="D2011" i="8"/>
  <c r="D2010" i="8"/>
  <c r="D2009" i="8"/>
  <c r="D2008" i="8"/>
  <c r="D2007" i="8"/>
  <c r="D2006" i="8"/>
  <c r="D2005" i="8"/>
  <c r="D2004" i="8"/>
  <c r="D2003" i="8"/>
  <c r="D2002" i="8"/>
  <c r="D2001" i="8"/>
  <c r="D2000" i="8"/>
  <c r="D1999" i="8"/>
  <c r="D1998" i="8"/>
  <c r="D1997" i="8"/>
  <c r="D1996" i="8"/>
  <c r="D1995" i="8"/>
  <c r="D1994" i="8"/>
  <c r="D1993" i="8"/>
  <c r="D1992" i="8"/>
  <c r="D1991" i="8"/>
  <c r="D1990" i="8"/>
  <c r="D1989" i="8"/>
  <c r="D1988" i="8"/>
  <c r="D1987" i="8"/>
  <c r="D1986" i="8"/>
  <c r="D1985" i="8"/>
  <c r="D1984" i="8"/>
  <c r="D1983" i="8"/>
  <c r="D1982" i="8"/>
  <c r="D1981" i="8"/>
  <c r="D1980" i="8"/>
  <c r="D1979" i="8"/>
  <c r="D1978" i="8"/>
  <c r="D1977" i="8"/>
  <c r="D1976" i="8"/>
  <c r="D1975" i="8"/>
  <c r="D1974" i="8"/>
  <c r="D1973" i="8"/>
  <c r="D1972" i="8"/>
  <c r="D1971" i="8"/>
  <c r="D1970" i="8"/>
  <c r="D1969" i="8"/>
  <c r="D1968" i="8"/>
  <c r="D1967" i="8"/>
  <c r="D1966" i="8"/>
  <c r="D1965" i="8"/>
  <c r="D1964" i="8"/>
  <c r="D1963" i="8"/>
  <c r="D1962" i="8"/>
  <c r="D1961" i="8"/>
  <c r="D1960" i="8"/>
  <c r="D1959" i="8"/>
  <c r="D1958" i="8"/>
  <c r="D1957" i="8"/>
  <c r="D1956" i="8"/>
  <c r="D1955" i="8"/>
  <c r="D1954" i="8"/>
  <c r="D1953" i="8"/>
  <c r="D1952" i="8"/>
  <c r="D1951" i="8"/>
  <c r="D1950" i="8"/>
  <c r="D1949" i="8"/>
  <c r="D1948" i="8"/>
  <c r="D1947" i="8"/>
  <c r="D1946" i="8"/>
  <c r="D1945" i="8"/>
  <c r="D1944" i="8"/>
  <c r="D1943" i="8"/>
  <c r="D1942" i="8"/>
  <c r="D1689" i="8"/>
  <c r="D1688" i="8"/>
  <c r="D1687" i="8"/>
  <c r="D1686" i="8"/>
  <c r="D1685" i="8"/>
  <c r="D1684" i="8"/>
  <c r="D1683" i="8"/>
  <c r="D1682" i="8"/>
  <c r="D1681" i="8"/>
  <c r="D1680" i="8"/>
  <c r="D1679" i="8"/>
  <c r="D1678" i="8"/>
  <c r="D1677" i="8"/>
  <c r="D1676" i="8"/>
  <c r="D1675" i="8"/>
  <c r="D1674" i="8"/>
  <c r="D1673" i="8"/>
  <c r="D1672" i="8"/>
  <c r="D1671" i="8"/>
  <c r="D1670" i="8"/>
  <c r="D1669" i="8"/>
  <c r="D1668" i="8"/>
  <c r="D1667" i="8"/>
  <c r="D1666" i="8"/>
  <c r="D1665" i="8"/>
  <c r="D1664" i="8"/>
  <c r="D1663" i="8"/>
  <c r="D1662" i="8"/>
  <c r="D1661" i="8"/>
  <c r="D1660" i="8"/>
  <c r="D1659" i="8"/>
  <c r="D1658" i="8"/>
  <c r="D1657" i="8"/>
  <c r="D1656" i="8"/>
  <c r="D1655" i="8"/>
  <c r="D1654" i="8"/>
  <c r="D1653" i="8"/>
  <c r="D1652" i="8"/>
  <c r="D1651" i="8"/>
  <c r="D1650" i="8"/>
  <c r="D1649" i="8"/>
  <c r="D1648" i="8"/>
  <c r="D1647" i="8"/>
  <c r="D1646" i="8"/>
  <c r="D1645" i="8"/>
  <c r="D1644" i="8"/>
  <c r="D1643" i="8"/>
  <c r="D1642" i="8"/>
  <c r="D1641" i="8"/>
  <c r="D1640" i="8"/>
  <c r="D1639" i="8"/>
  <c r="D1638" i="8"/>
  <c r="D1637" i="8"/>
  <c r="D1636" i="8"/>
  <c r="D1635" i="8"/>
  <c r="D1634" i="8"/>
  <c r="D1633" i="8"/>
  <c r="D1632" i="8"/>
  <c r="D1631" i="8"/>
  <c r="D1630" i="8"/>
  <c r="D1629" i="8"/>
  <c r="D1628" i="8"/>
  <c r="D1627" i="8"/>
  <c r="D1626" i="8"/>
  <c r="D1625" i="8"/>
  <c r="D1624" i="8"/>
  <c r="D1623" i="8"/>
  <c r="D1622" i="8"/>
  <c r="D1621" i="8"/>
  <c r="D1620" i="8"/>
  <c r="D1619" i="8"/>
  <c r="D1618" i="8"/>
  <c r="D1617" i="8"/>
  <c r="D1616" i="8"/>
  <c r="D1615" i="8"/>
  <c r="D1614" i="8"/>
  <c r="D1613" i="8"/>
  <c r="D1612" i="8"/>
  <c r="D1611" i="8"/>
  <c r="D1610" i="8"/>
  <c r="D1609" i="8"/>
  <c r="D1608" i="8"/>
  <c r="D1607" i="8"/>
  <c r="D1606" i="8"/>
  <c r="D1605" i="8"/>
  <c r="D1604" i="8"/>
  <c r="D1603" i="8"/>
  <c r="D1602" i="8"/>
  <c r="D1601" i="8"/>
  <c r="D1600" i="8"/>
  <c r="D1599" i="8"/>
  <c r="D1598" i="8"/>
  <c r="D1597" i="8"/>
  <c r="D1596" i="8"/>
  <c r="D1595" i="8"/>
  <c r="D1594" i="8"/>
  <c r="D1593" i="8"/>
  <c r="D1592" i="8"/>
  <c r="D1591" i="8"/>
  <c r="D1590" i="8"/>
  <c r="D1589" i="8"/>
  <c r="D1588" i="8"/>
  <c r="D1587" i="8"/>
  <c r="D1586" i="8"/>
  <c r="D1585" i="8"/>
  <c r="D1584" i="8"/>
  <c r="D1583" i="8"/>
  <c r="D1582" i="8"/>
  <c r="D1581" i="8"/>
  <c r="D1580" i="8"/>
  <c r="D1579" i="8"/>
  <c r="D1578" i="8"/>
  <c r="D1577" i="8"/>
  <c r="D1576" i="8"/>
  <c r="D1575" i="8"/>
  <c r="D1574" i="8"/>
  <c r="D1573" i="8"/>
  <c r="D1572" i="8"/>
  <c r="D1571" i="8"/>
  <c r="D1570" i="8"/>
  <c r="D1569" i="8"/>
  <c r="D1568" i="8"/>
  <c r="D1567" i="8"/>
  <c r="D1566" i="8"/>
  <c r="D1565" i="8"/>
  <c r="D1564" i="8"/>
  <c r="D1563" i="8"/>
  <c r="D1562" i="8"/>
  <c r="D1561" i="8"/>
  <c r="D1560" i="8"/>
  <c r="D1559" i="8"/>
  <c r="D1558" i="8"/>
  <c r="D1557" i="8"/>
  <c r="D1556" i="8"/>
  <c r="D1555" i="8"/>
  <c r="D1554" i="8"/>
  <c r="D1553" i="8"/>
  <c r="D1552" i="8"/>
  <c r="D1551" i="8"/>
  <c r="D1550" i="8"/>
  <c r="D1549" i="8"/>
  <c r="D1548" i="8"/>
  <c r="D1547" i="8"/>
  <c r="D1546" i="8"/>
  <c r="D1545" i="8"/>
  <c r="D1544" i="8"/>
  <c r="D1543" i="8"/>
  <c r="D1542" i="8"/>
  <c r="D1541" i="8"/>
  <c r="D1540" i="8"/>
  <c r="D1539" i="8"/>
  <c r="D1538" i="8"/>
  <c r="D2075" i="8" l="1"/>
  <c r="AG35" i="6" l="1"/>
  <c r="AE35" i="26" l="1"/>
  <c r="AI401" i="14" l="1"/>
  <c r="D23" i="8"/>
  <c r="D24" i="8"/>
  <c r="D134" i="27"/>
  <c r="D133" i="27"/>
  <c r="B47" i="6"/>
  <c r="B46" i="6"/>
  <c r="B45" i="6"/>
  <c r="B44" i="6"/>
  <c r="B43" i="6"/>
  <c r="AI65" i="27" l="1"/>
  <c r="AI64" i="27"/>
  <c r="AG65" i="27"/>
  <c r="AG64" i="27"/>
  <c r="AE65" i="27"/>
  <c r="AE64" i="27"/>
  <c r="AC65" i="27"/>
  <c r="AB65" i="27"/>
  <c r="AA65" i="27"/>
  <c r="Z65" i="27"/>
  <c r="Y65" i="27"/>
  <c r="X65" i="27"/>
  <c r="W65" i="27"/>
  <c r="V65" i="27"/>
  <c r="U65" i="27"/>
  <c r="T65" i="27"/>
  <c r="S65" i="27"/>
  <c r="R65" i="27"/>
  <c r="Q65" i="27"/>
  <c r="P65" i="27"/>
  <c r="O65" i="27"/>
  <c r="N65" i="27"/>
  <c r="M65" i="27"/>
  <c r="L65" i="27"/>
  <c r="K65" i="27"/>
  <c r="J65" i="27"/>
  <c r="I65" i="27"/>
  <c r="H65" i="27"/>
  <c r="G65" i="27"/>
  <c r="AC64" i="27"/>
  <c r="AB64" i="27"/>
  <c r="AA64" i="27"/>
  <c r="Z64" i="27"/>
  <c r="Y64" i="27"/>
  <c r="X64" i="27"/>
  <c r="W64" i="27"/>
  <c r="V64" i="27"/>
  <c r="U64" i="27"/>
  <c r="T64" i="27"/>
  <c r="S64" i="27"/>
  <c r="R64" i="27"/>
  <c r="Q64" i="27"/>
  <c r="P64" i="27"/>
  <c r="O64" i="27"/>
  <c r="N64" i="27"/>
  <c r="M64" i="27"/>
  <c r="L64" i="27"/>
  <c r="K64" i="27"/>
  <c r="J64" i="27"/>
  <c r="I64" i="27"/>
  <c r="H64" i="27"/>
  <c r="G64" i="27"/>
  <c r="D22" i="27"/>
  <c r="F112" i="23" l="1"/>
  <c r="D140" i="23"/>
  <c r="C111" i="23"/>
  <c r="D109" i="23"/>
  <c r="C92" i="23"/>
  <c r="B90" i="23"/>
  <c r="H65" i="26" l="1"/>
  <c r="H66" i="26" s="1"/>
  <c r="G65" i="26"/>
  <c r="G66" i="26" s="1"/>
  <c r="E67" i="26"/>
  <c r="H40" i="26" l="1"/>
  <c r="H68" i="26" s="1"/>
  <c r="G40" i="26"/>
  <c r="G68" i="26" s="1"/>
  <c r="E66" i="26"/>
  <c r="C66" i="26"/>
  <c r="F66" i="26"/>
  <c r="D59" i="23" l="1"/>
  <c r="F42" i="23"/>
  <c r="F43" i="23" s="1"/>
  <c r="F44" i="23" s="1"/>
  <c r="F45" i="23" s="1"/>
  <c r="F46" i="23" s="1"/>
  <c r="F47" i="23" s="1"/>
  <c r="F48" i="23" s="1"/>
  <c r="F49" i="23" s="1"/>
  <c r="F50" i="23" s="1"/>
  <c r="F51" i="23" s="1"/>
  <c r="F52" i="23" s="1"/>
  <c r="F53" i="23" s="1"/>
  <c r="F54" i="23" s="1"/>
  <c r="F55" i="23" s="1"/>
  <c r="F56" i="23" s="1"/>
  <c r="F57" i="23" s="1"/>
  <c r="D52" i="23"/>
  <c r="D51" i="23"/>
  <c r="D50" i="23"/>
  <c r="D49" i="23"/>
  <c r="D48" i="23"/>
  <c r="D47" i="23"/>
  <c r="D46" i="23"/>
  <c r="D45" i="23"/>
  <c r="D44" i="23"/>
  <c r="D43" i="23"/>
  <c r="D42" i="23"/>
  <c r="D30" i="23"/>
  <c r="D29" i="23"/>
  <c r="D28" i="23"/>
  <c r="D27" i="23"/>
  <c r="D26" i="23"/>
  <c r="D25" i="23"/>
  <c r="D24" i="23"/>
  <c r="D23" i="23"/>
  <c r="D2489" i="8"/>
  <c r="D2488" i="8"/>
  <c r="D2487" i="8"/>
  <c r="D2486" i="8"/>
  <c r="D2485" i="8"/>
  <c r="D2469" i="8"/>
  <c r="D2468" i="8"/>
  <c r="D2467" i="8"/>
  <c r="D71" i="22"/>
  <c r="D70" i="22"/>
  <c r="D69" i="22"/>
  <c r="D63" i="22"/>
  <c r="D62" i="22"/>
  <c r="D61" i="22"/>
  <c r="D46" i="22"/>
  <c r="D45" i="22"/>
  <c r="D44" i="22"/>
  <c r="D43" i="22"/>
  <c r="D42" i="22"/>
  <c r="D41" i="22"/>
  <c r="E22" i="22"/>
  <c r="E21" i="22"/>
  <c r="E20" i="22"/>
  <c r="D52" i="21"/>
  <c r="G52" i="21"/>
  <c r="H52" i="21"/>
  <c r="I52" i="21"/>
  <c r="J52" i="21"/>
  <c r="K52" i="21"/>
  <c r="L52" i="21"/>
  <c r="M52" i="21"/>
  <c r="N52" i="21"/>
  <c r="O52" i="21"/>
  <c r="P52" i="21"/>
  <c r="Q52" i="21"/>
  <c r="R52" i="21"/>
  <c r="S52" i="21"/>
  <c r="T52" i="21"/>
  <c r="U52" i="21"/>
  <c r="V52" i="21"/>
  <c r="W52" i="21"/>
  <c r="X52" i="21"/>
  <c r="Y52" i="21"/>
  <c r="Z52" i="21"/>
  <c r="AA52" i="21"/>
  <c r="AB52" i="21"/>
  <c r="AC52" i="21"/>
  <c r="AE52" i="21"/>
  <c r="AG52" i="21"/>
  <c r="AI52" i="21"/>
  <c r="D53" i="21"/>
  <c r="G53" i="21"/>
  <c r="H53" i="21"/>
  <c r="I53" i="21"/>
  <c r="J53" i="21"/>
  <c r="K53" i="21"/>
  <c r="L53" i="21"/>
  <c r="M53" i="21"/>
  <c r="N53" i="21"/>
  <c r="O53" i="21"/>
  <c r="P53" i="21"/>
  <c r="Q53" i="21"/>
  <c r="R53" i="21"/>
  <c r="S53" i="21"/>
  <c r="T53" i="21"/>
  <c r="U53" i="21"/>
  <c r="V53" i="21"/>
  <c r="W53" i="21"/>
  <c r="X53" i="21"/>
  <c r="Y53" i="21"/>
  <c r="Z53" i="21"/>
  <c r="AA53" i="21"/>
  <c r="AB53" i="21"/>
  <c r="AC53" i="21"/>
  <c r="AE53" i="21"/>
  <c r="AG53" i="21"/>
  <c r="AI53" i="21"/>
  <c r="AI46" i="21"/>
  <c r="AG46" i="21"/>
  <c r="AE46" i="21"/>
  <c r="AC46" i="21"/>
  <c r="AB46" i="21"/>
  <c r="AA46" i="21"/>
  <c r="Z46" i="21"/>
  <c r="Y46" i="21"/>
  <c r="X46" i="21"/>
  <c r="W46" i="21"/>
  <c r="V46" i="21"/>
  <c r="U46" i="21"/>
  <c r="T46" i="21"/>
  <c r="S46" i="21"/>
  <c r="R46" i="21"/>
  <c r="Q46" i="21"/>
  <c r="P46" i="21"/>
  <c r="O46" i="21"/>
  <c r="N46" i="21"/>
  <c r="M46" i="21"/>
  <c r="L46" i="21"/>
  <c r="K46" i="21"/>
  <c r="J46" i="21"/>
  <c r="I46" i="21"/>
  <c r="H46" i="21"/>
  <c r="G46" i="21"/>
  <c r="D46" i="21"/>
  <c r="AI45" i="21"/>
  <c r="AG45" i="21"/>
  <c r="AE45" i="21"/>
  <c r="AC45" i="21"/>
  <c r="AB45" i="21"/>
  <c r="AA45" i="21"/>
  <c r="Z45" i="21"/>
  <c r="Y45" i="21"/>
  <c r="X45" i="21"/>
  <c r="W45" i="21"/>
  <c r="V45" i="21"/>
  <c r="U45" i="21"/>
  <c r="T45" i="21"/>
  <c r="S45" i="21"/>
  <c r="R45" i="21"/>
  <c r="Q45" i="21"/>
  <c r="P45" i="21"/>
  <c r="O45" i="21"/>
  <c r="N45" i="21"/>
  <c r="M45" i="21"/>
  <c r="L45" i="21"/>
  <c r="K45" i="21"/>
  <c r="J45" i="21"/>
  <c r="I45" i="21"/>
  <c r="H45" i="21"/>
  <c r="G45" i="21"/>
  <c r="D45" i="21"/>
  <c r="D94" i="20"/>
  <c r="G94" i="20"/>
  <c r="H94" i="20"/>
  <c r="I94" i="20"/>
  <c r="J94" i="20"/>
  <c r="K94" i="20"/>
  <c r="L94" i="20"/>
  <c r="M94" i="20"/>
  <c r="N94" i="20"/>
  <c r="O94" i="20"/>
  <c r="P94" i="20"/>
  <c r="Q94" i="20"/>
  <c r="R94" i="20"/>
  <c r="S94" i="20"/>
  <c r="T94" i="20"/>
  <c r="U94" i="20"/>
  <c r="V94" i="20"/>
  <c r="W94" i="20"/>
  <c r="X94" i="20"/>
  <c r="Y94" i="20"/>
  <c r="Z94" i="20"/>
  <c r="AA94" i="20"/>
  <c r="AB94" i="20"/>
  <c r="AC94" i="20"/>
  <c r="AE94" i="20"/>
  <c r="AG94" i="20"/>
  <c r="AI94" i="20"/>
  <c r="D95" i="20"/>
  <c r="G95" i="20"/>
  <c r="H95" i="20"/>
  <c r="I95" i="20"/>
  <c r="J95" i="20"/>
  <c r="K95" i="20"/>
  <c r="L95" i="20"/>
  <c r="M95" i="20"/>
  <c r="N95" i="20"/>
  <c r="O95" i="20"/>
  <c r="P95" i="20"/>
  <c r="Q95" i="20"/>
  <c r="R95" i="20"/>
  <c r="S95" i="20"/>
  <c r="T95" i="20"/>
  <c r="U95" i="20"/>
  <c r="V95" i="20"/>
  <c r="W95" i="20"/>
  <c r="X95" i="20"/>
  <c r="Y95" i="20"/>
  <c r="Z95" i="20"/>
  <c r="AA95" i="20"/>
  <c r="AB95" i="20"/>
  <c r="AC95" i="20"/>
  <c r="AE95" i="20"/>
  <c r="AG95" i="20"/>
  <c r="AI95" i="20"/>
  <c r="AI88" i="20"/>
  <c r="AG88" i="20"/>
  <c r="AE88" i="20"/>
  <c r="AC88" i="20"/>
  <c r="AB88" i="20"/>
  <c r="AA88" i="20"/>
  <c r="Z88" i="20"/>
  <c r="Y88" i="20"/>
  <c r="X88" i="20"/>
  <c r="W88" i="20"/>
  <c r="V88" i="20"/>
  <c r="U88" i="20"/>
  <c r="T88" i="20"/>
  <c r="S88" i="20"/>
  <c r="R88" i="20"/>
  <c r="Q88" i="20"/>
  <c r="P88" i="20"/>
  <c r="O88" i="20"/>
  <c r="N88" i="20"/>
  <c r="M88" i="20"/>
  <c r="L88" i="20"/>
  <c r="K88" i="20"/>
  <c r="J88" i="20"/>
  <c r="I88" i="20"/>
  <c r="H88" i="20"/>
  <c r="G88" i="20"/>
  <c r="D88" i="20"/>
  <c r="AI87" i="20"/>
  <c r="AG87" i="20"/>
  <c r="AE87" i="20"/>
  <c r="AC87" i="20"/>
  <c r="AB87" i="20"/>
  <c r="AA87" i="20"/>
  <c r="Z87" i="20"/>
  <c r="Y87" i="20"/>
  <c r="X87" i="20"/>
  <c r="W87" i="20"/>
  <c r="V87" i="20"/>
  <c r="U87" i="20"/>
  <c r="T87" i="20"/>
  <c r="S87" i="20"/>
  <c r="R87" i="20"/>
  <c r="Q87" i="20"/>
  <c r="P87" i="20"/>
  <c r="O87" i="20"/>
  <c r="N87" i="20"/>
  <c r="M87" i="20"/>
  <c r="L87" i="20"/>
  <c r="K87" i="20"/>
  <c r="J87" i="20"/>
  <c r="I87" i="20"/>
  <c r="H87" i="20"/>
  <c r="G87" i="20"/>
  <c r="D87" i="20"/>
  <c r="F512" i="19"/>
  <c r="F52" i="21" s="1"/>
  <c r="D513" i="19"/>
  <c r="D512" i="19"/>
  <c r="D506" i="19"/>
  <c r="D505" i="19"/>
  <c r="AI465" i="19"/>
  <c r="AG465" i="19"/>
  <c r="AE465" i="19"/>
  <c r="AC465" i="19"/>
  <c r="AB465" i="19"/>
  <c r="AA465" i="19"/>
  <c r="Z465" i="19"/>
  <c r="Y465" i="19"/>
  <c r="X465" i="19"/>
  <c r="W465" i="19"/>
  <c r="V465" i="19"/>
  <c r="U465" i="19"/>
  <c r="T465" i="19"/>
  <c r="S465" i="19"/>
  <c r="R465" i="19"/>
  <c r="Q465" i="19"/>
  <c r="P465" i="19"/>
  <c r="O465" i="19"/>
  <c r="N465" i="19"/>
  <c r="M465" i="19"/>
  <c r="L465" i="19"/>
  <c r="K465" i="19"/>
  <c r="J465" i="19"/>
  <c r="I465" i="19"/>
  <c r="H465" i="19"/>
  <c r="AI464" i="19"/>
  <c r="AG464" i="19"/>
  <c r="AE464" i="19"/>
  <c r="AC464" i="19"/>
  <c r="AB464" i="19"/>
  <c r="AA464" i="19"/>
  <c r="Z464" i="19"/>
  <c r="Y464" i="19"/>
  <c r="X464" i="19"/>
  <c r="W464" i="19"/>
  <c r="V464" i="19"/>
  <c r="U464" i="19"/>
  <c r="T464" i="19"/>
  <c r="S464" i="19"/>
  <c r="R464" i="19"/>
  <c r="Q464" i="19"/>
  <c r="P464" i="19"/>
  <c r="O464" i="19"/>
  <c r="N464" i="19"/>
  <c r="M464" i="19"/>
  <c r="L464" i="19"/>
  <c r="K464" i="19"/>
  <c r="J464" i="19"/>
  <c r="I464" i="19"/>
  <c r="H464" i="19"/>
  <c r="AI463" i="19"/>
  <c r="AG463" i="19"/>
  <c r="AE463" i="19"/>
  <c r="AC463" i="19"/>
  <c r="AB463" i="19"/>
  <c r="AA463" i="19"/>
  <c r="Z463" i="19"/>
  <c r="Y463" i="19"/>
  <c r="X463" i="19"/>
  <c r="W463" i="19"/>
  <c r="V463" i="19"/>
  <c r="U463" i="19"/>
  <c r="T463" i="19"/>
  <c r="S463" i="19"/>
  <c r="R463" i="19"/>
  <c r="Q463" i="19"/>
  <c r="P463" i="19"/>
  <c r="O463" i="19"/>
  <c r="N463" i="19"/>
  <c r="M463" i="19"/>
  <c r="L463" i="19"/>
  <c r="K463" i="19"/>
  <c r="J463" i="19"/>
  <c r="I463" i="19"/>
  <c r="H463" i="19"/>
  <c r="AI462" i="19"/>
  <c r="AG462" i="19"/>
  <c r="AE462" i="19"/>
  <c r="AC462" i="19"/>
  <c r="AB462" i="19"/>
  <c r="AA462" i="19"/>
  <c r="Z462" i="19"/>
  <c r="Y462" i="19"/>
  <c r="X462" i="19"/>
  <c r="W462" i="19"/>
  <c r="V462" i="19"/>
  <c r="U462" i="19"/>
  <c r="T462" i="19"/>
  <c r="S462" i="19"/>
  <c r="R462" i="19"/>
  <c r="Q462" i="19"/>
  <c r="P462" i="19"/>
  <c r="O462" i="19"/>
  <c r="N462" i="19"/>
  <c r="M462" i="19"/>
  <c r="L462" i="19"/>
  <c r="K462" i="19"/>
  <c r="J462" i="19"/>
  <c r="I462" i="19"/>
  <c r="H462" i="19"/>
  <c r="AI461" i="19"/>
  <c r="AG461" i="19"/>
  <c r="AE461" i="19"/>
  <c r="AC461" i="19"/>
  <c r="AB461" i="19"/>
  <c r="AA461" i="19"/>
  <c r="Z461" i="19"/>
  <c r="Y461" i="19"/>
  <c r="X461" i="19"/>
  <c r="W461" i="19"/>
  <c r="V461" i="19"/>
  <c r="U461" i="19"/>
  <c r="T461" i="19"/>
  <c r="S461" i="19"/>
  <c r="R461" i="19"/>
  <c r="Q461" i="19"/>
  <c r="P461" i="19"/>
  <c r="O461" i="19"/>
  <c r="N461" i="19"/>
  <c r="M461" i="19"/>
  <c r="L461" i="19"/>
  <c r="K461" i="19"/>
  <c r="J461" i="19"/>
  <c r="I461" i="19"/>
  <c r="H461" i="19"/>
  <c r="AI460" i="19"/>
  <c r="AG460" i="19"/>
  <c r="AE460" i="19"/>
  <c r="AC460" i="19"/>
  <c r="AB460" i="19"/>
  <c r="AA460" i="19"/>
  <c r="Z460" i="19"/>
  <c r="Y460" i="19"/>
  <c r="X460" i="19"/>
  <c r="W460" i="19"/>
  <c r="V460" i="19"/>
  <c r="U460" i="19"/>
  <c r="T460" i="19"/>
  <c r="S460" i="19"/>
  <c r="R460" i="19"/>
  <c r="Q460" i="19"/>
  <c r="P460" i="19"/>
  <c r="O460" i="19"/>
  <c r="N460" i="19"/>
  <c r="M460" i="19"/>
  <c r="L460" i="19"/>
  <c r="K460" i="19"/>
  <c r="J460" i="19"/>
  <c r="I460" i="19"/>
  <c r="H460" i="19"/>
  <c r="G464" i="19"/>
  <c r="G463" i="19"/>
  <c r="G462" i="19"/>
  <c r="G461" i="19"/>
  <c r="G460" i="19"/>
  <c r="AG456" i="19"/>
  <c r="AI380" i="19"/>
  <c r="AG380" i="19"/>
  <c r="AE380" i="19"/>
  <c r="AC380" i="19"/>
  <c r="AB380" i="19"/>
  <c r="AA380" i="19"/>
  <c r="Z380" i="19"/>
  <c r="Y380" i="19"/>
  <c r="X380" i="19"/>
  <c r="W380" i="19"/>
  <c r="V380" i="19"/>
  <c r="U380" i="19"/>
  <c r="T380" i="19"/>
  <c r="S380" i="19"/>
  <c r="R380" i="19"/>
  <c r="Q380" i="19"/>
  <c r="P380" i="19"/>
  <c r="O380" i="19"/>
  <c r="N380" i="19"/>
  <c r="M380" i="19"/>
  <c r="L380" i="19"/>
  <c r="K380" i="19"/>
  <c r="J380" i="19"/>
  <c r="I380" i="19"/>
  <c r="H380" i="19"/>
  <c r="G380" i="19"/>
  <c r="AI379" i="19"/>
  <c r="AG379" i="19"/>
  <c r="AE379" i="19"/>
  <c r="AC379" i="19"/>
  <c r="AB379" i="19"/>
  <c r="AA379" i="19"/>
  <c r="Z379" i="19"/>
  <c r="Y379" i="19"/>
  <c r="X379" i="19"/>
  <c r="W379" i="19"/>
  <c r="V379" i="19"/>
  <c r="U379" i="19"/>
  <c r="T379" i="19"/>
  <c r="S379" i="19"/>
  <c r="R379" i="19"/>
  <c r="Q379" i="19"/>
  <c r="P379" i="19"/>
  <c r="O379" i="19"/>
  <c r="N379" i="19"/>
  <c r="M379" i="19"/>
  <c r="L379" i="19"/>
  <c r="K379" i="19"/>
  <c r="J379" i="19"/>
  <c r="I379" i="19"/>
  <c r="H379" i="19"/>
  <c r="G379" i="19"/>
  <c r="AI378" i="19"/>
  <c r="AG378" i="19"/>
  <c r="AE378" i="19"/>
  <c r="AC378" i="19"/>
  <c r="AB378" i="19"/>
  <c r="AA378" i="19"/>
  <c r="Z378" i="19"/>
  <c r="Y378" i="19"/>
  <c r="X378" i="19"/>
  <c r="W378" i="19"/>
  <c r="V378" i="19"/>
  <c r="U378" i="19"/>
  <c r="T378" i="19"/>
  <c r="S378" i="19"/>
  <c r="R378" i="19"/>
  <c r="Q378" i="19"/>
  <c r="P378" i="19"/>
  <c r="O378" i="19"/>
  <c r="N378" i="19"/>
  <c r="M378" i="19"/>
  <c r="L378" i="19"/>
  <c r="K378" i="19"/>
  <c r="J378" i="19"/>
  <c r="I378" i="19"/>
  <c r="H378" i="19"/>
  <c r="G378" i="19"/>
  <c r="AI377" i="19"/>
  <c r="AG377" i="19"/>
  <c r="AE377" i="19"/>
  <c r="AC377" i="19"/>
  <c r="AB377" i="19"/>
  <c r="AA377" i="19"/>
  <c r="Z377" i="19"/>
  <c r="Y377" i="19"/>
  <c r="X377" i="19"/>
  <c r="W377" i="19"/>
  <c r="V377" i="19"/>
  <c r="U377" i="19"/>
  <c r="T377" i="19"/>
  <c r="S377" i="19"/>
  <c r="R377" i="19"/>
  <c r="Q377" i="19"/>
  <c r="P377" i="19"/>
  <c r="O377" i="19"/>
  <c r="N377" i="19"/>
  <c r="M377" i="19"/>
  <c r="L377" i="19"/>
  <c r="K377" i="19"/>
  <c r="J377" i="19"/>
  <c r="I377" i="19"/>
  <c r="H377" i="19"/>
  <c r="G377" i="19"/>
  <c r="AI376" i="19"/>
  <c r="AG376" i="19"/>
  <c r="AE376" i="19"/>
  <c r="AC376" i="19"/>
  <c r="AB376" i="19"/>
  <c r="AA376" i="19"/>
  <c r="Z376" i="19"/>
  <c r="Y376" i="19"/>
  <c r="X376" i="19"/>
  <c r="W376" i="19"/>
  <c r="V376" i="19"/>
  <c r="U376" i="19"/>
  <c r="T376" i="19"/>
  <c r="S376" i="19"/>
  <c r="R376" i="19"/>
  <c r="Q376" i="19"/>
  <c r="P376" i="19"/>
  <c r="O376" i="19"/>
  <c r="N376" i="19"/>
  <c r="M376" i="19"/>
  <c r="L376" i="19"/>
  <c r="K376" i="19"/>
  <c r="J376" i="19"/>
  <c r="I376" i="19"/>
  <c r="H376" i="19"/>
  <c r="G376" i="19"/>
  <c r="AI375" i="19"/>
  <c r="AG375" i="19"/>
  <c r="AE375" i="19"/>
  <c r="AC375" i="19"/>
  <c r="AB375" i="19"/>
  <c r="AA375" i="19"/>
  <c r="Z375" i="19"/>
  <c r="Y375" i="19"/>
  <c r="X375" i="19"/>
  <c r="W375" i="19"/>
  <c r="V375" i="19"/>
  <c r="U375" i="19"/>
  <c r="T375" i="19"/>
  <c r="S375" i="19"/>
  <c r="R375" i="19"/>
  <c r="Q375" i="19"/>
  <c r="P375" i="19"/>
  <c r="O375" i="19"/>
  <c r="N375" i="19"/>
  <c r="M375" i="19"/>
  <c r="L375" i="19"/>
  <c r="K375" i="19"/>
  <c r="J375" i="19"/>
  <c r="I375" i="19"/>
  <c r="H375" i="19"/>
  <c r="G375" i="19"/>
  <c r="AI374" i="19"/>
  <c r="AG374" i="19"/>
  <c r="AE374" i="19"/>
  <c r="AC374" i="19"/>
  <c r="AB374" i="19"/>
  <c r="AA374" i="19"/>
  <c r="Z374" i="19"/>
  <c r="Y374" i="19"/>
  <c r="X374" i="19"/>
  <c r="W374" i="19"/>
  <c r="V374" i="19"/>
  <c r="U374" i="19"/>
  <c r="T374" i="19"/>
  <c r="S374" i="19"/>
  <c r="R374" i="19"/>
  <c r="Q374" i="19"/>
  <c r="P374" i="19"/>
  <c r="O374" i="19"/>
  <c r="N374" i="19"/>
  <c r="M374" i="19"/>
  <c r="L374" i="19"/>
  <c r="K374" i="19"/>
  <c r="J374" i="19"/>
  <c r="I374" i="19"/>
  <c r="H374" i="19"/>
  <c r="G374" i="19"/>
  <c r="AI373" i="19"/>
  <c r="AG373" i="19"/>
  <c r="AE373" i="19"/>
  <c r="AC373" i="19"/>
  <c r="AB373" i="19"/>
  <c r="AA373" i="19"/>
  <c r="Z373" i="19"/>
  <c r="Y373" i="19"/>
  <c r="X373" i="19"/>
  <c r="W373" i="19"/>
  <c r="V373" i="19"/>
  <c r="U373" i="19"/>
  <c r="T373" i="19"/>
  <c r="S373" i="19"/>
  <c r="R373" i="19"/>
  <c r="Q373" i="19"/>
  <c r="P373" i="19"/>
  <c r="O373" i="19"/>
  <c r="N373" i="19"/>
  <c r="M373" i="19"/>
  <c r="L373" i="19"/>
  <c r="K373" i="19"/>
  <c r="J373" i="19"/>
  <c r="I373" i="19"/>
  <c r="H373" i="19"/>
  <c r="G373" i="19"/>
  <c r="AI372" i="19"/>
  <c r="AG372" i="19"/>
  <c r="AE372" i="19"/>
  <c r="AC372" i="19"/>
  <c r="AB372" i="19"/>
  <c r="AA372" i="19"/>
  <c r="Z372" i="19"/>
  <c r="Y372" i="19"/>
  <c r="X372" i="19"/>
  <c r="W372" i="19"/>
  <c r="V372" i="19"/>
  <c r="U372" i="19"/>
  <c r="T372" i="19"/>
  <c r="S372" i="19"/>
  <c r="R372" i="19"/>
  <c r="Q372" i="19"/>
  <c r="P372" i="19"/>
  <c r="O372" i="19"/>
  <c r="N372" i="19"/>
  <c r="M372" i="19"/>
  <c r="L372" i="19"/>
  <c r="K372" i="19"/>
  <c r="J372" i="19"/>
  <c r="I372" i="19"/>
  <c r="H372" i="19"/>
  <c r="G372" i="19"/>
  <c r="AI371" i="19"/>
  <c r="AG371" i="19"/>
  <c r="AE371" i="19"/>
  <c r="AC371" i="19"/>
  <c r="AB371" i="19"/>
  <c r="AA371" i="19"/>
  <c r="Z371" i="19"/>
  <c r="Y371" i="19"/>
  <c r="X371" i="19"/>
  <c r="W371" i="19"/>
  <c r="V371" i="19"/>
  <c r="U371" i="19"/>
  <c r="T371" i="19"/>
  <c r="S371" i="19"/>
  <c r="R371" i="19"/>
  <c r="Q371" i="19"/>
  <c r="P371" i="19"/>
  <c r="O371" i="19"/>
  <c r="N371" i="19"/>
  <c r="M371" i="19"/>
  <c r="L371" i="19"/>
  <c r="K371" i="19"/>
  <c r="J371" i="19"/>
  <c r="I371" i="19"/>
  <c r="H371" i="19"/>
  <c r="G371" i="19"/>
  <c r="AI370" i="19"/>
  <c r="AG370" i="19"/>
  <c r="AE370" i="19"/>
  <c r="AC370" i="19"/>
  <c r="AB370" i="19"/>
  <c r="AA370" i="19"/>
  <c r="Z370" i="19"/>
  <c r="Y370" i="19"/>
  <c r="X370" i="19"/>
  <c r="W370" i="19"/>
  <c r="V370" i="19"/>
  <c r="U370" i="19"/>
  <c r="T370" i="19"/>
  <c r="S370" i="19"/>
  <c r="R370" i="19"/>
  <c r="Q370" i="19"/>
  <c r="P370" i="19"/>
  <c r="O370" i="19"/>
  <c r="N370" i="19"/>
  <c r="M370" i="19"/>
  <c r="L370" i="19"/>
  <c r="K370" i="19"/>
  <c r="J370" i="19"/>
  <c r="I370" i="19"/>
  <c r="H370" i="19"/>
  <c r="G370" i="19"/>
  <c r="AI369" i="19"/>
  <c r="AG369" i="19"/>
  <c r="AE369" i="19"/>
  <c r="AC369" i="19"/>
  <c r="AB369" i="19"/>
  <c r="AA369" i="19"/>
  <c r="Z369" i="19"/>
  <c r="Y369" i="19"/>
  <c r="X369" i="19"/>
  <c r="W369" i="19"/>
  <c r="V369" i="19"/>
  <c r="U369" i="19"/>
  <c r="T369" i="19"/>
  <c r="S369" i="19"/>
  <c r="R369" i="19"/>
  <c r="Q369" i="19"/>
  <c r="P369" i="19"/>
  <c r="O369" i="19"/>
  <c r="N369" i="19"/>
  <c r="M369" i="19"/>
  <c r="L369" i="19"/>
  <c r="K369" i="19"/>
  <c r="J369" i="19"/>
  <c r="I369" i="19"/>
  <c r="H369" i="19"/>
  <c r="G369" i="19"/>
  <c r="AI368" i="19"/>
  <c r="AG368" i="19"/>
  <c r="AE368" i="19"/>
  <c r="AC368" i="19"/>
  <c r="AB368" i="19"/>
  <c r="AA368" i="19"/>
  <c r="Z368" i="19"/>
  <c r="Y368" i="19"/>
  <c r="X368" i="19"/>
  <c r="W368" i="19"/>
  <c r="V368" i="19"/>
  <c r="U368" i="19"/>
  <c r="T368" i="19"/>
  <c r="S368" i="19"/>
  <c r="R368" i="19"/>
  <c r="Q368" i="19"/>
  <c r="P368" i="19"/>
  <c r="O368" i="19"/>
  <c r="N368" i="19"/>
  <c r="M368" i="19"/>
  <c r="L368" i="19"/>
  <c r="K368" i="19"/>
  <c r="J368" i="19"/>
  <c r="I368" i="19"/>
  <c r="H368" i="19"/>
  <c r="G368" i="19"/>
  <c r="AI367" i="19"/>
  <c r="AG367" i="19"/>
  <c r="AE367" i="19"/>
  <c r="AC367" i="19"/>
  <c r="AB367" i="19"/>
  <c r="AA367" i="19"/>
  <c r="Z367" i="19"/>
  <c r="Y367" i="19"/>
  <c r="X367" i="19"/>
  <c r="W367" i="19"/>
  <c r="V367" i="19"/>
  <c r="U367" i="19"/>
  <c r="T367" i="19"/>
  <c r="S367" i="19"/>
  <c r="R367" i="19"/>
  <c r="Q367" i="19"/>
  <c r="P367" i="19"/>
  <c r="O367" i="19"/>
  <c r="N367" i="19"/>
  <c r="M367" i="19"/>
  <c r="L367" i="19"/>
  <c r="K367" i="19"/>
  <c r="J367" i="19"/>
  <c r="I367" i="19"/>
  <c r="H367" i="19"/>
  <c r="G367" i="19"/>
  <c r="AI366" i="19"/>
  <c r="AG366" i="19"/>
  <c r="AE366" i="19"/>
  <c r="AC366" i="19"/>
  <c r="AB366" i="19"/>
  <c r="AA366" i="19"/>
  <c r="Z366" i="19"/>
  <c r="Y366" i="19"/>
  <c r="X366" i="19"/>
  <c r="W366" i="19"/>
  <c r="V366" i="19"/>
  <c r="U366" i="19"/>
  <c r="T366" i="19"/>
  <c r="S366" i="19"/>
  <c r="R366" i="19"/>
  <c r="Q366" i="19"/>
  <c r="P366" i="19"/>
  <c r="O366" i="19"/>
  <c r="N366" i="19"/>
  <c r="M366" i="19"/>
  <c r="L366" i="19"/>
  <c r="K366" i="19"/>
  <c r="J366" i="19"/>
  <c r="I366" i="19"/>
  <c r="H366" i="19"/>
  <c r="G366" i="19"/>
  <c r="AI330" i="19"/>
  <c r="AG330" i="19"/>
  <c r="AE330" i="19"/>
  <c r="AC330" i="19"/>
  <c r="AB330" i="19"/>
  <c r="AA330" i="19"/>
  <c r="Z330" i="19"/>
  <c r="Y330" i="19"/>
  <c r="X330" i="19"/>
  <c r="W330" i="19"/>
  <c r="V330" i="19"/>
  <c r="U330" i="19"/>
  <c r="T330" i="19"/>
  <c r="S330" i="19"/>
  <c r="R330" i="19"/>
  <c r="Q330" i="19"/>
  <c r="P330" i="19"/>
  <c r="O330" i="19"/>
  <c r="N330" i="19"/>
  <c r="M330" i="19"/>
  <c r="L330" i="19"/>
  <c r="K330" i="19"/>
  <c r="J330" i="19"/>
  <c r="I330" i="19"/>
  <c r="H330" i="19"/>
  <c r="G330" i="19"/>
  <c r="AI329" i="19"/>
  <c r="AG329" i="19"/>
  <c r="AE329" i="19"/>
  <c r="AC329" i="19"/>
  <c r="AB329" i="19"/>
  <c r="AA329" i="19"/>
  <c r="Z329" i="19"/>
  <c r="Y329" i="19"/>
  <c r="X329" i="19"/>
  <c r="W329" i="19"/>
  <c r="V329" i="19"/>
  <c r="U329" i="19"/>
  <c r="T329" i="19"/>
  <c r="S329" i="19"/>
  <c r="R329" i="19"/>
  <c r="Q329" i="19"/>
  <c r="P329" i="19"/>
  <c r="O329" i="19"/>
  <c r="N329" i="19"/>
  <c r="M329" i="19"/>
  <c r="L329" i="19"/>
  <c r="K329" i="19"/>
  <c r="J329" i="19"/>
  <c r="I329" i="19"/>
  <c r="H329" i="19"/>
  <c r="G329" i="19"/>
  <c r="AI328" i="19"/>
  <c r="AG328" i="19"/>
  <c r="AE328" i="19"/>
  <c r="AC328" i="19"/>
  <c r="AB328" i="19"/>
  <c r="AA328" i="19"/>
  <c r="Z328" i="19"/>
  <c r="Y328" i="19"/>
  <c r="X328" i="19"/>
  <c r="W328" i="19"/>
  <c r="V328" i="19"/>
  <c r="U328" i="19"/>
  <c r="T328" i="19"/>
  <c r="S328" i="19"/>
  <c r="R328" i="19"/>
  <c r="Q328" i="19"/>
  <c r="P328" i="19"/>
  <c r="O328" i="19"/>
  <c r="N328" i="19"/>
  <c r="M328" i="19"/>
  <c r="L328" i="19"/>
  <c r="K328" i="19"/>
  <c r="J328" i="19"/>
  <c r="I328" i="19"/>
  <c r="H328" i="19"/>
  <c r="G328" i="19"/>
  <c r="AI327" i="19"/>
  <c r="AG327" i="19"/>
  <c r="AE327" i="19"/>
  <c r="AC327" i="19"/>
  <c r="AB327" i="19"/>
  <c r="AA327" i="19"/>
  <c r="Z327" i="19"/>
  <c r="Y327" i="19"/>
  <c r="X327" i="19"/>
  <c r="W327" i="19"/>
  <c r="V327" i="19"/>
  <c r="U327" i="19"/>
  <c r="T327" i="19"/>
  <c r="S327" i="19"/>
  <c r="R327" i="19"/>
  <c r="Q327" i="19"/>
  <c r="P327" i="19"/>
  <c r="O327" i="19"/>
  <c r="N327" i="19"/>
  <c r="M327" i="19"/>
  <c r="L327" i="19"/>
  <c r="K327" i="19"/>
  <c r="J327" i="19"/>
  <c r="I327" i="19"/>
  <c r="H327" i="19"/>
  <c r="G327" i="19"/>
  <c r="AI326" i="19"/>
  <c r="AG326" i="19"/>
  <c r="AE326" i="19"/>
  <c r="AC326" i="19"/>
  <c r="AB326" i="19"/>
  <c r="AA326" i="19"/>
  <c r="Z326" i="19"/>
  <c r="Y326" i="19"/>
  <c r="X326" i="19"/>
  <c r="W326" i="19"/>
  <c r="V326" i="19"/>
  <c r="U326" i="19"/>
  <c r="T326" i="19"/>
  <c r="S326" i="19"/>
  <c r="R326" i="19"/>
  <c r="Q326" i="19"/>
  <c r="P326" i="19"/>
  <c r="O326" i="19"/>
  <c r="N326" i="19"/>
  <c r="M326" i="19"/>
  <c r="L326" i="19"/>
  <c r="K326" i="19"/>
  <c r="J326" i="19"/>
  <c r="I326" i="19"/>
  <c r="H326" i="19"/>
  <c r="G326" i="19"/>
  <c r="AI325" i="19"/>
  <c r="AG325" i="19"/>
  <c r="AE325" i="19"/>
  <c r="AC325" i="19"/>
  <c r="AB325" i="19"/>
  <c r="AA325" i="19"/>
  <c r="Z325" i="19"/>
  <c r="Y325" i="19"/>
  <c r="X325" i="19"/>
  <c r="W325" i="19"/>
  <c r="V325" i="19"/>
  <c r="U325" i="19"/>
  <c r="T325" i="19"/>
  <c r="S325" i="19"/>
  <c r="R325" i="19"/>
  <c r="Q325" i="19"/>
  <c r="P325" i="19"/>
  <c r="O325" i="19"/>
  <c r="N325" i="19"/>
  <c r="M325" i="19"/>
  <c r="L325" i="19"/>
  <c r="K325" i="19"/>
  <c r="J325" i="19"/>
  <c r="I325" i="19"/>
  <c r="H325" i="19"/>
  <c r="G325" i="19"/>
  <c r="AI324" i="19"/>
  <c r="AG324" i="19"/>
  <c r="AE324" i="19"/>
  <c r="AC324" i="19"/>
  <c r="AB324" i="19"/>
  <c r="AA324" i="19"/>
  <c r="Z324" i="19"/>
  <c r="Y324" i="19"/>
  <c r="X324" i="19"/>
  <c r="W324" i="19"/>
  <c r="V324" i="19"/>
  <c r="U324" i="19"/>
  <c r="T324" i="19"/>
  <c r="S324" i="19"/>
  <c r="R324" i="19"/>
  <c r="Q324" i="19"/>
  <c r="P324" i="19"/>
  <c r="O324" i="19"/>
  <c r="N324" i="19"/>
  <c r="M324" i="19"/>
  <c r="L324" i="19"/>
  <c r="K324" i="19"/>
  <c r="J324" i="19"/>
  <c r="I324" i="19"/>
  <c r="H324" i="19"/>
  <c r="G324" i="19"/>
  <c r="AI323" i="19"/>
  <c r="AG323" i="19"/>
  <c r="AE323" i="19"/>
  <c r="AC323" i="19"/>
  <c r="AB323" i="19"/>
  <c r="AA323" i="19"/>
  <c r="Z323" i="19"/>
  <c r="Y323" i="19"/>
  <c r="X323" i="19"/>
  <c r="W323" i="19"/>
  <c r="V323" i="19"/>
  <c r="U323" i="19"/>
  <c r="T323" i="19"/>
  <c r="S323" i="19"/>
  <c r="R323" i="19"/>
  <c r="Q323" i="19"/>
  <c r="P323" i="19"/>
  <c r="O323" i="19"/>
  <c r="N323" i="19"/>
  <c r="M323" i="19"/>
  <c r="L323" i="19"/>
  <c r="K323" i="19"/>
  <c r="J323" i="19"/>
  <c r="I323" i="19"/>
  <c r="H323" i="19"/>
  <c r="G323" i="19"/>
  <c r="AI322" i="19"/>
  <c r="AG322" i="19"/>
  <c r="AE322" i="19"/>
  <c r="AC322" i="19"/>
  <c r="AB322" i="19"/>
  <c r="AA322" i="19"/>
  <c r="Z322" i="19"/>
  <c r="Y322" i="19"/>
  <c r="X322" i="19"/>
  <c r="W322" i="19"/>
  <c r="V322" i="19"/>
  <c r="U322" i="19"/>
  <c r="T322" i="19"/>
  <c r="S322" i="19"/>
  <c r="R322" i="19"/>
  <c r="Q322" i="19"/>
  <c r="P322" i="19"/>
  <c r="O322" i="19"/>
  <c r="N322" i="19"/>
  <c r="M322" i="19"/>
  <c r="L322" i="19"/>
  <c r="K322" i="19"/>
  <c r="J322" i="19"/>
  <c r="I322" i="19"/>
  <c r="H322" i="19"/>
  <c r="G322" i="19"/>
  <c r="AI321" i="19"/>
  <c r="AG321" i="19"/>
  <c r="AE321" i="19"/>
  <c r="AC321" i="19"/>
  <c r="AB321" i="19"/>
  <c r="AA321" i="19"/>
  <c r="Z321" i="19"/>
  <c r="Y321" i="19"/>
  <c r="X321" i="19"/>
  <c r="W321" i="19"/>
  <c r="V321" i="19"/>
  <c r="U321" i="19"/>
  <c r="T321" i="19"/>
  <c r="S321" i="19"/>
  <c r="R321" i="19"/>
  <c r="Q321" i="19"/>
  <c r="P321" i="19"/>
  <c r="O321" i="19"/>
  <c r="N321" i="19"/>
  <c r="M321" i="19"/>
  <c r="L321" i="19"/>
  <c r="K321" i="19"/>
  <c r="J321" i="19"/>
  <c r="I321" i="19"/>
  <c r="H321" i="19"/>
  <c r="G321" i="19"/>
  <c r="AI320" i="19"/>
  <c r="AG320" i="19"/>
  <c r="AE320" i="19"/>
  <c r="AC320" i="19"/>
  <c r="AB320" i="19"/>
  <c r="AA320" i="19"/>
  <c r="Z320" i="19"/>
  <c r="Y320" i="19"/>
  <c r="X320" i="19"/>
  <c r="W320" i="19"/>
  <c r="V320" i="19"/>
  <c r="U320" i="19"/>
  <c r="T320" i="19"/>
  <c r="S320" i="19"/>
  <c r="R320" i="19"/>
  <c r="Q320" i="19"/>
  <c r="P320" i="19"/>
  <c r="O320" i="19"/>
  <c r="N320" i="19"/>
  <c r="M320" i="19"/>
  <c r="L320" i="19"/>
  <c r="K320" i="19"/>
  <c r="J320" i="19"/>
  <c r="I320" i="19"/>
  <c r="H320" i="19"/>
  <c r="G320" i="19"/>
  <c r="AI319" i="19"/>
  <c r="AG319" i="19"/>
  <c r="AE319" i="19"/>
  <c r="AC319" i="19"/>
  <c r="AB319" i="19"/>
  <c r="AA319" i="19"/>
  <c r="Z319" i="19"/>
  <c r="Y319" i="19"/>
  <c r="X319" i="19"/>
  <c r="W319" i="19"/>
  <c r="V319" i="19"/>
  <c r="U319" i="19"/>
  <c r="T319" i="19"/>
  <c r="S319" i="19"/>
  <c r="R319" i="19"/>
  <c r="Q319" i="19"/>
  <c r="P319" i="19"/>
  <c r="O319" i="19"/>
  <c r="N319" i="19"/>
  <c r="M319" i="19"/>
  <c r="L319" i="19"/>
  <c r="K319" i="19"/>
  <c r="J319" i="19"/>
  <c r="I319" i="19"/>
  <c r="H319" i="19"/>
  <c r="G319" i="19"/>
  <c r="AI318" i="19"/>
  <c r="AG318" i="19"/>
  <c r="AE318" i="19"/>
  <c r="AC318" i="19"/>
  <c r="AB318" i="19"/>
  <c r="AA318" i="19"/>
  <c r="Z318" i="19"/>
  <c r="Y318" i="19"/>
  <c r="X318" i="19"/>
  <c r="W318" i="19"/>
  <c r="V318" i="19"/>
  <c r="U318" i="19"/>
  <c r="T318" i="19"/>
  <c r="S318" i="19"/>
  <c r="R318" i="19"/>
  <c r="Q318" i="19"/>
  <c r="P318" i="19"/>
  <c r="O318" i="19"/>
  <c r="N318" i="19"/>
  <c r="M318" i="19"/>
  <c r="L318" i="19"/>
  <c r="K318" i="19"/>
  <c r="J318" i="19"/>
  <c r="I318" i="19"/>
  <c r="H318" i="19"/>
  <c r="G318" i="19"/>
  <c r="AI317" i="19"/>
  <c r="AG317" i="19"/>
  <c r="AE317" i="19"/>
  <c r="AC317" i="19"/>
  <c r="AB317" i="19"/>
  <c r="AA317" i="19"/>
  <c r="Z317" i="19"/>
  <c r="Y317" i="19"/>
  <c r="X317" i="19"/>
  <c r="W317" i="19"/>
  <c r="V317" i="19"/>
  <c r="U317" i="19"/>
  <c r="T317" i="19"/>
  <c r="S317" i="19"/>
  <c r="R317" i="19"/>
  <c r="Q317" i="19"/>
  <c r="P317" i="19"/>
  <c r="O317" i="19"/>
  <c r="N317" i="19"/>
  <c r="M317" i="19"/>
  <c r="L317" i="19"/>
  <c r="K317" i="19"/>
  <c r="J317" i="19"/>
  <c r="I317" i="19"/>
  <c r="H317" i="19"/>
  <c r="G317" i="19"/>
  <c r="AI316" i="19"/>
  <c r="AG316" i="19"/>
  <c r="AE316" i="19"/>
  <c r="AC316" i="19"/>
  <c r="AB316" i="19"/>
  <c r="AA316" i="19"/>
  <c r="Z316" i="19"/>
  <c r="Y316" i="19"/>
  <c r="X316" i="19"/>
  <c r="W316" i="19"/>
  <c r="V316" i="19"/>
  <c r="U316" i="19"/>
  <c r="T316" i="19"/>
  <c r="S316" i="19"/>
  <c r="R316" i="19"/>
  <c r="Q316" i="19"/>
  <c r="P316" i="19"/>
  <c r="O316" i="19"/>
  <c r="N316" i="19"/>
  <c r="M316" i="19"/>
  <c r="L316" i="19"/>
  <c r="K316" i="19"/>
  <c r="J316" i="19"/>
  <c r="I316" i="19"/>
  <c r="H316" i="19"/>
  <c r="G316" i="19"/>
  <c r="AI285" i="19"/>
  <c r="AG285" i="19"/>
  <c r="AE285" i="19"/>
  <c r="AC285" i="19"/>
  <c r="AB285" i="19"/>
  <c r="AA285" i="19"/>
  <c r="Z285" i="19"/>
  <c r="Y285" i="19"/>
  <c r="X285" i="19"/>
  <c r="W285" i="19"/>
  <c r="V285" i="19"/>
  <c r="U285" i="19"/>
  <c r="T285" i="19"/>
  <c r="S285" i="19"/>
  <c r="R285" i="19"/>
  <c r="Q285" i="19"/>
  <c r="P285" i="19"/>
  <c r="O285" i="19"/>
  <c r="N285" i="19"/>
  <c r="M285" i="19"/>
  <c r="L285" i="19"/>
  <c r="K285" i="19"/>
  <c r="J285" i="19"/>
  <c r="I285" i="19"/>
  <c r="H285" i="19"/>
  <c r="G285" i="19"/>
  <c r="AI284" i="19"/>
  <c r="AG284" i="19"/>
  <c r="AE284" i="19"/>
  <c r="AC284" i="19"/>
  <c r="AB284" i="19"/>
  <c r="AA284" i="19"/>
  <c r="Z284" i="19"/>
  <c r="Y284" i="19"/>
  <c r="X284" i="19"/>
  <c r="W284" i="19"/>
  <c r="V284" i="19"/>
  <c r="U284" i="19"/>
  <c r="T284" i="19"/>
  <c r="S284" i="19"/>
  <c r="R284" i="19"/>
  <c r="Q284" i="19"/>
  <c r="P284" i="19"/>
  <c r="O284" i="19"/>
  <c r="N284" i="19"/>
  <c r="M284" i="19"/>
  <c r="L284" i="19"/>
  <c r="K284" i="19"/>
  <c r="J284" i="19"/>
  <c r="I284" i="19"/>
  <c r="H284" i="19"/>
  <c r="G284" i="19"/>
  <c r="AI283" i="19"/>
  <c r="AG283" i="19"/>
  <c r="AE283" i="19"/>
  <c r="AC283" i="19"/>
  <c r="AB283" i="19"/>
  <c r="AA283" i="19"/>
  <c r="Z283" i="19"/>
  <c r="Y283" i="19"/>
  <c r="X283" i="19"/>
  <c r="W283" i="19"/>
  <c r="V283" i="19"/>
  <c r="U283" i="19"/>
  <c r="T283" i="19"/>
  <c r="S283" i="19"/>
  <c r="R283" i="19"/>
  <c r="Q283" i="19"/>
  <c r="P283" i="19"/>
  <c r="O283" i="19"/>
  <c r="N283" i="19"/>
  <c r="M283" i="19"/>
  <c r="L283" i="19"/>
  <c r="K283" i="19"/>
  <c r="J283" i="19"/>
  <c r="I283" i="19"/>
  <c r="H283" i="19"/>
  <c r="G283" i="19"/>
  <c r="AI282" i="19"/>
  <c r="AG282" i="19"/>
  <c r="AE282" i="19"/>
  <c r="AC282" i="19"/>
  <c r="AB282" i="19"/>
  <c r="AA282" i="19"/>
  <c r="Z282" i="19"/>
  <c r="Y282" i="19"/>
  <c r="X282" i="19"/>
  <c r="W282" i="19"/>
  <c r="V282" i="19"/>
  <c r="U282" i="19"/>
  <c r="T282" i="19"/>
  <c r="S282" i="19"/>
  <c r="R282" i="19"/>
  <c r="Q282" i="19"/>
  <c r="P282" i="19"/>
  <c r="O282" i="19"/>
  <c r="N282" i="19"/>
  <c r="M282" i="19"/>
  <c r="L282" i="19"/>
  <c r="K282" i="19"/>
  <c r="J282" i="19"/>
  <c r="I282" i="19"/>
  <c r="H282" i="19"/>
  <c r="G282" i="19"/>
  <c r="AI281" i="19"/>
  <c r="AG281" i="19"/>
  <c r="AE281" i="19"/>
  <c r="AC281" i="19"/>
  <c r="AB281" i="19"/>
  <c r="AA281" i="19"/>
  <c r="Z281" i="19"/>
  <c r="Y281" i="19"/>
  <c r="X281" i="19"/>
  <c r="W281" i="19"/>
  <c r="V281" i="19"/>
  <c r="U281" i="19"/>
  <c r="T281" i="19"/>
  <c r="S281" i="19"/>
  <c r="R281" i="19"/>
  <c r="Q281" i="19"/>
  <c r="P281" i="19"/>
  <c r="O281" i="19"/>
  <c r="N281" i="19"/>
  <c r="M281" i="19"/>
  <c r="L281" i="19"/>
  <c r="K281" i="19"/>
  <c r="J281" i="19"/>
  <c r="I281" i="19"/>
  <c r="H281" i="19"/>
  <c r="G281" i="19"/>
  <c r="AI280" i="19"/>
  <c r="AG280" i="19"/>
  <c r="AE280" i="19"/>
  <c r="AC280" i="19"/>
  <c r="AB280" i="19"/>
  <c r="AA280" i="19"/>
  <c r="Z280" i="19"/>
  <c r="Y280" i="19"/>
  <c r="X280" i="19"/>
  <c r="W280" i="19"/>
  <c r="V280" i="19"/>
  <c r="U280" i="19"/>
  <c r="T280" i="19"/>
  <c r="S280" i="19"/>
  <c r="R280" i="19"/>
  <c r="Q280" i="19"/>
  <c r="P280" i="19"/>
  <c r="O280" i="19"/>
  <c r="N280" i="19"/>
  <c r="M280" i="19"/>
  <c r="L280" i="19"/>
  <c r="K280" i="19"/>
  <c r="J280" i="19"/>
  <c r="I280" i="19"/>
  <c r="H280" i="19"/>
  <c r="G280" i="19"/>
  <c r="AI279" i="19"/>
  <c r="AG279" i="19"/>
  <c r="AE279" i="19"/>
  <c r="AC279" i="19"/>
  <c r="AB279" i="19"/>
  <c r="AA279" i="19"/>
  <c r="Z279" i="19"/>
  <c r="Y279" i="19"/>
  <c r="X279" i="19"/>
  <c r="W279" i="19"/>
  <c r="V279" i="19"/>
  <c r="U279" i="19"/>
  <c r="T279" i="19"/>
  <c r="S279" i="19"/>
  <c r="R279" i="19"/>
  <c r="Q279" i="19"/>
  <c r="P279" i="19"/>
  <c r="O279" i="19"/>
  <c r="N279" i="19"/>
  <c r="M279" i="19"/>
  <c r="L279" i="19"/>
  <c r="K279" i="19"/>
  <c r="J279" i="19"/>
  <c r="I279" i="19"/>
  <c r="H279" i="19"/>
  <c r="G279" i="19"/>
  <c r="AI278" i="19"/>
  <c r="AG278" i="19"/>
  <c r="AE278" i="19"/>
  <c r="AC278" i="19"/>
  <c r="AB278" i="19"/>
  <c r="AA278" i="19"/>
  <c r="Z278" i="19"/>
  <c r="Y278" i="19"/>
  <c r="X278" i="19"/>
  <c r="W278" i="19"/>
  <c r="V278" i="19"/>
  <c r="U278" i="19"/>
  <c r="T278" i="19"/>
  <c r="S278" i="19"/>
  <c r="R278" i="19"/>
  <c r="Q278" i="19"/>
  <c r="P278" i="19"/>
  <c r="O278" i="19"/>
  <c r="N278" i="19"/>
  <c r="M278" i="19"/>
  <c r="L278" i="19"/>
  <c r="K278" i="19"/>
  <c r="J278" i="19"/>
  <c r="I278" i="19"/>
  <c r="H278" i="19"/>
  <c r="G278" i="19"/>
  <c r="AI277" i="19"/>
  <c r="AG277" i="19"/>
  <c r="AE277" i="19"/>
  <c r="AC277" i="19"/>
  <c r="AB277" i="19"/>
  <c r="AA277" i="19"/>
  <c r="Z277" i="19"/>
  <c r="Y277" i="19"/>
  <c r="X277" i="19"/>
  <c r="W277" i="19"/>
  <c r="V277" i="19"/>
  <c r="U277" i="19"/>
  <c r="T277" i="19"/>
  <c r="S277" i="19"/>
  <c r="R277" i="19"/>
  <c r="Q277" i="19"/>
  <c r="P277" i="19"/>
  <c r="O277" i="19"/>
  <c r="N277" i="19"/>
  <c r="M277" i="19"/>
  <c r="L277" i="19"/>
  <c r="K277" i="19"/>
  <c r="J277" i="19"/>
  <c r="I277" i="19"/>
  <c r="H277" i="19"/>
  <c r="G277" i="19"/>
  <c r="AI276" i="19"/>
  <c r="AG276" i="19"/>
  <c r="AE276" i="19"/>
  <c r="AC276" i="19"/>
  <c r="AB276" i="19"/>
  <c r="AA276" i="19"/>
  <c r="Z276" i="19"/>
  <c r="Y276" i="19"/>
  <c r="X276" i="19"/>
  <c r="W276" i="19"/>
  <c r="V276" i="19"/>
  <c r="U276" i="19"/>
  <c r="T276" i="19"/>
  <c r="S276" i="19"/>
  <c r="R276" i="19"/>
  <c r="Q276" i="19"/>
  <c r="P276" i="19"/>
  <c r="O276" i="19"/>
  <c r="N276" i="19"/>
  <c r="M276" i="19"/>
  <c r="L276" i="19"/>
  <c r="K276" i="19"/>
  <c r="J276" i="19"/>
  <c r="I276" i="19"/>
  <c r="H276" i="19"/>
  <c r="G276" i="19"/>
  <c r="AI275" i="19"/>
  <c r="AG275" i="19"/>
  <c r="AE275" i="19"/>
  <c r="AC275" i="19"/>
  <c r="AB275" i="19"/>
  <c r="AA275" i="19"/>
  <c r="Z275" i="19"/>
  <c r="Y275" i="19"/>
  <c r="X275" i="19"/>
  <c r="W275" i="19"/>
  <c r="V275" i="19"/>
  <c r="U275" i="19"/>
  <c r="T275" i="19"/>
  <c r="S275" i="19"/>
  <c r="R275" i="19"/>
  <c r="Q275" i="19"/>
  <c r="P275" i="19"/>
  <c r="O275" i="19"/>
  <c r="N275" i="19"/>
  <c r="M275" i="19"/>
  <c r="L275" i="19"/>
  <c r="K275" i="19"/>
  <c r="J275" i="19"/>
  <c r="I275" i="19"/>
  <c r="H275" i="19"/>
  <c r="G275" i="19"/>
  <c r="AI274" i="19"/>
  <c r="AG274" i="19"/>
  <c r="AE274" i="19"/>
  <c r="AC274" i="19"/>
  <c r="AB274" i="19"/>
  <c r="AA274" i="19"/>
  <c r="Z274" i="19"/>
  <c r="Y274" i="19"/>
  <c r="X274" i="19"/>
  <c r="W274" i="19"/>
  <c r="V274" i="19"/>
  <c r="U274" i="19"/>
  <c r="T274" i="19"/>
  <c r="S274" i="19"/>
  <c r="R274" i="19"/>
  <c r="Q274" i="19"/>
  <c r="P274" i="19"/>
  <c r="O274" i="19"/>
  <c r="N274" i="19"/>
  <c r="M274" i="19"/>
  <c r="L274" i="19"/>
  <c r="K274" i="19"/>
  <c r="J274" i="19"/>
  <c r="I274" i="19"/>
  <c r="H274" i="19"/>
  <c r="G274" i="19"/>
  <c r="AI273" i="19"/>
  <c r="AG273" i="19"/>
  <c r="AE273" i="19"/>
  <c r="AC273" i="19"/>
  <c r="AB273" i="19"/>
  <c r="AA273" i="19"/>
  <c r="Z273" i="19"/>
  <c r="Y273" i="19"/>
  <c r="X273" i="19"/>
  <c r="W273" i="19"/>
  <c r="V273" i="19"/>
  <c r="U273" i="19"/>
  <c r="T273" i="19"/>
  <c r="S273" i="19"/>
  <c r="R273" i="19"/>
  <c r="Q273" i="19"/>
  <c r="P273" i="19"/>
  <c r="O273" i="19"/>
  <c r="N273" i="19"/>
  <c r="M273" i="19"/>
  <c r="L273" i="19"/>
  <c r="K273" i="19"/>
  <c r="J273" i="19"/>
  <c r="I273" i="19"/>
  <c r="H273" i="19"/>
  <c r="G273" i="19"/>
  <c r="AI272" i="19"/>
  <c r="AG272" i="19"/>
  <c r="AE272" i="19"/>
  <c r="AC272" i="19"/>
  <c r="AB272" i="19"/>
  <c r="AA272" i="19"/>
  <c r="Z272" i="19"/>
  <c r="Y272" i="19"/>
  <c r="X272" i="19"/>
  <c r="W272" i="19"/>
  <c r="V272" i="19"/>
  <c r="U272" i="19"/>
  <c r="T272" i="19"/>
  <c r="S272" i="19"/>
  <c r="R272" i="19"/>
  <c r="Q272" i="19"/>
  <c r="P272" i="19"/>
  <c r="O272" i="19"/>
  <c r="N272" i="19"/>
  <c r="M272" i="19"/>
  <c r="L272" i="19"/>
  <c r="K272" i="19"/>
  <c r="J272" i="19"/>
  <c r="I272" i="19"/>
  <c r="H272" i="19"/>
  <c r="G272" i="19"/>
  <c r="AI271" i="19"/>
  <c r="AG271" i="19"/>
  <c r="AE271" i="19"/>
  <c r="AC271" i="19"/>
  <c r="AB271" i="19"/>
  <c r="AA271" i="19"/>
  <c r="Z271" i="19"/>
  <c r="Y271" i="19"/>
  <c r="X271" i="19"/>
  <c r="W271" i="19"/>
  <c r="V271" i="19"/>
  <c r="U271" i="19"/>
  <c r="T271" i="19"/>
  <c r="S271" i="19"/>
  <c r="R271" i="19"/>
  <c r="Q271" i="19"/>
  <c r="P271" i="19"/>
  <c r="O271" i="19"/>
  <c r="N271" i="19"/>
  <c r="M271" i="19"/>
  <c r="L271" i="19"/>
  <c r="K271" i="19"/>
  <c r="J271" i="19"/>
  <c r="I271" i="19"/>
  <c r="H271" i="19"/>
  <c r="G271" i="19"/>
  <c r="AI240" i="19"/>
  <c r="AG240" i="19"/>
  <c r="AE240" i="19"/>
  <c r="AC240" i="19"/>
  <c r="AB240" i="19"/>
  <c r="AA240" i="19"/>
  <c r="Z240" i="19"/>
  <c r="Y240" i="19"/>
  <c r="X240" i="19"/>
  <c r="W240" i="19"/>
  <c r="V240" i="19"/>
  <c r="U240" i="19"/>
  <c r="T240" i="19"/>
  <c r="S240" i="19"/>
  <c r="R240" i="19"/>
  <c r="Q240" i="19"/>
  <c r="P240" i="19"/>
  <c r="O240" i="19"/>
  <c r="N240" i="19"/>
  <c r="M240" i="19"/>
  <c r="L240" i="19"/>
  <c r="K240" i="19"/>
  <c r="J240" i="19"/>
  <c r="I240" i="19"/>
  <c r="H240" i="19"/>
  <c r="G240" i="19"/>
  <c r="AI239" i="19"/>
  <c r="AG239" i="19"/>
  <c r="AE239" i="19"/>
  <c r="AC239" i="19"/>
  <c r="AB239" i="19"/>
  <c r="AA239" i="19"/>
  <c r="Z239" i="19"/>
  <c r="Y239" i="19"/>
  <c r="X239" i="19"/>
  <c r="W239" i="19"/>
  <c r="V239" i="19"/>
  <c r="U239" i="19"/>
  <c r="T239" i="19"/>
  <c r="S239" i="19"/>
  <c r="R239" i="19"/>
  <c r="Q239" i="19"/>
  <c r="P239" i="19"/>
  <c r="O239" i="19"/>
  <c r="N239" i="19"/>
  <c r="M239" i="19"/>
  <c r="L239" i="19"/>
  <c r="K239" i="19"/>
  <c r="J239" i="19"/>
  <c r="I239" i="19"/>
  <c r="H239" i="19"/>
  <c r="G239" i="19"/>
  <c r="AI238" i="19"/>
  <c r="AG238" i="19"/>
  <c r="AE238" i="19"/>
  <c r="AC238" i="19"/>
  <c r="AB238" i="19"/>
  <c r="AA238" i="19"/>
  <c r="Z238" i="19"/>
  <c r="Y238" i="19"/>
  <c r="X238" i="19"/>
  <c r="W238" i="19"/>
  <c r="V238" i="19"/>
  <c r="U238" i="19"/>
  <c r="T238" i="19"/>
  <c r="S238" i="19"/>
  <c r="R238" i="19"/>
  <c r="Q238" i="19"/>
  <c r="P238" i="19"/>
  <c r="O238" i="19"/>
  <c r="N238" i="19"/>
  <c r="M238" i="19"/>
  <c r="L238" i="19"/>
  <c r="K238" i="19"/>
  <c r="J238" i="19"/>
  <c r="I238" i="19"/>
  <c r="H238" i="19"/>
  <c r="G238" i="19"/>
  <c r="AI237" i="19"/>
  <c r="AG237" i="19"/>
  <c r="AE237" i="19"/>
  <c r="AC237" i="19"/>
  <c r="AB237" i="19"/>
  <c r="AA237" i="19"/>
  <c r="Z237" i="19"/>
  <c r="Y237" i="19"/>
  <c r="X237" i="19"/>
  <c r="W237" i="19"/>
  <c r="V237" i="19"/>
  <c r="U237" i="19"/>
  <c r="T237" i="19"/>
  <c r="S237" i="19"/>
  <c r="R237" i="19"/>
  <c r="Q237" i="19"/>
  <c r="P237" i="19"/>
  <c r="O237" i="19"/>
  <c r="N237" i="19"/>
  <c r="M237" i="19"/>
  <c r="L237" i="19"/>
  <c r="K237" i="19"/>
  <c r="J237" i="19"/>
  <c r="I237" i="19"/>
  <c r="H237" i="19"/>
  <c r="G237" i="19"/>
  <c r="AI236" i="19"/>
  <c r="AG236" i="19"/>
  <c r="AE236" i="19"/>
  <c r="AC236" i="19"/>
  <c r="AB236" i="19"/>
  <c r="AA236" i="19"/>
  <c r="Z236" i="19"/>
  <c r="Y236" i="19"/>
  <c r="X236" i="19"/>
  <c r="W236" i="19"/>
  <c r="V236" i="19"/>
  <c r="U236" i="19"/>
  <c r="T236" i="19"/>
  <c r="S236" i="19"/>
  <c r="R236" i="19"/>
  <c r="Q236" i="19"/>
  <c r="P236" i="19"/>
  <c r="O236" i="19"/>
  <c r="N236" i="19"/>
  <c r="M236" i="19"/>
  <c r="L236" i="19"/>
  <c r="K236" i="19"/>
  <c r="J236" i="19"/>
  <c r="I236" i="19"/>
  <c r="H236" i="19"/>
  <c r="G236" i="19"/>
  <c r="AI235" i="19"/>
  <c r="AG235" i="19"/>
  <c r="AE235" i="19"/>
  <c r="AC235" i="19"/>
  <c r="AB235" i="19"/>
  <c r="AA235" i="19"/>
  <c r="Z235" i="19"/>
  <c r="Y235" i="19"/>
  <c r="X235" i="19"/>
  <c r="W235" i="19"/>
  <c r="V235" i="19"/>
  <c r="U235" i="19"/>
  <c r="T235" i="19"/>
  <c r="S235" i="19"/>
  <c r="R235" i="19"/>
  <c r="Q235" i="19"/>
  <c r="P235" i="19"/>
  <c r="O235" i="19"/>
  <c r="N235" i="19"/>
  <c r="M235" i="19"/>
  <c r="L235" i="19"/>
  <c r="K235" i="19"/>
  <c r="J235" i="19"/>
  <c r="I235" i="19"/>
  <c r="H235" i="19"/>
  <c r="G235" i="19"/>
  <c r="AI234" i="19"/>
  <c r="AG234" i="19"/>
  <c r="AE234" i="19"/>
  <c r="AC234" i="19"/>
  <c r="AB234" i="19"/>
  <c r="AA234" i="19"/>
  <c r="Z234" i="19"/>
  <c r="Y234" i="19"/>
  <c r="X234" i="19"/>
  <c r="W234" i="19"/>
  <c r="V234" i="19"/>
  <c r="U234" i="19"/>
  <c r="T234" i="19"/>
  <c r="S234" i="19"/>
  <c r="R234" i="19"/>
  <c r="Q234" i="19"/>
  <c r="P234" i="19"/>
  <c r="O234" i="19"/>
  <c r="N234" i="19"/>
  <c r="M234" i="19"/>
  <c r="L234" i="19"/>
  <c r="K234" i="19"/>
  <c r="J234" i="19"/>
  <c r="I234" i="19"/>
  <c r="H234" i="19"/>
  <c r="G234" i="19"/>
  <c r="AI233" i="19"/>
  <c r="AG233" i="19"/>
  <c r="AE233" i="19"/>
  <c r="AC233" i="19"/>
  <c r="AB233" i="19"/>
  <c r="AA233" i="19"/>
  <c r="Z233" i="19"/>
  <c r="Y233" i="19"/>
  <c r="X233" i="19"/>
  <c r="W233" i="19"/>
  <c r="V233" i="19"/>
  <c r="U233" i="19"/>
  <c r="T233" i="19"/>
  <c r="S233" i="19"/>
  <c r="R233" i="19"/>
  <c r="Q233" i="19"/>
  <c r="P233" i="19"/>
  <c r="O233" i="19"/>
  <c r="N233" i="19"/>
  <c r="M233" i="19"/>
  <c r="L233" i="19"/>
  <c r="K233" i="19"/>
  <c r="J233" i="19"/>
  <c r="I233" i="19"/>
  <c r="H233" i="19"/>
  <c r="G233" i="19"/>
  <c r="AI232" i="19"/>
  <c r="AG232" i="19"/>
  <c r="AE232" i="19"/>
  <c r="AC232" i="19"/>
  <c r="AB232" i="19"/>
  <c r="AA232" i="19"/>
  <c r="Z232" i="19"/>
  <c r="Y232" i="19"/>
  <c r="X232" i="19"/>
  <c r="W232" i="19"/>
  <c r="V232" i="19"/>
  <c r="U232" i="19"/>
  <c r="T232" i="19"/>
  <c r="S232" i="19"/>
  <c r="R232" i="19"/>
  <c r="Q232" i="19"/>
  <c r="P232" i="19"/>
  <c r="O232" i="19"/>
  <c r="N232" i="19"/>
  <c r="M232" i="19"/>
  <c r="L232" i="19"/>
  <c r="K232" i="19"/>
  <c r="J232" i="19"/>
  <c r="I232" i="19"/>
  <c r="H232" i="19"/>
  <c r="G232" i="19"/>
  <c r="AI231" i="19"/>
  <c r="AG231" i="19"/>
  <c r="AE231" i="19"/>
  <c r="AC231" i="19"/>
  <c r="AB231" i="19"/>
  <c r="AA231" i="19"/>
  <c r="Z231" i="19"/>
  <c r="Y231" i="19"/>
  <c r="X231" i="19"/>
  <c r="W231" i="19"/>
  <c r="V231" i="19"/>
  <c r="U231" i="19"/>
  <c r="T231" i="19"/>
  <c r="S231" i="19"/>
  <c r="R231" i="19"/>
  <c r="Q231" i="19"/>
  <c r="P231" i="19"/>
  <c r="O231" i="19"/>
  <c r="N231" i="19"/>
  <c r="M231" i="19"/>
  <c r="L231" i="19"/>
  <c r="K231" i="19"/>
  <c r="J231" i="19"/>
  <c r="I231" i="19"/>
  <c r="H231" i="19"/>
  <c r="G231" i="19"/>
  <c r="AI230" i="19"/>
  <c r="AG230" i="19"/>
  <c r="AE230" i="19"/>
  <c r="AC230" i="19"/>
  <c r="AB230" i="19"/>
  <c r="AA230" i="19"/>
  <c r="Z230" i="19"/>
  <c r="Y230" i="19"/>
  <c r="X230" i="19"/>
  <c r="W230" i="19"/>
  <c r="V230" i="19"/>
  <c r="U230" i="19"/>
  <c r="T230" i="19"/>
  <c r="S230" i="19"/>
  <c r="R230" i="19"/>
  <c r="Q230" i="19"/>
  <c r="P230" i="19"/>
  <c r="O230" i="19"/>
  <c r="N230" i="19"/>
  <c r="M230" i="19"/>
  <c r="L230" i="19"/>
  <c r="K230" i="19"/>
  <c r="J230" i="19"/>
  <c r="I230" i="19"/>
  <c r="H230" i="19"/>
  <c r="G230" i="19"/>
  <c r="AI229" i="19"/>
  <c r="AG229" i="19"/>
  <c r="AE229" i="19"/>
  <c r="AC229" i="19"/>
  <c r="AB229" i="19"/>
  <c r="AA229" i="19"/>
  <c r="Z229" i="19"/>
  <c r="Y229" i="19"/>
  <c r="X229" i="19"/>
  <c r="W229" i="19"/>
  <c r="V229" i="19"/>
  <c r="U229" i="19"/>
  <c r="T229" i="19"/>
  <c r="S229" i="19"/>
  <c r="R229" i="19"/>
  <c r="Q229" i="19"/>
  <c r="P229" i="19"/>
  <c r="O229" i="19"/>
  <c r="N229" i="19"/>
  <c r="M229" i="19"/>
  <c r="L229" i="19"/>
  <c r="K229" i="19"/>
  <c r="J229" i="19"/>
  <c r="I229" i="19"/>
  <c r="H229" i="19"/>
  <c r="G229" i="19"/>
  <c r="AI228" i="19"/>
  <c r="AG228" i="19"/>
  <c r="AE228" i="19"/>
  <c r="AC228" i="19"/>
  <c r="AB228" i="19"/>
  <c r="AA228" i="19"/>
  <c r="Z228" i="19"/>
  <c r="Y228" i="19"/>
  <c r="X228" i="19"/>
  <c r="W228" i="19"/>
  <c r="V228" i="19"/>
  <c r="U228" i="19"/>
  <c r="T228" i="19"/>
  <c r="S228" i="19"/>
  <c r="R228" i="19"/>
  <c r="Q228" i="19"/>
  <c r="P228" i="19"/>
  <c r="O228" i="19"/>
  <c r="N228" i="19"/>
  <c r="M228" i="19"/>
  <c r="L228" i="19"/>
  <c r="K228" i="19"/>
  <c r="J228" i="19"/>
  <c r="I228" i="19"/>
  <c r="H228" i="19"/>
  <c r="G228" i="19"/>
  <c r="AI227" i="19"/>
  <c r="AG227" i="19"/>
  <c r="AE227" i="19"/>
  <c r="AC227" i="19"/>
  <c r="AB227" i="19"/>
  <c r="AA227" i="19"/>
  <c r="Z227" i="19"/>
  <c r="Y227" i="19"/>
  <c r="X227" i="19"/>
  <c r="W227" i="19"/>
  <c r="V227" i="19"/>
  <c r="U227" i="19"/>
  <c r="T227" i="19"/>
  <c r="S227" i="19"/>
  <c r="R227" i="19"/>
  <c r="Q227" i="19"/>
  <c r="P227" i="19"/>
  <c r="O227" i="19"/>
  <c r="N227" i="19"/>
  <c r="M227" i="19"/>
  <c r="L227" i="19"/>
  <c r="K227" i="19"/>
  <c r="J227" i="19"/>
  <c r="I227" i="19"/>
  <c r="H227" i="19"/>
  <c r="G227" i="19"/>
  <c r="AI226" i="19"/>
  <c r="AG226" i="19"/>
  <c r="AE226" i="19"/>
  <c r="AC226" i="19"/>
  <c r="AB226" i="19"/>
  <c r="AA226" i="19"/>
  <c r="Z226" i="19"/>
  <c r="Y226" i="19"/>
  <c r="X226" i="19"/>
  <c r="W226" i="19"/>
  <c r="V226" i="19"/>
  <c r="U226" i="19"/>
  <c r="T226" i="19"/>
  <c r="S226" i="19"/>
  <c r="R226" i="19"/>
  <c r="Q226" i="19"/>
  <c r="P226" i="19"/>
  <c r="O226" i="19"/>
  <c r="N226" i="19"/>
  <c r="M226" i="19"/>
  <c r="L226" i="19"/>
  <c r="K226" i="19"/>
  <c r="J226" i="19"/>
  <c r="I226" i="19"/>
  <c r="H226" i="19"/>
  <c r="G226" i="19"/>
  <c r="AI225" i="19"/>
  <c r="AG225" i="19"/>
  <c r="AE225" i="19"/>
  <c r="AC225" i="19"/>
  <c r="AB225" i="19"/>
  <c r="AA225" i="19"/>
  <c r="Z225" i="19"/>
  <c r="Y225" i="19"/>
  <c r="X225" i="19"/>
  <c r="W225" i="19"/>
  <c r="V225" i="19"/>
  <c r="U225" i="19"/>
  <c r="T225" i="19"/>
  <c r="S225" i="19"/>
  <c r="R225" i="19"/>
  <c r="Q225" i="19"/>
  <c r="P225" i="19"/>
  <c r="O225" i="19"/>
  <c r="N225" i="19"/>
  <c r="M225" i="19"/>
  <c r="L225" i="19"/>
  <c r="K225" i="19"/>
  <c r="J225" i="19"/>
  <c r="I225" i="19"/>
  <c r="H225" i="19"/>
  <c r="G225" i="19"/>
  <c r="AI224" i="19"/>
  <c r="AG224" i="19"/>
  <c r="AE224" i="19"/>
  <c r="AC224" i="19"/>
  <c r="AB224" i="19"/>
  <c r="AA224" i="19"/>
  <c r="Z224" i="19"/>
  <c r="Y224" i="19"/>
  <c r="X224" i="19"/>
  <c r="W224" i="19"/>
  <c r="V224" i="19"/>
  <c r="U224" i="19"/>
  <c r="T224" i="19"/>
  <c r="S224" i="19"/>
  <c r="R224" i="19"/>
  <c r="Q224" i="19"/>
  <c r="P224" i="19"/>
  <c r="O224" i="19"/>
  <c r="N224" i="19"/>
  <c r="M224" i="19"/>
  <c r="L224" i="19"/>
  <c r="K224" i="19"/>
  <c r="J224" i="19"/>
  <c r="I224" i="19"/>
  <c r="H224" i="19"/>
  <c r="G224" i="19"/>
  <c r="AI223" i="19"/>
  <c r="AG223" i="19"/>
  <c r="AE223" i="19"/>
  <c r="AC223" i="19"/>
  <c r="AB223" i="19"/>
  <c r="AA223" i="19"/>
  <c r="Z223" i="19"/>
  <c r="Y223" i="19"/>
  <c r="X223" i="19"/>
  <c r="W223" i="19"/>
  <c r="V223" i="19"/>
  <c r="U223" i="19"/>
  <c r="T223" i="19"/>
  <c r="S223" i="19"/>
  <c r="R223" i="19"/>
  <c r="Q223" i="19"/>
  <c r="P223" i="19"/>
  <c r="O223" i="19"/>
  <c r="N223" i="19"/>
  <c r="M223" i="19"/>
  <c r="L223" i="19"/>
  <c r="K223" i="19"/>
  <c r="J223" i="19"/>
  <c r="I223" i="19"/>
  <c r="H223" i="19"/>
  <c r="G223" i="19"/>
  <c r="AI222" i="19"/>
  <c r="AG222" i="19"/>
  <c r="AE222" i="19"/>
  <c r="AC222" i="19"/>
  <c r="AB222" i="19"/>
  <c r="AA222" i="19"/>
  <c r="Z222" i="19"/>
  <c r="Y222" i="19"/>
  <c r="X222" i="19"/>
  <c r="W222" i="19"/>
  <c r="V222" i="19"/>
  <c r="U222" i="19"/>
  <c r="T222" i="19"/>
  <c r="S222" i="19"/>
  <c r="R222" i="19"/>
  <c r="Q222" i="19"/>
  <c r="P222" i="19"/>
  <c r="O222" i="19"/>
  <c r="N222" i="19"/>
  <c r="M222" i="19"/>
  <c r="L222" i="19"/>
  <c r="K222" i="19"/>
  <c r="J222" i="19"/>
  <c r="I222" i="19"/>
  <c r="H222" i="19"/>
  <c r="G222" i="19"/>
  <c r="AI221" i="19"/>
  <c r="AG221" i="19"/>
  <c r="AE221" i="19"/>
  <c r="AC221" i="19"/>
  <c r="AB221" i="19"/>
  <c r="AA221" i="19"/>
  <c r="Z221" i="19"/>
  <c r="Y221" i="19"/>
  <c r="X221" i="19"/>
  <c r="W221" i="19"/>
  <c r="V221" i="19"/>
  <c r="U221" i="19"/>
  <c r="T221" i="19"/>
  <c r="S221" i="19"/>
  <c r="R221" i="19"/>
  <c r="Q221" i="19"/>
  <c r="P221" i="19"/>
  <c r="O221" i="19"/>
  <c r="N221" i="19"/>
  <c r="M221" i="19"/>
  <c r="L221" i="19"/>
  <c r="K221" i="19"/>
  <c r="J221" i="19"/>
  <c r="I221" i="19"/>
  <c r="H221" i="19"/>
  <c r="G221" i="19"/>
  <c r="AI180" i="19"/>
  <c r="AG180" i="19"/>
  <c r="AE180" i="19"/>
  <c r="AC180" i="19"/>
  <c r="AB180" i="19"/>
  <c r="AA180" i="19"/>
  <c r="Z180" i="19"/>
  <c r="Y180" i="19"/>
  <c r="X180" i="19"/>
  <c r="W180" i="19"/>
  <c r="V180" i="19"/>
  <c r="U180" i="19"/>
  <c r="T180" i="19"/>
  <c r="S180" i="19"/>
  <c r="R180" i="19"/>
  <c r="Q180" i="19"/>
  <c r="P180" i="19"/>
  <c r="O180" i="19"/>
  <c r="N180" i="19"/>
  <c r="M180" i="19"/>
  <c r="L180" i="19"/>
  <c r="K180" i="19"/>
  <c r="J180" i="19"/>
  <c r="I180" i="19"/>
  <c r="H180" i="19"/>
  <c r="G180" i="19"/>
  <c r="AI179" i="19"/>
  <c r="AG179" i="19"/>
  <c r="AE179" i="19"/>
  <c r="AC179" i="19"/>
  <c r="AB179" i="19"/>
  <c r="AA179" i="19"/>
  <c r="Z179" i="19"/>
  <c r="Y179" i="19"/>
  <c r="X179" i="19"/>
  <c r="W179" i="19"/>
  <c r="V179" i="19"/>
  <c r="U179" i="19"/>
  <c r="T179" i="19"/>
  <c r="S179" i="19"/>
  <c r="R179" i="19"/>
  <c r="Q179" i="19"/>
  <c r="P179" i="19"/>
  <c r="O179" i="19"/>
  <c r="N179" i="19"/>
  <c r="M179" i="19"/>
  <c r="L179" i="19"/>
  <c r="K179" i="19"/>
  <c r="J179" i="19"/>
  <c r="I179" i="19"/>
  <c r="H179" i="19"/>
  <c r="G179" i="19"/>
  <c r="AI178" i="19"/>
  <c r="AG178" i="19"/>
  <c r="AE178" i="19"/>
  <c r="AC178" i="19"/>
  <c r="AB178" i="19"/>
  <c r="AA178" i="19"/>
  <c r="Z178" i="19"/>
  <c r="Y178" i="19"/>
  <c r="X178" i="19"/>
  <c r="W178" i="19"/>
  <c r="V178" i="19"/>
  <c r="U178" i="19"/>
  <c r="T178" i="19"/>
  <c r="S178" i="19"/>
  <c r="R178" i="19"/>
  <c r="Q178" i="19"/>
  <c r="P178" i="19"/>
  <c r="O178" i="19"/>
  <c r="N178" i="19"/>
  <c r="M178" i="19"/>
  <c r="L178" i="19"/>
  <c r="K178" i="19"/>
  <c r="J178" i="19"/>
  <c r="I178" i="19"/>
  <c r="H178" i="19"/>
  <c r="G178" i="19"/>
  <c r="AI177" i="19"/>
  <c r="AG177" i="19"/>
  <c r="AE177" i="19"/>
  <c r="AC177" i="19"/>
  <c r="AB177" i="19"/>
  <c r="AA177" i="19"/>
  <c r="Z177" i="19"/>
  <c r="Y177" i="19"/>
  <c r="X177" i="19"/>
  <c r="W177" i="19"/>
  <c r="V177" i="19"/>
  <c r="U177" i="19"/>
  <c r="T177" i="19"/>
  <c r="S177" i="19"/>
  <c r="R177" i="19"/>
  <c r="Q177" i="19"/>
  <c r="P177" i="19"/>
  <c r="O177" i="19"/>
  <c r="N177" i="19"/>
  <c r="M177" i="19"/>
  <c r="L177" i="19"/>
  <c r="K177" i="19"/>
  <c r="J177" i="19"/>
  <c r="I177" i="19"/>
  <c r="H177" i="19"/>
  <c r="G177" i="19"/>
  <c r="AI176" i="19"/>
  <c r="AG176" i="19"/>
  <c r="AE176" i="19"/>
  <c r="AC176" i="19"/>
  <c r="AB176" i="19"/>
  <c r="AA176" i="19"/>
  <c r="Z176" i="19"/>
  <c r="Y176" i="19"/>
  <c r="X176" i="19"/>
  <c r="W176" i="19"/>
  <c r="V176" i="19"/>
  <c r="U176" i="19"/>
  <c r="T176" i="19"/>
  <c r="S176" i="19"/>
  <c r="R176" i="19"/>
  <c r="Q176" i="19"/>
  <c r="P176" i="19"/>
  <c r="O176" i="19"/>
  <c r="N176" i="19"/>
  <c r="M176" i="19"/>
  <c r="L176" i="19"/>
  <c r="K176" i="19"/>
  <c r="J176" i="19"/>
  <c r="I176" i="19"/>
  <c r="H176" i="19"/>
  <c r="G176" i="19"/>
  <c r="AI175" i="19"/>
  <c r="AG175" i="19"/>
  <c r="AE175" i="19"/>
  <c r="AC175" i="19"/>
  <c r="AB175" i="19"/>
  <c r="AA175" i="19"/>
  <c r="Z175" i="19"/>
  <c r="Y175" i="19"/>
  <c r="X175" i="19"/>
  <c r="W175" i="19"/>
  <c r="V175" i="19"/>
  <c r="U175" i="19"/>
  <c r="T175" i="19"/>
  <c r="S175" i="19"/>
  <c r="R175" i="19"/>
  <c r="Q175" i="19"/>
  <c r="P175" i="19"/>
  <c r="O175" i="19"/>
  <c r="N175" i="19"/>
  <c r="M175" i="19"/>
  <c r="L175" i="19"/>
  <c r="K175" i="19"/>
  <c r="J175" i="19"/>
  <c r="I175" i="19"/>
  <c r="H175" i="19"/>
  <c r="G175" i="19"/>
  <c r="AI174" i="19"/>
  <c r="AG174" i="19"/>
  <c r="AE174" i="19"/>
  <c r="AC174" i="19"/>
  <c r="AB174" i="19"/>
  <c r="AA174" i="19"/>
  <c r="Z174" i="19"/>
  <c r="Y174" i="19"/>
  <c r="X174" i="19"/>
  <c r="W174" i="19"/>
  <c r="V174" i="19"/>
  <c r="U174" i="19"/>
  <c r="T174" i="19"/>
  <c r="S174" i="19"/>
  <c r="R174" i="19"/>
  <c r="Q174" i="19"/>
  <c r="P174" i="19"/>
  <c r="O174" i="19"/>
  <c r="N174" i="19"/>
  <c r="M174" i="19"/>
  <c r="L174" i="19"/>
  <c r="K174" i="19"/>
  <c r="J174" i="19"/>
  <c r="I174" i="19"/>
  <c r="H174" i="19"/>
  <c r="G174" i="19"/>
  <c r="AI173" i="19"/>
  <c r="AG173" i="19"/>
  <c r="AE173" i="19"/>
  <c r="AC173" i="19"/>
  <c r="AB173" i="19"/>
  <c r="AA173" i="19"/>
  <c r="Z173" i="19"/>
  <c r="Y173" i="19"/>
  <c r="X173" i="19"/>
  <c r="W173" i="19"/>
  <c r="V173" i="19"/>
  <c r="U173" i="19"/>
  <c r="T173" i="19"/>
  <c r="S173" i="19"/>
  <c r="R173" i="19"/>
  <c r="Q173" i="19"/>
  <c r="P173" i="19"/>
  <c r="O173" i="19"/>
  <c r="N173" i="19"/>
  <c r="M173" i="19"/>
  <c r="L173" i="19"/>
  <c r="K173" i="19"/>
  <c r="J173" i="19"/>
  <c r="I173" i="19"/>
  <c r="H173" i="19"/>
  <c r="G173" i="19"/>
  <c r="AI172" i="19"/>
  <c r="AG172" i="19"/>
  <c r="AE172" i="19"/>
  <c r="AC172" i="19"/>
  <c r="AB172" i="19"/>
  <c r="AA172" i="19"/>
  <c r="Z172" i="19"/>
  <c r="Y172" i="19"/>
  <c r="X172" i="19"/>
  <c r="W172" i="19"/>
  <c r="V172" i="19"/>
  <c r="U172" i="19"/>
  <c r="T172" i="19"/>
  <c r="S172" i="19"/>
  <c r="R172" i="19"/>
  <c r="Q172" i="19"/>
  <c r="P172" i="19"/>
  <c r="O172" i="19"/>
  <c r="N172" i="19"/>
  <c r="M172" i="19"/>
  <c r="L172" i="19"/>
  <c r="K172" i="19"/>
  <c r="J172" i="19"/>
  <c r="I172" i="19"/>
  <c r="H172" i="19"/>
  <c r="G172" i="19"/>
  <c r="AI171" i="19"/>
  <c r="AG171" i="19"/>
  <c r="AE171" i="19"/>
  <c r="AC171" i="19"/>
  <c r="AB171" i="19"/>
  <c r="AA171" i="19"/>
  <c r="Z171" i="19"/>
  <c r="Y171" i="19"/>
  <c r="X171" i="19"/>
  <c r="W171" i="19"/>
  <c r="V171" i="19"/>
  <c r="U171" i="19"/>
  <c r="T171" i="19"/>
  <c r="S171" i="19"/>
  <c r="R171" i="19"/>
  <c r="Q171" i="19"/>
  <c r="P171" i="19"/>
  <c r="O171" i="19"/>
  <c r="N171" i="19"/>
  <c r="M171" i="19"/>
  <c r="L171" i="19"/>
  <c r="K171" i="19"/>
  <c r="J171" i="19"/>
  <c r="I171" i="19"/>
  <c r="H171" i="19"/>
  <c r="G171" i="19"/>
  <c r="AI170" i="19"/>
  <c r="AG170" i="19"/>
  <c r="AE170" i="19"/>
  <c r="AC170" i="19"/>
  <c r="AB170" i="19"/>
  <c r="AA170" i="19"/>
  <c r="Z170" i="19"/>
  <c r="Y170" i="19"/>
  <c r="X170" i="19"/>
  <c r="W170" i="19"/>
  <c r="V170" i="19"/>
  <c r="U170" i="19"/>
  <c r="T170" i="19"/>
  <c r="S170" i="19"/>
  <c r="R170" i="19"/>
  <c r="Q170" i="19"/>
  <c r="P170" i="19"/>
  <c r="O170" i="19"/>
  <c r="N170" i="19"/>
  <c r="M170" i="19"/>
  <c r="L170" i="19"/>
  <c r="K170" i="19"/>
  <c r="J170" i="19"/>
  <c r="I170" i="19"/>
  <c r="H170" i="19"/>
  <c r="G170" i="19"/>
  <c r="AI169" i="19"/>
  <c r="AG169" i="19"/>
  <c r="AE169" i="19"/>
  <c r="AC169" i="19"/>
  <c r="AB169" i="19"/>
  <c r="AA169" i="19"/>
  <c r="Z169" i="19"/>
  <c r="Y169" i="19"/>
  <c r="X169" i="19"/>
  <c r="W169" i="19"/>
  <c r="V169" i="19"/>
  <c r="U169" i="19"/>
  <c r="T169" i="19"/>
  <c r="S169" i="19"/>
  <c r="R169" i="19"/>
  <c r="Q169" i="19"/>
  <c r="P169" i="19"/>
  <c r="O169" i="19"/>
  <c r="N169" i="19"/>
  <c r="M169" i="19"/>
  <c r="L169" i="19"/>
  <c r="K169" i="19"/>
  <c r="J169" i="19"/>
  <c r="I169" i="19"/>
  <c r="H169" i="19"/>
  <c r="G169" i="19"/>
  <c r="AI168" i="19"/>
  <c r="AG168" i="19"/>
  <c r="AE168" i="19"/>
  <c r="AC168" i="19"/>
  <c r="AB168" i="19"/>
  <c r="AA168" i="19"/>
  <c r="Z168" i="19"/>
  <c r="Y168" i="19"/>
  <c r="X168" i="19"/>
  <c r="W168" i="19"/>
  <c r="V168" i="19"/>
  <c r="U168" i="19"/>
  <c r="T168" i="19"/>
  <c r="S168" i="19"/>
  <c r="R168" i="19"/>
  <c r="Q168" i="19"/>
  <c r="P168" i="19"/>
  <c r="O168" i="19"/>
  <c r="N168" i="19"/>
  <c r="M168" i="19"/>
  <c r="L168" i="19"/>
  <c r="K168" i="19"/>
  <c r="J168" i="19"/>
  <c r="I168" i="19"/>
  <c r="H168" i="19"/>
  <c r="G168" i="19"/>
  <c r="AI167" i="19"/>
  <c r="AG167" i="19"/>
  <c r="AE167" i="19"/>
  <c r="AC167" i="19"/>
  <c r="AB167" i="19"/>
  <c r="AA167" i="19"/>
  <c r="Z167" i="19"/>
  <c r="Y167" i="19"/>
  <c r="X167" i="19"/>
  <c r="W167" i="19"/>
  <c r="V167" i="19"/>
  <c r="U167" i="19"/>
  <c r="T167" i="19"/>
  <c r="S167" i="19"/>
  <c r="R167" i="19"/>
  <c r="Q167" i="19"/>
  <c r="P167" i="19"/>
  <c r="O167" i="19"/>
  <c r="N167" i="19"/>
  <c r="M167" i="19"/>
  <c r="L167" i="19"/>
  <c r="K167" i="19"/>
  <c r="J167" i="19"/>
  <c r="I167" i="19"/>
  <c r="H167" i="19"/>
  <c r="G167" i="19"/>
  <c r="AI166" i="19"/>
  <c r="AG166" i="19"/>
  <c r="AE166" i="19"/>
  <c r="AC166" i="19"/>
  <c r="AB166" i="19"/>
  <c r="AA166" i="19"/>
  <c r="Z166" i="19"/>
  <c r="Y166" i="19"/>
  <c r="X166" i="19"/>
  <c r="W166" i="19"/>
  <c r="V166" i="19"/>
  <c r="U166" i="19"/>
  <c r="T166" i="19"/>
  <c r="S166" i="19"/>
  <c r="R166" i="19"/>
  <c r="Q166" i="19"/>
  <c r="P166" i="19"/>
  <c r="O166" i="19"/>
  <c r="N166" i="19"/>
  <c r="M166" i="19"/>
  <c r="L166" i="19"/>
  <c r="K166" i="19"/>
  <c r="J166" i="19"/>
  <c r="I166" i="19"/>
  <c r="H166" i="19"/>
  <c r="G166" i="19"/>
  <c r="AI91" i="19"/>
  <c r="AG91" i="19"/>
  <c r="AE91" i="19"/>
  <c r="AC91" i="19"/>
  <c r="AB91" i="19"/>
  <c r="AA91" i="19"/>
  <c r="Z91" i="19"/>
  <c r="Y91" i="19"/>
  <c r="X91" i="19"/>
  <c r="W91" i="19"/>
  <c r="V91" i="19"/>
  <c r="U91" i="19"/>
  <c r="T91" i="19"/>
  <c r="S91" i="19"/>
  <c r="R91" i="19"/>
  <c r="Q91" i="19"/>
  <c r="P91" i="19"/>
  <c r="O91" i="19"/>
  <c r="N91" i="19"/>
  <c r="M91" i="19"/>
  <c r="L91" i="19"/>
  <c r="K91" i="19"/>
  <c r="J91" i="19"/>
  <c r="I91" i="19"/>
  <c r="H91" i="19"/>
  <c r="G91" i="19"/>
  <c r="AI90" i="19"/>
  <c r="AG90" i="19"/>
  <c r="AE90" i="19"/>
  <c r="AC90" i="19"/>
  <c r="AB90" i="19"/>
  <c r="AA90" i="19"/>
  <c r="Z90" i="19"/>
  <c r="Y90" i="19"/>
  <c r="X90" i="19"/>
  <c r="W90" i="19"/>
  <c r="V90" i="19"/>
  <c r="U90" i="19"/>
  <c r="T90" i="19"/>
  <c r="S90" i="19"/>
  <c r="R90" i="19"/>
  <c r="Q90" i="19"/>
  <c r="P90" i="19"/>
  <c r="O90" i="19"/>
  <c r="N90" i="19"/>
  <c r="M90" i="19"/>
  <c r="L90" i="19"/>
  <c r="K90" i="19"/>
  <c r="J90" i="19"/>
  <c r="I90" i="19"/>
  <c r="H90" i="19"/>
  <c r="G90" i="19"/>
  <c r="AI89" i="19"/>
  <c r="AG89" i="19"/>
  <c r="AE89" i="19"/>
  <c r="AC89" i="19"/>
  <c r="AB89" i="19"/>
  <c r="AA89" i="19"/>
  <c r="Z89" i="19"/>
  <c r="Y89" i="19"/>
  <c r="X89" i="19"/>
  <c r="W89" i="19"/>
  <c r="V89" i="19"/>
  <c r="U89" i="19"/>
  <c r="T89" i="19"/>
  <c r="S89" i="19"/>
  <c r="R89" i="19"/>
  <c r="Q89" i="19"/>
  <c r="P89" i="19"/>
  <c r="O89" i="19"/>
  <c r="N89" i="19"/>
  <c r="M89" i="19"/>
  <c r="L89" i="19"/>
  <c r="K89" i="19"/>
  <c r="J89" i="19"/>
  <c r="I89" i="19"/>
  <c r="H89" i="19"/>
  <c r="G89" i="19"/>
  <c r="AI88" i="19"/>
  <c r="AG88" i="19"/>
  <c r="AE88" i="19"/>
  <c r="AC88" i="19"/>
  <c r="AB88" i="19"/>
  <c r="AA88" i="19"/>
  <c r="Z88" i="19"/>
  <c r="Y88" i="19"/>
  <c r="X88" i="19"/>
  <c r="W88" i="19"/>
  <c r="V88" i="19"/>
  <c r="U88" i="19"/>
  <c r="T88" i="19"/>
  <c r="S88" i="19"/>
  <c r="R88" i="19"/>
  <c r="Q88" i="19"/>
  <c r="P88" i="19"/>
  <c r="O88" i="19"/>
  <c r="N88" i="19"/>
  <c r="M88" i="19"/>
  <c r="L88" i="19"/>
  <c r="K88" i="19"/>
  <c r="J88" i="19"/>
  <c r="I88" i="19"/>
  <c r="H88" i="19"/>
  <c r="G88" i="19"/>
  <c r="AI87" i="19"/>
  <c r="AG87" i="19"/>
  <c r="AE87" i="19"/>
  <c r="AC87" i="19"/>
  <c r="AB87" i="19"/>
  <c r="AA87" i="19"/>
  <c r="Z87" i="19"/>
  <c r="Y87" i="19"/>
  <c r="X87" i="19"/>
  <c r="W87" i="19"/>
  <c r="V87" i="19"/>
  <c r="U87" i="19"/>
  <c r="T87" i="19"/>
  <c r="S87" i="19"/>
  <c r="R87" i="19"/>
  <c r="Q87" i="19"/>
  <c r="P87" i="19"/>
  <c r="O87" i="19"/>
  <c r="N87" i="19"/>
  <c r="M87" i="19"/>
  <c r="L87" i="19"/>
  <c r="K87" i="19"/>
  <c r="J87" i="19"/>
  <c r="I87" i="19"/>
  <c r="H87" i="19"/>
  <c r="G87" i="19"/>
  <c r="AI86" i="19"/>
  <c r="AG86" i="19"/>
  <c r="AE86" i="19"/>
  <c r="AC86" i="19"/>
  <c r="AB86" i="19"/>
  <c r="AA86" i="19"/>
  <c r="Z86" i="19"/>
  <c r="Y86" i="19"/>
  <c r="X86" i="19"/>
  <c r="W86" i="19"/>
  <c r="V86" i="19"/>
  <c r="U86" i="19"/>
  <c r="T86" i="19"/>
  <c r="S86" i="19"/>
  <c r="R86" i="19"/>
  <c r="Q86" i="19"/>
  <c r="P86" i="19"/>
  <c r="O86" i="19"/>
  <c r="N86" i="19"/>
  <c r="M86" i="19"/>
  <c r="L86" i="19"/>
  <c r="K86" i="19"/>
  <c r="J86" i="19"/>
  <c r="I86" i="19"/>
  <c r="H86" i="19"/>
  <c r="G86" i="19"/>
  <c r="AI85" i="19"/>
  <c r="AG85" i="19"/>
  <c r="AE85" i="19"/>
  <c r="AC85" i="19"/>
  <c r="AB85" i="19"/>
  <c r="AA85" i="19"/>
  <c r="Z85" i="19"/>
  <c r="Y85" i="19"/>
  <c r="X85" i="19"/>
  <c r="W85" i="19"/>
  <c r="V85" i="19"/>
  <c r="U85" i="19"/>
  <c r="T85" i="19"/>
  <c r="S85" i="19"/>
  <c r="R85" i="19"/>
  <c r="Q85" i="19"/>
  <c r="P85" i="19"/>
  <c r="O85" i="19"/>
  <c r="N85" i="19"/>
  <c r="M85" i="19"/>
  <c r="L85" i="19"/>
  <c r="K85" i="19"/>
  <c r="J85" i="19"/>
  <c r="I85" i="19"/>
  <c r="H85" i="19"/>
  <c r="G85" i="19"/>
  <c r="AI84" i="19"/>
  <c r="AG84" i="19"/>
  <c r="AE84" i="19"/>
  <c r="AC84" i="19"/>
  <c r="AB84" i="19"/>
  <c r="AA84" i="19"/>
  <c r="Z84" i="19"/>
  <c r="Y84" i="19"/>
  <c r="X84" i="19"/>
  <c r="W84" i="19"/>
  <c r="V84" i="19"/>
  <c r="U84" i="19"/>
  <c r="T84" i="19"/>
  <c r="S84" i="19"/>
  <c r="R84" i="19"/>
  <c r="Q84" i="19"/>
  <c r="P84" i="19"/>
  <c r="O84" i="19"/>
  <c r="N84" i="19"/>
  <c r="M84" i="19"/>
  <c r="L84" i="19"/>
  <c r="K84" i="19"/>
  <c r="J84" i="19"/>
  <c r="I84" i="19"/>
  <c r="H84" i="19"/>
  <c r="G84" i="19"/>
  <c r="AI83" i="19"/>
  <c r="AG83" i="19"/>
  <c r="AE83" i="19"/>
  <c r="AC83" i="19"/>
  <c r="AB83" i="19"/>
  <c r="AA83" i="19"/>
  <c r="Z83" i="19"/>
  <c r="Y83" i="19"/>
  <c r="X83" i="19"/>
  <c r="W83" i="19"/>
  <c r="V83" i="19"/>
  <c r="U83" i="19"/>
  <c r="T83" i="19"/>
  <c r="S83" i="19"/>
  <c r="R83" i="19"/>
  <c r="Q83" i="19"/>
  <c r="P83" i="19"/>
  <c r="O83" i="19"/>
  <c r="N83" i="19"/>
  <c r="M83" i="19"/>
  <c r="L83" i="19"/>
  <c r="K83" i="19"/>
  <c r="J83" i="19"/>
  <c r="I83" i="19"/>
  <c r="H83" i="19"/>
  <c r="G83" i="19"/>
  <c r="AI82" i="19"/>
  <c r="AG82" i="19"/>
  <c r="AE82" i="19"/>
  <c r="AC82" i="19"/>
  <c r="AB82" i="19"/>
  <c r="AA82" i="19"/>
  <c r="Z82" i="19"/>
  <c r="Y82" i="19"/>
  <c r="X82" i="19"/>
  <c r="W82" i="19"/>
  <c r="V82" i="19"/>
  <c r="U82" i="19"/>
  <c r="T82" i="19"/>
  <c r="S82" i="19"/>
  <c r="R82" i="19"/>
  <c r="Q82" i="19"/>
  <c r="P82" i="19"/>
  <c r="O82" i="19"/>
  <c r="N82" i="19"/>
  <c r="M82" i="19"/>
  <c r="L82" i="19"/>
  <c r="K82" i="19"/>
  <c r="J82" i="19"/>
  <c r="I82" i="19"/>
  <c r="H82" i="19"/>
  <c r="G82" i="19"/>
  <c r="D2064" i="8"/>
  <c r="D2063" i="8"/>
  <c r="D2062" i="8"/>
  <c r="D2061" i="8"/>
  <c r="D2060" i="8"/>
  <c r="D2059" i="8"/>
  <c r="D2058" i="8"/>
  <c r="D1392" i="8"/>
  <c r="D1391" i="8"/>
  <c r="D1390" i="8"/>
  <c r="D1389" i="8"/>
  <c r="D1388" i="8"/>
  <c r="D1387" i="8"/>
  <c r="D1386" i="8"/>
  <c r="D1385" i="8"/>
  <c r="D1384" i="8"/>
  <c r="D1383" i="8"/>
  <c r="D1382" i="8"/>
  <c r="D1381" i="8"/>
  <c r="D1380" i="8"/>
  <c r="D1379" i="8"/>
  <c r="D1378" i="8"/>
  <c r="D1377" i="8"/>
  <c r="D1376" i="8"/>
  <c r="D1375" i="8"/>
  <c r="D1374" i="8"/>
  <c r="D1373" i="8"/>
  <c r="D1372" i="8"/>
  <c r="D1371" i="8"/>
  <c r="D1370" i="8"/>
  <c r="D1369" i="8"/>
  <c r="D1368" i="8"/>
  <c r="D1367" i="8"/>
  <c r="D1366" i="8"/>
  <c r="D1365" i="8"/>
  <c r="D1364" i="8"/>
  <c r="D1363" i="8"/>
  <c r="D1362" i="8"/>
  <c r="D1361" i="8"/>
  <c r="D1360" i="8"/>
  <c r="D1359" i="8"/>
  <c r="D1358" i="8"/>
  <c r="D1357" i="8"/>
  <c r="D1356" i="8"/>
  <c r="D1355" i="8"/>
  <c r="D1354" i="8"/>
  <c r="D1353" i="8"/>
  <c r="D1352" i="8"/>
  <c r="D1351" i="8"/>
  <c r="D1350" i="8"/>
  <c r="D1349" i="8"/>
  <c r="D1348" i="8"/>
  <c r="D1347" i="8"/>
  <c r="D1346" i="8"/>
  <c r="D1345" i="8"/>
  <c r="D1344" i="8"/>
  <c r="D1343" i="8"/>
  <c r="D1342" i="8"/>
  <c r="D1341" i="8"/>
  <c r="D1340" i="8"/>
  <c r="D1339" i="8"/>
  <c r="D1338" i="8"/>
  <c r="D1337" i="8"/>
  <c r="D1336" i="8"/>
  <c r="D1335" i="8"/>
  <c r="D1334" i="8"/>
  <c r="D1333" i="8"/>
  <c r="D1332" i="8"/>
  <c r="D1331" i="8"/>
  <c r="D1330" i="8"/>
  <c r="D1329" i="8"/>
  <c r="D1328" i="8"/>
  <c r="D1327" i="8"/>
  <c r="D1326" i="8"/>
  <c r="D1325" i="8"/>
  <c r="D1324" i="8"/>
  <c r="D1323" i="8"/>
  <c r="D1322" i="8"/>
  <c r="D1321" i="8"/>
  <c r="D1320" i="8"/>
  <c r="D1319" i="8"/>
  <c r="D1318" i="8"/>
  <c r="D1317" i="8"/>
  <c r="D1316" i="8"/>
  <c r="D1315" i="8"/>
  <c r="D1314" i="8"/>
  <c r="D1313" i="8"/>
  <c r="D1312" i="8"/>
  <c r="D1311" i="8"/>
  <c r="D1310" i="8"/>
  <c r="D1309" i="8"/>
  <c r="D1308" i="8"/>
  <c r="D1307" i="8"/>
  <c r="D1306" i="8"/>
  <c r="D1305" i="8"/>
  <c r="D1304" i="8"/>
  <c r="D1303" i="8"/>
  <c r="D1302" i="8"/>
  <c r="D1301" i="8"/>
  <c r="D1300" i="8"/>
  <c r="D1299" i="8"/>
  <c r="D1298" i="8"/>
  <c r="D1297" i="8"/>
  <c r="D1296" i="8"/>
  <c r="D1295" i="8"/>
  <c r="D1294" i="8"/>
  <c r="D1293" i="8"/>
  <c r="D1292" i="8"/>
  <c r="D1291" i="8"/>
  <c r="D1290" i="8"/>
  <c r="D1289" i="8"/>
  <c r="D1288" i="8"/>
  <c r="D1287" i="8"/>
  <c r="D1286" i="8"/>
  <c r="D1285" i="8"/>
  <c r="D1284" i="8"/>
  <c r="D1283" i="8"/>
  <c r="D1282" i="8"/>
  <c r="D1281" i="8"/>
  <c r="D1280" i="8"/>
  <c r="D1279" i="8"/>
  <c r="D1278" i="8"/>
  <c r="D1277" i="8"/>
  <c r="D1276" i="8"/>
  <c r="D1275" i="8"/>
  <c r="D1274" i="8"/>
  <c r="D1273" i="8"/>
  <c r="D1272" i="8"/>
  <c r="D1271" i="8"/>
  <c r="D603" i="8"/>
  <c r="D602" i="8"/>
  <c r="D601" i="8"/>
  <c r="D600" i="8"/>
  <c r="D599" i="8"/>
  <c r="D598" i="8"/>
  <c r="D597" i="8"/>
  <c r="D596" i="8"/>
  <c r="D595" i="8"/>
  <c r="D594" i="8"/>
  <c r="D593" i="8"/>
  <c r="D592" i="8"/>
  <c r="D591" i="8"/>
  <c r="D590" i="8"/>
  <c r="D589" i="8"/>
  <c r="D588" i="8"/>
  <c r="D587" i="8"/>
  <c r="D586" i="8"/>
  <c r="D585" i="8"/>
  <c r="D584" i="8"/>
  <c r="D583" i="8"/>
  <c r="D582" i="8"/>
  <c r="D581" i="8"/>
  <c r="D580" i="8"/>
  <c r="D579" i="8"/>
  <c r="D578" i="8"/>
  <c r="D577" i="8"/>
  <c r="D576" i="8"/>
  <c r="D575" i="8"/>
  <c r="D574" i="8"/>
  <c r="D573" i="8"/>
  <c r="D572" i="8"/>
  <c r="D571" i="8"/>
  <c r="D570" i="8"/>
  <c r="D569" i="8"/>
  <c r="D568" i="8"/>
  <c r="D567" i="8"/>
  <c r="D566" i="8"/>
  <c r="D565" i="8"/>
  <c r="D564" i="8"/>
  <c r="D563" i="8"/>
  <c r="D562" i="8"/>
  <c r="D561" i="8"/>
  <c r="D560" i="8"/>
  <c r="D559" i="8"/>
  <c r="D558" i="8"/>
  <c r="D557" i="8"/>
  <c r="D556" i="8"/>
  <c r="D555" i="8"/>
  <c r="D554" i="8"/>
  <c r="D553" i="8"/>
  <c r="D552" i="8"/>
  <c r="D551" i="8"/>
  <c r="D550" i="8"/>
  <c r="D549" i="8"/>
  <c r="D548" i="8"/>
  <c r="D547" i="8"/>
  <c r="D546" i="8"/>
  <c r="D545" i="8"/>
  <c r="D544" i="8"/>
  <c r="D543" i="8"/>
  <c r="D542" i="8"/>
  <c r="D541" i="8"/>
  <c r="D540" i="8"/>
  <c r="D539" i="8"/>
  <c r="D538" i="8"/>
  <c r="D537" i="8"/>
  <c r="D536" i="8"/>
  <c r="D535" i="8"/>
  <c r="D534" i="8"/>
  <c r="D533" i="8"/>
  <c r="D532" i="8"/>
  <c r="D531" i="8"/>
  <c r="D530" i="8"/>
  <c r="D529" i="8"/>
  <c r="D528" i="8"/>
  <c r="D527" i="8"/>
  <c r="D526" i="8"/>
  <c r="D525" i="8"/>
  <c r="D524" i="8"/>
  <c r="D523" i="8"/>
  <c r="D522" i="8"/>
  <c r="D521" i="8"/>
  <c r="D520" i="8"/>
  <c r="D519" i="8"/>
  <c r="D518" i="8"/>
  <c r="D517" i="8"/>
  <c r="D516" i="8"/>
  <c r="D515" i="8"/>
  <c r="D514" i="8"/>
  <c r="D513" i="8"/>
  <c r="D512" i="8"/>
  <c r="D511" i="8"/>
  <c r="D510" i="8"/>
  <c r="D509" i="8"/>
  <c r="D508" i="8"/>
  <c r="D507" i="8"/>
  <c r="D506" i="8"/>
  <c r="D351" i="8"/>
  <c r="D1787" i="8" s="1"/>
  <c r="D350" i="8"/>
  <c r="D1786" i="8" s="1"/>
  <c r="D349" i="8"/>
  <c r="D1785" i="8" s="1"/>
  <c r="D348" i="8"/>
  <c r="D1784" i="8" s="1"/>
  <c r="D347" i="8"/>
  <c r="D1783" i="8" s="1"/>
  <c r="D346" i="8"/>
  <c r="D1782" i="8" s="1"/>
  <c r="D345" i="8"/>
  <c r="D1781" i="8" s="1"/>
  <c r="D344" i="8"/>
  <c r="D1780" i="8" s="1"/>
  <c r="D343" i="8"/>
  <c r="D1779" i="8" s="1"/>
  <c r="D342" i="8"/>
  <c r="D1778" i="8" s="1"/>
  <c r="D341" i="8"/>
  <c r="D1777" i="8" s="1"/>
  <c r="D340" i="8"/>
  <c r="D1776" i="8" s="1"/>
  <c r="D339" i="8"/>
  <c r="D1775" i="8" s="1"/>
  <c r="D338" i="8"/>
  <c r="D1774" i="8" s="1"/>
  <c r="D337" i="8"/>
  <c r="D1773" i="8" s="1"/>
  <c r="D336" i="8"/>
  <c r="D1772" i="8" s="1"/>
  <c r="D335" i="8"/>
  <c r="D1771" i="8" s="1"/>
  <c r="D334" i="8"/>
  <c r="D1770" i="8" s="1"/>
  <c r="D333" i="8"/>
  <c r="D1769" i="8" s="1"/>
  <c r="D332" i="8"/>
  <c r="D1768" i="8" s="1"/>
  <c r="D331" i="8"/>
  <c r="D1767" i="8" s="1"/>
  <c r="D330" i="8"/>
  <c r="D1766" i="8" s="1"/>
  <c r="D329" i="8"/>
  <c r="D1765" i="8" s="1"/>
  <c r="D328" i="8"/>
  <c r="D1764" i="8" s="1"/>
  <c r="D327" i="8"/>
  <c r="D1763" i="8" s="1"/>
  <c r="D326" i="8"/>
  <c r="D1762" i="8" s="1"/>
  <c r="D325" i="8"/>
  <c r="D1761" i="8" s="1"/>
  <c r="D324" i="8"/>
  <c r="D1760" i="8" s="1"/>
  <c r="D323" i="8"/>
  <c r="D1759" i="8" s="1"/>
  <c r="D322" i="8"/>
  <c r="D1758" i="8" s="1"/>
  <c r="D321" i="8"/>
  <c r="D1757" i="8" s="1"/>
  <c r="D320" i="8"/>
  <c r="D1756" i="8" s="1"/>
  <c r="D319" i="8"/>
  <c r="D1755" i="8" s="1"/>
  <c r="D318" i="8"/>
  <c r="D1754" i="8" s="1"/>
  <c r="D317" i="8"/>
  <c r="D1753" i="8" s="1"/>
  <c r="D316" i="8"/>
  <c r="D1752" i="8" s="1"/>
  <c r="D315" i="8"/>
  <c r="D1751" i="8" s="1"/>
  <c r="D314" i="8"/>
  <c r="D1750" i="8" s="1"/>
  <c r="D313" i="8"/>
  <c r="D1749" i="8" s="1"/>
  <c r="D312" i="8"/>
  <c r="D1748" i="8" s="1"/>
  <c r="D311" i="8"/>
  <c r="D1747" i="8" s="1"/>
  <c r="D310" i="8"/>
  <c r="D1746" i="8" s="1"/>
  <c r="D309" i="8"/>
  <c r="D1745" i="8" s="1"/>
  <c r="D308" i="8"/>
  <c r="D1744" i="8" s="1"/>
  <c r="D307" i="8"/>
  <c r="D1743" i="8" s="1"/>
  <c r="D306" i="8"/>
  <c r="D1742" i="8" s="1"/>
  <c r="D305" i="8"/>
  <c r="D1741" i="8" s="1"/>
  <c r="D304" i="8"/>
  <c r="D1740" i="8" s="1"/>
  <c r="D303" i="8"/>
  <c r="D1739" i="8" s="1"/>
  <c r="D302" i="8"/>
  <c r="D1738" i="8" s="1"/>
  <c r="D301" i="8"/>
  <c r="D1737" i="8" s="1"/>
  <c r="D300" i="8"/>
  <c r="D1736" i="8" s="1"/>
  <c r="D299" i="8"/>
  <c r="D1735" i="8" s="1"/>
  <c r="D298" i="8"/>
  <c r="D1734" i="8" s="1"/>
  <c r="D297" i="8"/>
  <c r="D1733" i="8" s="1"/>
  <c r="D296" i="8"/>
  <c r="D1732" i="8" s="1"/>
  <c r="D295" i="8"/>
  <c r="D1731" i="8" s="1"/>
  <c r="D294" i="8"/>
  <c r="D1730" i="8" s="1"/>
  <c r="D293" i="8"/>
  <c r="D1729" i="8" s="1"/>
  <c r="D292" i="8"/>
  <c r="D1728" i="8" s="1"/>
  <c r="D291" i="8"/>
  <c r="D1727" i="8" s="1"/>
  <c r="D290" i="8"/>
  <c r="D1726" i="8" s="1"/>
  <c r="D289" i="8"/>
  <c r="D1725" i="8" s="1"/>
  <c r="D288" i="8"/>
  <c r="D1724" i="8" s="1"/>
  <c r="D287" i="8"/>
  <c r="D1723" i="8" s="1"/>
  <c r="D286" i="8"/>
  <c r="D1722" i="8" s="1"/>
  <c r="D285" i="8"/>
  <c r="D1721" i="8" s="1"/>
  <c r="D284" i="8"/>
  <c r="D1720" i="8" s="1"/>
  <c r="D283" i="8"/>
  <c r="D1719" i="8" s="1"/>
  <c r="D282" i="8"/>
  <c r="D1718" i="8" s="1"/>
  <c r="D281" i="8"/>
  <c r="D1717" i="8" s="1"/>
  <c r="D280" i="8"/>
  <c r="D1716" i="8" s="1"/>
  <c r="D279" i="8"/>
  <c r="D1715" i="8" s="1"/>
  <c r="D278" i="8"/>
  <c r="D1714" i="8" s="1"/>
  <c r="D277" i="8"/>
  <c r="D1713" i="8" s="1"/>
  <c r="D276" i="8"/>
  <c r="D1712" i="8" s="1"/>
  <c r="D275" i="8"/>
  <c r="D1711" i="8" s="1"/>
  <c r="D274" i="8"/>
  <c r="D1710" i="8" s="1"/>
  <c r="D273" i="8"/>
  <c r="D1709" i="8" s="1"/>
  <c r="D272" i="8"/>
  <c r="D1708" i="8" s="1"/>
  <c r="D271" i="8"/>
  <c r="D1707" i="8" s="1"/>
  <c r="D270" i="8"/>
  <c r="D1706" i="8" s="1"/>
  <c r="D269" i="8"/>
  <c r="D1705" i="8" s="1"/>
  <c r="D268" i="8"/>
  <c r="D1704" i="8" s="1"/>
  <c r="D267" i="8"/>
  <c r="D1703" i="8" s="1"/>
  <c r="D266" i="8"/>
  <c r="D1702" i="8" s="1"/>
  <c r="D265" i="8"/>
  <c r="D1701" i="8" s="1"/>
  <c r="D264" i="8"/>
  <c r="D1700" i="8" s="1"/>
  <c r="D263" i="8"/>
  <c r="D1699" i="8" s="1"/>
  <c r="D262" i="8"/>
  <c r="D1698" i="8" s="1"/>
  <c r="D261" i="8"/>
  <c r="D1697" i="8" s="1"/>
  <c r="D260" i="8"/>
  <c r="D1696" i="8" s="1"/>
  <c r="D259" i="8"/>
  <c r="D1695" i="8" s="1"/>
  <c r="D258" i="8"/>
  <c r="D1694" i="8" s="1"/>
  <c r="D257" i="8"/>
  <c r="D1693" i="8" s="1"/>
  <c r="D256" i="8"/>
  <c r="D1692" i="8" s="1"/>
  <c r="D255" i="8"/>
  <c r="D1691" i="8" s="1"/>
  <c r="D254" i="8"/>
  <c r="D1690" i="8" s="1"/>
  <c r="G55" i="19"/>
  <c r="H55" i="19"/>
  <c r="I55" i="19"/>
  <c r="J55" i="19"/>
  <c r="K55" i="19"/>
  <c r="L55" i="19"/>
  <c r="M55" i="19"/>
  <c r="N55" i="19"/>
  <c r="O55" i="19"/>
  <c r="P55" i="19"/>
  <c r="Q55" i="19"/>
  <c r="R55" i="19"/>
  <c r="S55" i="19"/>
  <c r="T55" i="19"/>
  <c r="U55" i="19"/>
  <c r="V55" i="19"/>
  <c r="W55" i="19"/>
  <c r="X55" i="19"/>
  <c r="Y55" i="19"/>
  <c r="Z55" i="19"/>
  <c r="AA55" i="19"/>
  <c r="AB55" i="19"/>
  <c r="AC55" i="19"/>
  <c r="AE55" i="19"/>
  <c r="AG55" i="19"/>
  <c r="AI55" i="19"/>
  <c r="G56" i="19"/>
  <c r="H56" i="19"/>
  <c r="I56" i="19"/>
  <c r="J56" i="19"/>
  <c r="K56" i="19"/>
  <c r="L56" i="19"/>
  <c r="M56" i="19"/>
  <c r="N56" i="19"/>
  <c r="O56" i="19"/>
  <c r="P56" i="19"/>
  <c r="Q56" i="19"/>
  <c r="R56" i="19"/>
  <c r="S56" i="19"/>
  <c r="T56" i="19"/>
  <c r="U56" i="19"/>
  <c r="V56" i="19"/>
  <c r="W56" i="19"/>
  <c r="X56" i="19"/>
  <c r="Y56" i="19"/>
  <c r="Z56" i="19"/>
  <c r="AA56" i="19"/>
  <c r="AB56" i="19"/>
  <c r="AC56" i="19"/>
  <c r="AE56" i="19"/>
  <c r="AG56" i="19"/>
  <c r="AI56" i="19"/>
  <c r="G57" i="19"/>
  <c r="H57" i="19"/>
  <c r="I57" i="19"/>
  <c r="J57" i="19"/>
  <c r="K57" i="19"/>
  <c r="L57" i="19"/>
  <c r="M57" i="19"/>
  <c r="N57" i="19"/>
  <c r="O57" i="19"/>
  <c r="P57" i="19"/>
  <c r="Q57" i="19"/>
  <c r="R57" i="19"/>
  <c r="S57" i="19"/>
  <c r="T57" i="19"/>
  <c r="U57" i="19"/>
  <c r="V57" i="19"/>
  <c r="W57" i="19"/>
  <c r="X57" i="19"/>
  <c r="Y57" i="19"/>
  <c r="Z57" i="19"/>
  <c r="AA57" i="19"/>
  <c r="AB57" i="19"/>
  <c r="AC57" i="19"/>
  <c r="AE57" i="19"/>
  <c r="AG57" i="19"/>
  <c r="AI57" i="19"/>
  <c r="G58" i="19"/>
  <c r="H58" i="19"/>
  <c r="I58" i="19"/>
  <c r="J58" i="19"/>
  <c r="K58" i="19"/>
  <c r="L58" i="19"/>
  <c r="M58" i="19"/>
  <c r="N58" i="19"/>
  <c r="O58" i="19"/>
  <c r="P58" i="19"/>
  <c r="Q58" i="19"/>
  <c r="R58" i="19"/>
  <c r="S58" i="19"/>
  <c r="T58" i="19"/>
  <c r="U58" i="19"/>
  <c r="V58" i="19"/>
  <c r="W58" i="19"/>
  <c r="X58" i="19"/>
  <c r="Y58" i="19"/>
  <c r="Z58" i="19"/>
  <c r="AA58" i="19"/>
  <c r="AB58" i="19"/>
  <c r="AC58" i="19"/>
  <c r="AE58" i="19"/>
  <c r="AG58" i="19"/>
  <c r="AI58" i="19"/>
  <c r="G59" i="19"/>
  <c r="H59" i="19"/>
  <c r="I59" i="19"/>
  <c r="J59" i="19"/>
  <c r="K59" i="19"/>
  <c r="L59" i="19"/>
  <c r="M59" i="19"/>
  <c r="N59" i="19"/>
  <c r="O59" i="19"/>
  <c r="P59" i="19"/>
  <c r="Q59" i="19"/>
  <c r="R59" i="19"/>
  <c r="S59" i="19"/>
  <c r="T59" i="19"/>
  <c r="U59" i="19"/>
  <c r="V59" i="19"/>
  <c r="W59" i="19"/>
  <c r="X59" i="19"/>
  <c r="Y59" i="19"/>
  <c r="Z59" i="19"/>
  <c r="AA59" i="19"/>
  <c r="AB59" i="19"/>
  <c r="AC59" i="19"/>
  <c r="AE59" i="19"/>
  <c r="AG59" i="19"/>
  <c r="AI59" i="19"/>
  <c r="D224" i="16"/>
  <c r="D223" i="16"/>
  <c r="D222" i="16"/>
  <c r="D2201" i="8"/>
  <c r="D225" i="16" s="1"/>
  <c r="D2202" i="8"/>
  <c r="D226" i="16" s="1"/>
  <c r="D36" i="23" l="1"/>
  <c r="D107" i="23"/>
  <c r="D53" i="23"/>
  <c r="D124" i="23"/>
  <c r="D35" i="23"/>
  <c r="D106" i="23"/>
  <c r="D55" i="23"/>
  <c r="D126" i="23"/>
  <c r="D56" i="23"/>
  <c r="D127" i="23"/>
  <c r="D57" i="23"/>
  <c r="D128" i="23"/>
  <c r="D34" i="23"/>
  <c r="D105" i="23"/>
  <c r="D54" i="23"/>
  <c r="D125" i="23"/>
  <c r="F513" i="19"/>
  <c r="F94" i="20"/>
  <c r="F514" i="19" l="1"/>
  <c r="F53" i="21"/>
  <c r="F95" i="20"/>
  <c r="F19" i="16" l="1"/>
  <c r="D2174" i="8"/>
  <c r="D28" i="16" s="1"/>
  <c r="D94" i="16" s="1"/>
  <c r="D2173" i="8"/>
  <c r="D27" i="16" s="1"/>
  <c r="D93" i="16" s="1"/>
  <c r="D2172" i="8"/>
  <c r="D26" i="16" s="1"/>
  <c r="D92" i="16" s="1"/>
  <c r="D2171" i="8"/>
  <c r="D25" i="16" s="1"/>
  <c r="D91" i="16" s="1"/>
  <c r="D2170" i="8"/>
  <c r="D24" i="16" s="1"/>
  <c r="D90" i="16" s="1"/>
  <c r="D2169" i="8"/>
  <c r="D23" i="16" s="1"/>
  <c r="D89" i="16" s="1"/>
  <c r="D2168" i="8"/>
  <c r="D22" i="16" s="1"/>
  <c r="D88" i="16" s="1"/>
  <c r="D2167" i="8"/>
  <c r="D21" i="16" s="1"/>
  <c r="D87" i="16" s="1"/>
  <c r="D2166" i="8"/>
  <c r="D20" i="16" s="1"/>
  <c r="D86" i="16" s="1"/>
  <c r="D2165" i="8"/>
  <c r="D19" i="16" s="1"/>
  <c r="D85" i="16" s="1"/>
  <c r="B1551" i="15"/>
  <c r="D2129" i="8"/>
  <c r="D2121" i="8"/>
  <c r="C1530" i="15"/>
  <c r="D1537" i="15" s="1"/>
  <c r="D468" i="19" s="1"/>
  <c r="AG1537" i="15"/>
  <c r="AG468" i="19" s="1"/>
  <c r="AE1537" i="15"/>
  <c r="AE468" i="19" s="1"/>
  <c r="AC1537" i="15"/>
  <c r="AC468" i="19" s="1"/>
  <c r="AB1537" i="15"/>
  <c r="AB468" i="19" s="1"/>
  <c r="AA1537" i="15"/>
  <c r="AA468" i="19" s="1"/>
  <c r="Z1537" i="15"/>
  <c r="Z468" i="19" s="1"/>
  <c r="Y1537" i="15"/>
  <c r="Y468" i="19" s="1"/>
  <c r="X1537" i="15"/>
  <c r="X468" i="19" s="1"/>
  <c r="W1537" i="15"/>
  <c r="W468" i="19" s="1"/>
  <c r="V1537" i="15"/>
  <c r="V468" i="19" s="1"/>
  <c r="U1537" i="15"/>
  <c r="U468" i="19" s="1"/>
  <c r="T1537" i="15"/>
  <c r="T468" i="19" s="1"/>
  <c r="S1537" i="15"/>
  <c r="S468" i="19" s="1"/>
  <c r="R1537" i="15"/>
  <c r="R468" i="19" s="1"/>
  <c r="Q1537" i="15"/>
  <c r="Q468" i="19" s="1"/>
  <c r="P1537" i="15"/>
  <c r="P468" i="19" s="1"/>
  <c r="O1537" i="15"/>
  <c r="O468" i="19" s="1"/>
  <c r="N1537" i="15"/>
  <c r="N468" i="19" s="1"/>
  <c r="M1537" i="15"/>
  <c r="M468" i="19" s="1"/>
  <c r="L1537" i="15"/>
  <c r="L468" i="19" s="1"/>
  <c r="K1537" i="15"/>
  <c r="K468" i="19" s="1"/>
  <c r="J1537" i="15"/>
  <c r="J468" i="19" s="1"/>
  <c r="I1537" i="15"/>
  <c r="I468" i="19" s="1"/>
  <c r="H1537" i="15"/>
  <c r="H468" i="19" s="1"/>
  <c r="G1537" i="15"/>
  <c r="G468" i="19" s="1"/>
  <c r="F1532" i="15"/>
  <c r="F1533" i="15" s="1"/>
  <c r="F1534" i="15" s="1"/>
  <c r="F1535" i="15" s="1"/>
  <c r="F1537" i="15" s="1"/>
  <c r="F468" i="19" s="1"/>
  <c r="D2117" i="8"/>
  <c r="D1535" i="15" s="1"/>
  <c r="D2116" i="8"/>
  <c r="D1534" i="15" s="1"/>
  <c r="D2115" i="8"/>
  <c r="D1533" i="15" s="1"/>
  <c r="D2114" i="8"/>
  <c r="D1532" i="15" s="1"/>
  <c r="D2113" i="8"/>
  <c r="D1531" i="15" s="1"/>
  <c r="D2109" i="8"/>
  <c r="D1525" i="15" s="1"/>
  <c r="D2108" i="8"/>
  <c r="D1524" i="15" s="1"/>
  <c r="D1515" i="15"/>
  <c r="D2103" i="8"/>
  <c r="D1517" i="15" s="1"/>
  <c r="D2102" i="8"/>
  <c r="D1516" i="15" s="1"/>
  <c r="D1503" i="15"/>
  <c r="D460" i="19" s="1"/>
  <c r="D1502" i="15"/>
  <c r="D1501" i="15"/>
  <c r="D1500" i="15"/>
  <c r="D2096" i="8"/>
  <c r="D1508" i="15" s="1"/>
  <c r="D2095" i="8"/>
  <c r="D1507" i="15" s="1"/>
  <c r="D464" i="19" s="1"/>
  <c r="D2094" i="8"/>
  <c r="D1506" i="15" s="1"/>
  <c r="D463" i="19" s="1"/>
  <c r="D2093" i="8"/>
  <c r="D1505" i="15" s="1"/>
  <c r="D462" i="19" s="1"/>
  <c r="D2092" i="8"/>
  <c r="D1504" i="15" s="1"/>
  <c r="D461" i="19" s="1"/>
  <c r="D1485" i="15"/>
  <c r="D1484" i="15"/>
  <c r="D1483" i="15"/>
  <c r="D1482" i="15"/>
  <c r="D1481" i="15"/>
  <c r="D1480" i="15"/>
  <c r="D1479" i="15"/>
  <c r="D2082" i="8"/>
  <c r="D1492" i="15" s="1"/>
  <c r="D2081" i="8"/>
  <c r="D1491" i="15" s="1"/>
  <c r="D2080" i="8"/>
  <c r="D1490" i="15" s="1"/>
  <c r="D2079" i="8"/>
  <c r="D1489" i="15" s="1"/>
  <c r="D2078" i="8"/>
  <c r="D1488" i="15" s="1"/>
  <c r="D2077" i="8"/>
  <c r="D1487" i="15" s="1"/>
  <c r="D2076" i="8"/>
  <c r="D1486" i="15" s="1"/>
  <c r="F41" i="16" l="1"/>
  <c r="F85" i="16"/>
  <c r="F63" i="16"/>
  <c r="F20" i="16"/>
  <c r="C1463" i="15"/>
  <c r="D1464" i="15"/>
  <c r="F1451" i="15"/>
  <c r="F1452" i="15" s="1"/>
  <c r="F1453" i="15" s="1"/>
  <c r="F1454" i="15" s="1"/>
  <c r="F1455" i="15" s="1"/>
  <c r="F1456" i="15" s="1"/>
  <c r="F1457" i="15" s="1"/>
  <c r="F1458" i="15" s="1"/>
  <c r="F1459" i="15" s="1"/>
  <c r="F1461" i="15" s="1"/>
  <c r="F453" i="19" s="1"/>
  <c r="D1452" i="15"/>
  <c r="D1451" i="15"/>
  <c r="D1450" i="15"/>
  <c r="D2052" i="8"/>
  <c r="D1459" i="15" s="1"/>
  <c r="D2051" i="8"/>
  <c r="D1472" i="15" s="1"/>
  <c r="D2050" i="8"/>
  <c r="D1471" i="15" s="1"/>
  <c r="D2049" i="8"/>
  <c r="D1456" i="15" s="1"/>
  <c r="D2048" i="8"/>
  <c r="D1455" i="15" s="1"/>
  <c r="D2047" i="8"/>
  <c r="D1454" i="15" s="1"/>
  <c r="D2046" i="8"/>
  <c r="D1453" i="15" s="1"/>
  <c r="D1466" i="15"/>
  <c r="D1465" i="15"/>
  <c r="D1240" i="8"/>
  <c r="D1239" i="8"/>
  <c r="D1238" i="8"/>
  <c r="D1237" i="8"/>
  <c r="D1236" i="8"/>
  <c r="D1235" i="8"/>
  <c r="D1234" i="8"/>
  <c r="D1233" i="8"/>
  <c r="D1232" i="8"/>
  <c r="D1231" i="8"/>
  <c r="D1230" i="8"/>
  <c r="D1229" i="8"/>
  <c r="D1228" i="8"/>
  <c r="D1227" i="8"/>
  <c r="D1226" i="8"/>
  <c r="D1225" i="8"/>
  <c r="D1224" i="8"/>
  <c r="D1223" i="8"/>
  <c r="D1222" i="8"/>
  <c r="D1221" i="8"/>
  <c r="D1220" i="8"/>
  <c r="D1219" i="8"/>
  <c r="D1218" i="8"/>
  <c r="D1217" i="8"/>
  <c r="D1216" i="8"/>
  <c r="D1215" i="8"/>
  <c r="D1214" i="8"/>
  <c r="D1213" i="8"/>
  <c r="D1212" i="8"/>
  <c r="D1211" i="8"/>
  <c r="D1210" i="8"/>
  <c r="D1209" i="8"/>
  <c r="D1208" i="8"/>
  <c r="D1207" i="8"/>
  <c r="D1206" i="8"/>
  <c r="D1205" i="8"/>
  <c r="D1204" i="8"/>
  <c r="D1203" i="8"/>
  <c r="D1202" i="8"/>
  <c r="D1201" i="8"/>
  <c r="D1200" i="8"/>
  <c r="D1199" i="8"/>
  <c r="D1198" i="8"/>
  <c r="D1197" i="8"/>
  <c r="D1196" i="8"/>
  <c r="D1195" i="8"/>
  <c r="D1194" i="8"/>
  <c r="D1193" i="8"/>
  <c r="D1192" i="8"/>
  <c r="D1191" i="8"/>
  <c r="D1190" i="8"/>
  <c r="D1189" i="8"/>
  <c r="D1188" i="8"/>
  <c r="D1187" i="8"/>
  <c r="D1186" i="8"/>
  <c r="D1185" i="8"/>
  <c r="D1184" i="8"/>
  <c r="D1183" i="8"/>
  <c r="D1182" i="8"/>
  <c r="D1181" i="8"/>
  <c r="D1180" i="8"/>
  <c r="D1179" i="8"/>
  <c r="D1178" i="8"/>
  <c r="D1177" i="8"/>
  <c r="D1176" i="8"/>
  <c r="D1175" i="8"/>
  <c r="D1174" i="8"/>
  <c r="D1173" i="8"/>
  <c r="D1172" i="8"/>
  <c r="D1171" i="8"/>
  <c r="D1170" i="8"/>
  <c r="D1169" i="8"/>
  <c r="D1168" i="8"/>
  <c r="D1167" i="8"/>
  <c r="D1166" i="8"/>
  <c r="D1165" i="8"/>
  <c r="D1164" i="8"/>
  <c r="D1163" i="8"/>
  <c r="D1162" i="8"/>
  <c r="D1161" i="8"/>
  <c r="D1160" i="8"/>
  <c r="D1159" i="8"/>
  <c r="D1158" i="8"/>
  <c r="D1157" i="8"/>
  <c r="D1156" i="8"/>
  <c r="D1155" i="8"/>
  <c r="D1154" i="8"/>
  <c r="D1153" i="8"/>
  <c r="D1152" i="8"/>
  <c r="D1151" i="8"/>
  <c r="D1150" i="8"/>
  <c r="D1149" i="8"/>
  <c r="D1148" i="8"/>
  <c r="D1147" i="8"/>
  <c r="D1146" i="8"/>
  <c r="D1145" i="8"/>
  <c r="D1144" i="8"/>
  <c r="D1143" i="8"/>
  <c r="D1142" i="8"/>
  <c r="D1141" i="8"/>
  <c r="D1140" i="8"/>
  <c r="D1139" i="8"/>
  <c r="D1138" i="8"/>
  <c r="D1137" i="8"/>
  <c r="D1136" i="8"/>
  <c r="D1135" i="8"/>
  <c r="D1134" i="8"/>
  <c r="D1133" i="8"/>
  <c r="D1132" i="8"/>
  <c r="D1131" i="8"/>
  <c r="D1130" i="8"/>
  <c r="D1129" i="8"/>
  <c r="D1128" i="8"/>
  <c r="D1127" i="8"/>
  <c r="D1126" i="8"/>
  <c r="D1125" i="8"/>
  <c r="D1124" i="8"/>
  <c r="D1123" i="8"/>
  <c r="D1122" i="8"/>
  <c r="D1121" i="8"/>
  <c r="D1120" i="8"/>
  <c r="D1119" i="8"/>
  <c r="D1345" i="15"/>
  <c r="D1342" i="15"/>
  <c r="D1341" i="15"/>
  <c r="D1338" i="15"/>
  <c r="D1337" i="15"/>
  <c r="D1336" i="15"/>
  <c r="D1335" i="15"/>
  <c r="D1334" i="15"/>
  <c r="D1333" i="15"/>
  <c r="D1330" i="15"/>
  <c r="D1329" i="15"/>
  <c r="D1328" i="15"/>
  <c r="D1327" i="15"/>
  <c r="D1326" i="15"/>
  <c r="D1325" i="15"/>
  <c r="D1322" i="15"/>
  <c r="D1321" i="15"/>
  <c r="D1320" i="15"/>
  <c r="D1319" i="15"/>
  <c r="D1318" i="15"/>
  <c r="D1317" i="15"/>
  <c r="D1314" i="15"/>
  <c r="D1313" i="15"/>
  <c r="D1312" i="15"/>
  <c r="D1311" i="15"/>
  <c r="D1310" i="15"/>
  <c r="D1309" i="15"/>
  <c r="D1306" i="15"/>
  <c r="D1305" i="15"/>
  <c r="D1304" i="15"/>
  <c r="D1303" i="15"/>
  <c r="D1302" i="15"/>
  <c r="D1301" i="15"/>
  <c r="D1298" i="15"/>
  <c r="D1297" i="15"/>
  <c r="D1296" i="15"/>
  <c r="D1295" i="15"/>
  <c r="D1294" i="15"/>
  <c r="D1293" i="15"/>
  <c r="D1290" i="15"/>
  <c r="D1289" i="15"/>
  <c r="D1288" i="15"/>
  <c r="D1287" i="15"/>
  <c r="D1286" i="15"/>
  <c r="D1285" i="15"/>
  <c r="D1282" i="15"/>
  <c r="D1281" i="15"/>
  <c r="D1280" i="15"/>
  <c r="D1279" i="15"/>
  <c r="D1278" i="15"/>
  <c r="D1277" i="15"/>
  <c r="D1274" i="15"/>
  <c r="D1273" i="15"/>
  <c r="D1272" i="15"/>
  <c r="D1271" i="15"/>
  <c r="D1270" i="15"/>
  <c r="D1269" i="15"/>
  <c r="D1266" i="15"/>
  <c r="D1265" i="15"/>
  <c r="D1264" i="15"/>
  <c r="D1263" i="15"/>
  <c r="D1262" i="15"/>
  <c r="D1261" i="15"/>
  <c r="D1258" i="15"/>
  <c r="D1257" i="15"/>
  <c r="D1256" i="15"/>
  <c r="D1255" i="15"/>
  <c r="D1254" i="15"/>
  <c r="D1253" i="15"/>
  <c r="D1250" i="15"/>
  <c r="D1249" i="15"/>
  <c r="D1248" i="15"/>
  <c r="D1247" i="15"/>
  <c r="D1246" i="15"/>
  <c r="D1245" i="15"/>
  <c r="D1242" i="15"/>
  <c r="D1241" i="15"/>
  <c r="D1240" i="15"/>
  <c r="D1239" i="15"/>
  <c r="D1238" i="15"/>
  <c r="D1237" i="15"/>
  <c r="D1234" i="15"/>
  <c r="D1233" i="15"/>
  <c r="D1232" i="15"/>
  <c r="D1231" i="15"/>
  <c r="D1230" i="15"/>
  <c r="D1229" i="15"/>
  <c r="D1226" i="15"/>
  <c r="D1225" i="15"/>
  <c r="D1224" i="15"/>
  <c r="D1223" i="15"/>
  <c r="D1222" i="15"/>
  <c r="D1221" i="15"/>
  <c r="D1218" i="15"/>
  <c r="D1217" i="15"/>
  <c r="D1216" i="15"/>
  <c r="D1215" i="15"/>
  <c r="D1214" i="15"/>
  <c r="D1213" i="15"/>
  <c r="D1210" i="15"/>
  <c r="D1209" i="15"/>
  <c r="D1208" i="15"/>
  <c r="D1207" i="15"/>
  <c r="D1206" i="15"/>
  <c r="D1205" i="15"/>
  <c r="D1202" i="15"/>
  <c r="D1201" i="15"/>
  <c r="D1200" i="15"/>
  <c r="D1199" i="15"/>
  <c r="D1198" i="15"/>
  <c r="D1197" i="15"/>
  <c r="D1344" i="15"/>
  <c r="D1343" i="15"/>
  <c r="D1196" i="15"/>
  <c r="AI1475" i="15"/>
  <c r="AI454" i="19" s="1"/>
  <c r="AG1475" i="15"/>
  <c r="AG454" i="19" s="1"/>
  <c r="AE1475" i="15"/>
  <c r="AE454" i="19" s="1"/>
  <c r="AC1475" i="15"/>
  <c r="AC454" i="19" s="1"/>
  <c r="AB1475" i="15"/>
  <c r="AB454" i="19" s="1"/>
  <c r="AA1475" i="15"/>
  <c r="AA454" i="19" s="1"/>
  <c r="Z1475" i="15"/>
  <c r="Z454" i="19" s="1"/>
  <c r="Y1475" i="15"/>
  <c r="Y454" i="19" s="1"/>
  <c r="X1475" i="15"/>
  <c r="X454" i="19" s="1"/>
  <c r="W1475" i="15"/>
  <c r="W454" i="19" s="1"/>
  <c r="V1475" i="15"/>
  <c r="V454" i="19" s="1"/>
  <c r="U1475" i="15"/>
  <c r="U454" i="19" s="1"/>
  <c r="T1475" i="15"/>
  <c r="T454" i="19" s="1"/>
  <c r="S1475" i="15"/>
  <c r="S454" i="19" s="1"/>
  <c r="R1475" i="15"/>
  <c r="R454" i="19" s="1"/>
  <c r="Q1475" i="15"/>
  <c r="Q454" i="19" s="1"/>
  <c r="P1475" i="15"/>
  <c r="P454" i="19" s="1"/>
  <c r="O1475" i="15"/>
  <c r="O454" i="19" s="1"/>
  <c r="N1475" i="15"/>
  <c r="N454" i="19" s="1"/>
  <c r="M1475" i="15"/>
  <c r="M454" i="19" s="1"/>
  <c r="L1475" i="15"/>
  <c r="L454" i="19" s="1"/>
  <c r="K1475" i="15"/>
  <c r="K454" i="19" s="1"/>
  <c r="J1475" i="15"/>
  <c r="J454" i="19" s="1"/>
  <c r="I1475" i="15"/>
  <c r="I454" i="19" s="1"/>
  <c r="H1475" i="15"/>
  <c r="H454" i="19" s="1"/>
  <c r="G1475" i="15"/>
  <c r="G454" i="19" s="1"/>
  <c r="F1465" i="15"/>
  <c r="F1466" i="15" s="1"/>
  <c r="F1467" i="15" s="1"/>
  <c r="F1468" i="15" s="1"/>
  <c r="F1469" i="15" s="1"/>
  <c r="F1470" i="15" s="1"/>
  <c r="F1471" i="15" s="1"/>
  <c r="F1472" i="15" s="1"/>
  <c r="F1473" i="15" s="1"/>
  <c r="AI1461" i="15"/>
  <c r="AI453" i="19" s="1"/>
  <c r="AG1461" i="15"/>
  <c r="AG453" i="19" s="1"/>
  <c r="AE1461" i="15"/>
  <c r="AE453" i="19" s="1"/>
  <c r="AC1461" i="15"/>
  <c r="AC453" i="19" s="1"/>
  <c r="AB1461" i="15"/>
  <c r="AB453" i="19" s="1"/>
  <c r="AA1461" i="15"/>
  <c r="AA453" i="19" s="1"/>
  <c r="Z1461" i="15"/>
  <c r="Z453" i="19" s="1"/>
  <c r="Y1461" i="15"/>
  <c r="Y453" i="19" s="1"/>
  <c r="X1461" i="15"/>
  <c r="X453" i="19" s="1"/>
  <c r="W1461" i="15"/>
  <c r="W453" i="19" s="1"/>
  <c r="V1461" i="15"/>
  <c r="V453" i="19" s="1"/>
  <c r="U1461" i="15"/>
  <c r="U453" i="19" s="1"/>
  <c r="T1461" i="15"/>
  <c r="T453" i="19" s="1"/>
  <c r="S1461" i="15"/>
  <c r="S453" i="19" s="1"/>
  <c r="R1461" i="15"/>
  <c r="R453" i="19" s="1"/>
  <c r="Q1461" i="15"/>
  <c r="Q453" i="19" s="1"/>
  <c r="P1461" i="15"/>
  <c r="P453" i="19" s="1"/>
  <c r="O1461" i="15"/>
  <c r="O453" i="19" s="1"/>
  <c r="N1461" i="15"/>
  <c r="N453" i="19" s="1"/>
  <c r="M1461" i="15"/>
  <c r="M453" i="19" s="1"/>
  <c r="L1461" i="15"/>
  <c r="L453" i="19" s="1"/>
  <c r="K1461" i="15"/>
  <c r="K453" i="19" s="1"/>
  <c r="J1461" i="15"/>
  <c r="J453" i="19" s="1"/>
  <c r="I1461" i="15"/>
  <c r="I453" i="19" s="1"/>
  <c r="H1461" i="15"/>
  <c r="H453" i="19" s="1"/>
  <c r="G1461" i="15"/>
  <c r="G453" i="19" s="1"/>
  <c r="C1449" i="15"/>
  <c r="C171" i="15"/>
  <c r="C17" i="15"/>
  <c r="F943" i="15"/>
  <c r="F944" i="15" s="1"/>
  <c r="F945" i="15" s="1"/>
  <c r="F946" i="15" s="1"/>
  <c r="F947" i="15" s="1"/>
  <c r="F948" i="15" s="1"/>
  <c r="F949" i="15" s="1"/>
  <c r="F950" i="15" s="1"/>
  <c r="F951" i="15" s="1"/>
  <c r="F952" i="15" s="1"/>
  <c r="F953" i="15" s="1"/>
  <c r="F954" i="15" s="1"/>
  <c r="F955" i="15" s="1"/>
  <c r="F956" i="15" s="1"/>
  <c r="F957" i="15" s="1"/>
  <c r="F958" i="15" s="1"/>
  <c r="F959" i="15" s="1"/>
  <c r="F960" i="15" s="1"/>
  <c r="F961" i="15" s="1"/>
  <c r="F962" i="15" s="1"/>
  <c r="F963" i="15" s="1"/>
  <c r="F964" i="15" s="1"/>
  <c r="F965" i="15" s="1"/>
  <c r="F966" i="15" s="1"/>
  <c r="F967" i="15" s="1"/>
  <c r="F968" i="15" s="1"/>
  <c r="F969" i="15" s="1"/>
  <c r="F970" i="15" s="1"/>
  <c r="F971" i="15" s="1"/>
  <c r="F972" i="15" s="1"/>
  <c r="F973" i="15" s="1"/>
  <c r="F974" i="15" s="1"/>
  <c r="F975" i="15" s="1"/>
  <c r="F976" i="15" s="1"/>
  <c r="F977" i="15" s="1"/>
  <c r="F978" i="15" s="1"/>
  <c r="F979" i="15" s="1"/>
  <c r="F980" i="15" s="1"/>
  <c r="F981" i="15" s="1"/>
  <c r="F982" i="15" s="1"/>
  <c r="F983" i="15" s="1"/>
  <c r="F984" i="15" s="1"/>
  <c r="F985" i="15" s="1"/>
  <c r="F986" i="15" s="1"/>
  <c r="F987" i="15" s="1"/>
  <c r="F988" i="15" s="1"/>
  <c r="F989" i="15" s="1"/>
  <c r="F990" i="15" s="1"/>
  <c r="F991" i="15" s="1"/>
  <c r="F992" i="15" s="1"/>
  <c r="F993" i="15" s="1"/>
  <c r="F994" i="15" s="1"/>
  <c r="F995" i="15" s="1"/>
  <c r="F996" i="15" s="1"/>
  <c r="F997" i="15" s="1"/>
  <c r="F998" i="15" s="1"/>
  <c r="F999" i="15" s="1"/>
  <c r="F1000" i="15" s="1"/>
  <c r="F1001" i="15" s="1"/>
  <c r="F1002" i="15" s="1"/>
  <c r="F1003" i="15" s="1"/>
  <c r="F1004" i="15" s="1"/>
  <c r="F1005" i="15" s="1"/>
  <c r="F1006" i="15" s="1"/>
  <c r="F1007" i="15" s="1"/>
  <c r="F1008" i="15" s="1"/>
  <c r="F1009" i="15" s="1"/>
  <c r="F1010" i="15" s="1"/>
  <c r="F1011" i="15" s="1"/>
  <c r="F1012" i="15" s="1"/>
  <c r="F1013" i="15" s="1"/>
  <c r="F1014" i="15" s="1"/>
  <c r="F1015" i="15" s="1"/>
  <c r="F1016" i="15" s="1"/>
  <c r="F1017" i="15" s="1"/>
  <c r="F1018" i="15" s="1"/>
  <c r="F1019" i="15" s="1"/>
  <c r="F1020" i="15" s="1"/>
  <c r="F1021" i="15" s="1"/>
  <c r="F1022" i="15" s="1"/>
  <c r="F1023" i="15" s="1"/>
  <c r="F1024" i="15" s="1"/>
  <c r="F1025" i="15" s="1"/>
  <c r="F1026" i="15" s="1"/>
  <c r="F1027" i="15" s="1"/>
  <c r="F1028" i="15" s="1"/>
  <c r="F1029" i="15" s="1"/>
  <c r="F1030" i="15" s="1"/>
  <c r="F1031" i="15" s="1"/>
  <c r="F1032" i="15" s="1"/>
  <c r="F1033" i="15" s="1"/>
  <c r="F1034" i="15" s="1"/>
  <c r="F1035" i="15" s="1"/>
  <c r="F1036" i="15" s="1"/>
  <c r="F1037" i="15" s="1"/>
  <c r="F1038" i="15" s="1"/>
  <c r="F1039" i="15" s="1"/>
  <c r="F1040" i="15" s="1"/>
  <c r="F1041" i="15" s="1"/>
  <c r="F1042" i="15" s="1"/>
  <c r="F1043" i="15" s="1"/>
  <c r="F1044" i="15" s="1"/>
  <c r="F1045" i="15" s="1"/>
  <c r="F1046" i="15" s="1"/>
  <c r="F1047" i="15" s="1"/>
  <c r="F1048" i="15" s="1"/>
  <c r="F1049" i="15" s="1"/>
  <c r="F1050" i="15" s="1"/>
  <c r="F1051" i="15" s="1"/>
  <c r="F1052" i="15" s="1"/>
  <c r="F1053" i="15" s="1"/>
  <c r="F1054" i="15" s="1"/>
  <c r="F1055" i="15" s="1"/>
  <c r="F1056" i="15" s="1"/>
  <c r="F1057" i="15" s="1"/>
  <c r="F1058" i="15" s="1"/>
  <c r="F1059" i="15" s="1"/>
  <c r="F1060" i="15" s="1"/>
  <c r="F1061" i="15" s="1"/>
  <c r="F1062" i="15" s="1"/>
  <c r="F1063" i="15" s="1"/>
  <c r="F1064" i="15" s="1"/>
  <c r="F1065" i="15" s="1"/>
  <c r="F1066" i="15" s="1"/>
  <c r="F1067" i="15" s="1"/>
  <c r="F1068" i="15" s="1"/>
  <c r="F1069" i="15" s="1"/>
  <c r="F1070" i="15" s="1"/>
  <c r="F1071" i="15" s="1"/>
  <c r="F1072" i="15" s="1"/>
  <c r="F1073" i="15" s="1"/>
  <c r="F1074" i="15" s="1"/>
  <c r="F1075" i="15" s="1"/>
  <c r="F1076" i="15" s="1"/>
  <c r="F1077" i="15" s="1"/>
  <c r="F1078" i="15" s="1"/>
  <c r="F1079" i="15" s="1"/>
  <c r="F1080" i="15" s="1"/>
  <c r="F1081" i="15" s="1"/>
  <c r="F1082" i="15" s="1"/>
  <c r="F1083" i="15" s="1"/>
  <c r="F1084" i="15" s="1"/>
  <c r="F1085" i="15" s="1"/>
  <c r="F1086" i="15" s="1"/>
  <c r="F1087" i="15" s="1"/>
  <c r="F1088" i="15" s="1"/>
  <c r="F1089" i="15" s="1"/>
  <c r="F1090" i="15" s="1"/>
  <c r="F1091" i="15" s="1"/>
  <c r="F1092" i="15" s="1"/>
  <c r="F1093" i="15" s="1"/>
  <c r="F1094" i="15" s="1"/>
  <c r="F1095" i="15" s="1"/>
  <c r="F1096" i="15" s="1"/>
  <c r="F1097" i="15" s="1"/>
  <c r="F1098" i="15" s="1"/>
  <c r="F1099" i="15" s="1"/>
  <c r="F1100" i="15" s="1"/>
  <c r="F1101" i="15" s="1"/>
  <c r="F1102" i="15" s="1"/>
  <c r="F1103" i="15" s="1"/>
  <c r="F1104" i="15" s="1"/>
  <c r="F1105" i="15" s="1"/>
  <c r="F1106" i="15" s="1"/>
  <c r="F1107" i="15" s="1"/>
  <c r="F1108" i="15" s="1"/>
  <c r="F1109" i="15" s="1"/>
  <c r="F1110" i="15" s="1"/>
  <c r="F1111" i="15" s="1"/>
  <c r="F1112" i="15" s="1"/>
  <c r="F1113" i="15" s="1"/>
  <c r="F1114" i="15" s="1"/>
  <c r="F1115" i="15" s="1"/>
  <c r="F1116" i="15" s="1"/>
  <c r="F1117" i="15" s="1"/>
  <c r="F1118" i="15" s="1"/>
  <c r="F1119" i="15" s="1"/>
  <c r="F1120" i="15" s="1"/>
  <c r="F1121" i="15" s="1"/>
  <c r="F1122" i="15" s="1"/>
  <c r="F1123" i="15" s="1"/>
  <c r="F1124" i="15" s="1"/>
  <c r="F1125" i="15" s="1"/>
  <c r="F1126" i="15" s="1"/>
  <c r="F1127" i="15" s="1"/>
  <c r="F1128" i="15" s="1"/>
  <c r="F1129" i="15" s="1"/>
  <c r="F1130" i="15" s="1"/>
  <c r="F1131" i="15" s="1"/>
  <c r="F1132" i="15" s="1"/>
  <c r="F1133" i="15" s="1"/>
  <c r="F1134" i="15" s="1"/>
  <c r="F1135" i="15" s="1"/>
  <c r="F1136" i="15" s="1"/>
  <c r="F1137" i="15" s="1"/>
  <c r="F1138" i="15" s="1"/>
  <c r="C941" i="15"/>
  <c r="D451" i="19" s="1"/>
  <c r="C1195" i="15"/>
  <c r="AI1447" i="15"/>
  <c r="AI452" i="19" s="1"/>
  <c r="AG1447" i="15"/>
  <c r="AG452" i="19" s="1"/>
  <c r="AE1447" i="15"/>
  <c r="AE452" i="19" s="1"/>
  <c r="AC1447" i="15"/>
  <c r="AC452" i="19" s="1"/>
  <c r="AB1447" i="15"/>
  <c r="AB452" i="19" s="1"/>
  <c r="AA1447" i="15"/>
  <c r="AA452" i="19" s="1"/>
  <c r="Z1447" i="15"/>
  <c r="Z452" i="19" s="1"/>
  <c r="Y1447" i="15"/>
  <c r="Y452" i="19" s="1"/>
  <c r="X1447" i="15"/>
  <c r="X452" i="19" s="1"/>
  <c r="W1447" i="15"/>
  <c r="W452" i="19" s="1"/>
  <c r="V1447" i="15"/>
  <c r="V452" i="19" s="1"/>
  <c r="U1447" i="15"/>
  <c r="U452" i="19" s="1"/>
  <c r="T1447" i="15"/>
  <c r="T452" i="19" s="1"/>
  <c r="S1447" i="15"/>
  <c r="S452" i="19" s="1"/>
  <c r="R1447" i="15"/>
  <c r="R452" i="19" s="1"/>
  <c r="Q1447" i="15"/>
  <c r="Q452" i="19" s="1"/>
  <c r="P1447" i="15"/>
  <c r="P452" i="19" s="1"/>
  <c r="O1447" i="15"/>
  <c r="O452" i="19" s="1"/>
  <c r="N1447" i="15"/>
  <c r="N452" i="19" s="1"/>
  <c r="M1447" i="15"/>
  <c r="M452" i="19" s="1"/>
  <c r="L1447" i="15"/>
  <c r="L452" i="19" s="1"/>
  <c r="K1447" i="15"/>
  <c r="K452" i="19" s="1"/>
  <c r="J1447" i="15"/>
  <c r="J452" i="19" s="1"/>
  <c r="I1447" i="15"/>
  <c r="I452" i="19" s="1"/>
  <c r="H1447" i="15"/>
  <c r="H452" i="19" s="1"/>
  <c r="G1447" i="15"/>
  <c r="G452" i="19" s="1"/>
  <c r="F1197" i="15"/>
  <c r="F1198" i="15" s="1"/>
  <c r="F1199" i="15" s="1"/>
  <c r="F1200" i="15" s="1"/>
  <c r="F1201" i="15" s="1"/>
  <c r="F1202" i="15" s="1"/>
  <c r="F1203" i="15" s="1"/>
  <c r="F1204" i="15" s="1"/>
  <c r="F1205" i="15" s="1"/>
  <c r="F1206" i="15" s="1"/>
  <c r="F1207" i="15" s="1"/>
  <c r="F1208" i="15" s="1"/>
  <c r="F1209" i="15" s="1"/>
  <c r="F1210" i="15" s="1"/>
  <c r="F1211" i="15" s="1"/>
  <c r="F1212" i="15" s="1"/>
  <c r="F1213" i="15" s="1"/>
  <c r="F1214" i="15" s="1"/>
  <c r="F1215" i="15" s="1"/>
  <c r="F1216" i="15" s="1"/>
  <c r="F1217" i="15" s="1"/>
  <c r="F1218" i="15" s="1"/>
  <c r="F1219" i="15" s="1"/>
  <c r="F1220" i="15" s="1"/>
  <c r="F1221" i="15" s="1"/>
  <c r="F1222" i="15" s="1"/>
  <c r="F1223" i="15" s="1"/>
  <c r="F1224" i="15" s="1"/>
  <c r="F1225" i="15" s="1"/>
  <c r="F1226" i="15" s="1"/>
  <c r="F1227" i="15" s="1"/>
  <c r="F1228" i="15" s="1"/>
  <c r="F1229" i="15" s="1"/>
  <c r="F1230" i="15" s="1"/>
  <c r="F1231" i="15" s="1"/>
  <c r="F1232" i="15" s="1"/>
  <c r="F1233" i="15" s="1"/>
  <c r="F1234" i="15" s="1"/>
  <c r="F1235" i="15" s="1"/>
  <c r="F1236" i="15" s="1"/>
  <c r="F1237" i="15" s="1"/>
  <c r="F1238" i="15" s="1"/>
  <c r="F1239" i="15" s="1"/>
  <c r="F1240" i="15" s="1"/>
  <c r="F1241" i="15" s="1"/>
  <c r="F1242" i="15" s="1"/>
  <c r="F1243" i="15" s="1"/>
  <c r="F1244" i="15" s="1"/>
  <c r="F1245" i="15" s="1"/>
  <c r="F1246" i="15" s="1"/>
  <c r="F1247" i="15" s="1"/>
  <c r="F1248" i="15" s="1"/>
  <c r="F1249" i="15" s="1"/>
  <c r="F1250" i="15" s="1"/>
  <c r="F1251" i="15" s="1"/>
  <c r="F1252" i="15" s="1"/>
  <c r="F1253" i="15" s="1"/>
  <c r="F1254" i="15" s="1"/>
  <c r="F1255" i="15" s="1"/>
  <c r="F1256" i="15" s="1"/>
  <c r="F1257" i="15" s="1"/>
  <c r="F1258" i="15" s="1"/>
  <c r="F1259" i="15" s="1"/>
  <c r="F1260" i="15" s="1"/>
  <c r="F1261" i="15" s="1"/>
  <c r="F1262" i="15" s="1"/>
  <c r="F1263" i="15" s="1"/>
  <c r="F1264" i="15" s="1"/>
  <c r="F1265" i="15" s="1"/>
  <c r="F1266" i="15" s="1"/>
  <c r="F1267" i="15" s="1"/>
  <c r="F1268" i="15" s="1"/>
  <c r="F1269" i="15" s="1"/>
  <c r="F1270" i="15" s="1"/>
  <c r="F1271" i="15" s="1"/>
  <c r="F1272" i="15" s="1"/>
  <c r="F1273" i="15" s="1"/>
  <c r="F1274" i="15" s="1"/>
  <c r="F1275" i="15" s="1"/>
  <c r="F1276" i="15" s="1"/>
  <c r="F1277" i="15" s="1"/>
  <c r="F1278" i="15" s="1"/>
  <c r="F1279" i="15" s="1"/>
  <c r="F1280" i="15" s="1"/>
  <c r="F1281" i="15" s="1"/>
  <c r="F1282" i="15" s="1"/>
  <c r="F1283" i="15" s="1"/>
  <c r="F1284" i="15" s="1"/>
  <c r="F1285" i="15" s="1"/>
  <c r="F1286" i="15" s="1"/>
  <c r="F1287" i="15" s="1"/>
  <c r="F1288" i="15" s="1"/>
  <c r="F1289" i="15" s="1"/>
  <c r="F1290" i="15" s="1"/>
  <c r="F1291" i="15" s="1"/>
  <c r="F1292" i="15" s="1"/>
  <c r="F1293" i="15" s="1"/>
  <c r="F1294" i="15" s="1"/>
  <c r="F1295" i="15" s="1"/>
  <c r="F1296" i="15" s="1"/>
  <c r="F1297" i="15" s="1"/>
  <c r="F1298" i="15" s="1"/>
  <c r="F1299" i="15" s="1"/>
  <c r="F1300" i="15" s="1"/>
  <c r="F1301" i="15" s="1"/>
  <c r="F1302" i="15" s="1"/>
  <c r="F1303" i="15" s="1"/>
  <c r="F1304" i="15" s="1"/>
  <c r="F1305" i="15" s="1"/>
  <c r="F1306" i="15" s="1"/>
  <c r="F1307" i="15" s="1"/>
  <c r="F1308" i="15" s="1"/>
  <c r="F1309" i="15" s="1"/>
  <c r="F1310" i="15" s="1"/>
  <c r="F1311" i="15" s="1"/>
  <c r="F1312" i="15" s="1"/>
  <c r="F1313" i="15" s="1"/>
  <c r="F1314" i="15" s="1"/>
  <c r="F1315" i="15" s="1"/>
  <c r="F1316" i="15" s="1"/>
  <c r="F1317" i="15" s="1"/>
  <c r="F1318" i="15" s="1"/>
  <c r="F1319" i="15" s="1"/>
  <c r="F1320" i="15" s="1"/>
  <c r="F1321" i="15" s="1"/>
  <c r="F1322" i="15" s="1"/>
  <c r="F1323" i="15" s="1"/>
  <c r="F1324" i="15" s="1"/>
  <c r="F1325" i="15" s="1"/>
  <c r="F1326" i="15" s="1"/>
  <c r="F1327" i="15" s="1"/>
  <c r="F1328" i="15" s="1"/>
  <c r="F1329" i="15" s="1"/>
  <c r="F1330" i="15" s="1"/>
  <c r="F1331" i="15" s="1"/>
  <c r="F1332" i="15" s="1"/>
  <c r="F1333" i="15" s="1"/>
  <c r="F1334" i="15" s="1"/>
  <c r="F1335" i="15" s="1"/>
  <c r="F1336" i="15" s="1"/>
  <c r="F1337" i="15" s="1"/>
  <c r="F1338" i="15" s="1"/>
  <c r="F1339" i="15" s="1"/>
  <c r="F1340" i="15" s="1"/>
  <c r="F1341" i="15" s="1"/>
  <c r="F1342" i="15" s="1"/>
  <c r="F1343" i="15" s="1"/>
  <c r="F1344" i="15" s="1"/>
  <c r="F1345" i="15" s="1"/>
  <c r="F1346" i="15" s="1"/>
  <c r="F1347" i="15" s="1"/>
  <c r="F1348" i="15" s="1"/>
  <c r="F1349" i="15" s="1"/>
  <c r="F1350" i="15" s="1"/>
  <c r="F1351" i="15" s="1"/>
  <c r="F1352" i="15" s="1"/>
  <c r="F1353" i="15" s="1"/>
  <c r="F1354" i="15" s="1"/>
  <c r="F1355" i="15" s="1"/>
  <c r="F1356" i="15" s="1"/>
  <c r="F1357" i="15" s="1"/>
  <c r="F1358" i="15" s="1"/>
  <c r="F1359" i="15" s="1"/>
  <c r="F1360" i="15" s="1"/>
  <c r="F1361" i="15" s="1"/>
  <c r="F1362" i="15" s="1"/>
  <c r="F1363" i="15" s="1"/>
  <c r="F1364" i="15" s="1"/>
  <c r="F1365" i="15" s="1"/>
  <c r="F1366" i="15" s="1"/>
  <c r="F1367" i="15" s="1"/>
  <c r="F1368" i="15" s="1"/>
  <c r="F1369" i="15" s="1"/>
  <c r="F1370" i="15" s="1"/>
  <c r="F1371" i="15" s="1"/>
  <c r="F1372" i="15" s="1"/>
  <c r="F1373" i="15" s="1"/>
  <c r="F1374" i="15" s="1"/>
  <c r="F1375" i="15" s="1"/>
  <c r="F1376" i="15" s="1"/>
  <c r="F1377" i="15" s="1"/>
  <c r="F1378" i="15" s="1"/>
  <c r="F1379" i="15" s="1"/>
  <c r="F1380" i="15" s="1"/>
  <c r="F1381" i="15" s="1"/>
  <c r="F1382" i="15" s="1"/>
  <c r="F1383" i="15" s="1"/>
  <c r="F1384" i="15" s="1"/>
  <c r="F1385" i="15" s="1"/>
  <c r="F1386" i="15" s="1"/>
  <c r="F1387" i="15" s="1"/>
  <c r="F1388" i="15" s="1"/>
  <c r="F1389" i="15" s="1"/>
  <c r="F1390" i="15" s="1"/>
  <c r="F1391" i="15" s="1"/>
  <c r="F1392" i="15" s="1"/>
  <c r="F1393" i="15" s="1"/>
  <c r="F1394" i="15" s="1"/>
  <c r="F1395" i="15" s="1"/>
  <c r="F1396" i="15" s="1"/>
  <c r="F1397" i="15" s="1"/>
  <c r="F1398" i="15" s="1"/>
  <c r="F1399" i="15" s="1"/>
  <c r="F1400" i="15" s="1"/>
  <c r="F1401" i="15" s="1"/>
  <c r="F1402" i="15" s="1"/>
  <c r="F1403" i="15" s="1"/>
  <c r="F1404" i="15" s="1"/>
  <c r="F1405" i="15" s="1"/>
  <c r="F1406" i="15" s="1"/>
  <c r="F1407" i="15" s="1"/>
  <c r="F1408" i="15" s="1"/>
  <c r="F1409" i="15" s="1"/>
  <c r="F1410" i="15" s="1"/>
  <c r="F1411" i="15" s="1"/>
  <c r="F1412" i="15" s="1"/>
  <c r="F1413" i="15" s="1"/>
  <c r="F1414" i="15" s="1"/>
  <c r="F1415" i="15" s="1"/>
  <c r="F1416" i="15" s="1"/>
  <c r="F1417" i="15" s="1"/>
  <c r="F1418" i="15" s="1"/>
  <c r="F1419" i="15" s="1"/>
  <c r="F1420" i="15" s="1"/>
  <c r="F1421" i="15" s="1"/>
  <c r="F1422" i="15" s="1"/>
  <c r="F1423" i="15" s="1"/>
  <c r="F1424" i="15" s="1"/>
  <c r="F1425" i="15" s="1"/>
  <c r="F1426" i="15" s="1"/>
  <c r="F1427" i="15" s="1"/>
  <c r="F1428" i="15" s="1"/>
  <c r="F1429" i="15" s="1"/>
  <c r="F1430" i="15" s="1"/>
  <c r="F1431" i="15" s="1"/>
  <c r="F1432" i="15" s="1"/>
  <c r="F1433" i="15" s="1"/>
  <c r="F1434" i="15" s="1"/>
  <c r="F1435" i="15" s="1"/>
  <c r="F1436" i="15" s="1"/>
  <c r="F1437" i="15" s="1"/>
  <c r="F1438" i="15" s="1"/>
  <c r="F1439" i="15" s="1"/>
  <c r="F1440" i="15" s="1"/>
  <c r="F1441" i="15" s="1"/>
  <c r="F1442" i="15" s="1"/>
  <c r="F1443" i="15" s="1"/>
  <c r="F1444" i="15" s="1"/>
  <c r="F1445" i="15" s="1"/>
  <c r="F1447" i="15" s="1"/>
  <c r="F452" i="19" s="1"/>
  <c r="D942" i="15"/>
  <c r="D1091" i="15"/>
  <c r="D1090" i="15"/>
  <c r="D1089" i="15"/>
  <c r="D1088" i="15"/>
  <c r="D1087" i="15"/>
  <c r="D1086" i="15"/>
  <c r="D1085" i="15"/>
  <c r="D1084" i="15"/>
  <c r="D1083" i="15"/>
  <c r="D1082" i="15"/>
  <c r="D1081" i="15"/>
  <c r="D1080" i="15"/>
  <c r="D1079" i="15"/>
  <c r="D1078" i="15"/>
  <c r="D1077" i="15"/>
  <c r="D1076" i="15"/>
  <c r="D1075" i="15"/>
  <c r="D1074" i="15"/>
  <c r="D1073" i="15"/>
  <c r="D1072" i="15"/>
  <c r="D1071" i="15"/>
  <c r="D1070" i="15"/>
  <c r="D1069" i="15"/>
  <c r="D1068" i="15"/>
  <c r="D1067" i="15"/>
  <c r="D1066" i="15"/>
  <c r="D1065" i="15"/>
  <c r="D1064" i="15"/>
  <c r="D1063" i="15"/>
  <c r="D1062" i="15"/>
  <c r="D1061" i="15"/>
  <c r="D1060" i="15"/>
  <c r="D1059" i="15"/>
  <c r="D1058" i="15"/>
  <c r="D1057" i="15"/>
  <c r="D1056" i="15"/>
  <c r="D1055" i="15"/>
  <c r="D1054" i="15"/>
  <c r="D1053" i="15"/>
  <c r="D1052" i="15"/>
  <c r="D1051" i="15"/>
  <c r="D1050" i="15"/>
  <c r="D1049" i="15"/>
  <c r="D1048" i="15"/>
  <c r="D1047" i="15"/>
  <c r="D1046" i="15"/>
  <c r="D1045" i="15"/>
  <c r="D1044" i="15"/>
  <c r="D1043" i="15"/>
  <c r="D1042" i="15"/>
  <c r="D1041" i="15"/>
  <c r="D1040" i="15"/>
  <c r="D1039" i="15"/>
  <c r="D1038" i="15"/>
  <c r="D1037" i="15"/>
  <c r="D1036" i="15"/>
  <c r="D1035" i="15"/>
  <c r="D1034" i="15"/>
  <c r="D1033" i="15"/>
  <c r="D1032" i="15"/>
  <c r="D1031" i="15"/>
  <c r="D1030" i="15"/>
  <c r="D1029" i="15"/>
  <c r="D1028" i="15"/>
  <c r="D1027" i="15"/>
  <c r="D1026" i="15"/>
  <c r="D1025" i="15"/>
  <c r="D1024" i="15"/>
  <c r="D1023" i="15"/>
  <c r="D1022" i="15"/>
  <c r="D1021" i="15"/>
  <c r="D1020" i="15"/>
  <c r="D1019" i="15"/>
  <c r="D1018" i="15"/>
  <c r="D1017" i="15"/>
  <c r="D1016" i="15"/>
  <c r="D1015" i="15"/>
  <c r="D1014" i="15"/>
  <c r="D1013" i="15"/>
  <c r="D1012" i="15"/>
  <c r="D1011" i="15"/>
  <c r="D1010" i="15"/>
  <c r="D1009" i="15"/>
  <c r="D1008" i="15"/>
  <c r="D1007" i="15"/>
  <c r="D1006" i="15"/>
  <c r="D1005" i="15"/>
  <c r="D1004" i="15"/>
  <c r="D1003" i="15"/>
  <c r="D1002" i="15"/>
  <c r="D1001" i="15"/>
  <c r="D1000" i="15"/>
  <c r="D999" i="15"/>
  <c r="D998" i="15"/>
  <c r="D997" i="15"/>
  <c r="D996" i="15"/>
  <c r="D995" i="15"/>
  <c r="D994" i="15"/>
  <c r="D993" i="15"/>
  <c r="D992" i="15"/>
  <c r="D991" i="15"/>
  <c r="D990" i="15"/>
  <c r="D989" i="15"/>
  <c r="D988" i="15"/>
  <c r="D987" i="15"/>
  <c r="D986" i="15"/>
  <c r="D985" i="15"/>
  <c r="D984" i="15"/>
  <c r="D983" i="15"/>
  <c r="D982" i="15"/>
  <c r="D981" i="15"/>
  <c r="D980" i="15"/>
  <c r="D979" i="15"/>
  <c r="D978" i="15"/>
  <c r="D977" i="15"/>
  <c r="D976" i="15"/>
  <c r="D975" i="15"/>
  <c r="D974" i="15"/>
  <c r="D973" i="15"/>
  <c r="D972" i="15"/>
  <c r="D971" i="15"/>
  <c r="D970" i="15"/>
  <c r="D969" i="15"/>
  <c r="D968" i="15"/>
  <c r="D967" i="15"/>
  <c r="D966" i="15"/>
  <c r="D965" i="15"/>
  <c r="D964" i="15"/>
  <c r="D963" i="15"/>
  <c r="D962" i="15"/>
  <c r="D961" i="15"/>
  <c r="D960" i="15"/>
  <c r="D959" i="15"/>
  <c r="D958" i="15"/>
  <c r="D957" i="15"/>
  <c r="D956" i="15"/>
  <c r="D955" i="15"/>
  <c r="D954" i="15"/>
  <c r="D953" i="15"/>
  <c r="D952" i="15"/>
  <c r="D951" i="15"/>
  <c r="D950" i="15"/>
  <c r="D949" i="15"/>
  <c r="D948" i="15"/>
  <c r="D947" i="15"/>
  <c r="D946" i="15"/>
  <c r="D945" i="15"/>
  <c r="D944" i="15"/>
  <c r="D943" i="15"/>
  <c r="AI925" i="15"/>
  <c r="AI924" i="15"/>
  <c r="AI923" i="15"/>
  <c r="AI922" i="15"/>
  <c r="AI921" i="15"/>
  <c r="AI920" i="15"/>
  <c r="AI919" i="15"/>
  <c r="AI918" i="15"/>
  <c r="AI917" i="15"/>
  <c r="AI916" i="15"/>
  <c r="AI915" i="15"/>
  <c r="AI914" i="15"/>
  <c r="AI913" i="15"/>
  <c r="AI912" i="15"/>
  <c r="AI911" i="15"/>
  <c r="AI910" i="15"/>
  <c r="AI909" i="15"/>
  <c r="AI908" i="15"/>
  <c r="AI907" i="15"/>
  <c r="AI906" i="15"/>
  <c r="AI905" i="15"/>
  <c r="AI904" i="15"/>
  <c r="AI903" i="15"/>
  <c r="AI902" i="15"/>
  <c r="AI901" i="15"/>
  <c r="AI900" i="15"/>
  <c r="AI899" i="15"/>
  <c r="AI898" i="15"/>
  <c r="AI897" i="15"/>
  <c r="AI896" i="15"/>
  <c r="AI895" i="15"/>
  <c r="AI894" i="15"/>
  <c r="AI893" i="15"/>
  <c r="AI892" i="15"/>
  <c r="AI891" i="15"/>
  <c r="AI890" i="15"/>
  <c r="AI889" i="15"/>
  <c r="AI888" i="15"/>
  <c r="AI887" i="15"/>
  <c r="AI886" i="15"/>
  <c r="AI885" i="15"/>
  <c r="AI884" i="15"/>
  <c r="AI883" i="15"/>
  <c r="AI882" i="15"/>
  <c r="AI881" i="15"/>
  <c r="AI880" i="15"/>
  <c r="AI879" i="15"/>
  <c r="AI878" i="15"/>
  <c r="AI877" i="15"/>
  <c r="AI876" i="15"/>
  <c r="AI871" i="15"/>
  <c r="AI870" i="15"/>
  <c r="AI869" i="15"/>
  <c r="AI868" i="15"/>
  <c r="AI867" i="15"/>
  <c r="AI866" i="15"/>
  <c r="AI865" i="15"/>
  <c r="AI864" i="15"/>
  <c r="AI863" i="15"/>
  <c r="AI862" i="15"/>
  <c r="AI861" i="15"/>
  <c r="AI860" i="15"/>
  <c r="AI859" i="15"/>
  <c r="AI858" i="15"/>
  <c r="AI857" i="15"/>
  <c r="AI856" i="15"/>
  <c r="AI855" i="15"/>
  <c r="AI854" i="15"/>
  <c r="AI853" i="15"/>
  <c r="AI852" i="15"/>
  <c r="AI851" i="15"/>
  <c r="AI850" i="15"/>
  <c r="AI849" i="15"/>
  <c r="AI848" i="15"/>
  <c r="AI847" i="15"/>
  <c r="AI846" i="15"/>
  <c r="AI845" i="15"/>
  <c r="AI844" i="15"/>
  <c r="AI843" i="15"/>
  <c r="AI842" i="15"/>
  <c r="AI841" i="15"/>
  <c r="AI840" i="15"/>
  <c r="AI839" i="15"/>
  <c r="AI838" i="15"/>
  <c r="AI837" i="15"/>
  <c r="AI836" i="15"/>
  <c r="AI835" i="15"/>
  <c r="AI834" i="15"/>
  <c r="AI833" i="15"/>
  <c r="AI832" i="15"/>
  <c r="AI831" i="15"/>
  <c r="AI830" i="15"/>
  <c r="AI829" i="15"/>
  <c r="AI828" i="15"/>
  <c r="AI827" i="15"/>
  <c r="AI826" i="15"/>
  <c r="AI825" i="15"/>
  <c r="AI824" i="15"/>
  <c r="AI823" i="15"/>
  <c r="AI822" i="15"/>
  <c r="AG925" i="15"/>
  <c r="AG924" i="15"/>
  <c r="AG923" i="15"/>
  <c r="AG922" i="15"/>
  <c r="AG921" i="15"/>
  <c r="AG920" i="15"/>
  <c r="AG919" i="15"/>
  <c r="AG918" i="15"/>
  <c r="AG917" i="15"/>
  <c r="AG916" i="15"/>
  <c r="AG915" i="15"/>
  <c r="AG914" i="15"/>
  <c r="AG913" i="15"/>
  <c r="AG912" i="15"/>
  <c r="AG911" i="15"/>
  <c r="AG910" i="15"/>
  <c r="AG909" i="15"/>
  <c r="AG908" i="15"/>
  <c r="AG907" i="15"/>
  <c r="AG906" i="15"/>
  <c r="AG905" i="15"/>
  <c r="AG904" i="15"/>
  <c r="AG903" i="15"/>
  <c r="AG902" i="15"/>
  <c r="AG901" i="15"/>
  <c r="AG900" i="15"/>
  <c r="AG899" i="15"/>
  <c r="AG898" i="15"/>
  <c r="AG897" i="15"/>
  <c r="AG896" i="15"/>
  <c r="AG895" i="15"/>
  <c r="AG894" i="15"/>
  <c r="AG893" i="15"/>
  <c r="AG892" i="15"/>
  <c r="AG891" i="15"/>
  <c r="AG890" i="15"/>
  <c r="AG889" i="15"/>
  <c r="AG888" i="15"/>
  <c r="AG887" i="15"/>
  <c r="AG886" i="15"/>
  <c r="AG885" i="15"/>
  <c r="AG884" i="15"/>
  <c r="AG883" i="15"/>
  <c r="AG882" i="15"/>
  <c r="AG881" i="15"/>
  <c r="AG880" i="15"/>
  <c r="AG879" i="15"/>
  <c r="AG878" i="15"/>
  <c r="AG877" i="15"/>
  <c r="AG876" i="15"/>
  <c r="AG871" i="15"/>
  <c r="AG870" i="15"/>
  <c r="AG869" i="15"/>
  <c r="AG868" i="15"/>
  <c r="AG867" i="15"/>
  <c r="AG866" i="15"/>
  <c r="AG865" i="15"/>
  <c r="AG864" i="15"/>
  <c r="AG863" i="15"/>
  <c r="AG862" i="15"/>
  <c r="AG861" i="15"/>
  <c r="AG860" i="15"/>
  <c r="AG859" i="15"/>
  <c r="AG858" i="15"/>
  <c r="AG857" i="15"/>
  <c r="AG856" i="15"/>
  <c r="AG855" i="15"/>
  <c r="AG854" i="15"/>
  <c r="AG853" i="15"/>
  <c r="AG852" i="15"/>
  <c r="AG851" i="15"/>
  <c r="AG850" i="15"/>
  <c r="AG849" i="15"/>
  <c r="AG848" i="15"/>
  <c r="AG847" i="15"/>
  <c r="AG846" i="15"/>
  <c r="AG845" i="15"/>
  <c r="AG844" i="15"/>
  <c r="AG843" i="15"/>
  <c r="AG842" i="15"/>
  <c r="AG841" i="15"/>
  <c r="AG840" i="15"/>
  <c r="AG839" i="15"/>
  <c r="AG838" i="15"/>
  <c r="AG837" i="15"/>
  <c r="AG836" i="15"/>
  <c r="AG835" i="15"/>
  <c r="AG834" i="15"/>
  <c r="AG833" i="15"/>
  <c r="AG832" i="15"/>
  <c r="AG831" i="15"/>
  <c r="AG830" i="15"/>
  <c r="AG829" i="15"/>
  <c r="AG828" i="15"/>
  <c r="AG827" i="15"/>
  <c r="AG826" i="15"/>
  <c r="AG825" i="15"/>
  <c r="AG824" i="15"/>
  <c r="AG823" i="15"/>
  <c r="AG822" i="15"/>
  <c r="AE925" i="15"/>
  <c r="AE924" i="15"/>
  <c r="AE923" i="15"/>
  <c r="AE922" i="15"/>
  <c r="AE921" i="15"/>
  <c r="AE920" i="15"/>
  <c r="AE919" i="15"/>
  <c r="AE918" i="15"/>
  <c r="AE917" i="15"/>
  <c r="AE916" i="15"/>
  <c r="AE915" i="15"/>
  <c r="AE914" i="15"/>
  <c r="AE913" i="15"/>
  <c r="AE912" i="15"/>
  <c r="AE911" i="15"/>
  <c r="AE910" i="15"/>
  <c r="AE909" i="15"/>
  <c r="AE908" i="15"/>
  <c r="AE907" i="15"/>
  <c r="AE906" i="15"/>
  <c r="AE905" i="15"/>
  <c r="AE904" i="15"/>
  <c r="AE903" i="15"/>
  <c r="AE902" i="15"/>
  <c r="AE901" i="15"/>
  <c r="AE900" i="15"/>
  <c r="AE899" i="15"/>
  <c r="AE898" i="15"/>
  <c r="AE897" i="15"/>
  <c r="AE896" i="15"/>
  <c r="AE895" i="15"/>
  <c r="AE894" i="15"/>
  <c r="AE893" i="15"/>
  <c r="AE892" i="15"/>
  <c r="AE891" i="15"/>
  <c r="AE890" i="15"/>
  <c r="AE889" i="15"/>
  <c r="AE888" i="15"/>
  <c r="AE887" i="15"/>
  <c r="AE886" i="15"/>
  <c r="AE885" i="15"/>
  <c r="AE884" i="15"/>
  <c r="AE883" i="15"/>
  <c r="AE882" i="15"/>
  <c r="AE881" i="15"/>
  <c r="AE880" i="15"/>
  <c r="AE879" i="15"/>
  <c r="AE878" i="15"/>
  <c r="AE877" i="15"/>
  <c r="AE876" i="15"/>
  <c r="AE871" i="15"/>
  <c r="AE870" i="15"/>
  <c r="AE869" i="15"/>
  <c r="AE868" i="15"/>
  <c r="AE867" i="15"/>
  <c r="AE866" i="15"/>
  <c r="AE865" i="15"/>
  <c r="AE864" i="15"/>
  <c r="AE863" i="15"/>
  <c r="AE862" i="15"/>
  <c r="AE861" i="15"/>
  <c r="AE860" i="15"/>
  <c r="AE859" i="15"/>
  <c r="AE858" i="15"/>
  <c r="AE857" i="15"/>
  <c r="AE856" i="15"/>
  <c r="AE855" i="15"/>
  <c r="AE854" i="15"/>
  <c r="AE853" i="15"/>
  <c r="AE852" i="15"/>
  <c r="AE851" i="15"/>
  <c r="AE850" i="15"/>
  <c r="AE849" i="15"/>
  <c r="AE848" i="15"/>
  <c r="AE847" i="15"/>
  <c r="AE846" i="15"/>
  <c r="AE845" i="15"/>
  <c r="AE844" i="15"/>
  <c r="AE843" i="15"/>
  <c r="AE842" i="15"/>
  <c r="AE841" i="15"/>
  <c r="AE840" i="15"/>
  <c r="AE839" i="15"/>
  <c r="AE838" i="15"/>
  <c r="AE837" i="15"/>
  <c r="AE836" i="15"/>
  <c r="AE835" i="15"/>
  <c r="AE834" i="15"/>
  <c r="AE833" i="15"/>
  <c r="AE832" i="15"/>
  <c r="AE831" i="15"/>
  <c r="AE830" i="15"/>
  <c r="AE829" i="15"/>
  <c r="AE828" i="15"/>
  <c r="AE827" i="15"/>
  <c r="AE826" i="15"/>
  <c r="AE825" i="15"/>
  <c r="AE824" i="15"/>
  <c r="AE823" i="15"/>
  <c r="AE822" i="15"/>
  <c r="AC925" i="15"/>
  <c r="AB925" i="15"/>
  <c r="AA925" i="15"/>
  <c r="Z925" i="15"/>
  <c r="Y925" i="15"/>
  <c r="X925" i="15"/>
  <c r="W925" i="15"/>
  <c r="V925" i="15"/>
  <c r="U925" i="15"/>
  <c r="T925" i="15"/>
  <c r="S925" i="15"/>
  <c r="R925" i="15"/>
  <c r="Q925" i="15"/>
  <c r="P925" i="15"/>
  <c r="O925" i="15"/>
  <c r="N925" i="15"/>
  <c r="M925" i="15"/>
  <c r="L925" i="15"/>
  <c r="K925" i="15"/>
  <c r="J925" i="15"/>
  <c r="I925" i="15"/>
  <c r="H925" i="15"/>
  <c r="G925" i="15"/>
  <c r="AC924" i="15"/>
  <c r="AB924" i="15"/>
  <c r="AA924" i="15"/>
  <c r="Z924" i="15"/>
  <c r="Y924" i="15"/>
  <c r="X924" i="15"/>
  <c r="W924" i="15"/>
  <c r="V924" i="15"/>
  <c r="U924" i="15"/>
  <c r="T924" i="15"/>
  <c r="S924" i="15"/>
  <c r="R924" i="15"/>
  <c r="Q924" i="15"/>
  <c r="P924" i="15"/>
  <c r="O924" i="15"/>
  <c r="N924" i="15"/>
  <c r="M924" i="15"/>
  <c r="L924" i="15"/>
  <c r="K924" i="15"/>
  <c r="J924" i="15"/>
  <c r="I924" i="15"/>
  <c r="H924" i="15"/>
  <c r="G924" i="15"/>
  <c r="AC923" i="15"/>
  <c r="AB923" i="15"/>
  <c r="AA923" i="15"/>
  <c r="Z923" i="15"/>
  <c r="Y923" i="15"/>
  <c r="X923" i="15"/>
  <c r="W923" i="15"/>
  <c r="V923" i="15"/>
  <c r="U923" i="15"/>
  <c r="T923" i="15"/>
  <c r="S923" i="15"/>
  <c r="R923" i="15"/>
  <c r="Q923" i="15"/>
  <c r="P923" i="15"/>
  <c r="O923" i="15"/>
  <c r="N923" i="15"/>
  <c r="M923" i="15"/>
  <c r="L923" i="15"/>
  <c r="K923" i="15"/>
  <c r="J923" i="15"/>
  <c r="I923" i="15"/>
  <c r="H923" i="15"/>
  <c r="G923" i="15"/>
  <c r="AC922" i="15"/>
  <c r="AB922" i="15"/>
  <c r="AA922" i="15"/>
  <c r="Z922" i="15"/>
  <c r="Y922" i="15"/>
  <c r="X922" i="15"/>
  <c r="W922" i="15"/>
  <c r="V922" i="15"/>
  <c r="U922" i="15"/>
  <c r="T922" i="15"/>
  <c r="S922" i="15"/>
  <c r="R922" i="15"/>
  <c r="Q922" i="15"/>
  <c r="P922" i="15"/>
  <c r="O922" i="15"/>
  <c r="N922" i="15"/>
  <c r="M922" i="15"/>
  <c r="L922" i="15"/>
  <c r="K922" i="15"/>
  <c r="J922" i="15"/>
  <c r="I922" i="15"/>
  <c r="H922" i="15"/>
  <c r="G922" i="15"/>
  <c r="AC921" i="15"/>
  <c r="AB921" i="15"/>
  <c r="AA921" i="15"/>
  <c r="Z921" i="15"/>
  <c r="Y921" i="15"/>
  <c r="X921" i="15"/>
  <c r="W921" i="15"/>
  <c r="V921" i="15"/>
  <c r="U921" i="15"/>
  <c r="T921" i="15"/>
  <c r="S921" i="15"/>
  <c r="R921" i="15"/>
  <c r="Q921" i="15"/>
  <c r="P921" i="15"/>
  <c r="O921" i="15"/>
  <c r="N921" i="15"/>
  <c r="M921" i="15"/>
  <c r="L921" i="15"/>
  <c r="K921" i="15"/>
  <c r="J921" i="15"/>
  <c r="I921" i="15"/>
  <c r="H921" i="15"/>
  <c r="G921" i="15"/>
  <c r="AC920" i="15"/>
  <c r="AB920" i="15"/>
  <c r="AA920" i="15"/>
  <c r="Z920" i="15"/>
  <c r="Y920" i="15"/>
  <c r="X920" i="15"/>
  <c r="W920" i="15"/>
  <c r="V920" i="15"/>
  <c r="U920" i="15"/>
  <c r="T920" i="15"/>
  <c r="S920" i="15"/>
  <c r="R920" i="15"/>
  <c r="Q920" i="15"/>
  <c r="P920" i="15"/>
  <c r="O920" i="15"/>
  <c r="N920" i="15"/>
  <c r="M920" i="15"/>
  <c r="L920" i="15"/>
  <c r="K920" i="15"/>
  <c r="J920" i="15"/>
  <c r="I920" i="15"/>
  <c r="H920" i="15"/>
  <c r="G920" i="15"/>
  <c r="AC919" i="15"/>
  <c r="AB919" i="15"/>
  <c r="AA919" i="15"/>
  <c r="Z919" i="15"/>
  <c r="Y919" i="15"/>
  <c r="X919" i="15"/>
  <c r="W919" i="15"/>
  <c r="V919" i="15"/>
  <c r="U919" i="15"/>
  <c r="T919" i="15"/>
  <c r="S919" i="15"/>
  <c r="R919" i="15"/>
  <c r="Q919" i="15"/>
  <c r="P919" i="15"/>
  <c r="O919" i="15"/>
  <c r="N919" i="15"/>
  <c r="M919" i="15"/>
  <c r="L919" i="15"/>
  <c r="K919" i="15"/>
  <c r="J919" i="15"/>
  <c r="I919" i="15"/>
  <c r="H919" i="15"/>
  <c r="G919" i="15"/>
  <c r="AC918" i="15"/>
  <c r="AB918" i="15"/>
  <c r="AA918" i="15"/>
  <c r="Z918" i="15"/>
  <c r="Y918" i="15"/>
  <c r="X918" i="15"/>
  <c r="W918" i="15"/>
  <c r="V918" i="15"/>
  <c r="U918" i="15"/>
  <c r="T918" i="15"/>
  <c r="S918" i="15"/>
  <c r="R918" i="15"/>
  <c r="Q918" i="15"/>
  <c r="P918" i="15"/>
  <c r="O918" i="15"/>
  <c r="N918" i="15"/>
  <c r="M918" i="15"/>
  <c r="L918" i="15"/>
  <c r="K918" i="15"/>
  <c r="J918" i="15"/>
  <c r="I918" i="15"/>
  <c r="H918" i="15"/>
  <c r="G918" i="15"/>
  <c r="AC917" i="15"/>
  <c r="AB917" i="15"/>
  <c r="AA917" i="15"/>
  <c r="Z917" i="15"/>
  <c r="Y917" i="15"/>
  <c r="X917" i="15"/>
  <c r="W917" i="15"/>
  <c r="V917" i="15"/>
  <c r="U917" i="15"/>
  <c r="T917" i="15"/>
  <c r="S917" i="15"/>
  <c r="R917" i="15"/>
  <c r="Q917" i="15"/>
  <c r="P917" i="15"/>
  <c r="O917" i="15"/>
  <c r="N917" i="15"/>
  <c r="M917" i="15"/>
  <c r="L917" i="15"/>
  <c r="K917" i="15"/>
  <c r="J917" i="15"/>
  <c r="I917" i="15"/>
  <c r="H917" i="15"/>
  <c r="G917" i="15"/>
  <c r="AC916" i="15"/>
  <c r="AB916" i="15"/>
  <c r="AA916" i="15"/>
  <c r="Z916" i="15"/>
  <c r="Y916" i="15"/>
  <c r="X916" i="15"/>
  <c r="W916" i="15"/>
  <c r="V916" i="15"/>
  <c r="U916" i="15"/>
  <c r="T916" i="15"/>
  <c r="S916" i="15"/>
  <c r="R916" i="15"/>
  <c r="Q916" i="15"/>
  <c r="P916" i="15"/>
  <c r="O916" i="15"/>
  <c r="N916" i="15"/>
  <c r="M916" i="15"/>
  <c r="L916" i="15"/>
  <c r="K916" i="15"/>
  <c r="J916" i="15"/>
  <c r="I916" i="15"/>
  <c r="H916" i="15"/>
  <c r="G916" i="15"/>
  <c r="AC915" i="15"/>
  <c r="AB915" i="15"/>
  <c r="AA915" i="15"/>
  <c r="Z915" i="15"/>
  <c r="Y915" i="15"/>
  <c r="X915" i="15"/>
  <c r="W915" i="15"/>
  <c r="V915" i="15"/>
  <c r="U915" i="15"/>
  <c r="T915" i="15"/>
  <c r="S915" i="15"/>
  <c r="R915" i="15"/>
  <c r="Q915" i="15"/>
  <c r="P915" i="15"/>
  <c r="O915" i="15"/>
  <c r="N915" i="15"/>
  <c r="M915" i="15"/>
  <c r="L915" i="15"/>
  <c r="K915" i="15"/>
  <c r="J915" i="15"/>
  <c r="I915" i="15"/>
  <c r="H915" i="15"/>
  <c r="G915" i="15"/>
  <c r="AC914" i="15"/>
  <c r="AB914" i="15"/>
  <c r="AA914" i="15"/>
  <c r="Z914" i="15"/>
  <c r="Y914" i="15"/>
  <c r="X914" i="15"/>
  <c r="W914" i="15"/>
  <c r="V914" i="15"/>
  <c r="U914" i="15"/>
  <c r="T914" i="15"/>
  <c r="S914" i="15"/>
  <c r="R914" i="15"/>
  <c r="Q914" i="15"/>
  <c r="P914" i="15"/>
  <c r="O914" i="15"/>
  <c r="N914" i="15"/>
  <c r="M914" i="15"/>
  <c r="L914" i="15"/>
  <c r="K914" i="15"/>
  <c r="J914" i="15"/>
  <c r="I914" i="15"/>
  <c r="H914" i="15"/>
  <c r="G914" i="15"/>
  <c r="AC913" i="15"/>
  <c r="AB913" i="15"/>
  <c r="AA913" i="15"/>
  <c r="Z913" i="15"/>
  <c r="Y913" i="15"/>
  <c r="X913" i="15"/>
  <c r="W913" i="15"/>
  <c r="V913" i="15"/>
  <c r="U913" i="15"/>
  <c r="T913" i="15"/>
  <c r="S913" i="15"/>
  <c r="R913" i="15"/>
  <c r="Q913" i="15"/>
  <c r="P913" i="15"/>
  <c r="O913" i="15"/>
  <c r="N913" i="15"/>
  <c r="M913" i="15"/>
  <c r="L913" i="15"/>
  <c r="K913" i="15"/>
  <c r="J913" i="15"/>
  <c r="I913" i="15"/>
  <c r="H913" i="15"/>
  <c r="G913" i="15"/>
  <c r="AC912" i="15"/>
  <c r="AB912" i="15"/>
  <c r="AA912" i="15"/>
  <c r="Z912" i="15"/>
  <c r="Y912" i="15"/>
  <c r="X912" i="15"/>
  <c r="W912" i="15"/>
  <c r="V912" i="15"/>
  <c r="U912" i="15"/>
  <c r="T912" i="15"/>
  <c r="S912" i="15"/>
  <c r="R912" i="15"/>
  <c r="Q912" i="15"/>
  <c r="P912" i="15"/>
  <c r="O912" i="15"/>
  <c r="N912" i="15"/>
  <c r="M912" i="15"/>
  <c r="L912" i="15"/>
  <c r="K912" i="15"/>
  <c r="J912" i="15"/>
  <c r="I912" i="15"/>
  <c r="H912" i="15"/>
  <c r="G912" i="15"/>
  <c r="AC911" i="15"/>
  <c r="AB911" i="15"/>
  <c r="AA911" i="15"/>
  <c r="Z911" i="15"/>
  <c r="Y911" i="15"/>
  <c r="X911" i="15"/>
  <c r="W911" i="15"/>
  <c r="V911" i="15"/>
  <c r="U911" i="15"/>
  <c r="T911" i="15"/>
  <c r="S911" i="15"/>
  <c r="R911" i="15"/>
  <c r="Q911" i="15"/>
  <c r="P911" i="15"/>
  <c r="O911" i="15"/>
  <c r="N911" i="15"/>
  <c r="M911" i="15"/>
  <c r="L911" i="15"/>
  <c r="K911" i="15"/>
  <c r="J911" i="15"/>
  <c r="I911" i="15"/>
  <c r="H911" i="15"/>
  <c r="G911" i="15"/>
  <c r="AC910" i="15"/>
  <c r="AB910" i="15"/>
  <c r="AA910" i="15"/>
  <c r="Z910" i="15"/>
  <c r="Y910" i="15"/>
  <c r="X910" i="15"/>
  <c r="W910" i="15"/>
  <c r="V910" i="15"/>
  <c r="U910" i="15"/>
  <c r="T910" i="15"/>
  <c r="S910" i="15"/>
  <c r="R910" i="15"/>
  <c r="Q910" i="15"/>
  <c r="P910" i="15"/>
  <c r="O910" i="15"/>
  <c r="N910" i="15"/>
  <c r="M910" i="15"/>
  <c r="L910" i="15"/>
  <c r="K910" i="15"/>
  <c r="J910" i="15"/>
  <c r="I910" i="15"/>
  <c r="H910" i="15"/>
  <c r="G910" i="15"/>
  <c r="AC909" i="15"/>
  <c r="AB909" i="15"/>
  <c r="AA909" i="15"/>
  <c r="Z909" i="15"/>
  <c r="Y909" i="15"/>
  <c r="X909" i="15"/>
  <c r="W909" i="15"/>
  <c r="V909" i="15"/>
  <c r="U909" i="15"/>
  <c r="T909" i="15"/>
  <c r="S909" i="15"/>
  <c r="R909" i="15"/>
  <c r="Q909" i="15"/>
  <c r="P909" i="15"/>
  <c r="O909" i="15"/>
  <c r="N909" i="15"/>
  <c r="M909" i="15"/>
  <c r="L909" i="15"/>
  <c r="K909" i="15"/>
  <c r="J909" i="15"/>
  <c r="I909" i="15"/>
  <c r="H909" i="15"/>
  <c r="G909" i="15"/>
  <c r="AC908" i="15"/>
  <c r="AB908" i="15"/>
  <c r="AA908" i="15"/>
  <c r="Z908" i="15"/>
  <c r="Y908" i="15"/>
  <c r="X908" i="15"/>
  <c r="W908" i="15"/>
  <c r="V908" i="15"/>
  <c r="U908" i="15"/>
  <c r="T908" i="15"/>
  <c r="S908" i="15"/>
  <c r="R908" i="15"/>
  <c r="Q908" i="15"/>
  <c r="P908" i="15"/>
  <c r="O908" i="15"/>
  <c r="N908" i="15"/>
  <c r="M908" i="15"/>
  <c r="L908" i="15"/>
  <c r="K908" i="15"/>
  <c r="J908" i="15"/>
  <c r="I908" i="15"/>
  <c r="H908" i="15"/>
  <c r="G908" i="15"/>
  <c r="AC907" i="15"/>
  <c r="AB907" i="15"/>
  <c r="AA907" i="15"/>
  <c r="Z907" i="15"/>
  <c r="Y907" i="15"/>
  <c r="X907" i="15"/>
  <c r="W907" i="15"/>
  <c r="V907" i="15"/>
  <c r="U907" i="15"/>
  <c r="T907" i="15"/>
  <c r="S907" i="15"/>
  <c r="R907" i="15"/>
  <c r="Q907" i="15"/>
  <c r="P907" i="15"/>
  <c r="O907" i="15"/>
  <c r="N907" i="15"/>
  <c r="M907" i="15"/>
  <c r="L907" i="15"/>
  <c r="K907" i="15"/>
  <c r="J907" i="15"/>
  <c r="I907" i="15"/>
  <c r="H907" i="15"/>
  <c r="G907" i="15"/>
  <c r="AC906" i="15"/>
  <c r="AB906" i="15"/>
  <c r="AA906" i="15"/>
  <c r="Z906" i="15"/>
  <c r="Y906" i="15"/>
  <c r="X906" i="15"/>
  <c r="W906" i="15"/>
  <c r="V906" i="15"/>
  <c r="U906" i="15"/>
  <c r="T906" i="15"/>
  <c r="S906" i="15"/>
  <c r="R906" i="15"/>
  <c r="Q906" i="15"/>
  <c r="P906" i="15"/>
  <c r="O906" i="15"/>
  <c r="N906" i="15"/>
  <c r="M906" i="15"/>
  <c r="L906" i="15"/>
  <c r="K906" i="15"/>
  <c r="J906" i="15"/>
  <c r="I906" i="15"/>
  <c r="H906" i="15"/>
  <c r="G906" i="15"/>
  <c r="AC905" i="15"/>
  <c r="AB905" i="15"/>
  <c r="AA905" i="15"/>
  <c r="Z905" i="15"/>
  <c r="Y905" i="15"/>
  <c r="X905" i="15"/>
  <c r="W905" i="15"/>
  <c r="V905" i="15"/>
  <c r="U905" i="15"/>
  <c r="T905" i="15"/>
  <c r="S905" i="15"/>
  <c r="R905" i="15"/>
  <c r="Q905" i="15"/>
  <c r="P905" i="15"/>
  <c r="O905" i="15"/>
  <c r="N905" i="15"/>
  <c r="M905" i="15"/>
  <c r="L905" i="15"/>
  <c r="K905" i="15"/>
  <c r="J905" i="15"/>
  <c r="I905" i="15"/>
  <c r="H905" i="15"/>
  <c r="G905" i="15"/>
  <c r="AC904" i="15"/>
  <c r="AB904" i="15"/>
  <c r="AA904" i="15"/>
  <c r="Z904" i="15"/>
  <c r="Y904" i="15"/>
  <c r="X904" i="15"/>
  <c r="W904" i="15"/>
  <c r="V904" i="15"/>
  <c r="U904" i="15"/>
  <c r="T904" i="15"/>
  <c r="S904" i="15"/>
  <c r="R904" i="15"/>
  <c r="Q904" i="15"/>
  <c r="P904" i="15"/>
  <c r="O904" i="15"/>
  <c r="N904" i="15"/>
  <c r="M904" i="15"/>
  <c r="L904" i="15"/>
  <c r="K904" i="15"/>
  <c r="J904" i="15"/>
  <c r="I904" i="15"/>
  <c r="H904" i="15"/>
  <c r="G904" i="15"/>
  <c r="AC903" i="15"/>
  <c r="AB903" i="15"/>
  <c r="AA903" i="15"/>
  <c r="Z903" i="15"/>
  <c r="Y903" i="15"/>
  <c r="X903" i="15"/>
  <c r="W903" i="15"/>
  <c r="V903" i="15"/>
  <c r="U903" i="15"/>
  <c r="T903" i="15"/>
  <c r="S903" i="15"/>
  <c r="R903" i="15"/>
  <c r="Q903" i="15"/>
  <c r="P903" i="15"/>
  <c r="O903" i="15"/>
  <c r="N903" i="15"/>
  <c r="M903" i="15"/>
  <c r="L903" i="15"/>
  <c r="K903" i="15"/>
  <c r="J903" i="15"/>
  <c r="I903" i="15"/>
  <c r="H903" i="15"/>
  <c r="G903" i="15"/>
  <c r="AC902" i="15"/>
  <c r="AB902" i="15"/>
  <c r="AA902" i="15"/>
  <c r="Z902" i="15"/>
  <c r="Y902" i="15"/>
  <c r="X902" i="15"/>
  <c r="W902" i="15"/>
  <c r="V902" i="15"/>
  <c r="U902" i="15"/>
  <c r="T902" i="15"/>
  <c r="S902" i="15"/>
  <c r="R902" i="15"/>
  <c r="Q902" i="15"/>
  <c r="P902" i="15"/>
  <c r="O902" i="15"/>
  <c r="N902" i="15"/>
  <c r="M902" i="15"/>
  <c r="L902" i="15"/>
  <c r="K902" i="15"/>
  <c r="J902" i="15"/>
  <c r="I902" i="15"/>
  <c r="H902" i="15"/>
  <c r="G902" i="15"/>
  <c r="AC901" i="15"/>
  <c r="AB901" i="15"/>
  <c r="AA901" i="15"/>
  <c r="Z901" i="15"/>
  <c r="Y901" i="15"/>
  <c r="X901" i="15"/>
  <c r="W901" i="15"/>
  <c r="V901" i="15"/>
  <c r="U901" i="15"/>
  <c r="T901" i="15"/>
  <c r="S901" i="15"/>
  <c r="R901" i="15"/>
  <c r="Q901" i="15"/>
  <c r="P901" i="15"/>
  <c r="O901" i="15"/>
  <c r="N901" i="15"/>
  <c r="M901" i="15"/>
  <c r="L901" i="15"/>
  <c r="K901" i="15"/>
  <c r="J901" i="15"/>
  <c r="I901" i="15"/>
  <c r="H901" i="15"/>
  <c r="G901" i="15"/>
  <c r="AC900" i="15"/>
  <c r="AB900" i="15"/>
  <c r="AA900" i="15"/>
  <c r="Z900" i="15"/>
  <c r="Y900" i="15"/>
  <c r="X900" i="15"/>
  <c r="W900" i="15"/>
  <c r="V900" i="15"/>
  <c r="U900" i="15"/>
  <c r="T900" i="15"/>
  <c r="S900" i="15"/>
  <c r="R900" i="15"/>
  <c r="Q900" i="15"/>
  <c r="P900" i="15"/>
  <c r="O900" i="15"/>
  <c r="N900" i="15"/>
  <c r="M900" i="15"/>
  <c r="L900" i="15"/>
  <c r="K900" i="15"/>
  <c r="J900" i="15"/>
  <c r="I900" i="15"/>
  <c r="H900" i="15"/>
  <c r="G900" i="15"/>
  <c r="AC899" i="15"/>
  <c r="AB899" i="15"/>
  <c r="AA899" i="15"/>
  <c r="Z899" i="15"/>
  <c r="Y899" i="15"/>
  <c r="X899" i="15"/>
  <c r="W899" i="15"/>
  <c r="V899" i="15"/>
  <c r="U899" i="15"/>
  <c r="T899" i="15"/>
  <c r="S899" i="15"/>
  <c r="R899" i="15"/>
  <c r="Q899" i="15"/>
  <c r="P899" i="15"/>
  <c r="O899" i="15"/>
  <c r="N899" i="15"/>
  <c r="M899" i="15"/>
  <c r="L899" i="15"/>
  <c r="K899" i="15"/>
  <c r="J899" i="15"/>
  <c r="I899" i="15"/>
  <c r="H899" i="15"/>
  <c r="G899" i="15"/>
  <c r="AC898" i="15"/>
  <c r="AB898" i="15"/>
  <c r="AA898" i="15"/>
  <c r="Z898" i="15"/>
  <c r="Y898" i="15"/>
  <c r="X898" i="15"/>
  <c r="W898" i="15"/>
  <c r="V898" i="15"/>
  <c r="U898" i="15"/>
  <c r="T898" i="15"/>
  <c r="S898" i="15"/>
  <c r="R898" i="15"/>
  <c r="Q898" i="15"/>
  <c r="P898" i="15"/>
  <c r="O898" i="15"/>
  <c r="N898" i="15"/>
  <c r="M898" i="15"/>
  <c r="L898" i="15"/>
  <c r="K898" i="15"/>
  <c r="J898" i="15"/>
  <c r="I898" i="15"/>
  <c r="H898" i="15"/>
  <c r="G898" i="15"/>
  <c r="AC897" i="15"/>
  <c r="AB897" i="15"/>
  <c r="AA897" i="15"/>
  <c r="Z897" i="15"/>
  <c r="Y897" i="15"/>
  <c r="X897" i="15"/>
  <c r="W897" i="15"/>
  <c r="V897" i="15"/>
  <c r="U897" i="15"/>
  <c r="T897" i="15"/>
  <c r="S897" i="15"/>
  <c r="R897" i="15"/>
  <c r="Q897" i="15"/>
  <c r="P897" i="15"/>
  <c r="O897" i="15"/>
  <c r="N897" i="15"/>
  <c r="M897" i="15"/>
  <c r="L897" i="15"/>
  <c r="K897" i="15"/>
  <c r="J897" i="15"/>
  <c r="I897" i="15"/>
  <c r="H897" i="15"/>
  <c r="G897" i="15"/>
  <c r="AC896" i="15"/>
  <c r="AB896" i="15"/>
  <c r="AA896" i="15"/>
  <c r="Z896" i="15"/>
  <c r="Y896" i="15"/>
  <c r="X896" i="15"/>
  <c r="W896" i="15"/>
  <c r="V896" i="15"/>
  <c r="U896" i="15"/>
  <c r="T896" i="15"/>
  <c r="S896" i="15"/>
  <c r="R896" i="15"/>
  <c r="Q896" i="15"/>
  <c r="P896" i="15"/>
  <c r="O896" i="15"/>
  <c r="N896" i="15"/>
  <c r="M896" i="15"/>
  <c r="L896" i="15"/>
  <c r="K896" i="15"/>
  <c r="J896" i="15"/>
  <c r="I896" i="15"/>
  <c r="H896" i="15"/>
  <c r="G896" i="15"/>
  <c r="AC895" i="15"/>
  <c r="AB895" i="15"/>
  <c r="AA895" i="15"/>
  <c r="Z895" i="15"/>
  <c r="Y895" i="15"/>
  <c r="X895" i="15"/>
  <c r="W895" i="15"/>
  <c r="V895" i="15"/>
  <c r="U895" i="15"/>
  <c r="T895" i="15"/>
  <c r="S895" i="15"/>
  <c r="R895" i="15"/>
  <c r="Q895" i="15"/>
  <c r="P895" i="15"/>
  <c r="O895" i="15"/>
  <c r="N895" i="15"/>
  <c r="M895" i="15"/>
  <c r="L895" i="15"/>
  <c r="K895" i="15"/>
  <c r="J895" i="15"/>
  <c r="I895" i="15"/>
  <c r="H895" i="15"/>
  <c r="G895" i="15"/>
  <c r="AC894" i="15"/>
  <c r="AB894" i="15"/>
  <c r="AA894" i="15"/>
  <c r="Z894" i="15"/>
  <c r="Y894" i="15"/>
  <c r="X894" i="15"/>
  <c r="W894" i="15"/>
  <c r="V894" i="15"/>
  <c r="U894" i="15"/>
  <c r="T894" i="15"/>
  <c r="S894" i="15"/>
  <c r="R894" i="15"/>
  <c r="Q894" i="15"/>
  <c r="P894" i="15"/>
  <c r="O894" i="15"/>
  <c r="N894" i="15"/>
  <c r="M894" i="15"/>
  <c r="L894" i="15"/>
  <c r="K894" i="15"/>
  <c r="J894" i="15"/>
  <c r="I894" i="15"/>
  <c r="H894" i="15"/>
  <c r="G894" i="15"/>
  <c r="AC893" i="15"/>
  <c r="AB893" i="15"/>
  <c r="AA893" i="15"/>
  <c r="Z893" i="15"/>
  <c r="Y893" i="15"/>
  <c r="X893" i="15"/>
  <c r="W893" i="15"/>
  <c r="V893" i="15"/>
  <c r="U893" i="15"/>
  <c r="T893" i="15"/>
  <c r="S893" i="15"/>
  <c r="R893" i="15"/>
  <c r="Q893" i="15"/>
  <c r="P893" i="15"/>
  <c r="O893" i="15"/>
  <c r="N893" i="15"/>
  <c r="M893" i="15"/>
  <c r="L893" i="15"/>
  <c r="K893" i="15"/>
  <c r="J893" i="15"/>
  <c r="I893" i="15"/>
  <c r="H893" i="15"/>
  <c r="G893" i="15"/>
  <c r="AC892" i="15"/>
  <c r="AB892" i="15"/>
  <c r="AA892" i="15"/>
  <c r="Z892" i="15"/>
  <c r="Y892" i="15"/>
  <c r="X892" i="15"/>
  <c r="W892" i="15"/>
  <c r="V892" i="15"/>
  <c r="U892" i="15"/>
  <c r="T892" i="15"/>
  <c r="S892" i="15"/>
  <c r="R892" i="15"/>
  <c r="Q892" i="15"/>
  <c r="P892" i="15"/>
  <c r="O892" i="15"/>
  <c r="N892" i="15"/>
  <c r="M892" i="15"/>
  <c r="L892" i="15"/>
  <c r="K892" i="15"/>
  <c r="J892" i="15"/>
  <c r="I892" i="15"/>
  <c r="H892" i="15"/>
  <c r="G892" i="15"/>
  <c r="AC891" i="15"/>
  <c r="AB891" i="15"/>
  <c r="AA891" i="15"/>
  <c r="Z891" i="15"/>
  <c r="Y891" i="15"/>
  <c r="X891" i="15"/>
  <c r="W891" i="15"/>
  <c r="V891" i="15"/>
  <c r="U891" i="15"/>
  <c r="T891" i="15"/>
  <c r="S891" i="15"/>
  <c r="R891" i="15"/>
  <c r="Q891" i="15"/>
  <c r="P891" i="15"/>
  <c r="O891" i="15"/>
  <c r="N891" i="15"/>
  <c r="M891" i="15"/>
  <c r="L891" i="15"/>
  <c r="K891" i="15"/>
  <c r="J891" i="15"/>
  <c r="I891" i="15"/>
  <c r="H891" i="15"/>
  <c r="G891" i="15"/>
  <c r="AC890" i="15"/>
  <c r="AB890" i="15"/>
  <c r="AA890" i="15"/>
  <c r="Z890" i="15"/>
  <c r="Y890" i="15"/>
  <c r="X890" i="15"/>
  <c r="W890" i="15"/>
  <c r="V890" i="15"/>
  <c r="U890" i="15"/>
  <c r="T890" i="15"/>
  <c r="S890" i="15"/>
  <c r="R890" i="15"/>
  <c r="Q890" i="15"/>
  <c r="P890" i="15"/>
  <c r="O890" i="15"/>
  <c r="N890" i="15"/>
  <c r="M890" i="15"/>
  <c r="L890" i="15"/>
  <c r="K890" i="15"/>
  <c r="J890" i="15"/>
  <c r="I890" i="15"/>
  <c r="H890" i="15"/>
  <c r="G890" i="15"/>
  <c r="AC889" i="15"/>
  <c r="AB889" i="15"/>
  <c r="AA889" i="15"/>
  <c r="Z889" i="15"/>
  <c r="Y889" i="15"/>
  <c r="X889" i="15"/>
  <c r="W889" i="15"/>
  <c r="V889" i="15"/>
  <c r="U889" i="15"/>
  <c r="T889" i="15"/>
  <c r="S889" i="15"/>
  <c r="R889" i="15"/>
  <c r="Q889" i="15"/>
  <c r="P889" i="15"/>
  <c r="O889" i="15"/>
  <c r="N889" i="15"/>
  <c r="M889" i="15"/>
  <c r="L889" i="15"/>
  <c r="K889" i="15"/>
  <c r="J889" i="15"/>
  <c r="I889" i="15"/>
  <c r="H889" i="15"/>
  <c r="G889" i="15"/>
  <c r="AC888" i="15"/>
  <c r="AB888" i="15"/>
  <c r="AA888" i="15"/>
  <c r="Z888" i="15"/>
  <c r="Y888" i="15"/>
  <c r="X888" i="15"/>
  <c r="W888" i="15"/>
  <c r="V888" i="15"/>
  <c r="U888" i="15"/>
  <c r="T888" i="15"/>
  <c r="S888" i="15"/>
  <c r="R888" i="15"/>
  <c r="Q888" i="15"/>
  <c r="P888" i="15"/>
  <c r="O888" i="15"/>
  <c r="N888" i="15"/>
  <c r="M888" i="15"/>
  <c r="L888" i="15"/>
  <c r="K888" i="15"/>
  <c r="J888" i="15"/>
  <c r="I888" i="15"/>
  <c r="H888" i="15"/>
  <c r="G888" i="15"/>
  <c r="AC887" i="15"/>
  <c r="AB887" i="15"/>
  <c r="AA887" i="15"/>
  <c r="Z887" i="15"/>
  <c r="Y887" i="15"/>
  <c r="X887" i="15"/>
  <c r="W887" i="15"/>
  <c r="V887" i="15"/>
  <c r="U887" i="15"/>
  <c r="T887" i="15"/>
  <c r="S887" i="15"/>
  <c r="R887" i="15"/>
  <c r="Q887" i="15"/>
  <c r="P887" i="15"/>
  <c r="O887" i="15"/>
  <c r="N887" i="15"/>
  <c r="M887" i="15"/>
  <c r="L887" i="15"/>
  <c r="K887" i="15"/>
  <c r="J887" i="15"/>
  <c r="I887" i="15"/>
  <c r="H887" i="15"/>
  <c r="G887" i="15"/>
  <c r="AC886" i="15"/>
  <c r="AB886" i="15"/>
  <c r="AA886" i="15"/>
  <c r="Z886" i="15"/>
  <c r="Y886" i="15"/>
  <c r="X886" i="15"/>
  <c r="W886" i="15"/>
  <c r="V886" i="15"/>
  <c r="U886" i="15"/>
  <c r="T886" i="15"/>
  <c r="S886" i="15"/>
  <c r="R886" i="15"/>
  <c r="Q886" i="15"/>
  <c r="P886" i="15"/>
  <c r="O886" i="15"/>
  <c r="N886" i="15"/>
  <c r="M886" i="15"/>
  <c r="L886" i="15"/>
  <c r="K886" i="15"/>
  <c r="J886" i="15"/>
  <c r="I886" i="15"/>
  <c r="H886" i="15"/>
  <c r="G886" i="15"/>
  <c r="AC885" i="15"/>
  <c r="AB885" i="15"/>
  <c r="AA885" i="15"/>
  <c r="Z885" i="15"/>
  <c r="Y885" i="15"/>
  <c r="X885" i="15"/>
  <c r="W885" i="15"/>
  <c r="V885" i="15"/>
  <c r="U885" i="15"/>
  <c r="T885" i="15"/>
  <c r="S885" i="15"/>
  <c r="R885" i="15"/>
  <c r="Q885" i="15"/>
  <c r="P885" i="15"/>
  <c r="O885" i="15"/>
  <c r="N885" i="15"/>
  <c r="M885" i="15"/>
  <c r="L885" i="15"/>
  <c r="K885" i="15"/>
  <c r="J885" i="15"/>
  <c r="I885" i="15"/>
  <c r="H885" i="15"/>
  <c r="G885" i="15"/>
  <c r="AC884" i="15"/>
  <c r="AB884" i="15"/>
  <c r="AA884" i="15"/>
  <c r="Z884" i="15"/>
  <c r="Y884" i="15"/>
  <c r="X884" i="15"/>
  <c r="W884" i="15"/>
  <c r="V884" i="15"/>
  <c r="U884" i="15"/>
  <c r="T884" i="15"/>
  <c r="S884" i="15"/>
  <c r="R884" i="15"/>
  <c r="Q884" i="15"/>
  <c r="P884" i="15"/>
  <c r="O884" i="15"/>
  <c r="N884" i="15"/>
  <c r="M884" i="15"/>
  <c r="L884" i="15"/>
  <c r="K884" i="15"/>
  <c r="J884" i="15"/>
  <c r="I884" i="15"/>
  <c r="H884" i="15"/>
  <c r="G884" i="15"/>
  <c r="AC883" i="15"/>
  <c r="AB883" i="15"/>
  <c r="AA883" i="15"/>
  <c r="Z883" i="15"/>
  <c r="Y883" i="15"/>
  <c r="X883" i="15"/>
  <c r="W883" i="15"/>
  <c r="V883" i="15"/>
  <c r="U883" i="15"/>
  <c r="T883" i="15"/>
  <c r="S883" i="15"/>
  <c r="R883" i="15"/>
  <c r="Q883" i="15"/>
  <c r="P883" i="15"/>
  <c r="O883" i="15"/>
  <c r="N883" i="15"/>
  <c r="M883" i="15"/>
  <c r="L883" i="15"/>
  <c r="K883" i="15"/>
  <c r="J883" i="15"/>
  <c r="I883" i="15"/>
  <c r="H883" i="15"/>
  <c r="G883" i="15"/>
  <c r="AC882" i="15"/>
  <c r="AB882" i="15"/>
  <c r="AA882" i="15"/>
  <c r="Z882" i="15"/>
  <c r="Y882" i="15"/>
  <c r="X882" i="15"/>
  <c r="W882" i="15"/>
  <c r="V882" i="15"/>
  <c r="U882" i="15"/>
  <c r="T882" i="15"/>
  <c r="S882" i="15"/>
  <c r="R882" i="15"/>
  <c r="Q882" i="15"/>
  <c r="P882" i="15"/>
  <c r="O882" i="15"/>
  <c r="N882" i="15"/>
  <c r="M882" i="15"/>
  <c r="L882" i="15"/>
  <c r="K882" i="15"/>
  <c r="J882" i="15"/>
  <c r="I882" i="15"/>
  <c r="H882" i="15"/>
  <c r="G882" i="15"/>
  <c r="AC881" i="15"/>
  <c r="AB881" i="15"/>
  <c r="AA881" i="15"/>
  <c r="Z881" i="15"/>
  <c r="Y881" i="15"/>
  <c r="X881" i="15"/>
  <c r="W881" i="15"/>
  <c r="V881" i="15"/>
  <c r="U881" i="15"/>
  <c r="T881" i="15"/>
  <c r="S881" i="15"/>
  <c r="R881" i="15"/>
  <c r="Q881" i="15"/>
  <c r="P881" i="15"/>
  <c r="O881" i="15"/>
  <c r="N881" i="15"/>
  <c r="M881" i="15"/>
  <c r="L881" i="15"/>
  <c r="K881" i="15"/>
  <c r="J881" i="15"/>
  <c r="I881" i="15"/>
  <c r="H881" i="15"/>
  <c r="G881" i="15"/>
  <c r="AC880" i="15"/>
  <c r="AB880" i="15"/>
  <c r="AA880" i="15"/>
  <c r="Z880" i="15"/>
  <c r="Y880" i="15"/>
  <c r="X880" i="15"/>
  <c r="W880" i="15"/>
  <c r="V880" i="15"/>
  <c r="U880" i="15"/>
  <c r="T880" i="15"/>
  <c r="S880" i="15"/>
  <c r="R880" i="15"/>
  <c r="Q880" i="15"/>
  <c r="P880" i="15"/>
  <c r="O880" i="15"/>
  <c r="N880" i="15"/>
  <c r="M880" i="15"/>
  <c r="L880" i="15"/>
  <c r="K880" i="15"/>
  <c r="J880" i="15"/>
  <c r="I880" i="15"/>
  <c r="H880" i="15"/>
  <c r="G880" i="15"/>
  <c r="AC879" i="15"/>
  <c r="AB879" i="15"/>
  <c r="AA879" i="15"/>
  <c r="Z879" i="15"/>
  <c r="Y879" i="15"/>
  <c r="X879" i="15"/>
  <c r="W879" i="15"/>
  <c r="V879" i="15"/>
  <c r="U879" i="15"/>
  <c r="T879" i="15"/>
  <c r="S879" i="15"/>
  <c r="R879" i="15"/>
  <c r="Q879" i="15"/>
  <c r="P879" i="15"/>
  <c r="O879" i="15"/>
  <c r="N879" i="15"/>
  <c r="M879" i="15"/>
  <c r="L879" i="15"/>
  <c r="K879" i="15"/>
  <c r="J879" i="15"/>
  <c r="I879" i="15"/>
  <c r="H879" i="15"/>
  <c r="G879" i="15"/>
  <c r="AC878" i="15"/>
  <c r="AB878" i="15"/>
  <c r="AA878" i="15"/>
  <c r="Z878" i="15"/>
  <c r="Y878" i="15"/>
  <c r="X878" i="15"/>
  <c r="W878" i="15"/>
  <c r="V878" i="15"/>
  <c r="U878" i="15"/>
  <c r="T878" i="15"/>
  <c r="S878" i="15"/>
  <c r="R878" i="15"/>
  <c r="Q878" i="15"/>
  <c r="P878" i="15"/>
  <c r="O878" i="15"/>
  <c r="N878" i="15"/>
  <c r="M878" i="15"/>
  <c r="L878" i="15"/>
  <c r="K878" i="15"/>
  <c r="J878" i="15"/>
  <c r="I878" i="15"/>
  <c r="H878" i="15"/>
  <c r="G878" i="15"/>
  <c r="AC877" i="15"/>
  <c r="AB877" i="15"/>
  <c r="AA877" i="15"/>
  <c r="Z877" i="15"/>
  <c r="Y877" i="15"/>
  <c r="X877" i="15"/>
  <c r="W877" i="15"/>
  <c r="V877" i="15"/>
  <c r="U877" i="15"/>
  <c r="T877" i="15"/>
  <c r="S877" i="15"/>
  <c r="R877" i="15"/>
  <c r="Q877" i="15"/>
  <c r="P877" i="15"/>
  <c r="O877" i="15"/>
  <c r="N877" i="15"/>
  <c r="M877" i="15"/>
  <c r="L877" i="15"/>
  <c r="K877" i="15"/>
  <c r="J877" i="15"/>
  <c r="I877" i="15"/>
  <c r="H877" i="15"/>
  <c r="G877" i="15"/>
  <c r="AC876" i="15"/>
  <c r="AB876" i="15"/>
  <c r="AA876" i="15"/>
  <c r="Z876" i="15"/>
  <c r="Y876" i="15"/>
  <c r="X876" i="15"/>
  <c r="W876" i="15"/>
  <c r="V876" i="15"/>
  <c r="U876" i="15"/>
  <c r="T876" i="15"/>
  <c r="S876" i="15"/>
  <c r="R876" i="15"/>
  <c r="Q876" i="15"/>
  <c r="P876" i="15"/>
  <c r="O876" i="15"/>
  <c r="N876" i="15"/>
  <c r="M876" i="15"/>
  <c r="L876" i="15"/>
  <c r="K876" i="15"/>
  <c r="J876" i="15"/>
  <c r="I876" i="15"/>
  <c r="H876" i="15"/>
  <c r="AC871" i="15"/>
  <c r="AB871" i="15"/>
  <c r="AA871" i="15"/>
  <c r="Z871" i="15"/>
  <c r="Y871" i="15"/>
  <c r="X871" i="15"/>
  <c r="W871" i="15"/>
  <c r="V871" i="15"/>
  <c r="U871" i="15"/>
  <c r="T871" i="15"/>
  <c r="S871" i="15"/>
  <c r="R871" i="15"/>
  <c r="Q871" i="15"/>
  <c r="P871" i="15"/>
  <c r="O871" i="15"/>
  <c r="N871" i="15"/>
  <c r="M871" i="15"/>
  <c r="L871" i="15"/>
  <c r="K871" i="15"/>
  <c r="J871" i="15"/>
  <c r="I871" i="15"/>
  <c r="H871" i="15"/>
  <c r="G871" i="15"/>
  <c r="AC870" i="15"/>
  <c r="AB870" i="15"/>
  <c r="AA870" i="15"/>
  <c r="Z870" i="15"/>
  <c r="Y870" i="15"/>
  <c r="X870" i="15"/>
  <c r="W870" i="15"/>
  <c r="V870" i="15"/>
  <c r="U870" i="15"/>
  <c r="T870" i="15"/>
  <c r="S870" i="15"/>
  <c r="R870" i="15"/>
  <c r="Q870" i="15"/>
  <c r="P870" i="15"/>
  <c r="O870" i="15"/>
  <c r="N870" i="15"/>
  <c r="M870" i="15"/>
  <c r="L870" i="15"/>
  <c r="K870" i="15"/>
  <c r="J870" i="15"/>
  <c r="I870" i="15"/>
  <c r="H870" i="15"/>
  <c r="G870" i="15"/>
  <c r="AC869" i="15"/>
  <c r="AB869" i="15"/>
  <c r="AA869" i="15"/>
  <c r="Z869" i="15"/>
  <c r="Y869" i="15"/>
  <c r="X869" i="15"/>
  <c r="W869" i="15"/>
  <c r="V869" i="15"/>
  <c r="U869" i="15"/>
  <c r="T869" i="15"/>
  <c r="S869" i="15"/>
  <c r="R869" i="15"/>
  <c r="Q869" i="15"/>
  <c r="P869" i="15"/>
  <c r="O869" i="15"/>
  <c r="N869" i="15"/>
  <c r="M869" i="15"/>
  <c r="L869" i="15"/>
  <c r="K869" i="15"/>
  <c r="J869" i="15"/>
  <c r="I869" i="15"/>
  <c r="H869" i="15"/>
  <c r="G869" i="15"/>
  <c r="AC868" i="15"/>
  <c r="AB868" i="15"/>
  <c r="AA868" i="15"/>
  <c r="Z868" i="15"/>
  <c r="Y868" i="15"/>
  <c r="X868" i="15"/>
  <c r="W868" i="15"/>
  <c r="V868" i="15"/>
  <c r="U868" i="15"/>
  <c r="T868" i="15"/>
  <c r="S868" i="15"/>
  <c r="R868" i="15"/>
  <c r="Q868" i="15"/>
  <c r="P868" i="15"/>
  <c r="O868" i="15"/>
  <c r="N868" i="15"/>
  <c r="M868" i="15"/>
  <c r="L868" i="15"/>
  <c r="K868" i="15"/>
  <c r="J868" i="15"/>
  <c r="I868" i="15"/>
  <c r="H868" i="15"/>
  <c r="G868" i="15"/>
  <c r="AC867" i="15"/>
  <c r="AB867" i="15"/>
  <c r="AA867" i="15"/>
  <c r="Z867" i="15"/>
  <c r="Y867" i="15"/>
  <c r="X867" i="15"/>
  <c r="W867" i="15"/>
  <c r="V867" i="15"/>
  <c r="U867" i="15"/>
  <c r="T867" i="15"/>
  <c r="S867" i="15"/>
  <c r="R867" i="15"/>
  <c r="Q867" i="15"/>
  <c r="P867" i="15"/>
  <c r="O867" i="15"/>
  <c r="N867" i="15"/>
  <c r="M867" i="15"/>
  <c r="L867" i="15"/>
  <c r="K867" i="15"/>
  <c r="J867" i="15"/>
  <c r="I867" i="15"/>
  <c r="H867" i="15"/>
  <c r="G867" i="15"/>
  <c r="AC866" i="15"/>
  <c r="AB866" i="15"/>
  <c r="AA866" i="15"/>
  <c r="Z866" i="15"/>
  <c r="Y866" i="15"/>
  <c r="X866" i="15"/>
  <c r="W866" i="15"/>
  <c r="V866" i="15"/>
  <c r="U866" i="15"/>
  <c r="T866" i="15"/>
  <c r="S866" i="15"/>
  <c r="R866" i="15"/>
  <c r="Q866" i="15"/>
  <c r="P866" i="15"/>
  <c r="O866" i="15"/>
  <c r="N866" i="15"/>
  <c r="M866" i="15"/>
  <c r="L866" i="15"/>
  <c r="K866" i="15"/>
  <c r="J866" i="15"/>
  <c r="I866" i="15"/>
  <c r="H866" i="15"/>
  <c r="G866" i="15"/>
  <c r="AC865" i="15"/>
  <c r="AB865" i="15"/>
  <c r="AA865" i="15"/>
  <c r="Z865" i="15"/>
  <c r="Y865" i="15"/>
  <c r="X865" i="15"/>
  <c r="W865" i="15"/>
  <c r="V865" i="15"/>
  <c r="U865" i="15"/>
  <c r="T865" i="15"/>
  <c r="S865" i="15"/>
  <c r="R865" i="15"/>
  <c r="Q865" i="15"/>
  <c r="P865" i="15"/>
  <c r="O865" i="15"/>
  <c r="N865" i="15"/>
  <c r="M865" i="15"/>
  <c r="L865" i="15"/>
  <c r="K865" i="15"/>
  <c r="J865" i="15"/>
  <c r="I865" i="15"/>
  <c r="H865" i="15"/>
  <c r="G865" i="15"/>
  <c r="AC864" i="15"/>
  <c r="AB864" i="15"/>
  <c r="AA864" i="15"/>
  <c r="Z864" i="15"/>
  <c r="Y864" i="15"/>
  <c r="X864" i="15"/>
  <c r="W864" i="15"/>
  <c r="V864" i="15"/>
  <c r="U864" i="15"/>
  <c r="T864" i="15"/>
  <c r="S864" i="15"/>
  <c r="R864" i="15"/>
  <c r="Q864" i="15"/>
  <c r="P864" i="15"/>
  <c r="O864" i="15"/>
  <c r="N864" i="15"/>
  <c r="M864" i="15"/>
  <c r="L864" i="15"/>
  <c r="K864" i="15"/>
  <c r="J864" i="15"/>
  <c r="I864" i="15"/>
  <c r="H864" i="15"/>
  <c r="G864" i="15"/>
  <c r="AC863" i="15"/>
  <c r="AB863" i="15"/>
  <c r="AA863" i="15"/>
  <c r="Z863" i="15"/>
  <c r="Y863" i="15"/>
  <c r="X863" i="15"/>
  <c r="W863" i="15"/>
  <c r="V863" i="15"/>
  <c r="U863" i="15"/>
  <c r="T863" i="15"/>
  <c r="S863" i="15"/>
  <c r="R863" i="15"/>
  <c r="Q863" i="15"/>
  <c r="P863" i="15"/>
  <c r="O863" i="15"/>
  <c r="N863" i="15"/>
  <c r="M863" i="15"/>
  <c r="L863" i="15"/>
  <c r="K863" i="15"/>
  <c r="J863" i="15"/>
  <c r="I863" i="15"/>
  <c r="H863" i="15"/>
  <c r="G863" i="15"/>
  <c r="AC862" i="15"/>
  <c r="AB862" i="15"/>
  <c r="AA862" i="15"/>
  <c r="Z862" i="15"/>
  <c r="Y862" i="15"/>
  <c r="X862" i="15"/>
  <c r="W862" i="15"/>
  <c r="V862" i="15"/>
  <c r="U862" i="15"/>
  <c r="T862" i="15"/>
  <c r="S862" i="15"/>
  <c r="R862" i="15"/>
  <c r="Q862" i="15"/>
  <c r="P862" i="15"/>
  <c r="O862" i="15"/>
  <c r="N862" i="15"/>
  <c r="M862" i="15"/>
  <c r="L862" i="15"/>
  <c r="K862" i="15"/>
  <c r="J862" i="15"/>
  <c r="I862" i="15"/>
  <c r="H862" i="15"/>
  <c r="G862" i="15"/>
  <c r="AC861" i="15"/>
  <c r="AB861" i="15"/>
  <c r="AA861" i="15"/>
  <c r="Z861" i="15"/>
  <c r="Y861" i="15"/>
  <c r="X861" i="15"/>
  <c r="W861" i="15"/>
  <c r="V861" i="15"/>
  <c r="U861" i="15"/>
  <c r="T861" i="15"/>
  <c r="S861" i="15"/>
  <c r="R861" i="15"/>
  <c r="Q861" i="15"/>
  <c r="P861" i="15"/>
  <c r="O861" i="15"/>
  <c r="N861" i="15"/>
  <c r="M861" i="15"/>
  <c r="L861" i="15"/>
  <c r="K861" i="15"/>
  <c r="J861" i="15"/>
  <c r="I861" i="15"/>
  <c r="H861" i="15"/>
  <c r="G861" i="15"/>
  <c r="AC860" i="15"/>
  <c r="AB860" i="15"/>
  <c r="AA860" i="15"/>
  <c r="Z860" i="15"/>
  <c r="Y860" i="15"/>
  <c r="X860" i="15"/>
  <c r="W860" i="15"/>
  <c r="V860" i="15"/>
  <c r="U860" i="15"/>
  <c r="T860" i="15"/>
  <c r="S860" i="15"/>
  <c r="R860" i="15"/>
  <c r="Q860" i="15"/>
  <c r="P860" i="15"/>
  <c r="O860" i="15"/>
  <c r="N860" i="15"/>
  <c r="M860" i="15"/>
  <c r="L860" i="15"/>
  <c r="K860" i="15"/>
  <c r="J860" i="15"/>
  <c r="I860" i="15"/>
  <c r="H860" i="15"/>
  <c r="G860" i="15"/>
  <c r="AC859" i="15"/>
  <c r="AB859" i="15"/>
  <c r="AA859" i="15"/>
  <c r="Z859" i="15"/>
  <c r="Y859" i="15"/>
  <c r="X859" i="15"/>
  <c r="W859" i="15"/>
  <c r="V859" i="15"/>
  <c r="U859" i="15"/>
  <c r="T859" i="15"/>
  <c r="S859" i="15"/>
  <c r="R859" i="15"/>
  <c r="Q859" i="15"/>
  <c r="P859" i="15"/>
  <c r="O859" i="15"/>
  <c r="N859" i="15"/>
  <c r="M859" i="15"/>
  <c r="L859" i="15"/>
  <c r="K859" i="15"/>
  <c r="J859" i="15"/>
  <c r="I859" i="15"/>
  <c r="H859" i="15"/>
  <c r="G859" i="15"/>
  <c r="AC858" i="15"/>
  <c r="AB858" i="15"/>
  <c r="AA858" i="15"/>
  <c r="Z858" i="15"/>
  <c r="Y858" i="15"/>
  <c r="X858" i="15"/>
  <c r="W858" i="15"/>
  <c r="V858" i="15"/>
  <c r="U858" i="15"/>
  <c r="T858" i="15"/>
  <c r="S858" i="15"/>
  <c r="R858" i="15"/>
  <c r="Q858" i="15"/>
  <c r="P858" i="15"/>
  <c r="O858" i="15"/>
  <c r="N858" i="15"/>
  <c r="M858" i="15"/>
  <c r="L858" i="15"/>
  <c r="K858" i="15"/>
  <c r="J858" i="15"/>
  <c r="I858" i="15"/>
  <c r="H858" i="15"/>
  <c r="G858" i="15"/>
  <c r="AC857" i="15"/>
  <c r="AB857" i="15"/>
  <c r="AA857" i="15"/>
  <c r="Z857" i="15"/>
  <c r="Y857" i="15"/>
  <c r="X857" i="15"/>
  <c r="W857" i="15"/>
  <c r="V857" i="15"/>
  <c r="U857" i="15"/>
  <c r="T857" i="15"/>
  <c r="S857" i="15"/>
  <c r="R857" i="15"/>
  <c r="Q857" i="15"/>
  <c r="P857" i="15"/>
  <c r="O857" i="15"/>
  <c r="N857" i="15"/>
  <c r="M857" i="15"/>
  <c r="L857" i="15"/>
  <c r="K857" i="15"/>
  <c r="J857" i="15"/>
  <c r="I857" i="15"/>
  <c r="H857" i="15"/>
  <c r="G857" i="15"/>
  <c r="AC856" i="15"/>
  <c r="AB856" i="15"/>
  <c r="AA856" i="15"/>
  <c r="Z856" i="15"/>
  <c r="Y856" i="15"/>
  <c r="X856" i="15"/>
  <c r="W856" i="15"/>
  <c r="V856" i="15"/>
  <c r="U856" i="15"/>
  <c r="T856" i="15"/>
  <c r="S856" i="15"/>
  <c r="R856" i="15"/>
  <c r="Q856" i="15"/>
  <c r="P856" i="15"/>
  <c r="O856" i="15"/>
  <c r="N856" i="15"/>
  <c r="M856" i="15"/>
  <c r="L856" i="15"/>
  <c r="K856" i="15"/>
  <c r="J856" i="15"/>
  <c r="I856" i="15"/>
  <c r="H856" i="15"/>
  <c r="G856" i="15"/>
  <c r="AC855" i="15"/>
  <c r="AB855" i="15"/>
  <c r="AA855" i="15"/>
  <c r="Z855" i="15"/>
  <c r="Y855" i="15"/>
  <c r="X855" i="15"/>
  <c r="W855" i="15"/>
  <c r="V855" i="15"/>
  <c r="U855" i="15"/>
  <c r="T855" i="15"/>
  <c r="S855" i="15"/>
  <c r="R855" i="15"/>
  <c r="Q855" i="15"/>
  <c r="P855" i="15"/>
  <c r="O855" i="15"/>
  <c r="N855" i="15"/>
  <c r="M855" i="15"/>
  <c r="L855" i="15"/>
  <c r="K855" i="15"/>
  <c r="J855" i="15"/>
  <c r="I855" i="15"/>
  <c r="H855" i="15"/>
  <c r="G855" i="15"/>
  <c r="AC854" i="15"/>
  <c r="AB854" i="15"/>
  <c r="AA854" i="15"/>
  <c r="Z854" i="15"/>
  <c r="Y854" i="15"/>
  <c r="X854" i="15"/>
  <c r="W854" i="15"/>
  <c r="V854" i="15"/>
  <c r="U854" i="15"/>
  <c r="T854" i="15"/>
  <c r="S854" i="15"/>
  <c r="R854" i="15"/>
  <c r="Q854" i="15"/>
  <c r="P854" i="15"/>
  <c r="O854" i="15"/>
  <c r="N854" i="15"/>
  <c r="M854" i="15"/>
  <c r="L854" i="15"/>
  <c r="K854" i="15"/>
  <c r="J854" i="15"/>
  <c r="I854" i="15"/>
  <c r="H854" i="15"/>
  <c r="G854" i="15"/>
  <c r="AC853" i="15"/>
  <c r="AB853" i="15"/>
  <c r="AA853" i="15"/>
  <c r="Z853" i="15"/>
  <c r="Y853" i="15"/>
  <c r="X853" i="15"/>
  <c r="W853" i="15"/>
  <c r="V853" i="15"/>
  <c r="U853" i="15"/>
  <c r="T853" i="15"/>
  <c r="S853" i="15"/>
  <c r="R853" i="15"/>
  <c r="Q853" i="15"/>
  <c r="P853" i="15"/>
  <c r="O853" i="15"/>
  <c r="N853" i="15"/>
  <c r="M853" i="15"/>
  <c r="L853" i="15"/>
  <c r="K853" i="15"/>
  <c r="J853" i="15"/>
  <c r="I853" i="15"/>
  <c r="H853" i="15"/>
  <c r="G853" i="15"/>
  <c r="AC852" i="15"/>
  <c r="AB852" i="15"/>
  <c r="AA852" i="15"/>
  <c r="Z852" i="15"/>
  <c r="Y852" i="15"/>
  <c r="X852" i="15"/>
  <c r="W852" i="15"/>
  <c r="V852" i="15"/>
  <c r="U852" i="15"/>
  <c r="T852" i="15"/>
  <c r="S852" i="15"/>
  <c r="R852" i="15"/>
  <c r="Q852" i="15"/>
  <c r="P852" i="15"/>
  <c r="O852" i="15"/>
  <c r="N852" i="15"/>
  <c r="M852" i="15"/>
  <c r="L852" i="15"/>
  <c r="K852" i="15"/>
  <c r="J852" i="15"/>
  <c r="I852" i="15"/>
  <c r="H852" i="15"/>
  <c r="G852" i="15"/>
  <c r="AC851" i="15"/>
  <c r="AB851" i="15"/>
  <c r="AA851" i="15"/>
  <c r="Z851" i="15"/>
  <c r="Y851" i="15"/>
  <c r="X851" i="15"/>
  <c r="W851" i="15"/>
  <c r="V851" i="15"/>
  <c r="U851" i="15"/>
  <c r="T851" i="15"/>
  <c r="S851" i="15"/>
  <c r="R851" i="15"/>
  <c r="Q851" i="15"/>
  <c r="P851" i="15"/>
  <c r="O851" i="15"/>
  <c r="N851" i="15"/>
  <c r="M851" i="15"/>
  <c r="L851" i="15"/>
  <c r="K851" i="15"/>
  <c r="J851" i="15"/>
  <c r="I851" i="15"/>
  <c r="H851" i="15"/>
  <c r="G851" i="15"/>
  <c r="AC850" i="15"/>
  <c r="AB850" i="15"/>
  <c r="AA850" i="15"/>
  <c r="Z850" i="15"/>
  <c r="Y850" i="15"/>
  <c r="X850" i="15"/>
  <c r="W850" i="15"/>
  <c r="V850" i="15"/>
  <c r="U850" i="15"/>
  <c r="T850" i="15"/>
  <c r="S850" i="15"/>
  <c r="R850" i="15"/>
  <c r="Q850" i="15"/>
  <c r="P850" i="15"/>
  <c r="O850" i="15"/>
  <c r="N850" i="15"/>
  <c r="M850" i="15"/>
  <c r="L850" i="15"/>
  <c r="K850" i="15"/>
  <c r="J850" i="15"/>
  <c r="I850" i="15"/>
  <c r="H850" i="15"/>
  <c r="G850" i="15"/>
  <c r="AC849" i="15"/>
  <c r="AB849" i="15"/>
  <c r="AA849" i="15"/>
  <c r="Z849" i="15"/>
  <c r="Y849" i="15"/>
  <c r="X849" i="15"/>
  <c r="W849" i="15"/>
  <c r="V849" i="15"/>
  <c r="U849" i="15"/>
  <c r="T849" i="15"/>
  <c r="S849" i="15"/>
  <c r="R849" i="15"/>
  <c r="Q849" i="15"/>
  <c r="P849" i="15"/>
  <c r="O849" i="15"/>
  <c r="N849" i="15"/>
  <c r="M849" i="15"/>
  <c r="L849" i="15"/>
  <c r="K849" i="15"/>
  <c r="J849" i="15"/>
  <c r="I849" i="15"/>
  <c r="H849" i="15"/>
  <c r="G849" i="15"/>
  <c r="AC848" i="15"/>
  <c r="AB848" i="15"/>
  <c r="AA848" i="15"/>
  <c r="Z848" i="15"/>
  <c r="Y848" i="15"/>
  <c r="X848" i="15"/>
  <c r="W848" i="15"/>
  <c r="V848" i="15"/>
  <c r="U848" i="15"/>
  <c r="T848" i="15"/>
  <c r="S848" i="15"/>
  <c r="R848" i="15"/>
  <c r="Q848" i="15"/>
  <c r="P848" i="15"/>
  <c r="O848" i="15"/>
  <c r="N848" i="15"/>
  <c r="M848" i="15"/>
  <c r="L848" i="15"/>
  <c r="K848" i="15"/>
  <c r="J848" i="15"/>
  <c r="I848" i="15"/>
  <c r="H848" i="15"/>
  <c r="G848" i="15"/>
  <c r="AC847" i="15"/>
  <c r="AB847" i="15"/>
  <c r="AA847" i="15"/>
  <c r="Z847" i="15"/>
  <c r="Y847" i="15"/>
  <c r="X847" i="15"/>
  <c r="W847" i="15"/>
  <c r="V847" i="15"/>
  <c r="U847" i="15"/>
  <c r="T847" i="15"/>
  <c r="S847" i="15"/>
  <c r="R847" i="15"/>
  <c r="Q847" i="15"/>
  <c r="P847" i="15"/>
  <c r="O847" i="15"/>
  <c r="N847" i="15"/>
  <c r="M847" i="15"/>
  <c r="L847" i="15"/>
  <c r="K847" i="15"/>
  <c r="J847" i="15"/>
  <c r="I847" i="15"/>
  <c r="H847" i="15"/>
  <c r="G847" i="15"/>
  <c r="AC846" i="15"/>
  <c r="AB846" i="15"/>
  <c r="AA846" i="15"/>
  <c r="Z846" i="15"/>
  <c r="Y846" i="15"/>
  <c r="X846" i="15"/>
  <c r="W846" i="15"/>
  <c r="V846" i="15"/>
  <c r="U846" i="15"/>
  <c r="T846" i="15"/>
  <c r="S846" i="15"/>
  <c r="R846" i="15"/>
  <c r="Q846" i="15"/>
  <c r="P846" i="15"/>
  <c r="O846" i="15"/>
  <c r="N846" i="15"/>
  <c r="M846" i="15"/>
  <c r="L846" i="15"/>
  <c r="K846" i="15"/>
  <c r="J846" i="15"/>
  <c r="I846" i="15"/>
  <c r="H846" i="15"/>
  <c r="G846" i="15"/>
  <c r="AC845" i="15"/>
  <c r="AB845" i="15"/>
  <c r="AA845" i="15"/>
  <c r="Z845" i="15"/>
  <c r="Y845" i="15"/>
  <c r="X845" i="15"/>
  <c r="W845" i="15"/>
  <c r="V845" i="15"/>
  <c r="U845" i="15"/>
  <c r="T845" i="15"/>
  <c r="S845" i="15"/>
  <c r="R845" i="15"/>
  <c r="Q845" i="15"/>
  <c r="P845" i="15"/>
  <c r="O845" i="15"/>
  <c r="N845" i="15"/>
  <c r="M845" i="15"/>
  <c r="L845" i="15"/>
  <c r="K845" i="15"/>
  <c r="J845" i="15"/>
  <c r="I845" i="15"/>
  <c r="H845" i="15"/>
  <c r="G845" i="15"/>
  <c r="AC844" i="15"/>
  <c r="AB844" i="15"/>
  <c r="AA844" i="15"/>
  <c r="Z844" i="15"/>
  <c r="Y844" i="15"/>
  <c r="X844" i="15"/>
  <c r="W844" i="15"/>
  <c r="V844" i="15"/>
  <c r="U844" i="15"/>
  <c r="T844" i="15"/>
  <c r="S844" i="15"/>
  <c r="R844" i="15"/>
  <c r="Q844" i="15"/>
  <c r="P844" i="15"/>
  <c r="O844" i="15"/>
  <c r="N844" i="15"/>
  <c r="M844" i="15"/>
  <c r="L844" i="15"/>
  <c r="K844" i="15"/>
  <c r="J844" i="15"/>
  <c r="I844" i="15"/>
  <c r="H844" i="15"/>
  <c r="G844" i="15"/>
  <c r="AC843" i="15"/>
  <c r="AB843" i="15"/>
  <c r="AA843" i="15"/>
  <c r="Z843" i="15"/>
  <c r="Y843" i="15"/>
  <c r="X843" i="15"/>
  <c r="W843" i="15"/>
  <c r="V843" i="15"/>
  <c r="U843" i="15"/>
  <c r="T843" i="15"/>
  <c r="S843" i="15"/>
  <c r="R843" i="15"/>
  <c r="Q843" i="15"/>
  <c r="P843" i="15"/>
  <c r="O843" i="15"/>
  <c r="N843" i="15"/>
  <c r="M843" i="15"/>
  <c r="L843" i="15"/>
  <c r="K843" i="15"/>
  <c r="J843" i="15"/>
  <c r="I843" i="15"/>
  <c r="H843" i="15"/>
  <c r="G843" i="15"/>
  <c r="AC842" i="15"/>
  <c r="AB842" i="15"/>
  <c r="AA842" i="15"/>
  <c r="Z842" i="15"/>
  <c r="Y842" i="15"/>
  <c r="X842" i="15"/>
  <c r="W842" i="15"/>
  <c r="V842" i="15"/>
  <c r="U842" i="15"/>
  <c r="T842" i="15"/>
  <c r="S842" i="15"/>
  <c r="R842" i="15"/>
  <c r="Q842" i="15"/>
  <c r="P842" i="15"/>
  <c r="O842" i="15"/>
  <c r="N842" i="15"/>
  <c r="M842" i="15"/>
  <c r="L842" i="15"/>
  <c r="K842" i="15"/>
  <c r="J842" i="15"/>
  <c r="I842" i="15"/>
  <c r="H842" i="15"/>
  <c r="G842" i="15"/>
  <c r="AC841" i="15"/>
  <c r="AB841" i="15"/>
  <c r="AA841" i="15"/>
  <c r="Z841" i="15"/>
  <c r="Y841" i="15"/>
  <c r="X841" i="15"/>
  <c r="W841" i="15"/>
  <c r="V841" i="15"/>
  <c r="U841" i="15"/>
  <c r="T841" i="15"/>
  <c r="S841" i="15"/>
  <c r="R841" i="15"/>
  <c r="Q841" i="15"/>
  <c r="P841" i="15"/>
  <c r="O841" i="15"/>
  <c r="N841" i="15"/>
  <c r="M841" i="15"/>
  <c r="L841" i="15"/>
  <c r="K841" i="15"/>
  <c r="J841" i="15"/>
  <c r="I841" i="15"/>
  <c r="H841" i="15"/>
  <c r="G841" i="15"/>
  <c r="AC840" i="15"/>
  <c r="AB840" i="15"/>
  <c r="AA840" i="15"/>
  <c r="Z840" i="15"/>
  <c r="Y840" i="15"/>
  <c r="X840" i="15"/>
  <c r="W840" i="15"/>
  <c r="V840" i="15"/>
  <c r="U840" i="15"/>
  <c r="T840" i="15"/>
  <c r="S840" i="15"/>
  <c r="R840" i="15"/>
  <c r="Q840" i="15"/>
  <c r="P840" i="15"/>
  <c r="O840" i="15"/>
  <c r="N840" i="15"/>
  <c r="M840" i="15"/>
  <c r="L840" i="15"/>
  <c r="K840" i="15"/>
  <c r="J840" i="15"/>
  <c r="I840" i="15"/>
  <c r="H840" i="15"/>
  <c r="G840" i="15"/>
  <c r="AC839" i="15"/>
  <c r="AB839" i="15"/>
  <c r="AA839" i="15"/>
  <c r="Z839" i="15"/>
  <c r="Y839" i="15"/>
  <c r="X839" i="15"/>
  <c r="W839" i="15"/>
  <c r="V839" i="15"/>
  <c r="U839" i="15"/>
  <c r="T839" i="15"/>
  <c r="S839" i="15"/>
  <c r="R839" i="15"/>
  <c r="Q839" i="15"/>
  <c r="P839" i="15"/>
  <c r="O839" i="15"/>
  <c r="N839" i="15"/>
  <c r="M839" i="15"/>
  <c r="L839" i="15"/>
  <c r="K839" i="15"/>
  <c r="J839" i="15"/>
  <c r="I839" i="15"/>
  <c r="H839" i="15"/>
  <c r="G839" i="15"/>
  <c r="AC838" i="15"/>
  <c r="AB838" i="15"/>
  <c r="AA838" i="15"/>
  <c r="Z838" i="15"/>
  <c r="Y838" i="15"/>
  <c r="X838" i="15"/>
  <c r="W838" i="15"/>
  <c r="V838" i="15"/>
  <c r="U838" i="15"/>
  <c r="T838" i="15"/>
  <c r="S838" i="15"/>
  <c r="R838" i="15"/>
  <c r="Q838" i="15"/>
  <c r="P838" i="15"/>
  <c r="O838" i="15"/>
  <c r="N838" i="15"/>
  <c r="M838" i="15"/>
  <c r="L838" i="15"/>
  <c r="K838" i="15"/>
  <c r="J838" i="15"/>
  <c r="I838" i="15"/>
  <c r="H838" i="15"/>
  <c r="G838" i="15"/>
  <c r="AC837" i="15"/>
  <c r="AB837" i="15"/>
  <c r="AA837" i="15"/>
  <c r="Z837" i="15"/>
  <c r="Y837" i="15"/>
  <c r="X837" i="15"/>
  <c r="W837" i="15"/>
  <c r="V837" i="15"/>
  <c r="U837" i="15"/>
  <c r="T837" i="15"/>
  <c r="S837" i="15"/>
  <c r="R837" i="15"/>
  <c r="Q837" i="15"/>
  <c r="P837" i="15"/>
  <c r="O837" i="15"/>
  <c r="N837" i="15"/>
  <c r="M837" i="15"/>
  <c r="L837" i="15"/>
  <c r="K837" i="15"/>
  <c r="J837" i="15"/>
  <c r="I837" i="15"/>
  <c r="H837" i="15"/>
  <c r="G837" i="15"/>
  <c r="AC836" i="15"/>
  <c r="AB836" i="15"/>
  <c r="AA836" i="15"/>
  <c r="Z836" i="15"/>
  <c r="Y836" i="15"/>
  <c r="X836" i="15"/>
  <c r="W836" i="15"/>
  <c r="V836" i="15"/>
  <c r="U836" i="15"/>
  <c r="T836" i="15"/>
  <c r="S836" i="15"/>
  <c r="R836" i="15"/>
  <c r="Q836" i="15"/>
  <c r="P836" i="15"/>
  <c r="O836" i="15"/>
  <c r="N836" i="15"/>
  <c r="M836" i="15"/>
  <c r="L836" i="15"/>
  <c r="K836" i="15"/>
  <c r="J836" i="15"/>
  <c r="I836" i="15"/>
  <c r="H836" i="15"/>
  <c r="G836" i="15"/>
  <c r="AC835" i="15"/>
  <c r="AB835" i="15"/>
  <c r="AA835" i="15"/>
  <c r="Z835" i="15"/>
  <c r="Y835" i="15"/>
  <c r="X835" i="15"/>
  <c r="W835" i="15"/>
  <c r="V835" i="15"/>
  <c r="U835" i="15"/>
  <c r="T835" i="15"/>
  <c r="S835" i="15"/>
  <c r="R835" i="15"/>
  <c r="Q835" i="15"/>
  <c r="P835" i="15"/>
  <c r="O835" i="15"/>
  <c r="N835" i="15"/>
  <c r="M835" i="15"/>
  <c r="L835" i="15"/>
  <c r="K835" i="15"/>
  <c r="J835" i="15"/>
  <c r="I835" i="15"/>
  <c r="H835" i="15"/>
  <c r="G835" i="15"/>
  <c r="AC834" i="15"/>
  <c r="AB834" i="15"/>
  <c r="AA834" i="15"/>
  <c r="Z834" i="15"/>
  <c r="Y834" i="15"/>
  <c r="X834" i="15"/>
  <c r="W834" i="15"/>
  <c r="V834" i="15"/>
  <c r="U834" i="15"/>
  <c r="T834" i="15"/>
  <c r="S834" i="15"/>
  <c r="R834" i="15"/>
  <c r="Q834" i="15"/>
  <c r="P834" i="15"/>
  <c r="O834" i="15"/>
  <c r="N834" i="15"/>
  <c r="M834" i="15"/>
  <c r="L834" i="15"/>
  <c r="K834" i="15"/>
  <c r="J834" i="15"/>
  <c r="I834" i="15"/>
  <c r="H834" i="15"/>
  <c r="G834" i="15"/>
  <c r="AC833" i="15"/>
  <c r="AB833" i="15"/>
  <c r="AA833" i="15"/>
  <c r="Z833" i="15"/>
  <c r="Y833" i="15"/>
  <c r="X833" i="15"/>
  <c r="W833" i="15"/>
  <c r="V833" i="15"/>
  <c r="U833" i="15"/>
  <c r="T833" i="15"/>
  <c r="S833" i="15"/>
  <c r="R833" i="15"/>
  <c r="Q833" i="15"/>
  <c r="P833" i="15"/>
  <c r="O833" i="15"/>
  <c r="N833" i="15"/>
  <c r="M833" i="15"/>
  <c r="L833" i="15"/>
  <c r="K833" i="15"/>
  <c r="J833" i="15"/>
  <c r="I833" i="15"/>
  <c r="H833" i="15"/>
  <c r="G833" i="15"/>
  <c r="AC832" i="15"/>
  <c r="AB832" i="15"/>
  <c r="AA832" i="15"/>
  <c r="Z832" i="15"/>
  <c r="Y832" i="15"/>
  <c r="X832" i="15"/>
  <c r="W832" i="15"/>
  <c r="V832" i="15"/>
  <c r="U832" i="15"/>
  <c r="T832" i="15"/>
  <c r="S832" i="15"/>
  <c r="R832" i="15"/>
  <c r="Q832" i="15"/>
  <c r="P832" i="15"/>
  <c r="O832" i="15"/>
  <c r="N832" i="15"/>
  <c r="M832" i="15"/>
  <c r="L832" i="15"/>
  <c r="K832" i="15"/>
  <c r="J832" i="15"/>
  <c r="I832" i="15"/>
  <c r="H832" i="15"/>
  <c r="G832" i="15"/>
  <c r="AC831" i="15"/>
  <c r="AB831" i="15"/>
  <c r="AA831" i="15"/>
  <c r="Z831" i="15"/>
  <c r="Y831" i="15"/>
  <c r="X831" i="15"/>
  <c r="W831" i="15"/>
  <c r="V831" i="15"/>
  <c r="U831" i="15"/>
  <c r="T831" i="15"/>
  <c r="S831" i="15"/>
  <c r="R831" i="15"/>
  <c r="Q831" i="15"/>
  <c r="P831" i="15"/>
  <c r="O831" i="15"/>
  <c r="N831" i="15"/>
  <c r="M831" i="15"/>
  <c r="L831" i="15"/>
  <c r="K831" i="15"/>
  <c r="J831" i="15"/>
  <c r="I831" i="15"/>
  <c r="H831" i="15"/>
  <c r="G831" i="15"/>
  <c r="AC830" i="15"/>
  <c r="AB830" i="15"/>
  <c r="AA830" i="15"/>
  <c r="Z830" i="15"/>
  <c r="Y830" i="15"/>
  <c r="X830" i="15"/>
  <c r="W830" i="15"/>
  <c r="V830" i="15"/>
  <c r="U830" i="15"/>
  <c r="T830" i="15"/>
  <c r="S830" i="15"/>
  <c r="R830" i="15"/>
  <c r="Q830" i="15"/>
  <c r="P830" i="15"/>
  <c r="O830" i="15"/>
  <c r="N830" i="15"/>
  <c r="M830" i="15"/>
  <c r="L830" i="15"/>
  <c r="K830" i="15"/>
  <c r="J830" i="15"/>
  <c r="I830" i="15"/>
  <c r="H830" i="15"/>
  <c r="G830" i="15"/>
  <c r="AC829" i="15"/>
  <c r="AB829" i="15"/>
  <c r="AA829" i="15"/>
  <c r="Z829" i="15"/>
  <c r="Y829" i="15"/>
  <c r="X829" i="15"/>
  <c r="W829" i="15"/>
  <c r="V829" i="15"/>
  <c r="U829" i="15"/>
  <c r="T829" i="15"/>
  <c r="S829" i="15"/>
  <c r="R829" i="15"/>
  <c r="Q829" i="15"/>
  <c r="P829" i="15"/>
  <c r="O829" i="15"/>
  <c r="N829" i="15"/>
  <c r="M829" i="15"/>
  <c r="L829" i="15"/>
  <c r="K829" i="15"/>
  <c r="J829" i="15"/>
  <c r="I829" i="15"/>
  <c r="H829" i="15"/>
  <c r="G829" i="15"/>
  <c r="AC828" i="15"/>
  <c r="AB828" i="15"/>
  <c r="AA828" i="15"/>
  <c r="Z828" i="15"/>
  <c r="Y828" i="15"/>
  <c r="X828" i="15"/>
  <c r="W828" i="15"/>
  <c r="V828" i="15"/>
  <c r="U828" i="15"/>
  <c r="T828" i="15"/>
  <c r="S828" i="15"/>
  <c r="R828" i="15"/>
  <c r="Q828" i="15"/>
  <c r="P828" i="15"/>
  <c r="O828" i="15"/>
  <c r="N828" i="15"/>
  <c r="M828" i="15"/>
  <c r="L828" i="15"/>
  <c r="K828" i="15"/>
  <c r="J828" i="15"/>
  <c r="I828" i="15"/>
  <c r="H828" i="15"/>
  <c r="G828" i="15"/>
  <c r="AC827" i="15"/>
  <c r="AB827" i="15"/>
  <c r="AA827" i="15"/>
  <c r="Z827" i="15"/>
  <c r="Y827" i="15"/>
  <c r="X827" i="15"/>
  <c r="W827" i="15"/>
  <c r="V827" i="15"/>
  <c r="U827" i="15"/>
  <c r="T827" i="15"/>
  <c r="S827" i="15"/>
  <c r="R827" i="15"/>
  <c r="Q827" i="15"/>
  <c r="P827" i="15"/>
  <c r="O827" i="15"/>
  <c r="N827" i="15"/>
  <c r="M827" i="15"/>
  <c r="L827" i="15"/>
  <c r="K827" i="15"/>
  <c r="J827" i="15"/>
  <c r="I827" i="15"/>
  <c r="H827" i="15"/>
  <c r="G827" i="15"/>
  <c r="AC826" i="15"/>
  <c r="AB826" i="15"/>
  <c r="AA826" i="15"/>
  <c r="Z826" i="15"/>
  <c r="Y826" i="15"/>
  <c r="X826" i="15"/>
  <c r="W826" i="15"/>
  <c r="V826" i="15"/>
  <c r="U826" i="15"/>
  <c r="T826" i="15"/>
  <c r="S826" i="15"/>
  <c r="R826" i="15"/>
  <c r="Q826" i="15"/>
  <c r="P826" i="15"/>
  <c r="O826" i="15"/>
  <c r="N826" i="15"/>
  <c r="M826" i="15"/>
  <c r="L826" i="15"/>
  <c r="K826" i="15"/>
  <c r="J826" i="15"/>
  <c r="I826" i="15"/>
  <c r="H826" i="15"/>
  <c r="G826" i="15"/>
  <c r="AC825" i="15"/>
  <c r="AB825" i="15"/>
  <c r="AA825" i="15"/>
  <c r="Z825" i="15"/>
  <c r="Y825" i="15"/>
  <c r="X825" i="15"/>
  <c r="W825" i="15"/>
  <c r="V825" i="15"/>
  <c r="U825" i="15"/>
  <c r="T825" i="15"/>
  <c r="S825" i="15"/>
  <c r="R825" i="15"/>
  <c r="Q825" i="15"/>
  <c r="P825" i="15"/>
  <c r="O825" i="15"/>
  <c r="N825" i="15"/>
  <c r="M825" i="15"/>
  <c r="L825" i="15"/>
  <c r="K825" i="15"/>
  <c r="J825" i="15"/>
  <c r="I825" i="15"/>
  <c r="H825" i="15"/>
  <c r="G825" i="15"/>
  <c r="AC824" i="15"/>
  <c r="AB824" i="15"/>
  <c r="AA824" i="15"/>
  <c r="Z824" i="15"/>
  <c r="Y824" i="15"/>
  <c r="X824" i="15"/>
  <c r="W824" i="15"/>
  <c r="V824" i="15"/>
  <c r="U824" i="15"/>
  <c r="T824" i="15"/>
  <c r="S824" i="15"/>
  <c r="R824" i="15"/>
  <c r="Q824" i="15"/>
  <c r="P824" i="15"/>
  <c r="O824" i="15"/>
  <c r="N824" i="15"/>
  <c r="M824" i="15"/>
  <c r="L824" i="15"/>
  <c r="K824" i="15"/>
  <c r="J824" i="15"/>
  <c r="I824" i="15"/>
  <c r="H824" i="15"/>
  <c r="G824" i="15"/>
  <c r="AC823" i="15"/>
  <c r="AB823" i="15"/>
  <c r="AA823" i="15"/>
  <c r="Z823" i="15"/>
  <c r="Y823" i="15"/>
  <c r="X823" i="15"/>
  <c r="W823" i="15"/>
  <c r="V823" i="15"/>
  <c r="U823" i="15"/>
  <c r="T823" i="15"/>
  <c r="S823" i="15"/>
  <c r="R823" i="15"/>
  <c r="Q823" i="15"/>
  <c r="P823" i="15"/>
  <c r="O823" i="15"/>
  <c r="N823" i="15"/>
  <c r="M823" i="15"/>
  <c r="L823" i="15"/>
  <c r="K823" i="15"/>
  <c r="J823" i="15"/>
  <c r="I823" i="15"/>
  <c r="H823" i="15"/>
  <c r="G823" i="15"/>
  <c r="AC822" i="15"/>
  <c r="AB822" i="15"/>
  <c r="AA822" i="15"/>
  <c r="Z822" i="15"/>
  <c r="Y822" i="15"/>
  <c r="X822" i="15"/>
  <c r="W822" i="15"/>
  <c r="V822" i="15"/>
  <c r="U822" i="15"/>
  <c r="T822" i="15"/>
  <c r="S822" i="15"/>
  <c r="R822" i="15"/>
  <c r="Q822" i="15"/>
  <c r="P822" i="15"/>
  <c r="O822" i="15"/>
  <c r="N822" i="15"/>
  <c r="M822" i="15"/>
  <c r="L822" i="15"/>
  <c r="K822" i="15"/>
  <c r="J822" i="15"/>
  <c r="I822" i="15"/>
  <c r="H822" i="15"/>
  <c r="D819" i="15"/>
  <c r="F717" i="15"/>
  <c r="F718" i="15" s="1"/>
  <c r="F719" i="15" s="1"/>
  <c r="F720" i="15" s="1"/>
  <c r="F721" i="15" s="1"/>
  <c r="F722" i="15" s="1"/>
  <c r="F723" i="15" s="1"/>
  <c r="F724" i="15" s="1"/>
  <c r="F725" i="15" s="1"/>
  <c r="F726" i="15" s="1"/>
  <c r="F665" i="15"/>
  <c r="F666" i="15" s="1"/>
  <c r="F667" i="15" s="1"/>
  <c r="F668" i="15" s="1"/>
  <c r="F669" i="15" s="1"/>
  <c r="F670" i="15" s="1"/>
  <c r="F671" i="15" s="1"/>
  <c r="F672" i="15" s="1"/>
  <c r="F673" i="15" s="1"/>
  <c r="F674" i="15" s="1"/>
  <c r="F675" i="15" s="1"/>
  <c r="F676" i="15" s="1"/>
  <c r="F677" i="15" s="1"/>
  <c r="F678" i="15" s="1"/>
  <c r="F679" i="15" s="1"/>
  <c r="F680" i="15" s="1"/>
  <c r="F681" i="15" s="1"/>
  <c r="F682" i="15" s="1"/>
  <c r="F683" i="15" s="1"/>
  <c r="F684" i="15" s="1"/>
  <c r="F685" i="15" s="1"/>
  <c r="F686" i="15" s="1"/>
  <c r="F687" i="15" s="1"/>
  <c r="F688" i="15" s="1"/>
  <c r="F689" i="15" s="1"/>
  <c r="F690" i="15" s="1"/>
  <c r="F691" i="15" s="1"/>
  <c r="F692" i="15" s="1"/>
  <c r="F693" i="15" s="1"/>
  <c r="F694" i="15" s="1"/>
  <c r="F695" i="15" s="1"/>
  <c r="F696" i="15" s="1"/>
  <c r="F697" i="15" s="1"/>
  <c r="F698" i="15" s="1"/>
  <c r="F699" i="15" s="1"/>
  <c r="F700" i="15" s="1"/>
  <c r="F701" i="15" s="1"/>
  <c r="F702" i="15" s="1"/>
  <c r="F703" i="15" s="1"/>
  <c r="F704" i="15" s="1"/>
  <c r="F705" i="15" s="1"/>
  <c r="F706" i="15" s="1"/>
  <c r="F707" i="15" s="1"/>
  <c r="F708" i="15" s="1"/>
  <c r="F709" i="15" s="1"/>
  <c r="F710" i="15" s="1"/>
  <c r="F711" i="15" s="1"/>
  <c r="F712" i="15" s="1"/>
  <c r="F713" i="15" s="1"/>
  <c r="D927" i="15"/>
  <c r="F877" i="15"/>
  <c r="F878" i="15" s="1"/>
  <c r="F879" i="15" s="1"/>
  <c r="F880" i="15" s="1"/>
  <c r="F881" i="15" s="1"/>
  <c r="F882" i="15" s="1"/>
  <c r="F883" i="15" s="1"/>
  <c r="F884" i="15" s="1"/>
  <c r="F885" i="15" s="1"/>
  <c r="F886" i="15" s="1"/>
  <c r="F887" i="15" s="1"/>
  <c r="F888" i="15" s="1"/>
  <c r="F889" i="15" s="1"/>
  <c r="F890" i="15" s="1"/>
  <c r="F891" i="15" s="1"/>
  <c r="F892" i="15" s="1"/>
  <c r="F893" i="15" s="1"/>
  <c r="F894" i="15" s="1"/>
  <c r="G876" i="15"/>
  <c r="D873" i="15"/>
  <c r="F823" i="15"/>
  <c r="F824" i="15" s="1"/>
  <c r="F825" i="15" s="1"/>
  <c r="F826" i="15" s="1"/>
  <c r="F827" i="15" s="1"/>
  <c r="F828" i="15" s="1"/>
  <c r="F829" i="15" s="1"/>
  <c r="F830" i="15" s="1"/>
  <c r="F831" i="15" s="1"/>
  <c r="F832" i="15" s="1"/>
  <c r="F833" i="15" s="1"/>
  <c r="F834" i="15" s="1"/>
  <c r="F835" i="15" s="1"/>
  <c r="F836" i="15" s="1"/>
  <c r="F837" i="15" s="1"/>
  <c r="F838" i="15" s="1"/>
  <c r="F839" i="15" s="1"/>
  <c r="F840" i="15" s="1"/>
  <c r="G822" i="15"/>
  <c r="F769" i="15"/>
  <c r="F770" i="15" s="1"/>
  <c r="F771" i="15" s="1"/>
  <c r="F772" i="15" s="1"/>
  <c r="F773" i="15" s="1"/>
  <c r="F774" i="15" s="1"/>
  <c r="F775" i="15" s="1"/>
  <c r="F776" i="15" s="1"/>
  <c r="F777" i="15" s="1"/>
  <c r="F778" i="15" s="1"/>
  <c r="F779" i="15" s="1"/>
  <c r="F780" i="15" s="1"/>
  <c r="F781" i="15" s="1"/>
  <c r="F782" i="15" s="1"/>
  <c r="F783" i="15" s="1"/>
  <c r="F784" i="15" s="1"/>
  <c r="F785" i="15" s="1"/>
  <c r="F786" i="15" s="1"/>
  <c r="F613" i="15"/>
  <c r="F614" i="15" s="1"/>
  <c r="F615" i="15" s="1"/>
  <c r="F616" i="15" s="1"/>
  <c r="F617" i="15" s="1"/>
  <c r="F618" i="15" s="1"/>
  <c r="F619" i="15" s="1"/>
  <c r="F620" i="15" s="1"/>
  <c r="F621" i="15" s="1"/>
  <c r="F622" i="15" s="1"/>
  <c r="F623" i="15" s="1"/>
  <c r="F624" i="15" s="1"/>
  <c r="F625" i="15" s="1"/>
  <c r="F626" i="15" s="1"/>
  <c r="F627" i="15" s="1"/>
  <c r="F628" i="15" s="1"/>
  <c r="F629" i="15" s="1"/>
  <c r="F630" i="15" s="1"/>
  <c r="B609" i="15"/>
  <c r="D929" i="15" s="1"/>
  <c r="D1526" i="8"/>
  <c r="D661" i="15" s="1"/>
  <c r="D713" i="15" s="1"/>
  <c r="D765" i="15" s="1"/>
  <c r="D817" i="15" s="1"/>
  <c r="D871" i="15" s="1"/>
  <c r="D925" i="15" s="1"/>
  <c r="D1525" i="8"/>
  <c r="D660" i="15" s="1"/>
  <c r="D712" i="15" s="1"/>
  <c r="D764" i="15" s="1"/>
  <c r="D816" i="15" s="1"/>
  <c r="D870" i="15" s="1"/>
  <c r="D924" i="15" s="1"/>
  <c r="D1524" i="8"/>
  <c r="D659" i="15" s="1"/>
  <c r="D711" i="15" s="1"/>
  <c r="D763" i="15" s="1"/>
  <c r="D815" i="15" s="1"/>
  <c r="D869" i="15" s="1"/>
  <c r="D923" i="15" s="1"/>
  <c r="D1523" i="8"/>
  <c r="D658" i="15" s="1"/>
  <c r="D710" i="15" s="1"/>
  <c r="D762" i="15" s="1"/>
  <c r="D814" i="15" s="1"/>
  <c r="D868" i="15" s="1"/>
  <c r="D922" i="15" s="1"/>
  <c r="D1522" i="8"/>
  <c r="D657" i="15" s="1"/>
  <c r="D709" i="15" s="1"/>
  <c r="D761" i="15" s="1"/>
  <c r="D813" i="15" s="1"/>
  <c r="D867" i="15" s="1"/>
  <c r="D921" i="15" s="1"/>
  <c r="D1521" i="8"/>
  <c r="D656" i="15" s="1"/>
  <c r="D708" i="15" s="1"/>
  <c r="D760" i="15" s="1"/>
  <c r="D812" i="15" s="1"/>
  <c r="D866" i="15" s="1"/>
  <c r="D920" i="15" s="1"/>
  <c r="D1520" i="8"/>
  <c r="D655" i="15" s="1"/>
  <c r="D707" i="15" s="1"/>
  <c r="D759" i="15" s="1"/>
  <c r="D811" i="15" s="1"/>
  <c r="D865" i="15" s="1"/>
  <c r="D919" i="15" s="1"/>
  <c r="D1519" i="8"/>
  <c r="D654" i="15" s="1"/>
  <c r="D706" i="15" s="1"/>
  <c r="D758" i="15" s="1"/>
  <c r="D810" i="15" s="1"/>
  <c r="D864" i="15" s="1"/>
  <c r="D918" i="15" s="1"/>
  <c r="D1518" i="8"/>
  <c r="D653" i="15" s="1"/>
  <c r="D705" i="15" s="1"/>
  <c r="D757" i="15" s="1"/>
  <c r="D809" i="15" s="1"/>
  <c r="D863" i="15" s="1"/>
  <c r="D917" i="15" s="1"/>
  <c r="D1517" i="8"/>
  <c r="D652" i="15" s="1"/>
  <c r="D704" i="15" s="1"/>
  <c r="D756" i="15" s="1"/>
  <c r="D808" i="15" s="1"/>
  <c r="D862" i="15" s="1"/>
  <c r="D916" i="15" s="1"/>
  <c r="D1516" i="8"/>
  <c r="D651" i="15" s="1"/>
  <c r="D703" i="15" s="1"/>
  <c r="D755" i="15" s="1"/>
  <c r="D807" i="15" s="1"/>
  <c r="D861" i="15" s="1"/>
  <c r="D915" i="15" s="1"/>
  <c r="D1515" i="8"/>
  <c r="D650" i="15" s="1"/>
  <c r="D702" i="15" s="1"/>
  <c r="D754" i="15" s="1"/>
  <c r="D806" i="15" s="1"/>
  <c r="D860" i="15" s="1"/>
  <c r="D914" i="15" s="1"/>
  <c r="D1514" i="8"/>
  <c r="D649" i="15" s="1"/>
  <c r="D701" i="15" s="1"/>
  <c r="D1513" i="8"/>
  <c r="D648" i="15" s="1"/>
  <c r="D700" i="15" s="1"/>
  <c r="D752" i="15" s="1"/>
  <c r="D804" i="15" s="1"/>
  <c r="D858" i="15" s="1"/>
  <c r="D912" i="15" s="1"/>
  <c r="D1512" i="8"/>
  <c r="D647" i="15" s="1"/>
  <c r="D699" i="15" s="1"/>
  <c r="D751" i="15" s="1"/>
  <c r="D803" i="15" s="1"/>
  <c r="D857" i="15" s="1"/>
  <c r="D911" i="15" s="1"/>
  <c r="D1511" i="8"/>
  <c r="D646" i="15" s="1"/>
  <c r="D698" i="15" s="1"/>
  <c r="D1510" i="8"/>
  <c r="D645" i="15" s="1"/>
  <c r="D697" i="15" s="1"/>
  <c r="D749" i="15" s="1"/>
  <c r="D801" i="15" s="1"/>
  <c r="D855" i="15" s="1"/>
  <c r="D909" i="15" s="1"/>
  <c r="D1509" i="8"/>
  <c r="D644" i="15" s="1"/>
  <c r="D696" i="15" s="1"/>
  <c r="D748" i="15" s="1"/>
  <c r="D800" i="15" s="1"/>
  <c r="D854" i="15" s="1"/>
  <c r="D908" i="15" s="1"/>
  <c r="D1508" i="8"/>
  <c r="D643" i="15" s="1"/>
  <c r="D695" i="15" s="1"/>
  <c r="D747" i="15" s="1"/>
  <c r="D799" i="15" s="1"/>
  <c r="D853" i="15" s="1"/>
  <c r="D907" i="15" s="1"/>
  <c r="D1507" i="8"/>
  <c r="D642" i="15" s="1"/>
  <c r="D694" i="15" s="1"/>
  <c r="D746" i="15" s="1"/>
  <c r="D798" i="15" s="1"/>
  <c r="D852" i="15" s="1"/>
  <c r="D906" i="15" s="1"/>
  <c r="D1506" i="8"/>
  <c r="D641" i="15" s="1"/>
  <c r="D693" i="15" s="1"/>
  <c r="D1505" i="8"/>
  <c r="D640" i="15" s="1"/>
  <c r="D692" i="15" s="1"/>
  <c r="D744" i="15" s="1"/>
  <c r="D796" i="15" s="1"/>
  <c r="D850" i="15" s="1"/>
  <c r="D904" i="15" s="1"/>
  <c r="D639" i="15"/>
  <c r="D691" i="15" s="1"/>
  <c r="D743" i="15" s="1"/>
  <c r="D795" i="15" s="1"/>
  <c r="D849" i="15" s="1"/>
  <c r="D903" i="15" s="1"/>
  <c r="D638" i="15"/>
  <c r="D690" i="15" s="1"/>
  <c r="D742" i="15" s="1"/>
  <c r="D794" i="15" s="1"/>
  <c r="D848" i="15" s="1"/>
  <c r="D902" i="15" s="1"/>
  <c r="D637" i="15"/>
  <c r="D689" i="15" s="1"/>
  <c r="D741" i="15" s="1"/>
  <c r="D793" i="15" s="1"/>
  <c r="D847" i="15" s="1"/>
  <c r="D901" i="15" s="1"/>
  <c r="D636" i="15"/>
  <c r="D688" i="15" s="1"/>
  <c r="D740" i="15" s="1"/>
  <c r="D792" i="15" s="1"/>
  <c r="D846" i="15" s="1"/>
  <c r="D900" i="15" s="1"/>
  <c r="D635" i="15"/>
  <c r="D687" i="15" s="1"/>
  <c r="D739" i="15" s="1"/>
  <c r="D791" i="15" s="1"/>
  <c r="D845" i="15" s="1"/>
  <c r="D899" i="15" s="1"/>
  <c r="D634" i="15"/>
  <c r="D686" i="15" s="1"/>
  <c r="D738" i="15" s="1"/>
  <c r="D790" i="15" s="1"/>
  <c r="D844" i="15" s="1"/>
  <c r="D898" i="15" s="1"/>
  <c r="D633" i="15"/>
  <c r="D685" i="15" s="1"/>
  <c r="D737" i="15" s="1"/>
  <c r="D789" i="15" s="1"/>
  <c r="D843" i="15" s="1"/>
  <c r="D897" i="15" s="1"/>
  <c r="D632" i="15"/>
  <c r="D684" i="15" s="1"/>
  <c r="D736" i="15" s="1"/>
  <c r="D788" i="15" s="1"/>
  <c r="D842" i="15" s="1"/>
  <c r="D896" i="15" s="1"/>
  <c r="D631" i="15"/>
  <c r="D683" i="15" s="1"/>
  <c r="D735" i="15" s="1"/>
  <c r="D787" i="15" s="1"/>
  <c r="D841" i="15" s="1"/>
  <c r="D895" i="15" s="1"/>
  <c r="D630" i="15"/>
  <c r="D629" i="15"/>
  <c r="D681" i="15" s="1"/>
  <c r="D733" i="15" s="1"/>
  <c r="D785" i="15" s="1"/>
  <c r="D839" i="15" s="1"/>
  <c r="D893" i="15" s="1"/>
  <c r="D628" i="15"/>
  <c r="D680" i="15" s="1"/>
  <c r="D732" i="15" s="1"/>
  <c r="D784" i="15" s="1"/>
  <c r="D838" i="15" s="1"/>
  <c r="D892" i="15" s="1"/>
  <c r="D627" i="15"/>
  <c r="D679" i="15" s="1"/>
  <c r="D731" i="15" s="1"/>
  <c r="D783" i="15" s="1"/>
  <c r="D837" i="15" s="1"/>
  <c r="D891" i="15" s="1"/>
  <c r="D626" i="15"/>
  <c r="D678" i="15" s="1"/>
  <c r="D730" i="15" s="1"/>
  <c r="D782" i="15" s="1"/>
  <c r="D836" i="15" s="1"/>
  <c r="D890" i="15" s="1"/>
  <c r="D625" i="15"/>
  <c r="D677" i="15" s="1"/>
  <c r="D729" i="15" s="1"/>
  <c r="D781" i="15" s="1"/>
  <c r="D835" i="15" s="1"/>
  <c r="D889" i="15" s="1"/>
  <c r="D624" i="15"/>
  <c r="D676" i="15" s="1"/>
  <c r="D728" i="15" s="1"/>
  <c r="D780" i="15" s="1"/>
  <c r="D834" i="15" s="1"/>
  <c r="D888" i="15" s="1"/>
  <c r="D623" i="15"/>
  <c r="D675" i="15" s="1"/>
  <c r="D727" i="15" s="1"/>
  <c r="D779" i="15" s="1"/>
  <c r="D833" i="15" s="1"/>
  <c r="D887" i="15" s="1"/>
  <c r="D622" i="15"/>
  <c r="D621" i="15"/>
  <c r="D673" i="15" s="1"/>
  <c r="D725" i="15" s="1"/>
  <c r="D777" i="15" s="1"/>
  <c r="D831" i="15" s="1"/>
  <c r="D885" i="15" s="1"/>
  <c r="D620" i="15"/>
  <c r="D672" i="15" s="1"/>
  <c r="D724" i="15" s="1"/>
  <c r="D776" i="15" s="1"/>
  <c r="D830" i="15" s="1"/>
  <c r="D884" i="15" s="1"/>
  <c r="D619" i="15"/>
  <c r="D671" i="15" s="1"/>
  <c r="D723" i="15" s="1"/>
  <c r="D775" i="15" s="1"/>
  <c r="D829" i="15" s="1"/>
  <c r="D883" i="15" s="1"/>
  <c r="D618" i="15"/>
  <c r="D670" i="15" s="1"/>
  <c r="D722" i="15" s="1"/>
  <c r="D774" i="15" s="1"/>
  <c r="D828" i="15" s="1"/>
  <c r="D882" i="15" s="1"/>
  <c r="D617" i="15"/>
  <c r="D669" i="15" s="1"/>
  <c r="D721" i="15" s="1"/>
  <c r="D773" i="15" s="1"/>
  <c r="D827" i="15" s="1"/>
  <c r="D881" i="15" s="1"/>
  <c r="D616" i="15"/>
  <c r="D668" i="15" s="1"/>
  <c r="D720" i="15" s="1"/>
  <c r="D772" i="15" s="1"/>
  <c r="D826" i="15" s="1"/>
  <c r="D880" i="15" s="1"/>
  <c r="D615" i="15"/>
  <c r="D667" i="15" s="1"/>
  <c r="D719" i="15" s="1"/>
  <c r="D771" i="15" s="1"/>
  <c r="D825" i="15" s="1"/>
  <c r="D879" i="15" s="1"/>
  <c r="D614" i="15"/>
  <c r="D613" i="15"/>
  <c r="D665" i="15" s="1"/>
  <c r="D717" i="15" s="1"/>
  <c r="D769" i="15" s="1"/>
  <c r="D823" i="15" s="1"/>
  <c r="D877" i="15" s="1"/>
  <c r="D612" i="15"/>
  <c r="D664" i="15" s="1"/>
  <c r="D716" i="15" s="1"/>
  <c r="D768" i="15" s="1"/>
  <c r="D822" i="15" s="1"/>
  <c r="D876" i="15" s="1"/>
  <c r="F604" i="15"/>
  <c r="F606" i="15" s="1"/>
  <c r="F600" i="15"/>
  <c r="D600" i="15"/>
  <c r="D604" i="15" s="1"/>
  <c r="D599" i="15"/>
  <c r="D603" i="15" s="1"/>
  <c r="B596" i="15"/>
  <c r="D1579" i="15" s="1"/>
  <c r="D449" i="19" s="1"/>
  <c r="D594" i="15"/>
  <c r="F534" i="15"/>
  <c r="F535" i="15" s="1"/>
  <c r="F536" i="15" s="1"/>
  <c r="F537" i="15" s="1"/>
  <c r="F538" i="15" s="1"/>
  <c r="F539" i="15" s="1"/>
  <c r="F540" i="15" s="1"/>
  <c r="F541" i="15" s="1"/>
  <c r="F542" i="15" s="1"/>
  <c r="F543" i="15" s="1"/>
  <c r="F544" i="15" s="1"/>
  <c r="F545" i="15" s="1"/>
  <c r="F546" i="15" s="1"/>
  <c r="F547" i="15" s="1"/>
  <c r="F548" i="15" s="1"/>
  <c r="F549" i="15" s="1"/>
  <c r="F550" i="15" s="1"/>
  <c r="F551" i="15" s="1"/>
  <c r="F552" i="15" s="1"/>
  <c r="F553" i="15" s="1"/>
  <c r="F554" i="15" s="1"/>
  <c r="F555" i="15" s="1"/>
  <c r="F556" i="15" s="1"/>
  <c r="F557" i="15" s="1"/>
  <c r="F558" i="15" s="1"/>
  <c r="F559" i="15" s="1"/>
  <c r="F560" i="15" s="1"/>
  <c r="F561" i="15" s="1"/>
  <c r="F562" i="15" s="1"/>
  <c r="F563" i="15" s="1"/>
  <c r="F564" i="15" s="1"/>
  <c r="F565" i="15" s="1"/>
  <c r="F566" i="15" s="1"/>
  <c r="F567" i="15" s="1"/>
  <c r="F568" i="15" s="1"/>
  <c r="F569" i="15" s="1"/>
  <c r="F570" i="15" s="1"/>
  <c r="F571" i="15" s="1"/>
  <c r="F572" i="15" s="1"/>
  <c r="F573" i="15" s="1"/>
  <c r="F574" i="15" s="1"/>
  <c r="F575" i="15" s="1"/>
  <c r="F576" i="15" s="1"/>
  <c r="F577" i="15" s="1"/>
  <c r="F578" i="15" s="1"/>
  <c r="F579" i="15" s="1"/>
  <c r="F580" i="15" s="1"/>
  <c r="F581" i="15" s="1"/>
  <c r="F582" i="15" s="1"/>
  <c r="F583" i="15" s="1"/>
  <c r="F584" i="15" s="1"/>
  <c r="F585" i="15" s="1"/>
  <c r="F586" i="15" s="1"/>
  <c r="F587" i="15" s="1"/>
  <c r="F588" i="15" s="1"/>
  <c r="F589" i="15" s="1"/>
  <c r="F590" i="15" s="1"/>
  <c r="F591" i="15" s="1"/>
  <c r="F592" i="15" s="1"/>
  <c r="F594" i="15" s="1"/>
  <c r="D484" i="15"/>
  <c r="D546" i="15" s="1"/>
  <c r="D483" i="15"/>
  <c r="D545" i="15" s="1"/>
  <c r="D482" i="15"/>
  <c r="D544" i="15" s="1"/>
  <c r="D481" i="15"/>
  <c r="D543" i="15" s="1"/>
  <c r="D480" i="15"/>
  <c r="D542" i="15" s="1"/>
  <c r="D479" i="15"/>
  <c r="D541" i="15" s="1"/>
  <c r="D478" i="15"/>
  <c r="D540" i="15" s="1"/>
  <c r="D477" i="15"/>
  <c r="D539" i="15" s="1"/>
  <c r="D476" i="15"/>
  <c r="D538" i="15" s="1"/>
  <c r="D475" i="15"/>
  <c r="D537" i="15" s="1"/>
  <c r="D474" i="15"/>
  <c r="D536" i="15" s="1"/>
  <c r="D473" i="15"/>
  <c r="D535" i="15" s="1"/>
  <c r="D472" i="15"/>
  <c r="D534" i="15" s="1"/>
  <c r="D471" i="15"/>
  <c r="D533" i="15" s="1"/>
  <c r="D468" i="15"/>
  <c r="B465" i="15"/>
  <c r="D1578" i="15" s="1"/>
  <c r="D448" i="19" s="1"/>
  <c r="F472" i="15"/>
  <c r="F473" i="15" s="1"/>
  <c r="F474" i="15" s="1"/>
  <c r="F475" i="15" s="1"/>
  <c r="F476" i="15" s="1"/>
  <c r="F477" i="15" s="1"/>
  <c r="F478" i="15" s="1"/>
  <c r="F479" i="15" s="1"/>
  <c r="F480" i="15" s="1"/>
  <c r="F481" i="15" s="1"/>
  <c r="F482" i="15" s="1"/>
  <c r="F483" i="15" s="1"/>
  <c r="F484" i="15" s="1"/>
  <c r="F485" i="15" s="1"/>
  <c r="F486" i="15" s="1"/>
  <c r="F487" i="15" s="1"/>
  <c r="F488" i="15" s="1"/>
  <c r="F489" i="15" s="1"/>
  <c r="F490" i="15" s="1"/>
  <c r="F491" i="15" s="1"/>
  <c r="F492" i="15" s="1"/>
  <c r="F493" i="15" s="1"/>
  <c r="F494" i="15" s="1"/>
  <c r="F495" i="15" s="1"/>
  <c r="F496" i="15" s="1"/>
  <c r="F497" i="15" s="1"/>
  <c r="F498" i="15" s="1"/>
  <c r="F499" i="15" s="1"/>
  <c r="F500" i="15" s="1"/>
  <c r="F501" i="15" s="1"/>
  <c r="F502" i="15" s="1"/>
  <c r="F503" i="15" s="1"/>
  <c r="F504" i="15" s="1"/>
  <c r="F505" i="15" s="1"/>
  <c r="F506" i="15" s="1"/>
  <c r="F507" i="15" s="1"/>
  <c r="F508" i="15" s="1"/>
  <c r="F509" i="15" s="1"/>
  <c r="F510" i="15" s="1"/>
  <c r="F511" i="15" s="1"/>
  <c r="F512" i="15" s="1"/>
  <c r="F513" i="15" s="1"/>
  <c r="F514" i="15" s="1"/>
  <c r="F515" i="15" s="1"/>
  <c r="F516" i="15" s="1"/>
  <c r="F517" i="15" s="1"/>
  <c r="F518" i="15" s="1"/>
  <c r="F519" i="15" s="1"/>
  <c r="F520" i="15" s="1"/>
  <c r="F521" i="15" s="1"/>
  <c r="F522" i="15" s="1"/>
  <c r="F523" i="15" s="1"/>
  <c r="F524" i="15" s="1"/>
  <c r="F525" i="15" s="1"/>
  <c r="F526" i="15" s="1"/>
  <c r="F527" i="15" s="1"/>
  <c r="F528" i="15" s="1"/>
  <c r="F529" i="15" s="1"/>
  <c r="F530" i="15" s="1"/>
  <c r="D463" i="15"/>
  <c r="F403" i="15"/>
  <c r="F404" i="15" s="1"/>
  <c r="F405" i="15" s="1"/>
  <c r="F406" i="15" s="1"/>
  <c r="F407" i="15" s="1"/>
  <c r="F408" i="15" s="1"/>
  <c r="F409" i="15" s="1"/>
  <c r="F410" i="15" s="1"/>
  <c r="F411" i="15" s="1"/>
  <c r="F412" i="15" s="1"/>
  <c r="F413" i="15" s="1"/>
  <c r="F414" i="15" s="1"/>
  <c r="F415" i="15" s="1"/>
  <c r="F416" i="15" s="1"/>
  <c r="F417" i="15" s="1"/>
  <c r="F418" i="15" s="1"/>
  <c r="F419" i="15" s="1"/>
  <c r="F420" i="15" s="1"/>
  <c r="F421" i="15" s="1"/>
  <c r="F422" i="15" s="1"/>
  <c r="F423" i="15" s="1"/>
  <c r="F424" i="15" s="1"/>
  <c r="F425" i="15" s="1"/>
  <c r="F426" i="15" s="1"/>
  <c r="F427" i="15" s="1"/>
  <c r="F428" i="15" s="1"/>
  <c r="F429" i="15" s="1"/>
  <c r="F430" i="15" s="1"/>
  <c r="F431" i="15" s="1"/>
  <c r="F432" i="15" s="1"/>
  <c r="F433" i="15" s="1"/>
  <c r="F434" i="15" s="1"/>
  <c r="F435" i="15" s="1"/>
  <c r="F436" i="15" s="1"/>
  <c r="F437" i="15" s="1"/>
  <c r="F438" i="15" s="1"/>
  <c r="F439" i="15" s="1"/>
  <c r="F440" i="15" s="1"/>
  <c r="F441" i="15" s="1"/>
  <c r="F442" i="15" s="1"/>
  <c r="F443" i="15" s="1"/>
  <c r="F444" i="15" s="1"/>
  <c r="F445" i="15" s="1"/>
  <c r="F446" i="15" s="1"/>
  <c r="F447" i="15" s="1"/>
  <c r="F448" i="15" s="1"/>
  <c r="F449" i="15" s="1"/>
  <c r="F450" i="15" s="1"/>
  <c r="F451" i="15" s="1"/>
  <c r="F452" i="15" s="1"/>
  <c r="F453" i="15" s="1"/>
  <c r="F454" i="15" s="1"/>
  <c r="F455" i="15" s="1"/>
  <c r="F456" i="15" s="1"/>
  <c r="F457" i="15" s="1"/>
  <c r="F458" i="15" s="1"/>
  <c r="F459" i="15" s="1"/>
  <c r="F460" i="15" s="1"/>
  <c r="F461" i="15" s="1"/>
  <c r="F463" i="15" s="1"/>
  <c r="D1424" i="8"/>
  <c r="D360" i="15" s="1"/>
  <c r="D422" i="15" s="1"/>
  <c r="D1423" i="8"/>
  <c r="D359" i="15" s="1"/>
  <c r="D421" i="15" s="1"/>
  <c r="D1422" i="8"/>
  <c r="D358" i="15" s="1"/>
  <c r="D420" i="15" s="1"/>
  <c r="D1421" i="8"/>
  <c r="D357" i="15" s="1"/>
  <c r="D419" i="15" s="1"/>
  <c r="D1420" i="8"/>
  <c r="D356" i="15" s="1"/>
  <c r="D418" i="15" s="1"/>
  <c r="D1419" i="8"/>
  <c r="D355" i="15" s="1"/>
  <c r="D417" i="15" s="1"/>
  <c r="D1418" i="8"/>
  <c r="D354" i="15" s="1"/>
  <c r="D416" i="15" s="1"/>
  <c r="D1417" i="8"/>
  <c r="D353" i="15" s="1"/>
  <c r="D415" i="15" s="1"/>
  <c r="D1416" i="8"/>
  <c r="D352" i="15" s="1"/>
  <c r="D414" i="15" s="1"/>
  <c r="D1415" i="8"/>
  <c r="D351" i="15" s="1"/>
  <c r="D413" i="15" s="1"/>
  <c r="D1414" i="8"/>
  <c r="D350" i="15" s="1"/>
  <c r="D412" i="15" s="1"/>
  <c r="D1413" i="8"/>
  <c r="D349" i="15" s="1"/>
  <c r="D411" i="15" s="1"/>
  <c r="D1412" i="8"/>
  <c r="D348" i="15" s="1"/>
  <c r="D410" i="15" s="1"/>
  <c r="D1411" i="8"/>
  <c r="D347" i="15" s="1"/>
  <c r="D409" i="15" s="1"/>
  <c r="D1410" i="8"/>
  <c r="D346" i="15" s="1"/>
  <c r="D408" i="15" s="1"/>
  <c r="D1409" i="8"/>
  <c r="D345" i="15" s="1"/>
  <c r="D407" i="15" s="1"/>
  <c r="D1408" i="8"/>
  <c r="D344" i="15" s="1"/>
  <c r="D406" i="15" s="1"/>
  <c r="D1407" i="8"/>
  <c r="D343" i="15" s="1"/>
  <c r="D405" i="15" s="1"/>
  <c r="D1406" i="8"/>
  <c r="D342" i="15" s="1"/>
  <c r="D404" i="15" s="1"/>
  <c r="D1405" i="8"/>
  <c r="D341" i="15" s="1"/>
  <c r="D403" i="15" s="1"/>
  <c r="D1404" i="8"/>
  <c r="D340" i="15" s="1"/>
  <c r="D402" i="15" s="1"/>
  <c r="F341" i="15"/>
  <c r="F342" i="15" s="1"/>
  <c r="F343" i="15" s="1"/>
  <c r="F344" i="15" s="1"/>
  <c r="F345" i="15" s="1"/>
  <c r="F346" i="15" s="1"/>
  <c r="F347" i="15" s="1"/>
  <c r="F348" i="15" s="1"/>
  <c r="F349" i="15" s="1"/>
  <c r="F350" i="15" s="1"/>
  <c r="F351" i="15" s="1"/>
  <c r="F352" i="15" s="1"/>
  <c r="F353" i="15" s="1"/>
  <c r="F354" i="15" s="1"/>
  <c r="F355" i="15" s="1"/>
  <c r="F356" i="15" s="1"/>
  <c r="F357" i="15" s="1"/>
  <c r="F358" i="15" s="1"/>
  <c r="F359" i="15" s="1"/>
  <c r="F360" i="15" s="1"/>
  <c r="F361" i="15" s="1"/>
  <c r="F362" i="15" s="1"/>
  <c r="F363" i="15" s="1"/>
  <c r="F364" i="15" s="1"/>
  <c r="F365" i="15" s="1"/>
  <c r="F366" i="15" s="1"/>
  <c r="F367" i="15" s="1"/>
  <c r="F368" i="15" s="1"/>
  <c r="F369" i="15" s="1"/>
  <c r="F370" i="15" s="1"/>
  <c r="F371" i="15" s="1"/>
  <c r="F372" i="15" s="1"/>
  <c r="F373" i="15" s="1"/>
  <c r="F374" i="15" s="1"/>
  <c r="F375" i="15" s="1"/>
  <c r="F376" i="15" s="1"/>
  <c r="F377" i="15" s="1"/>
  <c r="F378" i="15" s="1"/>
  <c r="F379" i="15" s="1"/>
  <c r="F380" i="15" s="1"/>
  <c r="F381" i="15" s="1"/>
  <c r="F382" i="15" s="1"/>
  <c r="F383" i="15" s="1"/>
  <c r="F384" i="15" s="1"/>
  <c r="F385" i="15" s="1"/>
  <c r="F386" i="15" s="1"/>
  <c r="F387" i="15" s="1"/>
  <c r="F388" i="15" s="1"/>
  <c r="F389" i="15" s="1"/>
  <c r="F390" i="15" s="1"/>
  <c r="F391" i="15" s="1"/>
  <c r="F392" i="15" s="1"/>
  <c r="F393" i="15" s="1"/>
  <c r="F394" i="15" s="1"/>
  <c r="F395" i="15" s="1"/>
  <c r="F396" i="15" s="1"/>
  <c r="F397" i="15" s="1"/>
  <c r="F398" i="15" s="1"/>
  <c r="F399" i="15" s="1"/>
  <c r="B337" i="15"/>
  <c r="D1577" i="15" s="1"/>
  <c r="D447" i="19" s="1"/>
  <c r="F64" i="16" l="1"/>
  <c r="F86" i="16"/>
  <c r="F1578" i="15"/>
  <c r="F448" i="19"/>
  <c r="F1579" i="15"/>
  <c r="F449" i="19"/>
  <c r="D1447" i="15"/>
  <c r="D452" i="19"/>
  <c r="D1461" i="15"/>
  <c r="D453" i="19"/>
  <c r="D1475" i="15"/>
  <c r="D454" i="19"/>
  <c r="F1577" i="15"/>
  <c r="F447" i="19"/>
  <c r="F21" i="16"/>
  <c r="F42" i="16"/>
  <c r="D1470" i="15"/>
  <c r="D1468" i="15"/>
  <c r="D1457" i="15"/>
  <c r="D1469" i="15"/>
  <c r="D1203" i="15"/>
  <c r="D1211" i="15"/>
  <c r="D1219" i="15"/>
  <c r="D1227" i="15"/>
  <c r="D1235" i="15"/>
  <c r="D1243" i="15"/>
  <c r="D1251" i="15"/>
  <c r="D1259" i="15"/>
  <c r="D1267" i="15"/>
  <c r="D1275" i="15"/>
  <c r="D1283" i="15"/>
  <c r="D1291" i="15"/>
  <c r="D1299" i="15"/>
  <c r="D1307" i="15"/>
  <c r="D1315" i="15"/>
  <c r="D1323" i="15"/>
  <c r="D1331" i="15"/>
  <c r="D1339" i="15"/>
  <c r="D1473" i="15"/>
  <c r="D1458" i="15"/>
  <c r="D1204" i="15"/>
  <c r="D1212" i="15"/>
  <c r="D1220" i="15"/>
  <c r="D1228" i="15"/>
  <c r="D1236" i="15"/>
  <c r="D1244" i="15"/>
  <c r="D1252" i="15"/>
  <c r="D1260" i="15"/>
  <c r="D1268" i="15"/>
  <c r="D1276" i="15"/>
  <c r="D1284" i="15"/>
  <c r="D1292" i="15"/>
  <c r="D1300" i="15"/>
  <c r="D1308" i="15"/>
  <c r="D1316" i="15"/>
  <c r="D1324" i="15"/>
  <c r="D1332" i="15"/>
  <c r="D1340" i="15"/>
  <c r="F1475" i="15"/>
  <c r="F454" i="19" s="1"/>
  <c r="D1467" i="15"/>
  <c r="F1139" i="15"/>
  <c r="D1580" i="15"/>
  <c r="D450" i="19" s="1"/>
  <c r="AE927" i="15"/>
  <c r="AI927" i="15"/>
  <c r="AE873" i="15"/>
  <c r="AG873" i="15"/>
  <c r="AI873" i="15"/>
  <c r="AC927" i="15"/>
  <c r="AG927" i="15"/>
  <c r="AB927" i="15"/>
  <c r="F727" i="15"/>
  <c r="F728" i="15" s="1"/>
  <c r="F729" i="15" s="1"/>
  <c r="F730" i="15" s="1"/>
  <c r="F731" i="15" s="1"/>
  <c r="F732" i="15" s="1"/>
  <c r="F733" i="15" s="1"/>
  <c r="F734" i="15" s="1"/>
  <c r="F735" i="15" s="1"/>
  <c r="F736" i="15" s="1"/>
  <c r="F737" i="15" s="1"/>
  <c r="F738" i="15" s="1"/>
  <c r="F739" i="15" s="1"/>
  <c r="F740" i="15" s="1"/>
  <c r="F741" i="15" s="1"/>
  <c r="F742" i="15" s="1"/>
  <c r="F743" i="15" s="1"/>
  <c r="F744" i="15" s="1"/>
  <c r="F745" i="15" s="1"/>
  <c r="F746" i="15" s="1"/>
  <c r="F747" i="15" s="1"/>
  <c r="F748" i="15" s="1"/>
  <c r="F749" i="15" s="1"/>
  <c r="F750" i="15" s="1"/>
  <c r="F751" i="15" s="1"/>
  <c r="F752" i="15" s="1"/>
  <c r="F753" i="15" s="1"/>
  <c r="F754" i="15" s="1"/>
  <c r="F755" i="15" s="1"/>
  <c r="F756" i="15" s="1"/>
  <c r="F757" i="15" s="1"/>
  <c r="F758" i="15" s="1"/>
  <c r="F759" i="15" s="1"/>
  <c r="F760" i="15" s="1"/>
  <c r="F761" i="15" s="1"/>
  <c r="F762" i="15" s="1"/>
  <c r="F763" i="15" s="1"/>
  <c r="F764" i="15" s="1"/>
  <c r="F765" i="15" s="1"/>
  <c r="AC873" i="15"/>
  <c r="AC929" i="15" s="1"/>
  <c r="AB873" i="15"/>
  <c r="F895" i="15"/>
  <c r="F896" i="15" s="1"/>
  <c r="F897" i="15" s="1"/>
  <c r="F898" i="15" s="1"/>
  <c r="F899" i="15" s="1"/>
  <c r="F900" i="15" s="1"/>
  <c r="F901" i="15" s="1"/>
  <c r="F902" i="15" s="1"/>
  <c r="F903" i="15" s="1"/>
  <c r="F904" i="15" s="1"/>
  <c r="F905" i="15" s="1"/>
  <c r="F906" i="15" s="1"/>
  <c r="F907" i="15" s="1"/>
  <c r="F908" i="15" s="1"/>
  <c r="F909" i="15" s="1"/>
  <c r="F910" i="15" s="1"/>
  <c r="F911" i="15" s="1"/>
  <c r="F912" i="15" s="1"/>
  <c r="F913" i="15" s="1"/>
  <c r="F914" i="15" s="1"/>
  <c r="F915" i="15" s="1"/>
  <c r="F916" i="15" s="1"/>
  <c r="F917" i="15" s="1"/>
  <c r="F918" i="15" s="1"/>
  <c r="F919" i="15" s="1"/>
  <c r="F920" i="15" s="1"/>
  <c r="F921" i="15" s="1"/>
  <c r="F922" i="15" s="1"/>
  <c r="F923" i="15" s="1"/>
  <c r="F924" i="15" s="1"/>
  <c r="F925" i="15" s="1"/>
  <c r="F927" i="15" s="1"/>
  <c r="F929" i="15" s="1"/>
  <c r="V927" i="15"/>
  <c r="F841" i="15"/>
  <c r="F842" i="15" s="1"/>
  <c r="F843" i="15" s="1"/>
  <c r="F844" i="15" s="1"/>
  <c r="F845" i="15" s="1"/>
  <c r="F846" i="15" s="1"/>
  <c r="F847" i="15" s="1"/>
  <c r="F848" i="15" s="1"/>
  <c r="F849" i="15" s="1"/>
  <c r="F850" i="15" s="1"/>
  <c r="F851" i="15" s="1"/>
  <c r="F852" i="15" s="1"/>
  <c r="F853" i="15" s="1"/>
  <c r="F854" i="15" s="1"/>
  <c r="F855" i="15" s="1"/>
  <c r="F856" i="15" s="1"/>
  <c r="F857" i="15" s="1"/>
  <c r="F858" i="15" s="1"/>
  <c r="F859" i="15" s="1"/>
  <c r="F860" i="15" s="1"/>
  <c r="F861" i="15" s="1"/>
  <c r="F862" i="15" s="1"/>
  <c r="F863" i="15" s="1"/>
  <c r="F864" i="15" s="1"/>
  <c r="F865" i="15" s="1"/>
  <c r="F866" i="15" s="1"/>
  <c r="F867" i="15" s="1"/>
  <c r="F868" i="15" s="1"/>
  <c r="F869" i="15" s="1"/>
  <c r="F870" i="15" s="1"/>
  <c r="F871" i="15" s="1"/>
  <c r="F873" i="15" s="1"/>
  <c r="J873" i="15"/>
  <c r="N873" i="15"/>
  <c r="R873" i="15"/>
  <c r="V873" i="15"/>
  <c r="Z873" i="15"/>
  <c r="F787" i="15"/>
  <c r="F788" i="15" s="1"/>
  <c r="F789" i="15" s="1"/>
  <c r="F790" i="15" s="1"/>
  <c r="F791" i="15" s="1"/>
  <c r="F792" i="15" s="1"/>
  <c r="F793" i="15" s="1"/>
  <c r="F794" i="15" s="1"/>
  <c r="F795" i="15" s="1"/>
  <c r="F796" i="15" s="1"/>
  <c r="F797" i="15" s="1"/>
  <c r="F798" i="15" s="1"/>
  <c r="F799" i="15" s="1"/>
  <c r="F800" i="15" s="1"/>
  <c r="F801" i="15" s="1"/>
  <c r="F802" i="15" s="1"/>
  <c r="F803" i="15" s="1"/>
  <c r="F804" i="15" s="1"/>
  <c r="F805" i="15" s="1"/>
  <c r="F806" i="15" s="1"/>
  <c r="F807" i="15" s="1"/>
  <c r="F808" i="15" s="1"/>
  <c r="F809" i="15" s="1"/>
  <c r="F810" i="15" s="1"/>
  <c r="F811" i="15" s="1"/>
  <c r="F812" i="15" s="1"/>
  <c r="F813" i="15" s="1"/>
  <c r="F814" i="15" s="1"/>
  <c r="F815" i="15" s="1"/>
  <c r="F816" i="15" s="1"/>
  <c r="F817" i="15" s="1"/>
  <c r="D745" i="15"/>
  <c r="D797" i="15" s="1"/>
  <c r="D851" i="15" s="1"/>
  <c r="D905" i="15" s="1"/>
  <c r="D753" i="15"/>
  <c r="D750" i="15"/>
  <c r="D802" i="15" s="1"/>
  <c r="D856" i="15" s="1"/>
  <c r="D910" i="15" s="1"/>
  <c r="D682" i="15"/>
  <c r="D734" i="15" s="1"/>
  <c r="D786" i="15" s="1"/>
  <c r="D840" i="15" s="1"/>
  <c r="D894" i="15" s="1"/>
  <c r="G927" i="15"/>
  <c r="K927" i="15"/>
  <c r="O927" i="15"/>
  <c r="S927" i="15"/>
  <c r="W927" i="15"/>
  <c r="AA927" i="15"/>
  <c r="D666" i="15"/>
  <c r="D718" i="15" s="1"/>
  <c r="D770" i="15" s="1"/>
  <c r="D824" i="15" s="1"/>
  <c r="D878" i="15" s="1"/>
  <c r="D674" i="15"/>
  <c r="D726" i="15" s="1"/>
  <c r="D778" i="15" s="1"/>
  <c r="D832" i="15" s="1"/>
  <c r="D886" i="15" s="1"/>
  <c r="J927" i="15"/>
  <c r="N927" i="15"/>
  <c r="R927" i="15"/>
  <c r="Z927" i="15"/>
  <c r="H927" i="15"/>
  <c r="L927" i="15"/>
  <c r="P927" i="15"/>
  <c r="T927" i="15"/>
  <c r="X927" i="15"/>
  <c r="I927" i="15"/>
  <c r="M927" i="15"/>
  <c r="Q927" i="15"/>
  <c r="U927" i="15"/>
  <c r="Y927" i="15"/>
  <c r="F631" i="15"/>
  <c r="F632" i="15" s="1"/>
  <c r="F633" i="15" s="1"/>
  <c r="F634" i="15" s="1"/>
  <c r="F635" i="15" s="1"/>
  <c r="F636" i="15" s="1"/>
  <c r="F637" i="15" s="1"/>
  <c r="F638" i="15" s="1"/>
  <c r="F639" i="15" s="1"/>
  <c r="F640" i="15" s="1"/>
  <c r="F641" i="15" s="1"/>
  <c r="F642" i="15" s="1"/>
  <c r="F643" i="15" s="1"/>
  <c r="F644" i="15" s="1"/>
  <c r="F645" i="15" s="1"/>
  <c r="F646" i="15" s="1"/>
  <c r="F647" i="15" s="1"/>
  <c r="F648" i="15" s="1"/>
  <c r="F649" i="15" s="1"/>
  <c r="F650" i="15" s="1"/>
  <c r="F651" i="15" s="1"/>
  <c r="F652" i="15" s="1"/>
  <c r="F653" i="15" s="1"/>
  <c r="F654" i="15" s="1"/>
  <c r="F655" i="15" s="1"/>
  <c r="F656" i="15" s="1"/>
  <c r="F657" i="15" s="1"/>
  <c r="F658" i="15" s="1"/>
  <c r="F659" i="15" s="1"/>
  <c r="F660" i="15" s="1"/>
  <c r="F661" i="15" s="1"/>
  <c r="K873" i="15"/>
  <c r="S873" i="15"/>
  <c r="AA873" i="15"/>
  <c r="P873" i="15"/>
  <c r="X873" i="15"/>
  <c r="G873" i="15"/>
  <c r="O873" i="15"/>
  <c r="W873" i="15"/>
  <c r="H873" i="15"/>
  <c r="L873" i="15"/>
  <c r="T873" i="15"/>
  <c r="I873" i="15"/>
  <c r="M873" i="15"/>
  <c r="Q873" i="15"/>
  <c r="U873" i="15"/>
  <c r="Y873" i="15"/>
  <c r="D606" i="15"/>
  <c r="F65" i="16" l="1"/>
  <c r="F87" i="16"/>
  <c r="F1580" i="15"/>
  <c r="F450" i="19"/>
  <c r="AC1580" i="15"/>
  <c r="AC450" i="19"/>
  <c r="F22" i="16"/>
  <c r="F43" i="16"/>
  <c r="F1140" i="15"/>
  <c r="V929" i="15"/>
  <c r="AI929" i="15"/>
  <c r="AG929" i="15"/>
  <c r="AE929" i="15"/>
  <c r="AB929" i="15"/>
  <c r="Q929" i="15"/>
  <c r="Z929" i="15"/>
  <c r="W929" i="15"/>
  <c r="R929" i="15"/>
  <c r="U929" i="15"/>
  <c r="J929" i="15"/>
  <c r="X929" i="15"/>
  <c r="O929" i="15"/>
  <c r="N929" i="15"/>
  <c r="Y929" i="15"/>
  <c r="I929" i="15"/>
  <c r="G929" i="15"/>
  <c r="AA929" i="15"/>
  <c r="K929" i="15"/>
  <c r="D805" i="15"/>
  <c r="D859" i="15" s="1"/>
  <c r="D913" i="15" s="1"/>
  <c r="L929" i="15"/>
  <c r="H929" i="15"/>
  <c r="S929" i="15"/>
  <c r="M929" i="15"/>
  <c r="T929" i="15"/>
  <c r="P929" i="15"/>
  <c r="F66" i="16" l="1"/>
  <c r="F88" i="16"/>
  <c r="T1580" i="15"/>
  <c r="T450" i="19"/>
  <c r="L1580" i="15"/>
  <c r="L450" i="19"/>
  <c r="G1580" i="15"/>
  <c r="G450" i="19"/>
  <c r="O1580" i="15"/>
  <c r="O450" i="19"/>
  <c r="R1580" i="15"/>
  <c r="R450" i="19"/>
  <c r="AB1580" i="15"/>
  <c r="AB450" i="19"/>
  <c r="V1580" i="15"/>
  <c r="V450" i="19"/>
  <c r="M1580" i="15"/>
  <c r="M450" i="19"/>
  <c r="I1580" i="15"/>
  <c r="I450" i="19"/>
  <c r="X1580" i="15"/>
  <c r="X450" i="19"/>
  <c r="W1580" i="15"/>
  <c r="W450" i="19"/>
  <c r="AE1580" i="15"/>
  <c r="AE450" i="19"/>
  <c r="S1580" i="15"/>
  <c r="S450" i="19"/>
  <c r="K1580" i="15"/>
  <c r="K450" i="19"/>
  <c r="Y1580" i="15"/>
  <c r="Y450" i="19"/>
  <c r="J1580" i="15"/>
  <c r="J450" i="19"/>
  <c r="Z1580" i="15"/>
  <c r="Z450" i="19"/>
  <c r="AG1580" i="15"/>
  <c r="AG450" i="19"/>
  <c r="P1580" i="15"/>
  <c r="P450" i="19"/>
  <c r="H1580" i="15"/>
  <c r="H450" i="19"/>
  <c r="AA1580" i="15"/>
  <c r="AA450" i="19"/>
  <c r="N1580" i="15"/>
  <c r="N450" i="19"/>
  <c r="U1580" i="15"/>
  <c r="U450" i="19"/>
  <c r="Q1580" i="15"/>
  <c r="Q450" i="19"/>
  <c r="AI1580" i="15"/>
  <c r="AI450" i="19"/>
  <c r="F23" i="16"/>
  <c r="F44" i="16"/>
  <c r="F1141" i="15"/>
  <c r="F89" i="16" l="1"/>
  <c r="F67" i="16"/>
  <c r="F24" i="16"/>
  <c r="F45" i="16"/>
  <c r="F1142" i="15"/>
  <c r="F90" i="16" l="1"/>
  <c r="F68" i="16"/>
  <c r="F25" i="16"/>
  <c r="F46" i="16"/>
  <c r="F1143" i="15"/>
  <c r="F69" i="16" l="1"/>
  <c r="F91" i="16"/>
  <c r="F26" i="16"/>
  <c r="F47" i="16"/>
  <c r="F1144" i="15"/>
  <c r="F70" i="16" l="1"/>
  <c r="F92" i="16"/>
  <c r="F27" i="16"/>
  <c r="F48" i="16"/>
  <c r="F1145" i="15"/>
  <c r="F93" i="16" l="1"/>
  <c r="F71" i="16"/>
  <c r="F28" i="16"/>
  <c r="F49" i="16"/>
  <c r="F1146" i="15"/>
  <c r="F72" i="16" l="1"/>
  <c r="F94" i="16"/>
  <c r="F29" i="16"/>
  <c r="F50" i="16"/>
  <c r="F1147" i="15"/>
  <c r="F95" i="16" l="1"/>
  <c r="F73" i="16"/>
  <c r="F30" i="16"/>
  <c r="F51" i="16"/>
  <c r="F1148" i="15"/>
  <c r="F74" i="16" l="1"/>
  <c r="F96" i="16"/>
  <c r="F31" i="16"/>
  <c r="F52" i="16"/>
  <c r="F1149" i="15"/>
  <c r="F97" i="16" l="1"/>
  <c r="F75" i="16"/>
  <c r="F32" i="16"/>
  <c r="F53" i="16"/>
  <c r="F1150" i="15"/>
  <c r="F76" i="16" l="1"/>
  <c r="F98" i="16"/>
  <c r="F33" i="16"/>
  <c r="F54" i="16"/>
  <c r="F1151" i="15"/>
  <c r="F77" i="16" l="1"/>
  <c r="F99" i="16"/>
  <c r="F34" i="16"/>
  <c r="F55" i="16"/>
  <c r="F1152" i="15"/>
  <c r="F100" i="16" l="1"/>
  <c r="F78" i="16"/>
  <c r="F35" i="16"/>
  <c r="F56" i="16"/>
  <c r="F1153" i="15"/>
  <c r="F101" i="16" l="1"/>
  <c r="F79" i="16"/>
  <c r="F36" i="16"/>
  <c r="F57" i="16"/>
  <c r="F1154" i="15"/>
  <c r="F80" i="16" l="1"/>
  <c r="F102" i="16"/>
  <c r="F37" i="16"/>
  <c r="F58" i="16"/>
  <c r="F1155" i="15"/>
  <c r="F59" i="16" l="1"/>
  <c r="F81" i="16"/>
  <c r="F103" i="16"/>
  <c r="F1156" i="15"/>
  <c r="F1157" i="15" l="1"/>
  <c r="F1158" i="15" l="1"/>
  <c r="F1159" i="15" l="1"/>
  <c r="F1160" i="15" l="1"/>
  <c r="F1161" i="15" l="1"/>
  <c r="F1162" i="15" l="1"/>
  <c r="F1163" i="15" l="1"/>
  <c r="F1164" i="15" l="1"/>
  <c r="F1165" i="15" l="1"/>
  <c r="F1166" i="15" l="1"/>
  <c r="F1167" i="15" l="1"/>
  <c r="F1168" i="15" l="1"/>
  <c r="F1169" i="15" l="1"/>
  <c r="F1170" i="15" l="1"/>
  <c r="F1171" i="15" l="1"/>
  <c r="F1172" i="15" l="1"/>
  <c r="F1173" i="15" l="1"/>
  <c r="F1174" i="15" l="1"/>
  <c r="F1175" i="15" l="1"/>
  <c r="F1176" i="15" l="1"/>
  <c r="F1177" i="15" l="1"/>
  <c r="F1178" i="15" l="1"/>
  <c r="F1179" i="15" l="1"/>
  <c r="F1180" i="15" l="1"/>
  <c r="F1181" i="15" l="1"/>
  <c r="F1182" i="15" l="1"/>
  <c r="F1183" i="15" l="1"/>
  <c r="F1184" i="15" l="1"/>
  <c r="F1185" i="15" l="1"/>
  <c r="F1186" i="15" l="1"/>
  <c r="F1187" i="15" l="1"/>
  <c r="F1188" i="15" l="1"/>
  <c r="F1189" i="15" l="1"/>
  <c r="F1190" i="15" l="1"/>
  <c r="F1191" i="15" l="1"/>
  <c r="D323" i="15" l="1"/>
  <c r="D445" i="19" s="1"/>
  <c r="D194" i="15"/>
  <c r="D193" i="15"/>
  <c r="D192" i="15"/>
  <c r="D191" i="15"/>
  <c r="D190" i="15"/>
  <c r="D189" i="15"/>
  <c r="D188" i="15"/>
  <c r="D187" i="15"/>
  <c r="D186" i="15"/>
  <c r="D185" i="15"/>
  <c r="D184" i="15"/>
  <c r="D183" i="15"/>
  <c r="D182" i="15"/>
  <c r="D181" i="15"/>
  <c r="D180" i="15"/>
  <c r="D179" i="15"/>
  <c r="D178" i="15"/>
  <c r="D177" i="15"/>
  <c r="D176" i="15"/>
  <c r="D175" i="15"/>
  <c r="D174" i="15"/>
  <c r="D173" i="15"/>
  <c r="D172" i="15"/>
  <c r="AI323" i="15"/>
  <c r="AI445" i="19" s="1"/>
  <c r="AG323" i="15"/>
  <c r="AG445" i="19" s="1"/>
  <c r="AE323" i="15"/>
  <c r="AE445" i="19" s="1"/>
  <c r="AC323" i="15"/>
  <c r="AC445" i="19" s="1"/>
  <c r="AB323" i="15"/>
  <c r="AB445" i="19" s="1"/>
  <c r="AA323" i="15"/>
  <c r="AA445" i="19" s="1"/>
  <c r="Z323" i="15"/>
  <c r="Z445" i="19" s="1"/>
  <c r="Y323" i="15"/>
  <c r="Y445" i="19" s="1"/>
  <c r="X323" i="15"/>
  <c r="X445" i="19" s="1"/>
  <c r="W323" i="15"/>
  <c r="W445" i="19" s="1"/>
  <c r="V323" i="15"/>
  <c r="V445" i="19" s="1"/>
  <c r="U323" i="15"/>
  <c r="U445" i="19" s="1"/>
  <c r="T323" i="15"/>
  <c r="T445" i="19" s="1"/>
  <c r="S323" i="15"/>
  <c r="S445" i="19" s="1"/>
  <c r="R323" i="15"/>
  <c r="R445" i="19" s="1"/>
  <c r="Q323" i="15"/>
  <c r="Q445" i="19" s="1"/>
  <c r="P323" i="15"/>
  <c r="P445" i="19" s="1"/>
  <c r="O323" i="15"/>
  <c r="O445" i="19" s="1"/>
  <c r="N323" i="15"/>
  <c r="N445" i="19" s="1"/>
  <c r="M323" i="15"/>
  <c r="M445" i="19" s="1"/>
  <c r="L323" i="15"/>
  <c r="L445" i="19" s="1"/>
  <c r="K323" i="15"/>
  <c r="K445" i="19" s="1"/>
  <c r="J323" i="15"/>
  <c r="J445" i="19" s="1"/>
  <c r="I323" i="15"/>
  <c r="I445" i="19" s="1"/>
  <c r="H323" i="15"/>
  <c r="H445" i="19" s="1"/>
  <c r="G323" i="15"/>
  <c r="G445" i="19" s="1"/>
  <c r="F173" i="15"/>
  <c r="F174" i="15" s="1"/>
  <c r="F175" i="15" s="1"/>
  <c r="F176" i="15" s="1"/>
  <c r="F177" i="15" s="1"/>
  <c r="F178" i="15" s="1"/>
  <c r="F179" i="15" s="1"/>
  <c r="F180" i="15" s="1"/>
  <c r="F181" i="15" s="1"/>
  <c r="F182" i="15" s="1"/>
  <c r="F183" i="15" s="1"/>
  <c r="F184" i="15" s="1"/>
  <c r="F185" i="15" s="1"/>
  <c r="F186" i="15" s="1"/>
  <c r="F187" i="15" s="1"/>
  <c r="F188" i="15" s="1"/>
  <c r="F189" i="15" s="1"/>
  <c r="F190" i="15" s="1"/>
  <c r="F191" i="15" s="1"/>
  <c r="F192" i="15" s="1"/>
  <c r="F193" i="15" s="1"/>
  <c r="F194" i="15" s="1"/>
  <c r="F195" i="15" s="1"/>
  <c r="F196" i="15" s="1"/>
  <c r="F197" i="15" s="1"/>
  <c r="F198" i="15" s="1"/>
  <c r="F199" i="15" s="1"/>
  <c r="F200" i="15" s="1"/>
  <c r="F201" i="15" s="1"/>
  <c r="F202" i="15" s="1"/>
  <c r="F203" i="15" s="1"/>
  <c r="F204" i="15" s="1"/>
  <c r="F205" i="15" s="1"/>
  <c r="F206" i="15" s="1"/>
  <c r="F207" i="15" s="1"/>
  <c r="F208" i="15" s="1"/>
  <c r="F209" i="15" s="1"/>
  <c r="F210" i="15" s="1"/>
  <c r="F211" i="15" s="1"/>
  <c r="F212" i="15" s="1"/>
  <c r="F213" i="15" s="1"/>
  <c r="F214" i="15" s="1"/>
  <c r="F215" i="15" s="1"/>
  <c r="F216" i="15" s="1"/>
  <c r="F217" i="15" s="1"/>
  <c r="F218" i="15" s="1"/>
  <c r="F219" i="15" s="1"/>
  <c r="F220" i="15" s="1"/>
  <c r="F221" i="15" s="1"/>
  <c r="F222" i="15" s="1"/>
  <c r="F223" i="15" s="1"/>
  <c r="F224" i="15" s="1"/>
  <c r="F225" i="15" s="1"/>
  <c r="F226" i="15" s="1"/>
  <c r="F227" i="15" s="1"/>
  <c r="F228" i="15" s="1"/>
  <c r="F229" i="15" s="1"/>
  <c r="F230" i="15" s="1"/>
  <c r="F231" i="15" s="1"/>
  <c r="F232" i="15" s="1"/>
  <c r="F233" i="15" s="1"/>
  <c r="F234" i="15" s="1"/>
  <c r="F235" i="15" s="1"/>
  <c r="F236" i="15" s="1"/>
  <c r="F237" i="15" s="1"/>
  <c r="F238" i="15" s="1"/>
  <c r="F239" i="15" s="1"/>
  <c r="F240" i="15" s="1"/>
  <c r="F241" i="15" s="1"/>
  <c r="F242" i="15" s="1"/>
  <c r="F243" i="15" s="1"/>
  <c r="F244" i="15" s="1"/>
  <c r="F245" i="15" s="1"/>
  <c r="F246" i="15" s="1"/>
  <c r="F247" i="15" s="1"/>
  <c r="F248" i="15" s="1"/>
  <c r="F249" i="15" s="1"/>
  <c r="F250" i="15" s="1"/>
  <c r="F251" i="15" s="1"/>
  <c r="F252" i="15" s="1"/>
  <c r="F253" i="15" s="1"/>
  <c r="F254" i="15" s="1"/>
  <c r="F255" i="15" s="1"/>
  <c r="F256" i="15" s="1"/>
  <c r="F257" i="15" s="1"/>
  <c r="F258" i="15" s="1"/>
  <c r="F259" i="15" s="1"/>
  <c r="F260" i="15" s="1"/>
  <c r="F261" i="15" s="1"/>
  <c r="F262" i="15" s="1"/>
  <c r="F263" i="15" s="1"/>
  <c r="F264" i="15" s="1"/>
  <c r="F265" i="15" s="1"/>
  <c r="F266" i="15" s="1"/>
  <c r="F267" i="15" s="1"/>
  <c r="F268" i="15" s="1"/>
  <c r="F269" i="15" s="1"/>
  <c r="F270" i="15" s="1"/>
  <c r="F271" i="15" s="1"/>
  <c r="F272" i="15" s="1"/>
  <c r="F273" i="15" s="1"/>
  <c r="F274" i="15" s="1"/>
  <c r="F275" i="15" s="1"/>
  <c r="F276" i="15" s="1"/>
  <c r="F277" i="15" s="1"/>
  <c r="F278" i="15" s="1"/>
  <c r="F279" i="15" s="1"/>
  <c r="F280" i="15" s="1"/>
  <c r="F281" i="15" s="1"/>
  <c r="F282" i="15" s="1"/>
  <c r="F283" i="15" s="1"/>
  <c r="F284" i="15" s="1"/>
  <c r="F285" i="15" s="1"/>
  <c r="F286" i="15" s="1"/>
  <c r="F287" i="15" s="1"/>
  <c r="F288" i="15" s="1"/>
  <c r="F289" i="15" s="1"/>
  <c r="F290" i="15" s="1"/>
  <c r="F291" i="15" s="1"/>
  <c r="F292" i="15" s="1"/>
  <c r="F293" i="15" s="1"/>
  <c r="F294" i="15" s="1"/>
  <c r="F295" i="15" s="1"/>
  <c r="F296" i="15" s="1"/>
  <c r="F297" i="15" s="1"/>
  <c r="F298" i="15" s="1"/>
  <c r="F299" i="15" s="1"/>
  <c r="F300" i="15" s="1"/>
  <c r="F301" i="15" s="1"/>
  <c r="F302" i="15" s="1"/>
  <c r="F303" i="15" s="1"/>
  <c r="F304" i="15" s="1"/>
  <c r="F305" i="15" s="1"/>
  <c r="F306" i="15" s="1"/>
  <c r="F307" i="15" s="1"/>
  <c r="F308" i="15" s="1"/>
  <c r="F309" i="15" s="1"/>
  <c r="F310" i="15" s="1"/>
  <c r="F311" i="15" s="1"/>
  <c r="F312" i="15" s="1"/>
  <c r="F313" i="15" s="1"/>
  <c r="F314" i="15" s="1"/>
  <c r="F315" i="15" s="1"/>
  <c r="F316" i="15" s="1"/>
  <c r="F317" i="15" s="1"/>
  <c r="F318" i="15" s="1"/>
  <c r="F319" i="15" s="1"/>
  <c r="F320" i="15" s="1"/>
  <c r="F321" i="15" s="1"/>
  <c r="F323" i="15" s="1"/>
  <c r="F445" i="19" s="1"/>
  <c r="D169" i="15"/>
  <c r="D444" i="19" s="1"/>
  <c r="F19" i="15"/>
  <c r="F20" i="15" s="1"/>
  <c r="F21" i="15" s="1"/>
  <c r="F22" i="15" s="1"/>
  <c r="F23" i="15" s="1"/>
  <c r="F24" i="15" s="1"/>
  <c r="F25" i="15" s="1"/>
  <c r="F26" i="15" s="1"/>
  <c r="F27" i="15" s="1"/>
  <c r="F28" i="15" s="1"/>
  <c r="F29" i="15" s="1"/>
  <c r="F30" i="15" s="1"/>
  <c r="F31" i="15" s="1"/>
  <c r="F32" i="15" s="1"/>
  <c r="F33" i="15" s="1"/>
  <c r="F34" i="15" s="1"/>
  <c r="F35" i="15" s="1"/>
  <c r="F36" i="15" s="1"/>
  <c r="F37" i="15" s="1"/>
  <c r="F38" i="15" s="1"/>
  <c r="F39" i="15" s="1"/>
  <c r="F40" i="15" s="1"/>
  <c r="F41" i="15" s="1"/>
  <c r="F42" i="15" s="1"/>
  <c r="F43" i="15" s="1"/>
  <c r="F44" i="15" s="1"/>
  <c r="F45" i="15" s="1"/>
  <c r="F46" i="15" s="1"/>
  <c r="F47" i="15" s="1"/>
  <c r="F48" i="15" s="1"/>
  <c r="F49" i="15" s="1"/>
  <c r="F50" i="15" s="1"/>
  <c r="F51" i="15" s="1"/>
  <c r="F52" i="15" s="1"/>
  <c r="F53" i="15" s="1"/>
  <c r="F54" i="15" s="1"/>
  <c r="F55" i="15" s="1"/>
  <c r="F56" i="15" s="1"/>
  <c r="F57" i="15" s="1"/>
  <c r="F58" i="15" s="1"/>
  <c r="F59" i="15" s="1"/>
  <c r="F60" i="15" s="1"/>
  <c r="F61" i="15" s="1"/>
  <c r="F62" i="15" s="1"/>
  <c r="F63" i="15" s="1"/>
  <c r="F64" i="15" s="1"/>
  <c r="F65" i="15" s="1"/>
  <c r="F66" i="15" s="1"/>
  <c r="F67" i="15" s="1"/>
  <c r="F68" i="15" s="1"/>
  <c r="F69" i="15" s="1"/>
  <c r="F70" i="15" s="1"/>
  <c r="F71" i="15" s="1"/>
  <c r="F72" i="15" s="1"/>
  <c r="F73" i="15" s="1"/>
  <c r="F74" i="15" s="1"/>
  <c r="F75" i="15" s="1"/>
  <c r="F76" i="15" s="1"/>
  <c r="F77" i="15" s="1"/>
  <c r="F78" i="15" s="1"/>
  <c r="F79" i="15" s="1"/>
  <c r="F80" i="15" s="1"/>
  <c r="F81" i="15" s="1"/>
  <c r="F82" i="15" s="1"/>
  <c r="F83" i="15" s="1"/>
  <c r="F84" i="15" s="1"/>
  <c r="F85" i="15" s="1"/>
  <c r="F86" i="15" s="1"/>
  <c r="F87" i="15" s="1"/>
  <c r="F88" i="15" s="1"/>
  <c r="F89" i="15" s="1"/>
  <c r="F90" i="15" s="1"/>
  <c r="F91" i="15" s="1"/>
  <c r="F92" i="15" s="1"/>
  <c r="F93" i="15" s="1"/>
  <c r="F94" i="15" s="1"/>
  <c r="F95" i="15" s="1"/>
  <c r="F96" i="15" s="1"/>
  <c r="F97" i="15" s="1"/>
  <c r="F98" i="15" s="1"/>
  <c r="F99" i="15" s="1"/>
  <c r="F100" i="15" s="1"/>
  <c r="F101" i="15" s="1"/>
  <c r="F102" i="15" s="1"/>
  <c r="F103" i="15" s="1"/>
  <c r="F104" i="15" s="1"/>
  <c r="F105" i="15" s="1"/>
  <c r="F106" i="15" s="1"/>
  <c r="F107" i="15" s="1"/>
  <c r="F108" i="15" s="1"/>
  <c r="F109" i="15" s="1"/>
  <c r="F110" i="15" s="1"/>
  <c r="F111" i="15" s="1"/>
  <c r="F112" i="15" s="1"/>
  <c r="F113" i="15" s="1"/>
  <c r="F114" i="15" s="1"/>
  <c r="F115" i="15" s="1"/>
  <c r="F116" i="15" s="1"/>
  <c r="F117" i="15" s="1"/>
  <c r="F118" i="15" s="1"/>
  <c r="F119" i="15" s="1"/>
  <c r="F120" i="15" s="1"/>
  <c r="F121" i="15" s="1"/>
  <c r="F122" i="15" s="1"/>
  <c r="F123" i="15" s="1"/>
  <c r="F124" i="15" s="1"/>
  <c r="F125" i="15" s="1"/>
  <c r="F126" i="15" s="1"/>
  <c r="F127" i="15" s="1"/>
  <c r="F128" i="15" s="1"/>
  <c r="F129" i="15" s="1"/>
  <c r="F130" i="15" s="1"/>
  <c r="F131" i="15" s="1"/>
  <c r="F132" i="15" s="1"/>
  <c r="F133" i="15" s="1"/>
  <c r="F134" i="15" s="1"/>
  <c r="F135" i="15" s="1"/>
  <c r="F136" i="15" s="1"/>
  <c r="F137" i="15" s="1"/>
  <c r="F138" i="15" s="1"/>
  <c r="F139" i="15" s="1"/>
  <c r="F140" i="15" s="1"/>
  <c r="F141" i="15" s="1"/>
  <c r="F142" i="15" s="1"/>
  <c r="F143" i="15" s="1"/>
  <c r="F144" i="15" s="1"/>
  <c r="F145" i="15" s="1"/>
  <c r="F146" i="15" s="1"/>
  <c r="F147" i="15" s="1"/>
  <c r="F148" i="15" s="1"/>
  <c r="F149" i="15" s="1"/>
  <c r="F150" i="15" s="1"/>
  <c r="F151" i="15" s="1"/>
  <c r="F152" i="15" s="1"/>
  <c r="F153" i="15" s="1"/>
  <c r="F154" i="15" s="1"/>
  <c r="F155" i="15" s="1"/>
  <c r="F156" i="15" s="1"/>
  <c r="F157" i="15" s="1"/>
  <c r="F158" i="15" s="1"/>
  <c r="F159" i="15" s="1"/>
  <c r="F160" i="15" s="1"/>
  <c r="F161" i="15" s="1"/>
  <c r="F162" i="15" s="1"/>
  <c r="F163" i="15" s="1"/>
  <c r="F164" i="15" s="1"/>
  <c r="F165" i="15" s="1"/>
  <c r="F166" i="15" s="1"/>
  <c r="F167" i="15" s="1"/>
  <c r="D40" i="15"/>
  <c r="D39" i="15"/>
  <c r="D38" i="15"/>
  <c r="D37" i="15"/>
  <c r="D36" i="15"/>
  <c r="D35" i="15"/>
  <c r="D34" i="15"/>
  <c r="D33" i="15"/>
  <c r="D32" i="15"/>
  <c r="D31" i="15"/>
  <c r="D30" i="15"/>
  <c r="D29" i="15"/>
  <c r="D28" i="15"/>
  <c r="D27" i="15"/>
  <c r="D26" i="15"/>
  <c r="D25" i="15"/>
  <c r="D24" i="15"/>
  <c r="D23" i="15"/>
  <c r="D22" i="15"/>
  <c r="D21" i="15"/>
  <c r="D20" i="15"/>
  <c r="D19" i="15"/>
  <c r="D18" i="15"/>
  <c r="D321" i="15"/>
  <c r="D320" i="15"/>
  <c r="D319" i="15"/>
  <c r="D318" i="15"/>
  <c r="D317" i="15"/>
  <c r="D316" i="15"/>
  <c r="D315" i="15"/>
  <c r="D314" i="15"/>
  <c r="D313" i="15"/>
  <c r="D312" i="15"/>
  <c r="D311" i="15"/>
  <c r="D310" i="15"/>
  <c r="D309" i="15"/>
  <c r="D308" i="15"/>
  <c r="D307" i="15"/>
  <c r="D306" i="15"/>
  <c r="D305" i="15"/>
  <c r="D304" i="15"/>
  <c r="D303" i="15"/>
  <c r="D302" i="15"/>
  <c r="D301" i="15"/>
  <c r="D300" i="15"/>
  <c r="D299" i="15"/>
  <c r="D298" i="15"/>
  <c r="D297" i="15"/>
  <c r="D296" i="15"/>
  <c r="D295" i="15"/>
  <c r="D294" i="15"/>
  <c r="D293" i="15"/>
  <c r="D292" i="15"/>
  <c r="D291" i="15"/>
  <c r="D290" i="15"/>
  <c r="D289" i="15"/>
  <c r="D288" i="15"/>
  <c r="D287" i="15"/>
  <c r="D286" i="15"/>
  <c r="D285" i="15"/>
  <c r="D284" i="15"/>
  <c r="D283" i="15"/>
  <c r="D282" i="15"/>
  <c r="D281" i="15"/>
  <c r="D280" i="15"/>
  <c r="D279" i="15"/>
  <c r="D278" i="15"/>
  <c r="D277" i="15"/>
  <c r="D276" i="15"/>
  <c r="D275" i="15"/>
  <c r="D274" i="15"/>
  <c r="D273" i="15"/>
  <c r="D272" i="15"/>
  <c r="D271" i="15"/>
  <c r="D270" i="15"/>
  <c r="D269" i="15"/>
  <c r="D268" i="15"/>
  <c r="D267" i="15"/>
  <c r="D266" i="15"/>
  <c r="D265" i="15"/>
  <c r="D264" i="15"/>
  <c r="D263" i="15"/>
  <c r="D262" i="15"/>
  <c r="D261" i="15"/>
  <c r="D260" i="15"/>
  <c r="D259" i="15"/>
  <c r="D258" i="15"/>
  <c r="D257" i="15"/>
  <c r="D256" i="15"/>
  <c r="D255" i="15"/>
  <c r="D254" i="15"/>
  <c r="D253" i="15"/>
  <c r="D252" i="15"/>
  <c r="D251" i="15"/>
  <c r="D250" i="15"/>
  <c r="D249" i="15"/>
  <c r="D248" i="15"/>
  <c r="D247" i="15"/>
  <c r="D246" i="15"/>
  <c r="D245" i="15"/>
  <c r="D244" i="15"/>
  <c r="D243" i="15"/>
  <c r="D242" i="15"/>
  <c r="D241" i="15"/>
  <c r="D240" i="15"/>
  <c r="D239" i="15"/>
  <c r="D238" i="15"/>
  <c r="D237" i="15"/>
  <c r="D236" i="15"/>
  <c r="D235" i="15"/>
  <c r="D234" i="15"/>
  <c r="D233" i="15"/>
  <c r="D232" i="15"/>
  <c r="D231" i="15"/>
  <c r="D230" i="15"/>
  <c r="D229" i="15"/>
  <c r="D228" i="15"/>
  <c r="D227" i="15"/>
  <c r="D226" i="15"/>
  <c r="D225" i="15"/>
  <c r="D224" i="15"/>
  <c r="D223" i="15"/>
  <c r="D222" i="15"/>
  <c r="D221" i="15"/>
  <c r="D220" i="15"/>
  <c r="D219" i="15"/>
  <c r="D218" i="15"/>
  <c r="D217" i="15"/>
  <c r="D216" i="15"/>
  <c r="D215" i="15"/>
  <c r="D214" i="15"/>
  <c r="D213" i="15"/>
  <c r="D212" i="15"/>
  <c r="D211" i="15"/>
  <c r="D210" i="15"/>
  <c r="D209" i="15"/>
  <c r="D208" i="15"/>
  <c r="D207" i="15"/>
  <c r="D206" i="15"/>
  <c r="D205" i="15"/>
  <c r="D204" i="15"/>
  <c r="D203" i="15"/>
  <c r="D202" i="15"/>
  <c r="D201" i="15"/>
  <c r="D200" i="15"/>
  <c r="D199" i="15"/>
  <c r="D198" i="15"/>
  <c r="D197" i="15"/>
  <c r="D196" i="15"/>
  <c r="D195" i="15"/>
  <c r="D165" i="15"/>
  <c r="D164" i="15"/>
  <c r="D163" i="15"/>
  <c r="D162" i="15"/>
  <c r="D161" i="15"/>
  <c r="D160" i="15"/>
  <c r="D159" i="15"/>
  <c r="D158" i="15"/>
  <c r="D157" i="15"/>
  <c r="D156" i="15"/>
  <c r="D155" i="15"/>
  <c r="D154" i="15"/>
  <c r="D166" i="15"/>
  <c r="D153" i="15"/>
  <c r="D152" i="15"/>
  <c r="D151" i="15"/>
  <c r="D150" i="15"/>
  <c r="D149" i="15"/>
  <c r="D148" i="15"/>
  <c r="D147" i="15"/>
  <c r="D146" i="15"/>
  <c r="D145" i="15"/>
  <c r="D144" i="15"/>
  <c r="D143" i="15"/>
  <c r="D142" i="15"/>
  <c r="D141" i="15"/>
  <c r="D140" i="15"/>
  <c r="D139" i="15"/>
  <c r="D138" i="15"/>
  <c r="D137" i="15"/>
  <c r="D136" i="15"/>
  <c r="D135" i="15"/>
  <c r="D134" i="15"/>
  <c r="D133" i="15"/>
  <c r="D132" i="15"/>
  <c r="D131" i="15"/>
  <c r="D130" i="15"/>
  <c r="D110" i="15"/>
  <c r="D111" i="15"/>
  <c r="D112" i="15"/>
  <c r="D113" i="15"/>
  <c r="D114" i="15"/>
  <c r="D115" i="15"/>
  <c r="D116" i="15"/>
  <c r="D117" i="15"/>
  <c r="D118" i="15"/>
  <c r="D119" i="15"/>
  <c r="D120" i="15"/>
  <c r="D121" i="15"/>
  <c r="D122" i="15"/>
  <c r="D123" i="15"/>
  <c r="D124" i="15"/>
  <c r="D125" i="15"/>
  <c r="D126" i="15"/>
  <c r="D127" i="15"/>
  <c r="D128" i="15"/>
  <c r="D129" i="15"/>
  <c r="D167" i="15"/>
  <c r="D108" i="15"/>
  <c r="D107" i="15"/>
  <c r="D106" i="15"/>
  <c r="D105" i="15"/>
  <c r="D104" i="15"/>
  <c r="D103" i="15"/>
  <c r="D102" i="15"/>
  <c r="D101" i="15"/>
  <c r="D100" i="15"/>
  <c r="D99" i="15"/>
  <c r="D98" i="15"/>
  <c r="D97" i="15"/>
  <c r="D96" i="15"/>
  <c r="D95" i="15"/>
  <c r="D94" i="15"/>
  <c r="D93" i="15"/>
  <c r="D92" i="15"/>
  <c r="D91" i="15"/>
  <c r="D90" i="15"/>
  <c r="D89" i="15"/>
  <c r="D88" i="15"/>
  <c r="D87" i="15"/>
  <c r="D86" i="15"/>
  <c r="D85" i="15"/>
  <c r="D84" i="15"/>
  <c r="D83" i="15"/>
  <c r="D82" i="15"/>
  <c r="D81" i="15"/>
  <c r="D80" i="15"/>
  <c r="D79" i="15"/>
  <c r="D78" i="15"/>
  <c r="D77" i="15"/>
  <c r="D76" i="15"/>
  <c r="D75" i="15"/>
  <c r="D74" i="15"/>
  <c r="D73" i="15"/>
  <c r="D72" i="15"/>
  <c r="D71" i="15"/>
  <c r="D70" i="15"/>
  <c r="D69" i="15"/>
  <c r="D68" i="15"/>
  <c r="D67" i="15"/>
  <c r="D66" i="15"/>
  <c r="D65" i="15"/>
  <c r="D64" i="15"/>
  <c r="D63" i="15"/>
  <c r="D62" i="15"/>
  <c r="D61" i="15"/>
  <c r="D60" i="15"/>
  <c r="D59" i="15"/>
  <c r="D58" i="15"/>
  <c r="D57" i="15"/>
  <c r="D56" i="15"/>
  <c r="D55" i="15"/>
  <c r="D54" i="15"/>
  <c r="D53" i="15"/>
  <c r="D52" i="15"/>
  <c r="D51" i="15"/>
  <c r="D50" i="15"/>
  <c r="D49" i="15"/>
  <c r="D48" i="15"/>
  <c r="D47" i="15"/>
  <c r="D46" i="15"/>
  <c r="D45" i="15"/>
  <c r="D44" i="15"/>
  <c r="D43" i="15"/>
  <c r="D42" i="15"/>
  <c r="D41" i="15"/>
  <c r="D109" i="15"/>
  <c r="D1185" i="14"/>
  <c r="D1144" i="14"/>
  <c r="D1143" i="14"/>
  <c r="D1142" i="14"/>
  <c r="D1141" i="14"/>
  <c r="D1140" i="14"/>
  <c r="D1139" i="14"/>
  <c r="D1138" i="14"/>
  <c r="D1137" i="14"/>
  <c r="D1136" i="14"/>
  <c r="D1135" i="14"/>
  <c r="D1134" i="14"/>
  <c r="D1133" i="14"/>
  <c r="D1132" i="14"/>
  <c r="D1131" i="14"/>
  <c r="D1130" i="14"/>
  <c r="D1129" i="14"/>
  <c r="D1128" i="14"/>
  <c r="D1127" i="14"/>
  <c r="D1126" i="14"/>
  <c r="D1125" i="14"/>
  <c r="D1124" i="14"/>
  <c r="D1120" i="14"/>
  <c r="D1079" i="14"/>
  <c r="D1078" i="14"/>
  <c r="D1077" i="14"/>
  <c r="D1076" i="14"/>
  <c r="D1075" i="14"/>
  <c r="D1074" i="14"/>
  <c r="D1073" i="14"/>
  <c r="D1072" i="14"/>
  <c r="D1071" i="14"/>
  <c r="D1070" i="14"/>
  <c r="D1069" i="14"/>
  <c r="D1068" i="14"/>
  <c r="D1067" i="14"/>
  <c r="D1066" i="14"/>
  <c r="D1065" i="14"/>
  <c r="D1064" i="14"/>
  <c r="D1063" i="14"/>
  <c r="D1062" i="14"/>
  <c r="D1061" i="14"/>
  <c r="D1060" i="14"/>
  <c r="D1059" i="14"/>
  <c r="AI1185" i="14"/>
  <c r="AI604" i="15" s="1"/>
  <c r="AG1185" i="14"/>
  <c r="AG604" i="15" s="1"/>
  <c r="AE1185" i="14"/>
  <c r="AE604" i="15" s="1"/>
  <c r="AC1185" i="14"/>
  <c r="AC604" i="15" s="1"/>
  <c r="AB1185" i="14"/>
  <c r="AB604" i="15" s="1"/>
  <c r="AA1185" i="14"/>
  <c r="AA604" i="15" s="1"/>
  <c r="Z1185" i="14"/>
  <c r="Z604" i="15" s="1"/>
  <c r="Y1185" i="14"/>
  <c r="Y604" i="15" s="1"/>
  <c r="X1185" i="14"/>
  <c r="X604" i="15" s="1"/>
  <c r="W1185" i="14"/>
  <c r="W604" i="15" s="1"/>
  <c r="V1185" i="14"/>
  <c r="V604" i="15" s="1"/>
  <c r="U1185" i="14"/>
  <c r="U604" i="15" s="1"/>
  <c r="T1185" i="14"/>
  <c r="T604" i="15" s="1"/>
  <c r="S1185" i="14"/>
  <c r="S604" i="15" s="1"/>
  <c r="R1185" i="14"/>
  <c r="R604" i="15" s="1"/>
  <c r="Q1185" i="14"/>
  <c r="Q604" i="15" s="1"/>
  <c r="P1185" i="14"/>
  <c r="P604" i="15" s="1"/>
  <c r="O1185" i="14"/>
  <c r="O604" i="15" s="1"/>
  <c r="N1185" i="14"/>
  <c r="N604" i="15" s="1"/>
  <c r="M1185" i="14"/>
  <c r="M604" i="15" s="1"/>
  <c r="L1185" i="14"/>
  <c r="L604" i="15" s="1"/>
  <c r="K1185" i="14"/>
  <c r="K604" i="15" s="1"/>
  <c r="J1185" i="14"/>
  <c r="J604" i="15" s="1"/>
  <c r="I1185" i="14"/>
  <c r="I604" i="15" s="1"/>
  <c r="H1185" i="14"/>
  <c r="H604" i="15" s="1"/>
  <c r="G1185" i="14"/>
  <c r="G604" i="15" s="1"/>
  <c r="F1125" i="14"/>
  <c r="F1126" i="14" s="1"/>
  <c r="F1127" i="14" s="1"/>
  <c r="F1128" i="14" s="1"/>
  <c r="F1129" i="14" s="1"/>
  <c r="F1130" i="14" s="1"/>
  <c r="F1131" i="14" s="1"/>
  <c r="F1132" i="14" s="1"/>
  <c r="F1133" i="14" s="1"/>
  <c r="F1134" i="14" s="1"/>
  <c r="F1135" i="14" s="1"/>
  <c r="F1136" i="14" s="1"/>
  <c r="F1137" i="14" s="1"/>
  <c r="F1138" i="14" s="1"/>
  <c r="F1139" i="14" s="1"/>
  <c r="F1140" i="14" s="1"/>
  <c r="F1141" i="14" s="1"/>
  <c r="F1142" i="14" s="1"/>
  <c r="F1143" i="14" s="1"/>
  <c r="F1144" i="14" s="1"/>
  <c r="F1145" i="14" s="1"/>
  <c r="F1146" i="14" s="1"/>
  <c r="F1147" i="14" s="1"/>
  <c r="F1148" i="14" s="1"/>
  <c r="F1149" i="14" s="1"/>
  <c r="F1150" i="14" s="1"/>
  <c r="F1151" i="14" s="1"/>
  <c r="F1152" i="14" s="1"/>
  <c r="F1153" i="14" s="1"/>
  <c r="F1154" i="14" s="1"/>
  <c r="F1155" i="14" s="1"/>
  <c r="F1156" i="14" s="1"/>
  <c r="F1157" i="14" s="1"/>
  <c r="F1158" i="14" s="1"/>
  <c r="F1159" i="14" s="1"/>
  <c r="F1160" i="14" s="1"/>
  <c r="F1161" i="14" s="1"/>
  <c r="F1162" i="14" s="1"/>
  <c r="F1163" i="14" s="1"/>
  <c r="F1164" i="14" s="1"/>
  <c r="F1165" i="14" s="1"/>
  <c r="F1166" i="14" s="1"/>
  <c r="F1167" i="14" s="1"/>
  <c r="F1168" i="14" s="1"/>
  <c r="F1169" i="14" s="1"/>
  <c r="F1170" i="14" s="1"/>
  <c r="F1171" i="14" s="1"/>
  <c r="F1172" i="14" s="1"/>
  <c r="F1173" i="14" s="1"/>
  <c r="F1174" i="14" s="1"/>
  <c r="F1175" i="14" s="1"/>
  <c r="F1176" i="14" s="1"/>
  <c r="F1177" i="14" s="1"/>
  <c r="F1178" i="14" s="1"/>
  <c r="F1179" i="14" s="1"/>
  <c r="F1180" i="14" s="1"/>
  <c r="F1181" i="14" s="1"/>
  <c r="F1182" i="14" s="1"/>
  <c r="F1183" i="14" s="1"/>
  <c r="F1185" i="14" s="1"/>
  <c r="AI1120" i="14"/>
  <c r="AI603" i="15" s="1"/>
  <c r="AG603" i="15"/>
  <c r="AE1120" i="14"/>
  <c r="AE603" i="15" s="1"/>
  <c r="AC1120" i="14"/>
  <c r="AC603" i="15" s="1"/>
  <c r="AB1120" i="14"/>
  <c r="AB603" i="15" s="1"/>
  <c r="AA1120" i="14"/>
  <c r="AA603" i="15" s="1"/>
  <c r="Z1120" i="14"/>
  <c r="Z603" i="15" s="1"/>
  <c r="Y1120" i="14"/>
  <c r="Y603" i="15" s="1"/>
  <c r="X1120" i="14"/>
  <c r="X603" i="15" s="1"/>
  <c r="W1120" i="14"/>
  <c r="W603" i="15" s="1"/>
  <c r="V1120" i="14"/>
  <c r="V603" i="15" s="1"/>
  <c r="U1120" i="14"/>
  <c r="U603" i="15" s="1"/>
  <c r="T1120" i="14"/>
  <c r="T603" i="15" s="1"/>
  <c r="S1120" i="14"/>
  <c r="S603" i="15" s="1"/>
  <c r="R1120" i="14"/>
  <c r="R603" i="15" s="1"/>
  <c r="Q1120" i="14"/>
  <c r="Q603" i="15" s="1"/>
  <c r="P1120" i="14"/>
  <c r="P603" i="15" s="1"/>
  <c r="O1120" i="14"/>
  <c r="O603" i="15" s="1"/>
  <c r="N1120" i="14"/>
  <c r="N603" i="15" s="1"/>
  <c r="M1120" i="14"/>
  <c r="M603" i="15" s="1"/>
  <c r="L1120" i="14"/>
  <c r="L603" i="15" s="1"/>
  <c r="K1120" i="14"/>
  <c r="K603" i="15" s="1"/>
  <c r="J1120" i="14"/>
  <c r="J603" i="15" s="1"/>
  <c r="I1120" i="14"/>
  <c r="I603" i="15" s="1"/>
  <c r="H1120" i="14"/>
  <c r="H603" i="15" s="1"/>
  <c r="G1120" i="14"/>
  <c r="G603" i="15" s="1"/>
  <c r="F1060" i="14"/>
  <c r="F1061" i="14" s="1"/>
  <c r="F1062" i="14" s="1"/>
  <c r="F1063" i="14" s="1"/>
  <c r="F1064" i="14" s="1"/>
  <c r="F1065" i="14" s="1"/>
  <c r="F1066" i="14" s="1"/>
  <c r="F1067" i="14" s="1"/>
  <c r="F1068" i="14" s="1"/>
  <c r="F1069" i="14" s="1"/>
  <c r="F1070" i="14" s="1"/>
  <c r="F1071" i="14" s="1"/>
  <c r="F1072" i="14" s="1"/>
  <c r="F1073" i="14" s="1"/>
  <c r="F1074" i="14" s="1"/>
  <c r="F1075" i="14" s="1"/>
  <c r="F1076" i="14" s="1"/>
  <c r="F1077" i="14" s="1"/>
  <c r="F1078" i="14" s="1"/>
  <c r="F1079" i="14" s="1"/>
  <c r="F1080" i="14" s="1"/>
  <c r="F1081" i="14" s="1"/>
  <c r="F1082" i="14" s="1"/>
  <c r="F1083" i="14" s="1"/>
  <c r="F1084" i="14" s="1"/>
  <c r="F1085" i="14" s="1"/>
  <c r="F1086" i="14" s="1"/>
  <c r="F1087" i="14" s="1"/>
  <c r="F1088" i="14" s="1"/>
  <c r="F1089" i="14" s="1"/>
  <c r="F1090" i="14" s="1"/>
  <c r="F1091" i="14" s="1"/>
  <c r="F1092" i="14" s="1"/>
  <c r="F1093" i="14" s="1"/>
  <c r="F1094" i="14" s="1"/>
  <c r="F1095" i="14" s="1"/>
  <c r="F1096" i="14" s="1"/>
  <c r="F1097" i="14" s="1"/>
  <c r="F1098" i="14" s="1"/>
  <c r="F1099" i="14" s="1"/>
  <c r="F1100" i="14" s="1"/>
  <c r="F1101" i="14" s="1"/>
  <c r="F1102" i="14" s="1"/>
  <c r="F1103" i="14" s="1"/>
  <c r="F1104" i="14" s="1"/>
  <c r="F1105" i="14" s="1"/>
  <c r="F1106" i="14" s="1"/>
  <c r="F1107" i="14" s="1"/>
  <c r="F1108" i="14" s="1"/>
  <c r="F1109" i="14" s="1"/>
  <c r="F1110" i="14" s="1"/>
  <c r="F1111" i="14" s="1"/>
  <c r="F1112" i="14" s="1"/>
  <c r="F1113" i="14" s="1"/>
  <c r="F1114" i="14" s="1"/>
  <c r="F1115" i="14" s="1"/>
  <c r="F1116" i="14" s="1"/>
  <c r="F1117" i="14" s="1"/>
  <c r="F1118" i="14" s="1"/>
  <c r="F1120" i="14" s="1"/>
  <c r="D197" i="11"/>
  <c r="D196" i="11"/>
  <c r="D195" i="11"/>
  <c r="D194" i="11"/>
  <c r="D193" i="11"/>
  <c r="D192" i="11"/>
  <c r="D191" i="11"/>
  <c r="D190" i="11"/>
  <c r="D189" i="11"/>
  <c r="D188" i="11"/>
  <c r="D187" i="11"/>
  <c r="D186" i="11"/>
  <c r="D185" i="11"/>
  <c r="D184" i="11"/>
  <c r="D183" i="11"/>
  <c r="D182" i="11"/>
  <c r="D181" i="11"/>
  <c r="D180" i="11"/>
  <c r="D179" i="11"/>
  <c r="D178" i="11"/>
  <c r="D177" i="11"/>
  <c r="D176" i="11"/>
  <c r="D175" i="11"/>
  <c r="D174" i="11"/>
  <c r="D173" i="11"/>
  <c r="D172" i="11"/>
  <c r="D171" i="11"/>
  <c r="D170" i="11"/>
  <c r="D169" i="11"/>
  <c r="D168" i="11"/>
  <c r="D167" i="11"/>
  <c r="D166" i="11"/>
  <c r="D165" i="11"/>
  <c r="D164" i="11"/>
  <c r="D163" i="11"/>
  <c r="D162" i="11"/>
  <c r="D161" i="11"/>
  <c r="D160" i="11"/>
  <c r="D159" i="11"/>
  <c r="D158" i="11"/>
  <c r="D157" i="11"/>
  <c r="D156" i="11"/>
  <c r="D155" i="11"/>
  <c r="D154" i="11"/>
  <c r="D153" i="11"/>
  <c r="D152" i="11"/>
  <c r="D151" i="11"/>
  <c r="D150" i="11"/>
  <c r="D149" i="11"/>
  <c r="D148" i="11"/>
  <c r="D147" i="11"/>
  <c r="D146" i="11"/>
  <c r="D145" i="11"/>
  <c r="D144" i="11"/>
  <c r="D143" i="11"/>
  <c r="D142" i="11"/>
  <c r="D141" i="11"/>
  <c r="D140" i="11"/>
  <c r="D139" i="11"/>
  <c r="D138" i="11"/>
  <c r="D137" i="11"/>
  <c r="D136" i="11"/>
  <c r="D135" i="11"/>
  <c r="D134" i="11"/>
  <c r="D133" i="11"/>
  <c r="D132" i="11"/>
  <c r="D131" i="11"/>
  <c r="D130" i="11"/>
  <c r="D129" i="11"/>
  <c r="D128" i="11"/>
  <c r="D127" i="11"/>
  <c r="D126" i="11"/>
  <c r="D125" i="11"/>
  <c r="D124" i="11"/>
  <c r="D123" i="11"/>
  <c r="D122" i="11"/>
  <c r="D121" i="11"/>
  <c r="D120" i="11"/>
  <c r="D119" i="11"/>
  <c r="D118" i="11"/>
  <c r="D117" i="11"/>
  <c r="D116" i="11"/>
  <c r="D115" i="11"/>
  <c r="D114" i="11"/>
  <c r="D113" i="11"/>
  <c r="D112" i="11"/>
  <c r="D111" i="11"/>
  <c r="D110" i="11"/>
  <c r="D109" i="11"/>
  <c r="D108" i="11"/>
  <c r="D107" i="11"/>
  <c r="D106" i="11"/>
  <c r="D105" i="11"/>
  <c r="D104" i="11"/>
  <c r="D103" i="11"/>
  <c r="D102" i="11"/>
  <c r="D101" i="11"/>
  <c r="D100" i="11"/>
  <c r="D99" i="11"/>
  <c r="D98" i="11"/>
  <c r="D97" i="11"/>
  <c r="D96" i="11"/>
  <c r="D95" i="11"/>
  <c r="D94" i="11"/>
  <c r="D93" i="11"/>
  <c r="D92" i="11"/>
  <c r="D91" i="11"/>
  <c r="D90" i="11"/>
  <c r="D89" i="11"/>
  <c r="D88" i="11"/>
  <c r="D87" i="11"/>
  <c r="D86" i="11"/>
  <c r="D85" i="11"/>
  <c r="D84" i="11"/>
  <c r="D83" i="11"/>
  <c r="D82" i="11"/>
  <c r="D81" i="11"/>
  <c r="D80" i="11"/>
  <c r="D79" i="11"/>
  <c r="D78" i="11"/>
  <c r="D77" i="11"/>
  <c r="D76" i="11"/>
  <c r="D75" i="11"/>
  <c r="D74" i="11"/>
  <c r="D73" i="11"/>
  <c r="D72" i="11"/>
  <c r="D71" i="11"/>
  <c r="D70" i="11"/>
  <c r="D69" i="11"/>
  <c r="D68" i="11"/>
  <c r="D67" i="11"/>
  <c r="D66" i="11"/>
  <c r="D65" i="11"/>
  <c r="D64" i="11"/>
  <c r="D63" i="11"/>
  <c r="D62" i="11"/>
  <c r="D61" i="11"/>
  <c r="D60" i="11"/>
  <c r="D59" i="11"/>
  <c r="D58" i="11"/>
  <c r="D57" i="11"/>
  <c r="D56" i="11"/>
  <c r="D55" i="11"/>
  <c r="D54" i="11"/>
  <c r="D53" i="11"/>
  <c r="D52" i="11"/>
  <c r="D51" i="11"/>
  <c r="D50" i="11"/>
  <c r="D49" i="11"/>
  <c r="D48" i="11"/>
  <c r="D451" i="11"/>
  <c r="D450" i="11"/>
  <c r="D449" i="11"/>
  <c r="D448" i="11"/>
  <c r="D447" i="11"/>
  <c r="D446" i="11"/>
  <c r="D445" i="11"/>
  <c r="D444" i="11"/>
  <c r="D443" i="11"/>
  <c r="D442" i="11"/>
  <c r="D441" i="11"/>
  <c r="D440" i="11"/>
  <c r="D439" i="11"/>
  <c r="D438" i="11"/>
  <c r="D437" i="11"/>
  <c r="D436" i="11"/>
  <c r="D435" i="11"/>
  <c r="D434" i="11"/>
  <c r="D433" i="11"/>
  <c r="D432" i="11"/>
  <c r="D431" i="11"/>
  <c r="D430" i="11"/>
  <c r="D429" i="11"/>
  <c r="D428" i="11"/>
  <c r="D427" i="11"/>
  <c r="D426" i="11"/>
  <c r="D425" i="11"/>
  <c r="D424" i="11"/>
  <c r="D423" i="11"/>
  <c r="D422" i="11"/>
  <c r="D421" i="11"/>
  <c r="D420" i="11"/>
  <c r="D419" i="11"/>
  <c r="D418" i="11"/>
  <c r="D417" i="11"/>
  <c r="D416" i="11"/>
  <c r="D415" i="11"/>
  <c r="D414" i="11"/>
  <c r="D413" i="11"/>
  <c r="D412" i="11"/>
  <c r="D411" i="11"/>
  <c r="D410" i="11"/>
  <c r="D409" i="11"/>
  <c r="D408" i="11"/>
  <c r="D407" i="11"/>
  <c r="D406" i="11"/>
  <c r="D405" i="11"/>
  <c r="D404" i="11"/>
  <c r="D403" i="11"/>
  <c r="D402" i="11"/>
  <c r="D401" i="11"/>
  <c r="D400" i="11"/>
  <c r="D399" i="11"/>
  <c r="D398" i="11"/>
  <c r="D397" i="11"/>
  <c r="D396" i="11"/>
  <c r="D395" i="11"/>
  <c r="D394" i="11"/>
  <c r="D393" i="11"/>
  <c r="D392" i="11"/>
  <c r="D391" i="11"/>
  <c r="D390" i="11"/>
  <c r="D389" i="11"/>
  <c r="D388" i="11"/>
  <c r="D387" i="11"/>
  <c r="D386" i="11"/>
  <c r="D385" i="11"/>
  <c r="D384" i="11"/>
  <c r="D383" i="11"/>
  <c r="D382" i="11"/>
  <c r="D381" i="11"/>
  <c r="D380" i="11"/>
  <c r="D379" i="11"/>
  <c r="D378" i="11"/>
  <c r="D377" i="11"/>
  <c r="D376" i="11"/>
  <c r="D375" i="11"/>
  <c r="D374" i="11"/>
  <c r="D373" i="11"/>
  <c r="D372" i="11"/>
  <c r="D371" i="11"/>
  <c r="D370" i="11"/>
  <c r="D369" i="11"/>
  <c r="D368" i="11"/>
  <c r="D367" i="11"/>
  <c r="D366" i="11"/>
  <c r="D365" i="11"/>
  <c r="D364" i="11"/>
  <c r="D363" i="11"/>
  <c r="D362" i="11"/>
  <c r="D361" i="11"/>
  <c r="D360" i="11"/>
  <c r="D359" i="11"/>
  <c r="D358" i="11"/>
  <c r="D357" i="11"/>
  <c r="D356" i="11"/>
  <c r="D355" i="11"/>
  <c r="D354" i="11"/>
  <c r="D353" i="11"/>
  <c r="D352" i="11"/>
  <c r="D351" i="11"/>
  <c r="D350" i="11"/>
  <c r="D349" i="11"/>
  <c r="D348" i="11"/>
  <c r="D347" i="11"/>
  <c r="D346" i="11"/>
  <c r="D345" i="11"/>
  <c r="D344" i="11"/>
  <c r="D343" i="11"/>
  <c r="D342" i="11"/>
  <c r="D341" i="11"/>
  <c r="D340" i="11"/>
  <c r="D339" i="11"/>
  <c r="D338" i="11"/>
  <c r="D337" i="11"/>
  <c r="D336" i="11"/>
  <c r="D335" i="11"/>
  <c r="D334" i="11"/>
  <c r="D333" i="11"/>
  <c r="D332" i="11"/>
  <c r="D331" i="11"/>
  <c r="D330" i="11"/>
  <c r="D329" i="11"/>
  <c r="D328" i="11"/>
  <c r="D327" i="11"/>
  <c r="D326" i="11"/>
  <c r="D325" i="11"/>
  <c r="D324" i="11"/>
  <c r="D323" i="11"/>
  <c r="D322" i="11"/>
  <c r="D321" i="11"/>
  <c r="D320" i="11"/>
  <c r="D319" i="11"/>
  <c r="D318" i="11"/>
  <c r="D317" i="11"/>
  <c r="D316" i="11"/>
  <c r="D315" i="11"/>
  <c r="D314" i="11"/>
  <c r="D313" i="11"/>
  <c r="D312" i="11"/>
  <c r="D311" i="11"/>
  <c r="D310" i="11"/>
  <c r="D309" i="11"/>
  <c r="D308" i="11"/>
  <c r="D307" i="11"/>
  <c r="D306" i="11"/>
  <c r="D305" i="11"/>
  <c r="D304" i="11"/>
  <c r="D303" i="11"/>
  <c r="D302" i="11"/>
  <c r="AI553" i="11"/>
  <c r="AG553" i="11"/>
  <c r="AE553" i="11"/>
  <c r="AC553" i="11"/>
  <c r="AB553" i="11"/>
  <c r="AA553" i="11"/>
  <c r="Z553" i="11"/>
  <c r="Y553" i="11"/>
  <c r="X553" i="11"/>
  <c r="W553" i="11"/>
  <c r="V553" i="11"/>
  <c r="U553" i="11"/>
  <c r="T553" i="11"/>
  <c r="S553" i="11"/>
  <c r="R553" i="11"/>
  <c r="Q553" i="11"/>
  <c r="P553" i="11"/>
  <c r="O553" i="11"/>
  <c r="N553" i="11"/>
  <c r="M553" i="11"/>
  <c r="L553" i="11"/>
  <c r="K553" i="11"/>
  <c r="J553" i="11"/>
  <c r="I553" i="11"/>
  <c r="H553" i="11"/>
  <c r="G553" i="11"/>
  <c r="D553" i="11"/>
  <c r="F303" i="11"/>
  <c r="F304" i="11" s="1"/>
  <c r="F305" i="11" s="1"/>
  <c r="F306" i="11" s="1"/>
  <c r="F307" i="11" s="1"/>
  <c r="F308" i="11" s="1"/>
  <c r="F309" i="11" s="1"/>
  <c r="F310" i="11" s="1"/>
  <c r="F311" i="11" s="1"/>
  <c r="F312" i="11" s="1"/>
  <c r="F313" i="11" s="1"/>
  <c r="F314" i="11" s="1"/>
  <c r="F315" i="11" s="1"/>
  <c r="F316" i="11" s="1"/>
  <c r="F317" i="11" s="1"/>
  <c r="F318" i="11" s="1"/>
  <c r="F319" i="11" s="1"/>
  <c r="F320" i="11" s="1"/>
  <c r="F321" i="11" s="1"/>
  <c r="F322" i="11" s="1"/>
  <c r="F323" i="11" s="1"/>
  <c r="F324" i="11" s="1"/>
  <c r="F325" i="11" s="1"/>
  <c r="F326" i="11" s="1"/>
  <c r="F327" i="11" s="1"/>
  <c r="F328" i="11" s="1"/>
  <c r="F329" i="11" s="1"/>
  <c r="F330" i="11" s="1"/>
  <c r="F331" i="11" s="1"/>
  <c r="F332" i="11" s="1"/>
  <c r="F333" i="11" s="1"/>
  <c r="F334" i="11" s="1"/>
  <c r="F335" i="11" s="1"/>
  <c r="F336" i="11" s="1"/>
  <c r="F337" i="11" s="1"/>
  <c r="F338" i="11" s="1"/>
  <c r="F339" i="11" s="1"/>
  <c r="F340" i="11" s="1"/>
  <c r="F341" i="11" s="1"/>
  <c r="F342" i="11" s="1"/>
  <c r="F343" i="11" s="1"/>
  <c r="F344" i="11" s="1"/>
  <c r="F345" i="11" s="1"/>
  <c r="F346" i="11" s="1"/>
  <c r="F347" i="11" s="1"/>
  <c r="F348" i="11" s="1"/>
  <c r="F349" i="11" s="1"/>
  <c r="F350" i="11" s="1"/>
  <c r="F351" i="11" s="1"/>
  <c r="F352" i="11" s="1"/>
  <c r="F353" i="11" s="1"/>
  <c r="F354" i="11" s="1"/>
  <c r="F355" i="11" s="1"/>
  <c r="F356" i="11" s="1"/>
  <c r="F357" i="11" s="1"/>
  <c r="F358" i="11" s="1"/>
  <c r="F359" i="11" s="1"/>
  <c r="F360" i="11" s="1"/>
  <c r="F361" i="11" s="1"/>
  <c r="F362" i="11" s="1"/>
  <c r="F363" i="11" s="1"/>
  <c r="F364" i="11" s="1"/>
  <c r="F365" i="11" s="1"/>
  <c r="F366" i="11" s="1"/>
  <c r="F367" i="11" s="1"/>
  <c r="F368" i="11" s="1"/>
  <c r="F369" i="11" s="1"/>
  <c r="F370" i="11" s="1"/>
  <c r="F371" i="11" s="1"/>
  <c r="F372" i="11" s="1"/>
  <c r="F373" i="11" s="1"/>
  <c r="F374" i="11" s="1"/>
  <c r="F375" i="11" s="1"/>
  <c r="F376" i="11" s="1"/>
  <c r="F377" i="11" s="1"/>
  <c r="F378" i="11" s="1"/>
  <c r="F379" i="11" s="1"/>
  <c r="F380" i="11" s="1"/>
  <c r="F381" i="11" s="1"/>
  <c r="F382" i="11" s="1"/>
  <c r="F383" i="11" s="1"/>
  <c r="F384" i="11" s="1"/>
  <c r="F385" i="11" s="1"/>
  <c r="F386" i="11" s="1"/>
  <c r="F387" i="11" s="1"/>
  <c r="F388" i="11" s="1"/>
  <c r="F389" i="11" s="1"/>
  <c r="F390" i="11" s="1"/>
  <c r="F391" i="11" s="1"/>
  <c r="F392" i="11" s="1"/>
  <c r="F393" i="11" s="1"/>
  <c r="F394" i="11" s="1"/>
  <c r="F395" i="11" s="1"/>
  <c r="F396" i="11" s="1"/>
  <c r="F397" i="11" s="1"/>
  <c r="F398" i="11" s="1"/>
  <c r="F399" i="11" s="1"/>
  <c r="F400" i="11" s="1"/>
  <c r="F401" i="11" s="1"/>
  <c r="F402" i="11" s="1"/>
  <c r="F403" i="11" s="1"/>
  <c r="F404" i="11" s="1"/>
  <c r="F405" i="11" s="1"/>
  <c r="F406" i="11" s="1"/>
  <c r="F407" i="11" s="1"/>
  <c r="F408" i="11" s="1"/>
  <c r="F409" i="11" s="1"/>
  <c r="F410" i="11" s="1"/>
  <c r="F411" i="11" s="1"/>
  <c r="F412" i="11" s="1"/>
  <c r="F413" i="11" s="1"/>
  <c r="F414" i="11" s="1"/>
  <c r="F415" i="11" s="1"/>
  <c r="F416" i="11" s="1"/>
  <c r="F417" i="11" s="1"/>
  <c r="F418" i="11" s="1"/>
  <c r="F419" i="11" s="1"/>
  <c r="F420" i="11" s="1"/>
  <c r="F421" i="11" s="1"/>
  <c r="F422" i="11" s="1"/>
  <c r="F423" i="11" s="1"/>
  <c r="F424" i="11" s="1"/>
  <c r="F425" i="11" s="1"/>
  <c r="F426" i="11" s="1"/>
  <c r="F427" i="11" s="1"/>
  <c r="F428" i="11" s="1"/>
  <c r="F429" i="11" s="1"/>
  <c r="F430" i="11" s="1"/>
  <c r="F431" i="11" s="1"/>
  <c r="F432" i="11" s="1"/>
  <c r="F433" i="11" s="1"/>
  <c r="F434" i="11" s="1"/>
  <c r="F435" i="11" s="1"/>
  <c r="F436" i="11" s="1"/>
  <c r="F437" i="11" s="1"/>
  <c r="F438" i="11" s="1"/>
  <c r="F439" i="11" s="1"/>
  <c r="F440" i="11" s="1"/>
  <c r="F441" i="11" s="1"/>
  <c r="F442" i="11" s="1"/>
  <c r="F443" i="11" s="1"/>
  <c r="F444" i="11" s="1"/>
  <c r="F445" i="11" s="1"/>
  <c r="F446" i="11" s="1"/>
  <c r="F447" i="11" s="1"/>
  <c r="F448" i="11" s="1"/>
  <c r="F449" i="11" s="1"/>
  <c r="F450" i="11" s="1"/>
  <c r="F451" i="11" s="1"/>
  <c r="F452" i="11" s="1"/>
  <c r="F453" i="11" s="1"/>
  <c r="F454" i="11" s="1"/>
  <c r="F455" i="11" s="1"/>
  <c r="F456" i="11" s="1"/>
  <c r="F457" i="11" s="1"/>
  <c r="F458" i="11" s="1"/>
  <c r="F459" i="11" s="1"/>
  <c r="F460" i="11" s="1"/>
  <c r="F461" i="11" s="1"/>
  <c r="F462" i="11" s="1"/>
  <c r="F463" i="11" s="1"/>
  <c r="F464" i="11" s="1"/>
  <c r="F465" i="11" s="1"/>
  <c r="F466" i="11" s="1"/>
  <c r="F467" i="11" s="1"/>
  <c r="F468" i="11" s="1"/>
  <c r="F469" i="11" s="1"/>
  <c r="F470" i="11" s="1"/>
  <c r="F471" i="11" s="1"/>
  <c r="F472" i="11" s="1"/>
  <c r="F473" i="11" s="1"/>
  <c r="F474" i="11" s="1"/>
  <c r="F475" i="11" s="1"/>
  <c r="F476" i="11" s="1"/>
  <c r="F477" i="11" s="1"/>
  <c r="F478" i="11" s="1"/>
  <c r="F479" i="11" s="1"/>
  <c r="F480" i="11" s="1"/>
  <c r="F481" i="11" s="1"/>
  <c r="F482" i="11" s="1"/>
  <c r="F483" i="11" s="1"/>
  <c r="F484" i="11" s="1"/>
  <c r="F485" i="11" s="1"/>
  <c r="F486" i="11" s="1"/>
  <c r="F487" i="11" s="1"/>
  <c r="F488" i="11" s="1"/>
  <c r="F489" i="11" s="1"/>
  <c r="F490" i="11" s="1"/>
  <c r="F491" i="11" s="1"/>
  <c r="F492" i="11" s="1"/>
  <c r="F493" i="11" s="1"/>
  <c r="F494" i="11" s="1"/>
  <c r="F495" i="11" s="1"/>
  <c r="F496" i="11" s="1"/>
  <c r="F497" i="11" s="1"/>
  <c r="F498" i="11" s="1"/>
  <c r="F499" i="11" s="1"/>
  <c r="F500" i="11" s="1"/>
  <c r="F501" i="11" s="1"/>
  <c r="F502" i="11" s="1"/>
  <c r="F503" i="11" s="1"/>
  <c r="F504" i="11" s="1"/>
  <c r="F505" i="11" s="1"/>
  <c r="F506" i="11" s="1"/>
  <c r="F507" i="11" s="1"/>
  <c r="F508" i="11" s="1"/>
  <c r="F509" i="11" s="1"/>
  <c r="F510" i="11" s="1"/>
  <c r="F511" i="11" s="1"/>
  <c r="F512" i="11" s="1"/>
  <c r="F513" i="11" s="1"/>
  <c r="F514" i="11" s="1"/>
  <c r="F515" i="11" s="1"/>
  <c r="F516" i="11" s="1"/>
  <c r="F517" i="11" s="1"/>
  <c r="F518" i="11" s="1"/>
  <c r="F519" i="11" s="1"/>
  <c r="F520" i="11" s="1"/>
  <c r="F521" i="11" s="1"/>
  <c r="F522" i="11" s="1"/>
  <c r="F523" i="11" s="1"/>
  <c r="F524" i="11" s="1"/>
  <c r="F525" i="11" s="1"/>
  <c r="F526" i="11" s="1"/>
  <c r="F527" i="11" s="1"/>
  <c r="F528" i="11" s="1"/>
  <c r="F529" i="11" s="1"/>
  <c r="F530" i="11" s="1"/>
  <c r="F531" i="11" s="1"/>
  <c r="F532" i="11" s="1"/>
  <c r="F533" i="11" s="1"/>
  <c r="F534" i="11" s="1"/>
  <c r="F535" i="11" s="1"/>
  <c r="F536" i="11" s="1"/>
  <c r="F537" i="11" s="1"/>
  <c r="F538" i="11" s="1"/>
  <c r="F539" i="11" s="1"/>
  <c r="F540" i="11" s="1"/>
  <c r="F541" i="11" s="1"/>
  <c r="F542" i="11" s="1"/>
  <c r="F543" i="11" s="1"/>
  <c r="F544" i="11" s="1"/>
  <c r="F545" i="11" s="1"/>
  <c r="F546" i="11" s="1"/>
  <c r="F547" i="11" s="1"/>
  <c r="F548" i="11" s="1"/>
  <c r="F549" i="11" s="1"/>
  <c r="F550" i="11" s="1"/>
  <c r="F551" i="11" s="1"/>
  <c r="F553" i="11" s="1"/>
  <c r="D299" i="11"/>
  <c r="B45" i="11"/>
  <c r="D555" i="11" s="1"/>
  <c r="AI299" i="11"/>
  <c r="AG299" i="11"/>
  <c r="AE299" i="11"/>
  <c r="AC299" i="11"/>
  <c r="AB299" i="11"/>
  <c r="AA299" i="11"/>
  <c r="Z299" i="11"/>
  <c r="Y299" i="11"/>
  <c r="X299" i="11"/>
  <c r="W299" i="11"/>
  <c r="V299" i="11"/>
  <c r="U299" i="11"/>
  <c r="T299" i="11"/>
  <c r="S299" i="11"/>
  <c r="R299" i="11"/>
  <c r="Q299" i="11"/>
  <c r="P299" i="11"/>
  <c r="O299" i="11"/>
  <c r="N299" i="11"/>
  <c r="M299" i="11"/>
  <c r="L299" i="11"/>
  <c r="K299" i="11"/>
  <c r="J299" i="11"/>
  <c r="I299" i="11"/>
  <c r="H299" i="11"/>
  <c r="G299" i="11"/>
  <c r="F49" i="11"/>
  <c r="F50" i="11" s="1"/>
  <c r="F51" i="11" s="1"/>
  <c r="F52" i="11" s="1"/>
  <c r="F53" i="11" s="1"/>
  <c r="F54" i="11" s="1"/>
  <c r="F55" i="11" s="1"/>
  <c r="F56" i="11" s="1"/>
  <c r="F57" i="11" s="1"/>
  <c r="F58" i="11" s="1"/>
  <c r="F59" i="11" s="1"/>
  <c r="F60" i="11" s="1"/>
  <c r="F61" i="11" s="1"/>
  <c r="F62" i="11" s="1"/>
  <c r="F63" i="11" s="1"/>
  <c r="F64" i="11" s="1"/>
  <c r="F65" i="11" s="1"/>
  <c r="F66" i="11" s="1"/>
  <c r="F67" i="11" s="1"/>
  <c r="F68" i="11" s="1"/>
  <c r="F69" i="11" s="1"/>
  <c r="F70" i="11" s="1"/>
  <c r="F71" i="11" s="1"/>
  <c r="F72" i="11" s="1"/>
  <c r="F73" i="11" s="1"/>
  <c r="F74" i="11" s="1"/>
  <c r="F75" i="11" s="1"/>
  <c r="F76" i="11" s="1"/>
  <c r="F77" i="11" s="1"/>
  <c r="F78" i="11" s="1"/>
  <c r="F79" i="11" s="1"/>
  <c r="F80" i="11" s="1"/>
  <c r="F81" i="11" s="1"/>
  <c r="F82" i="11" s="1"/>
  <c r="F83" i="11" s="1"/>
  <c r="F84" i="11" s="1"/>
  <c r="F85" i="11" s="1"/>
  <c r="F86" i="11" s="1"/>
  <c r="F87" i="11" s="1"/>
  <c r="F88" i="11" s="1"/>
  <c r="F89" i="11" s="1"/>
  <c r="F90" i="11" s="1"/>
  <c r="F91" i="11" s="1"/>
  <c r="F92" i="11" s="1"/>
  <c r="F93" i="11" s="1"/>
  <c r="F94" i="11" s="1"/>
  <c r="F95" i="11" s="1"/>
  <c r="F96" i="11" s="1"/>
  <c r="F97" i="11" s="1"/>
  <c r="F98" i="11" s="1"/>
  <c r="F99" i="11" s="1"/>
  <c r="F100" i="11" s="1"/>
  <c r="F101" i="11" s="1"/>
  <c r="F102" i="11" s="1"/>
  <c r="F103" i="11" s="1"/>
  <c r="F104" i="11" s="1"/>
  <c r="F105" i="11" s="1"/>
  <c r="F106" i="11" s="1"/>
  <c r="F107" i="11" s="1"/>
  <c r="F108" i="11" s="1"/>
  <c r="F109" i="11" s="1"/>
  <c r="F110" i="11" s="1"/>
  <c r="F111" i="11" s="1"/>
  <c r="F112" i="11" s="1"/>
  <c r="F113" i="11" s="1"/>
  <c r="F114" i="11" s="1"/>
  <c r="F115" i="11" s="1"/>
  <c r="F116" i="11" s="1"/>
  <c r="F117" i="11" s="1"/>
  <c r="F118" i="11" s="1"/>
  <c r="F119" i="11" s="1"/>
  <c r="F120" i="11" s="1"/>
  <c r="F121" i="11" s="1"/>
  <c r="F122" i="11" s="1"/>
  <c r="F123" i="11" s="1"/>
  <c r="F124" i="11" s="1"/>
  <c r="F125" i="11" s="1"/>
  <c r="F126" i="11" s="1"/>
  <c r="F127" i="11" s="1"/>
  <c r="F128" i="11" s="1"/>
  <c r="F129" i="11" s="1"/>
  <c r="F130" i="11" s="1"/>
  <c r="F131" i="11" s="1"/>
  <c r="F132" i="11" s="1"/>
  <c r="F133" i="11" s="1"/>
  <c r="F134" i="11" s="1"/>
  <c r="F135" i="11" s="1"/>
  <c r="F136" i="11" s="1"/>
  <c r="F137" i="11" s="1"/>
  <c r="F138" i="11" s="1"/>
  <c r="F139" i="11" s="1"/>
  <c r="F140" i="11" s="1"/>
  <c r="F141" i="11" s="1"/>
  <c r="F142" i="11" s="1"/>
  <c r="F143" i="11" s="1"/>
  <c r="F144" i="11" s="1"/>
  <c r="F145" i="11" s="1"/>
  <c r="F146" i="11" s="1"/>
  <c r="F147" i="11" s="1"/>
  <c r="F148" i="11" s="1"/>
  <c r="F149" i="11" s="1"/>
  <c r="F150" i="11" s="1"/>
  <c r="F151" i="11" s="1"/>
  <c r="F152" i="11" s="1"/>
  <c r="F153" i="11" s="1"/>
  <c r="F154" i="11" s="1"/>
  <c r="F155" i="11" s="1"/>
  <c r="F156" i="11" s="1"/>
  <c r="F157" i="11" s="1"/>
  <c r="F158" i="11" s="1"/>
  <c r="F159" i="11" s="1"/>
  <c r="F160" i="11" s="1"/>
  <c r="F161" i="11" s="1"/>
  <c r="F162" i="11" s="1"/>
  <c r="F163" i="11" s="1"/>
  <c r="F164" i="11" s="1"/>
  <c r="F165" i="11" s="1"/>
  <c r="F166" i="11" s="1"/>
  <c r="F167" i="11" s="1"/>
  <c r="F168" i="11" s="1"/>
  <c r="F169" i="11" s="1"/>
  <c r="F170" i="11" s="1"/>
  <c r="F171" i="11" s="1"/>
  <c r="F172" i="11" s="1"/>
  <c r="F173" i="11" s="1"/>
  <c r="F174" i="11" s="1"/>
  <c r="F175" i="11" s="1"/>
  <c r="F176" i="11" s="1"/>
  <c r="F177" i="11" s="1"/>
  <c r="F178" i="11" s="1"/>
  <c r="F179" i="11" s="1"/>
  <c r="F180" i="11" s="1"/>
  <c r="F181" i="11" s="1"/>
  <c r="F182" i="11" s="1"/>
  <c r="F183" i="11" s="1"/>
  <c r="F184" i="11" s="1"/>
  <c r="F185" i="11" s="1"/>
  <c r="F186" i="11" s="1"/>
  <c r="F187" i="11" s="1"/>
  <c r="F188" i="11" s="1"/>
  <c r="F189" i="11" s="1"/>
  <c r="F190" i="11" s="1"/>
  <c r="F191" i="11" s="1"/>
  <c r="F192" i="11" s="1"/>
  <c r="F193" i="11" s="1"/>
  <c r="F194" i="11" s="1"/>
  <c r="F195" i="11" s="1"/>
  <c r="F196" i="11" s="1"/>
  <c r="F197" i="11" s="1"/>
  <c r="F198" i="11" s="1"/>
  <c r="F199" i="11" s="1"/>
  <c r="F200" i="11" s="1"/>
  <c r="F201" i="11" s="1"/>
  <c r="F202" i="11" s="1"/>
  <c r="F203" i="11" s="1"/>
  <c r="F204" i="11" s="1"/>
  <c r="F205" i="11" s="1"/>
  <c r="F206" i="11" s="1"/>
  <c r="F207" i="11" s="1"/>
  <c r="F208" i="11" s="1"/>
  <c r="F209" i="11" s="1"/>
  <c r="F210" i="11" s="1"/>
  <c r="F211" i="11" s="1"/>
  <c r="F212" i="11" s="1"/>
  <c r="F213" i="11" s="1"/>
  <c r="F214" i="11" s="1"/>
  <c r="F215" i="11" s="1"/>
  <c r="F216" i="11" s="1"/>
  <c r="F217" i="11" s="1"/>
  <c r="F218" i="11" s="1"/>
  <c r="F219" i="11" s="1"/>
  <c r="F220" i="11" s="1"/>
  <c r="F221" i="11" s="1"/>
  <c r="F222" i="11" s="1"/>
  <c r="F223" i="11" s="1"/>
  <c r="F224" i="11" s="1"/>
  <c r="F225" i="11" s="1"/>
  <c r="F226" i="11" s="1"/>
  <c r="F227" i="11" s="1"/>
  <c r="F228" i="11" s="1"/>
  <c r="F229" i="11" s="1"/>
  <c r="F230" i="11" s="1"/>
  <c r="F231" i="11" s="1"/>
  <c r="F232" i="11" s="1"/>
  <c r="F233" i="11" s="1"/>
  <c r="F234" i="11" s="1"/>
  <c r="F235" i="11" s="1"/>
  <c r="F236" i="11" s="1"/>
  <c r="F237" i="11" s="1"/>
  <c r="F238" i="11" s="1"/>
  <c r="F239" i="11" s="1"/>
  <c r="F240" i="11" s="1"/>
  <c r="F241" i="11" s="1"/>
  <c r="F242" i="11" s="1"/>
  <c r="F243" i="11" s="1"/>
  <c r="F244" i="11" s="1"/>
  <c r="F245" i="11" s="1"/>
  <c r="F246" i="11" s="1"/>
  <c r="F247" i="11" s="1"/>
  <c r="F248" i="11" s="1"/>
  <c r="F249" i="11" s="1"/>
  <c r="F250" i="11" s="1"/>
  <c r="F251" i="11" s="1"/>
  <c r="F252" i="11" s="1"/>
  <c r="F253" i="11" s="1"/>
  <c r="F254" i="11" s="1"/>
  <c r="F255" i="11" s="1"/>
  <c r="F256" i="11" s="1"/>
  <c r="F257" i="11" s="1"/>
  <c r="F258" i="11" s="1"/>
  <c r="F259" i="11" s="1"/>
  <c r="F260" i="11" s="1"/>
  <c r="F261" i="11" s="1"/>
  <c r="F262" i="11" s="1"/>
  <c r="F263" i="11" s="1"/>
  <c r="F264" i="11" s="1"/>
  <c r="F265" i="11" s="1"/>
  <c r="F266" i="11" s="1"/>
  <c r="F267" i="11" s="1"/>
  <c r="F268" i="11" s="1"/>
  <c r="F269" i="11" s="1"/>
  <c r="F270" i="11" s="1"/>
  <c r="F271" i="11" s="1"/>
  <c r="F272" i="11" s="1"/>
  <c r="F273" i="11" s="1"/>
  <c r="F274" i="11" s="1"/>
  <c r="F275" i="11" s="1"/>
  <c r="F276" i="11" s="1"/>
  <c r="F277" i="11" s="1"/>
  <c r="F278" i="11" s="1"/>
  <c r="F279" i="11" s="1"/>
  <c r="F280" i="11" s="1"/>
  <c r="F281" i="11" s="1"/>
  <c r="F282" i="11" s="1"/>
  <c r="F283" i="11" s="1"/>
  <c r="F284" i="11" s="1"/>
  <c r="F285" i="11" s="1"/>
  <c r="F286" i="11" s="1"/>
  <c r="F287" i="11" s="1"/>
  <c r="F288" i="11" s="1"/>
  <c r="F289" i="11" s="1"/>
  <c r="F290" i="11" s="1"/>
  <c r="F291" i="11" s="1"/>
  <c r="F292" i="11" s="1"/>
  <c r="F293" i="11" s="1"/>
  <c r="F294" i="11" s="1"/>
  <c r="F295" i="11" s="1"/>
  <c r="F296" i="11" s="1"/>
  <c r="F297" i="11" s="1"/>
  <c r="J61" i="19" l="1"/>
  <c r="J555" i="11"/>
  <c r="J596" i="11"/>
  <c r="R61" i="19"/>
  <c r="R555" i="11"/>
  <c r="R596" i="11"/>
  <c r="V61" i="19"/>
  <c r="V555" i="11"/>
  <c r="V596" i="11"/>
  <c r="AE61" i="19"/>
  <c r="AE555" i="11"/>
  <c r="AE596" i="11"/>
  <c r="H62" i="19"/>
  <c r="H597" i="11"/>
  <c r="L62" i="19"/>
  <c r="L597" i="11"/>
  <c r="T62" i="19"/>
  <c r="T597" i="11"/>
  <c r="X62" i="19"/>
  <c r="X597" i="11"/>
  <c r="AI62" i="19"/>
  <c r="AI597" i="11"/>
  <c r="G61" i="19"/>
  <c r="G555" i="11"/>
  <c r="G596" i="11"/>
  <c r="K61" i="19"/>
  <c r="K555" i="11"/>
  <c r="K596" i="11"/>
  <c r="O61" i="19"/>
  <c r="O555" i="11"/>
  <c r="O596" i="11"/>
  <c r="S61" i="19"/>
  <c r="S555" i="11"/>
  <c r="S596" i="11"/>
  <c r="W61" i="19"/>
  <c r="W555" i="11"/>
  <c r="W596" i="11"/>
  <c r="AA61" i="19"/>
  <c r="AA555" i="11"/>
  <c r="AA596" i="11"/>
  <c r="AG61" i="19"/>
  <c r="AG555" i="11"/>
  <c r="AG596" i="11"/>
  <c r="I62" i="19"/>
  <c r="I597" i="11"/>
  <c r="M62" i="19"/>
  <c r="M597" i="11"/>
  <c r="Q62" i="19"/>
  <c r="Q597" i="11"/>
  <c r="U62" i="19"/>
  <c r="U597" i="11"/>
  <c r="Y62" i="19"/>
  <c r="Y597" i="11"/>
  <c r="AC62" i="19"/>
  <c r="AC597" i="11"/>
  <c r="N61" i="19"/>
  <c r="N555" i="11"/>
  <c r="N596" i="11"/>
  <c r="Z61" i="19"/>
  <c r="Z555" i="11"/>
  <c r="Z596" i="11"/>
  <c r="D61" i="19"/>
  <c r="D596" i="11"/>
  <c r="P62" i="19"/>
  <c r="P597" i="11"/>
  <c r="AB62" i="19"/>
  <c r="AB597" i="11"/>
  <c r="H61" i="19"/>
  <c r="H555" i="11"/>
  <c r="H596" i="11"/>
  <c r="L61" i="19"/>
  <c r="L555" i="11"/>
  <c r="L596" i="11"/>
  <c r="P61" i="19"/>
  <c r="P555" i="11"/>
  <c r="P596" i="11"/>
  <c r="T61" i="19"/>
  <c r="T555" i="11"/>
  <c r="T596" i="11"/>
  <c r="X61" i="19"/>
  <c r="X555" i="11"/>
  <c r="X596" i="11"/>
  <c r="AB61" i="19"/>
  <c r="AB555" i="11"/>
  <c r="AB596" i="11"/>
  <c r="AI61" i="19"/>
  <c r="AI555" i="11"/>
  <c r="AI596" i="11"/>
  <c r="D62" i="19"/>
  <c r="D597" i="11"/>
  <c r="J62" i="19"/>
  <c r="J597" i="11"/>
  <c r="N62" i="19"/>
  <c r="N597" i="11"/>
  <c r="R62" i="19"/>
  <c r="R597" i="11"/>
  <c r="V62" i="19"/>
  <c r="V597" i="11"/>
  <c r="Z62" i="19"/>
  <c r="Z597" i="11"/>
  <c r="AE62" i="19"/>
  <c r="AE597" i="11"/>
  <c r="I61" i="19"/>
  <c r="I555" i="11"/>
  <c r="I596" i="11"/>
  <c r="M61" i="19"/>
  <c r="M555" i="11"/>
  <c r="M596" i="11"/>
  <c r="Q61" i="19"/>
  <c r="Q555" i="11"/>
  <c r="Q596" i="11"/>
  <c r="U61" i="19"/>
  <c r="U555" i="11"/>
  <c r="U596" i="11"/>
  <c r="Y61" i="19"/>
  <c r="Y555" i="11"/>
  <c r="Y596" i="11"/>
  <c r="AC61" i="19"/>
  <c r="AC555" i="11"/>
  <c r="AC596" i="11"/>
  <c r="G62" i="19"/>
  <c r="G597" i="11"/>
  <c r="K62" i="19"/>
  <c r="K597" i="11"/>
  <c r="O62" i="19"/>
  <c r="O597" i="11"/>
  <c r="S62" i="19"/>
  <c r="S597" i="11"/>
  <c r="W62" i="19"/>
  <c r="W597" i="11"/>
  <c r="AA62" i="19"/>
  <c r="AA597" i="11"/>
  <c r="AG62" i="19"/>
  <c r="AG597" i="11"/>
  <c r="F62" i="19"/>
  <c r="F555" i="11"/>
  <c r="F597" i="11"/>
  <c r="G606" i="15"/>
  <c r="G449" i="19" s="1"/>
  <c r="K606" i="15"/>
  <c r="K1579" i="15" s="1"/>
  <c r="S606" i="15"/>
  <c r="S1579" i="15" s="1"/>
  <c r="W606" i="15"/>
  <c r="W449" i="19" s="1"/>
  <c r="AA606" i="15"/>
  <c r="AA449" i="19" s="1"/>
  <c r="AG606" i="15"/>
  <c r="AG449" i="19" s="1"/>
  <c r="O606" i="15"/>
  <c r="O449" i="19" s="1"/>
  <c r="H606" i="15"/>
  <c r="H1579" i="15" s="1"/>
  <c r="L606" i="15"/>
  <c r="L1579" i="15" s="1"/>
  <c r="P606" i="15"/>
  <c r="P1579" i="15" s="1"/>
  <c r="T606" i="15"/>
  <c r="T449" i="19" s="1"/>
  <c r="X606" i="15"/>
  <c r="X1579" i="15" s="1"/>
  <c r="AB606" i="15"/>
  <c r="AB1579" i="15" s="1"/>
  <c r="AI606" i="15"/>
  <c r="AI1579" i="15" s="1"/>
  <c r="I606" i="15"/>
  <c r="I1579" i="15" s="1"/>
  <c r="M606" i="15"/>
  <c r="M1579" i="15" s="1"/>
  <c r="Q606" i="15"/>
  <c r="Q449" i="19" s="1"/>
  <c r="U606" i="15"/>
  <c r="U1579" i="15" s="1"/>
  <c r="Y606" i="15"/>
  <c r="Y1579" i="15" s="1"/>
  <c r="AC606" i="15"/>
  <c r="AC1579" i="15" s="1"/>
  <c r="J606" i="15"/>
  <c r="N606" i="15"/>
  <c r="R606" i="15"/>
  <c r="V606" i="15"/>
  <c r="Z606" i="15"/>
  <c r="AE606" i="15"/>
  <c r="D1094" i="15"/>
  <c r="D1348" i="15"/>
  <c r="D1098" i="15"/>
  <c r="D1352" i="15"/>
  <c r="D1102" i="15"/>
  <c r="D1356" i="15"/>
  <c r="D1106" i="15"/>
  <c r="D1360" i="15"/>
  <c r="D1110" i="15"/>
  <c r="D1364" i="15"/>
  <c r="D1114" i="15"/>
  <c r="D1368" i="15"/>
  <c r="D1118" i="15"/>
  <c r="D1372" i="15"/>
  <c r="D1122" i="15"/>
  <c r="D1376" i="15"/>
  <c r="D1126" i="15"/>
  <c r="D1380" i="15"/>
  <c r="D1130" i="15"/>
  <c r="D1384" i="15"/>
  <c r="D1134" i="15"/>
  <c r="D1388" i="15"/>
  <c r="D1138" i="15"/>
  <c r="D1392" i="15"/>
  <c r="D1142" i="15"/>
  <c r="D1396" i="15"/>
  <c r="D1146" i="15"/>
  <c r="D1400" i="15"/>
  <c r="D1150" i="15"/>
  <c r="D1404" i="15"/>
  <c r="D1154" i="15"/>
  <c r="D1408" i="15"/>
  <c r="D1158" i="15"/>
  <c r="D1412" i="15"/>
  <c r="D1162" i="15"/>
  <c r="D1416" i="15"/>
  <c r="D1166" i="15"/>
  <c r="D1420" i="15"/>
  <c r="D1170" i="15"/>
  <c r="D1424" i="15"/>
  <c r="D1174" i="15"/>
  <c r="D1428" i="15"/>
  <c r="D1178" i="15"/>
  <c r="D1432" i="15"/>
  <c r="D1182" i="15"/>
  <c r="D1436" i="15"/>
  <c r="D1186" i="15"/>
  <c r="D1440" i="15"/>
  <c r="D1190" i="15"/>
  <c r="D1444" i="15"/>
  <c r="D1095" i="15"/>
  <c r="D1349" i="15"/>
  <c r="D1099" i="15"/>
  <c r="D1353" i="15"/>
  <c r="D1103" i="15"/>
  <c r="D1357" i="15"/>
  <c r="D1107" i="15"/>
  <c r="D1361" i="15"/>
  <c r="D1111" i="15"/>
  <c r="D1365" i="15"/>
  <c r="D1115" i="15"/>
  <c r="D1369" i="15"/>
  <c r="D1119" i="15"/>
  <c r="D1373" i="15"/>
  <c r="D1123" i="15"/>
  <c r="D1377" i="15"/>
  <c r="D1127" i="15"/>
  <c r="D1381" i="15"/>
  <c r="D1131" i="15"/>
  <c r="D1385" i="15"/>
  <c r="D1135" i="15"/>
  <c r="D1389" i="15"/>
  <c r="D1139" i="15"/>
  <c r="D1393" i="15"/>
  <c r="D1143" i="15"/>
  <c r="D1397" i="15"/>
  <c r="D1147" i="15"/>
  <c r="D1401" i="15"/>
  <c r="D1151" i="15"/>
  <c r="D1405" i="15"/>
  <c r="D1155" i="15"/>
  <c r="D1159" i="15"/>
  <c r="D1413" i="15"/>
  <c r="D1163" i="15"/>
  <c r="D1417" i="15"/>
  <c r="D1167" i="15"/>
  <c r="D1421" i="15"/>
  <c r="D1171" i="15"/>
  <c r="D1425" i="15"/>
  <c r="D1175" i="15"/>
  <c r="D1429" i="15"/>
  <c r="D1179" i="15"/>
  <c r="D1433" i="15"/>
  <c r="D1183" i="15"/>
  <c r="D1187" i="15"/>
  <c r="D1441" i="15"/>
  <c r="D1191" i="15"/>
  <c r="D1445" i="15"/>
  <c r="D1092" i="15"/>
  <c r="D1346" i="15"/>
  <c r="D1096" i="15"/>
  <c r="D1350" i="15"/>
  <c r="D1100" i="15"/>
  <c r="D1354" i="15"/>
  <c r="D1104" i="15"/>
  <c r="D1358" i="15"/>
  <c r="D1108" i="15"/>
  <c r="D1362" i="15"/>
  <c r="D1112" i="15"/>
  <c r="D1366" i="15"/>
  <c r="D1116" i="15"/>
  <c r="D1370" i="15"/>
  <c r="D1120" i="15"/>
  <c r="D1374" i="15"/>
  <c r="D1124" i="15"/>
  <c r="D1378" i="15"/>
  <c r="D1128" i="15"/>
  <c r="D1382" i="15"/>
  <c r="D1132" i="15"/>
  <c r="D1386" i="15"/>
  <c r="D1136" i="15"/>
  <c r="D1390" i="15"/>
  <c r="D1140" i="15"/>
  <c r="D1394" i="15"/>
  <c r="D1144" i="15"/>
  <c r="D1398" i="15"/>
  <c r="D1148" i="15"/>
  <c r="D1402" i="15"/>
  <c r="D1152" i="15"/>
  <c r="D1406" i="15"/>
  <c r="D1156" i="15"/>
  <c r="D1410" i="15"/>
  <c r="D1160" i="15"/>
  <c r="D1414" i="15"/>
  <c r="D1164" i="15"/>
  <c r="D1418" i="15"/>
  <c r="D1168" i="15"/>
  <c r="D1422" i="15"/>
  <c r="D1172" i="15"/>
  <c r="D1426" i="15"/>
  <c r="D1176" i="15"/>
  <c r="D1430" i="15"/>
  <c r="D1180" i="15"/>
  <c r="D1434" i="15"/>
  <c r="D1184" i="15"/>
  <c r="D1438" i="15"/>
  <c r="D1188" i="15"/>
  <c r="D1442" i="15"/>
  <c r="D1093" i="15"/>
  <c r="D1347" i="15"/>
  <c r="D1097" i="15"/>
  <c r="D1351" i="15"/>
  <c r="D1101" i="15"/>
  <c r="D1355" i="15"/>
  <c r="D1105" i="15"/>
  <c r="D1359" i="15"/>
  <c r="D1109" i="15"/>
  <c r="D1363" i="15"/>
  <c r="D1113" i="15"/>
  <c r="D1367" i="15"/>
  <c r="D1117" i="15"/>
  <c r="D1371" i="15"/>
  <c r="D1121" i="15"/>
  <c r="D1375" i="15"/>
  <c r="D1125" i="15"/>
  <c r="D1379" i="15"/>
  <c r="D1129" i="15"/>
  <c r="D1383" i="15"/>
  <c r="D1133" i="15"/>
  <c r="D1387" i="15"/>
  <c r="D1137" i="15"/>
  <c r="D1391" i="15"/>
  <c r="D1141" i="15"/>
  <c r="D1395" i="15"/>
  <c r="D1145" i="15"/>
  <c r="D1399" i="15"/>
  <c r="D1149" i="15"/>
  <c r="D1403" i="15"/>
  <c r="D1153" i="15"/>
  <c r="D1407" i="15"/>
  <c r="D1157" i="15"/>
  <c r="D1411" i="15"/>
  <c r="D1161" i="15"/>
  <c r="D1415" i="15"/>
  <c r="D1165" i="15"/>
  <c r="D1419" i="15"/>
  <c r="D1169" i="15"/>
  <c r="D1423" i="15"/>
  <c r="D1173" i="15"/>
  <c r="D1427" i="15"/>
  <c r="D1177" i="15"/>
  <c r="D1431" i="15"/>
  <c r="D1181" i="15"/>
  <c r="D1435" i="15"/>
  <c r="D1185" i="15"/>
  <c r="D1439" i="15"/>
  <c r="D1189" i="15"/>
  <c r="D1443" i="15"/>
  <c r="D199" i="11"/>
  <c r="D203" i="11"/>
  <c r="D207" i="11"/>
  <c r="D211" i="11"/>
  <c r="D215" i="11"/>
  <c r="D219" i="11"/>
  <c r="D223" i="11"/>
  <c r="D227" i="11"/>
  <c r="D231" i="11"/>
  <c r="D235" i="11"/>
  <c r="D239" i="11"/>
  <c r="D243" i="11"/>
  <c r="D247" i="11"/>
  <c r="D251" i="11"/>
  <c r="D255" i="11"/>
  <c r="D259" i="11"/>
  <c r="D263" i="11"/>
  <c r="D267" i="11"/>
  <c r="D271" i="11"/>
  <c r="D275" i="11"/>
  <c r="D279" i="11"/>
  <c r="D283" i="11"/>
  <c r="D287" i="11"/>
  <c r="D291" i="11"/>
  <c r="D295" i="11"/>
  <c r="D200" i="11"/>
  <c r="D204" i="11"/>
  <c r="D208" i="11"/>
  <c r="D212" i="11"/>
  <c r="D216" i="11"/>
  <c r="D220" i="11"/>
  <c r="D224" i="11"/>
  <c r="D228" i="11"/>
  <c r="D232" i="11"/>
  <c r="D236" i="11"/>
  <c r="D240" i="11"/>
  <c r="D244" i="11"/>
  <c r="D248" i="11"/>
  <c r="D252" i="11"/>
  <c r="D256" i="11"/>
  <c r="D260" i="11"/>
  <c r="D264" i="11"/>
  <c r="D268" i="11"/>
  <c r="D272" i="11"/>
  <c r="D276" i="11"/>
  <c r="D280" i="11"/>
  <c r="D284" i="11"/>
  <c r="D288" i="11"/>
  <c r="D292" i="11"/>
  <c r="D296" i="11"/>
  <c r="D201" i="11"/>
  <c r="D205" i="11"/>
  <c r="D209" i="11"/>
  <c r="D213" i="11"/>
  <c r="D217" i="11"/>
  <c r="D221" i="11"/>
  <c r="D225" i="11"/>
  <c r="D229" i="11"/>
  <c r="D233" i="11"/>
  <c r="D237" i="11"/>
  <c r="D241" i="11"/>
  <c r="D245" i="11"/>
  <c r="D249" i="11"/>
  <c r="D253" i="11"/>
  <c r="D257" i="11"/>
  <c r="D261" i="11"/>
  <c r="D265" i="11"/>
  <c r="D269" i="11"/>
  <c r="D273" i="11"/>
  <c r="D277" i="11"/>
  <c r="D281" i="11"/>
  <c r="D285" i="11"/>
  <c r="D289" i="11"/>
  <c r="D293" i="11"/>
  <c r="D297" i="11"/>
  <c r="D198" i="11"/>
  <c r="D202" i="11"/>
  <c r="D206" i="11"/>
  <c r="D210" i="11"/>
  <c r="D214" i="11"/>
  <c r="D218" i="11"/>
  <c r="D222" i="11"/>
  <c r="D226" i="11"/>
  <c r="D230" i="11"/>
  <c r="D234" i="11"/>
  <c r="D238" i="11"/>
  <c r="D242" i="11"/>
  <c r="D246" i="11"/>
  <c r="D250" i="11"/>
  <c r="D254" i="11"/>
  <c r="D258" i="11"/>
  <c r="D262" i="11"/>
  <c r="D266" i="11"/>
  <c r="D270" i="11"/>
  <c r="D274" i="11"/>
  <c r="D278" i="11"/>
  <c r="D282" i="11"/>
  <c r="D286" i="11"/>
  <c r="D290" i="11"/>
  <c r="D294" i="11"/>
  <c r="F299" i="11"/>
  <c r="K449" i="19" l="1"/>
  <c r="AI449" i="19"/>
  <c r="AB449" i="19"/>
  <c r="AA1579" i="15"/>
  <c r="Q1579" i="15"/>
  <c r="G1579" i="15"/>
  <c r="W1579" i="15"/>
  <c r="L449" i="19"/>
  <c r="F61" i="19"/>
  <c r="F596" i="11"/>
  <c r="X449" i="19"/>
  <c r="AG1579" i="15"/>
  <c r="O1579" i="15"/>
  <c r="AC449" i="19"/>
  <c r="T1579" i="15"/>
  <c r="H449" i="19"/>
  <c r="M449" i="19"/>
  <c r="P449" i="19"/>
  <c r="U449" i="19"/>
  <c r="S449" i="19"/>
  <c r="Y449" i="19"/>
  <c r="I449" i="19"/>
  <c r="N1579" i="15"/>
  <c r="N449" i="19"/>
  <c r="J1579" i="15"/>
  <c r="J449" i="19"/>
  <c r="V1579" i="15"/>
  <c r="V449" i="19"/>
  <c r="AE1579" i="15"/>
  <c r="AE449" i="19"/>
  <c r="Z1579" i="15"/>
  <c r="Z449" i="19"/>
  <c r="R1579" i="15"/>
  <c r="R449" i="19"/>
  <c r="D516" i="11"/>
  <c r="D510" i="11"/>
  <c r="D518" i="11"/>
  <c r="D539" i="11"/>
  <c r="D467" i="11"/>
  <c r="D454" i="11"/>
  <c r="D499" i="11"/>
  <c r="D545" i="11"/>
  <c r="D460" i="11"/>
  <c r="D486" i="11"/>
  <c r="D468" i="11"/>
  <c r="D542" i="11"/>
  <c r="D478" i="11"/>
  <c r="D492" i="11"/>
  <c r="D550" i="11"/>
  <c r="D523" i="11"/>
  <c r="D483" i="11"/>
  <c r="D457" i="11"/>
  <c r="D473" i="11"/>
  <c r="D524" i="11"/>
  <c r="D548" i="11"/>
  <c r="D534" i="11"/>
  <c r="D470" i="11"/>
  <c r="D513" i="11"/>
  <c r="D500" i="11"/>
  <c r="D540" i="11"/>
  <c r="D508" i="11"/>
  <c r="D526" i="11"/>
  <c r="D494" i="11"/>
  <c r="D462" i="11"/>
  <c r="D489" i="11"/>
  <c r="D484" i="11"/>
  <c r="D476" i="11"/>
  <c r="D532" i="11"/>
  <c r="D452" i="11"/>
  <c r="D547" i="11"/>
  <c r="D531" i="11"/>
  <c r="D507" i="11"/>
  <c r="D491" i="11"/>
  <c r="D475" i="11"/>
  <c r="D459" i="11"/>
  <c r="D502" i="11"/>
  <c r="D481" i="11"/>
  <c r="D497" i="11"/>
  <c r="D537" i="11"/>
  <c r="D541" i="11"/>
  <c r="D505" i="11"/>
  <c r="D465" i="11"/>
  <c r="D522" i="11"/>
  <c r="D538" i="11"/>
  <c r="D458" i="11"/>
  <c r="D519" i="11"/>
  <c r="D529" i="11"/>
  <c r="D474" i="11"/>
  <c r="D521" i="11"/>
  <c r="D551" i="11"/>
  <c r="D490" i="11"/>
  <c r="D506" i="11"/>
  <c r="D1437" i="15"/>
  <c r="D543" i="11"/>
  <c r="D544" i="11"/>
  <c r="D520" i="11"/>
  <c r="D496" i="11"/>
  <c r="D464" i="11"/>
  <c r="D527" i="11"/>
  <c r="D549" i="11"/>
  <c r="D469" i="11"/>
  <c r="D461" i="11"/>
  <c r="D525" i="11"/>
  <c r="D546" i="11"/>
  <c r="D530" i="11"/>
  <c r="D514" i="11"/>
  <c r="D498" i="11"/>
  <c r="D482" i="11"/>
  <c r="D466" i="11"/>
  <c r="D1409" i="15"/>
  <c r="D515" i="11"/>
  <c r="D533" i="11"/>
  <c r="D512" i="11"/>
  <c r="D480" i="11"/>
  <c r="D535" i="11"/>
  <c r="D501" i="11"/>
  <c r="D493" i="11"/>
  <c r="D517" i="11"/>
  <c r="D536" i="11"/>
  <c r="D528" i="11"/>
  <c r="D504" i="11"/>
  <c r="D488" i="11"/>
  <c r="D472" i="11"/>
  <c r="D456" i="11"/>
  <c r="D511" i="11"/>
  <c r="D503" i="11"/>
  <c r="D495" i="11"/>
  <c r="D487" i="11"/>
  <c r="D479" i="11"/>
  <c r="D471" i="11"/>
  <c r="D463" i="11"/>
  <c r="D455" i="11"/>
  <c r="D509" i="11"/>
  <c r="D485" i="11"/>
  <c r="D477" i="11"/>
  <c r="D453" i="11"/>
  <c r="D1776" i="14"/>
  <c r="AI1708" i="14"/>
  <c r="AG1708" i="14"/>
  <c r="AE1708" i="14"/>
  <c r="AC1708" i="14"/>
  <c r="AB1708" i="14"/>
  <c r="AA1708" i="14"/>
  <c r="Z1708" i="14"/>
  <c r="Y1708" i="14"/>
  <c r="X1708" i="14"/>
  <c r="W1708" i="14"/>
  <c r="V1708" i="14"/>
  <c r="U1708" i="14"/>
  <c r="T1708" i="14"/>
  <c r="S1708" i="14"/>
  <c r="R1708" i="14"/>
  <c r="Q1708" i="14"/>
  <c r="P1708" i="14"/>
  <c r="O1708" i="14"/>
  <c r="N1708" i="14"/>
  <c r="M1708" i="14"/>
  <c r="L1708" i="14"/>
  <c r="K1708" i="14"/>
  <c r="J1708" i="14"/>
  <c r="I1708" i="14"/>
  <c r="H1708" i="14"/>
  <c r="G1708" i="14"/>
  <c r="AI1707" i="14"/>
  <c r="AG1707" i="14"/>
  <c r="AE1707" i="14"/>
  <c r="AC1707" i="14"/>
  <c r="AB1707" i="14"/>
  <c r="AA1707" i="14"/>
  <c r="Z1707" i="14"/>
  <c r="Y1707" i="14"/>
  <c r="X1707" i="14"/>
  <c r="W1707" i="14"/>
  <c r="V1707" i="14"/>
  <c r="U1707" i="14"/>
  <c r="T1707" i="14"/>
  <c r="S1707" i="14"/>
  <c r="R1707" i="14"/>
  <c r="Q1707" i="14"/>
  <c r="P1707" i="14"/>
  <c r="O1707" i="14"/>
  <c r="N1707" i="14"/>
  <c r="M1707" i="14"/>
  <c r="L1707" i="14"/>
  <c r="K1707" i="14"/>
  <c r="J1707" i="14"/>
  <c r="I1707" i="14"/>
  <c r="H1707" i="14"/>
  <c r="G1707" i="14"/>
  <c r="AI1706" i="14"/>
  <c r="AG1706" i="14"/>
  <c r="AE1706" i="14"/>
  <c r="AC1706" i="14"/>
  <c r="AB1706" i="14"/>
  <c r="AA1706" i="14"/>
  <c r="Z1706" i="14"/>
  <c r="Y1706" i="14"/>
  <c r="X1706" i="14"/>
  <c r="W1706" i="14"/>
  <c r="V1706" i="14"/>
  <c r="U1706" i="14"/>
  <c r="T1706" i="14"/>
  <c r="S1706" i="14"/>
  <c r="R1706" i="14"/>
  <c r="Q1706" i="14"/>
  <c r="P1706" i="14"/>
  <c r="O1706" i="14"/>
  <c r="N1706" i="14"/>
  <c r="M1706" i="14"/>
  <c r="L1706" i="14"/>
  <c r="K1706" i="14"/>
  <c r="J1706" i="14"/>
  <c r="I1706" i="14"/>
  <c r="H1706" i="14"/>
  <c r="G1706" i="14"/>
  <c r="AI1705" i="14"/>
  <c r="AG1705" i="14"/>
  <c r="AE1705" i="14"/>
  <c r="AC1705" i="14"/>
  <c r="AB1705" i="14"/>
  <c r="AA1705" i="14"/>
  <c r="Z1705" i="14"/>
  <c r="Y1705" i="14"/>
  <c r="X1705" i="14"/>
  <c r="W1705" i="14"/>
  <c r="V1705" i="14"/>
  <c r="U1705" i="14"/>
  <c r="T1705" i="14"/>
  <c r="S1705" i="14"/>
  <c r="R1705" i="14"/>
  <c r="Q1705" i="14"/>
  <c r="P1705" i="14"/>
  <c r="O1705" i="14"/>
  <c r="N1705" i="14"/>
  <c r="M1705" i="14"/>
  <c r="L1705" i="14"/>
  <c r="K1705" i="14"/>
  <c r="J1705" i="14"/>
  <c r="I1705" i="14"/>
  <c r="H1705" i="14"/>
  <c r="G1705" i="14"/>
  <c r="AI1704" i="14"/>
  <c r="AG1704" i="14"/>
  <c r="AE1704" i="14"/>
  <c r="AC1704" i="14"/>
  <c r="AB1704" i="14"/>
  <c r="AA1704" i="14"/>
  <c r="Z1704" i="14"/>
  <c r="Y1704" i="14"/>
  <c r="X1704" i="14"/>
  <c r="W1704" i="14"/>
  <c r="V1704" i="14"/>
  <c r="U1704" i="14"/>
  <c r="T1704" i="14"/>
  <c r="S1704" i="14"/>
  <c r="R1704" i="14"/>
  <c r="Q1704" i="14"/>
  <c r="P1704" i="14"/>
  <c r="O1704" i="14"/>
  <c r="N1704" i="14"/>
  <c r="M1704" i="14"/>
  <c r="L1704" i="14"/>
  <c r="K1704" i="14"/>
  <c r="J1704" i="14"/>
  <c r="I1704" i="14"/>
  <c r="H1704" i="14"/>
  <c r="G1704" i="14"/>
  <c r="AI1703" i="14"/>
  <c r="AG1703" i="14"/>
  <c r="AE1703" i="14"/>
  <c r="AC1703" i="14"/>
  <c r="AB1703" i="14"/>
  <c r="AA1703" i="14"/>
  <c r="Z1703" i="14"/>
  <c r="Y1703" i="14"/>
  <c r="X1703" i="14"/>
  <c r="W1703" i="14"/>
  <c r="V1703" i="14"/>
  <c r="U1703" i="14"/>
  <c r="T1703" i="14"/>
  <c r="S1703" i="14"/>
  <c r="R1703" i="14"/>
  <c r="Q1703" i="14"/>
  <c r="P1703" i="14"/>
  <c r="O1703" i="14"/>
  <c r="N1703" i="14"/>
  <c r="M1703" i="14"/>
  <c r="L1703" i="14"/>
  <c r="K1703" i="14"/>
  <c r="J1703" i="14"/>
  <c r="I1703" i="14"/>
  <c r="H1703" i="14"/>
  <c r="G1703" i="14"/>
  <c r="AI1702" i="14"/>
  <c r="AG1702" i="14"/>
  <c r="AE1702" i="14"/>
  <c r="AC1702" i="14"/>
  <c r="AB1702" i="14"/>
  <c r="AA1702" i="14"/>
  <c r="Z1702" i="14"/>
  <c r="Y1702" i="14"/>
  <c r="X1702" i="14"/>
  <c r="W1702" i="14"/>
  <c r="V1702" i="14"/>
  <c r="U1702" i="14"/>
  <c r="T1702" i="14"/>
  <c r="S1702" i="14"/>
  <c r="R1702" i="14"/>
  <c r="Q1702" i="14"/>
  <c r="P1702" i="14"/>
  <c r="O1702" i="14"/>
  <c r="N1702" i="14"/>
  <c r="M1702" i="14"/>
  <c r="L1702" i="14"/>
  <c r="K1702" i="14"/>
  <c r="J1702" i="14"/>
  <c r="I1702" i="14"/>
  <c r="H1702" i="14"/>
  <c r="G1702" i="14"/>
  <c r="AI1701" i="14"/>
  <c r="AG1701" i="14"/>
  <c r="AE1701" i="14"/>
  <c r="AC1701" i="14"/>
  <c r="AB1701" i="14"/>
  <c r="AA1701" i="14"/>
  <c r="Z1701" i="14"/>
  <c r="Y1701" i="14"/>
  <c r="X1701" i="14"/>
  <c r="W1701" i="14"/>
  <c r="V1701" i="14"/>
  <c r="U1701" i="14"/>
  <c r="T1701" i="14"/>
  <c r="S1701" i="14"/>
  <c r="R1701" i="14"/>
  <c r="Q1701" i="14"/>
  <c r="P1701" i="14"/>
  <c r="O1701" i="14"/>
  <c r="N1701" i="14"/>
  <c r="M1701" i="14"/>
  <c r="L1701" i="14"/>
  <c r="K1701" i="14"/>
  <c r="J1701" i="14"/>
  <c r="I1701" i="14"/>
  <c r="H1701" i="14"/>
  <c r="G1701" i="14"/>
  <c r="AI1700" i="14"/>
  <c r="AG1700" i="14"/>
  <c r="AE1700" i="14"/>
  <c r="AC1700" i="14"/>
  <c r="AB1700" i="14"/>
  <c r="AA1700" i="14"/>
  <c r="Z1700" i="14"/>
  <c r="Y1700" i="14"/>
  <c r="X1700" i="14"/>
  <c r="W1700" i="14"/>
  <c r="V1700" i="14"/>
  <c r="U1700" i="14"/>
  <c r="T1700" i="14"/>
  <c r="S1700" i="14"/>
  <c r="R1700" i="14"/>
  <c r="Q1700" i="14"/>
  <c r="P1700" i="14"/>
  <c r="O1700" i="14"/>
  <c r="N1700" i="14"/>
  <c r="M1700" i="14"/>
  <c r="L1700" i="14"/>
  <c r="K1700" i="14"/>
  <c r="J1700" i="14"/>
  <c r="I1700" i="14"/>
  <c r="H1700" i="14"/>
  <c r="G1700" i="14"/>
  <c r="AI1699" i="14"/>
  <c r="AG1699" i="14"/>
  <c r="AE1699" i="14"/>
  <c r="AC1699" i="14"/>
  <c r="AB1699" i="14"/>
  <c r="AA1699" i="14"/>
  <c r="Z1699" i="14"/>
  <c r="Y1699" i="14"/>
  <c r="X1699" i="14"/>
  <c r="W1699" i="14"/>
  <c r="V1699" i="14"/>
  <c r="U1699" i="14"/>
  <c r="T1699" i="14"/>
  <c r="S1699" i="14"/>
  <c r="R1699" i="14"/>
  <c r="Q1699" i="14"/>
  <c r="P1699" i="14"/>
  <c r="O1699" i="14"/>
  <c r="N1699" i="14"/>
  <c r="M1699" i="14"/>
  <c r="L1699" i="14"/>
  <c r="K1699" i="14"/>
  <c r="J1699" i="14"/>
  <c r="I1699" i="14"/>
  <c r="H1699" i="14"/>
  <c r="G1699" i="14"/>
  <c r="AI1643" i="14"/>
  <c r="AG1643" i="14"/>
  <c r="AE1643" i="14"/>
  <c r="AC1643" i="14"/>
  <c r="AB1643" i="14"/>
  <c r="AA1643" i="14"/>
  <c r="Z1643" i="14"/>
  <c r="Y1643" i="14"/>
  <c r="X1643" i="14"/>
  <c r="W1643" i="14"/>
  <c r="V1643" i="14"/>
  <c r="U1643" i="14"/>
  <c r="T1643" i="14"/>
  <c r="S1643" i="14"/>
  <c r="R1643" i="14"/>
  <c r="Q1643" i="14"/>
  <c r="P1643" i="14"/>
  <c r="O1643" i="14"/>
  <c r="N1643" i="14"/>
  <c r="M1643" i="14"/>
  <c r="L1643" i="14"/>
  <c r="K1643" i="14"/>
  <c r="J1643" i="14"/>
  <c r="I1643" i="14"/>
  <c r="H1643" i="14"/>
  <c r="G1643" i="14"/>
  <c r="AI1642" i="14"/>
  <c r="AG1642" i="14"/>
  <c r="AE1642" i="14"/>
  <c r="AC1642" i="14"/>
  <c r="AB1642" i="14"/>
  <c r="AA1642" i="14"/>
  <c r="Z1642" i="14"/>
  <c r="Y1642" i="14"/>
  <c r="X1642" i="14"/>
  <c r="W1642" i="14"/>
  <c r="V1642" i="14"/>
  <c r="U1642" i="14"/>
  <c r="T1642" i="14"/>
  <c r="S1642" i="14"/>
  <c r="R1642" i="14"/>
  <c r="Q1642" i="14"/>
  <c r="P1642" i="14"/>
  <c r="O1642" i="14"/>
  <c r="N1642" i="14"/>
  <c r="M1642" i="14"/>
  <c r="L1642" i="14"/>
  <c r="K1642" i="14"/>
  <c r="J1642" i="14"/>
  <c r="I1642" i="14"/>
  <c r="H1642" i="14"/>
  <c r="G1642" i="14"/>
  <c r="AI1641" i="14"/>
  <c r="AG1641" i="14"/>
  <c r="AE1641" i="14"/>
  <c r="AC1641" i="14"/>
  <c r="AB1641" i="14"/>
  <c r="AA1641" i="14"/>
  <c r="Z1641" i="14"/>
  <c r="Y1641" i="14"/>
  <c r="X1641" i="14"/>
  <c r="W1641" i="14"/>
  <c r="V1641" i="14"/>
  <c r="U1641" i="14"/>
  <c r="T1641" i="14"/>
  <c r="S1641" i="14"/>
  <c r="R1641" i="14"/>
  <c r="Q1641" i="14"/>
  <c r="P1641" i="14"/>
  <c r="O1641" i="14"/>
  <c r="N1641" i="14"/>
  <c r="M1641" i="14"/>
  <c r="L1641" i="14"/>
  <c r="K1641" i="14"/>
  <c r="J1641" i="14"/>
  <c r="I1641" i="14"/>
  <c r="H1641" i="14"/>
  <c r="G1641" i="14"/>
  <c r="AI1640" i="14"/>
  <c r="AG1640" i="14"/>
  <c r="AE1640" i="14"/>
  <c r="AC1640" i="14"/>
  <c r="AB1640" i="14"/>
  <c r="AA1640" i="14"/>
  <c r="Z1640" i="14"/>
  <c r="Y1640" i="14"/>
  <c r="X1640" i="14"/>
  <c r="W1640" i="14"/>
  <c r="V1640" i="14"/>
  <c r="U1640" i="14"/>
  <c r="T1640" i="14"/>
  <c r="S1640" i="14"/>
  <c r="R1640" i="14"/>
  <c r="Q1640" i="14"/>
  <c r="P1640" i="14"/>
  <c r="O1640" i="14"/>
  <c r="N1640" i="14"/>
  <c r="M1640" i="14"/>
  <c r="L1640" i="14"/>
  <c r="K1640" i="14"/>
  <c r="J1640" i="14"/>
  <c r="I1640" i="14"/>
  <c r="H1640" i="14"/>
  <c r="G1640" i="14"/>
  <c r="AI1639" i="14"/>
  <c r="AG1639" i="14"/>
  <c r="AE1639" i="14"/>
  <c r="AC1639" i="14"/>
  <c r="AB1639" i="14"/>
  <c r="AA1639" i="14"/>
  <c r="Z1639" i="14"/>
  <c r="Y1639" i="14"/>
  <c r="X1639" i="14"/>
  <c r="W1639" i="14"/>
  <c r="V1639" i="14"/>
  <c r="U1639" i="14"/>
  <c r="T1639" i="14"/>
  <c r="S1639" i="14"/>
  <c r="R1639" i="14"/>
  <c r="Q1639" i="14"/>
  <c r="P1639" i="14"/>
  <c r="O1639" i="14"/>
  <c r="N1639" i="14"/>
  <c r="M1639" i="14"/>
  <c r="L1639" i="14"/>
  <c r="K1639" i="14"/>
  <c r="J1639" i="14"/>
  <c r="I1639" i="14"/>
  <c r="H1639" i="14"/>
  <c r="G1639" i="14"/>
  <c r="AI1638" i="14"/>
  <c r="AG1638" i="14"/>
  <c r="AE1638" i="14"/>
  <c r="AC1638" i="14"/>
  <c r="AB1638" i="14"/>
  <c r="AA1638" i="14"/>
  <c r="Z1638" i="14"/>
  <c r="Y1638" i="14"/>
  <c r="X1638" i="14"/>
  <c r="W1638" i="14"/>
  <c r="V1638" i="14"/>
  <c r="U1638" i="14"/>
  <c r="T1638" i="14"/>
  <c r="S1638" i="14"/>
  <c r="R1638" i="14"/>
  <c r="Q1638" i="14"/>
  <c r="P1638" i="14"/>
  <c r="O1638" i="14"/>
  <c r="N1638" i="14"/>
  <c r="M1638" i="14"/>
  <c r="L1638" i="14"/>
  <c r="K1638" i="14"/>
  <c r="J1638" i="14"/>
  <c r="I1638" i="14"/>
  <c r="H1638" i="14"/>
  <c r="G1638" i="14"/>
  <c r="AI1637" i="14"/>
  <c r="AG1637" i="14"/>
  <c r="AE1637" i="14"/>
  <c r="AC1637" i="14"/>
  <c r="AB1637" i="14"/>
  <c r="AA1637" i="14"/>
  <c r="Z1637" i="14"/>
  <c r="Y1637" i="14"/>
  <c r="X1637" i="14"/>
  <c r="W1637" i="14"/>
  <c r="V1637" i="14"/>
  <c r="U1637" i="14"/>
  <c r="T1637" i="14"/>
  <c r="S1637" i="14"/>
  <c r="R1637" i="14"/>
  <c r="Q1637" i="14"/>
  <c r="P1637" i="14"/>
  <c r="O1637" i="14"/>
  <c r="N1637" i="14"/>
  <c r="M1637" i="14"/>
  <c r="L1637" i="14"/>
  <c r="K1637" i="14"/>
  <c r="J1637" i="14"/>
  <c r="I1637" i="14"/>
  <c r="H1637" i="14"/>
  <c r="G1637" i="14"/>
  <c r="AI1636" i="14"/>
  <c r="AG1636" i="14"/>
  <c r="AE1636" i="14"/>
  <c r="AC1636" i="14"/>
  <c r="AB1636" i="14"/>
  <c r="AA1636" i="14"/>
  <c r="Z1636" i="14"/>
  <c r="Y1636" i="14"/>
  <c r="X1636" i="14"/>
  <c r="W1636" i="14"/>
  <c r="V1636" i="14"/>
  <c r="U1636" i="14"/>
  <c r="T1636" i="14"/>
  <c r="S1636" i="14"/>
  <c r="R1636" i="14"/>
  <c r="Q1636" i="14"/>
  <c r="P1636" i="14"/>
  <c r="O1636" i="14"/>
  <c r="N1636" i="14"/>
  <c r="M1636" i="14"/>
  <c r="L1636" i="14"/>
  <c r="K1636" i="14"/>
  <c r="J1636" i="14"/>
  <c r="I1636" i="14"/>
  <c r="H1636" i="14"/>
  <c r="G1636" i="14"/>
  <c r="AI1635" i="14"/>
  <c r="AG1635" i="14"/>
  <c r="AE1635" i="14"/>
  <c r="AC1635" i="14"/>
  <c r="AB1635" i="14"/>
  <c r="AA1635" i="14"/>
  <c r="Z1635" i="14"/>
  <c r="Y1635" i="14"/>
  <c r="X1635" i="14"/>
  <c r="W1635" i="14"/>
  <c r="V1635" i="14"/>
  <c r="U1635" i="14"/>
  <c r="T1635" i="14"/>
  <c r="S1635" i="14"/>
  <c r="R1635" i="14"/>
  <c r="Q1635" i="14"/>
  <c r="P1635" i="14"/>
  <c r="O1635" i="14"/>
  <c r="N1635" i="14"/>
  <c r="M1635" i="14"/>
  <c r="L1635" i="14"/>
  <c r="K1635" i="14"/>
  <c r="J1635" i="14"/>
  <c r="I1635" i="14"/>
  <c r="H1635" i="14"/>
  <c r="G1635" i="14"/>
  <c r="AI1634" i="14"/>
  <c r="AG1634" i="14"/>
  <c r="AE1634" i="14"/>
  <c r="AC1634" i="14"/>
  <c r="AB1634" i="14"/>
  <c r="AA1634" i="14"/>
  <c r="Z1634" i="14"/>
  <c r="Y1634" i="14"/>
  <c r="X1634" i="14"/>
  <c r="W1634" i="14"/>
  <c r="V1634" i="14"/>
  <c r="U1634" i="14"/>
  <c r="T1634" i="14"/>
  <c r="S1634" i="14"/>
  <c r="R1634" i="14"/>
  <c r="Q1634" i="14"/>
  <c r="P1634" i="14"/>
  <c r="O1634" i="14"/>
  <c r="N1634" i="14"/>
  <c r="M1634" i="14"/>
  <c r="L1634" i="14"/>
  <c r="K1634" i="14"/>
  <c r="J1634" i="14"/>
  <c r="I1634" i="14"/>
  <c r="H1634" i="14"/>
  <c r="G1634" i="14"/>
  <c r="AI1578" i="14"/>
  <c r="AG1578" i="14"/>
  <c r="AE1578" i="14"/>
  <c r="AC1578" i="14"/>
  <c r="AB1578" i="14"/>
  <c r="AA1578" i="14"/>
  <c r="Z1578" i="14"/>
  <c r="Y1578" i="14"/>
  <c r="X1578" i="14"/>
  <c r="W1578" i="14"/>
  <c r="V1578" i="14"/>
  <c r="U1578" i="14"/>
  <c r="T1578" i="14"/>
  <c r="S1578" i="14"/>
  <c r="R1578" i="14"/>
  <c r="Q1578" i="14"/>
  <c r="P1578" i="14"/>
  <c r="O1578" i="14"/>
  <c r="N1578" i="14"/>
  <c r="M1578" i="14"/>
  <c r="L1578" i="14"/>
  <c r="K1578" i="14"/>
  <c r="J1578" i="14"/>
  <c r="I1578" i="14"/>
  <c r="H1578" i="14"/>
  <c r="G1578" i="14"/>
  <c r="AI1577" i="14"/>
  <c r="AG1577" i="14"/>
  <c r="AE1577" i="14"/>
  <c r="AC1577" i="14"/>
  <c r="AB1577" i="14"/>
  <c r="AA1577" i="14"/>
  <c r="Z1577" i="14"/>
  <c r="Y1577" i="14"/>
  <c r="X1577" i="14"/>
  <c r="W1577" i="14"/>
  <c r="V1577" i="14"/>
  <c r="U1577" i="14"/>
  <c r="T1577" i="14"/>
  <c r="S1577" i="14"/>
  <c r="R1577" i="14"/>
  <c r="Q1577" i="14"/>
  <c r="P1577" i="14"/>
  <c r="O1577" i="14"/>
  <c r="N1577" i="14"/>
  <c r="M1577" i="14"/>
  <c r="L1577" i="14"/>
  <c r="K1577" i="14"/>
  <c r="J1577" i="14"/>
  <c r="I1577" i="14"/>
  <c r="H1577" i="14"/>
  <c r="G1577" i="14"/>
  <c r="AI1576" i="14"/>
  <c r="AG1576" i="14"/>
  <c r="AE1576" i="14"/>
  <c r="AC1576" i="14"/>
  <c r="AB1576" i="14"/>
  <c r="AA1576" i="14"/>
  <c r="Z1576" i="14"/>
  <c r="Y1576" i="14"/>
  <c r="X1576" i="14"/>
  <c r="W1576" i="14"/>
  <c r="V1576" i="14"/>
  <c r="U1576" i="14"/>
  <c r="T1576" i="14"/>
  <c r="S1576" i="14"/>
  <c r="R1576" i="14"/>
  <c r="Q1576" i="14"/>
  <c r="P1576" i="14"/>
  <c r="O1576" i="14"/>
  <c r="N1576" i="14"/>
  <c r="M1576" i="14"/>
  <c r="L1576" i="14"/>
  <c r="K1576" i="14"/>
  <c r="J1576" i="14"/>
  <c r="I1576" i="14"/>
  <c r="H1576" i="14"/>
  <c r="G1576" i="14"/>
  <c r="AI1575" i="14"/>
  <c r="AG1575" i="14"/>
  <c r="AE1575" i="14"/>
  <c r="AC1575" i="14"/>
  <c r="AB1575" i="14"/>
  <c r="AA1575" i="14"/>
  <c r="Z1575" i="14"/>
  <c r="Y1575" i="14"/>
  <c r="X1575" i="14"/>
  <c r="W1575" i="14"/>
  <c r="V1575" i="14"/>
  <c r="U1575" i="14"/>
  <c r="T1575" i="14"/>
  <c r="S1575" i="14"/>
  <c r="R1575" i="14"/>
  <c r="Q1575" i="14"/>
  <c r="P1575" i="14"/>
  <c r="O1575" i="14"/>
  <c r="N1575" i="14"/>
  <c r="M1575" i="14"/>
  <c r="L1575" i="14"/>
  <c r="K1575" i="14"/>
  <c r="J1575" i="14"/>
  <c r="I1575" i="14"/>
  <c r="H1575" i="14"/>
  <c r="G1575" i="14"/>
  <c r="AI1574" i="14"/>
  <c r="AG1574" i="14"/>
  <c r="AE1574" i="14"/>
  <c r="AC1574" i="14"/>
  <c r="AB1574" i="14"/>
  <c r="AA1574" i="14"/>
  <c r="Z1574" i="14"/>
  <c r="Y1574" i="14"/>
  <c r="X1574" i="14"/>
  <c r="W1574" i="14"/>
  <c r="V1574" i="14"/>
  <c r="U1574" i="14"/>
  <c r="T1574" i="14"/>
  <c r="S1574" i="14"/>
  <c r="R1574" i="14"/>
  <c r="Q1574" i="14"/>
  <c r="P1574" i="14"/>
  <c r="O1574" i="14"/>
  <c r="N1574" i="14"/>
  <c r="M1574" i="14"/>
  <c r="L1574" i="14"/>
  <c r="K1574" i="14"/>
  <c r="J1574" i="14"/>
  <c r="I1574" i="14"/>
  <c r="H1574" i="14"/>
  <c r="G1574" i="14"/>
  <c r="AI1573" i="14"/>
  <c r="AG1573" i="14"/>
  <c r="AE1573" i="14"/>
  <c r="AC1573" i="14"/>
  <c r="AB1573" i="14"/>
  <c r="AA1573" i="14"/>
  <c r="Z1573" i="14"/>
  <c r="Y1573" i="14"/>
  <c r="X1573" i="14"/>
  <c r="W1573" i="14"/>
  <c r="V1573" i="14"/>
  <c r="U1573" i="14"/>
  <c r="T1573" i="14"/>
  <c r="S1573" i="14"/>
  <c r="R1573" i="14"/>
  <c r="Q1573" i="14"/>
  <c r="P1573" i="14"/>
  <c r="O1573" i="14"/>
  <c r="N1573" i="14"/>
  <c r="M1573" i="14"/>
  <c r="L1573" i="14"/>
  <c r="K1573" i="14"/>
  <c r="J1573" i="14"/>
  <c r="I1573" i="14"/>
  <c r="H1573" i="14"/>
  <c r="G1573" i="14"/>
  <c r="AI1572" i="14"/>
  <c r="AG1572" i="14"/>
  <c r="AE1572" i="14"/>
  <c r="AC1572" i="14"/>
  <c r="AB1572" i="14"/>
  <c r="AA1572" i="14"/>
  <c r="Z1572" i="14"/>
  <c r="Y1572" i="14"/>
  <c r="X1572" i="14"/>
  <c r="W1572" i="14"/>
  <c r="V1572" i="14"/>
  <c r="U1572" i="14"/>
  <c r="T1572" i="14"/>
  <c r="S1572" i="14"/>
  <c r="R1572" i="14"/>
  <c r="Q1572" i="14"/>
  <c r="P1572" i="14"/>
  <c r="O1572" i="14"/>
  <c r="N1572" i="14"/>
  <c r="M1572" i="14"/>
  <c r="L1572" i="14"/>
  <c r="K1572" i="14"/>
  <c r="J1572" i="14"/>
  <c r="I1572" i="14"/>
  <c r="H1572" i="14"/>
  <c r="G1572" i="14"/>
  <c r="AI1571" i="14"/>
  <c r="AG1571" i="14"/>
  <c r="AE1571" i="14"/>
  <c r="AC1571" i="14"/>
  <c r="AB1571" i="14"/>
  <c r="AA1571" i="14"/>
  <c r="Z1571" i="14"/>
  <c r="Y1571" i="14"/>
  <c r="X1571" i="14"/>
  <c r="W1571" i="14"/>
  <c r="V1571" i="14"/>
  <c r="U1571" i="14"/>
  <c r="T1571" i="14"/>
  <c r="S1571" i="14"/>
  <c r="R1571" i="14"/>
  <c r="Q1571" i="14"/>
  <c r="P1571" i="14"/>
  <c r="O1571" i="14"/>
  <c r="N1571" i="14"/>
  <c r="M1571" i="14"/>
  <c r="L1571" i="14"/>
  <c r="K1571" i="14"/>
  <c r="J1571" i="14"/>
  <c r="I1571" i="14"/>
  <c r="H1571" i="14"/>
  <c r="G1571" i="14"/>
  <c r="AI1570" i="14"/>
  <c r="AG1570" i="14"/>
  <c r="AE1570" i="14"/>
  <c r="AC1570" i="14"/>
  <c r="AB1570" i="14"/>
  <c r="AA1570" i="14"/>
  <c r="Z1570" i="14"/>
  <c r="Y1570" i="14"/>
  <c r="X1570" i="14"/>
  <c r="W1570" i="14"/>
  <c r="V1570" i="14"/>
  <c r="U1570" i="14"/>
  <c r="T1570" i="14"/>
  <c r="S1570" i="14"/>
  <c r="R1570" i="14"/>
  <c r="Q1570" i="14"/>
  <c r="P1570" i="14"/>
  <c r="O1570" i="14"/>
  <c r="N1570" i="14"/>
  <c r="M1570" i="14"/>
  <c r="L1570" i="14"/>
  <c r="K1570" i="14"/>
  <c r="J1570" i="14"/>
  <c r="I1570" i="14"/>
  <c r="H1570" i="14"/>
  <c r="G1570" i="14"/>
  <c r="AI1569" i="14"/>
  <c r="AG1569" i="14"/>
  <c r="AE1569" i="14"/>
  <c r="AC1569" i="14"/>
  <c r="AB1569" i="14"/>
  <c r="AA1569" i="14"/>
  <c r="Z1569" i="14"/>
  <c r="Y1569" i="14"/>
  <c r="X1569" i="14"/>
  <c r="W1569" i="14"/>
  <c r="V1569" i="14"/>
  <c r="U1569" i="14"/>
  <c r="T1569" i="14"/>
  <c r="S1569" i="14"/>
  <c r="R1569" i="14"/>
  <c r="Q1569" i="14"/>
  <c r="P1569" i="14"/>
  <c r="O1569" i="14"/>
  <c r="N1569" i="14"/>
  <c r="M1569" i="14"/>
  <c r="L1569" i="14"/>
  <c r="K1569" i="14"/>
  <c r="J1569" i="14"/>
  <c r="I1569" i="14"/>
  <c r="H1569" i="14"/>
  <c r="G1569" i="14"/>
  <c r="AI1513" i="14"/>
  <c r="AG1513" i="14"/>
  <c r="AE1513" i="14"/>
  <c r="AC1513" i="14"/>
  <c r="AB1513" i="14"/>
  <c r="AA1513" i="14"/>
  <c r="Z1513" i="14"/>
  <c r="Y1513" i="14"/>
  <c r="X1513" i="14"/>
  <c r="W1513" i="14"/>
  <c r="V1513" i="14"/>
  <c r="U1513" i="14"/>
  <c r="T1513" i="14"/>
  <c r="S1513" i="14"/>
  <c r="R1513" i="14"/>
  <c r="Q1513" i="14"/>
  <c r="P1513" i="14"/>
  <c r="O1513" i="14"/>
  <c r="N1513" i="14"/>
  <c r="M1513" i="14"/>
  <c r="L1513" i="14"/>
  <c r="K1513" i="14"/>
  <c r="J1513" i="14"/>
  <c r="I1513" i="14"/>
  <c r="H1513" i="14"/>
  <c r="G1513" i="14"/>
  <c r="AI1512" i="14"/>
  <c r="AG1512" i="14"/>
  <c r="AE1512" i="14"/>
  <c r="AC1512" i="14"/>
  <c r="AB1512" i="14"/>
  <c r="AA1512" i="14"/>
  <c r="Z1512" i="14"/>
  <c r="Y1512" i="14"/>
  <c r="X1512" i="14"/>
  <c r="W1512" i="14"/>
  <c r="V1512" i="14"/>
  <c r="U1512" i="14"/>
  <c r="T1512" i="14"/>
  <c r="S1512" i="14"/>
  <c r="R1512" i="14"/>
  <c r="Q1512" i="14"/>
  <c r="P1512" i="14"/>
  <c r="O1512" i="14"/>
  <c r="N1512" i="14"/>
  <c r="M1512" i="14"/>
  <c r="L1512" i="14"/>
  <c r="K1512" i="14"/>
  <c r="J1512" i="14"/>
  <c r="I1512" i="14"/>
  <c r="H1512" i="14"/>
  <c r="G1512" i="14"/>
  <c r="AI1511" i="14"/>
  <c r="AG1511" i="14"/>
  <c r="AE1511" i="14"/>
  <c r="AC1511" i="14"/>
  <c r="AB1511" i="14"/>
  <c r="AA1511" i="14"/>
  <c r="Z1511" i="14"/>
  <c r="Y1511" i="14"/>
  <c r="X1511" i="14"/>
  <c r="W1511" i="14"/>
  <c r="V1511" i="14"/>
  <c r="U1511" i="14"/>
  <c r="T1511" i="14"/>
  <c r="S1511" i="14"/>
  <c r="R1511" i="14"/>
  <c r="Q1511" i="14"/>
  <c r="P1511" i="14"/>
  <c r="O1511" i="14"/>
  <c r="N1511" i="14"/>
  <c r="M1511" i="14"/>
  <c r="L1511" i="14"/>
  <c r="K1511" i="14"/>
  <c r="J1511" i="14"/>
  <c r="I1511" i="14"/>
  <c r="H1511" i="14"/>
  <c r="G1511" i="14"/>
  <c r="AI1510" i="14"/>
  <c r="AG1510" i="14"/>
  <c r="AE1510" i="14"/>
  <c r="AC1510" i="14"/>
  <c r="AB1510" i="14"/>
  <c r="AA1510" i="14"/>
  <c r="Z1510" i="14"/>
  <c r="Y1510" i="14"/>
  <c r="X1510" i="14"/>
  <c r="W1510" i="14"/>
  <c r="V1510" i="14"/>
  <c r="U1510" i="14"/>
  <c r="T1510" i="14"/>
  <c r="S1510" i="14"/>
  <c r="R1510" i="14"/>
  <c r="Q1510" i="14"/>
  <c r="P1510" i="14"/>
  <c r="O1510" i="14"/>
  <c r="N1510" i="14"/>
  <c r="M1510" i="14"/>
  <c r="L1510" i="14"/>
  <c r="K1510" i="14"/>
  <c r="J1510" i="14"/>
  <c r="I1510" i="14"/>
  <c r="H1510" i="14"/>
  <c r="G1510" i="14"/>
  <c r="AI1509" i="14"/>
  <c r="AG1509" i="14"/>
  <c r="AE1509" i="14"/>
  <c r="AC1509" i="14"/>
  <c r="AB1509" i="14"/>
  <c r="AA1509" i="14"/>
  <c r="Z1509" i="14"/>
  <c r="Y1509" i="14"/>
  <c r="X1509" i="14"/>
  <c r="W1509" i="14"/>
  <c r="V1509" i="14"/>
  <c r="U1509" i="14"/>
  <c r="T1509" i="14"/>
  <c r="S1509" i="14"/>
  <c r="R1509" i="14"/>
  <c r="Q1509" i="14"/>
  <c r="P1509" i="14"/>
  <c r="O1509" i="14"/>
  <c r="N1509" i="14"/>
  <c r="M1509" i="14"/>
  <c r="L1509" i="14"/>
  <c r="K1509" i="14"/>
  <c r="J1509" i="14"/>
  <c r="I1509" i="14"/>
  <c r="H1509" i="14"/>
  <c r="G1509" i="14"/>
  <c r="AI1508" i="14"/>
  <c r="AG1508" i="14"/>
  <c r="AE1508" i="14"/>
  <c r="AC1508" i="14"/>
  <c r="AB1508" i="14"/>
  <c r="AA1508" i="14"/>
  <c r="Z1508" i="14"/>
  <c r="Y1508" i="14"/>
  <c r="X1508" i="14"/>
  <c r="W1508" i="14"/>
  <c r="V1508" i="14"/>
  <c r="U1508" i="14"/>
  <c r="T1508" i="14"/>
  <c r="S1508" i="14"/>
  <c r="R1508" i="14"/>
  <c r="Q1508" i="14"/>
  <c r="P1508" i="14"/>
  <c r="O1508" i="14"/>
  <c r="N1508" i="14"/>
  <c r="M1508" i="14"/>
  <c r="L1508" i="14"/>
  <c r="K1508" i="14"/>
  <c r="J1508" i="14"/>
  <c r="I1508" i="14"/>
  <c r="H1508" i="14"/>
  <c r="G1508" i="14"/>
  <c r="AI1507" i="14"/>
  <c r="AG1507" i="14"/>
  <c r="AE1507" i="14"/>
  <c r="AC1507" i="14"/>
  <c r="AB1507" i="14"/>
  <c r="AA1507" i="14"/>
  <c r="Z1507" i="14"/>
  <c r="Y1507" i="14"/>
  <c r="X1507" i="14"/>
  <c r="W1507" i="14"/>
  <c r="V1507" i="14"/>
  <c r="U1507" i="14"/>
  <c r="T1507" i="14"/>
  <c r="S1507" i="14"/>
  <c r="R1507" i="14"/>
  <c r="Q1507" i="14"/>
  <c r="P1507" i="14"/>
  <c r="O1507" i="14"/>
  <c r="N1507" i="14"/>
  <c r="M1507" i="14"/>
  <c r="L1507" i="14"/>
  <c r="K1507" i="14"/>
  <c r="J1507" i="14"/>
  <c r="I1507" i="14"/>
  <c r="H1507" i="14"/>
  <c r="G1507" i="14"/>
  <c r="AI1506" i="14"/>
  <c r="AG1506" i="14"/>
  <c r="AE1506" i="14"/>
  <c r="AC1506" i="14"/>
  <c r="AB1506" i="14"/>
  <c r="AA1506" i="14"/>
  <c r="Z1506" i="14"/>
  <c r="Y1506" i="14"/>
  <c r="X1506" i="14"/>
  <c r="W1506" i="14"/>
  <c r="V1506" i="14"/>
  <c r="U1506" i="14"/>
  <c r="T1506" i="14"/>
  <c r="S1506" i="14"/>
  <c r="R1506" i="14"/>
  <c r="Q1506" i="14"/>
  <c r="P1506" i="14"/>
  <c r="O1506" i="14"/>
  <c r="N1506" i="14"/>
  <c r="M1506" i="14"/>
  <c r="L1506" i="14"/>
  <c r="K1506" i="14"/>
  <c r="J1506" i="14"/>
  <c r="I1506" i="14"/>
  <c r="H1506" i="14"/>
  <c r="G1506" i="14"/>
  <c r="AI1505" i="14"/>
  <c r="AG1505" i="14"/>
  <c r="AE1505" i="14"/>
  <c r="AC1505" i="14"/>
  <c r="AB1505" i="14"/>
  <c r="AA1505" i="14"/>
  <c r="Z1505" i="14"/>
  <c r="Y1505" i="14"/>
  <c r="X1505" i="14"/>
  <c r="W1505" i="14"/>
  <c r="V1505" i="14"/>
  <c r="U1505" i="14"/>
  <c r="T1505" i="14"/>
  <c r="S1505" i="14"/>
  <c r="R1505" i="14"/>
  <c r="Q1505" i="14"/>
  <c r="P1505" i="14"/>
  <c r="O1505" i="14"/>
  <c r="N1505" i="14"/>
  <c r="M1505" i="14"/>
  <c r="L1505" i="14"/>
  <c r="K1505" i="14"/>
  <c r="J1505" i="14"/>
  <c r="I1505" i="14"/>
  <c r="H1505" i="14"/>
  <c r="G1505" i="14"/>
  <c r="AI1504" i="14"/>
  <c r="AG1504" i="14"/>
  <c r="AE1504" i="14"/>
  <c r="AC1504" i="14"/>
  <c r="AB1504" i="14"/>
  <c r="AA1504" i="14"/>
  <c r="Z1504" i="14"/>
  <c r="Y1504" i="14"/>
  <c r="X1504" i="14"/>
  <c r="W1504" i="14"/>
  <c r="V1504" i="14"/>
  <c r="U1504" i="14"/>
  <c r="T1504" i="14"/>
  <c r="S1504" i="14"/>
  <c r="R1504" i="14"/>
  <c r="Q1504" i="14"/>
  <c r="P1504" i="14"/>
  <c r="O1504" i="14"/>
  <c r="N1504" i="14"/>
  <c r="M1504" i="14"/>
  <c r="L1504" i="14"/>
  <c r="K1504" i="14"/>
  <c r="J1504" i="14"/>
  <c r="I1504" i="14"/>
  <c r="H1504" i="14"/>
  <c r="G1504" i="14"/>
  <c r="D1004" i="14"/>
  <c r="D1003" i="14"/>
  <c r="D1002" i="14"/>
  <c r="D1001" i="14"/>
  <c r="D1000" i="14"/>
  <c r="D999" i="14"/>
  <c r="D998" i="14"/>
  <c r="D997" i="14"/>
  <c r="D996" i="14"/>
  <c r="D995" i="14"/>
  <c r="D994" i="14"/>
  <c r="D993" i="14"/>
  <c r="D992" i="14"/>
  <c r="D991" i="14"/>
  <c r="AI1049" i="14"/>
  <c r="AI591" i="15" s="1"/>
  <c r="AG1049" i="14"/>
  <c r="AG591" i="15" s="1"/>
  <c r="AE1049" i="14"/>
  <c r="AE591" i="15" s="1"/>
  <c r="AC1049" i="14"/>
  <c r="AC591" i="15" s="1"/>
  <c r="AB1049" i="14"/>
  <c r="AB591" i="15" s="1"/>
  <c r="AA1049" i="14"/>
  <c r="AA591" i="15" s="1"/>
  <c r="Z1049" i="14"/>
  <c r="Z591" i="15" s="1"/>
  <c r="Y1049" i="14"/>
  <c r="Y591" i="15" s="1"/>
  <c r="X1049" i="14"/>
  <c r="X591" i="15" s="1"/>
  <c r="W1049" i="14"/>
  <c r="W591" i="15" s="1"/>
  <c r="V1049" i="14"/>
  <c r="V591" i="15" s="1"/>
  <c r="U1049" i="14"/>
  <c r="U591" i="15" s="1"/>
  <c r="T1049" i="14"/>
  <c r="T591" i="15" s="1"/>
  <c r="S1049" i="14"/>
  <c r="S591" i="15" s="1"/>
  <c r="R1049" i="14"/>
  <c r="R591" i="15" s="1"/>
  <c r="Q1049" i="14"/>
  <c r="Q591" i="15" s="1"/>
  <c r="P1049" i="14"/>
  <c r="P591" i="15" s="1"/>
  <c r="O1049" i="14"/>
  <c r="O591" i="15" s="1"/>
  <c r="N1049" i="14"/>
  <c r="N591" i="15" s="1"/>
  <c r="M1049" i="14"/>
  <c r="M591" i="15" s="1"/>
  <c r="L1049" i="14"/>
  <c r="L591" i="15" s="1"/>
  <c r="K1049" i="14"/>
  <c r="K591" i="15" s="1"/>
  <c r="J1049" i="14"/>
  <c r="J591" i="15" s="1"/>
  <c r="I1049" i="14"/>
  <c r="I591" i="15" s="1"/>
  <c r="H1049" i="14"/>
  <c r="H591" i="15" s="1"/>
  <c r="G1049" i="14"/>
  <c r="G591" i="15" s="1"/>
  <c r="AI1048" i="14"/>
  <c r="AI590" i="15" s="1"/>
  <c r="AG1048" i="14"/>
  <c r="AG590" i="15" s="1"/>
  <c r="AE1048" i="14"/>
  <c r="AE590" i="15" s="1"/>
  <c r="AC1048" i="14"/>
  <c r="AC590" i="15" s="1"/>
  <c r="AB1048" i="14"/>
  <c r="AB590" i="15" s="1"/>
  <c r="AA1048" i="14"/>
  <c r="AA590" i="15" s="1"/>
  <c r="Z1048" i="14"/>
  <c r="Z590" i="15" s="1"/>
  <c r="Y1048" i="14"/>
  <c r="Y590" i="15" s="1"/>
  <c r="X1048" i="14"/>
  <c r="X590" i="15" s="1"/>
  <c r="W1048" i="14"/>
  <c r="W590" i="15" s="1"/>
  <c r="V1048" i="14"/>
  <c r="V590" i="15" s="1"/>
  <c r="U1048" i="14"/>
  <c r="U590" i="15" s="1"/>
  <c r="T1048" i="14"/>
  <c r="T590" i="15" s="1"/>
  <c r="S1048" i="14"/>
  <c r="S590" i="15" s="1"/>
  <c r="R1048" i="14"/>
  <c r="R590" i="15" s="1"/>
  <c r="Q1048" i="14"/>
  <c r="Q590" i="15" s="1"/>
  <c r="P1048" i="14"/>
  <c r="P590" i="15" s="1"/>
  <c r="O1048" i="14"/>
  <c r="O590" i="15" s="1"/>
  <c r="N1048" i="14"/>
  <c r="N590" i="15" s="1"/>
  <c r="M1048" i="14"/>
  <c r="M590" i="15" s="1"/>
  <c r="L1048" i="14"/>
  <c r="L590" i="15" s="1"/>
  <c r="K1048" i="14"/>
  <c r="K590" i="15" s="1"/>
  <c r="J1048" i="14"/>
  <c r="J590" i="15" s="1"/>
  <c r="I1048" i="14"/>
  <c r="I590" i="15" s="1"/>
  <c r="H1048" i="14"/>
  <c r="H590" i="15" s="1"/>
  <c r="G1048" i="14"/>
  <c r="G590" i="15" s="1"/>
  <c r="AI1047" i="14"/>
  <c r="AI589" i="15" s="1"/>
  <c r="AG1047" i="14"/>
  <c r="AG589" i="15" s="1"/>
  <c r="AE1047" i="14"/>
  <c r="AE589" i="15" s="1"/>
  <c r="AC1047" i="14"/>
  <c r="AC589" i="15" s="1"/>
  <c r="AB1047" i="14"/>
  <c r="AB589" i="15" s="1"/>
  <c r="AA1047" i="14"/>
  <c r="AA589" i="15" s="1"/>
  <c r="Z1047" i="14"/>
  <c r="Z589" i="15" s="1"/>
  <c r="Y1047" i="14"/>
  <c r="Y589" i="15" s="1"/>
  <c r="X1047" i="14"/>
  <c r="X589" i="15" s="1"/>
  <c r="W1047" i="14"/>
  <c r="W589" i="15" s="1"/>
  <c r="V1047" i="14"/>
  <c r="V589" i="15" s="1"/>
  <c r="U1047" i="14"/>
  <c r="U589" i="15" s="1"/>
  <c r="T1047" i="14"/>
  <c r="T589" i="15" s="1"/>
  <c r="S1047" i="14"/>
  <c r="S589" i="15" s="1"/>
  <c r="R1047" i="14"/>
  <c r="R589" i="15" s="1"/>
  <c r="Q1047" i="14"/>
  <c r="Q589" i="15" s="1"/>
  <c r="P1047" i="14"/>
  <c r="P589" i="15" s="1"/>
  <c r="O1047" i="14"/>
  <c r="O589" i="15" s="1"/>
  <c r="N1047" i="14"/>
  <c r="N589" i="15" s="1"/>
  <c r="M1047" i="14"/>
  <c r="M589" i="15" s="1"/>
  <c r="L1047" i="14"/>
  <c r="L589" i="15" s="1"/>
  <c r="K1047" i="14"/>
  <c r="K589" i="15" s="1"/>
  <c r="J1047" i="14"/>
  <c r="J589" i="15" s="1"/>
  <c r="I1047" i="14"/>
  <c r="I589" i="15" s="1"/>
  <c r="H1047" i="14"/>
  <c r="H589" i="15" s="1"/>
  <c r="G1047" i="14"/>
  <c r="G589" i="15" s="1"/>
  <c r="AI1046" i="14"/>
  <c r="AI588" i="15" s="1"/>
  <c r="AG1046" i="14"/>
  <c r="AG588" i="15" s="1"/>
  <c r="AE1046" i="14"/>
  <c r="AE588" i="15" s="1"/>
  <c r="AC1046" i="14"/>
  <c r="AC588" i="15" s="1"/>
  <c r="AB1046" i="14"/>
  <c r="AB588" i="15" s="1"/>
  <c r="AA1046" i="14"/>
  <c r="AA588" i="15" s="1"/>
  <c r="Z1046" i="14"/>
  <c r="Z588" i="15" s="1"/>
  <c r="Y1046" i="14"/>
  <c r="Y588" i="15" s="1"/>
  <c r="X1046" i="14"/>
  <c r="X588" i="15" s="1"/>
  <c r="W1046" i="14"/>
  <c r="W588" i="15" s="1"/>
  <c r="V1046" i="14"/>
  <c r="V588" i="15" s="1"/>
  <c r="U1046" i="14"/>
  <c r="U588" i="15" s="1"/>
  <c r="T1046" i="14"/>
  <c r="T588" i="15" s="1"/>
  <c r="S1046" i="14"/>
  <c r="S588" i="15" s="1"/>
  <c r="R1046" i="14"/>
  <c r="R588" i="15" s="1"/>
  <c r="Q1046" i="14"/>
  <c r="Q588" i="15" s="1"/>
  <c r="P1046" i="14"/>
  <c r="P588" i="15" s="1"/>
  <c r="O1046" i="14"/>
  <c r="O588" i="15" s="1"/>
  <c r="N1046" i="14"/>
  <c r="N588" i="15" s="1"/>
  <c r="M1046" i="14"/>
  <c r="M588" i="15" s="1"/>
  <c r="L1046" i="14"/>
  <c r="L588" i="15" s="1"/>
  <c r="K1046" i="14"/>
  <c r="K588" i="15" s="1"/>
  <c r="J1046" i="14"/>
  <c r="J588" i="15" s="1"/>
  <c r="I1046" i="14"/>
  <c r="I588" i="15" s="1"/>
  <c r="H1046" i="14"/>
  <c r="H588" i="15" s="1"/>
  <c r="G1046" i="14"/>
  <c r="G588" i="15" s="1"/>
  <c r="AI1045" i="14"/>
  <c r="AI587" i="15" s="1"/>
  <c r="AG1045" i="14"/>
  <c r="AG587" i="15" s="1"/>
  <c r="AE1045" i="14"/>
  <c r="AE587" i="15" s="1"/>
  <c r="AC1045" i="14"/>
  <c r="AC587" i="15" s="1"/>
  <c r="AB1045" i="14"/>
  <c r="AB587" i="15" s="1"/>
  <c r="AA1045" i="14"/>
  <c r="AA587" i="15" s="1"/>
  <c r="Z1045" i="14"/>
  <c r="Z587" i="15" s="1"/>
  <c r="Y1045" i="14"/>
  <c r="Y587" i="15" s="1"/>
  <c r="X1045" i="14"/>
  <c r="X587" i="15" s="1"/>
  <c r="W1045" i="14"/>
  <c r="W587" i="15" s="1"/>
  <c r="V1045" i="14"/>
  <c r="V587" i="15" s="1"/>
  <c r="U1045" i="14"/>
  <c r="U587" i="15" s="1"/>
  <c r="T1045" i="14"/>
  <c r="T587" i="15" s="1"/>
  <c r="S1045" i="14"/>
  <c r="S587" i="15" s="1"/>
  <c r="R1045" i="14"/>
  <c r="R587" i="15" s="1"/>
  <c r="Q1045" i="14"/>
  <c r="Q587" i="15" s="1"/>
  <c r="P1045" i="14"/>
  <c r="P587" i="15" s="1"/>
  <c r="O1045" i="14"/>
  <c r="O587" i="15" s="1"/>
  <c r="N1045" i="14"/>
  <c r="N587" i="15" s="1"/>
  <c r="M1045" i="14"/>
  <c r="M587" i="15" s="1"/>
  <c r="L1045" i="14"/>
  <c r="L587" i="15" s="1"/>
  <c r="K1045" i="14"/>
  <c r="K587" i="15" s="1"/>
  <c r="J1045" i="14"/>
  <c r="J587" i="15" s="1"/>
  <c r="I1045" i="14"/>
  <c r="I587" i="15" s="1"/>
  <c r="H1045" i="14"/>
  <c r="H587" i="15" s="1"/>
  <c r="G1045" i="14"/>
  <c r="G587" i="15" s="1"/>
  <c r="AI1044" i="14"/>
  <c r="AI586" i="15" s="1"/>
  <c r="AG1044" i="14"/>
  <c r="AG586" i="15" s="1"/>
  <c r="AE1044" i="14"/>
  <c r="AE586" i="15" s="1"/>
  <c r="AC1044" i="14"/>
  <c r="AC586" i="15" s="1"/>
  <c r="AB1044" i="14"/>
  <c r="AB586" i="15" s="1"/>
  <c r="AA1044" i="14"/>
  <c r="AA586" i="15" s="1"/>
  <c r="Z1044" i="14"/>
  <c r="Z586" i="15" s="1"/>
  <c r="Y1044" i="14"/>
  <c r="Y586" i="15" s="1"/>
  <c r="X1044" i="14"/>
  <c r="X586" i="15" s="1"/>
  <c r="W1044" i="14"/>
  <c r="W586" i="15" s="1"/>
  <c r="V1044" i="14"/>
  <c r="V586" i="15" s="1"/>
  <c r="U1044" i="14"/>
  <c r="U586" i="15" s="1"/>
  <c r="T1044" i="14"/>
  <c r="T586" i="15" s="1"/>
  <c r="S1044" i="14"/>
  <c r="S586" i="15" s="1"/>
  <c r="R1044" i="14"/>
  <c r="R586" i="15" s="1"/>
  <c r="Q1044" i="14"/>
  <c r="Q586" i="15" s="1"/>
  <c r="P1044" i="14"/>
  <c r="P586" i="15" s="1"/>
  <c r="O1044" i="14"/>
  <c r="O586" i="15" s="1"/>
  <c r="N1044" i="14"/>
  <c r="N586" i="15" s="1"/>
  <c r="M1044" i="14"/>
  <c r="M586" i="15" s="1"/>
  <c r="L1044" i="14"/>
  <c r="L586" i="15" s="1"/>
  <c r="K1044" i="14"/>
  <c r="K586" i="15" s="1"/>
  <c r="J1044" i="14"/>
  <c r="J586" i="15" s="1"/>
  <c r="I1044" i="14"/>
  <c r="I586" i="15" s="1"/>
  <c r="H1044" i="14"/>
  <c r="H586" i="15" s="1"/>
  <c r="G1044" i="14"/>
  <c r="G586" i="15" s="1"/>
  <c r="AI1043" i="14"/>
  <c r="AI585" i="15" s="1"/>
  <c r="AG1043" i="14"/>
  <c r="AG585" i="15" s="1"/>
  <c r="AE1043" i="14"/>
  <c r="AE585" i="15" s="1"/>
  <c r="AC1043" i="14"/>
  <c r="AC585" i="15" s="1"/>
  <c r="AB1043" i="14"/>
  <c r="AB585" i="15" s="1"/>
  <c r="AA1043" i="14"/>
  <c r="AA585" i="15" s="1"/>
  <c r="Z1043" i="14"/>
  <c r="Z585" i="15" s="1"/>
  <c r="Y1043" i="14"/>
  <c r="Y585" i="15" s="1"/>
  <c r="X1043" i="14"/>
  <c r="X585" i="15" s="1"/>
  <c r="W1043" i="14"/>
  <c r="W585" i="15" s="1"/>
  <c r="V1043" i="14"/>
  <c r="V585" i="15" s="1"/>
  <c r="U1043" i="14"/>
  <c r="U585" i="15" s="1"/>
  <c r="T1043" i="14"/>
  <c r="T585" i="15" s="1"/>
  <c r="S1043" i="14"/>
  <c r="S585" i="15" s="1"/>
  <c r="R1043" i="14"/>
  <c r="R585" i="15" s="1"/>
  <c r="Q1043" i="14"/>
  <c r="Q585" i="15" s="1"/>
  <c r="P1043" i="14"/>
  <c r="P585" i="15" s="1"/>
  <c r="O1043" i="14"/>
  <c r="O585" i="15" s="1"/>
  <c r="N1043" i="14"/>
  <c r="N585" i="15" s="1"/>
  <c r="M1043" i="14"/>
  <c r="M585" i="15" s="1"/>
  <c r="L1043" i="14"/>
  <c r="L585" i="15" s="1"/>
  <c r="K1043" i="14"/>
  <c r="K585" i="15" s="1"/>
  <c r="J1043" i="14"/>
  <c r="J585" i="15" s="1"/>
  <c r="I1043" i="14"/>
  <c r="I585" i="15" s="1"/>
  <c r="H1043" i="14"/>
  <c r="H585" i="15" s="1"/>
  <c r="G1043" i="14"/>
  <c r="G585" i="15" s="1"/>
  <c r="AI1042" i="14"/>
  <c r="AI584" i="15" s="1"/>
  <c r="AG1042" i="14"/>
  <c r="AG584" i="15" s="1"/>
  <c r="AE1042" i="14"/>
  <c r="AE584" i="15" s="1"/>
  <c r="AC1042" i="14"/>
  <c r="AC584" i="15" s="1"/>
  <c r="AB1042" i="14"/>
  <c r="AB584" i="15" s="1"/>
  <c r="AA1042" i="14"/>
  <c r="AA584" i="15" s="1"/>
  <c r="Z1042" i="14"/>
  <c r="Z584" i="15" s="1"/>
  <c r="Y1042" i="14"/>
  <c r="Y584" i="15" s="1"/>
  <c r="X1042" i="14"/>
  <c r="X584" i="15" s="1"/>
  <c r="W1042" i="14"/>
  <c r="W584" i="15" s="1"/>
  <c r="V1042" i="14"/>
  <c r="V584" i="15" s="1"/>
  <c r="U1042" i="14"/>
  <c r="U584" i="15" s="1"/>
  <c r="T1042" i="14"/>
  <c r="T584" i="15" s="1"/>
  <c r="S1042" i="14"/>
  <c r="S584" i="15" s="1"/>
  <c r="R1042" i="14"/>
  <c r="R584" i="15" s="1"/>
  <c r="Q1042" i="14"/>
  <c r="Q584" i="15" s="1"/>
  <c r="P1042" i="14"/>
  <c r="P584" i="15" s="1"/>
  <c r="O1042" i="14"/>
  <c r="O584" i="15" s="1"/>
  <c r="N1042" i="14"/>
  <c r="N584" i="15" s="1"/>
  <c r="M1042" i="14"/>
  <c r="M584" i="15" s="1"/>
  <c r="L1042" i="14"/>
  <c r="L584" i="15" s="1"/>
  <c r="K1042" i="14"/>
  <c r="K584" i="15" s="1"/>
  <c r="J1042" i="14"/>
  <c r="J584" i="15" s="1"/>
  <c r="I1042" i="14"/>
  <c r="I584" i="15" s="1"/>
  <c r="H1042" i="14"/>
  <c r="H584" i="15" s="1"/>
  <c r="G1042" i="14"/>
  <c r="G584" i="15" s="1"/>
  <c r="AI1041" i="14"/>
  <c r="AI583" i="15" s="1"/>
  <c r="AG1041" i="14"/>
  <c r="AG583" i="15" s="1"/>
  <c r="AE1041" i="14"/>
  <c r="AE583" i="15" s="1"/>
  <c r="AC1041" i="14"/>
  <c r="AC583" i="15" s="1"/>
  <c r="AB1041" i="14"/>
  <c r="AB583" i="15" s="1"/>
  <c r="AA1041" i="14"/>
  <c r="AA583" i="15" s="1"/>
  <c r="Z1041" i="14"/>
  <c r="Z583" i="15" s="1"/>
  <c r="Y1041" i="14"/>
  <c r="Y583" i="15" s="1"/>
  <c r="X1041" i="14"/>
  <c r="X583" i="15" s="1"/>
  <c r="W1041" i="14"/>
  <c r="W583" i="15" s="1"/>
  <c r="V1041" i="14"/>
  <c r="V583" i="15" s="1"/>
  <c r="U1041" i="14"/>
  <c r="U583" i="15" s="1"/>
  <c r="T1041" i="14"/>
  <c r="T583" i="15" s="1"/>
  <c r="S1041" i="14"/>
  <c r="S583" i="15" s="1"/>
  <c r="R1041" i="14"/>
  <c r="R583" i="15" s="1"/>
  <c r="Q1041" i="14"/>
  <c r="Q583" i="15" s="1"/>
  <c r="P1041" i="14"/>
  <c r="P583" i="15" s="1"/>
  <c r="O1041" i="14"/>
  <c r="O583" i="15" s="1"/>
  <c r="N1041" i="14"/>
  <c r="N583" i="15" s="1"/>
  <c r="M1041" i="14"/>
  <c r="M583" i="15" s="1"/>
  <c r="L1041" i="14"/>
  <c r="L583" i="15" s="1"/>
  <c r="K1041" i="14"/>
  <c r="K583" i="15" s="1"/>
  <c r="J1041" i="14"/>
  <c r="J583" i="15" s="1"/>
  <c r="I1041" i="14"/>
  <c r="I583" i="15" s="1"/>
  <c r="H1041" i="14"/>
  <c r="H583" i="15" s="1"/>
  <c r="G1041" i="14"/>
  <c r="G583" i="15" s="1"/>
  <c r="AI1040" i="14"/>
  <c r="AI582" i="15" s="1"/>
  <c r="AG1040" i="14"/>
  <c r="AG582" i="15" s="1"/>
  <c r="AE1040" i="14"/>
  <c r="AE582" i="15" s="1"/>
  <c r="AC1040" i="14"/>
  <c r="AC582" i="15" s="1"/>
  <c r="AB1040" i="14"/>
  <c r="AB582" i="15" s="1"/>
  <c r="AA1040" i="14"/>
  <c r="AA582" i="15" s="1"/>
  <c r="Z1040" i="14"/>
  <c r="Z582" i="15" s="1"/>
  <c r="Y1040" i="14"/>
  <c r="Y582" i="15" s="1"/>
  <c r="X1040" i="14"/>
  <c r="X582" i="15" s="1"/>
  <c r="W1040" i="14"/>
  <c r="W582" i="15" s="1"/>
  <c r="V1040" i="14"/>
  <c r="V582" i="15" s="1"/>
  <c r="U1040" i="14"/>
  <c r="U582" i="15" s="1"/>
  <c r="T1040" i="14"/>
  <c r="T582" i="15" s="1"/>
  <c r="S1040" i="14"/>
  <c r="S582" i="15" s="1"/>
  <c r="R1040" i="14"/>
  <c r="R582" i="15" s="1"/>
  <c r="Q1040" i="14"/>
  <c r="Q582" i="15" s="1"/>
  <c r="P1040" i="14"/>
  <c r="P582" i="15" s="1"/>
  <c r="O1040" i="14"/>
  <c r="O582" i="15" s="1"/>
  <c r="N1040" i="14"/>
  <c r="N582" i="15" s="1"/>
  <c r="M1040" i="14"/>
  <c r="M582" i="15" s="1"/>
  <c r="L1040" i="14"/>
  <c r="L582" i="15" s="1"/>
  <c r="K1040" i="14"/>
  <c r="K582" i="15" s="1"/>
  <c r="J1040" i="14"/>
  <c r="J582" i="15" s="1"/>
  <c r="I1040" i="14"/>
  <c r="I582" i="15" s="1"/>
  <c r="H1040" i="14"/>
  <c r="H582" i="15" s="1"/>
  <c r="G1040" i="14"/>
  <c r="G582" i="15" s="1"/>
  <c r="D940" i="14"/>
  <c r="D939" i="14"/>
  <c r="D938" i="14"/>
  <c r="D937" i="14"/>
  <c r="D936" i="14"/>
  <c r="D935" i="14"/>
  <c r="D934" i="14"/>
  <c r="D933" i="14"/>
  <c r="D932" i="14"/>
  <c r="D931" i="14"/>
  <c r="D930" i="14"/>
  <c r="D929" i="14"/>
  <c r="D928" i="14"/>
  <c r="D927" i="14"/>
  <c r="AI985" i="14"/>
  <c r="AG985" i="14"/>
  <c r="AE985" i="14"/>
  <c r="AC985" i="14"/>
  <c r="AB985" i="14"/>
  <c r="AA985" i="14"/>
  <c r="Z985" i="14"/>
  <c r="Y985" i="14"/>
  <c r="X985" i="14"/>
  <c r="W985" i="14"/>
  <c r="V985" i="14"/>
  <c r="U985" i="14"/>
  <c r="T985" i="14"/>
  <c r="S985" i="14"/>
  <c r="R985" i="14"/>
  <c r="Q985" i="14"/>
  <c r="P985" i="14"/>
  <c r="O985" i="14"/>
  <c r="N985" i="14"/>
  <c r="M985" i="14"/>
  <c r="L985" i="14"/>
  <c r="K985" i="14"/>
  <c r="J985" i="14"/>
  <c r="I985" i="14"/>
  <c r="H985" i="14"/>
  <c r="G985" i="14"/>
  <c r="AI984" i="14"/>
  <c r="AG984" i="14"/>
  <c r="AE984" i="14"/>
  <c r="AC984" i="14"/>
  <c r="AB984" i="14"/>
  <c r="AA984" i="14"/>
  <c r="Z984" i="14"/>
  <c r="Y984" i="14"/>
  <c r="X984" i="14"/>
  <c r="W984" i="14"/>
  <c r="V984" i="14"/>
  <c r="U984" i="14"/>
  <c r="T984" i="14"/>
  <c r="S984" i="14"/>
  <c r="R984" i="14"/>
  <c r="Q984" i="14"/>
  <c r="P984" i="14"/>
  <c r="O984" i="14"/>
  <c r="N984" i="14"/>
  <c r="M984" i="14"/>
  <c r="L984" i="14"/>
  <c r="K984" i="14"/>
  <c r="J984" i="14"/>
  <c r="I984" i="14"/>
  <c r="H984" i="14"/>
  <c r="G984" i="14"/>
  <c r="AI983" i="14"/>
  <c r="AG983" i="14"/>
  <c r="AE983" i="14"/>
  <c r="AC983" i="14"/>
  <c r="AB983" i="14"/>
  <c r="AA983" i="14"/>
  <c r="Z983" i="14"/>
  <c r="Y983" i="14"/>
  <c r="X983" i="14"/>
  <c r="W983" i="14"/>
  <c r="V983" i="14"/>
  <c r="U983" i="14"/>
  <c r="T983" i="14"/>
  <c r="S983" i="14"/>
  <c r="R983" i="14"/>
  <c r="Q983" i="14"/>
  <c r="P983" i="14"/>
  <c r="O983" i="14"/>
  <c r="N983" i="14"/>
  <c r="M983" i="14"/>
  <c r="L983" i="14"/>
  <c r="K983" i="14"/>
  <c r="J983" i="14"/>
  <c r="I983" i="14"/>
  <c r="H983" i="14"/>
  <c r="G983" i="14"/>
  <c r="AI982" i="14"/>
  <c r="AG982" i="14"/>
  <c r="AE982" i="14"/>
  <c r="AC982" i="14"/>
  <c r="AB982" i="14"/>
  <c r="AA982" i="14"/>
  <c r="Z982" i="14"/>
  <c r="Y982" i="14"/>
  <c r="X982" i="14"/>
  <c r="W982" i="14"/>
  <c r="V982" i="14"/>
  <c r="U982" i="14"/>
  <c r="T982" i="14"/>
  <c r="S982" i="14"/>
  <c r="R982" i="14"/>
  <c r="Q982" i="14"/>
  <c r="P982" i="14"/>
  <c r="O982" i="14"/>
  <c r="N982" i="14"/>
  <c r="M982" i="14"/>
  <c r="L982" i="14"/>
  <c r="K982" i="14"/>
  <c r="J982" i="14"/>
  <c r="I982" i="14"/>
  <c r="H982" i="14"/>
  <c r="G982" i="14"/>
  <c r="AI981" i="14"/>
  <c r="AG981" i="14"/>
  <c r="AE981" i="14"/>
  <c r="AC981" i="14"/>
  <c r="AB981" i="14"/>
  <c r="AA981" i="14"/>
  <c r="Z981" i="14"/>
  <c r="Y981" i="14"/>
  <c r="X981" i="14"/>
  <c r="W981" i="14"/>
  <c r="V981" i="14"/>
  <c r="U981" i="14"/>
  <c r="T981" i="14"/>
  <c r="S981" i="14"/>
  <c r="R981" i="14"/>
  <c r="Q981" i="14"/>
  <c r="P981" i="14"/>
  <c r="O981" i="14"/>
  <c r="N981" i="14"/>
  <c r="M981" i="14"/>
  <c r="L981" i="14"/>
  <c r="K981" i="14"/>
  <c r="J981" i="14"/>
  <c r="I981" i="14"/>
  <c r="H981" i="14"/>
  <c r="G981" i="14"/>
  <c r="AI980" i="14"/>
  <c r="AG980" i="14"/>
  <c r="AE980" i="14"/>
  <c r="AC980" i="14"/>
  <c r="AB980" i="14"/>
  <c r="AA980" i="14"/>
  <c r="Z980" i="14"/>
  <c r="Y980" i="14"/>
  <c r="X980" i="14"/>
  <c r="W980" i="14"/>
  <c r="V980" i="14"/>
  <c r="U980" i="14"/>
  <c r="T980" i="14"/>
  <c r="S980" i="14"/>
  <c r="R980" i="14"/>
  <c r="Q980" i="14"/>
  <c r="P980" i="14"/>
  <c r="O980" i="14"/>
  <c r="N980" i="14"/>
  <c r="M980" i="14"/>
  <c r="L980" i="14"/>
  <c r="K980" i="14"/>
  <c r="J980" i="14"/>
  <c r="I980" i="14"/>
  <c r="H980" i="14"/>
  <c r="G980" i="14"/>
  <c r="AI979" i="14"/>
  <c r="AG979" i="14"/>
  <c r="AE979" i="14"/>
  <c r="AC979" i="14"/>
  <c r="AB979" i="14"/>
  <c r="AA979" i="14"/>
  <c r="Z979" i="14"/>
  <c r="Y979" i="14"/>
  <c r="X979" i="14"/>
  <c r="W979" i="14"/>
  <c r="V979" i="14"/>
  <c r="U979" i="14"/>
  <c r="T979" i="14"/>
  <c r="S979" i="14"/>
  <c r="R979" i="14"/>
  <c r="Q979" i="14"/>
  <c r="P979" i="14"/>
  <c r="O979" i="14"/>
  <c r="N979" i="14"/>
  <c r="M979" i="14"/>
  <c r="L979" i="14"/>
  <c r="K979" i="14"/>
  <c r="J979" i="14"/>
  <c r="I979" i="14"/>
  <c r="H979" i="14"/>
  <c r="G979" i="14"/>
  <c r="AI978" i="14"/>
  <c r="AG978" i="14"/>
  <c r="AE978" i="14"/>
  <c r="AC978" i="14"/>
  <c r="AB978" i="14"/>
  <c r="AA978" i="14"/>
  <c r="Z978" i="14"/>
  <c r="Y978" i="14"/>
  <c r="X978" i="14"/>
  <c r="W978" i="14"/>
  <c r="V978" i="14"/>
  <c r="U978" i="14"/>
  <c r="T978" i="14"/>
  <c r="S978" i="14"/>
  <c r="R978" i="14"/>
  <c r="Q978" i="14"/>
  <c r="P978" i="14"/>
  <c r="O978" i="14"/>
  <c r="N978" i="14"/>
  <c r="M978" i="14"/>
  <c r="L978" i="14"/>
  <c r="K978" i="14"/>
  <c r="J978" i="14"/>
  <c r="I978" i="14"/>
  <c r="H978" i="14"/>
  <c r="G978" i="14"/>
  <c r="AI977" i="14"/>
  <c r="AG977" i="14"/>
  <c r="AE977" i="14"/>
  <c r="AC977" i="14"/>
  <c r="AB977" i="14"/>
  <c r="AA977" i="14"/>
  <c r="Z977" i="14"/>
  <c r="Y977" i="14"/>
  <c r="X977" i="14"/>
  <c r="W977" i="14"/>
  <c r="V977" i="14"/>
  <c r="U977" i="14"/>
  <c r="T977" i="14"/>
  <c r="S977" i="14"/>
  <c r="R977" i="14"/>
  <c r="Q977" i="14"/>
  <c r="P977" i="14"/>
  <c r="O977" i="14"/>
  <c r="N977" i="14"/>
  <c r="M977" i="14"/>
  <c r="L977" i="14"/>
  <c r="K977" i="14"/>
  <c r="J977" i="14"/>
  <c r="I977" i="14"/>
  <c r="H977" i="14"/>
  <c r="G977" i="14"/>
  <c r="AI976" i="14"/>
  <c r="AG976" i="14"/>
  <c r="AE976" i="14"/>
  <c r="AC976" i="14"/>
  <c r="AB976" i="14"/>
  <c r="AA976" i="14"/>
  <c r="Z976" i="14"/>
  <c r="Y976" i="14"/>
  <c r="X976" i="14"/>
  <c r="W976" i="14"/>
  <c r="V976" i="14"/>
  <c r="U976" i="14"/>
  <c r="T976" i="14"/>
  <c r="S976" i="14"/>
  <c r="R976" i="14"/>
  <c r="Q976" i="14"/>
  <c r="P976" i="14"/>
  <c r="O976" i="14"/>
  <c r="N976" i="14"/>
  <c r="M976" i="14"/>
  <c r="L976" i="14"/>
  <c r="K976" i="14"/>
  <c r="J976" i="14"/>
  <c r="I976" i="14"/>
  <c r="H976" i="14"/>
  <c r="G976" i="14"/>
  <c r="AI921" i="14"/>
  <c r="AI460" i="15" s="1"/>
  <c r="AG921" i="14"/>
  <c r="AG460" i="15" s="1"/>
  <c r="AE921" i="14"/>
  <c r="AE460" i="15" s="1"/>
  <c r="AC921" i="14"/>
  <c r="AC460" i="15" s="1"/>
  <c r="AB921" i="14"/>
  <c r="AB460" i="15" s="1"/>
  <c r="AA921" i="14"/>
  <c r="AA460" i="15" s="1"/>
  <c r="Z921" i="14"/>
  <c r="Z460" i="15" s="1"/>
  <c r="Y921" i="14"/>
  <c r="Y460" i="15" s="1"/>
  <c r="X921" i="14"/>
  <c r="X460" i="15" s="1"/>
  <c r="W921" i="14"/>
  <c r="W460" i="15" s="1"/>
  <c r="V921" i="14"/>
  <c r="V460" i="15" s="1"/>
  <c r="U921" i="14"/>
  <c r="U460" i="15" s="1"/>
  <c r="T921" i="14"/>
  <c r="T460" i="15" s="1"/>
  <c r="S921" i="14"/>
  <c r="S460" i="15" s="1"/>
  <c r="R921" i="14"/>
  <c r="R460" i="15" s="1"/>
  <c r="Q921" i="14"/>
  <c r="Q460" i="15" s="1"/>
  <c r="P921" i="14"/>
  <c r="P460" i="15" s="1"/>
  <c r="O921" i="14"/>
  <c r="O460" i="15" s="1"/>
  <c r="N921" i="14"/>
  <c r="N460" i="15" s="1"/>
  <c r="M921" i="14"/>
  <c r="M460" i="15" s="1"/>
  <c r="L921" i="14"/>
  <c r="L460" i="15" s="1"/>
  <c r="K921" i="14"/>
  <c r="K460" i="15" s="1"/>
  <c r="J921" i="14"/>
  <c r="J460" i="15" s="1"/>
  <c r="I921" i="14"/>
  <c r="I460" i="15" s="1"/>
  <c r="H921" i="14"/>
  <c r="H460" i="15" s="1"/>
  <c r="G921" i="14"/>
  <c r="G460" i="15" s="1"/>
  <c r="AI920" i="14"/>
  <c r="AI459" i="15" s="1"/>
  <c r="AG920" i="14"/>
  <c r="AG459" i="15" s="1"/>
  <c r="AE920" i="14"/>
  <c r="AE459" i="15" s="1"/>
  <c r="AC920" i="14"/>
  <c r="AC459" i="15" s="1"/>
  <c r="AB920" i="14"/>
  <c r="AB459" i="15" s="1"/>
  <c r="AA920" i="14"/>
  <c r="AA459" i="15" s="1"/>
  <c r="Z920" i="14"/>
  <c r="Z459" i="15" s="1"/>
  <c r="Y920" i="14"/>
  <c r="Y459" i="15" s="1"/>
  <c r="X920" i="14"/>
  <c r="X459" i="15" s="1"/>
  <c r="W920" i="14"/>
  <c r="W459" i="15" s="1"/>
  <c r="V920" i="14"/>
  <c r="V459" i="15" s="1"/>
  <c r="U920" i="14"/>
  <c r="U459" i="15" s="1"/>
  <c r="T920" i="14"/>
  <c r="T459" i="15" s="1"/>
  <c r="S920" i="14"/>
  <c r="S459" i="15" s="1"/>
  <c r="R920" i="14"/>
  <c r="R459" i="15" s="1"/>
  <c r="Q920" i="14"/>
  <c r="Q459" i="15" s="1"/>
  <c r="P920" i="14"/>
  <c r="P459" i="15" s="1"/>
  <c r="O920" i="14"/>
  <c r="O459" i="15" s="1"/>
  <c r="N920" i="14"/>
  <c r="N459" i="15" s="1"/>
  <c r="M920" i="14"/>
  <c r="M459" i="15" s="1"/>
  <c r="L920" i="14"/>
  <c r="L459" i="15" s="1"/>
  <c r="K920" i="14"/>
  <c r="K459" i="15" s="1"/>
  <c r="J920" i="14"/>
  <c r="J459" i="15" s="1"/>
  <c r="I920" i="14"/>
  <c r="I459" i="15" s="1"/>
  <c r="H920" i="14"/>
  <c r="H459" i="15" s="1"/>
  <c r="G920" i="14"/>
  <c r="G459" i="15" s="1"/>
  <c r="AI919" i="14"/>
  <c r="AI458" i="15" s="1"/>
  <c r="AG919" i="14"/>
  <c r="AG458" i="15" s="1"/>
  <c r="AE919" i="14"/>
  <c r="AE458" i="15" s="1"/>
  <c r="AC919" i="14"/>
  <c r="AC458" i="15" s="1"/>
  <c r="AB919" i="14"/>
  <c r="AB458" i="15" s="1"/>
  <c r="AA919" i="14"/>
  <c r="AA458" i="15" s="1"/>
  <c r="Z919" i="14"/>
  <c r="Z458" i="15" s="1"/>
  <c r="Y919" i="14"/>
  <c r="Y458" i="15" s="1"/>
  <c r="X919" i="14"/>
  <c r="X458" i="15" s="1"/>
  <c r="W919" i="14"/>
  <c r="W458" i="15" s="1"/>
  <c r="V919" i="14"/>
  <c r="V458" i="15" s="1"/>
  <c r="U919" i="14"/>
  <c r="U458" i="15" s="1"/>
  <c r="T919" i="14"/>
  <c r="T458" i="15" s="1"/>
  <c r="S919" i="14"/>
  <c r="S458" i="15" s="1"/>
  <c r="R919" i="14"/>
  <c r="R458" i="15" s="1"/>
  <c r="Q919" i="14"/>
  <c r="Q458" i="15" s="1"/>
  <c r="P919" i="14"/>
  <c r="P458" i="15" s="1"/>
  <c r="O919" i="14"/>
  <c r="O458" i="15" s="1"/>
  <c r="N919" i="14"/>
  <c r="N458" i="15" s="1"/>
  <c r="M919" i="14"/>
  <c r="M458" i="15" s="1"/>
  <c r="L919" i="14"/>
  <c r="L458" i="15" s="1"/>
  <c r="K919" i="14"/>
  <c r="K458" i="15" s="1"/>
  <c r="J919" i="14"/>
  <c r="J458" i="15" s="1"/>
  <c r="I919" i="14"/>
  <c r="I458" i="15" s="1"/>
  <c r="H919" i="14"/>
  <c r="H458" i="15" s="1"/>
  <c r="G919" i="14"/>
  <c r="G458" i="15" s="1"/>
  <c r="AI918" i="14"/>
  <c r="AI457" i="15" s="1"/>
  <c r="AG918" i="14"/>
  <c r="AG457" i="15" s="1"/>
  <c r="AE918" i="14"/>
  <c r="AE457" i="15" s="1"/>
  <c r="AC918" i="14"/>
  <c r="AC457" i="15" s="1"/>
  <c r="AB918" i="14"/>
  <c r="AB457" i="15" s="1"/>
  <c r="AA918" i="14"/>
  <c r="AA457" i="15" s="1"/>
  <c r="Z918" i="14"/>
  <c r="Z457" i="15" s="1"/>
  <c r="Y918" i="14"/>
  <c r="Y457" i="15" s="1"/>
  <c r="X918" i="14"/>
  <c r="X457" i="15" s="1"/>
  <c r="W918" i="14"/>
  <c r="W457" i="15" s="1"/>
  <c r="V918" i="14"/>
  <c r="V457" i="15" s="1"/>
  <c r="U918" i="14"/>
  <c r="U457" i="15" s="1"/>
  <c r="T918" i="14"/>
  <c r="T457" i="15" s="1"/>
  <c r="S918" i="14"/>
  <c r="S457" i="15" s="1"/>
  <c r="R918" i="14"/>
  <c r="R457" i="15" s="1"/>
  <c r="Q918" i="14"/>
  <c r="Q457" i="15" s="1"/>
  <c r="P918" i="14"/>
  <c r="P457" i="15" s="1"/>
  <c r="O918" i="14"/>
  <c r="O457" i="15" s="1"/>
  <c r="N918" i="14"/>
  <c r="N457" i="15" s="1"/>
  <c r="M918" i="14"/>
  <c r="M457" i="15" s="1"/>
  <c r="L918" i="14"/>
  <c r="L457" i="15" s="1"/>
  <c r="K918" i="14"/>
  <c r="K457" i="15" s="1"/>
  <c r="J918" i="14"/>
  <c r="J457" i="15" s="1"/>
  <c r="I918" i="14"/>
  <c r="I457" i="15" s="1"/>
  <c r="H918" i="14"/>
  <c r="H457" i="15" s="1"/>
  <c r="G918" i="14"/>
  <c r="G457" i="15" s="1"/>
  <c r="AI917" i="14"/>
  <c r="AI456" i="15" s="1"/>
  <c r="AG917" i="14"/>
  <c r="AG456" i="15" s="1"/>
  <c r="AE917" i="14"/>
  <c r="AE456" i="15" s="1"/>
  <c r="AC917" i="14"/>
  <c r="AC456" i="15" s="1"/>
  <c r="AB917" i="14"/>
  <c r="AB456" i="15" s="1"/>
  <c r="AA917" i="14"/>
  <c r="AA456" i="15" s="1"/>
  <c r="Z917" i="14"/>
  <c r="Z456" i="15" s="1"/>
  <c r="Y917" i="14"/>
  <c r="Y456" i="15" s="1"/>
  <c r="X917" i="14"/>
  <c r="X456" i="15" s="1"/>
  <c r="W917" i="14"/>
  <c r="W456" i="15" s="1"/>
  <c r="V917" i="14"/>
  <c r="V456" i="15" s="1"/>
  <c r="U917" i="14"/>
  <c r="U456" i="15" s="1"/>
  <c r="T917" i="14"/>
  <c r="T456" i="15" s="1"/>
  <c r="S917" i="14"/>
  <c r="S456" i="15" s="1"/>
  <c r="R917" i="14"/>
  <c r="R456" i="15" s="1"/>
  <c r="Q917" i="14"/>
  <c r="Q456" i="15" s="1"/>
  <c r="P917" i="14"/>
  <c r="P456" i="15" s="1"/>
  <c r="O917" i="14"/>
  <c r="O456" i="15" s="1"/>
  <c r="N917" i="14"/>
  <c r="N456" i="15" s="1"/>
  <c r="M917" i="14"/>
  <c r="M456" i="15" s="1"/>
  <c r="L917" i="14"/>
  <c r="L456" i="15" s="1"/>
  <c r="K917" i="14"/>
  <c r="K456" i="15" s="1"/>
  <c r="J917" i="14"/>
  <c r="J456" i="15" s="1"/>
  <c r="I917" i="14"/>
  <c r="I456" i="15" s="1"/>
  <c r="H917" i="14"/>
  <c r="H456" i="15" s="1"/>
  <c r="G917" i="14"/>
  <c r="G456" i="15" s="1"/>
  <c r="AI916" i="14"/>
  <c r="AI455" i="15" s="1"/>
  <c r="AG916" i="14"/>
  <c r="AG455" i="15" s="1"/>
  <c r="AE916" i="14"/>
  <c r="AE455" i="15" s="1"/>
  <c r="AC916" i="14"/>
  <c r="AC455" i="15" s="1"/>
  <c r="AB916" i="14"/>
  <c r="AB455" i="15" s="1"/>
  <c r="AA916" i="14"/>
  <c r="AA455" i="15" s="1"/>
  <c r="Z916" i="14"/>
  <c r="Z455" i="15" s="1"/>
  <c r="Y916" i="14"/>
  <c r="Y455" i="15" s="1"/>
  <c r="X916" i="14"/>
  <c r="X455" i="15" s="1"/>
  <c r="W916" i="14"/>
  <c r="W455" i="15" s="1"/>
  <c r="V916" i="14"/>
  <c r="V455" i="15" s="1"/>
  <c r="U916" i="14"/>
  <c r="U455" i="15" s="1"/>
  <c r="T916" i="14"/>
  <c r="T455" i="15" s="1"/>
  <c r="S916" i="14"/>
  <c r="S455" i="15" s="1"/>
  <c r="R916" i="14"/>
  <c r="R455" i="15" s="1"/>
  <c r="Q916" i="14"/>
  <c r="Q455" i="15" s="1"/>
  <c r="P916" i="14"/>
  <c r="P455" i="15" s="1"/>
  <c r="O916" i="14"/>
  <c r="O455" i="15" s="1"/>
  <c r="N916" i="14"/>
  <c r="N455" i="15" s="1"/>
  <c r="M916" i="14"/>
  <c r="M455" i="15" s="1"/>
  <c r="L916" i="14"/>
  <c r="L455" i="15" s="1"/>
  <c r="K916" i="14"/>
  <c r="K455" i="15" s="1"/>
  <c r="J916" i="14"/>
  <c r="J455" i="15" s="1"/>
  <c r="I916" i="14"/>
  <c r="I455" i="15" s="1"/>
  <c r="H916" i="14"/>
  <c r="H455" i="15" s="1"/>
  <c r="G916" i="14"/>
  <c r="G455" i="15" s="1"/>
  <c r="AI915" i="14"/>
  <c r="AI454" i="15" s="1"/>
  <c r="AG915" i="14"/>
  <c r="AG454" i="15" s="1"/>
  <c r="AE915" i="14"/>
  <c r="AE454" i="15" s="1"/>
  <c r="AC915" i="14"/>
  <c r="AC454" i="15" s="1"/>
  <c r="AB915" i="14"/>
  <c r="AB454" i="15" s="1"/>
  <c r="AA915" i="14"/>
  <c r="AA454" i="15" s="1"/>
  <c r="Z915" i="14"/>
  <c r="Z454" i="15" s="1"/>
  <c r="Y915" i="14"/>
  <c r="Y454" i="15" s="1"/>
  <c r="X915" i="14"/>
  <c r="X454" i="15" s="1"/>
  <c r="W915" i="14"/>
  <c r="W454" i="15" s="1"/>
  <c r="V915" i="14"/>
  <c r="V454" i="15" s="1"/>
  <c r="U915" i="14"/>
  <c r="U454" i="15" s="1"/>
  <c r="T915" i="14"/>
  <c r="T454" i="15" s="1"/>
  <c r="S915" i="14"/>
  <c r="S454" i="15" s="1"/>
  <c r="R915" i="14"/>
  <c r="R454" i="15" s="1"/>
  <c r="Q915" i="14"/>
  <c r="Q454" i="15" s="1"/>
  <c r="P915" i="14"/>
  <c r="P454" i="15" s="1"/>
  <c r="O915" i="14"/>
  <c r="O454" i="15" s="1"/>
  <c r="N915" i="14"/>
  <c r="N454" i="15" s="1"/>
  <c r="M915" i="14"/>
  <c r="M454" i="15" s="1"/>
  <c r="L915" i="14"/>
  <c r="L454" i="15" s="1"/>
  <c r="K915" i="14"/>
  <c r="K454" i="15" s="1"/>
  <c r="J915" i="14"/>
  <c r="J454" i="15" s="1"/>
  <c r="I915" i="14"/>
  <c r="I454" i="15" s="1"/>
  <c r="H915" i="14"/>
  <c r="H454" i="15" s="1"/>
  <c r="G915" i="14"/>
  <c r="G454" i="15" s="1"/>
  <c r="AI914" i="14"/>
  <c r="AI453" i="15" s="1"/>
  <c r="AG914" i="14"/>
  <c r="AG453" i="15" s="1"/>
  <c r="AE914" i="14"/>
  <c r="AE453" i="15" s="1"/>
  <c r="AC914" i="14"/>
  <c r="AC453" i="15" s="1"/>
  <c r="AB914" i="14"/>
  <c r="AB453" i="15" s="1"/>
  <c r="AA914" i="14"/>
  <c r="AA453" i="15" s="1"/>
  <c r="Z914" i="14"/>
  <c r="Z453" i="15" s="1"/>
  <c r="Y914" i="14"/>
  <c r="Y453" i="15" s="1"/>
  <c r="X914" i="14"/>
  <c r="X453" i="15" s="1"/>
  <c r="W914" i="14"/>
  <c r="W453" i="15" s="1"/>
  <c r="V914" i="14"/>
  <c r="V453" i="15" s="1"/>
  <c r="U914" i="14"/>
  <c r="U453" i="15" s="1"/>
  <c r="T914" i="14"/>
  <c r="T453" i="15" s="1"/>
  <c r="S914" i="14"/>
  <c r="S453" i="15" s="1"/>
  <c r="R914" i="14"/>
  <c r="R453" i="15" s="1"/>
  <c r="Q914" i="14"/>
  <c r="Q453" i="15" s="1"/>
  <c r="P914" i="14"/>
  <c r="P453" i="15" s="1"/>
  <c r="O914" i="14"/>
  <c r="O453" i="15" s="1"/>
  <c r="N914" i="14"/>
  <c r="N453" i="15" s="1"/>
  <c r="M914" i="14"/>
  <c r="M453" i="15" s="1"/>
  <c r="L914" i="14"/>
  <c r="L453" i="15" s="1"/>
  <c r="K914" i="14"/>
  <c r="K453" i="15" s="1"/>
  <c r="J914" i="14"/>
  <c r="J453" i="15" s="1"/>
  <c r="I914" i="14"/>
  <c r="I453" i="15" s="1"/>
  <c r="H914" i="14"/>
  <c r="H453" i="15" s="1"/>
  <c r="G914" i="14"/>
  <c r="G453" i="15" s="1"/>
  <c r="AI913" i="14"/>
  <c r="AI452" i="15" s="1"/>
  <c r="AG913" i="14"/>
  <c r="AG452" i="15" s="1"/>
  <c r="AE913" i="14"/>
  <c r="AE452" i="15" s="1"/>
  <c r="AC913" i="14"/>
  <c r="AC452" i="15" s="1"/>
  <c r="AB913" i="14"/>
  <c r="AB452" i="15" s="1"/>
  <c r="AA913" i="14"/>
  <c r="AA452" i="15" s="1"/>
  <c r="Z913" i="14"/>
  <c r="Z452" i="15" s="1"/>
  <c r="Y913" i="14"/>
  <c r="Y452" i="15" s="1"/>
  <c r="X913" i="14"/>
  <c r="X452" i="15" s="1"/>
  <c r="W913" i="14"/>
  <c r="W452" i="15" s="1"/>
  <c r="V913" i="14"/>
  <c r="V452" i="15" s="1"/>
  <c r="U913" i="14"/>
  <c r="U452" i="15" s="1"/>
  <c r="T913" i="14"/>
  <c r="T452" i="15" s="1"/>
  <c r="S913" i="14"/>
  <c r="S452" i="15" s="1"/>
  <c r="R913" i="14"/>
  <c r="R452" i="15" s="1"/>
  <c r="Q913" i="14"/>
  <c r="Q452" i="15" s="1"/>
  <c r="P913" i="14"/>
  <c r="P452" i="15" s="1"/>
  <c r="O913" i="14"/>
  <c r="O452" i="15" s="1"/>
  <c r="N913" i="14"/>
  <c r="N452" i="15" s="1"/>
  <c r="M913" i="14"/>
  <c r="M452" i="15" s="1"/>
  <c r="L913" i="14"/>
  <c r="L452" i="15" s="1"/>
  <c r="K913" i="14"/>
  <c r="K452" i="15" s="1"/>
  <c r="J913" i="14"/>
  <c r="J452" i="15" s="1"/>
  <c r="I913" i="14"/>
  <c r="I452" i="15" s="1"/>
  <c r="H913" i="14"/>
  <c r="H452" i="15" s="1"/>
  <c r="G913" i="14"/>
  <c r="G452" i="15" s="1"/>
  <c r="AI912" i="14"/>
  <c r="AI451" i="15" s="1"/>
  <c r="AG912" i="14"/>
  <c r="AG451" i="15" s="1"/>
  <c r="AE912" i="14"/>
  <c r="AE451" i="15" s="1"/>
  <c r="AC912" i="14"/>
  <c r="AC451" i="15" s="1"/>
  <c r="AB912" i="14"/>
  <c r="AB451" i="15" s="1"/>
  <c r="AA912" i="14"/>
  <c r="AA451" i="15" s="1"/>
  <c r="Z912" i="14"/>
  <c r="Z451" i="15" s="1"/>
  <c r="Y912" i="14"/>
  <c r="Y451" i="15" s="1"/>
  <c r="X912" i="14"/>
  <c r="X451" i="15" s="1"/>
  <c r="W912" i="14"/>
  <c r="W451" i="15" s="1"/>
  <c r="V912" i="14"/>
  <c r="V451" i="15" s="1"/>
  <c r="U912" i="14"/>
  <c r="U451" i="15" s="1"/>
  <c r="T912" i="14"/>
  <c r="T451" i="15" s="1"/>
  <c r="S912" i="14"/>
  <c r="S451" i="15" s="1"/>
  <c r="R912" i="14"/>
  <c r="R451" i="15" s="1"/>
  <c r="Q912" i="14"/>
  <c r="Q451" i="15" s="1"/>
  <c r="P912" i="14"/>
  <c r="P451" i="15" s="1"/>
  <c r="O912" i="14"/>
  <c r="O451" i="15" s="1"/>
  <c r="N912" i="14"/>
  <c r="N451" i="15" s="1"/>
  <c r="M912" i="14"/>
  <c r="M451" i="15" s="1"/>
  <c r="L912" i="14"/>
  <c r="L451" i="15" s="1"/>
  <c r="K912" i="14"/>
  <c r="K451" i="15" s="1"/>
  <c r="J912" i="14"/>
  <c r="J451" i="15" s="1"/>
  <c r="I912" i="14"/>
  <c r="I451" i="15" s="1"/>
  <c r="H912" i="14"/>
  <c r="H451" i="15" s="1"/>
  <c r="G912" i="14"/>
  <c r="G451" i="15" s="1"/>
  <c r="D746" i="14"/>
  <c r="D745" i="14"/>
  <c r="D744" i="14"/>
  <c r="D743" i="14"/>
  <c r="D742" i="14"/>
  <c r="D741" i="14"/>
  <c r="D740" i="14"/>
  <c r="D739" i="14"/>
  <c r="D738" i="14"/>
  <c r="D737" i="14"/>
  <c r="D736" i="14"/>
  <c r="D735" i="14"/>
  <c r="D734" i="14"/>
  <c r="D733" i="14"/>
  <c r="D616" i="14"/>
  <c r="D615" i="14"/>
  <c r="D614" i="14"/>
  <c r="D613" i="14"/>
  <c r="D612" i="14"/>
  <c r="D611" i="14"/>
  <c r="D610" i="14"/>
  <c r="D609" i="14"/>
  <c r="D608" i="14"/>
  <c r="D607" i="14"/>
  <c r="D606" i="14"/>
  <c r="D605" i="14"/>
  <c r="D604" i="14"/>
  <c r="D603" i="14"/>
  <c r="D552" i="14"/>
  <c r="D551" i="14"/>
  <c r="D550" i="14"/>
  <c r="D549" i="14"/>
  <c r="D548" i="14"/>
  <c r="D547" i="14"/>
  <c r="D546" i="14"/>
  <c r="D545" i="14"/>
  <c r="D544" i="14"/>
  <c r="D543" i="14"/>
  <c r="D542" i="14"/>
  <c r="D541" i="14"/>
  <c r="D540" i="14"/>
  <c r="D539" i="14"/>
  <c r="AI464" i="14"/>
  <c r="AG464" i="14"/>
  <c r="AE464" i="14"/>
  <c r="AC464" i="14"/>
  <c r="AB464" i="14"/>
  <c r="AA464" i="14"/>
  <c r="Z464" i="14"/>
  <c r="Y464" i="14"/>
  <c r="X464" i="14"/>
  <c r="W464" i="14"/>
  <c r="V464" i="14"/>
  <c r="U464" i="14"/>
  <c r="T464" i="14"/>
  <c r="S464" i="14"/>
  <c r="R464" i="14"/>
  <c r="Q464" i="14"/>
  <c r="P464" i="14"/>
  <c r="O464" i="14"/>
  <c r="N464" i="14"/>
  <c r="M464" i="14"/>
  <c r="L464" i="14"/>
  <c r="K464" i="14"/>
  <c r="J464" i="14"/>
  <c r="I464" i="14"/>
  <c r="H464" i="14"/>
  <c r="G464" i="14"/>
  <c r="AI463" i="14"/>
  <c r="AG463" i="14"/>
  <c r="AE463" i="14"/>
  <c r="AC463" i="14"/>
  <c r="AB463" i="14"/>
  <c r="AA463" i="14"/>
  <c r="Z463" i="14"/>
  <c r="Y463" i="14"/>
  <c r="X463" i="14"/>
  <c r="W463" i="14"/>
  <c r="V463" i="14"/>
  <c r="U463" i="14"/>
  <c r="T463" i="14"/>
  <c r="S463" i="14"/>
  <c r="R463" i="14"/>
  <c r="Q463" i="14"/>
  <c r="P463" i="14"/>
  <c r="O463" i="14"/>
  <c r="N463" i="14"/>
  <c r="M463" i="14"/>
  <c r="L463" i="14"/>
  <c r="K463" i="14"/>
  <c r="J463" i="14"/>
  <c r="I463" i="14"/>
  <c r="H463" i="14"/>
  <c r="G463" i="14"/>
  <c r="AI462" i="14"/>
  <c r="AG462" i="14"/>
  <c r="AE462" i="14"/>
  <c r="AC462" i="14"/>
  <c r="AB462" i="14"/>
  <c r="AA462" i="14"/>
  <c r="Z462" i="14"/>
  <c r="Y462" i="14"/>
  <c r="X462" i="14"/>
  <c r="W462" i="14"/>
  <c r="V462" i="14"/>
  <c r="U462" i="14"/>
  <c r="T462" i="14"/>
  <c r="S462" i="14"/>
  <c r="R462" i="14"/>
  <c r="Q462" i="14"/>
  <c r="P462" i="14"/>
  <c r="O462" i="14"/>
  <c r="N462" i="14"/>
  <c r="M462" i="14"/>
  <c r="L462" i="14"/>
  <c r="K462" i="14"/>
  <c r="J462" i="14"/>
  <c r="I462" i="14"/>
  <c r="H462" i="14"/>
  <c r="G462" i="14"/>
  <c r="AI461" i="14"/>
  <c r="AG461" i="14"/>
  <c r="AE461" i="14"/>
  <c r="AC461" i="14"/>
  <c r="AB461" i="14"/>
  <c r="AA461" i="14"/>
  <c r="Z461" i="14"/>
  <c r="Y461" i="14"/>
  <c r="X461" i="14"/>
  <c r="W461" i="14"/>
  <c r="V461" i="14"/>
  <c r="U461" i="14"/>
  <c r="T461" i="14"/>
  <c r="S461" i="14"/>
  <c r="R461" i="14"/>
  <c r="Q461" i="14"/>
  <c r="P461" i="14"/>
  <c r="O461" i="14"/>
  <c r="N461" i="14"/>
  <c r="M461" i="14"/>
  <c r="L461" i="14"/>
  <c r="K461" i="14"/>
  <c r="J461" i="14"/>
  <c r="I461" i="14"/>
  <c r="H461" i="14"/>
  <c r="G461" i="14"/>
  <c r="AI460" i="14"/>
  <c r="AG460" i="14"/>
  <c r="AE460" i="14"/>
  <c r="AC460" i="14"/>
  <c r="AB460" i="14"/>
  <c r="AA460" i="14"/>
  <c r="Z460" i="14"/>
  <c r="Y460" i="14"/>
  <c r="X460" i="14"/>
  <c r="W460" i="14"/>
  <c r="V460" i="14"/>
  <c r="U460" i="14"/>
  <c r="T460" i="14"/>
  <c r="S460" i="14"/>
  <c r="R460" i="14"/>
  <c r="Q460" i="14"/>
  <c r="P460" i="14"/>
  <c r="O460" i="14"/>
  <c r="N460" i="14"/>
  <c r="M460" i="14"/>
  <c r="L460" i="14"/>
  <c r="K460" i="14"/>
  <c r="J460" i="14"/>
  <c r="I460" i="14"/>
  <c r="H460" i="14"/>
  <c r="G460" i="14"/>
  <c r="AI459" i="14"/>
  <c r="AG459" i="14"/>
  <c r="AE459" i="14"/>
  <c r="AC459" i="14"/>
  <c r="AB459" i="14"/>
  <c r="AA459" i="14"/>
  <c r="Z459" i="14"/>
  <c r="Y459" i="14"/>
  <c r="X459" i="14"/>
  <c r="W459" i="14"/>
  <c r="V459" i="14"/>
  <c r="U459" i="14"/>
  <c r="T459" i="14"/>
  <c r="S459" i="14"/>
  <c r="R459" i="14"/>
  <c r="Q459" i="14"/>
  <c r="P459" i="14"/>
  <c r="O459" i="14"/>
  <c r="N459" i="14"/>
  <c r="M459" i="14"/>
  <c r="L459" i="14"/>
  <c r="K459" i="14"/>
  <c r="J459" i="14"/>
  <c r="I459" i="14"/>
  <c r="H459" i="14"/>
  <c r="G459" i="14"/>
  <c r="AI458" i="14"/>
  <c r="AG458" i="14"/>
  <c r="AE458" i="14"/>
  <c r="AC458" i="14"/>
  <c r="AB458" i="14"/>
  <c r="AA458" i="14"/>
  <c r="Z458" i="14"/>
  <c r="Y458" i="14"/>
  <c r="X458" i="14"/>
  <c r="W458" i="14"/>
  <c r="V458" i="14"/>
  <c r="U458" i="14"/>
  <c r="T458" i="14"/>
  <c r="S458" i="14"/>
  <c r="R458" i="14"/>
  <c r="Q458" i="14"/>
  <c r="P458" i="14"/>
  <c r="O458" i="14"/>
  <c r="N458" i="14"/>
  <c r="M458" i="14"/>
  <c r="L458" i="14"/>
  <c r="K458" i="14"/>
  <c r="J458" i="14"/>
  <c r="I458" i="14"/>
  <c r="H458" i="14"/>
  <c r="G458" i="14"/>
  <c r="AI457" i="14"/>
  <c r="AG457" i="14"/>
  <c r="AE457" i="14"/>
  <c r="AC457" i="14"/>
  <c r="AB457" i="14"/>
  <c r="AA457" i="14"/>
  <c r="Z457" i="14"/>
  <c r="Y457" i="14"/>
  <c r="X457" i="14"/>
  <c r="W457" i="14"/>
  <c r="V457" i="14"/>
  <c r="U457" i="14"/>
  <c r="T457" i="14"/>
  <c r="S457" i="14"/>
  <c r="R457" i="14"/>
  <c r="Q457" i="14"/>
  <c r="P457" i="14"/>
  <c r="O457" i="14"/>
  <c r="N457" i="14"/>
  <c r="M457" i="14"/>
  <c r="L457" i="14"/>
  <c r="K457" i="14"/>
  <c r="J457" i="14"/>
  <c r="I457" i="14"/>
  <c r="H457" i="14"/>
  <c r="G457" i="14"/>
  <c r="AI456" i="14"/>
  <c r="AG456" i="14"/>
  <c r="AE456" i="14"/>
  <c r="AC456" i="14"/>
  <c r="AB456" i="14"/>
  <c r="AA456" i="14"/>
  <c r="Z456" i="14"/>
  <c r="Y456" i="14"/>
  <c r="X456" i="14"/>
  <c r="W456" i="14"/>
  <c r="V456" i="14"/>
  <c r="U456" i="14"/>
  <c r="T456" i="14"/>
  <c r="S456" i="14"/>
  <c r="R456" i="14"/>
  <c r="Q456" i="14"/>
  <c r="P456" i="14"/>
  <c r="O456" i="14"/>
  <c r="N456" i="14"/>
  <c r="M456" i="14"/>
  <c r="L456" i="14"/>
  <c r="K456" i="14"/>
  <c r="J456" i="14"/>
  <c r="I456" i="14"/>
  <c r="H456" i="14"/>
  <c r="G456" i="14"/>
  <c r="AI455" i="14"/>
  <c r="AG455" i="14"/>
  <c r="AE455" i="14"/>
  <c r="AC455" i="14"/>
  <c r="AB455" i="14"/>
  <c r="AA455" i="14"/>
  <c r="Z455" i="14"/>
  <c r="Y455" i="14"/>
  <c r="X455" i="14"/>
  <c r="W455" i="14"/>
  <c r="V455" i="14"/>
  <c r="U455" i="14"/>
  <c r="T455" i="14"/>
  <c r="S455" i="14"/>
  <c r="R455" i="14"/>
  <c r="Q455" i="14"/>
  <c r="P455" i="14"/>
  <c r="O455" i="14"/>
  <c r="N455" i="14"/>
  <c r="M455" i="14"/>
  <c r="L455" i="14"/>
  <c r="K455" i="14"/>
  <c r="J455" i="14"/>
  <c r="I455" i="14"/>
  <c r="H455" i="14"/>
  <c r="G455" i="14"/>
  <c r="D353" i="14"/>
  <c r="D352" i="14"/>
  <c r="D351" i="14"/>
  <c r="D350" i="14"/>
  <c r="D349" i="14"/>
  <c r="D348" i="14"/>
  <c r="D347" i="14"/>
  <c r="D346" i="14"/>
  <c r="D345" i="14"/>
  <c r="D344" i="14"/>
  <c r="D343" i="14"/>
  <c r="D342" i="14"/>
  <c r="D341" i="14"/>
  <c r="D340" i="14"/>
  <c r="D289" i="14"/>
  <c r="D288" i="14"/>
  <c r="D287" i="14"/>
  <c r="D286" i="14"/>
  <c r="D285" i="14"/>
  <c r="D284" i="14"/>
  <c r="D283" i="14"/>
  <c r="D282" i="14"/>
  <c r="D281" i="14"/>
  <c r="D280" i="14"/>
  <c r="D279" i="14"/>
  <c r="D278" i="14"/>
  <c r="D277" i="14"/>
  <c r="D276" i="14"/>
  <c r="D159" i="14"/>
  <c r="D158" i="14"/>
  <c r="D157" i="14"/>
  <c r="D156" i="14"/>
  <c r="D155" i="14"/>
  <c r="D154" i="14"/>
  <c r="D153" i="14"/>
  <c r="D152" i="14"/>
  <c r="D151" i="14"/>
  <c r="D150" i="14"/>
  <c r="D149" i="14"/>
  <c r="D148" i="14"/>
  <c r="D147" i="14"/>
  <c r="D146" i="14"/>
  <c r="D95" i="14"/>
  <c r="D94" i="14"/>
  <c r="D93" i="14"/>
  <c r="D92" i="14"/>
  <c r="D91" i="14"/>
  <c r="D90" i="14"/>
  <c r="D89" i="14"/>
  <c r="D88" i="14"/>
  <c r="D87" i="14"/>
  <c r="D86" i="14"/>
  <c r="D85" i="14"/>
  <c r="D84" i="14"/>
  <c r="D83" i="14"/>
  <c r="D82" i="14"/>
  <c r="D1084" i="8"/>
  <c r="D856" i="14" s="1"/>
  <c r="D1083" i="8"/>
  <c r="D855" i="14" s="1"/>
  <c r="D1082" i="8"/>
  <c r="D854" i="14" s="1"/>
  <c r="D1081" i="8"/>
  <c r="D853" i="14" s="1"/>
  <c r="D1080" i="8"/>
  <c r="D852" i="14" s="1"/>
  <c r="D1079" i="8"/>
  <c r="D851" i="14" s="1"/>
  <c r="D1078" i="8"/>
  <c r="D850" i="14" s="1"/>
  <c r="D1077" i="8"/>
  <c r="D849" i="14" s="1"/>
  <c r="D1076" i="8"/>
  <c r="D848" i="14" s="1"/>
  <c r="D1075" i="8"/>
  <c r="D847" i="14" s="1"/>
  <c r="D1074" i="8"/>
  <c r="D846" i="14" s="1"/>
  <c r="D1073" i="8"/>
  <c r="D845" i="14" s="1"/>
  <c r="D1072" i="8"/>
  <c r="D844" i="14" s="1"/>
  <c r="D1071" i="8"/>
  <c r="D843" i="14" s="1"/>
  <c r="D1070" i="8"/>
  <c r="D842" i="14" s="1"/>
  <c r="D1069" i="8"/>
  <c r="D841" i="14" s="1"/>
  <c r="D1068" i="8"/>
  <c r="D840" i="14" s="1"/>
  <c r="D1067" i="8"/>
  <c r="D839" i="14" s="1"/>
  <c r="D1066" i="8"/>
  <c r="D838" i="14" s="1"/>
  <c r="D1065" i="8"/>
  <c r="D837" i="14" s="1"/>
  <c r="D1064" i="8"/>
  <c r="D836" i="14" s="1"/>
  <c r="D1063" i="8"/>
  <c r="D835" i="14" s="1"/>
  <c r="D1062" i="8"/>
  <c r="D834" i="14" s="1"/>
  <c r="D1061" i="8"/>
  <c r="D833" i="14" s="1"/>
  <c r="D1060" i="8"/>
  <c r="D832" i="14" s="1"/>
  <c r="D1059" i="8"/>
  <c r="D831" i="14" s="1"/>
  <c r="D1058" i="8"/>
  <c r="D830" i="14" s="1"/>
  <c r="D1057" i="8"/>
  <c r="D829" i="14" s="1"/>
  <c r="D1056" i="8"/>
  <c r="D828" i="14" s="1"/>
  <c r="D1055" i="8"/>
  <c r="D827" i="14" s="1"/>
  <c r="D1054" i="8"/>
  <c r="D826" i="14" s="1"/>
  <c r="D1053" i="8"/>
  <c r="D825" i="14" s="1"/>
  <c r="D1052" i="8"/>
  <c r="D824" i="14" s="1"/>
  <c r="D1051" i="8"/>
  <c r="D823" i="14" s="1"/>
  <c r="D1050" i="8"/>
  <c r="D822" i="14" s="1"/>
  <c r="D1049" i="8"/>
  <c r="D821" i="14" s="1"/>
  <c r="D1048" i="8"/>
  <c r="D820" i="14" s="1"/>
  <c r="D1047" i="8"/>
  <c r="D819" i="14" s="1"/>
  <c r="D1046" i="8"/>
  <c r="D818" i="14" s="1"/>
  <c r="D1045" i="8"/>
  <c r="D817" i="14" s="1"/>
  <c r="D1044" i="8"/>
  <c r="D816" i="14" s="1"/>
  <c r="D1043" i="8"/>
  <c r="D815" i="14" s="1"/>
  <c r="D1042" i="8"/>
  <c r="D814" i="14" s="1"/>
  <c r="D1041" i="8"/>
  <c r="D813" i="14" s="1"/>
  <c r="D1040" i="8"/>
  <c r="D812" i="14" s="1"/>
  <c r="D1039" i="8"/>
  <c r="D811" i="14" s="1"/>
  <c r="D1020" i="8"/>
  <c r="D1019" i="8"/>
  <c r="D1018" i="8"/>
  <c r="D1017" i="8"/>
  <c r="D1016" i="8"/>
  <c r="D1015" i="8"/>
  <c r="D1014" i="8"/>
  <c r="D1013" i="8"/>
  <c r="D1012" i="8"/>
  <c r="D1011" i="8"/>
  <c r="D272" i="13"/>
  <c r="D372" i="19" s="1"/>
  <c r="D271" i="13"/>
  <c r="D371" i="19" s="1"/>
  <c r="D270" i="13"/>
  <c r="D370" i="19" s="1"/>
  <c r="D269" i="13"/>
  <c r="D369" i="19" s="1"/>
  <c r="D268" i="13"/>
  <c r="D368" i="19" s="1"/>
  <c r="D267" i="13"/>
  <c r="D367" i="19" s="1"/>
  <c r="D266" i="13"/>
  <c r="D366" i="19" s="1"/>
  <c r="D949" i="8"/>
  <c r="D948" i="8"/>
  <c r="D947" i="8"/>
  <c r="D946" i="8"/>
  <c r="D945" i="8"/>
  <c r="D944" i="8"/>
  <c r="D943" i="8"/>
  <c r="D942" i="8"/>
  <c r="D791" i="8"/>
  <c r="D521" i="15" l="1"/>
  <c r="D583" i="15" s="1"/>
  <c r="D276" i="13"/>
  <c r="D376" i="19" s="1"/>
  <c r="D277" i="13"/>
  <c r="D377" i="19" s="1"/>
  <c r="D275" i="13"/>
  <c r="D375" i="19" s="1"/>
  <c r="D279" i="13"/>
  <c r="D379" i="19" s="1"/>
  <c r="D280" i="13"/>
  <c r="D380" i="19" s="1"/>
  <c r="D273" i="13"/>
  <c r="D373" i="19" s="1"/>
  <c r="D274" i="13"/>
  <c r="D374" i="19" s="1"/>
  <c r="D278" i="13"/>
  <c r="D378" i="19" s="1"/>
  <c r="D749" i="14"/>
  <c r="D487" i="15"/>
  <c r="D549" i="15" s="1"/>
  <c r="D1019" i="14"/>
  <c r="D499" i="15"/>
  <c r="D561" i="15" s="1"/>
  <c r="D312" i="14"/>
  <c r="D507" i="15"/>
  <c r="D569" i="15" s="1"/>
  <c r="D320" i="14"/>
  <c r="D515" i="15"/>
  <c r="D577" i="15" s="1"/>
  <c r="D1047" i="14"/>
  <c r="D527" i="15"/>
  <c r="D589" i="15" s="1"/>
  <c r="D97" i="14"/>
  <c r="D486" i="15"/>
  <c r="D548" i="15" s="1"/>
  <c r="D165" i="14"/>
  <c r="D490" i="15"/>
  <c r="D552" i="15" s="1"/>
  <c r="D105" i="14"/>
  <c r="D494" i="15"/>
  <c r="D556" i="15" s="1"/>
  <c r="D173" i="14"/>
  <c r="D498" i="15"/>
  <c r="D560" i="15" s="1"/>
  <c r="D113" i="14"/>
  <c r="D502" i="15"/>
  <c r="D564" i="15" s="1"/>
  <c r="D181" i="14"/>
  <c r="D506" i="15"/>
  <c r="D568" i="15" s="1"/>
  <c r="D121" i="14"/>
  <c r="D510" i="15"/>
  <c r="D572" i="15" s="1"/>
  <c r="D189" i="14"/>
  <c r="D514" i="15"/>
  <c r="D576" i="15" s="1"/>
  <c r="D129" i="14"/>
  <c r="D518" i="15"/>
  <c r="D580" i="15" s="1"/>
  <c r="D654" i="14"/>
  <c r="D522" i="15"/>
  <c r="D584" i="15" s="1"/>
  <c r="D137" i="14"/>
  <c r="D526" i="15"/>
  <c r="D588" i="15" s="1"/>
  <c r="D335" i="14"/>
  <c r="D530" i="15"/>
  <c r="D592" i="15" s="1"/>
  <c r="D951" i="14"/>
  <c r="D495" i="15"/>
  <c r="D557" i="15" s="1"/>
  <c r="D1031" i="14"/>
  <c r="D511" i="15"/>
  <c r="D573" i="15" s="1"/>
  <c r="D785" i="14"/>
  <c r="D523" i="15"/>
  <c r="D585" i="15" s="1"/>
  <c r="D163" i="14"/>
  <c r="D488" i="15"/>
  <c r="D550" i="15" s="1"/>
  <c r="D1012" i="14"/>
  <c r="D492" i="15"/>
  <c r="D554" i="15" s="1"/>
  <c r="D564" i="14"/>
  <c r="D496" i="15"/>
  <c r="D558" i="15" s="1"/>
  <c r="D762" i="14"/>
  <c r="D500" i="15"/>
  <c r="D562" i="15" s="1"/>
  <c r="D179" i="14"/>
  <c r="D504" i="15"/>
  <c r="D566" i="15" s="1"/>
  <c r="D1028" i="14"/>
  <c r="D508" i="15"/>
  <c r="D570" i="15" s="1"/>
  <c r="D580" i="14"/>
  <c r="D512" i="15"/>
  <c r="D574" i="15" s="1"/>
  <c r="D778" i="14"/>
  <c r="D516" i="15"/>
  <c r="D578" i="15" s="1"/>
  <c r="D131" i="14"/>
  <c r="D520" i="15"/>
  <c r="D582" i="15" s="1"/>
  <c r="D1044" i="14"/>
  <c r="D524" i="15"/>
  <c r="D586" i="15" s="1"/>
  <c r="D596" i="14"/>
  <c r="D528" i="15"/>
  <c r="D590" i="15" s="1"/>
  <c r="D296" i="14"/>
  <c r="D491" i="15"/>
  <c r="D553" i="15" s="1"/>
  <c r="D765" i="14"/>
  <c r="D503" i="15"/>
  <c r="D565" i="15" s="1"/>
  <c r="D781" i="14"/>
  <c r="D519" i="15"/>
  <c r="D581" i="15" s="1"/>
  <c r="D164" i="14"/>
  <c r="D489" i="15"/>
  <c r="D551" i="15" s="1"/>
  <c r="D104" i="14"/>
  <c r="D493" i="15"/>
  <c r="D555" i="15" s="1"/>
  <c r="D172" i="14"/>
  <c r="D497" i="15"/>
  <c r="D559" i="15" s="1"/>
  <c r="D763" i="14"/>
  <c r="D501" i="15"/>
  <c r="D563" i="15" s="1"/>
  <c r="D180" i="14"/>
  <c r="D505" i="15"/>
  <c r="D567" i="15" s="1"/>
  <c r="D577" i="14"/>
  <c r="D509" i="15"/>
  <c r="D571" i="15" s="1"/>
  <c r="D188" i="14"/>
  <c r="D513" i="15"/>
  <c r="D575" i="15" s="1"/>
  <c r="D128" i="14"/>
  <c r="D517" i="15"/>
  <c r="D579" i="15" s="1"/>
  <c r="D1045" i="14"/>
  <c r="D525" i="15"/>
  <c r="D587" i="15" s="1"/>
  <c r="D334" i="14"/>
  <c r="D529" i="15"/>
  <c r="D591" i="15" s="1"/>
  <c r="D354" i="14"/>
  <c r="D485" i="15"/>
  <c r="D547" i="15" s="1"/>
  <c r="D1461" i="8"/>
  <c r="D397" i="15" s="1"/>
  <c r="D459" i="15" s="1"/>
  <c r="D1456" i="8"/>
  <c r="D392" i="15" s="1"/>
  <c r="D454" i="15" s="1"/>
  <c r="D1460" i="8"/>
  <c r="D396" i="15" s="1"/>
  <c r="D458" i="15" s="1"/>
  <c r="D1458" i="8"/>
  <c r="D394" i="15" s="1"/>
  <c r="D456" i="15" s="1"/>
  <c r="D1462" i="8"/>
  <c r="D398" i="15" s="1"/>
  <c r="D460" i="15" s="1"/>
  <c r="D1453" i="8"/>
  <c r="D389" i="15" s="1"/>
  <c r="D451" i="15" s="1"/>
  <c r="D1457" i="8"/>
  <c r="D393" i="15" s="1"/>
  <c r="D455" i="15" s="1"/>
  <c r="D1454" i="8"/>
  <c r="D390" i="15" s="1"/>
  <c r="D452" i="15" s="1"/>
  <c r="D1455" i="8"/>
  <c r="D391" i="15" s="1"/>
  <c r="D453" i="15" s="1"/>
  <c r="D1459" i="8"/>
  <c r="D395" i="15" s="1"/>
  <c r="D457" i="15" s="1"/>
  <c r="D524" i="14"/>
  <c r="D1173" i="14"/>
  <c r="D1108" i="14"/>
  <c r="D726" i="14"/>
  <c r="D1181" i="14"/>
  <c r="D1116" i="14"/>
  <c r="D1766" i="14"/>
  <c r="D435" i="19" s="1"/>
  <c r="D1175" i="14"/>
  <c r="D1110" i="14"/>
  <c r="D1179" i="14"/>
  <c r="D1114" i="14"/>
  <c r="D1111" i="14"/>
  <c r="D1176" i="14"/>
  <c r="D1115" i="14"/>
  <c r="D1180" i="14"/>
  <c r="D722" i="14"/>
  <c r="D1177" i="14"/>
  <c r="D1112" i="14"/>
  <c r="D1765" i="14"/>
  <c r="D434" i="19" s="1"/>
  <c r="D1174" i="14"/>
  <c r="D1109" i="14"/>
  <c r="D1376" i="14"/>
  <c r="D1178" i="14"/>
  <c r="D1113" i="14"/>
  <c r="D1578" i="14"/>
  <c r="D1182" i="14"/>
  <c r="D1117" i="14"/>
  <c r="D1703" i="14"/>
  <c r="D945" i="14"/>
  <c r="D309" i="14"/>
  <c r="D652" i="14"/>
  <c r="D754" i="14"/>
  <c r="D1008" i="14"/>
  <c r="D361" i="14"/>
  <c r="D576" i="14"/>
  <c r="D317" i="14"/>
  <c r="D661" i="14"/>
  <c r="D758" i="14"/>
  <c r="D968" i="14"/>
  <c r="D1024" i="14"/>
  <c r="D96" i="14"/>
  <c r="D329" i="14"/>
  <c r="D373" i="14"/>
  <c r="D560" i="14"/>
  <c r="D766" i="14"/>
  <c r="D1025" i="14"/>
  <c r="D199" i="14"/>
  <c r="D68" i="14"/>
  <c r="D301" i="14"/>
  <c r="D377" i="14"/>
  <c r="D572" i="14"/>
  <c r="D620" i="14"/>
  <c r="D782" i="14"/>
  <c r="D944" i="14"/>
  <c r="D1048" i="14"/>
  <c r="D112" i="14"/>
  <c r="D955" i="14"/>
  <c r="D983" i="14"/>
  <c r="D1035" i="14"/>
  <c r="D1310" i="14"/>
  <c r="D293" i="14"/>
  <c r="D325" i="14"/>
  <c r="D357" i="14"/>
  <c r="D393" i="14"/>
  <c r="D556" i="14"/>
  <c r="D588" i="14"/>
  <c r="D636" i="14"/>
  <c r="D770" i="14"/>
  <c r="D956" i="14"/>
  <c r="D984" i="14"/>
  <c r="D1016" i="14"/>
  <c r="D1036" i="14"/>
  <c r="D1444" i="14"/>
  <c r="D203" i="14"/>
  <c r="D265" i="14"/>
  <c r="D463" i="14"/>
  <c r="D967" i="14"/>
  <c r="D598" i="14"/>
  <c r="D618" i="14"/>
  <c r="D634" i="14"/>
  <c r="D304" i="14"/>
  <c r="D120" i="14"/>
  <c r="D136" i="14"/>
  <c r="D263" i="14"/>
  <c r="D292" i="14"/>
  <c r="D300" i="14"/>
  <c r="D308" i="14"/>
  <c r="D316" i="14"/>
  <c r="D324" i="14"/>
  <c r="D355" i="14"/>
  <c r="D371" i="14"/>
  <c r="D389" i="14"/>
  <c r="D398" i="14"/>
  <c r="D570" i="14"/>
  <c r="D584" i="14"/>
  <c r="D597" i="14"/>
  <c r="D617" i="14"/>
  <c r="D628" i="14"/>
  <c r="D644" i="14"/>
  <c r="D660" i="14"/>
  <c r="D753" i="14"/>
  <c r="D790" i="14"/>
  <c r="D917" i="14"/>
  <c r="D952" i="14"/>
  <c r="D965" i="14"/>
  <c r="D976" i="14"/>
  <c r="D1020" i="14"/>
  <c r="D1032" i="14"/>
  <c r="D1243" i="14"/>
  <c r="D1436" i="14"/>
  <c r="D1570" i="14"/>
  <c r="D1699" i="14"/>
  <c r="D1704" i="14"/>
  <c r="D195" i="14"/>
  <c r="D391" i="14"/>
  <c r="D586" i="14"/>
  <c r="D1314" i="14"/>
  <c r="D72" i="14"/>
  <c r="D297" i="14"/>
  <c r="D305" i="14"/>
  <c r="D313" i="14"/>
  <c r="D321" i="14"/>
  <c r="D365" i="14"/>
  <c r="D381" i="14"/>
  <c r="D397" i="14"/>
  <c r="D568" i="14"/>
  <c r="D592" i="14"/>
  <c r="D624" i="14"/>
  <c r="D640" i="14"/>
  <c r="D656" i="14"/>
  <c r="D750" i="14"/>
  <c r="D774" i="14"/>
  <c r="D786" i="14"/>
  <c r="D960" i="14"/>
  <c r="D972" i="14"/>
  <c r="D1040" i="14"/>
  <c r="D1242" i="14"/>
  <c r="D1373" i="14"/>
  <c r="D526" i="14"/>
  <c r="D69" i="14"/>
  <c r="D1506" i="14"/>
  <c r="D1640" i="14"/>
  <c r="D1377" i="14"/>
  <c r="D530" i="14"/>
  <c r="D1247" i="14"/>
  <c r="D267" i="14"/>
  <c r="D553" i="14"/>
  <c r="D1005" i="14"/>
  <c r="D941" i="14"/>
  <c r="D290" i="14"/>
  <c r="D751" i="14"/>
  <c r="D621" i="14"/>
  <c r="D358" i="14"/>
  <c r="D557" i="14"/>
  <c r="D294" i="14"/>
  <c r="D755" i="14"/>
  <c r="D625" i="14"/>
  <c r="D362" i="14"/>
  <c r="D298" i="14"/>
  <c r="D1017" i="14"/>
  <c r="D953" i="14"/>
  <c r="D302" i="14"/>
  <c r="D569" i="14"/>
  <c r="D1021" i="14"/>
  <c r="D957" i="14"/>
  <c r="D306" i="14"/>
  <c r="D767" i="14"/>
  <c r="D637" i="14"/>
  <c r="D374" i="14"/>
  <c r="D573" i="14"/>
  <c r="D310" i="14"/>
  <c r="D771" i="14"/>
  <c r="D641" i="14"/>
  <c r="D378" i="14"/>
  <c r="D314" i="14"/>
  <c r="D1033" i="14"/>
  <c r="D969" i="14"/>
  <c r="D318" i="14"/>
  <c r="D585" i="14"/>
  <c r="D1037" i="14"/>
  <c r="D973" i="14"/>
  <c r="D322" i="14"/>
  <c r="D196" i="14"/>
  <c r="D783" i="14"/>
  <c r="D653" i="14"/>
  <c r="D390" i="14"/>
  <c r="D589" i="14"/>
  <c r="D326" i="14"/>
  <c r="D200" i="14"/>
  <c r="D787" i="14"/>
  <c r="D657" i="14"/>
  <c r="D394" i="14"/>
  <c r="D1049" i="14"/>
  <c r="D985" i="14"/>
  <c r="D73" i="14"/>
  <c r="D382" i="14"/>
  <c r="D561" i="14"/>
  <c r="D581" i="14"/>
  <c r="D645" i="14"/>
  <c r="D747" i="14"/>
  <c r="D791" i="14"/>
  <c r="D949" i="14"/>
  <c r="D1009" i="14"/>
  <c r="D1029" i="14"/>
  <c r="D1770" i="14"/>
  <c r="D439" i="19" s="1"/>
  <c r="D1006" i="14"/>
  <c r="D942" i="14"/>
  <c r="D748" i="14"/>
  <c r="D291" i="14"/>
  <c r="D1010" i="14"/>
  <c r="D946" i="14"/>
  <c r="D752" i="14"/>
  <c r="D558" i="14"/>
  <c r="D295" i="14"/>
  <c r="D1014" i="14"/>
  <c r="D950" i="14"/>
  <c r="D756" i="14"/>
  <c r="D626" i="14"/>
  <c r="D363" i="14"/>
  <c r="D299" i="14"/>
  <c r="D562" i="14"/>
  <c r="D1018" i="14"/>
  <c r="D954" i="14"/>
  <c r="D760" i="14"/>
  <c r="D303" i="14"/>
  <c r="D630" i="14"/>
  <c r="D367" i="14"/>
  <c r="D1022" i="14"/>
  <c r="D958" i="14"/>
  <c r="D764" i="14"/>
  <c r="D307" i="14"/>
  <c r="D1026" i="14"/>
  <c r="D962" i="14"/>
  <c r="D768" i="14"/>
  <c r="D574" i="14"/>
  <c r="D311" i="14"/>
  <c r="D1030" i="14"/>
  <c r="D966" i="14"/>
  <c r="D772" i="14"/>
  <c r="D642" i="14"/>
  <c r="D379" i="14"/>
  <c r="D315" i="14"/>
  <c r="D578" i="14"/>
  <c r="D1034" i="14"/>
  <c r="D970" i="14"/>
  <c r="D776" i="14"/>
  <c r="D319" i="14"/>
  <c r="D646" i="14"/>
  <c r="D383" i="14"/>
  <c r="D1038" i="14"/>
  <c r="D974" i="14"/>
  <c r="D780" i="14"/>
  <c r="D323" i="14"/>
  <c r="D1042" i="14"/>
  <c r="D978" i="14"/>
  <c r="D784" i="14"/>
  <c r="D590" i="14"/>
  <c r="D327" i="14"/>
  <c r="D1046" i="14"/>
  <c r="D982" i="14"/>
  <c r="D788" i="14"/>
  <c r="D201" i="14"/>
  <c r="D658" i="14"/>
  <c r="D395" i="14"/>
  <c r="D594" i="14"/>
  <c r="D331" i="14"/>
  <c r="D1050" i="14"/>
  <c r="D986" i="14"/>
  <c r="D792" i="14"/>
  <c r="D205" i="14"/>
  <c r="D662" i="14"/>
  <c r="D399" i="14"/>
  <c r="D100" i="14"/>
  <c r="D108" i="14"/>
  <c r="D116" i="14"/>
  <c r="D124" i="14"/>
  <c r="D132" i="14"/>
  <c r="D140" i="14"/>
  <c r="D160" i="14"/>
  <c r="D168" i="14"/>
  <c r="D176" i="14"/>
  <c r="D184" i="14"/>
  <c r="D192" i="14"/>
  <c r="D366" i="14"/>
  <c r="D375" i="14"/>
  <c r="D386" i="14"/>
  <c r="D554" i="14"/>
  <c r="D565" i="14"/>
  <c r="D582" i="14"/>
  <c r="D629" i="14"/>
  <c r="D638" i="14"/>
  <c r="D649" i="14"/>
  <c r="D775" i="14"/>
  <c r="D977" i="14"/>
  <c r="D1013" i="14"/>
  <c r="D204" i="14"/>
  <c r="D1764" i="14"/>
  <c r="D433" i="19" s="1"/>
  <c r="D718" i="14"/>
  <c r="D455" i="14"/>
  <c r="D1569" i="14"/>
  <c r="D1306" i="14"/>
  <c r="D261" i="14"/>
  <c r="D1768" i="14"/>
  <c r="D437" i="19" s="1"/>
  <c r="D1440" i="14"/>
  <c r="D459" i="14"/>
  <c r="D916" i="14"/>
  <c r="D528" i="14"/>
  <c r="D1772" i="14"/>
  <c r="D441" i="19" s="1"/>
  <c r="D1707" i="14"/>
  <c r="D920" i="14"/>
  <c r="D269" i="14"/>
  <c r="D1577" i="14"/>
  <c r="D619" i="14"/>
  <c r="D555" i="14"/>
  <c r="D356" i="14"/>
  <c r="D1007" i="14"/>
  <c r="D943" i="14"/>
  <c r="D162" i="14"/>
  <c r="D98" i="14"/>
  <c r="D623" i="14"/>
  <c r="D559" i="14"/>
  <c r="D360" i="14"/>
  <c r="D1011" i="14"/>
  <c r="D947" i="14"/>
  <c r="D166" i="14"/>
  <c r="D102" i="14"/>
  <c r="D627" i="14"/>
  <c r="D563" i="14"/>
  <c r="D364" i="14"/>
  <c r="D757" i="14"/>
  <c r="D170" i="14"/>
  <c r="D106" i="14"/>
  <c r="D631" i="14"/>
  <c r="D567" i="14"/>
  <c r="D368" i="14"/>
  <c r="D761" i="14"/>
  <c r="D174" i="14"/>
  <c r="D110" i="14"/>
  <c r="D635" i="14"/>
  <c r="D571" i="14"/>
  <c r="D372" i="14"/>
  <c r="D1023" i="14"/>
  <c r="D959" i="14"/>
  <c r="D178" i="14"/>
  <c r="D114" i="14"/>
  <c r="D639" i="14"/>
  <c r="D575" i="14"/>
  <c r="D376" i="14"/>
  <c r="D1027" i="14"/>
  <c r="D963" i="14"/>
  <c r="D182" i="14"/>
  <c r="D118" i="14"/>
  <c r="D643" i="14"/>
  <c r="D579" i="14"/>
  <c r="D380" i="14"/>
  <c r="D773" i="14"/>
  <c r="D186" i="14"/>
  <c r="D122" i="14"/>
  <c r="D647" i="14"/>
  <c r="D583" i="14"/>
  <c r="D384" i="14"/>
  <c r="D777" i="14"/>
  <c r="D190" i="14"/>
  <c r="D126" i="14"/>
  <c r="D651" i="14"/>
  <c r="D587" i="14"/>
  <c r="D388" i="14"/>
  <c r="D1039" i="14"/>
  <c r="D975" i="14"/>
  <c r="D194" i="14"/>
  <c r="D130" i="14"/>
  <c r="D198" i="14"/>
  <c r="D655" i="14"/>
  <c r="D591" i="14"/>
  <c r="D392" i="14"/>
  <c r="D328" i="14"/>
  <c r="D1043" i="14"/>
  <c r="D979" i="14"/>
  <c r="D134" i="14"/>
  <c r="D202" i="14"/>
  <c r="D659" i="14"/>
  <c r="D595" i="14"/>
  <c r="D396" i="14"/>
  <c r="D332" i="14"/>
  <c r="D789" i="14"/>
  <c r="D138" i="14"/>
  <c r="D101" i="14"/>
  <c r="D109" i="14"/>
  <c r="D117" i="14"/>
  <c r="D125" i="14"/>
  <c r="D133" i="14"/>
  <c r="D141" i="14"/>
  <c r="D161" i="14"/>
  <c r="D169" i="14"/>
  <c r="D177" i="14"/>
  <c r="D185" i="14"/>
  <c r="D193" i="14"/>
  <c r="D330" i="14"/>
  <c r="D359" i="14"/>
  <c r="D370" i="14"/>
  <c r="D387" i="14"/>
  <c r="D532" i="14"/>
  <c r="D566" i="14"/>
  <c r="D593" i="14"/>
  <c r="D622" i="14"/>
  <c r="D633" i="14"/>
  <c r="D650" i="14"/>
  <c r="D759" i="14"/>
  <c r="D769" i="14"/>
  <c r="D779" i="14"/>
  <c r="D912" i="14"/>
  <c r="D961" i="14"/>
  <c r="D971" i="14"/>
  <c r="D981" i="14"/>
  <c r="D1015" i="14"/>
  <c r="D1041" i="14"/>
  <c r="D1573" i="14"/>
  <c r="D197" i="14"/>
  <c r="D1773" i="14"/>
  <c r="D442" i="19" s="1"/>
  <c r="D1250" i="14"/>
  <c r="D727" i="14"/>
  <c r="D99" i="14"/>
  <c r="D103" i="14"/>
  <c r="D107" i="14"/>
  <c r="D111" i="14"/>
  <c r="D115" i="14"/>
  <c r="D119" i="14"/>
  <c r="D123" i="14"/>
  <c r="D127" i="14"/>
  <c r="D135" i="14"/>
  <c r="D139" i="14"/>
  <c r="D167" i="14"/>
  <c r="D171" i="14"/>
  <c r="D175" i="14"/>
  <c r="D183" i="14"/>
  <c r="D187" i="14"/>
  <c r="D191" i="14"/>
  <c r="D333" i="14"/>
  <c r="D369" i="14"/>
  <c r="D385" i="14"/>
  <c r="D632" i="14"/>
  <c r="D648" i="14"/>
  <c r="D719" i="14"/>
  <c r="D948" i="14"/>
  <c r="D964" i="14"/>
  <c r="D980" i="14"/>
  <c r="D721" i="14"/>
  <c r="D1767" i="14"/>
  <c r="D436" i="19" s="1"/>
  <c r="D1702" i="14"/>
  <c r="D1572" i="14"/>
  <c r="D1374" i="14"/>
  <c r="D1244" i="14"/>
  <c r="D915" i="14"/>
  <c r="D725" i="14"/>
  <c r="D1771" i="14"/>
  <c r="D440" i="19" s="1"/>
  <c r="D1706" i="14"/>
  <c r="D1576" i="14"/>
  <c r="D1378" i="14"/>
  <c r="D1248" i="14"/>
  <c r="D919" i="14"/>
  <c r="D74" i="14"/>
  <c r="D462" i="14"/>
  <c r="D1507" i="14"/>
  <c r="D1641" i="14"/>
  <c r="D268" i="14"/>
  <c r="D531" i="14"/>
  <c r="D1313" i="14"/>
  <c r="D1439" i="14"/>
  <c r="D525" i="14"/>
  <c r="D456" i="14"/>
  <c r="D262" i="14"/>
  <c r="D1635" i="14"/>
  <c r="D1505" i="14"/>
  <c r="D1437" i="14"/>
  <c r="D1307" i="14"/>
  <c r="D529" i="14"/>
  <c r="D460" i="14"/>
  <c r="D266" i="14"/>
  <c r="D1639" i="14"/>
  <c r="D1509" i="14"/>
  <c r="D1441" i="14"/>
  <c r="D1311" i="14"/>
  <c r="D533" i="14"/>
  <c r="D464" i="14"/>
  <c r="D270" i="14"/>
  <c r="D1643" i="14"/>
  <c r="D1513" i="14"/>
  <c r="D1445" i="14"/>
  <c r="D1315" i="14"/>
  <c r="D76" i="14"/>
  <c r="D264" i="14"/>
  <c r="D458" i="14"/>
  <c r="D527" i="14"/>
  <c r="D723" i="14"/>
  <c r="D913" i="14"/>
  <c r="D921" i="14"/>
  <c r="D1511" i="14"/>
  <c r="D1574" i="14"/>
  <c r="D1637" i="14"/>
  <c r="D1700" i="14"/>
  <c r="D1708" i="14"/>
  <c r="D1701" i="14"/>
  <c r="D1571" i="14"/>
  <c r="D1438" i="14"/>
  <c r="D1308" i="14"/>
  <c r="D914" i="14"/>
  <c r="D720" i="14"/>
  <c r="D457" i="14"/>
  <c r="D1705" i="14"/>
  <c r="D1575" i="14"/>
  <c r="D1442" i="14"/>
  <c r="D1312" i="14"/>
  <c r="D918" i="14"/>
  <c r="D724" i="14"/>
  <c r="D461" i="14"/>
  <c r="D70" i="14"/>
  <c r="D1246" i="14"/>
  <c r="D1309" i="14"/>
  <c r="D1372" i="14"/>
  <c r="D1380" i="14"/>
  <c r="D1443" i="14"/>
  <c r="D1510" i="14"/>
  <c r="D1636" i="14"/>
  <c r="D1769" i="14"/>
  <c r="D438" i="19" s="1"/>
  <c r="D67" i="14"/>
  <c r="D71" i="14"/>
  <c r="D75" i="14"/>
  <c r="D1241" i="14"/>
  <c r="D1245" i="14"/>
  <c r="D1249" i="14"/>
  <c r="D1371" i="14"/>
  <c r="D1375" i="14"/>
  <c r="D1379" i="14"/>
  <c r="D1504" i="14"/>
  <c r="D1508" i="14"/>
  <c r="D1512" i="14"/>
  <c r="D1634" i="14"/>
  <c r="D1638" i="14"/>
  <c r="D1642" i="14"/>
  <c r="Q1764" i="14"/>
  <c r="Q433" i="19" s="1"/>
  <c r="AC1764" i="14"/>
  <c r="AC433" i="19" s="1"/>
  <c r="R1765" i="14"/>
  <c r="R434" i="19" s="1"/>
  <c r="AE1765" i="14"/>
  <c r="AE434" i="19" s="1"/>
  <c r="O1766" i="14"/>
  <c r="O435" i="19" s="1"/>
  <c r="W1766" i="14"/>
  <c r="W435" i="19" s="1"/>
  <c r="H1767" i="14"/>
  <c r="H436" i="19" s="1"/>
  <c r="T1767" i="14"/>
  <c r="T436" i="19" s="1"/>
  <c r="AI1767" i="14"/>
  <c r="AI436" i="19" s="1"/>
  <c r="Q1768" i="14"/>
  <c r="Q437" i="19" s="1"/>
  <c r="AC1768" i="14"/>
  <c r="AC437" i="19" s="1"/>
  <c r="R1769" i="14"/>
  <c r="R438" i="19" s="1"/>
  <c r="AE1769" i="14"/>
  <c r="AE438" i="19" s="1"/>
  <c r="O1770" i="14"/>
  <c r="O439" i="19" s="1"/>
  <c r="W1770" i="14"/>
  <c r="W439" i="19" s="1"/>
  <c r="H1771" i="14"/>
  <c r="H440" i="19" s="1"/>
  <c r="T1771" i="14"/>
  <c r="T440" i="19" s="1"/>
  <c r="AB1771" i="14"/>
  <c r="AB440" i="19" s="1"/>
  <c r="M1772" i="14"/>
  <c r="M441" i="19" s="1"/>
  <c r="U1772" i="14"/>
  <c r="U441" i="19" s="1"/>
  <c r="J1773" i="14"/>
  <c r="J442" i="19" s="1"/>
  <c r="R1773" i="14"/>
  <c r="R442" i="19" s="1"/>
  <c r="AE1773" i="14"/>
  <c r="AE442" i="19" s="1"/>
  <c r="I1764" i="14"/>
  <c r="I433" i="19" s="1"/>
  <c r="M1764" i="14"/>
  <c r="M433" i="19" s="1"/>
  <c r="U1764" i="14"/>
  <c r="U433" i="19" s="1"/>
  <c r="Y1764" i="14"/>
  <c r="Y433" i="19" s="1"/>
  <c r="J1765" i="14"/>
  <c r="J434" i="19" s="1"/>
  <c r="N1765" i="14"/>
  <c r="N434" i="19" s="1"/>
  <c r="V1765" i="14"/>
  <c r="V434" i="19" s="1"/>
  <c r="Z1765" i="14"/>
  <c r="Z434" i="19" s="1"/>
  <c r="G1766" i="14"/>
  <c r="G435" i="19" s="1"/>
  <c r="K1766" i="14"/>
  <c r="K435" i="19" s="1"/>
  <c r="S1766" i="14"/>
  <c r="S435" i="19" s="1"/>
  <c r="AA1766" i="14"/>
  <c r="AA435" i="19" s="1"/>
  <c r="AG1766" i="14"/>
  <c r="AG435" i="19" s="1"/>
  <c r="L1767" i="14"/>
  <c r="L436" i="19" s="1"/>
  <c r="P1767" i="14"/>
  <c r="P436" i="19" s="1"/>
  <c r="X1767" i="14"/>
  <c r="X436" i="19" s="1"/>
  <c r="AB1767" i="14"/>
  <c r="AB436" i="19" s="1"/>
  <c r="I1768" i="14"/>
  <c r="I437" i="19" s="1"/>
  <c r="M1768" i="14"/>
  <c r="M437" i="19" s="1"/>
  <c r="U1768" i="14"/>
  <c r="U437" i="19" s="1"/>
  <c r="Y1768" i="14"/>
  <c r="Y437" i="19" s="1"/>
  <c r="J1769" i="14"/>
  <c r="J438" i="19" s="1"/>
  <c r="N1769" i="14"/>
  <c r="N438" i="19" s="1"/>
  <c r="V1769" i="14"/>
  <c r="V438" i="19" s="1"/>
  <c r="Z1769" i="14"/>
  <c r="Z438" i="19" s="1"/>
  <c r="G1770" i="14"/>
  <c r="G439" i="19" s="1"/>
  <c r="K1770" i="14"/>
  <c r="K439" i="19" s="1"/>
  <c r="S1770" i="14"/>
  <c r="S439" i="19" s="1"/>
  <c r="AA1770" i="14"/>
  <c r="AA439" i="19" s="1"/>
  <c r="AG1770" i="14"/>
  <c r="AG439" i="19" s="1"/>
  <c r="L1771" i="14"/>
  <c r="L440" i="19" s="1"/>
  <c r="P1771" i="14"/>
  <c r="P440" i="19" s="1"/>
  <c r="X1771" i="14"/>
  <c r="X440" i="19" s="1"/>
  <c r="AI1771" i="14"/>
  <c r="AI440" i="19" s="1"/>
  <c r="I1772" i="14"/>
  <c r="I441" i="19" s="1"/>
  <c r="Q1772" i="14"/>
  <c r="Q441" i="19" s="1"/>
  <c r="Y1772" i="14"/>
  <c r="Y441" i="19" s="1"/>
  <c r="AC1772" i="14"/>
  <c r="AC441" i="19" s="1"/>
  <c r="N1773" i="14"/>
  <c r="N442" i="19" s="1"/>
  <c r="V1773" i="14"/>
  <c r="V442" i="19" s="1"/>
  <c r="Z1773" i="14"/>
  <c r="Z442" i="19" s="1"/>
  <c r="P1765" i="14"/>
  <c r="P434" i="19" s="1"/>
  <c r="X1773" i="14"/>
  <c r="X442" i="19" s="1"/>
  <c r="H1764" i="14"/>
  <c r="H433" i="19" s="1"/>
  <c r="L1764" i="14"/>
  <c r="L433" i="19" s="1"/>
  <c r="P1764" i="14"/>
  <c r="P433" i="19" s="1"/>
  <c r="T1764" i="14"/>
  <c r="T433" i="19" s="1"/>
  <c r="X1764" i="14"/>
  <c r="X433" i="19" s="1"/>
  <c r="AB1764" i="14"/>
  <c r="AB433" i="19" s="1"/>
  <c r="AI1764" i="14"/>
  <c r="AI433" i="19" s="1"/>
  <c r="I1765" i="14"/>
  <c r="I434" i="19" s="1"/>
  <c r="M1765" i="14"/>
  <c r="M434" i="19" s="1"/>
  <c r="Q1765" i="14"/>
  <c r="Q434" i="19" s="1"/>
  <c r="AG1764" i="14"/>
  <c r="AG433" i="19" s="1"/>
  <c r="H1765" i="14"/>
  <c r="H434" i="19" s="1"/>
  <c r="L1765" i="14"/>
  <c r="L434" i="19" s="1"/>
  <c r="T1765" i="14"/>
  <c r="T434" i="19" s="1"/>
  <c r="X1765" i="14"/>
  <c r="X434" i="19" s="1"/>
  <c r="AB1765" i="14"/>
  <c r="AB434" i="19" s="1"/>
  <c r="J1767" i="14"/>
  <c r="J436" i="19" s="1"/>
  <c r="N1767" i="14"/>
  <c r="N436" i="19" s="1"/>
  <c r="R1767" i="14"/>
  <c r="R436" i="19" s="1"/>
  <c r="V1767" i="14"/>
  <c r="V436" i="19" s="1"/>
  <c r="Z1767" i="14"/>
  <c r="Z436" i="19" s="1"/>
  <c r="AE1767" i="14"/>
  <c r="AE436" i="19" s="1"/>
  <c r="AG1768" i="14"/>
  <c r="AG437" i="19" s="1"/>
  <c r="I1770" i="14"/>
  <c r="I439" i="19" s="1"/>
  <c r="M1770" i="14"/>
  <c r="M439" i="19" s="1"/>
  <c r="Q1770" i="14"/>
  <c r="Q439" i="19" s="1"/>
  <c r="U1770" i="14"/>
  <c r="U439" i="19" s="1"/>
  <c r="Y1770" i="14"/>
  <c r="Y439" i="19" s="1"/>
  <c r="AC1770" i="14"/>
  <c r="AC439" i="19" s="1"/>
  <c r="G1772" i="14"/>
  <c r="G441" i="19" s="1"/>
  <c r="K1772" i="14"/>
  <c r="K441" i="19" s="1"/>
  <c r="O1772" i="14"/>
  <c r="O441" i="19" s="1"/>
  <c r="S1772" i="14"/>
  <c r="S441" i="19" s="1"/>
  <c r="AA1772" i="14"/>
  <c r="AA441" i="19" s="1"/>
  <c r="AG1772" i="14"/>
  <c r="AG441" i="19" s="1"/>
  <c r="H1773" i="14"/>
  <c r="H442" i="19" s="1"/>
  <c r="L1773" i="14"/>
  <c r="L442" i="19" s="1"/>
  <c r="P1773" i="14"/>
  <c r="P442" i="19" s="1"/>
  <c r="T1773" i="14"/>
  <c r="T442" i="19" s="1"/>
  <c r="AB1773" i="14"/>
  <c r="AB442" i="19" s="1"/>
  <c r="U1765" i="14"/>
  <c r="U434" i="19" s="1"/>
  <c r="Y1765" i="14"/>
  <c r="Y434" i="19" s="1"/>
  <c r="AC1765" i="14"/>
  <c r="AC434" i="19" s="1"/>
  <c r="J1766" i="14"/>
  <c r="J435" i="19" s="1"/>
  <c r="N1766" i="14"/>
  <c r="N435" i="19" s="1"/>
  <c r="R1766" i="14"/>
  <c r="R435" i="19" s="1"/>
  <c r="V1766" i="14"/>
  <c r="V435" i="19" s="1"/>
  <c r="Z1766" i="14"/>
  <c r="Z435" i="19" s="1"/>
  <c r="AE1766" i="14"/>
  <c r="AE435" i="19" s="1"/>
  <c r="G1767" i="14"/>
  <c r="G436" i="19" s="1"/>
  <c r="K1767" i="14"/>
  <c r="K436" i="19" s="1"/>
  <c r="O1767" i="14"/>
  <c r="O436" i="19" s="1"/>
  <c r="S1767" i="14"/>
  <c r="S436" i="19" s="1"/>
  <c r="W1767" i="14"/>
  <c r="W436" i="19" s="1"/>
  <c r="AA1767" i="14"/>
  <c r="AA436" i="19" s="1"/>
  <c r="AG1767" i="14"/>
  <c r="AG436" i="19" s="1"/>
  <c r="H1768" i="14"/>
  <c r="H437" i="19" s="1"/>
  <c r="L1768" i="14"/>
  <c r="L437" i="19" s="1"/>
  <c r="P1768" i="14"/>
  <c r="P437" i="19" s="1"/>
  <c r="T1768" i="14"/>
  <c r="T437" i="19" s="1"/>
  <c r="X1768" i="14"/>
  <c r="X437" i="19" s="1"/>
  <c r="AB1768" i="14"/>
  <c r="AB437" i="19" s="1"/>
  <c r="AI1768" i="14"/>
  <c r="AI437" i="19" s="1"/>
  <c r="I1769" i="14"/>
  <c r="I438" i="19" s="1"/>
  <c r="M1769" i="14"/>
  <c r="M438" i="19" s="1"/>
  <c r="Q1769" i="14"/>
  <c r="Q438" i="19" s="1"/>
  <c r="U1769" i="14"/>
  <c r="U438" i="19" s="1"/>
  <c r="Y1769" i="14"/>
  <c r="Y438" i="19" s="1"/>
  <c r="AC1769" i="14"/>
  <c r="AC438" i="19" s="1"/>
  <c r="J1770" i="14"/>
  <c r="J439" i="19" s="1"/>
  <c r="N1770" i="14"/>
  <c r="N439" i="19" s="1"/>
  <c r="R1770" i="14"/>
  <c r="R439" i="19" s="1"/>
  <c r="V1770" i="14"/>
  <c r="V439" i="19" s="1"/>
  <c r="Z1770" i="14"/>
  <c r="Z439" i="19" s="1"/>
  <c r="AE1770" i="14"/>
  <c r="AE439" i="19" s="1"/>
  <c r="G1771" i="14"/>
  <c r="G440" i="19" s="1"/>
  <c r="K1771" i="14"/>
  <c r="K440" i="19" s="1"/>
  <c r="O1771" i="14"/>
  <c r="O440" i="19" s="1"/>
  <c r="S1771" i="14"/>
  <c r="S440" i="19" s="1"/>
  <c r="W1771" i="14"/>
  <c r="W440" i="19" s="1"/>
  <c r="AA1771" i="14"/>
  <c r="AA440" i="19" s="1"/>
  <c r="AG1771" i="14"/>
  <c r="AG440" i="19" s="1"/>
  <c r="H1772" i="14"/>
  <c r="H441" i="19" s="1"/>
  <c r="L1772" i="14"/>
  <c r="L441" i="19" s="1"/>
  <c r="P1772" i="14"/>
  <c r="P441" i="19" s="1"/>
  <c r="T1772" i="14"/>
  <c r="T441" i="19" s="1"/>
  <c r="X1772" i="14"/>
  <c r="X441" i="19" s="1"/>
  <c r="AB1772" i="14"/>
  <c r="AB441" i="19" s="1"/>
  <c r="AI1772" i="14"/>
  <c r="AI441" i="19" s="1"/>
  <c r="I1773" i="14"/>
  <c r="I442" i="19" s="1"/>
  <c r="M1773" i="14"/>
  <c r="M442" i="19" s="1"/>
  <c r="Q1773" i="14"/>
  <c r="Q442" i="19" s="1"/>
  <c r="U1773" i="14"/>
  <c r="U442" i="19" s="1"/>
  <c r="Y1773" i="14"/>
  <c r="Y442" i="19" s="1"/>
  <c r="AC1773" i="14"/>
  <c r="AC442" i="19" s="1"/>
  <c r="AE1764" i="14"/>
  <c r="AE433" i="19" s="1"/>
  <c r="AG1765" i="14"/>
  <c r="AG434" i="19" s="1"/>
  <c r="H1766" i="14"/>
  <c r="H435" i="19" s="1"/>
  <c r="L1766" i="14"/>
  <c r="L435" i="19" s="1"/>
  <c r="P1766" i="14"/>
  <c r="P435" i="19" s="1"/>
  <c r="T1766" i="14"/>
  <c r="T435" i="19" s="1"/>
  <c r="X1766" i="14"/>
  <c r="X435" i="19" s="1"/>
  <c r="AB1766" i="14"/>
  <c r="AB435" i="19" s="1"/>
  <c r="J1768" i="14"/>
  <c r="J437" i="19" s="1"/>
  <c r="N1768" i="14"/>
  <c r="N437" i="19" s="1"/>
  <c r="R1768" i="14"/>
  <c r="R437" i="19" s="1"/>
  <c r="V1768" i="14"/>
  <c r="V437" i="19" s="1"/>
  <c r="Z1768" i="14"/>
  <c r="Z437" i="19" s="1"/>
  <c r="AE1768" i="14"/>
  <c r="AE437" i="19" s="1"/>
  <c r="AG1769" i="14"/>
  <c r="AG438" i="19" s="1"/>
  <c r="H1770" i="14"/>
  <c r="H439" i="19" s="1"/>
  <c r="L1770" i="14"/>
  <c r="L439" i="19" s="1"/>
  <c r="P1770" i="14"/>
  <c r="P439" i="19" s="1"/>
  <c r="T1770" i="14"/>
  <c r="T439" i="19" s="1"/>
  <c r="X1770" i="14"/>
  <c r="X439" i="19" s="1"/>
  <c r="AB1770" i="14"/>
  <c r="AB439" i="19" s="1"/>
  <c r="J1772" i="14"/>
  <c r="J441" i="19" s="1"/>
  <c r="N1772" i="14"/>
  <c r="N441" i="19" s="1"/>
  <c r="R1772" i="14"/>
  <c r="R441" i="19" s="1"/>
  <c r="Z1772" i="14"/>
  <c r="Z441" i="19" s="1"/>
  <c r="AE1772" i="14"/>
  <c r="AE441" i="19" s="1"/>
  <c r="AG1773" i="14"/>
  <c r="AG442" i="19" s="1"/>
  <c r="J1764" i="14"/>
  <c r="J433" i="19" s="1"/>
  <c r="N1764" i="14"/>
  <c r="N433" i="19" s="1"/>
  <c r="R1764" i="14"/>
  <c r="R433" i="19" s="1"/>
  <c r="V1764" i="14"/>
  <c r="V433" i="19" s="1"/>
  <c r="Z1764" i="14"/>
  <c r="Z433" i="19" s="1"/>
  <c r="G1765" i="14"/>
  <c r="G434" i="19" s="1"/>
  <c r="K1765" i="14"/>
  <c r="K434" i="19" s="1"/>
  <c r="O1765" i="14"/>
  <c r="O434" i="19" s="1"/>
  <c r="S1765" i="14"/>
  <c r="S434" i="19" s="1"/>
  <c r="W1765" i="14"/>
  <c r="W434" i="19" s="1"/>
  <c r="AA1765" i="14"/>
  <c r="AA434" i="19" s="1"/>
  <c r="I1767" i="14"/>
  <c r="I436" i="19" s="1"/>
  <c r="M1767" i="14"/>
  <c r="M436" i="19" s="1"/>
  <c r="Q1767" i="14"/>
  <c r="Q436" i="19" s="1"/>
  <c r="U1767" i="14"/>
  <c r="U436" i="19" s="1"/>
  <c r="Y1767" i="14"/>
  <c r="Y436" i="19" s="1"/>
  <c r="AC1767" i="14"/>
  <c r="AC436" i="19" s="1"/>
  <c r="G1769" i="14"/>
  <c r="G438" i="19" s="1"/>
  <c r="K1769" i="14"/>
  <c r="K438" i="19" s="1"/>
  <c r="O1769" i="14"/>
  <c r="O438" i="19" s="1"/>
  <c r="S1769" i="14"/>
  <c r="S438" i="19" s="1"/>
  <c r="W1769" i="14"/>
  <c r="W438" i="19" s="1"/>
  <c r="AA1769" i="14"/>
  <c r="AA438" i="19" s="1"/>
  <c r="I1771" i="14"/>
  <c r="I440" i="19" s="1"/>
  <c r="M1771" i="14"/>
  <c r="M440" i="19" s="1"/>
  <c r="Q1771" i="14"/>
  <c r="Q440" i="19" s="1"/>
  <c r="U1771" i="14"/>
  <c r="U440" i="19" s="1"/>
  <c r="Y1771" i="14"/>
  <c r="Y440" i="19" s="1"/>
  <c r="AC1771" i="14"/>
  <c r="AC440" i="19" s="1"/>
  <c r="V1772" i="14"/>
  <c r="V441" i="19" s="1"/>
  <c r="G1773" i="14"/>
  <c r="G442" i="19" s="1"/>
  <c r="K1773" i="14"/>
  <c r="K442" i="19" s="1"/>
  <c r="O1773" i="14"/>
  <c r="O442" i="19" s="1"/>
  <c r="S1773" i="14"/>
  <c r="S442" i="19" s="1"/>
  <c r="W1773" i="14"/>
  <c r="W442" i="19" s="1"/>
  <c r="AA1773" i="14"/>
  <c r="AA442" i="19" s="1"/>
  <c r="G1764" i="14"/>
  <c r="G433" i="19" s="1"/>
  <c r="K1764" i="14"/>
  <c r="K433" i="19" s="1"/>
  <c r="O1764" i="14"/>
  <c r="O433" i="19" s="1"/>
  <c r="S1764" i="14"/>
  <c r="S433" i="19" s="1"/>
  <c r="W1764" i="14"/>
  <c r="W433" i="19" s="1"/>
  <c r="AA1764" i="14"/>
  <c r="AA433" i="19" s="1"/>
  <c r="I1766" i="14"/>
  <c r="I435" i="19" s="1"/>
  <c r="M1766" i="14"/>
  <c r="M435" i="19" s="1"/>
  <c r="Q1766" i="14"/>
  <c r="Q435" i="19" s="1"/>
  <c r="U1766" i="14"/>
  <c r="U435" i="19" s="1"/>
  <c r="Y1766" i="14"/>
  <c r="Y435" i="19" s="1"/>
  <c r="AC1766" i="14"/>
  <c r="AC435" i="19" s="1"/>
  <c r="G1768" i="14"/>
  <c r="G437" i="19" s="1"/>
  <c r="K1768" i="14"/>
  <c r="K437" i="19" s="1"/>
  <c r="O1768" i="14"/>
  <c r="O437" i="19" s="1"/>
  <c r="S1768" i="14"/>
  <c r="S437" i="19" s="1"/>
  <c r="W1768" i="14"/>
  <c r="W437" i="19" s="1"/>
  <c r="AA1768" i="14"/>
  <c r="AA437" i="19" s="1"/>
  <c r="H1769" i="14"/>
  <c r="H438" i="19" s="1"/>
  <c r="L1769" i="14"/>
  <c r="L438" i="19" s="1"/>
  <c r="P1769" i="14"/>
  <c r="P438" i="19" s="1"/>
  <c r="T1769" i="14"/>
  <c r="T438" i="19" s="1"/>
  <c r="X1769" i="14"/>
  <c r="X438" i="19" s="1"/>
  <c r="AB1769" i="14"/>
  <c r="AB438" i="19" s="1"/>
  <c r="J1771" i="14"/>
  <c r="J440" i="19" s="1"/>
  <c r="N1771" i="14"/>
  <c r="N440" i="19" s="1"/>
  <c r="R1771" i="14"/>
  <c r="R440" i="19" s="1"/>
  <c r="V1771" i="14"/>
  <c r="V440" i="19" s="1"/>
  <c r="Z1771" i="14"/>
  <c r="Z440" i="19" s="1"/>
  <c r="AE1771" i="14"/>
  <c r="AE440" i="19" s="1"/>
  <c r="W1772" i="14"/>
  <c r="W441" i="19" s="1"/>
  <c r="AI1765" i="14"/>
  <c r="AI434" i="19" s="1"/>
  <c r="AI1769" i="14"/>
  <c r="AI438" i="19" s="1"/>
  <c r="AI1773" i="14"/>
  <c r="AI442" i="19" s="1"/>
  <c r="AI1766" i="14"/>
  <c r="AI435" i="19" s="1"/>
  <c r="AI1770" i="14"/>
  <c r="AI439" i="19" s="1"/>
  <c r="AI11" i="28" l="1"/>
  <c r="AI10" i="28"/>
  <c r="AI9" i="28"/>
  <c r="AG11" i="28"/>
  <c r="AG10" i="28"/>
  <c r="AG9" i="28"/>
  <c r="AE11" i="28"/>
  <c r="AE10" i="28"/>
  <c r="AE9" i="28"/>
  <c r="AC11" i="28" l="1"/>
  <c r="AC10" i="28"/>
  <c r="AC9" i="28"/>
  <c r="AC11" i="27"/>
  <c r="AC10" i="27"/>
  <c r="AC9" i="27"/>
  <c r="AI24" i="26"/>
  <c r="AI65" i="26" s="1"/>
  <c r="AI66" i="26" s="1"/>
  <c r="AI11" i="26"/>
  <c r="AI26" i="26" s="1"/>
  <c r="AI10" i="26"/>
  <c r="AI9" i="26"/>
  <c r="AG24" i="26"/>
  <c r="AG65" i="26" s="1"/>
  <c r="AG66" i="26" s="1"/>
  <c r="AG11" i="26"/>
  <c r="AG26" i="26" s="1"/>
  <c r="AG10" i="26"/>
  <c r="AG9" i="26"/>
  <c r="AE24" i="26"/>
  <c r="AE65" i="26" s="1"/>
  <c r="AE66" i="26" s="1"/>
  <c r="AE11" i="26"/>
  <c r="AE26" i="26" s="1"/>
  <c r="AE10" i="26"/>
  <c r="AE22" i="27"/>
  <c r="AC24" i="26"/>
  <c r="AC65" i="26" s="1"/>
  <c r="AC66" i="26" s="1"/>
  <c r="AC11" i="26"/>
  <c r="AC26" i="26" s="1"/>
  <c r="AC10" i="26"/>
  <c r="AC9" i="26"/>
  <c r="AC28" i="25"/>
  <c r="AC11" i="25"/>
  <c r="AC10" i="25"/>
  <c r="AC9" i="25"/>
  <c r="AC83" i="23"/>
  <c r="AC86" i="23" s="1"/>
  <c r="AC59" i="23"/>
  <c r="AC38" i="23"/>
  <c r="AC19" i="23"/>
  <c r="AC11" i="23"/>
  <c r="AC10" i="23"/>
  <c r="AC9" i="23"/>
  <c r="AC65" i="22"/>
  <c r="AC48" i="22"/>
  <c r="AC11" i="22"/>
  <c r="AC10" i="22"/>
  <c r="AC9" i="22"/>
  <c r="AC68" i="21"/>
  <c r="AC64" i="21"/>
  <c r="AC60" i="21"/>
  <c r="AC58" i="21"/>
  <c r="AC54" i="21"/>
  <c r="AC51" i="21"/>
  <c r="AC47" i="21"/>
  <c r="AC44" i="21"/>
  <c r="AC43" i="21"/>
  <c r="AC42" i="21"/>
  <c r="AC41" i="21"/>
  <c r="AC40" i="21"/>
  <c r="AC39" i="21"/>
  <c r="AC38" i="21"/>
  <c r="AC37" i="21"/>
  <c r="AC36" i="21"/>
  <c r="AC35" i="21"/>
  <c r="AC11" i="21"/>
  <c r="AC10" i="21"/>
  <c r="AC9" i="21"/>
  <c r="AC110" i="20"/>
  <c r="AC106" i="20"/>
  <c r="AC102" i="20"/>
  <c r="AC100" i="20"/>
  <c r="AC96" i="20"/>
  <c r="AC93" i="20"/>
  <c r="AC89" i="20"/>
  <c r="AC86" i="20"/>
  <c r="AC85" i="20"/>
  <c r="AC84" i="20"/>
  <c r="AC83" i="20"/>
  <c r="AC82" i="20"/>
  <c r="AC81" i="20"/>
  <c r="AC80" i="20"/>
  <c r="AC79" i="20"/>
  <c r="AC78" i="20"/>
  <c r="AC77" i="20"/>
  <c r="AC11" i="20"/>
  <c r="AC10" i="20"/>
  <c r="AC9" i="20"/>
  <c r="AC491" i="19"/>
  <c r="AC490" i="19"/>
  <c r="AC489" i="19"/>
  <c r="AC488" i="19"/>
  <c r="AC487" i="19"/>
  <c r="AC486" i="19"/>
  <c r="AC485" i="19"/>
  <c r="AC484" i="19"/>
  <c r="AC483" i="19"/>
  <c r="AC482" i="19"/>
  <c r="AC459" i="19"/>
  <c r="AC458" i="19"/>
  <c r="AC457" i="19"/>
  <c r="AC456" i="19"/>
  <c r="AC383" i="19"/>
  <c r="AC382" i="19"/>
  <c r="AC381" i="19"/>
  <c r="AC365" i="19"/>
  <c r="AC364" i="19"/>
  <c r="AC363" i="19"/>
  <c r="AC362" i="19"/>
  <c r="AC361" i="19"/>
  <c r="AC360" i="19"/>
  <c r="AC359" i="19"/>
  <c r="AC358" i="19"/>
  <c r="AC357" i="19"/>
  <c r="AC356" i="19"/>
  <c r="AC355" i="19"/>
  <c r="AC354" i="19"/>
  <c r="AC353" i="19"/>
  <c r="AC352" i="19"/>
  <c r="AC351" i="19"/>
  <c r="AC350" i="19"/>
  <c r="AC349" i="19"/>
  <c r="AC348" i="19"/>
  <c r="AC347" i="19"/>
  <c r="AC346" i="19"/>
  <c r="AC345" i="19"/>
  <c r="AC344" i="19"/>
  <c r="AC343" i="19"/>
  <c r="AC342" i="19"/>
  <c r="AC341" i="19"/>
  <c r="AC340" i="19"/>
  <c r="AC339" i="19"/>
  <c r="AC338" i="19"/>
  <c r="AC337" i="19"/>
  <c r="AC336" i="19"/>
  <c r="AC335" i="19"/>
  <c r="AC334" i="19"/>
  <c r="AC333" i="19"/>
  <c r="AC332" i="19"/>
  <c r="AC331" i="19"/>
  <c r="AC315" i="19"/>
  <c r="AC314" i="19"/>
  <c r="AC313" i="19"/>
  <c r="AC312" i="19"/>
  <c r="AC311" i="19"/>
  <c r="AC310" i="19"/>
  <c r="AC309" i="19"/>
  <c r="AC308" i="19"/>
  <c r="AC307" i="19"/>
  <c r="AC306" i="19"/>
  <c r="AC305" i="19"/>
  <c r="AC304" i="19"/>
  <c r="AC303" i="19"/>
  <c r="AC302" i="19"/>
  <c r="AC301" i="19"/>
  <c r="AC300" i="19"/>
  <c r="AC299" i="19"/>
  <c r="AC298" i="19"/>
  <c r="AC297" i="19"/>
  <c r="AC296" i="19"/>
  <c r="AC295" i="19"/>
  <c r="AC294" i="19"/>
  <c r="AC293" i="19"/>
  <c r="AC292" i="19"/>
  <c r="AC291" i="19"/>
  <c r="AC290" i="19"/>
  <c r="AC289" i="19"/>
  <c r="AC288" i="19"/>
  <c r="AC287" i="19"/>
  <c r="AC286" i="19"/>
  <c r="AC270" i="19"/>
  <c r="AC269" i="19"/>
  <c r="AC268" i="19"/>
  <c r="AC267" i="19"/>
  <c r="AC266" i="19"/>
  <c r="AC265" i="19"/>
  <c r="AC264" i="19"/>
  <c r="AC263" i="19"/>
  <c r="AC262" i="19"/>
  <c r="AC261" i="19"/>
  <c r="AC260" i="19"/>
  <c r="AC259" i="19"/>
  <c r="AC258" i="19"/>
  <c r="AC257" i="19"/>
  <c r="AC256" i="19"/>
  <c r="AC255" i="19"/>
  <c r="AC254" i="19"/>
  <c r="AC253" i="19"/>
  <c r="AC252" i="19"/>
  <c r="AC251" i="19"/>
  <c r="AC250" i="19"/>
  <c r="AC249" i="19"/>
  <c r="AC248" i="19"/>
  <c r="AC247" i="19"/>
  <c r="AC246" i="19"/>
  <c r="AC245" i="19"/>
  <c r="AC244" i="19"/>
  <c r="AC243" i="19"/>
  <c r="AC242" i="19"/>
  <c r="AC241" i="19"/>
  <c r="AC220" i="19"/>
  <c r="AC219" i="19"/>
  <c r="AC218" i="19"/>
  <c r="AC217" i="19"/>
  <c r="AC216" i="19"/>
  <c r="AC215" i="19"/>
  <c r="AC214" i="19"/>
  <c r="AC213" i="19"/>
  <c r="AC212" i="19"/>
  <c r="AC211" i="19"/>
  <c r="AC210" i="19"/>
  <c r="AC209" i="19"/>
  <c r="AC208" i="19"/>
  <c r="AC207" i="19"/>
  <c r="AC206" i="19"/>
  <c r="AC205" i="19"/>
  <c r="AC204" i="19"/>
  <c r="AC203" i="19"/>
  <c r="AC202" i="19"/>
  <c r="AC201" i="19"/>
  <c r="AC200" i="19"/>
  <c r="AC199" i="19"/>
  <c r="AC198" i="19"/>
  <c r="AC197" i="19"/>
  <c r="AC196" i="19"/>
  <c r="AC195" i="19"/>
  <c r="AC194" i="19"/>
  <c r="AC193" i="19"/>
  <c r="AC192" i="19"/>
  <c r="AC191" i="19"/>
  <c r="AC190" i="19"/>
  <c r="AC189" i="19"/>
  <c r="AC188" i="19"/>
  <c r="AC187" i="19"/>
  <c r="AC186" i="19"/>
  <c r="AC185" i="19"/>
  <c r="AC184" i="19"/>
  <c r="AC183" i="19"/>
  <c r="AC182" i="19"/>
  <c r="AC181" i="19"/>
  <c r="AC165" i="19"/>
  <c r="AC164" i="19"/>
  <c r="AC163" i="19"/>
  <c r="AC162" i="19"/>
  <c r="AC161" i="19"/>
  <c r="AC160" i="19"/>
  <c r="AC159" i="19"/>
  <c r="AC158" i="19"/>
  <c r="AC157" i="19"/>
  <c r="AC156" i="19"/>
  <c r="AC155" i="19"/>
  <c r="AC154" i="19"/>
  <c r="AC153" i="19"/>
  <c r="AC152" i="19"/>
  <c r="AC151" i="19"/>
  <c r="AC150" i="19"/>
  <c r="AC149" i="19"/>
  <c r="AC148" i="19"/>
  <c r="AC147" i="19"/>
  <c r="AC146" i="19"/>
  <c r="AC145" i="19"/>
  <c r="AC144" i="19"/>
  <c r="AC143" i="19"/>
  <c r="AC142" i="19"/>
  <c r="AC141" i="19"/>
  <c r="AC140" i="19"/>
  <c r="AC139" i="19"/>
  <c r="AC138" i="19"/>
  <c r="AC137" i="19"/>
  <c r="AC92" i="19"/>
  <c r="AC81" i="19"/>
  <c r="AC80" i="19"/>
  <c r="AC79" i="19"/>
  <c r="AC78" i="19"/>
  <c r="AC77" i="19"/>
  <c r="AC76" i="19"/>
  <c r="AC75" i="19"/>
  <c r="AC74" i="19"/>
  <c r="AC73" i="19"/>
  <c r="AC72" i="19"/>
  <c r="AC71" i="19"/>
  <c r="AC70" i="19"/>
  <c r="AC69" i="19"/>
  <c r="AC68" i="19"/>
  <c r="AC67" i="19"/>
  <c r="AC66" i="19"/>
  <c r="AC65" i="19"/>
  <c r="AC64" i="19"/>
  <c r="AC63" i="19"/>
  <c r="AC60" i="19"/>
  <c r="AC54" i="19"/>
  <c r="AC53" i="19"/>
  <c r="AC52" i="19"/>
  <c r="AC51" i="19"/>
  <c r="AC50" i="19"/>
  <c r="AC49" i="19"/>
  <c r="AC48" i="19"/>
  <c r="AC47" i="19"/>
  <c r="AC46" i="19"/>
  <c r="AC45" i="19"/>
  <c r="AC44" i="19"/>
  <c r="AC43" i="19"/>
  <c r="AC42" i="19"/>
  <c r="AC41" i="19"/>
  <c r="AC40" i="19"/>
  <c r="AC39" i="19"/>
  <c r="AC38" i="19"/>
  <c r="AC37" i="19"/>
  <c r="AC36" i="19"/>
  <c r="AC11" i="19"/>
  <c r="AC10" i="19"/>
  <c r="AC9" i="19"/>
  <c r="AC293" i="17"/>
  <c r="AC292" i="17"/>
  <c r="AC291" i="17"/>
  <c r="AC290" i="17"/>
  <c r="AC289" i="17"/>
  <c r="AC288" i="17"/>
  <c r="AC287" i="17"/>
  <c r="AC286" i="17"/>
  <c r="AC285" i="17"/>
  <c r="AC284" i="17"/>
  <c r="AC283" i="17"/>
  <c r="AC282" i="17"/>
  <c r="AC281" i="17"/>
  <c r="AC280" i="17"/>
  <c r="AC279" i="17"/>
  <c r="AC278" i="17"/>
  <c r="AC277" i="17"/>
  <c r="AC276" i="17"/>
  <c r="AC275" i="17"/>
  <c r="AC274" i="17"/>
  <c r="AC273" i="17"/>
  <c r="AC272" i="17"/>
  <c r="AC271" i="17"/>
  <c r="AC270" i="17"/>
  <c r="AC269" i="17"/>
  <c r="AC268" i="17"/>
  <c r="AC267" i="17"/>
  <c r="AC266" i="17"/>
  <c r="AC265" i="17"/>
  <c r="AC264" i="17"/>
  <c r="AC260" i="17"/>
  <c r="AC225" i="17"/>
  <c r="AC190" i="17"/>
  <c r="AC151" i="17"/>
  <c r="AC150" i="17"/>
  <c r="AC149" i="17"/>
  <c r="AC148" i="17"/>
  <c r="AC147" i="17"/>
  <c r="AC146" i="17"/>
  <c r="AC145" i="17"/>
  <c r="AC144" i="17"/>
  <c r="AC143" i="17"/>
  <c r="AC142" i="17"/>
  <c r="AC141" i="17"/>
  <c r="AC140" i="17"/>
  <c r="AC139" i="17"/>
  <c r="AC138" i="17"/>
  <c r="AC137" i="17"/>
  <c r="AC136" i="17"/>
  <c r="AC135" i="17"/>
  <c r="AC134" i="17"/>
  <c r="AC133" i="17"/>
  <c r="AC132" i="17"/>
  <c r="AC131" i="17"/>
  <c r="AC130" i="17"/>
  <c r="AC129" i="17"/>
  <c r="AC128" i="17"/>
  <c r="AC127" i="17"/>
  <c r="AC126" i="17"/>
  <c r="AC125" i="17"/>
  <c r="AC124" i="17"/>
  <c r="AC123" i="17"/>
  <c r="AC122" i="17"/>
  <c r="AC118" i="17"/>
  <c r="AC303" i="17" s="1"/>
  <c r="AC83" i="17"/>
  <c r="AC302" i="17" s="1"/>
  <c r="AC48" i="17"/>
  <c r="AC11" i="17"/>
  <c r="AC10" i="17"/>
  <c r="AC9" i="17"/>
  <c r="AC230" i="16"/>
  <c r="AC242" i="16" s="1"/>
  <c r="AC201" i="16"/>
  <c r="AC207" i="16" s="1"/>
  <c r="AC475" i="19" s="1"/>
  <c r="AC177" i="16"/>
  <c r="AC206" i="16" s="1"/>
  <c r="AC474" i="19" s="1"/>
  <c r="AC153" i="16"/>
  <c r="AC205" i="16" s="1"/>
  <c r="AC473" i="19" s="1"/>
  <c r="AC129" i="16"/>
  <c r="AC204" i="16" s="1"/>
  <c r="AC472" i="19" s="1"/>
  <c r="AC11" i="16"/>
  <c r="AC10" i="16"/>
  <c r="AC9" i="16"/>
  <c r="AC1609" i="15"/>
  <c r="AC1598" i="15"/>
  <c r="AC1570" i="15"/>
  <c r="AC1585" i="15" s="1"/>
  <c r="AC1559" i="15"/>
  <c r="AC1584" i="15" s="1"/>
  <c r="AC1548" i="15"/>
  <c r="AC1583" i="15" s="1"/>
  <c r="AC1528" i="15"/>
  <c r="AC467" i="19" s="1"/>
  <c r="AC1519" i="15"/>
  <c r="AC466" i="19" s="1"/>
  <c r="AC1510" i="15"/>
  <c r="AC1494" i="15"/>
  <c r="AC455" i="19" s="1"/>
  <c r="AC1193" i="15"/>
  <c r="AC939" i="15"/>
  <c r="AC335" i="15"/>
  <c r="AC169" i="15"/>
  <c r="AC11" i="15"/>
  <c r="AC10" i="15"/>
  <c r="AC9" i="15"/>
  <c r="AA9" i="14"/>
  <c r="AA10" i="14"/>
  <c r="AA11" i="14"/>
  <c r="AA79" i="14"/>
  <c r="AA1383" i="14" s="1"/>
  <c r="AA143" i="14"/>
  <c r="AA207" i="14"/>
  <c r="AA273" i="14"/>
  <c r="AA337" i="14"/>
  <c r="AA401" i="14"/>
  <c r="AA406" i="14"/>
  <c r="AA407" i="14"/>
  <c r="AA408" i="14"/>
  <c r="AA409" i="14"/>
  <c r="AA410" i="14"/>
  <c r="AA411" i="14"/>
  <c r="AA412" i="14"/>
  <c r="AA413" i="14"/>
  <c r="AA414" i="14"/>
  <c r="AA415" i="14"/>
  <c r="AA416" i="14"/>
  <c r="AA417" i="14"/>
  <c r="AA418" i="14"/>
  <c r="AA419" i="14"/>
  <c r="AA420" i="14"/>
  <c r="AA421" i="14"/>
  <c r="AA422" i="14"/>
  <c r="AA423" i="14"/>
  <c r="AA424" i="14"/>
  <c r="AA425" i="14"/>
  <c r="AA426" i="14"/>
  <c r="AA427" i="14"/>
  <c r="AA428" i="14"/>
  <c r="AA429" i="14"/>
  <c r="AA430" i="14"/>
  <c r="AA431" i="14"/>
  <c r="AA432" i="14"/>
  <c r="AA433" i="14"/>
  <c r="AA434" i="14"/>
  <c r="AA435" i="14"/>
  <c r="AA436" i="14"/>
  <c r="AA437" i="14"/>
  <c r="AA438" i="14"/>
  <c r="AA439" i="14"/>
  <c r="AA440" i="14"/>
  <c r="AA441" i="14"/>
  <c r="AA442" i="14"/>
  <c r="AA443" i="14"/>
  <c r="AA444" i="14"/>
  <c r="AA445" i="14"/>
  <c r="AA446" i="14"/>
  <c r="AA447" i="14"/>
  <c r="AA448" i="14"/>
  <c r="AA449" i="14"/>
  <c r="AA450" i="14"/>
  <c r="AA451" i="14"/>
  <c r="AA452" i="14"/>
  <c r="AA453" i="14"/>
  <c r="AA454" i="14"/>
  <c r="AA465" i="14"/>
  <c r="AA536" i="14"/>
  <c r="AA600" i="14"/>
  <c r="AA664" i="14"/>
  <c r="AA730" i="14"/>
  <c r="AA794" i="14"/>
  <c r="AA858" i="14"/>
  <c r="AA863" i="14"/>
  <c r="AA402" i="15" s="1"/>
  <c r="AA864" i="14"/>
  <c r="AA403" i="15" s="1"/>
  <c r="AA865" i="14"/>
  <c r="AA404" i="15" s="1"/>
  <c r="AA866" i="14"/>
  <c r="AA405" i="15" s="1"/>
  <c r="AA867" i="14"/>
  <c r="AA406" i="15" s="1"/>
  <c r="AA868" i="14"/>
  <c r="AA407" i="15" s="1"/>
  <c r="AA869" i="14"/>
  <c r="AA408" i="15" s="1"/>
  <c r="AA870" i="14"/>
  <c r="AA409" i="15" s="1"/>
  <c r="AA871" i="14"/>
  <c r="AA410" i="15" s="1"/>
  <c r="AA872" i="14"/>
  <c r="AA411" i="15" s="1"/>
  <c r="AA873" i="14"/>
  <c r="AA412" i="15" s="1"/>
  <c r="AA874" i="14"/>
  <c r="AA413" i="15" s="1"/>
  <c r="AA875" i="14"/>
  <c r="AA414" i="15" s="1"/>
  <c r="AA876" i="14"/>
  <c r="AA415" i="15" s="1"/>
  <c r="AA877" i="14"/>
  <c r="AA416" i="15" s="1"/>
  <c r="AA878" i="14"/>
  <c r="AA417" i="15" s="1"/>
  <c r="AA879" i="14"/>
  <c r="AA418" i="15" s="1"/>
  <c r="AA880" i="14"/>
  <c r="AA419" i="15" s="1"/>
  <c r="AA881" i="14"/>
  <c r="AA420" i="15" s="1"/>
  <c r="AA882" i="14"/>
  <c r="AA421" i="15" s="1"/>
  <c r="AA883" i="14"/>
  <c r="AA422" i="15" s="1"/>
  <c r="AA884" i="14"/>
  <c r="AA423" i="15" s="1"/>
  <c r="AA885" i="14"/>
  <c r="AA424" i="15" s="1"/>
  <c r="AA886" i="14"/>
  <c r="AA425" i="15" s="1"/>
  <c r="AA887" i="14"/>
  <c r="AA426" i="15" s="1"/>
  <c r="AA888" i="14"/>
  <c r="AA427" i="15" s="1"/>
  <c r="AA889" i="14"/>
  <c r="AA428" i="15" s="1"/>
  <c r="AA890" i="14"/>
  <c r="AA429" i="15" s="1"/>
  <c r="AA891" i="14"/>
  <c r="AA430" i="15" s="1"/>
  <c r="AA892" i="14"/>
  <c r="AA431" i="15" s="1"/>
  <c r="AA893" i="14"/>
  <c r="AA432" i="15" s="1"/>
  <c r="AA894" i="14"/>
  <c r="AA433" i="15" s="1"/>
  <c r="AA895" i="14"/>
  <c r="AA434" i="15" s="1"/>
  <c r="AA896" i="14"/>
  <c r="AA435" i="15" s="1"/>
  <c r="AA897" i="14"/>
  <c r="AA436" i="15" s="1"/>
  <c r="AA898" i="14"/>
  <c r="AA437" i="15" s="1"/>
  <c r="AA899" i="14"/>
  <c r="AA438" i="15" s="1"/>
  <c r="AA900" i="14"/>
  <c r="AA439" i="15" s="1"/>
  <c r="AA901" i="14"/>
  <c r="AA440" i="15" s="1"/>
  <c r="AA902" i="14"/>
  <c r="AA441" i="15" s="1"/>
  <c r="AA903" i="14"/>
  <c r="AA442" i="15" s="1"/>
  <c r="AA904" i="14"/>
  <c r="AA443" i="15" s="1"/>
  <c r="AA905" i="14"/>
  <c r="AA444" i="15" s="1"/>
  <c r="AA906" i="14"/>
  <c r="AA445" i="15" s="1"/>
  <c r="AA907" i="14"/>
  <c r="AA446" i="15" s="1"/>
  <c r="AA908" i="14"/>
  <c r="AA447" i="15" s="1"/>
  <c r="AA909" i="14"/>
  <c r="AA448" i="15" s="1"/>
  <c r="AA910" i="14"/>
  <c r="AA449" i="15" s="1"/>
  <c r="AA911" i="14"/>
  <c r="AA450" i="15" s="1"/>
  <c r="AA922" i="14"/>
  <c r="AA461" i="15" s="1"/>
  <c r="AA927" i="14"/>
  <c r="AA928" i="14"/>
  <c r="AA929" i="14"/>
  <c r="AA930" i="14"/>
  <c r="AA931" i="14"/>
  <c r="AA932" i="14"/>
  <c r="AA933" i="14"/>
  <c r="AA934" i="14"/>
  <c r="AA935" i="14"/>
  <c r="AA936" i="14"/>
  <c r="AA937" i="14"/>
  <c r="AA938" i="14"/>
  <c r="AA939" i="14"/>
  <c r="AA940" i="14"/>
  <c r="AA941" i="14"/>
  <c r="AA942" i="14"/>
  <c r="AA943" i="14"/>
  <c r="AA944" i="14"/>
  <c r="AA945" i="14"/>
  <c r="AA946" i="14"/>
  <c r="AA947" i="14"/>
  <c r="AA948" i="14"/>
  <c r="AA949" i="14"/>
  <c r="AA950" i="14"/>
  <c r="AA951" i="14"/>
  <c r="AA952" i="14"/>
  <c r="AA953" i="14"/>
  <c r="AA954" i="14"/>
  <c r="AA955" i="14"/>
  <c r="AA956" i="14"/>
  <c r="AA957" i="14"/>
  <c r="AA958" i="14"/>
  <c r="AA959" i="14"/>
  <c r="AA960" i="14"/>
  <c r="AA961" i="14"/>
  <c r="AA962" i="14"/>
  <c r="AA963" i="14"/>
  <c r="AA964" i="14"/>
  <c r="AA965" i="14"/>
  <c r="AA966" i="14"/>
  <c r="AA967" i="14"/>
  <c r="AA968" i="14"/>
  <c r="AA969" i="14"/>
  <c r="AA970" i="14"/>
  <c r="AA971" i="14"/>
  <c r="AA972" i="14"/>
  <c r="AA973" i="14"/>
  <c r="AA974" i="14"/>
  <c r="AA975" i="14"/>
  <c r="AA986" i="14"/>
  <c r="AA991" i="14"/>
  <c r="AA533" i="15" s="1"/>
  <c r="AA992" i="14"/>
  <c r="AA534" i="15" s="1"/>
  <c r="AA993" i="14"/>
  <c r="AA535" i="15" s="1"/>
  <c r="AA994" i="14"/>
  <c r="AA536" i="15" s="1"/>
  <c r="AA995" i="14"/>
  <c r="AA537" i="15" s="1"/>
  <c r="AA996" i="14"/>
  <c r="AA538" i="15" s="1"/>
  <c r="AA997" i="14"/>
  <c r="AA539" i="15" s="1"/>
  <c r="AA998" i="14"/>
  <c r="AA540" i="15" s="1"/>
  <c r="AA999" i="14"/>
  <c r="AA541" i="15" s="1"/>
  <c r="AA1000" i="14"/>
  <c r="AA542" i="15" s="1"/>
  <c r="AA1001" i="14"/>
  <c r="AA543" i="15" s="1"/>
  <c r="AA1002" i="14"/>
  <c r="AA544" i="15" s="1"/>
  <c r="AA1003" i="14"/>
  <c r="AA545" i="15" s="1"/>
  <c r="AA1004" i="14"/>
  <c r="AA546" i="15" s="1"/>
  <c r="AA1005" i="14"/>
  <c r="AA547" i="15" s="1"/>
  <c r="AA1006" i="14"/>
  <c r="AA548" i="15" s="1"/>
  <c r="AA1007" i="14"/>
  <c r="AA549" i="15" s="1"/>
  <c r="AA1008" i="14"/>
  <c r="AA550" i="15" s="1"/>
  <c r="AA1009" i="14"/>
  <c r="AA551" i="15" s="1"/>
  <c r="AA1010" i="14"/>
  <c r="AA552" i="15" s="1"/>
  <c r="AA1011" i="14"/>
  <c r="AA553" i="15" s="1"/>
  <c r="AA1012" i="14"/>
  <c r="AA554" i="15" s="1"/>
  <c r="AA1013" i="14"/>
  <c r="AA555" i="15" s="1"/>
  <c r="AA1014" i="14"/>
  <c r="AA556" i="15" s="1"/>
  <c r="AA1015" i="14"/>
  <c r="AA557" i="15" s="1"/>
  <c r="AA1016" i="14"/>
  <c r="AA558" i="15" s="1"/>
  <c r="AA1017" i="14"/>
  <c r="AA559" i="15" s="1"/>
  <c r="AA1018" i="14"/>
  <c r="AA560" i="15" s="1"/>
  <c r="AA1019" i="14"/>
  <c r="AA561" i="15" s="1"/>
  <c r="AA1020" i="14"/>
  <c r="AA562" i="15" s="1"/>
  <c r="AA1021" i="14"/>
  <c r="AA563" i="15" s="1"/>
  <c r="AA1022" i="14"/>
  <c r="AA564" i="15" s="1"/>
  <c r="AA1023" i="14"/>
  <c r="AA565" i="15" s="1"/>
  <c r="AA1024" i="14"/>
  <c r="AA566" i="15" s="1"/>
  <c r="AA1025" i="14"/>
  <c r="AA567" i="15" s="1"/>
  <c r="AA1026" i="14"/>
  <c r="AA568" i="15" s="1"/>
  <c r="AA1027" i="14"/>
  <c r="AA569" i="15" s="1"/>
  <c r="AA1028" i="14"/>
  <c r="AA570" i="15" s="1"/>
  <c r="AA1029" i="14"/>
  <c r="AA571" i="15" s="1"/>
  <c r="AA1030" i="14"/>
  <c r="AA572" i="15" s="1"/>
  <c r="AA1031" i="14"/>
  <c r="AA573" i="15" s="1"/>
  <c r="AA1032" i="14"/>
  <c r="AA574" i="15" s="1"/>
  <c r="AA1033" i="14"/>
  <c r="AA575" i="15" s="1"/>
  <c r="AA1034" i="14"/>
  <c r="AA576" i="15" s="1"/>
  <c r="AA1035" i="14"/>
  <c r="AA577" i="15" s="1"/>
  <c r="AA1036" i="14"/>
  <c r="AA578" i="15" s="1"/>
  <c r="AA1037" i="14"/>
  <c r="AA579" i="15" s="1"/>
  <c r="AA1038" i="14"/>
  <c r="AA580" i="15" s="1"/>
  <c r="AA1039" i="14"/>
  <c r="AA581" i="15" s="1"/>
  <c r="AA1050" i="14"/>
  <c r="AA592" i="15" s="1"/>
  <c r="AA1455" i="14"/>
  <c r="AA1456" i="14"/>
  <c r="AA1457" i="14"/>
  <c r="AA1458" i="14"/>
  <c r="AA1459" i="14"/>
  <c r="AA1460" i="14"/>
  <c r="AA1461" i="14"/>
  <c r="AA1462" i="14"/>
  <c r="AA1463" i="14"/>
  <c r="AA1464" i="14"/>
  <c r="AA1465" i="14"/>
  <c r="AA1466" i="14"/>
  <c r="AA1467" i="14"/>
  <c r="AA1468" i="14"/>
  <c r="AA1469" i="14"/>
  <c r="AA1470" i="14"/>
  <c r="AA1471" i="14"/>
  <c r="AA1472" i="14"/>
  <c r="AA1473" i="14"/>
  <c r="AA1474" i="14"/>
  <c r="AA1475" i="14"/>
  <c r="AA1476" i="14"/>
  <c r="AA1477" i="14"/>
  <c r="AA1478" i="14"/>
  <c r="AA1479" i="14"/>
  <c r="AA1480" i="14"/>
  <c r="AA1481" i="14"/>
  <c r="AA1482" i="14"/>
  <c r="AA1483" i="14"/>
  <c r="AA1484" i="14"/>
  <c r="AA1485" i="14"/>
  <c r="AA1486" i="14"/>
  <c r="AA1487" i="14"/>
  <c r="AA1488" i="14"/>
  <c r="AA1489" i="14"/>
  <c r="AA1490" i="14"/>
  <c r="AA1491" i="14"/>
  <c r="AA1492" i="14"/>
  <c r="AA1493" i="14"/>
  <c r="AA1494" i="14"/>
  <c r="AA1495" i="14"/>
  <c r="AA1496" i="14"/>
  <c r="AA1497" i="14"/>
  <c r="AA1498" i="14"/>
  <c r="AA1499" i="14"/>
  <c r="AA1500" i="14"/>
  <c r="AA1501" i="14"/>
  <c r="AA1502" i="14"/>
  <c r="AA1503" i="14"/>
  <c r="AA1514" i="14"/>
  <c r="AA1520" i="14"/>
  <c r="AA1521" i="14"/>
  <c r="AA1522" i="14"/>
  <c r="AA1523" i="14"/>
  <c r="AA1524" i="14"/>
  <c r="AA1525" i="14"/>
  <c r="AA1526" i="14"/>
  <c r="AA1527" i="14"/>
  <c r="AA1528" i="14"/>
  <c r="AA1529" i="14"/>
  <c r="AA1530" i="14"/>
  <c r="AA1531" i="14"/>
  <c r="AA1532" i="14"/>
  <c r="AA1533" i="14"/>
  <c r="AA1534" i="14"/>
  <c r="AA1535" i="14"/>
  <c r="AA1536" i="14"/>
  <c r="AA1537" i="14"/>
  <c r="AA1538" i="14"/>
  <c r="AA1539" i="14"/>
  <c r="AA1540" i="14"/>
  <c r="AA1541" i="14"/>
  <c r="AA1542" i="14"/>
  <c r="AA1543" i="14"/>
  <c r="AA1544" i="14"/>
  <c r="AA1545" i="14"/>
  <c r="AA1546" i="14"/>
  <c r="AA1547" i="14"/>
  <c r="AA1548" i="14"/>
  <c r="AA1549" i="14"/>
  <c r="AA1550" i="14"/>
  <c r="AA1551" i="14"/>
  <c r="AA1552" i="14"/>
  <c r="AA1553" i="14"/>
  <c r="AA1554" i="14"/>
  <c r="AA1555" i="14"/>
  <c r="AA1556" i="14"/>
  <c r="AA1557" i="14"/>
  <c r="AA1558" i="14"/>
  <c r="AA1559" i="14"/>
  <c r="AA1560" i="14"/>
  <c r="AA1561" i="14"/>
  <c r="AA1562" i="14"/>
  <c r="AA1563" i="14"/>
  <c r="AA1564" i="14"/>
  <c r="AA1565" i="14"/>
  <c r="AA1566" i="14"/>
  <c r="AA1567" i="14"/>
  <c r="AA1568" i="14"/>
  <c r="AA1579" i="14"/>
  <c r="AA1585" i="14"/>
  <c r="AA1586" i="14"/>
  <c r="AA1587" i="14"/>
  <c r="AA1588" i="14"/>
  <c r="AA1589" i="14"/>
  <c r="AA1590" i="14"/>
  <c r="AA1591" i="14"/>
  <c r="AA1592" i="14"/>
  <c r="AA1593" i="14"/>
  <c r="AA1594" i="14"/>
  <c r="AA1595" i="14"/>
  <c r="AA1596" i="14"/>
  <c r="AA1597" i="14"/>
  <c r="AA1598" i="14"/>
  <c r="AA1599" i="14"/>
  <c r="AA1600" i="14"/>
  <c r="AA1601" i="14"/>
  <c r="AA1602" i="14"/>
  <c r="AA1603" i="14"/>
  <c r="AA1604" i="14"/>
  <c r="AA1605" i="14"/>
  <c r="AA1606" i="14"/>
  <c r="AA1607" i="14"/>
  <c r="AA1608" i="14"/>
  <c r="AA1609" i="14"/>
  <c r="AA1610" i="14"/>
  <c r="AA1611" i="14"/>
  <c r="AA1612" i="14"/>
  <c r="AA1613" i="14"/>
  <c r="AA1614" i="14"/>
  <c r="AA1615" i="14"/>
  <c r="AA1616" i="14"/>
  <c r="AA1617" i="14"/>
  <c r="AA1618" i="14"/>
  <c r="AA1619" i="14"/>
  <c r="AA1620" i="14"/>
  <c r="AA1621" i="14"/>
  <c r="AA1622" i="14"/>
  <c r="AA1623" i="14"/>
  <c r="AA1624" i="14"/>
  <c r="AA1625" i="14"/>
  <c r="AA1626" i="14"/>
  <c r="AA1627" i="14"/>
  <c r="AA1628" i="14"/>
  <c r="AA1629" i="14"/>
  <c r="AA1630" i="14"/>
  <c r="AA1631" i="14"/>
  <c r="AA1632" i="14"/>
  <c r="AA1633" i="14"/>
  <c r="AA1644" i="14"/>
  <c r="AA1650" i="14"/>
  <c r="AA1651" i="14"/>
  <c r="AA1652" i="14"/>
  <c r="AA1653" i="14"/>
  <c r="AA1654" i="14"/>
  <c r="AA1655" i="14"/>
  <c r="AA1656" i="14"/>
  <c r="AA1657" i="14"/>
  <c r="AA1658" i="14"/>
  <c r="AA1659" i="14"/>
  <c r="AA1660" i="14"/>
  <c r="AA1661" i="14"/>
  <c r="AA1662" i="14"/>
  <c r="AA1663" i="14"/>
  <c r="AA1664" i="14"/>
  <c r="AA1665" i="14"/>
  <c r="AA1666" i="14"/>
  <c r="AA1667" i="14"/>
  <c r="AA1668" i="14"/>
  <c r="AA1669" i="14"/>
  <c r="AA1670" i="14"/>
  <c r="AA1671" i="14"/>
  <c r="AA1672" i="14"/>
  <c r="AA1673" i="14"/>
  <c r="AA1674" i="14"/>
  <c r="AA1675" i="14"/>
  <c r="AA1676" i="14"/>
  <c r="AA1677" i="14"/>
  <c r="AA1678" i="14"/>
  <c r="AA1679" i="14"/>
  <c r="AA1680" i="14"/>
  <c r="AA1681" i="14"/>
  <c r="AA1682" i="14"/>
  <c r="AA1683" i="14"/>
  <c r="AA1684" i="14"/>
  <c r="AA1685" i="14"/>
  <c r="AA1686" i="14"/>
  <c r="AA1687" i="14"/>
  <c r="AA1688" i="14"/>
  <c r="AA1689" i="14"/>
  <c r="AA1690" i="14"/>
  <c r="AA1691" i="14"/>
  <c r="AA1692" i="14"/>
  <c r="AA1693" i="14"/>
  <c r="AA1694" i="14"/>
  <c r="AA1695" i="14"/>
  <c r="AA1696" i="14"/>
  <c r="AA1697" i="14"/>
  <c r="AA1698" i="14"/>
  <c r="AA1709" i="14"/>
  <c r="AC1709" i="14"/>
  <c r="AC1698" i="14"/>
  <c r="AC1697" i="14"/>
  <c r="AC1696" i="14"/>
  <c r="AC1695" i="14"/>
  <c r="AC1694" i="14"/>
  <c r="AC1693" i="14"/>
  <c r="AC1692" i="14"/>
  <c r="AC1691" i="14"/>
  <c r="AC1690" i="14"/>
  <c r="AC1689" i="14"/>
  <c r="AC1688" i="14"/>
  <c r="AC1687" i="14"/>
  <c r="AC1686" i="14"/>
  <c r="AC1685" i="14"/>
  <c r="AC1684" i="14"/>
  <c r="AC1683" i="14"/>
  <c r="AC1682" i="14"/>
  <c r="AC1681" i="14"/>
  <c r="AC1680" i="14"/>
  <c r="AC1679" i="14"/>
  <c r="AC1678" i="14"/>
  <c r="AC1677" i="14"/>
  <c r="AC1676" i="14"/>
  <c r="AC1675" i="14"/>
  <c r="AC1674" i="14"/>
  <c r="AC1673" i="14"/>
  <c r="AC1672" i="14"/>
  <c r="AC1671" i="14"/>
  <c r="AC1670" i="14"/>
  <c r="AC1669" i="14"/>
  <c r="AC1668" i="14"/>
  <c r="AC1667" i="14"/>
  <c r="AC1666" i="14"/>
  <c r="AC1665" i="14"/>
  <c r="AC1664" i="14"/>
  <c r="AC1663" i="14"/>
  <c r="AC1662" i="14"/>
  <c r="AC1661" i="14"/>
  <c r="AC1660" i="14"/>
  <c r="AC1659" i="14"/>
  <c r="AC1658" i="14"/>
  <c r="AC1657" i="14"/>
  <c r="AC1656" i="14"/>
  <c r="AC1655" i="14"/>
  <c r="AC1654" i="14"/>
  <c r="AC1653" i="14"/>
  <c r="AC1652" i="14"/>
  <c r="AC1651" i="14"/>
  <c r="AC1650" i="14"/>
  <c r="AC1644" i="14"/>
  <c r="AC1633" i="14"/>
  <c r="AC1632" i="14"/>
  <c r="AC1631" i="14"/>
  <c r="AC1630" i="14"/>
  <c r="AC1629" i="14"/>
  <c r="AC1628" i="14"/>
  <c r="AC1627" i="14"/>
  <c r="AC1626" i="14"/>
  <c r="AC1625" i="14"/>
  <c r="AC1624" i="14"/>
  <c r="AC1623" i="14"/>
  <c r="AC1622" i="14"/>
  <c r="AC1621" i="14"/>
  <c r="AC1620" i="14"/>
  <c r="AC1619" i="14"/>
  <c r="AC1618" i="14"/>
  <c r="AC1617" i="14"/>
  <c r="AC1616" i="14"/>
  <c r="AC1615" i="14"/>
  <c r="AC1614" i="14"/>
  <c r="AC1613" i="14"/>
  <c r="AC1612" i="14"/>
  <c r="AC1611" i="14"/>
  <c r="AC1610" i="14"/>
  <c r="AC1609" i="14"/>
  <c r="AC1608" i="14"/>
  <c r="AC1607" i="14"/>
  <c r="AC1606" i="14"/>
  <c r="AC1605" i="14"/>
  <c r="AC1604" i="14"/>
  <c r="AC1603" i="14"/>
  <c r="AC1602" i="14"/>
  <c r="AC1601" i="14"/>
  <c r="AC1600" i="14"/>
  <c r="AC1599" i="14"/>
  <c r="AC1598" i="14"/>
  <c r="AC1597" i="14"/>
  <c r="AC1596" i="14"/>
  <c r="AC1595" i="14"/>
  <c r="AC1594" i="14"/>
  <c r="AC1593" i="14"/>
  <c r="AC1592" i="14"/>
  <c r="AC1591" i="14"/>
  <c r="AC1590" i="14"/>
  <c r="AC1589" i="14"/>
  <c r="AC1588" i="14"/>
  <c r="AC1587" i="14"/>
  <c r="AC1586" i="14"/>
  <c r="AC1585" i="14"/>
  <c r="AC1579" i="14"/>
  <c r="AC1568" i="14"/>
  <c r="AC1567" i="14"/>
  <c r="AC1566" i="14"/>
  <c r="AC1565" i="14"/>
  <c r="AC1564" i="14"/>
  <c r="AC1563" i="14"/>
  <c r="AC1562" i="14"/>
  <c r="AC1561" i="14"/>
  <c r="AC1560" i="14"/>
  <c r="AC1559" i="14"/>
  <c r="AC1558" i="14"/>
  <c r="AC1557" i="14"/>
  <c r="AC1556" i="14"/>
  <c r="AC1555" i="14"/>
  <c r="AC1554" i="14"/>
  <c r="AC1553" i="14"/>
  <c r="AC1552" i="14"/>
  <c r="AC1551" i="14"/>
  <c r="AC1550" i="14"/>
  <c r="AC1549" i="14"/>
  <c r="AC1548" i="14"/>
  <c r="AC1547" i="14"/>
  <c r="AC1546" i="14"/>
  <c r="AC1545" i="14"/>
  <c r="AC1544" i="14"/>
  <c r="AC1543" i="14"/>
  <c r="AC1542" i="14"/>
  <c r="AC1541" i="14"/>
  <c r="AC1540" i="14"/>
  <c r="AC1539" i="14"/>
  <c r="AC1538" i="14"/>
  <c r="AC1537" i="14"/>
  <c r="AC1536" i="14"/>
  <c r="AC1535" i="14"/>
  <c r="AC1534" i="14"/>
  <c r="AC1533" i="14"/>
  <c r="AC1532" i="14"/>
  <c r="AC1531" i="14"/>
  <c r="AC1530" i="14"/>
  <c r="AC1529" i="14"/>
  <c r="AC1528" i="14"/>
  <c r="AC1527" i="14"/>
  <c r="AC1526" i="14"/>
  <c r="AC1525" i="14"/>
  <c r="AC1524" i="14"/>
  <c r="AC1523" i="14"/>
  <c r="AC1522" i="14"/>
  <c r="AC1521" i="14"/>
  <c r="AC1520" i="14"/>
  <c r="AC1514" i="14"/>
  <c r="AC1503" i="14"/>
  <c r="AC1502" i="14"/>
  <c r="AC1501" i="14"/>
  <c r="AC1500" i="14"/>
  <c r="AC1499" i="14"/>
  <c r="AC1498" i="14"/>
  <c r="AC1497" i="14"/>
  <c r="AC1496" i="14"/>
  <c r="AC1495" i="14"/>
  <c r="AC1494" i="14"/>
  <c r="AC1493" i="14"/>
  <c r="AC1492" i="14"/>
  <c r="AC1491" i="14"/>
  <c r="AC1490" i="14"/>
  <c r="AC1489" i="14"/>
  <c r="AC1488" i="14"/>
  <c r="AC1487" i="14"/>
  <c r="AC1486" i="14"/>
  <c r="AC1485" i="14"/>
  <c r="AC1484" i="14"/>
  <c r="AC1483" i="14"/>
  <c r="AC1482" i="14"/>
  <c r="AC1481" i="14"/>
  <c r="AC1480" i="14"/>
  <c r="AC1479" i="14"/>
  <c r="AC1478" i="14"/>
  <c r="AC1477" i="14"/>
  <c r="AC1476" i="14"/>
  <c r="AC1475" i="14"/>
  <c r="AC1474" i="14"/>
  <c r="AC1473" i="14"/>
  <c r="AC1472" i="14"/>
  <c r="AC1471" i="14"/>
  <c r="AC1470" i="14"/>
  <c r="AC1469" i="14"/>
  <c r="AC1468" i="14"/>
  <c r="AC1467" i="14"/>
  <c r="AC1466" i="14"/>
  <c r="AC1465" i="14"/>
  <c r="AC1464" i="14"/>
  <c r="AC1463" i="14"/>
  <c r="AC1462" i="14"/>
  <c r="AC1461" i="14"/>
  <c r="AC1460" i="14"/>
  <c r="AC1459" i="14"/>
  <c r="AC1458" i="14"/>
  <c r="AC1457" i="14"/>
  <c r="AC1456" i="14"/>
  <c r="AC1455" i="14"/>
  <c r="AC1050" i="14"/>
  <c r="AC592" i="15" s="1"/>
  <c r="AC1039" i="14"/>
  <c r="AC581" i="15" s="1"/>
  <c r="AC1038" i="14"/>
  <c r="AC580" i="15" s="1"/>
  <c r="AC1037" i="14"/>
  <c r="AC579" i="15" s="1"/>
  <c r="AC1036" i="14"/>
  <c r="AC578" i="15" s="1"/>
  <c r="AC1035" i="14"/>
  <c r="AC577" i="15" s="1"/>
  <c r="AC1034" i="14"/>
  <c r="AC576" i="15" s="1"/>
  <c r="AC1033" i="14"/>
  <c r="AC575" i="15" s="1"/>
  <c r="AC1032" i="14"/>
  <c r="AC574" i="15" s="1"/>
  <c r="AC1031" i="14"/>
  <c r="AC573" i="15" s="1"/>
  <c r="AC1030" i="14"/>
  <c r="AC572" i="15" s="1"/>
  <c r="AC1029" i="14"/>
  <c r="AC571" i="15" s="1"/>
  <c r="AC1028" i="14"/>
  <c r="AC570" i="15" s="1"/>
  <c r="AC1027" i="14"/>
  <c r="AC569" i="15" s="1"/>
  <c r="AC1026" i="14"/>
  <c r="AC568" i="15" s="1"/>
  <c r="AC1025" i="14"/>
  <c r="AC567" i="15" s="1"/>
  <c r="AC1024" i="14"/>
  <c r="AC566" i="15" s="1"/>
  <c r="AC1023" i="14"/>
  <c r="AC565" i="15" s="1"/>
  <c r="AC1022" i="14"/>
  <c r="AC564" i="15" s="1"/>
  <c r="AC1021" i="14"/>
  <c r="AC563" i="15" s="1"/>
  <c r="AC1020" i="14"/>
  <c r="AC562" i="15" s="1"/>
  <c r="AC1019" i="14"/>
  <c r="AC561" i="15" s="1"/>
  <c r="AC1018" i="14"/>
  <c r="AC560" i="15" s="1"/>
  <c r="AC1017" i="14"/>
  <c r="AC559" i="15" s="1"/>
  <c r="AC1016" i="14"/>
  <c r="AC558" i="15" s="1"/>
  <c r="AC1015" i="14"/>
  <c r="AC557" i="15" s="1"/>
  <c r="AC1014" i="14"/>
  <c r="AC556" i="15" s="1"/>
  <c r="AC1013" i="14"/>
  <c r="AC555" i="15" s="1"/>
  <c r="AC1012" i="14"/>
  <c r="AC554" i="15" s="1"/>
  <c r="AC1011" i="14"/>
  <c r="AC553" i="15" s="1"/>
  <c r="AC1010" i="14"/>
  <c r="AC552" i="15" s="1"/>
  <c r="AC1009" i="14"/>
  <c r="AC551" i="15" s="1"/>
  <c r="AC1008" i="14"/>
  <c r="AC550" i="15" s="1"/>
  <c r="AC1007" i="14"/>
  <c r="AC549" i="15" s="1"/>
  <c r="AC1006" i="14"/>
  <c r="AC548" i="15" s="1"/>
  <c r="AC1005" i="14"/>
  <c r="AC547" i="15" s="1"/>
  <c r="AC1004" i="14"/>
  <c r="AC546" i="15" s="1"/>
  <c r="AC1003" i="14"/>
  <c r="AC545" i="15" s="1"/>
  <c r="AC1002" i="14"/>
  <c r="AC544" i="15" s="1"/>
  <c r="AC1001" i="14"/>
  <c r="AC543" i="15" s="1"/>
  <c r="AC1000" i="14"/>
  <c r="AC542" i="15" s="1"/>
  <c r="AC999" i="14"/>
  <c r="AC541" i="15" s="1"/>
  <c r="AC998" i="14"/>
  <c r="AC540" i="15" s="1"/>
  <c r="AC997" i="14"/>
  <c r="AC539" i="15" s="1"/>
  <c r="AC996" i="14"/>
  <c r="AC538" i="15" s="1"/>
  <c r="AC995" i="14"/>
  <c r="AC537" i="15" s="1"/>
  <c r="AC994" i="14"/>
  <c r="AC536" i="15" s="1"/>
  <c r="AC993" i="14"/>
  <c r="AC535" i="15" s="1"/>
  <c r="AC992" i="14"/>
  <c r="AC534" i="15" s="1"/>
  <c r="AC991" i="14"/>
  <c r="AC533" i="15" s="1"/>
  <c r="AC986" i="14"/>
  <c r="AC975" i="14"/>
  <c r="AC974" i="14"/>
  <c r="AC973" i="14"/>
  <c r="AC972" i="14"/>
  <c r="AC971" i="14"/>
  <c r="AC970" i="14"/>
  <c r="AC969" i="14"/>
  <c r="AC968" i="14"/>
  <c r="AC967" i="14"/>
  <c r="AC966" i="14"/>
  <c r="AC965" i="14"/>
  <c r="AC964" i="14"/>
  <c r="AC963" i="14"/>
  <c r="AC962" i="14"/>
  <c r="AC961" i="14"/>
  <c r="AC960" i="14"/>
  <c r="AC959" i="14"/>
  <c r="AC958" i="14"/>
  <c r="AC957" i="14"/>
  <c r="AC956" i="14"/>
  <c r="AC955" i="14"/>
  <c r="AC954" i="14"/>
  <c r="AC953" i="14"/>
  <c r="AC952" i="14"/>
  <c r="AC951" i="14"/>
  <c r="AC950" i="14"/>
  <c r="AC949" i="14"/>
  <c r="AC948" i="14"/>
  <c r="AC947" i="14"/>
  <c r="AC946" i="14"/>
  <c r="AC945" i="14"/>
  <c r="AC944" i="14"/>
  <c r="AC943" i="14"/>
  <c r="AC942" i="14"/>
  <c r="AC941" i="14"/>
  <c r="AC940" i="14"/>
  <c r="AC939" i="14"/>
  <c r="AC938" i="14"/>
  <c r="AC937" i="14"/>
  <c r="AC936" i="14"/>
  <c r="AC935" i="14"/>
  <c r="AC934" i="14"/>
  <c r="AC933" i="14"/>
  <c r="AC932" i="14"/>
  <c r="AC931" i="14"/>
  <c r="AC930" i="14"/>
  <c r="AC929" i="14"/>
  <c r="AC928" i="14"/>
  <c r="AC927" i="14"/>
  <c r="AC922" i="14"/>
  <c r="AC461" i="15" s="1"/>
  <c r="AC911" i="14"/>
  <c r="AC450" i="15" s="1"/>
  <c r="AC910" i="14"/>
  <c r="AC449" i="15" s="1"/>
  <c r="AC909" i="14"/>
  <c r="AC448" i="15" s="1"/>
  <c r="AC908" i="14"/>
  <c r="AC447" i="15" s="1"/>
  <c r="AC907" i="14"/>
  <c r="AC446" i="15" s="1"/>
  <c r="AC906" i="14"/>
  <c r="AC445" i="15" s="1"/>
  <c r="AC905" i="14"/>
  <c r="AC444" i="15" s="1"/>
  <c r="AC904" i="14"/>
  <c r="AC443" i="15" s="1"/>
  <c r="AC903" i="14"/>
  <c r="AC442" i="15" s="1"/>
  <c r="AC902" i="14"/>
  <c r="AC441" i="15" s="1"/>
  <c r="AC901" i="14"/>
  <c r="AC440" i="15" s="1"/>
  <c r="AC900" i="14"/>
  <c r="AC439" i="15" s="1"/>
  <c r="AC899" i="14"/>
  <c r="AC438" i="15" s="1"/>
  <c r="AC898" i="14"/>
  <c r="AC437" i="15" s="1"/>
  <c r="AC897" i="14"/>
  <c r="AC436" i="15" s="1"/>
  <c r="AC896" i="14"/>
  <c r="AC435" i="15" s="1"/>
  <c r="AC895" i="14"/>
  <c r="AC434" i="15" s="1"/>
  <c r="AC894" i="14"/>
  <c r="AC433" i="15" s="1"/>
  <c r="AC893" i="14"/>
  <c r="AC432" i="15" s="1"/>
  <c r="AC892" i="14"/>
  <c r="AC431" i="15" s="1"/>
  <c r="AC891" i="14"/>
  <c r="AC430" i="15" s="1"/>
  <c r="AC890" i="14"/>
  <c r="AC429" i="15" s="1"/>
  <c r="AC889" i="14"/>
  <c r="AC428" i="15" s="1"/>
  <c r="AC888" i="14"/>
  <c r="AC427" i="15" s="1"/>
  <c r="AC887" i="14"/>
  <c r="AC426" i="15" s="1"/>
  <c r="AC886" i="14"/>
  <c r="AC425" i="15" s="1"/>
  <c r="AC885" i="14"/>
  <c r="AC424" i="15" s="1"/>
  <c r="AC884" i="14"/>
  <c r="AC423" i="15" s="1"/>
  <c r="AC883" i="14"/>
  <c r="AC422" i="15" s="1"/>
  <c r="AC882" i="14"/>
  <c r="AC421" i="15" s="1"/>
  <c r="AC881" i="14"/>
  <c r="AC420" i="15" s="1"/>
  <c r="AC880" i="14"/>
  <c r="AC419" i="15" s="1"/>
  <c r="AC879" i="14"/>
  <c r="AC418" i="15" s="1"/>
  <c r="AC878" i="14"/>
  <c r="AC417" i="15" s="1"/>
  <c r="AC877" i="14"/>
  <c r="AC416" i="15" s="1"/>
  <c r="AC876" i="14"/>
  <c r="AC415" i="15" s="1"/>
  <c r="AC875" i="14"/>
  <c r="AC414" i="15" s="1"/>
  <c r="AC874" i="14"/>
  <c r="AC413" i="15" s="1"/>
  <c r="AC873" i="14"/>
  <c r="AC412" i="15" s="1"/>
  <c r="AC872" i="14"/>
  <c r="AC411" i="15" s="1"/>
  <c r="AC871" i="14"/>
  <c r="AC410" i="15" s="1"/>
  <c r="AC870" i="14"/>
  <c r="AC409" i="15" s="1"/>
  <c r="AC869" i="14"/>
  <c r="AC408" i="15" s="1"/>
  <c r="AC868" i="14"/>
  <c r="AC407" i="15" s="1"/>
  <c r="AC867" i="14"/>
  <c r="AC406" i="15" s="1"/>
  <c r="AC866" i="14"/>
  <c r="AC405" i="15" s="1"/>
  <c r="AC865" i="14"/>
  <c r="AC404" i="15" s="1"/>
  <c r="AC864" i="14"/>
  <c r="AC403" i="15" s="1"/>
  <c r="AC863" i="14"/>
  <c r="AC402" i="15" s="1"/>
  <c r="AC858" i="14"/>
  <c r="AC794" i="14"/>
  <c r="AC730" i="14"/>
  <c r="AC664" i="14"/>
  <c r="AC600" i="14"/>
  <c r="AC536" i="14"/>
  <c r="AC465" i="14"/>
  <c r="AC454" i="14"/>
  <c r="AC453" i="14"/>
  <c r="AC452" i="14"/>
  <c r="AC451" i="14"/>
  <c r="AC450" i="14"/>
  <c r="AC449" i="14"/>
  <c r="AC448" i="14"/>
  <c r="AC447" i="14"/>
  <c r="AC446" i="14"/>
  <c r="AC445" i="14"/>
  <c r="AC444" i="14"/>
  <c r="AC443" i="14"/>
  <c r="AC442" i="14"/>
  <c r="AC441" i="14"/>
  <c r="AC440" i="14"/>
  <c r="AC439" i="14"/>
  <c r="AC438" i="14"/>
  <c r="AC437" i="14"/>
  <c r="AC436" i="14"/>
  <c r="AC435" i="14"/>
  <c r="AC434" i="14"/>
  <c r="AC433" i="14"/>
  <c r="AC432" i="14"/>
  <c r="AC431" i="14"/>
  <c r="AC430" i="14"/>
  <c r="AC429" i="14"/>
  <c r="AC428" i="14"/>
  <c r="AC427" i="14"/>
  <c r="AC426" i="14"/>
  <c r="AC425" i="14"/>
  <c r="AC424" i="14"/>
  <c r="AC423" i="14"/>
  <c r="AC422" i="14"/>
  <c r="AC421" i="14"/>
  <c r="AC420" i="14"/>
  <c r="AC419" i="14"/>
  <c r="AC418" i="14"/>
  <c r="AC417" i="14"/>
  <c r="AC416" i="14"/>
  <c r="AC415" i="14"/>
  <c r="AC414" i="14"/>
  <c r="AC413" i="14"/>
  <c r="AC412" i="14"/>
  <c r="AC411" i="14"/>
  <c r="AC410" i="14"/>
  <c r="AC409" i="14"/>
  <c r="AC408" i="14"/>
  <c r="AC407" i="14"/>
  <c r="AC406" i="14"/>
  <c r="AC401" i="14"/>
  <c r="AC337" i="14"/>
  <c r="AC273" i="14"/>
  <c r="AC207" i="14"/>
  <c r="AC143" i="14"/>
  <c r="AC79" i="14"/>
  <c r="AC1383" i="14" s="1"/>
  <c r="AC11" i="14"/>
  <c r="AC10" i="14"/>
  <c r="AC9" i="14"/>
  <c r="AC290" i="13"/>
  <c r="AC300" i="13" s="1"/>
  <c r="AC283" i="13"/>
  <c r="AC299" i="13" s="1"/>
  <c r="AC228" i="13"/>
  <c r="AC298" i="13" s="1"/>
  <c r="AC178" i="13"/>
  <c r="AC297" i="13" s="1"/>
  <c r="AC128" i="13"/>
  <c r="AC296" i="13" s="1"/>
  <c r="AC63" i="13"/>
  <c r="AC295" i="13" s="1"/>
  <c r="AC11" i="13"/>
  <c r="AC10" i="13"/>
  <c r="AC9" i="13"/>
  <c r="AC464" i="12"/>
  <c r="AC463" i="12"/>
  <c r="AC462" i="12"/>
  <c r="AC461" i="12"/>
  <c r="AC460" i="12"/>
  <c r="AC459" i="12"/>
  <c r="AC458" i="12"/>
  <c r="AC457" i="12"/>
  <c r="AC456" i="12"/>
  <c r="AC455" i="12"/>
  <c r="AC454" i="12"/>
  <c r="AC453" i="12"/>
  <c r="AC452" i="12"/>
  <c r="AC451" i="12"/>
  <c r="AC450" i="12"/>
  <c r="AC449" i="12"/>
  <c r="AC448" i="12"/>
  <c r="AC447" i="12"/>
  <c r="AC446" i="12"/>
  <c r="AC445" i="12"/>
  <c r="AC444" i="12"/>
  <c r="AC443" i="12"/>
  <c r="AC442" i="12"/>
  <c r="AC441" i="12"/>
  <c r="AC440" i="12"/>
  <c r="AC439" i="12"/>
  <c r="AC438" i="12"/>
  <c r="AC437" i="12"/>
  <c r="AC436" i="12"/>
  <c r="AC435" i="12"/>
  <c r="AC434" i="12"/>
  <c r="AC433" i="12"/>
  <c r="AC432" i="12"/>
  <c r="AC431" i="12"/>
  <c r="AC430" i="12"/>
  <c r="AC429" i="12"/>
  <c r="AC428" i="12"/>
  <c r="AC427" i="12"/>
  <c r="AC426" i="12"/>
  <c r="AC425" i="12"/>
  <c r="AC376" i="12"/>
  <c r="AC421" i="12" s="1"/>
  <c r="AC281" i="12"/>
  <c r="AC326" i="12" s="1"/>
  <c r="AC135" i="19" s="1"/>
  <c r="AC280" i="12"/>
  <c r="AC325" i="12" s="1"/>
  <c r="AC134" i="19" s="1"/>
  <c r="AC279" i="12"/>
  <c r="AC324" i="12" s="1"/>
  <c r="AC133" i="19" s="1"/>
  <c r="AC278" i="12"/>
  <c r="AC323" i="12" s="1"/>
  <c r="AC132" i="19" s="1"/>
  <c r="AC277" i="12"/>
  <c r="AC322" i="12" s="1"/>
  <c r="AC131" i="19" s="1"/>
  <c r="AC276" i="12"/>
  <c r="AC321" i="12" s="1"/>
  <c r="AC130" i="19" s="1"/>
  <c r="AC275" i="12"/>
  <c r="AC320" i="12" s="1"/>
  <c r="AC129" i="19" s="1"/>
  <c r="AC274" i="12"/>
  <c r="AC319" i="12" s="1"/>
  <c r="AC128" i="19" s="1"/>
  <c r="AC273" i="12"/>
  <c r="AC318" i="12" s="1"/>
  <c r="AC127" i="19" s="1"/>
  <c r="AC272" i="12"/>
  <c r="AC317" i="12" s="1"/>
  <c r="AC126" i="19" s="1"/>
  <c r="AC271" i="12"/>
  <c r="AC316" i="12" s="1"/>
  <c r="AC125" i="19" s="1"/>
  <c r="AC270" i="12"/>
  <c r="AC315" i="12" s="1"/>
  <c r="AC124" i="19" s="1"/>
  <c r="AC269" i="12"/>
  <c r="AC314" i="12" s="1"/>
  <c r="AC123" i="19" s="1"/>
  <c r="AC268" i="12"/>
  <c r="AC313" i="12" s="1"/>
  <c r="AC122" i="19" s="1"/>
  <c r="AC267" i="12"/>
  <c r="AC312" i="12" s="1"/>
  <c r="AC121" i="19" s="1"/>
  <c r="AC266" i="12"/>
  <c r="AC311" i="12" s="1"/>
  <c r="AC120" i="19" s="1"/>
  <c r="AC265" i="12"/>
  <c r="AC310" i="12" s="1"/>
  <c r="AC119" i="19" s="1"/>
  <c r="AC264" i="12"/>
  <c r="AC309" i="12" s="1"/>
  <c r="AC118" i="19" s="1"/>
  <c r="AC263" i="12"/>
  <c r="AC308" i="12" s="1"/>
  <c r="AC117" i="19" s="1"/>
  <c r="AC262" i="12"/>
  <c r="AC307" i="12" s="1"/>
  <c r="AC116" i="19" s="1"/>
  <c r="AC261" i="12"/>
  <c r="AC306" i="12" s="1"/>
  <c r="AC115" i="19" s="1"/>
  <c r="AC260" i="12"/>
  <c r="AC305" i="12" s="1"/>
  <c r="AC114" i="19" s="1"/>
  <c r="AC259" i="12"/>
  <c r="AC304" i="12" s="1"/>
  <c r="AC113" i="19" s="1"/>
  <c r="AC258" i="12"/>
  <c r="AC303" i="12" s="1"/>
  <c r="AC112" i="19" s="1"/>
  <c r="AC257" i="12"/>
  <c r="AC302" i="12" s="1"/>
  <c r="AC111" i="19" s="1"/>
  <c r="AC256" i="12"/>
  <c r="AC301" i="12" s="1"/>
  <c r="AC110" i="19" s="1"/>
  <c r="AC255" i="12"/>
  <c r="AC300" i="12" s="1"/>
  <c r="AC109" i="19" s="1"/>
  <c r="AC254" i="12"/>
  <c r="AC299" i="12" s="1"/>
  <c r="AC108" i="19" s="1"/>
  <c r="AC253" i="12"/>
  <c r="AC298" i="12" s="1"/>
  <c r="AC107" i="19" s="1"/>
  <c r="AC252" i="12"/>
  <c r="AC297" i="12" s="1"/>
  <c r="AC106" i="19" s="1"/>
  <c r="AC251" i="12"/>
  <c r="AC296" i="12" s="1"/>
  <c r="AC105" i="19" s="1"/>
  <c r="AC250" i="12"/>
  <c r="AC295" i="12" s="1"/>
  <c r="AC104" i="19" s="1"/>
  <c r="AC249" i="12"/>
  <c r="AC294" i="12" s="1"/>
  <c r="AC103" i="19" s="1"/>
  <c r="AC248" i="12"/>
  <c r="AC293" i="12" s="1"/>
  <c r="AC102" i="19" s="1"/>
  <c r="AC247" i="12"/>
  <c r="AC292" i="12" s="1"/>
  <c r="AC101" i="19" s="1"/>
  <c r="AC246" i="12"/>
  <c r="AC291" i="12" s="1"/>
  <c r="AC100" i="19" s="1"/>
  <c r="AC245" i="12"/>
  <c r="AC290" i="12" s="1"/>
  <c r="AC99" i="19" s="1"/>
  <c r="AC244" i="12"/>
  <c r="AC289" i="12" s="1"/>
  <c r="AC98" i="19" s="1"/>
  <c r="AC243" i="12"/>
  <c r="AC288" i="12" s="1"/>
  <c r="AC97" i="19" s="1"/>
  <c r="AC242" i="12"/>
  <c r="AC287" i="12" s="1"/>
  <c r="AC96" i="19" s="1"/>
  <c r="AC58" i="12"/>
  <c r="AC238" i="12" s="1"/>
  <c r="AC11" i="12"/>
  <c r="AC10" i="12"/>
  <c r="AC9" i="12"/>
  <c r="AC590" i="11"/>
  <c r="AC598" i="11" s="1"/>
  <c r="AC43" i="11"/>
  <c r="AC595" i="11" s="1"/>
  <c r="AC11" i="11"/>
  <c r="AC10" i="11"/>
  <c r="AC9" i="11"/>
  <c r="AC738" i="10"/>
  <c r="AC737" i="10"/>
  <c r="AC736" i="10"/>
  <c r="AC735" i="10"/>
  <c r="AC734" i="10"/>
  <c r="AC733" i="10"/>
  <c r="AC732" i="10"/>
  <c r="AC731" i="10"/>
  <c r="AC730" i="10"/>
  <c r="AC729" i="10"/>
  <c r="AC728" i="10"/>
  <c r="AC727" i="10"/>
  <c r="AC726" i="10"/>
  <c r="AC725" i="10"/>
  <c r="AC724" i="10"/>
  <c r="AC723" i="10"/>
  <c r="AC722" i="10"/>
  <c r="AC721" i="10"/>
  <c r="AC720" i="10"/>
  <c r="AC719" i="10"/>
  <c r="AC714" i="10"/>
  <c r="AC690" i="10"/>
  <c r="AC664" i="10"/>
  <c r="AC640" i="10"/>
  <c r="AC614" i="10"/>
  <c r="AC590" i="10"/>
  <c r="AC564" i="10"/>
  <c r="AC540" i="10"/>
  <c r="AC509" i="10"/>
  <c r="AC508" i="10"/>
  <c r="AC507" i="10"/>
  <c r="AC506" i="10"/>
  <c r="AC505" i="10"/>
  <c r="AC504" i="10"/>
  <c r="AC503" i="10"/>
  <c r="AC502" i="10"/>
  <c r="AC501" i="10"/>
  <c r="AC500" i="10"/>
  <c r="AC499" i="10"/>
  <c r="AC498" i="10"/>
  <c r="AC497" i="10"/>
  <c r="AC496" i="10"/>
  <c r="AC495" i="10"/>
  <c r="AC494" i="10"/>
  <c r="AC493" i="10"/>
  <c r="AC492" i="10"/>
  <c r="AC491" i="10"/>
  <c r="AC490" i="10"/>
  <c r="AC485" i="10"/>
  <c r="AC461" i="10"/>
  <c r="AC435" i="10"/>
  <c r="AC411" i="10"/>
  <c r="AC385" i="10"/>
  <c r="AC361" i="10"/>
  <c r="AC335" i="10"/>
  <c r="AC311" i="10"/>
  <c r="AC274" i="10"/>
  <c r="AC35" i="19" s="1"/>
  <c r="AC237" i="10"/>
  <c r="AC34" i="19" s="1"/>
  <c r="AC236" i="10"/>
  <c r="AC33" i="19" s="1"/>
  <c r="AC235" i="10"/>
  <c r="AC32" i="19" s="1"/>
  <c r="AC234" i="10"/>
  <c r="AC31" i="19" s="1"/>
  <c r="AC233" i="10"/>
  <c r="AC30" i="19" s="1"/>
  <c r="AC232" i="10"/>
  <c r="AC29" i="19" s="1"/>
  <c r="AC231" i="10"/>
  <c r="AC28" i="19" s="1"/>
  <c r="AC230" i="10"/>
  <c r="AC27" i="19" s="1"/>
  <c r="AC229" i="10"/>
  <c r="AC26" i="19" s="1"/>
  <c r="AC228" i="10"/>
  <c r="AC25" i="19" s="1"/>
  <c r="AC227" i="10"/>
  <c r="AC24" i="19" s="1"/>
  <c r="AC226" i="10"/>
  <c r="AC23" i="19" s="1"/>
  <c r="AC225" i="10"/>
  <c r="AC22" i="19" s="1"/>
  <c r="AC224" i="10"/>
  <c r="AC21" i="19" s="1"/>
  <c r="AC223" i="10"/>
  <c r="AC20" i="19" s="1"/>
  <c r="AC222" i="10"/>
  <c r="AC19" i="19" s="1"/>
  <c r="AC221" i="10"/>
  <c r="AC18" i="19" s="1"/>
  <c r="AC220" i="10"/>
  <c r="AC17" i="19" s="1"/>
  <c r="AC219" i="10"/>
  <c r="AC16" i="19" s="1"/>
  <c r="AC218" i="10"/>
  <c r="AC15" i="19" s="1"/>
  <c r="AC213" i="10"/>
  <c r="AC189" i="10"/>
  <c r="AC163" i="10"/>
  <c r="AC139" i="10"/>
  <c r="AC113" i="10"/>
  <c r="AC89" i="10"/>
  <c r="AC63" i="10"/>
  <c r="AC39" i="10"/>
  <c r="AC11" i="10"/>
  <c r="AC10" i="10"/>
  <c r="AC9" i="10"/>
  <c r="AC19" i="7"/>
  <c r="AC11" i="7"/>
  <c r="AC10" i="7"/>
  <c r="AC9" i="7"/>
  <c r="AC49" i="6"/>
  <c r="AC21" i="27" s="1"/>
  <c r="AC48" i="6"/>
  <c r="AC20" i="27" s="1"/>
  <c r="AC47" i="6"/>
  <c r="AC19" i="27" s="1"/>
  <c r="AC46" i="6"/>
  <c r="AC18" i="27" s="1"/>
  <c r="AC45" i="6"/>
  <c r="AC17" i="27" s="1"/>
  <c r="AC44" i="6"/>
  <c r="AC16" i="27" s="1"/>
  <c r="AC43" i="6"/>
  <c r="AC15" i="27" s="1"/>
  <c r="AC35" i="6"/>
  <c r="AC27" i="26" s="1"/>
  <c r="AC34" i="6"/>
  <c r="AC25" i="26" s="1"/>
  <c r="AC65" i="10" l="1"/>
  <c r="AC39" i="27"/>
  <c r="AC58" i="27" s="1"/>
  <c r="AC78" i="27"/>
  <c r="AC106" i="27" s="1"/>
  <c r="AC81" i="27"/>
  <c r="AC109" i="27" s="1"/>
  <c r="AC83" i="27"/>
  <c r="AC111" i="27" s="1"/>
  <c r="AC387" i="10"/>
  <c r="AC487" i="10"/>
  <c r="AC193" i="12"/>
  <c r="AC148" i="12"/>
  <c r="AC301" i="17"/>
  <c r="AC153" i="17"/>
  <c r="AC295" i="17"/>
  <c r="AC35" i="26"/>
  <c r="AC22" i="27" s="1"/>
  <c r="AG35" i="26"/>
  <c r="AG22" i="27" s="1"/>
  <c r="AI35" i="26"/>
  <c r="AI22" i="27" s="1"/>
  <c r="AC476" i="19"/>
  <c r="AC437" i="10"/>
  <c r="AC511" i="10"/>
  <c r="AC566" i="10"/>
  <c r="AC666" i="10"/>
  <c r="AC1582" i="15"/>
  <c r="AC95" i="27"/>
  <c r="AC123" i="27" s="1"/>
  <c r="AC88" i="27"/>
  <c r="AC116" i="27" s="1"/>
  <c r="AC84" i="27"/>
  <c r="AC112" i="27" s="1"/>
  <c r="AC80" i="27"/>
  <c r="AC108" i="27" s="1"/>
  <c r="AC85" i="27"/>
  <c r="AC113" i="27" s="1"/>
  <c r="AC82" i="27"/>
  <c r="AC110" i="27" s="1"/>
  <c r="AC57" i="27"/>
  <c r="AC89" i="27"/>
  <c r="AC117" i="27" s="1"/>
  <c r="AC86" i="27"/>
  <c r="AC114" i="27" s="1"/>
  <c r="AC93" i="27"/>
  <c r="AC121" i="27" s="1"/>
  <c r="AC87" i="27"/>
  <c r="AC115" i="27" s="1"/>
  <c r="AC41" i="27"/>
  <c r="AC60" i="27" s="1"/>
  <c r="AC37" i="27"/>
  <c r="AC56" i="27" s="1"/>
  <c r="AC77" i="27"/>
  <c r="AC105" i="27" s="1"/>
  <c r="AC94" i="27"/>
  <c r="AC122" i="27" s="1"/>
  <c r="AA594" i="15"/>
  <c r="AA463" i="15"/>
  <c r="AC463" i="15"/>
  <c r="AC594" i="15"/>
  <c r="AC103" i="12"/>
  <c r="AC127" i="27"/>
  <c r="AC118" i="27"/>
  <c r="AC120" i="27"/>
  <c r="AC59" i="27"/>
  <c r="AC107" i="27"/>
  <c r="AC126" i="27"/>
  <c r="AC68" i="27"/>
  <c r="AC119" i="27"/>
  <c r="AC124" i="27"/>
  <c r="AC61" i="27"/>
  <c r="AC36" i="6"/>
  <c r="AC28" i="26" s="1"/>
  <c r="AC75" i="23"/>
  <c r="AC85" i="23" s="1"/>
  <c r="AC88" i="23" s="1"/>
  <c r="AC61" i="23"/>
  <c r="AC1581" i="15"/>
  <c r="AC1575" i="15"/>
  <c r="AC444" i="19"/>
  <c r="AC1576" i="15"/>
  <c r="AC446" i="19"/>
  <c r="AC215" i="10"/>
  <c r="AC337" i="10"/>
  <c r="AC280" i="10"/>
  <c r="AC38" i="26"/>
  <c r="AC470" i="19"/>
  <c r="AC471" i="19"/>
  <c r="AC451" i="19"/>
  <c r="AC469" i="19"/>
  <c r="AC466" i="12"/>
  <c r="AC115" i="10"/>
  <c r="AC616" i="10"/>
  <c r="AC716" i="10"/>
  <c r="AC165" i="10"/>
  <c r="AC239" i="10"/>
  <c r="AC279" i="10" s="1"/>
  <c r="AC740" i="10"/>
  <c r="AC600" i="11"/>
  <c r="AC94" i="19"/>
  <c r="AC1718" i="14"/>
  <c r="AC387" i="19" s="1"/>
  <c r="AC1722" i="14"/>
  <c r="AC391" i="19" s="1"/>
  <c r="AC1726" i="14"/>
  <c r="AC395" i="19" s="1"/>
  <c r="AC1730" i="14"/>
  <c r="AC399" i="19" s="1"/>
  <c r="AC1734" i="14"/>
  <c r="AC403" i="19" s="1"/>
  <c r="AC1738" i="14"/>
  <c r="AC407" i="19" s="1"/>
  <c r="AC1742" i="14"/>
  <c r="AC411" i="19" s="1"/>
  <c r="AC1746" i="14"/>
  <c r="AC415" i="19" s="1"/>
  <c r="AC1750" i="14"/>
  <c r="AC419" i="19" s="1"/>
  <c r="AC1754" i="14"/>
  <c r="AC423" i="19" s="1"/>
  <c r="AC1758" i="14"/>
  <c r="AC427" i="19" s="1"/>
  <c r="AC1762" i="14"/>
  <c r="AC431" i="19" s="1"/>
  <c r="AA1724" i="14"/>
  <c r="AC1717" i="14"/>
  <c r="AC386" i="19" s="1"/>
  <c r="AC1721" i="14"/>
  <c r="AC390" i="19" s="1"/>
  <c r="AC1725" i="14"/>
  <c r="AC394" i="19" s="1"/>
  <c r="AC1729" i="14"/>
  <c r="AC398" i="19" s="1"/>
  <c r="AC1733" i="14"/>
  <c r="AC402" i="19" s="1"/>
  <c r="AC1737" i="14"/>
  <c r="AC406" i="19" s="1"/>
  <c r="AC1741" i="14"/>
  <c r="AC410" i="19" s="1"/>
  <c r="AC1745" i="14"/>
  <c r="AC414" i="19" s="1"/>
  <c r="AC1749" i="14"/>
  <c r="AC418" i="19" s="1"/>
  <c r="AC1753" i="14"/>
  <c r="AC422" i="19" s="1"/>
  <c r="AC1757" i="14"/>
  <c r="AC426" i="19" s="1"/>
  <c r="AC1761" i="14"/>
  <c r="AC430" i="19" s="1"/>
  <c r="AA1253" i="14"/>
  <c r="AA467" i="14"/>
  <c r="AA1762" i="14"/>
  <c r="AA1750" i="14"/>
  <c r="AA1738" i="14"/>
  <c r="AA1726" i="14"/>
  <c r="AA1756" i="14"/>
  <c r="AA1740" i="14"/>
  <c r="AA1318" i="14"/>
  <c r="AA1774" i="14"/>
  <c r="AA1760" i="14"/>
  <c r="AA1752" i="14"/>
  <c r="AA1748" i="14"/>
  <c r="AA1744" i="14"/>
  <c r="AA1736" i="14"/>
  <c r="AA1732" i="14"/>
  <c r="AA1728" i="14"/>
  <c r="AA1720" i="14"/>
  <c r="AA1716" i="14"/>
  <c r="AA924" i="14"/>
  <c r="AC1763" i="14"/>
  <c r="AC432" i="19" s="1"/>
  <c r="AA1763" i="14"/>
  <c r="AA1759" i="14"/>
  <c r="AA1755" i="14"/>
  <c r="AA1751" i="14"/>
  <c r="AA1747" i="14"/>
  <c r="AA1743" i="14"/>
  <c r="AA1739" i="14"/>
  <c r="AA1735" i="14"/>
  <c r="AA1731" i="14"/>
  <c r="AA1727" i="14"/>
  <c r="AA1723" i="14"/>
  <c r="AA1719" i="14"/>
  <c r="AA1581" i="14"/>
  <c r="AA1782" i="14" s="1"/>
  <c r="AC1774" i="14"/>
  <c r="AC443" i="19" s="1"/>
  <c r="AC1052" i="14"/>
  <c r="AC819" i="15" s="1"/>
  <c r="AA1052" i="14"/>
  <c r="AA819" i="15" s="1"/>
  <c r="AC988" i="14"/>
  <c r="AA988" i="14"/>
  <c r="AC924" i="14"/>
  <c r="AC1716" i="14"/>
  <c r="AC385" i="19" s="1"/>
  <c r="AC1720" i="14"/>
  <c r="AC389" i="19" s="1"/>
  <c r="AC1724" i="14"/>
  <c r="AC393" i="19" s="1"/>
  <c r="AC1728" i="14"/>
  <c r="AC397" i="19" s="1"/>
  <c r="AC1732" i="14"/>
  <c r="AC401" i="19" s="1"/>
  <c r="AC1736" i="14"/>
  <c r="AC405" i="19" s="1"/>
  <c r="AC1740" i="14"/>
  <c r="AC409" i="19" s="1"/>
  <c r="AC1744" i="14"/>
  <c r="AC413" i="19" s="1"/>
  <c r="AC1748" i="14"/>
  <c r="AC417" i="19" s="1"/>
  <c r="AC1752" i="14"/>
  <c r="AC421" i="19" s="1"/>
  <c r="AC1756" i="14"/>
  <c r="AC425" i="19" s="1"/>
  <c r="AC1760" i="14"/>
  <c r="AC429" i="19" s="1"/>
  <c r="AC1646" i="14"/>
  <c r="AC1783" i="14" s="1"/>
  <c r="AA1758" i="14"/>
  <c r="AA1754" i="14"/>
  <c r="AA1746" i="14"/>
  <c r="AA1742" i="14"/>
  <c r="AA1734" i="14"/>
  <c r="AA1730" i="14"/>
  <c r="AA1722" i="14"/>
  <c r="AA1718" i="14"/>
  <c r="AA1761" i="14"/>
  <c r="AA1757" i="14"/>
  <c r="AA1753" i="14"/>
  <c r="AA1749" i="14"/>
  <c r="AA1745" i="14"/>
  <c r="AA1741" i="14"/>
  <c r="AA1737" i="14"/>
  <c r="AA1733" i="14"/>
  <c r="AA1729" i="14"/>
  <c r="AA1725" i="14"/>
  <c r="AA1721" i="14"/>
  <c r="AA1717" i="14"/>
  <c r="AA1516" i="14"/>
  <c r="AA1781" i="14" s="1"/>
  <c r="AC1581" i="14"/>
  <c r="AC1782" i="14" s="1"/>
  <c r="AA1711" i="14"/>
  <c r="AA1784" i="14" s="1"/>
  <c r="AC1448" i="14"/>
  <c r="AC1516" i="14"/>
  <c r="AC1781" i="14" s="1"/>
  <c r="AC1719" i="14"/>
  <c r="AC388" i="19" s="1"/>
  <c r="AC1723" i="14"/>
  <c r="AC392" i="19" s="1"/>
  <c r="AC1727" i="14"/>
  <c r="AC396" i="19" s="1"/>
  <c r="AC1731" i="14"/>
  <c r="AC400" i="19" s="1"/>
  <c r="AC1735" i="14"/>
  <c r="AC404" i="19" s="1"/>
  <c r="AC1739" i="14"/>
  <c r="AC408" i="19" s="1"/>
  <c r="AC1743" i="14"/>
  <c r="AC412" i="19" s="1"/>
  <c r="AC1747" i="14"/>
  <c r="AC416" i="19" s="1"/>
  <c r="AC1751" i="14"/>
  <c r="AC420" i="19" s="1"/>
  <c r="AC1755" i="14"/>
  <c r="AC424" i="19" s="1"/>
  <c r="AC1759" i="14"/>
  <c r="AC428" i="19" s="1"/>
  <c r="AC1711" i="14"/>
  <c r="AC1784" i="14" s="1"/>
  <c r="AC203" i="27"/>
  <c r="AC207" i="27" s="1"/>
  <c r="AC209" i="16"/>
  <c r="AC241" i="16" s="1"/>
  <c r="AC244" i="16" s="1"/>
  <c r="AA1715" i="14"/>
  <c r="AA1646" i="14"/>
  <c r="AA1783" i="14" s="1"/>
  <c r="AA1448" i="14"/>
  <c r="AC467" i="14"/>
  <c r="AC1253" i="14"/>
  <c r="AC1715" i="14"/>
  <c r="AC1318" i="14"/>
  <c r="AC302" i="13"/>
  <c r="AC328" i="12"/>
  <c r="AC471" i="12" s="1"/>
  <c r="AC283" i="12"/>
  <c r="AC304" i="17" l="1"/>
  <c r="AC62" i="27"/>
  <c r="AC66" i="27"/>
  <c r="AC63" i="27"/>
  <c r="AA1578" i="15"/>
  <c r="AA448" i="19"/>
  <c r="AC447" i="19"/>
  <c r="AC1577" i="15"/>
  <c r="AC1578" i="15"/>
  <c r="AC448" i="19"/>
  <c r="AA447" i="19"/>
  <c r="AA1577" i="15"/>
  <c r="AC282" i="10"/>
  <c r="AC472" i="12"/>
  <c r="AC474" i="12" s="1"/>
  <c r="AC136" i="19"/>
  <c r="AA1786" i="14"/>
  <c r="AC1776" i="14"/>
  <c r="AC384" i="19"/>
  <c r="AA1776" i="14"/>
  <c r="AC1786" i="14"/>
  <c r="D212" i="13"/>
  <c r="D317" i="19" s="1"/>
  <c r="D211" i="13"/>
  <c r="D316" i="19" s="1"/>
  <c r="D896" i="8"/>
  <c r="D895" i="8"/>
  <c r="D894" i="8"/>
  <c r="D893" i="8"/>
  <c r="D892" i="8"/>
  <c r="D891" i="8"/>
  <c r="D890" i="8"/>
  <c r="D889" i="8"/>
  <c r="D888" i="8"/>
  <c r="D887" i="8"/>
  <c r="D886" i="8"/>
  <c r="D885" i="8"/>
  <c r="D884" i="8"/>
  <c r="D848" i="8"/>
  <c r="D847" i="8"/>
  <c r="D846" i="8"/>
  <c r="D845" i="8"/>
  <c r="D844" i="8"/>
  <c r="D843" i="8"/>
  <c r="D842" i="8"/>
  <c r="D841" i="8"/>
  <c r="D840" i="8"/>
  <c r="D839" i="8"/>
  <c r="D838" i="8"/>
  <c r="D837" i="8"/>
  <c r="D836" i="8"/>
  <c r="D835" i="8"/>
  <c r="D834" i="8"/>
  <c r="D114" i="13"/>
  <c r="D229" i="19" s="1"/>
  <c r="D113" i="13"/>
  <c r="D228" i="19" s="1"/>
  <c r="D112" i="13"/>
  <c r="D227" i="19" s="1"/>
  <c r="D111" i="13"/>
  <c r="D226" i="19" s="1"/>
  <c r="D110" i="13"/>
  <c r="D225" i="19" s="1"/>
  <c r="D109" i="13"/>
  <c r="D224" i="19" s="1"/>
  <c r="D108" i="13"/>
  <c r="D223" i="19" s="1"/>
  <c r="D107" i="13"/>
  <c r="D222" i="19" s="1"/>
  <c r="D106" i="13"/>
  <c r="D221" i="19" s="1"/>
  <c r="D800" i="8"/>
  <c r="D799" i="8"/>
  <c r="D798" i="8"/>
  <c r="D797" i="8"/>
  <c r="D796" i="8"/>
  <c r="D795" i="8"/>
  <c r="D794" i="8"/>
  <c r="D793" i="8"/>
  <c r="D792" i="8"/>
  <c r="D116" i="13"/>
  <c r="D231" i="19" s="1"/>
  <c r="D115" i="13"/>
  <c r="D230" i="19" s="1"/>
  <c r="D52" i="13"/>
  <c r="D172" i="19" s="1"/>
  <c r="D51" i="13"/>
  <c r="D171" i="19" s="1"/>
  <c r="D50" i="13"/>
  <c r="D170" i="19" s="1"/>
  <c r="D49" i="13"/>
  <c r="D169" i="19" s="1"/>
  <c r="D48" i="13"/>
  <c r="D168" i="19" s="1"/>
  <c r="D47" i="13"/>
  <c r="D167" i="19" s="1"/>
  <c r="D46" i="13"/>
  <c r="D166" i="19" s="1"/>
  <c r="D737" i="8"/>
  <c r="D736" i="8"/>
  <c r="D735" i="8"/>
  <c r="D734" i="8"/>
  <c r="D733" i="8"/>
  <c r="D732" i="8"/>
  <c r="D731" i="8"/>
  <c r="D730" i="8"/>
  <c r="AI463" i="12"/>
  <c r="AG463" i="12"/>
  <c r="AE463" i="12"/>
  <c r="AB463" i="12"/>
  <c r="AA463" i="12"/>
  <c r="Z463" i="12"/>
  <c r="Y463" i="12"/>
  <c r="X463" i="12"/>
  <c r="W463" i="12"/>
  <c r="V463" i="12"/>
  <c r="U463" i="12"/>
  <c r="T463" i="12"/>
  <c r="S463" i="12"/>
  <c r="R463" i="12"/>
  <c r="Q463" i="12"/>
  <c r="P463" i="12"/>
  <c r="O463" i="12"/>
  <c r="N463" i="12"/>
  <c r="AI462" i="12"/>
  <c r="AG462" i="12"/>
  <c r="AE462" i="12"/>
  <c r="AB462" i="12"/>
  <c r="AA462" i="12"/>
  <c r="Z462" i="12"/>
  <c r="Y462" i="12"/>
  <c r="X462" i="12"/>
  <c r="W462" i="12"/>
  <c r="V462" i="12"/>
  <c r="U462" i="12"/>
  <c r="T462" i="12"/>
  <c r="S462" i="12"/>
  <c r="R462" i="12"/>
  <c r="Q462" i="12"/>
  <c r="P462" i="12"/>
  <c r="O462" i="12"/>
  <c r="N462" i="12"/>
  <c r="M462" i="12"/>
  <c r="L462" i="12"/>
  <c r="K462" i="12"/>
  <c r="J462" i="12"/>
  <c r="I462" i="12"/>
  <c r="H462" i="12"/>
  <c r="G462" i="12"/>
  <c r="AI461" i="12"/>
  <c r="AG461" i="12"/>
  <c r="AE461" i="12"/>
  <c r="AB461" i="12"/>
  <c r="AA461" i="12"/>
  <c r="Z461" i="12"/>
  <c r="Y461" i="12"/>
  <c r="X461" i="12"/>
  <c r="W461" i="12"/>
  <c r="V461" i="12"/>
  <c r="U461" i="12"/>
  <c r="T461" i="12"/>
  <c r="S461" i="12"/>
  <c r="R461" i="12"/>
  <c r="Q461" i="12"/>
  <c r="P461" i="12"/>
  <c r="O461" i="12"/>
  <c r="N461" i="12"/>
  <c r="M461" i="12"/>
  <c r="L461" i="12"/>
  <c r="K461" i="12"/>
  <c r="J461" i="12"/>
  <c r="I461" i="12"/>
  <c r="H461" i="12"/>
  <c r="G461" i="12"/>
  <c r="AI460" i="12"/>
  <c r="AG460" i="12"/>
  <c r="AE460" i="12"/>
  <c r="AB460" i="12"/>
  <c r="AA460" i="12"/>
  <c r="Z460" i="12"/>
  <c r="Y460" i="12"/>
  <c r="X460" i="12"/>
  <c r="W460" i="12"/>
  <c r="V460" i="12"/>
  <c r="U460" i="12"/>
  <c r="T460" i="12"/>
  <c r="S460" i="12"/>
  <c r="R460" i="12"/>
  <c r="Q460" i="12"/>
  <c r="P460" i="12"/>
  <c r="O460" i="12"/>
  <c r="N460" i="12"/>
  <c r="M460" i="12"/>
  <c r="L460" i="12"/>
  <c r="K460" i="12"/>
  <c r="J460" i="12"/>
  <c r="I460" i="12"/>
  <c r="H460" i="12"/>
  <c r="G460" i="12"/>
  <c r="AI459" i="12"/>
  <c r="AG459" i="12"/>
  <c r="AE459" i="12"/>
  <c r="AB459" i="12"/>
  <c r="AA459" i="12"/>
  <c r="Z459" i="12"/>
  <c r="Y459" i="12"/>
  <c r="X459" i="12"/>
  <c r="W459" i="12"/>
  <c r="V459" i="12"/>
  <c r="U459" i="12"/>
  <c r="T459" i="12"/>
  <c r="S459" i="12"/>
  <c r="R459" i="12"/>
  <c r="Q459" i="12"/>
  <c r="P459" i="12"/>
  <c r="O459" i="12"/>
  <c r="N459" i="12"/>
  <c r="M459" i="12"/>
  <c r="L459" i="12"/>
  <c r="K459" i="12"/>
  <c r="J459" i="12"/>
  <c r="I459" i="12"/>
  <c r="H459" i="12"/>
  <c r="G459" i="12"/>
  <c r="AI458" i="12"/>
  <c r="AG458" i="12"/>
  <c r="AE458" i="12"/>
  <c r="AB458" i="12"/>
  <c r="AA458" i="12"/>
  <c r="Z458" i="12"/>
  <c r="Y458" i="12"/>
  <c r="X458" i="12"/>
  <c r="W458" i="12"/>
  <c r="V458" i="12"/>
  <c r="U458" i="12"/>
  <c r="T458" i="12"/>
  <c r="S458" i="12"/>
  <c r="R458" i="12"/>
  <c r="Q458" i="12"/>
  <c r="P458" i="12"/>
  <c r="O458" i="12"/>
  <c r="N458" i="12"/>
  <c r="M458" i="12"/>
  <c r="L458" i="12"/>
  <c r="K458" i="12"/>
  <c r="J458" i="12"/>
  <c r="I458" i="12"/>
  <c r="H458" i="12"/>
  <c r="G458" i="12"/>
  <c r="AI457" i="12"/>
  <c r="AG457" i="12"/>
  <c r="AE457" i="12"/>
  <c r="AB457" i="12"/>
  <c r="AA457" i="12"/>
  <c r="Z457" i="12"/>
  <c r="Y457" i="12"/>
  <c r="X457" i="12"/>
  <c r="W457" i="12"/>
  <c r="V457" i="12"/>
  <c r="U457" i="12"/>
  <c r="T457" i="12"/>
  <c r="S457" i="12"/>
  <c r="R457" i="12"/>
  <c r="Q457" i="12"/>
  <c r="P457" i="12"/>
  <c r="O457" i="12"/>
  <c r="N457" i="12"/>
  <c r="M457" i="12"/>
  <c r="L457" i="12"/>
  <c r="K457" i="12"/>
  <c r="J457" i="12"/>
  <c r="I457" i="12"/>
  <c r="H457" i="12"/>
  <c r="G457" i="12"/>
  <c r="AI456" i="12"/>
  <c r="AG456" i="12"/>
  <c r="AE456" i="12"/>
  <c r="AB456" i="12"/>
  <c r="AA456" i="12"/>
  <c r="Z456" i="12"/>
  <c r="Y456" i="12"/>
  <c r="X456" i="12"/>
  <c r="W456" i="12"/>
  <c r="V456" i="12"/>
  <c r="U456" i="12"/>
  <c r="T456" i="12"/>
  <c r="S456" i="12"/>
  <c r="R456" i="12"/>
  <c r="Q456" i="12"/>
  <c r="P456" i="12"/>
  <c r="O456" i="12"/>
  <c r="N456" i="12"/>
  <c r="M456" i="12"/>
  <c r="L456" i="12"/>
  <c r="K456" i="12"/>
  <c r="J456" i="12"/>
  <c r="I456" i="12"/>
  <c r="H456" i="12"/>
  <c r="G456" i="12"/>
  <c r="AI455" i="12"/>
  <c r="AG455" i="12"/>
  <c r="AE455" i="12"/>
  <c r="AB455" i="12"/>
  <c r="AA455" i="12"/>
  <c r="Z455" i="12"/>
  <c r="Y455" i="12"/>
  <c r="X455" i="12"/>
  <c r="W455" i="12"/>
  <c r="V455" i="12"/>
  <c r="U455" i="12"/>
  <c r="T455" i="12"/>
  <c r="S455" i="12"/>
  <c r="R455" i="12"/>
  <c r="Q455" i="12"/>
  <c r="P455" i="12"/>
  <c r="O455" i="12"/>
  <c r="N455" i="12"/>
  <c r="M455" i="12"/>
  <c r="L455" i="12"/>
  <c r="K455" i="12"/>
  <c r="J455" i="12"/>
  <c r="I455" i="12"/>
  <c r="H455" i="12"/>
  <c r="G455" i="12"/>
  <c r="AI454" i="12"/>
  <c r="AG454" i="12"/>
  <c r="AE454" i="12"/>
  <c r="AB454" i="12"/>
  <c r="AA454" i="12"/>
  <c r="Z454" i="12"/>
  <c r="Y454" i="12"/>
  <c r="X454" i="12"/>
  <c r="W454" i="12"/>
  <c r="V454" i="12"/>
  <c r="U454" i="12"/>
  <c r="T454" i="12"/>
  <c r="S454" i="12"/>
  <c r="R454" i="12"/>
  <c r="Q454" i="12"/>
  <c r="P454" i="12"/>
  <c r="O454" i="12"/>
  <c r="N454" i="12"/>
  <c r="M454" i="12"/>
  <c r="L454" i="12"/>
  <c r="K454" i="12"/>
  <c r="J454" i="12"/>
  <c r="I454" i="12"/>
  <c r="H454" i="12"/>
  <c r="G454" i="12"/>
  <c r="G463" i="12"/>
  <c r="J463" i="12"/>
  <c r="K463" i="12"/>
  <c r="AI280" i="12"/>
  <c r="AI325" i="12" s="1"/>
  <c r="AI134" i="19" s="1"/>
  <c r="AG280" i="12"/>
  <c r="AG325" i="12" s="1"/>
  <c r="AG134" i="19" s="1"/>
  <c r="AE280" i="12"/>
  <c r="AE325" i="12" s="1"/>
  <c r="AE134" i="19" s="1"/>
  <c r="AB280" i="12"/>
  <c r="AB325" i="12" s="1"/>
  <c r="AB134" i="19" s="1"/>
  <c r="AA280" i="12"/>
  <c r="AA325" i="12" s="1"/>
  <c r="AA134" i="19" s="1"/>
  <c r="Z280" i="12"/>
  <c r="Z325" i="12" s="1"/>
  <c r="Z134" i="19" s="1"/>
  <c r="Y280" i="12"/>
  <c r="Y325" i="12" s="1"/>
  <c r="Y134" i="19" s="1"/>
  <c r="X280" i="12"/>
  <c r="X325" i="12" s="1"/>
  <c r="X134" i="19" s="1"/>
  <c r="W280" i="12"/>
  <c r="W325" i="12" s="1"/>
  <c r="W134" i="19" s="1"/>
  <c r="V280" i="12"/>
  <c r="V325" i="12" s="1"/>
  <c r="V134" i="19" s="1"/>
  <c r="U280" i="12"/>
  <c r="U325" i="12" s="1"/>
  <c r="U134" i="19" s="1"/>
  <c r="T280" i="12"/>
  <c r="T325" i="12" s="1"/>
  <c r="T134" i="19" s="1"/>
  <c r="S280" i="12"/>
  <c r="S325" i="12" s="1"/>
  <c r="S134" i="19" s="1"/>
  <c r="R280" i="12"/>
  <c r="R325" i="12" s="1"/>
  <c r="R134" i="19" s="1"/>
  <c r="Q280" i="12"/>
  <c r="Q325" i="12" s="1"/>
  <c r="Q134" i="19" s="1"/>
  <c r="P280" i="12"/>
  <c r="P325" i="12" s="1"/>
  <c r="P134" i="19" s="1"/>
  <c r="O280" i="12"/>
  <c r="O325" i="12" s="1"/>
  <c r="O134" i="19" s="1"/>
  <c r="N280" i="12"/>
  <c r="N325" i="12" s="1"/>
  <c r="N134" i="19" s="1"/>
  <c r="M280" i="12"/>
  <c r="M325" i="12" s="1"/>
  <c r="M134" i="19" s="1"/>
  <c r="L280" i="12"/>
  <c r="L325" i="12" s="1"/>
  <c r="L134" i="19" s="1"/>
  <c r="K280" i="12"/>
  <c r="K325" i="12" s="1"/>
  <c r="K134" i="19" s="1"/>
  <c r="J280" i="12"/>
  <c r="J325" i="12" s="1"/>
  <c r="J134" i="19" s="1"/>
  <c r="I280" i="12"/>
  <c r="I325" i="12" s="1"/>
  <c r="I134" i="19" s="1"/>
  <c r="H280" i="12"/>
  <c r="H325" i="12" s="1"/>
  <c r="H134" i="19" s="1"/>
  <c r="G280" i="12"/>
  <c r="G325" i="12" s="1"/>
  <c r="G134" i="19" s="1"/>
  <c r="AI279" i="12"/>
  <c r="AI324" i="12" s="1"/>
  <c r="AI133" i="19" s="1"/>
  <c r="AG279" i="12"/>
  <c r="AG324" i="12" s="1"/>
  <c r="AG133" i="19" s="1"/>
  <c r="AE279" i="12"/>
  <c r="AE324" i="12" s="1"/>
  <c r="AE133" i="19" s="1"/>
  <c r="AB279" i="12"/>
  <c r="AB324" i="12" s="1"/>
  <c r="AB133" i="19" s="1"/>
  <c r="AA279" i="12"/>
  <c r="AA324" i="12" s="1"/>
  <c r="AA133" i="19" s="1"/>
  <c r="Z279" i="12"/>
  <c r="Z324" i="12" s="1"/>
  <c r="Z133" i="19" s="1"/>
  <c r="Y279" i="12"/>
  <c r="Y324" i="12" s="1"/>
  <c r="Y133" i="19" s="1"/>
  <c r="X279" i="12"/>
  <c r="X324" i="12" s="1"/>
  <c r="X133" i="19" s="1"/>
  <c r="W279" i="12"/>
  <c r="W324" i="12" s="1"/>
  <c r="W133" i="19" s="1"/>
  <c r="V279" i="12"/>
  <c r="V324" i="12" s="1"/>
  <c r="V133" i="19" s="1"/>
  <c r="U279" i="12"/>
  <c r="U324" i="12" s="1"/>
  <c r="U133" i="19" s="1"/>
  <c r="T279" i="12"/>
  <c r="T324" i="12" s="1"/>
  <c r="T133" i="19" s="1"/>
  <c r="S279" i="12"/>
  <c r="S324" i="12" s="1"/>
  <c r="S133" i="19" s="1"/>
  <c r="R279" i="12"/>
  <c r="R324" i="12" s="1"/>
  <c r="R133" i="19" s="1"/>
  <c r="Q279" i="12"/>
  <c r="Q324" i="12" s="1"/>
  <c r="Q133" i="19" s="1"/>
  <c r="P279" i="12"/>
  <c r="P324" i="12" s="1"/>
  <c r="P133" i="19" s="1"/>
  <c r="O279" i="12"/>
  <c r="O324" i="12" s="1"/>
  <c r="O133" i="19" s="1"/>
  <c r="N279" i="12"/>
  <c r="N324" i="12" s="1"/>
  <c r="N133" i="19" s="1"/>
  <c r="M279" i="12"/>
  <c r="M324" i="12" s="1"/>
  <c r="M133" i="19" s="1"/>
  <c r="L279" i="12"/>
  <c r="L324" i="12" s="1"/>
  <c r="L133" i="19" s="1"/>
  <c r="K279" i="12"/>
  <c r="K324" i="12" s="1"/>
  <c r="K133" i="19" s="1"/>
  <c r="J279" i="12"/>
  <c r="J324" i="12" s="1"/>
  <c r="J133" i="19" s="1"/>
  <c r="I279" i="12"/>
  <c r="I324" i="12" s="1"/>
  <c r="I133" i="19" s="1"/>
  <c r="H279" i="12"/>
  <c r="H324" i="12" s="1"/>
  <c r="H133" i="19" s="1"/>
  <c r="G279" i="12"/>
  <c r="G324" i="12" s="1"/>
  <c r="G133" i="19" s="1"/>
  <c r="AI278" i="12"/>
  <c r="AI323" i="12" s="1"/>
  <c r="AI132" i="19" s="1"/>
  <c r="AG278" i="12"/>
  <c r="AG323" i="12" s="1"/>
  <c r="AG132" i="19" s="1"/>
  <c r="AE278" i="12"/>
  <c r="AE323" i="12" s="1"/>
  <c r="AE132" i="19" s="1"/>
  <c r="AB278" i="12"/>
  <c r="AB323" i="12" s="1"/>
  <c r="AB132" i="19" s="1"/>
  <c r="AA278" i="12"/>
  <c r="AA323" i="12" s="1"/>
  <c r="AA132" i="19" s="1"/>
  <c r="Z278" i="12"/>
  <c r="Z323" i="12" s="1"/>
  <c r="Z132" i="19" s="1"/>
  <c r="Y278" i="12"/>
  <c r="Y323" i="12" s="1"/>
  <c r="Y132" i="19" s="1"/>
  <c r="X278" i="12"/>
  <c r="X323" i="12" s="1"/>
  <c r="X132" i="19" s="1"/>
  <c r="W278" i="12"/>
  <c r="W323" i="12" s="1"/>
  <c r="W132" i="19" s="1"/>
  <c r="V278" i="12"/>
  <c r="V323" i="12" s="1"/>
  <c r="V132" i="19" s="1"/>
  <c r="U278" i="12"/>
  <c r="U323" i="12" s="1"/>
  <c r="U132" i="19" s="1"/>
  <c r="T278" i="12"/>
  <c r="T323" i="12" s="1"/>
  <c r="T132" i="19" s="1"/>
  <c r="S278" i="12"/>
  <c r="S323" i="12" s="1"/>
  <c r="S132" i="19" s="1"/>
  <c r="R278" i="12"/>
  <c r="R323" i="12" s="1"/>
  <c r="R132" i="19" s="1"/>
  <c r="Q278" i="12"/>
  <c r="Q323" i="12" s="1"/>
  <c r="Q132" i="19" s="1"/>
  <c r="P278" i="12"/>
  <c r="P323" i="12" s="1"/>
  <c r="P132" i="19" s="1"/>
  <c r="O278" i="12"/>
  <c r="O323" i="12" s="1"/>
  <c r="O132" i="19" s="1"/>
  <c r="N278" i="12"/>
  <c r="N323" i="12" s="1"/>
  <c r="N132" i="19" s="1"/>
  <c r="M278" i="12"/>
  <c r="M323" i="12" s="1"/>
  <c r="M132" i="19" s="1"/>
  <c r="L278" i="12"/>
  <c r="L323" i="12" s="1"/>
  <c r="L132" i="19" s="1"/>
  <c r="K278" i="12"/>
  <c r="K323" i="12" s="1"/>
  <c r="K132" i="19" s="1"/>
  <c r="J278" i="12"/>
  <c r="J323" i="12" s="1"/>
  <c r="J132" i="19" s="1"/>
  <c r="I278" i="12"/>
  <c r="I323" i="12" s="1"/>
  <c r="I132" i="19" s="1"/>
  <c r="H278" i="12"/>
  <c r="H323" i="12" s="1"/>
  <c r="H132" i="19" s="1"/>
  <c r="G278" i="12"/>
  <c r="G323" i="12" s="1"/>
  <c r="G132" i="19" s="1"/>
  <c r="AI277" i="12"/>
  <c r="AI322" i="12" s="1"/>
  <c r="AI131" i="19" s="1"/>
  <c r="AG277" i="12"/>
  <c r="AG322" i="12" s="1"/>
  <c r="AG131" i="19" s="1"/>
  <c r="AE277" i="12"/>
  <c r="AE322" i="12" s="1"/>
  <c r="AE131" i="19" s="1"/>
  <c r="AB277" i="12"/>
  <c r="AB322" i="12" s="1"/>
  <c r="AB131" i="19" s="1"/>
  <c r="AA277" i="12"/>
  <c r="AA322" i="12" s="1"/>
  <c r="AA131" i="19" s="1"/>
  <c r="Z277" i="12"/>
  <c r="Z322" i="12" s="1"/>
  <c r="Z131" i="19" s="1"/>
  <c r="Y277" i="12"/>
  <c r="Y322" i="12" s="1"/>
  <c r="Y131" i="19" s="1"/>
  <c r="X277" i="12"/>
  <c r="X322" i="12" s="1"/>
  <c r="X131" i="19" s="1"/>
  <c r="W277" i="12"/>
  <c r="W322" i="12" s="1"/>
  <c r="W131" i="19" s="1"/>
  <c r="V277" i="12"/>
  <c r="V322" i="12" s="1"/>
  <c r="V131" i="19" s="1"/>
  <c r="U277" i="12"/>
  <c r="U322" i="12" s="1"/>
  <c r="U131" i="19" s="1"/>
  <c r="T277" i="12"/>
  <c r="T322" i="12" s="1"/>
  <c r="T131" i="19" s="1"/>
  <c r="S277" i="12"/>
  <c r="S322" i="12" s="1"/>
  <c r="S131" i="19" s="1"/>
  <c r="R277" i="12"/>
  <c r="R322" i="12" s="1"/>
  <c r="R131" i="19" s="1"/>
  <c r="Q277" i="12"/>
  <c r="Q322" i="12" s="1"/>
  <c r="Q131" i="19" s="1"/>
  <c r="P277" i="12"/>
  <c r="P322" i="12" s="1"/>
  <c r="P131" i="19" s="1"/>
  <c r="O277" i="12"/>
  <c r="O322" i="12" s="1"/>
  <c r="O131" i="19" s="1"/>
  <c r="N277" i="12"/>
  <c r="N322" i="12" s="1"/>
  <c r="N131" i="19" s="1"/>
  <c r="M277" i="12"/>
  <c r="M322" i="12" s="1"/>
  <c r="M131" i="19" s="1"/>
  <c r="L277" i="12"/>
  <c r="L322" i="12" s="1"/>
  <c r="L131" i="19" s="1"/>
  <c r="K277" i="12"/>
  <c r="K322" i="12" s="1"/>
  <c r="K131" i="19" s="1"/>
  <c r="J277" i="12"/>
  <c r="J322" i="12" s="1"/>
  <c r="J131" i="19" s="1"/>
  <c r="I277" i="12"/>
  <c r="I322" i="12" s="1"/>
  <c r="I131" i="19" s="1"/>
  <c r="H277" i="12"/>
  <c r="H322" i="12" s="1"/>
  <c r="H131" i="19" s="1"/>
  <c r="G277" i="12"/>
  <c r="G322" i="12" s="1"/>
  <c r="G131" i="19" s="1"/>
  <c r="AI276" i="12"/>
  <c r="AI321" i="12" s="1"/>
  <c r="AI130" i="19" s="1"/>
  <c r="AG276" i="12"/>
  <c r="AG321" i="12" s="1"/>
  <c r="AG130" i="19" s="1"/>
  <c r="AE276" i="12"/>
  <c r="AE321" i="12" s="1"/>
  <c r="AE130" i="19" s="1"/>
  <c r="AB276" i="12"/>
  <c r="AB321" i="12" s="1"/>
  <c r="AB130" i="19" s="1"/>
  <c r="AA276" i="12"/>
  <c r="AA321" i="12" s="1"/>
  <c r="AA130" i="19" s="1"/>
  <c r="Z276" i="12"/>
  <c r="Z321" i="12" s="1"/>
  <c r="Z130" i="19" s="1"/>
  <c r="Y276" i="12"/>
  <c r="Y321" i="12" s="1"/>
  <c r="Y130" i="19" s="1"/>
  <c r="X276" i="12"/>
  <c r="X321" i="12" s="1"/>
  <c r="X130" i="19" s="1"/>
  <c r="W276" i="12"/>
  <c r="W321" i="12" s="1"/>
  <c r="W130" i="19" s="1"/>
  <c r="V276" i="12"/>
  <c r="V321" i="12" s="1"/>
  <c r="V130" i="19" s="1"/>
  <c r="U276" i="12"/>
  <c r="U321" i="12" s="1"/>
  <c r="U130" i="19" s="1"/>
  <c r="T276" i="12"/>
  <c r="T321" i="12" s="1"/>
  <c r="T130" i="19" s="1"/>
  <c r="S276" i="12"/>
  <c r="S321" i="12" s="1"/>
  <c r="S130" i="19" s="1"/>
  <c r="R276" i="12"/>
  <c r="R321" i="12" s="1"/>
  <c r="R130" i="19" s="1"/>
  <c r="Q276" i="12"/>
  <c r="Q321" i="12" s="1"/>
  <c r="Q130" i="19" s="1"/>
  <c r="P276" i="12"/>
  <c r="P321" i="12" s="1"/>
  <c r="P130" i="19" s="1"/>
  <c r="O276" i="12"/>
  <c r="O321" i="12" s="1"/>
  <c r="O130" i="19" s="1"/>
  <c r="N276" i="12"/>
  <c r="N321" i="12" s="1"/>
  <c r="N130" i="19" s="1"/>
  <c r="M276" i="12"/>
  <c r="M321" i="12" s="1"/>
  <c r="M130" i="19" s="1"/>
  <c r="L276" i="12"/>
  <c r="L321" i="12" s="1"/>
  <c r="L130" i="19" s="1"/>
  <c r="K276" i="12"/>
  <c r="K321" i="12" s="1"/>
  <c r="K130" i="19" s="1"/>
  <c r="J276" i="12"/>
  <c r="J321" i="12" s="1"/>
  <c r="J130" i="19" s="1"/>
  <c r="I276" i="12"/>
  <c r="I321" i="12" s="1"/>
  <c r="I130" i="19" s="1"/>
  <c r="H276" i="12"/>
  <c r="H321" i="12" s="1"/>
  <c r="H130" i="19" s="1"/>
  <c r="G276" i="12"/>
  <c r="G321" i="12" s="1"/>
  <c r="G130" i="19" s="1"/>
  <c r="AI275" i="12"/>
  <c r="AI320" i="12" s="1"/>
  <c r="AI129" i="19" s="1"/>
  <c r="AG275" i="12"/>
  <c r="AG320" i="12" s="1"/>
  <c r="AG129" i="19" s="1"/>
  <c r="AE275" i="12"/>
  <c r="AE320" i="12" s="1"/>
  <c r="AE129" i="19" s="1"/>
  <c r="AB275" i="12"/>
  <c r="AB320" i="12" s="1"/>
  <c r="AB129" i="19" s="1"/>
  <c r="AA275" i="12"/>
  <c r="AA320" i="12" s="1"/>
  <c r="AA129" i="19" s="1"/>
  <c r="Z275" i="12"/>
  <c r="Z320" i="12" s="1"/>
  <c r="Z129" i="19" s="1"/>
  <c r="Y275" i="12"/>
  <c r="Y320" i="12" s="1"/>
  <c r="Y129" i="19" s="1"/>
  <c r="X275" i="12"/>
  <c r="X320" i="12" s="1"/>
  <c r="X129" i="19" s="1"/>
  <c r="W275" i="12"/>
  <c r="W320" i="12" s="1"/>
  <c r="W129" i="19" s="1"/>
  <c r="V275" i="12"/>
  <c r="V320" i="12" s="1"/>
  <c r="V129" i="19" s="1"/>
  <c r="U275" i="12"/>
  <c r="U320" i="12" s="1"/>
  <c r="U129" i="19" s="1"/>
  <c r="T275" i="12"/>
  <c r="T320" i="12" s="1"/>
  <c r="T129" i="19" s="1"/>
  <c r="S275" i="12"/>
  <c r="S320" i="12" s="1"/>
  <c r="S129" i="19" s="1"/>
  <c r="R275" i="12"/>
  <c r="R320" i="12" s="1"/>
  <c r="R129" i="19" s="1"/>
  <c r="Q275" i="12"/>
  <c r="Q320" i="12" s="1"/>
  <c r="Q129" i="19" s="1"/>
  <c r="P275" i="12"/>
  <c r="P320" i="12" s="1"/>
  <c r="P129" i="19" s="1"/>
  <c r="O275" i="12"/>
  <c r="O320" i="12" s="1"/>
  <c r="O129" i="19" s="1"/>
  <c r="N275" i="12"/>
  <c r="N320" i="12" s="1"/>
  <c r="N129" i="19" s="1"/>
  <c r="M275" i="12"/>
  <c r="M320" i="12" s="1"/>
  <c r="M129" i="19" s="1"/>
  <c r="L275" i="12"/>
  <c r="L320" i="12" s="1"/>
  <c r="L129" i="19" s="1"/>
  <c r="K275" i="12"/>
  <c r="K320" i="12" s="1"/>
  <c r="K129" i="19" s="1"/>
  <c r="J275" i="12"/>
  <c r="J320" i="12" s="1"/>
  <c r="J129" i="19" s="1"/>
  <c r="I275" i="12"/>
  <c r="I320" i="12" s="1"/>
  <c r="I129" i="19" s="1"/>
  <c r="H275" i="12"/>
  <c r="H320" i="12" s="1"/>
  <c r="H129" i="19" s="1"/>
  <c r="G275" i="12"/>
  <c r="G320" i="12" s="1"/>
  <c r="G129" i="19" s="1"/>
  <c r="AI274" i="12"/>
  <c r="AI319" i="12" s="1"/>
  <c r="AI128" i="19" s="1"/>
  <c r="AG274" i="12"/>
  <c r="AG319" i="12" s="1"/>
  <c r="AG128" i="19" s="1"/>
  <c r="AE274" i="12"/>
  <c r="AE319" i="12" s="1"/>
  <c r="AE128" i="19" s="1"/>
  <c r="AB274" i="12"/>
  <c r="AB319" i="12" s="1"/>
  <c r="AB128" i="19" s="1"/>
  <c r="AA274" i="12"/>
  <c r="AA319" i="12" s="1"/>
  <c r="AA128" i="19" s="1"/>
  <c r="Z274" i="12"/>
  <c r="Z319" i="12" s="1"/>
  <c r="Z128" i="19" s="1"/>
  <c r="Y274" i="12"/>
  <c r="Y319" i="12" s="1"/>
  <c r="Y128" i="19" s="1"/>
  <c r="X274" i="12"/>
  <c r="X319" i="12" s="1"/>
  <c r="X128" i="19" s="1"/>
  <c r="W274" i="12"/>
  <c r="W319" i="12" s="1"/>
  <c r="W128" i="19" s="1"/>
  <c r="V274" i="12"/>
  <c r="V319" i="12" s="1"/>
  <c r="V128" i="19" s="1"/>
  <c r="U274" i="12"/>
  <c r="U319" i="12" s="1"/>
  <c r="U128" i="19" s="1"/>
  <c r="T274" i="12"/>
  <c r="T319" i="12" s="1"/>
  <c r="T128" i="19" s="1"/>
  <c r="S274" i="12"/>
  <c r="S319" i="12" s="1"/>
  <c r="S128" i="19" s="1"/>
  <c r="R274" i="12"/>
  <c r="R319" i="12" s="1"/>
  <c r="R128" i="19" s="1"/>
  <c r="Q274" i="12"/>
  <c r="Q319" i="12" s="1"/>
  <c r="Q128" i="19" s="1"/>
  <c r="P274" i="12"/>
  <c r="P319" i="12" s="1"/>
  <c r="P128" i="19" s="1"/>
  <c r="O274" i="12"/>
  <c r="O319" i="12" s="1"/>
  <c r="O128" i="19" s="1"/>
  <c r="N274" i="12"/>
  <c r="N319" i="12" s="1"/>
  <c r="N128" i="19" s="1"/>
  <c r="M274" i="12"/>
  <c r="M319" i="12" s="1"/>
  <c r="M128" i="19" s="1"/>
  <c r="L274" i="12"/>
  <c r="L319" i="12" s="1"/>
  <c r="L128" i="19" s="1"/>
  <c r="K274" i="12"/>
  <c r="K319" i="12" s="1"/>
  <c r="K128" i="19" s="1"/>
  <c r="J274" i="12"/>
  <c r="J319" i="12" s="1"/>
  <c r="J128" i="19" s="1"/>
  <c r="I274" i="12"/>
  <c r="I319" i="12" s="1"/>
  <c r="I128" i="19" s="1"/>
  <c r="H274" i="12"/>
  <c r="H319" i="12" s="1"/>
  <c r="H128" i="19" s="1"/>
  <c r="G274" i="12"/>
  <c r="G319" i="12" s="1"/>
  <c r="G128" i="19" s="1"/>
  <c r="AI273" i="12"/>
  <c r="AI318" i="12" s="1"/>
  <c r="AI127" i="19" s="1"/>
  <c r="AG273" i="12"/>
  <c r="AG318" i="12" s="1"/>
  <c r="AG127" i="19" s="1"/>
  <c r="AE273" i="12"/>
  <c r="AE318" i="12" s="1"/>
  <c r="AE127" i="19" s="1"/>
  <c r="AB273" i="12"/>
  <c r="AB318" i="12" s="1"/>
  <c r="AB127" i="19" s="1"/>
  <c r="AA273" i="12"/>
  <c r="AA318" i="12" s="1"/>
  <c r="AA127" i="19" s="1"/>
  <c r="Z273" i="12"/>
  <c r="Z318" i="12" s="1"/>
  <c r="Z127" i="19" s="1"/>
  <c r="Y273" i="12"/>
  <c r="Y318" i="12" s="1"/>
  <c r="Y127" i="19" s="1"/>
  <c r="X273" i="12"/>
  <c r="X318" i="12" s="1"/>
  <c r="X127" i="19" s="1"/>
  <c r="W273" i="12"/>
  <c r="W318" i="12" s="1"/>
  <c r="W127" i="19" s="1"/>
  <c r="V273" i="12"/>
  <c r="V318" i="12" s="1"/>
  <c r="V127" i="19" s="1"/>
  <c r="U273" i="12"/>
  <c r="U318" i="12" s="1"/>
  <c r="U127" i="19" s="1"/>
  <c r="T273" i="12"/>
  <c r="T318" i="12" s="1"/>
  <c r="T127" i="19" s="1"/>
  <c r="S273" i="12"/>
  <c r="S318" i="12" s="1"/>
  <c r="S127" i="19" s="1"/>
  <c r="R273" i="12"/>
  <c r="R318" i="12" s="1"/>
  <c r="R127" i="19" s="1"/>
  <c r="Q273" i="12"/>
  <c r="Q318" i="12" s="1"/>
  <c r="Q127" i="19" s="1"/>
  <c r="P273" i="12"/>
  <c r="P318" i="12" s="1"/>
  <c r="P127" i="19" s="1"/>
  <c r="O273" i="12"/>
  <c r="O318" i="12" s="1"/>
  <c r="O127" i="19" s="1"/>
  <c r="N273" i="12"/>
  <c r="N318" i="12" s="1"/>
  <c r="N127" i="19" s="1"/>
  <c r="M273" i="12"/>
  <c r="M318" i="12" s="1"/>
  <c r="M127" i="19" s="1"/>
  <c r="L273" i="12"/>
  <c r="L318" i="12" s="1"/>
  <c r="L127" i="19" s="1"/>
  <c r="K273" i="12"/>
  <c r="K318" i="12" s="1"/>
  <c r="K127" i="19" s="1"/>
  <c r="J273" i="12"/>
  <c r="J318" i="12" s="1"/>
  <c r="J127" i="19" s="1"/>
  <c r="I273" i="12"/>
  <c r="I318" i="12" s="1"/>
  <c r="I127" i="19" s="1"/>
  <c r="H273" i="12"/>
  <c r="H318" i="12" s="1"/>
  <c r="H127" i="19" s="1"/>
  <c r="G273" i="12"/>
  <c r="G318" i="12" s="1"/>
  <c r="G127" i="19" s="1"/>
  <c r="AI272" i="12"/>
  <c r="AI317" i="12" s="1"/>
  <c r="AI126" i="19" s="1"/>
  <c r="AG272" i="12"/>
  <c r="AG317" i="12" s="1"/>
  <c r="AG126" i="19" s="1"/>
  <c r="AE272" i="12"/>
  <c r="AE317" i="12" s="1"/>
  <c r="AE126" i="19" s="1"/>
  <c r="AB272" i="12"/>
  <c r="AB317" i="12" s="1"/>
  <c r="AB126" i="19" s="1"/>
  <c r="AA272" i="12"/>
  <c r="AA317" i="12" s="1"/>
  <c r="AA126" i="19" s="1"/>
  <c r="Z272" i="12"/>
  <c r="Z317" i="12" s="1"/>
  <c r="Z126" i="19" s="1"/>
  <c r="Y272" i="12"/>
  <c r="Y317" i="12" s="1"/>
  <c r="Y126" i="19" s="1"/>
  <c r="X272" i="12"/>
  <c r="X317" i="12" s="1"/>
  <c r="X126" i="19" s="1"/>
  <c r="W272" i="12"/>
  <c r="W317" i="12" s="1"/>
  <c r="W126" i="19" s="1"/>
  <c r="V272" i="12"/>
  <c r="V317" i="12" s="1"/>
  <c r="V126" i="19" s="1"/>
  <c r="U272" i="12"/>
  <c r="U317" i="12" s="1"/>
  <c r="U126" i="19" s="1"/>
  <c r="T272" i="12"/>
  <c r="T317" i="12" s="1"/>
  <c r="T126" i="19" s="1"/>
  <c r="S272" i="12"/>
  <c r="S317" i="12" s="1"/>
  <c r="S126" i="19" s="1"/>
  <c r="R272" i="12"/>
  <c r="R317" i="12" s="1"/>
  <c r="R126" i="19" s="1"/>
  <c r="Q272" i="12"/>
  <c r="Q317" i="12" s="1"/>
  <c r="Q126" i="19" s="1"/>
  <c r="P272" i="12"/>
  <c r="P317" i="12" s="1"/>
  <c r="P126" i="19" s="1"/>
  <c r="O272" i="12"/>
  <c r="O317" i="12" s="1"/>
  <c r="O126" i="19" s="1"/>
  <c r="N272" i="12"/>
  <c r="N317" i="12" s="1"/>
  <c r="N126" i="19" s="1"/>
  <c r="M272" i="12"/>
  <c r="M317" i="12" s="1"/>
  <c r="M126" i="19" s="1"/>
  <c r="L272" i="12"/>
  <c r="L317" i="12" s="1"/>
  <c r="L126" i="19" s="1"/>
  <c r="K272" i="12"/>
  <c r="K317" i="12" s="1"/>
  <c r="K126" i="19" s="1"/>
  <c r="J272" i="12"/>
  <c r="J317" i="12" s="1"/>
  <c r="J126" i="19" s="1"/>
  <c r="I272" i="12"/>
  <c r="I317" i="12" s="1"/>
  <c r="I126" i="19" s="1"/>
  <c r="H272" i="12"/>
  <c r="H317" i="12" s="1"/>
  <c r="H126" i="19" s="1"/>
  <c r="G272" i="12"/>
  <c r="G317" i="12" s="1"/>
  <c r="G126" i="19" s="1"/>
  <c r="AI271" i="12"/>
  <c r="AI316" i="12" s="1"/>
  <c r="AI125" i="19" s="1"/>
  <c r="AG271" i="12"/>
  <c r="AG316" i="12" s="1"/>
  <c r="AG125" i="19" s="1"/>
  <c r="AE271" i="12"/>
  <c r="AE316" i="12" s="1"/>
  <c r="AE125" i="19" s="1"/>
  <c r="AB271" i="12"/>
  <c r="AB316" i="12" s="1"/>
  <c r="AB125" i="19" s="1"/>
  <c r="AA271" i="12"/>
  <c r="AA316" i="12" s="1"/>
  <c r="AA125" i="19" s="1"/>
  <c r="Z271" i="12"/>
  <c r="Z316" i="12" s="1"/>
  <c r="Z125" i="19" s="1"/>
  <c r="Y271" i="12"/>
  <c r="Y316" i="12" s="1"/>
  <c r="Y125" i="19" s="1"/>
  <c r="X271" i="12"/>
  <c r="X316" i="12" s="1"/>
  <c r="X125" i="19" s="1"/>
  <c r="W271" i="12"/>
  <c r="W316" i="12" s="1"/>
  <c r="W125" i="19" s="1"/>
  <c r="V271" i="12"/>
  <c r="V316" i="12" s="1"/>
  <c r="V125" i="19" s="1"/>
  <c r="U271" i="12"/>
  <c r="U316" i="12" s="1"/>
  <c r="U125" i="19" s="1"/>
  <c r="T271" i="12"/>
  <c r="T316" i="12" s="1"/>
  <c r="T125" i="19" s="1"/>
  <c r="S271" i="12"/>
  <c r="S316" i="12" s="1"/>
  <c r="S125" i="19" s="1"/>
  <c r="R271" i="12"/>
  <c r="R316" i="12" s="1"/>
  <c r="R125" i="19" s="1"/>
  <c r="Q271" i="12"/>
  <c r="Q316" i="12" s="1"/>
  <c r="Q125" i="19" s="1"/>
  <c r="P271" i="12"/>
  <c r="P316" i="12" s="1"/>
  <c r="P125" i="19" s="1"/>
  <c r="O271" i="12"/>
  <c r="O316" i="12" s="1"/>
  <c r="O125" i="19" s="1"/>
  <c r="N271" i="12"/>
  <c r="N316" i="12" s="1"/>
  <c r="N125" i="19" s="1"/>
  <c r="M271" i="12"/>
  <c r="M316" i="12" s="1"/>
  <c r="M125" i="19" s="1"/>
  <c r="L271" i="12"/>
  <c r="L316" i="12" s="1"/>
  <c r="L125" i="19" s="1"/>
  <c r="K271" i="12"/>
  <c r="K316" i="12" s="1"/>
  <c r="K125" i="19" s="1"/>
  <c r="J271" i="12"/>
  <c r="J316" i="12" s="1"/>
  <c r="J125" i="19" s="1"/>
  <c r="I271" i="12"/>
  <c r="I316" i="12" s="1"/>
  <c r="I125" i="19" s="1"/>
  <c r="H271" i="12"/>
  <c r="H316" i="12" s="1"/>
  <c r="H125" i="19" s="1"/>
  <c r="G271" i="12"/>
  <c r="G316" i="12" s="1"/>
  <c r="G125" i="19" s="1"/>
  <c r="D665" i="8"/>
  <c r="D664" i="8"/>
  <c r="D663" i="8"/>
  <c r="D662" i="8"/>
  <c r="D683" i="8"/>
  <c r="D682" i="8"/>
  <c r="D681" i="8"/>
  <c r="D680" i="8"/>
  <c r="D679" i="8"/>
  <c r="D678" i="8"/>
  <c r="D677" i="8"/>
  <c r="D676" i="8"/>
  <c r="D675" i="8"/>
  <c r="D674" i="8"/>
  <c r="D96" i="8"/>
  <c r="D40" i="11" s="1"/>
  <c r="D59" i="19" s="1"/>
  <c r="D92" i="8"/>
  <c r="D36" i="11" s="1"/>
  <c r="D55" i="19" s="1"/>
  <c r="D93" i="8"/>
  <c r="D37" i="11" s="1"/>
  <c r="D56" i="19" s="1"/>
  <c r="D94" i="8"/>
  <c r="D38" i="11" s="1"/>
  <c r="D57" i="19" s="1"/>
  <c r="D95" i="8"/>
  <c r="D39" i="11" s="1"/>
  <c r="D58" i="19" s="1"/>
  <c r="D97" i="8"/>
  <c r="D41" i="11" s="1"/>
  <c r="D635" i="8"/>
  <c r="D636" i="8"/>
  <c r="D634" i="8"/>
  <c r="D633" i="8"/>
  <c r="D632" i="8"/>
  <c r="D627" i="8"/>
  <c r="D628" i="8"/>
  <c r="D629" i="8"/>
  <c r="D630" i="8"/>
  <c r="D631" i="8"/>
  <c r="AI737" i="10"/>
  <c r="AG737" i="10"/>
  <c r="AE737" i="10"/>
  <c r="AB737" i="10"/>
  <c r="AA737" i="10"/>
  <c r="Z737" i="10"/>
  <c r="Y737" i="10"/>
  <c r="X737" i="10"/>
  <c r="W737" i="10"/>
  <c r="V737" i="10"/>
  <c r="U737" i="10"/>
  <c r="T737" i="10"/>
  <c r="S737" i="10"/>
  <c r="R737" i="10"/>
  <c r="Q737" i="10"/>
  <c r="P737" i="10"/>
  <c r="O737" i="10"/>
  <c r="N737" i="10"/>
  <c r="M737" i="10"/>
  <c r="L737" i="10"/>
  <c r="K737" i="10"/>
  <c r="J737" i="10"/>
  <c r="I737" i="10"/>
  <c r="H737" i="10"/>
  <c r="G737" i="10"/>
  <c r="AI736" i="10"/>
  <c r="AG736" i="10"/>
  <c r="AE736" i="10"/>
  <c r="AB736" i="10"/>
  <c r="AA736" i="10"/>
  <c r="Z736" i="10"/>
  <c r="Y736" i="10"/>
  <c r="X736" i="10"/>
  <c r="W736" i="10"/>
  <c r="V736" i="10"/>
  <c r="U736" i="10"/>
  <c r="T736" i="10"/>
  <c r="S736" i="10"/>
  <c r="R736" i="10"/>
  <c r="Q736" i="10"/>
  <c r="P736" i="10"/>
  <c r="O736" i="10"/>
  <c r="N736" i="10"/>
  <c r="M736" i="10"/>
  <c r="L736" i="10"/>
  <c r="K736" i="10"/>
  <c r="J736" i="10"/>
  <c r="I736" i="10"/>
  <c r="H736" i="10"/>
  <c r="G736" i="10"/>
  <c r="AI735" i="10"/>
  <c r="AG735" i="10"/>
  <c r="AE735" i="10"/>
  <c r="AB735" i="10"/>
  <c r="AA735" i="10"/>
  <c r="Z735" i="10"/>
  <c r="Y735" i="10"/>
  <c r="X735" i="10"/>
  <c r="W735" i="10"/>
  <c r="V735" i="10"/>
  <c r="U735" i="10"/>
  <c r="T735" i="10"/>
  <c r="S735" i="10"/>
  <c r="R735" i="10"/>
  <c r="Q735" i="10"/>
  <c r="P735" i="10"/>
  <c r="O735" i="10"/>
  <c r="N735" i="10"/>
  <c r="M735" i="10"/>
  <c r="L735" i="10"/>
  <c r="K735" i="10"/>
  <c r="J735" i="10"/>
  <c r="I735" i="10"/>
  <c r="H735" i="10"/>
  <c r="G735" i="10"/>
  <c r="AI734" i="10"/>
  <c r="AG734" i="10"/>
  <c r="AE734" i="10"/>
  <c r="AB734" i="10"/>
  <c r="AA734" i="10"/>
  <c r="Z734" i="10"/>
  <c r="Y734" i="10"/>
  <c r="X734" i="10"/>
  <c r="W734" i="10"/>
  <c r="V734" i="10"/>
  <c r="U734" i="10"/>
  <c r="T734" i="10"/>
  <c r="S734" i="10"/>
  <c r="R734" i="10"/>
  <c r="Q734" i="10"/>
  <c r="P734" i="10"/>
  <c r="O734" i="10"/>
  <c r="N734" i="10"/>
  <c r="M734" i="10"/>
  <c r="L734" i="10"/>
  <c r="K734" i="10"/>
  <c r="J734" i="10"/>
  <c r="I734" i="10"/>
  <c r="H734" i="10"/>
  <c r="G734" i="10"/>
  <c r="AI733" i="10"/>
  <c r="AG733" i="10"/>
  <c r="AE733" i="10"/>
  <c r="AB733" i="10"/>
  <c r="AA733" i="10"/>
  <c r="Z733" i="10"/>
  <c r="Y733" i="10"/>
  <c r="X733" i="10"/>
  <c r="W733" i="10"/>
  <c r="V733" i="10"/>
  <c r="U733" i="10"/>
  <c r="T733" i="10"/>
  <c r="S733" i="10"/>
  <c r="R733" i="10"/>
  <c r="Q733" i="10"/>
  <c r="P733" i="10"/>
  <c r="O733" i="10"/>
  <c r="N733" i="10"/>
  <c r="M733" i="10"/>
  <c r="L733" i="10"/>
  <c r="K733" i="10"/>
  <c r="J733" i="10"/>
  <c r="I733" i="10"/>
  <c r="H733" i="10"/>
  <c r="G733" i="10"/>
  <c r="AI732" i="10"/>
  <c r="AG732" i="10"/>
  <c r="AE732" i="10"/>
  <c r="AB732" i="10"/>
  <c r="AA732" i="10"/>
  <c r="Z732" i="10"/>
  <c r="Y732" i="10"/>
  <c r="X732" i="10"/>
  <c r="W732" i="10"/>
  <c r="V732" i="10"/>
  <c r="U732" i="10"/>
  <c r="T732" i="10"/>
  <c r="S732" i="10"/>
  <c r="R732" i="10"/>
  <c r="Q732" i="10"/>
  <c r="P732" i="10"/>
  <c r="O732" i="10"/>
  <c r="N732" i="10"/>
  <c r="M732" i="10"/>
  <c r="L732" i="10"/>
  <c r="K732" i="10"/>
  <c r="J732" i="10"/>
  <c r="I732" i="10"/>
  <c r="H732" i="10"/>
  <c r="G732" i="10"/>
  <c r="AI731" i="10"/>
  <c r="AG731" i="10"/>
  <c r="AE731" i="10"/>
  <c r="AB731" i="10"/>
  <c r="AA731" i="10"/>
  <c r="Z731" i="10"/>
  <c r="Y731" i="10"/>
  <c r="X731" i="10"/>
  <c r="W731" i="10"/>
  <c r="V731" i="10"/>
  <c r="U731" i="10"/>
  <c r="T731" i="10"/>
  <c r="S731" i="10"/>
  <c r="R731" i="10"/>
  <c r="Q731" i="10"/>
  <c r="P731" i="10"/>
  <c r="O731" i="10"/>
  <c r="N731" i="10"/>
  <c r="M731" i="10"/>
  <c r="L731" i="10"/>
  <c r="K731" i="10"/>
  <c r="J731" i="10"/>
  <c r="I731" i="10"/>
  <c r="H731" i="10"/>
  <c r="G731" i="10"/>
  <c r="AI730" i="10"/>
  <c r="AG730" i="10"/>
  <c r="AE730" i="10"/>
  <c r="AB730" i="10"/>
  <c r="AA730" i="10"/>
  <c r="Z730" i="10"/>
  <c r="Y730" i="10"/>
  <c r="X730" i="10"/>
  <c r="W730" i="10"/>
  <c r="V730" i="10"/>
  <c r="U730" i="10"/>
  <c r="T730" i="10"/>
  <c r="S730" i="10"/>
  <c r="R730" i="10"/>
  <c r="Q730" i="10"/>
  <c r="P730" i="10"/>
  <c r="O730" i="10"/>
  <c r="N730" i="10"/>
  <c r="M730" i="10"/>
  <c r="L730" i="10"/>
  <c r="K730" i="10"/>
  <c r="J730" i="10"/>
  <c r="I730" i="10"/>
  <c r="H730" i="10"/>
  <c r="G730" i="10"/>
  <c r="AI508" i="10"/>
  <c r="AG508" i="10"/>
  <c r="AE508" i="10"/>
  <c r="AB508" i="10"/>
  <c r="AA508" i="10"/>
  <c r="Z508" i="10"/>
  <c r="Y508" i="10"/>
  <c r="X508" i="10"/>
  <c r="W508" i="10"/>
  <c r="V508" i="10"/>
  <c r="U508" i="10"/>
  <c r="T508" i="10"/>
  <c r="S508" i="10"/>
  <c r="R508" i="10"/>
  <c r="Q508" i="10"/>
  <c r="P508" i="10"/>
  <c r="O508" i="10"/>
  <c r="N508" i="10"/>
  <c r="M508" i="10"/>
  <c r="L508" i="10"/>
  <c r="K508" i="10"/>
  <c r="J508" i="10"/>
  <c r="I508" i="10"/>
  <c r="H508" i="10"/>
  <c r="G508" i="10"/>
  <c r="AI507" i="10"/>
  <c r="AG507" i="10"/>
  <c r="AE507" i="10"/>
  <c r="AB507" i="10"/>
  <c r="AA507" i="10"/>
  <c r="Z507" i="10"/>
  <c r="Y507" i="10"/>
  <c r="X507" i="10"/>
  <c r="W507" i="10"/>
  <c r="V507" i="10"/>
  <c r="U507" i="10"/>
  <c r="T507" i="10"/>
  <c r="S507" i="10"/>
  <c r="R507" i="10"/>
  <c r="Q507" i="10"/>
  <c r="P507" i="10"/>
  <c r="O507" i="10"/>
  <c r="N507" i="10"/>
  <c r="M507" i="10"/>
  <c r="L507" i="10"/>
  <c r="K507" i="10"/>
  <c r="J507" i="10"/>
  <c r="I507" i="10"/>
  <c r="H507" i="10"/>
  <c r="G507" i="10"/>
  <c r="AI506" i="10"/>
  <c r="AG506" i="10"/>
  <c r="AE506" i="10"/>
  <c r="AB506" i="10"/>
  <c r="AA506" i="10"/>
  <c r="Z506" i="10"/>
  <c r="Y506" i="10"/>
  <c r="X506" i="10"/>
  <c r="W506" i="10"/>
  <c r="V506" i="10"/>
  <c r="U506" i="10"/>
  <c r="T506" i="10"/>
  <c r="S506" i="10"/>
  <c r="R506" i="10"/>
  <c r="Q506" i="10"/>
  <c r="P506" i="10"/>
  <c r="O506" i="10"/>
  <c r="N506" i="10"/>
  <c r="M506" i="10"/>
  <c r="L506" i="10"/>
  <c r="K506" i="10"/>
  <c r="J506" i="10"/>
  <c r="I506" i="10"/>
  <c r="H506" i="10"/>
  <c r="G506" i="10"/>
  <c r="AI505" i="10"/>
  <c r="AG505" i="10"/>
  <c r="AE505" i="10"/>
  <c r="AB505" i="10"/>
  <c r="AA505" i="10"/>
  <c r="Z505" i="10"/>
  <c r="Y505" i="10"/>
  <c r="X505" i="10"/>
  <c r="W505" i="10"/>
  <c r="V505" i="10"/>
  <c r="U505" i="10"/>
  <c r="T505" i="10"/>
  <c r="S505" i="10"/>
  <c r="R505" i="10"/>
  <c r="Q505" i="10"/>
  <c r="P505" i="10"/>
  <c r="O505" i="10"/>
  <c r="N505" i="10"/>
  <c r="M505" i="10"/>
  <c r="L505" i="10"/>
  <c r="K505" i="10"/>
  <c r="J505" i="10"/>
  <c r="I505" i="10"/>
  <c r="H505" i="10"/>
  <c r="G505" i="10"/>
  <c r="AI504" i="10"/>
  <c r="AG504" i="10"/>
  <c r="AE504" i="10"/>
  <c r="AB504" i="10"/>
  <c r="AA504" i="10"/>
  <c r="Z504" i="10"/>
  <c r="Y504" i="10"/>
  <c r="X504" i="10"/>
  <c r="W504" i="10"/>
  <c r="V504" i="10"/>
  <c r="U504" i="10"/>
  <c r="T504" i="10"/>
  <c r="S504" i="10"/>
  <c r="R504" i="10"/>
  <c r="Q504" i="10"/>
  <c r="P504" i="10"/>
  <c r="O504" i="10"/>
  <c r="N504" i="10"/>
  <c r="M504" i="10"/>
  <c r="L504" i="10"/>
  <c r="K504" i="10"/>
  <c r="J504" i="10"/>
  <c r="I504" i="10"/>
  <c r="H504" i="10"/>
  <c r="G504" i="10"/>
  <c r="AI503" i="10"/>
  <c r="AG503" i="10"/>
  <c r="AE503" i="10"/>
  <c r="AB503" i="10"/>
  <c r="AA503" i="10"/>
  <c r="Z503" i="10"/>
  <c r="Y503" i="10"/>
  <c r="X503" i="10"/>
  <c r="W503" i="10"/>
  <c r="V503" i="10"/>
  <c r="U503" i="10"/>
  <c r="T503" i="10"/>
  <c r="S503" i="10"/>
  <c r="R503" i="10"/>
  <c r="Q503" i="10"/>
  <c r="P503" i="10"/>
  <c r="O503" i="10"/>
  <c r="N503" i="10"/>
  <c r="M503" i="10"/>
  <c r="L503" i="10"/>
  <c r="K503" i="10"/>
  <c r="J503" i="10"/>
  <c r="I503" i="10"/>
  <c r="H503" i="10"/>
  <c r="G503" i="10"/>
  <c r="AI502" i="10"/>
  <c r="AG502" i="10"/>
  <c r="AE502" i="10"/>
  <c r="AB502" i="10"/>
  <c r="AA502" i="10"/>
  <c r="Z502" i="10"/>
  <c r="Y502" i="10"/>
  <c r="X502" i="10"/>
  <c r="W502" i="10"/>
  <c r="V502" i="10"/>
  <c r="U502" i="10"/>
  <c r="T502" i="10"/>
  <c r="S502" i="10"/>
  <c r="R502" i="10"/>
  <c r="Q502" i="10"/>
  <c r="P502" i="10"/>
  <c r="O502" i="10"/>
  <c r="N502" i="10"/>
  <c r="M502" i="10"/>
  <c r="L502" i="10"/>
  <c r="K502" i="10"/>
  <c r="J502" i="10"/>
  <c r="I502" i="10"/>
  <c r="H502" i="10"/>
  <c r="G502" i="10"/>
  <c r="AI501" i="10"/>
  <c r="AG501" i="10"/>
  <c r="AE501" i="10"/>
  <c r="AB501" i="10"/>
  <c r="AA501" i="10"/>
  <c r="Z501" i="10"/>
  <c r="Y501" i="10"/>
  <c r="X501" i="10"/>
  <c r="W501" i="10"/>
  <c r="V501" i="10"/>
  <c r="U501" i="10"/>
  <c r="T501" i="10"/>
  <c r="S501" i="10"/>
  <c r="R501" i="10"/>
  <c r="Q501" i="10"/>
  <c r="P501" i="10"/>
  <c r="O501" i="10"/>
  <c r="N501" i="10"/>
  <c r="M501" i="10"/>
  <c r="L501" i="10"/>
  <c r="K501" i="10"/>
  <c r="J501" i="10"/>
  <c r="I501" i="10"/>
  <c r="H501" i="10"/>
  <c r="G501" i="10"/>
  <c r="AI237" i="10"/>
  <c r="AG237" i="10"/>
  <c r="AE237" i="10"/>
  <c r="AB237" i="10"/>
  <c r="AA237" i="10"/>
  <c r="Z237" i="10"/>
  <c r="Y237" i="10"/>
  <c r="X237" i="10"/>
  <c r="W237" i="10"/>
  <c r="V237" i="10"/>
  <c r="U237" i="10"/>
  <c r="T237" i="10"/>
  <c r="S237" i="10"/>
  <c r="R237" i="10"/>
  <c r="Q237" i="10"/>
  <c r="P237" i="10"/>
  <c r="O237" i="10"/>
  <c r="N237" i="10"/>
  <c r="M237" i="10"/>
  <c r="L237" i="10"/>
  <c r="K237" i="10"/>
  <c r="J237" i="10"/>
  <c r="I237" i="10"/>
  <c r="H237" i="10"/>
  <c r="G237" i="10"/>
  <c r="AI236" i="10"/>
  <c r="AI33" i="19" s="1"/>
  <c r="AG236" i="10"/>
  <c r="AG33" i="19" s="1"/>
  <c r="AE236" i="10"/>
  <c r="AE33" i="19" s="1"/>
  <c r="AB236" i="10"/>
  <c r="AB33" i="19" s="1"/>
  <c r="AA236" i="10"/>
  <c r="AA33" i="19" s="1"/>
  <c r="Z236" i="10"/>
  <c r="Z33" i="19" s="1"/>
  <c r="Y236" i="10"/>
  <c r="Y33" i="19" s="1"/>
  <c r="X236" i="10"/>
  <c r="X33" i="19" s="1"/>
  <c r="W236" i="10"/>
  <c r="W33" i="19" s="1"/>
  <c r="V236" i="10"/>
  <c r="V33" i="19" s="1"/>
  <c r="U236" i="10"/>
  <c r="U33" i="19" s="1"/>
  <c r="T236" i="10"/>
  <c r="T33" i="19" s="1"/>
  <c r="S236" i="10"/>
  <c r="S33" i="19" s="1"/>
  <c r="R236" i="10"/>
  <c r="R33" i="19" s="1"/>
  <c r="Q236" i="10"/>
  <c r="Q33" i="19" s="1"/>
  <c r="P236" i="10"/>
  <c r="P33" i="19" s="1"/>
  <c r="O236" i="10"/>
  <c r="O33" i="19" s="1"/>
  <c r="N236" i="10"/>
  <c r="N33" i="19" s="1"/>
  <c r="M236" i="10"/>
  <c r="M33" i="19" s="1"/>
  <c r="L236" i="10"/>
  <c r="L33" i="19" s="1"/>
  <c r="K236" i="10"/>
  <c r="K33" i="19" s="1"/>
  <c r="J236" i="10"/>
  <c r="J33" i="19" s="1"/>
  <c r="I236" i="10"/>
  <c r="I33" i="19" s="1"/>
  <c r="H236" i="10"/>
  <c r="H33" i="19" s="1"/>
  <c r="G236" i="10"/>
  <c r="G33" i="19" s="1"/>
  <c r="AI235" i="10"/>
  <c r="AI32" i="19" s="1"/>
  <c r="AG235" i="10"/>
  <c r="AG32" i="19" s="1"/>
  <c r="AE235" i="10"/>
  <c r="AE32" i="19" s="1"/>
  <c r="AB235" i="10"/>
  <c r="AB32" i="19" s="1"/>
  <c r="AA235" i="10"/>
  <c r="AA32" i="19" s="1"/>
  <c r="Z235" i="10"/>
  <c r="Z32" i="19" s="1"/>
  <c r="Y235" i="10"/>
  <c r="Y32" i="19" s="1"/>
  <c r="X235" i="10"/>
  <c r="X32" i="19" s="1"/>
  <c r="W235" i="10"/>
  <c r="W32" i="19" s="1"/>
  <c r="V235" i="10"/>
  <c r="V32" i="19" s="1"/>
  <c r="U235" i="10"/>
  <c r="U32" i="19" s="1"/>
  <c r="T235" i="10"/>
  <c r="T32" i="19" s="1"/>
  <c r="S235" i="10"/>
  <c r="S32" i="19" s="1"/>
  <c r="R235" i="10"/>
  <c r="R32" i="19" s="1"/>
  <c r="Q235" i="10"/>
  <c r="Q32" i="19" s="1"/>
  <c r="P235" i="10"/>
  <c r="P32" i="19" s="1"/>
  <c r="O235" i="10"/>
  <c r="O32" i="19" s="1"/>
  <c r="N235" i="10"/>
  <c r="N32" i="19" s="1"/>
  <c r="M235" i="10"/>
  <c r="M32" i="19" s="1"/>
  <c r="L235" i="10"/>
  <c r="L32" i="19" s="1"/>
  <c r="K235" i="10"/>
  <c r="K32" i="19" s="1"/>
  <c r="J235" i="10"/>
  <c r="J32" i="19" s="1"/>
  <c r="I235" i="10"/>
  <c r="I32" i="19" s="1"/>
  <c r="H235" i="10"/>
  <c r="H32" i="19" s="1"/>
  <c r="G235" i="10"/>
  <c r="G32" i="19" s="1"/>
  <c r="AI234" i="10"/>
  <c r="AI31" i="19" s="1"/>
  <c r="AG234" i="10"/>
  <c r="AG31" i="19" s="1"/>
  <c r="AE234" i="10"/>
  <c r="AE31" i="19" s="1"/>
  <c r="AB234" i="10"/>
  <c r="AB31" i="19" s="1"/>
  <c r="AA234" i="10"/>
  <c r="AA31" i="19" s="1"/>
  <c r="Z234" i="10"/>
  <c r="Z31" i="19" s="1"/>
  <c r="Y234" i="10"/>
  <c r="Y31" i="19" s="1"/>
  <c r="X234" i="10"/>
  <c r="X31" i="19" s="1"/>
  <c r="W234" i="10"/>
  <c r="W31" i="19" s="1"/>
  <c r="V234" i="10"/>
  <c r="V31" i="19" s="1"/>
  <c r="U234" i="10"/>
  <c r="U31" i="19" s="1"/>
  <c r="T234" i="10"/>
  <c r="T31" i="19" s="1"/>
  <c r="S234" i="10"/>
  <c r="S31" i="19" s="1"/>
  <c r="R234" i="10"/>
  <c r="R31" i="19" s="1"/>
  <c r="Q234" i="10"/>
  <c r="Q31" i="19" s="1"/>
  <c r="P234" i="10"/>
  <c r="P31" i="19" s="1"/>
  <c r="O234" i="10"/>
  <c r="O31" i="19" s="1"/>
  <c r="N234" i="10"/>
  <c r="N31" i="19" s="1"/>
  <c r="M234" i="10"/>
  <c r="M31" i="19" s="1"/>
  <c r="L234" i="10"/>
  <c r="L31" i="19" s="1"/>
  <c r="K234" i="10"/>
  <c r="K31" i="19" s="1"/>
  <c r="J234" i="10"/>
  <c r="J31" i="19" s="1"/>
  <c r="I234" i="10"/>
  <c r="I31" i="19" s="1"/>
  <c r="H234" i="10"/>
  <c r="H31" i="19" s="1"/>
  <c r="G234" i="10"/>
  <c r="G31" i="19" s="1"/>
  <c r="AI233" i="10"/>
  <c r="AI30" i="19" s="1"/>
  <c r="AG233" i="10"/>
  <c r="AG30" i="19" s="1"/>
  <c r="AE233" i="10"/>
  <c r="AE30" i="19" s="1"/>
  <c r="AB233" i="10"/>
  <c r="AB30" i="19" s="1"/>
  <c r="AA233" i="10"/>
  <c r="AA30" i="19" s="1"/>
  <c r="Z233" i="10"/>
  <c r="Z30" i="19" s="1"/>
  <c r="Y233" i="10"/>
  <c r="Y30" i="19" s="1"/>
  <c r="X233" i="10"/>
  <c r="X30" i="19" s="1"/>
  <c r="W233" i="10"/>
  <c r="W30" i="19" s="1"/>
  <c r="V233" i="10"/>
  <c r="V30" i="19" s="1"/>
  <c r="U233" i="10"/>
  <c r="U30" i="19" s="1"/>
  <c r="T233" i="10"/>
  <c r="T30" i="19" s="1"/>
  <c r="S233" i="10"/>
  <c r="S30" i="19" s="1"/>
  <c r="R233" i="10"/>
  <c r="R30" i="19" s="1"/>
  <c r="Q233" i="10"/>
  <c r="Q30" i="19" s="1"/>
  <c r="P233" i="10"/>
  <c r="P30" i="19" s="1"/>
  <c r="O233" i="10"/>
  <c r="O30" i="19" s="1"/>
  <c r="N233" i="10"/>
  <c r="N30" i="19" s="1"/>
  <c r="M233" i="10"/>
  <c r="M30" i="19" s="1"/>
  <c r="L233" i="10"/>
  <c r="L30" i="19" s="1"/>
  <c r="K233" i="10"/>
  <c r="K30" i="19" s="1"/>
  <c r="J233" i="10"/>
  <c r="J30" i="19" s="1"/>
  <c r="I233" i="10"/>
  <c r="I30" i="19" s="1"/>
  <c r="H233" i="10"/>
  <c r="H30" i="19" s="1"/>
  <c r="G233" i="10"/>
  <c r="G30" i="19" s="1"/>
  <c r="AI232" i="10"/>
  <c r="AI29" i="19" s="1"/>
  <c r="AG232" i="10"/>
  <c r="AG29" i="19" s="1"/>
  <c r="AE232" i="10"/>
  <c r="AE29" i="19" s="1"/>
  <c r="AB232" i="10"/>
  <c r="AB29" i="19" s="1"/>
  <c r="AA232" i="10"/>
  <c r="AA29" i="19" s="1"/>
  <c r="Z232" i="10"/>
  <c r="Z29" i="19" s="1"/>
  <c r="Y232" i="10"/>
  <c r="Y29" i="19" s="1"/>
  <c r="X232" i="10"/>
  <c r="X29" i="19" s="1"/>
  <c r="W232" i="10"/>
  <c r="W29" i="19" s="1"/>
  <c r="V232" i="10"/>
  <c r="V29" i="19" s="1"/>
  <c r="U232" i="10"/>
  <c r="U29" i="19" s="1"/>
  <c r="T232" i="10"/>
  <c r="T29" i="19" s="1"/>
  <c r="S232" i="10"/>
  <c r="S29" i="19" s="1"/>
  <c r="R232" i="10"/>
  <c r="R29" i="19" s="1"/>
  <c r="Q232" i="10"/>
  <c r="Q29" i="19" s="1"/>
  <c r="P232" i="10"/>
  <c r="P29" i="19" s="1"/>
  <c r="O232" i="10"/>
  <c r="O29" i="19" s="1"/>
  <c r="N232" i="10"/>
  <c r="N29" i="19" s="1"/>
  <c r="M232" i="10"/>
  <c r="M29" i="19" s="1"/>
  <c r="L232" i="10"/>
  <c r="L29" i="19" s="1"/>
  <c r="K232" i="10"/>
  <c r="K29" i="19" s="1"/>
  <c r="J232" i="10"/>
  <c r="J29" i="19" s="1"/>
  <c r="I232" i="10"/>
  <c r="I29" i="19" s="1"/>
  <c r="H232" i="10"/>
  <c r="H29" i="19" s="1"/>
  <c r="G232" i="10"/>
  <c r="G29" i="19" s="1"/>
  <c r="AI231" i="10"/>
  <c r="AI28" i="19" s="1"/>
  <c r="AG231" i="10"/>
  <c r="AG28" i="19" s="1"/>
  <c r="AE231" i="10"/>
  <c r="AE28" i="19" s="1"/>
  <c r="AB231" i="10"/>
  <c r="AB28" i="19" s="1"/>
  <c r="AA231" i="10"/>
  <c r="AA28" i="19" s="1"/>
  <c r="Z231" i="10"/>
  <c r="Z28" i="19" s="1"/>
  <c r="Y231" i="10"/>
  <c r="Y28" i="19" s="1"/>
  <c r="X231" i="10"/>
  <c r="X28" i="19" s="1"/>
  <c r="W231" i="10"/>
  <c r="W28" i="19" s="1"/>
  <c r="V231" i="10"/>
  <c r="V28" i="19" s="1"/>
  <c r="U231" i="10"/>
  <c r="U28" i="19" s="1"/>
  <c r="T231" i="10"/>
  <c r="T28" i="19" s="1"/>
  <c r="S231" i="10"/>
  <c r="S28" i="19" s="1"/>
  <c r="R231" i="10"/>
  <c r="R28" i="19" s="1"/>
  <c r="Q231" i="10"/>
  <c r="Q28" i="19" s="1"/>
  <c r="P231" i="10"/>
  <c r="P28" i="19" s="1"/>
  <c r="O231" i="10"/>
  <c r="O28" i="19" s="1"/>
  <c r="N231" i="10"/>
  <c r="N28" i="19" s="1"/>
  <c r="M231" i="10"/>
  <c r="M28" i="19" s="1"/>
  <c r="L231" i="10"/>
  <c r="L28" i="19" s="1"/>
  <c r="K231" i="10"/>
  <c r="K28" i="19" s="1"/>
  <c r="J231" i="10"/>
  <c r="J28" i="19" s="1"/>
  <c r="I231" i="10"/>
  <c r="I28" i="19" s="1"/>
  <c r="H231" i="10"/>
  <c r="H28" i="19" s="1"/>
  <c r="G231" i="10"/>
  <c r="G28" i="19" s="1"/>
  <c r="AI230" i="10"/>
  <c r="AI27" i="19" s="1"/>
  <c r="AG230" i="10"/>
  <c r="AG27" i="19" s="1"/>
  <c r="AE230" i="10"/>
  <c r="AE27" i="19" s="1"/>
  <c r="AB230" i="10"/>
  <c r="AB27" i="19" s="1"/>
  <c r="AA230" i="10"/>
  <c r="AA27" i="19" s="1"/>
  <c r="Z230" i="10"/>
  <c r="Z27" i="19" s="1"/>
  <c r="Y230" i="10"/>
  <c r="Y27" i="19" s="1"/>
  <c r="X230" i="10"/>
  <c r="X27" i="19" s="1"/>
  <c r="W230" i="10"/>
  <c r="W27" i="19" s="1"/>
  <c r="V230" i="10"/>
  <c r="V27" i="19" s="1"/>
  <c r="U230" i="10"/>
  <c r="U27" i="19" s="1"/>
  <c r="T230" i="10"/>
  <c r="T27" i="19" s="1"/>
  <c r="S230" i="10"/>
  <c r="S27" i="19" s="1"/>
  <c r="R230" i="10"/>
  <c r="R27" i="19" s="1"/>
  <c r="Q230" i="10"/>
  <c r="Q27" i="19" s="1"/>
  <c r="P230" i="10"/>
  <c r="P27" i="19" s="1"/>
  <c r="O230" i="10"/>
  <c r="O27" i="19" s="1"/>
  <c r="N230" i="10"/>
  <c r="N27" i="19" s="1"/>
  <c r="M230" i="10"/>
  <c r="M27" i="19" s="1"/>
  <c r="L230" i="10"/>
  <c r="L27" i="19" s="1"/>
  <c r="K230" i="10"/>
  <c r="K27" i="19" s="1"/>
  <c r="J230" i="10"/>
  <c r="J27" i="19" s="1"/>
  <c r="I230" i="10"/>
  <c r="I27" i="19" s="1"/>
  <c r="H230" i="10"/>
  <c r="H27" i="19" s="1"/>
  <c r="G230" i="10"/>
  <c r="G27" i="19" s="1"/>
  <c r="AI229" i="10"/>
  <c r="AI26" i="19" s="1"/>
  <c r="AG229" i="10"/>
  <c r="AG26" i="19" s="1"/>
  <c r="AE229" i="10"/>
  <c r="AE26" i="19" s="1"/>
  <c r="AB229" i="10"/>
  <c r="AB26" i="19" s="1"/>
  <c r="AA229" i="10"/>
  <c r="AA26" i="19" s="1"/>
  <c r="Z229" i="10"/>
  <c r="Z26" i="19" s="1"/>
  <c r="Y229" i="10"/>
  <c r="Y26" i="19" s="1"/>
  <c r="X229" i="10"/>
  <c r="X26" i="19" s="1"/>
  <c r="W229" i="10"/>
  <c r="W26" i="19" s="1"/>
  <c r="V229" i="10"/>
  <c r="V26" i="19" s="1"/>
  <c r="U229" i="10"/>
  <c r="U26" i="19" s="1"/>
  <c r="T229" i="10"/>
  <c r="T26" i="19" s="1"/>
  <c r="S229" i="10"/>
  <c r="S26" i="19" s="1"/>
  <c r="R229" i="10"/>
  <c r="R26" i="19" s="1"/>
  <c r="Q229" i="10"/>
  <c r="Q26" i="19" s="1"/>
  <c r="P229" i="10"/>
  <c r="P26" i="19" s="1"/>
  <c r="O229" i="10"/>
  <c r="O26" i="19" s="1"/>
  <c r="N229" i="10"/>
  <c r="N26" i="19" s="1"/>
  <c r="M229" i="10"/>
  <c r="M26" i="19" s="1"/>
  <c r="L229" i="10"/>
  <c r="L26" i="19" s="1"/>
  <c r="K229" i="10"/>
  <c r="K26" i="19" s="1"/>
  <c r="J229" i="10"/>
  <c r="J26" i="19" s="1"/>
  <c r="I229" i="10"/>
  <c r="I26" i="19" s="1"/>
  <c r="H229" i="10"/>
  <c r="H26" i="19" s="1"/>
  <c r="G229" i="10"/>
  <c r="G26" i="19" s="1"/>
  <c r="D56" i="8"/>
  <c r="D262" i="10" s="1"/>
  <c r="D57" i="8"/>
  <c r="D263" i="10" s="1"/>
  <c r="D58" i="8"/>
  <c r="D264" i="10" s="1"/>
  <c r="D59" i="8"/>
  <c r="D265" i="10" s="1"/>
  <c r="D60" i="8"/>
  <c r="D266" i="10" s="1"/>
  <c r="D61" i="8"/>
  <c r="D267" i="10" s="1"/>
  <c r="D62" i="8"/>
  <c r="D268" i="10" s="1"/>
  <c r="D63" i="8"/>
  <c r="D269" i="10" s="1"/>
  <c r="D64" i="8"/>
  <c r="D270" i="10" s="1"/>
  <c r="D65" i="8"/>
  <c r="D271" i="10" s="1"/>
  <c r="D66" i="8"/>
  <c r="D32" i="8"/>
  <c r="D33" i="19" s="1"/>
  <c r="D31" i="8"/>
  <c r="D32" i="19" s="1"/>
  <c r="D30" i="8"/>
  <c r="D31" i="19" s="1"/>
  <c r="D29" i="8"/>
  <c r="D30" i="19" s="1"/>
  <c r="D28" i="8"/>
  <c r="D29" i="19" s="1"/>
  <c r="D27" i="8"/>
  <c r="D28" i="19" s="1"/>
  <c r="D26" i="8"/>
  <c r="D27" i="19" s="1"/>
  <c r="D25" i="8"/>
  <c r="D26" i="19" s="1"/>
  <c r="AC1587" i="15" l="1"/>
  <c r="D706" i="10"/>
  <c r="D2177" i="8"/>
  <c r="D31" i="16" s="1"/>
  <c r="D97" i="16" s="1"/>
  <c r="D633" i="10"/>
  <c r="D2178" i="8"/>
  <c r="D32" i="16" s="1"/>
  <c r="D98" i="16" s="1"/>
  <c r="D2182" i="8"/>
  <c r="D36" i="16" s="1"/>
  <c r="D102" i="16" s="1"/>
  <c r="D30" i="10"/>
  <c r="D2176" i="8"/>
  <c r="D30" i="16" s="1"/>
  <c r="D96" i="16" s="1"/>
  <c r="D34" i="10"/>
  <c r="D2180" i="8"/>
  <c r="D34" i="16" s="1"/>
  <c r="D100" i="16" s="1"/>
  <c r="D710" i="10"/>
  <c r="D2181" i="8"/>
  <c r="D35" i="16" s="1"/>
  <c r="D101" i="16" s="1"/>
  <c r="D229" i="10"/>
  <c r="D2175" i="8"/>
  <c r="D29" i="16" s="1"/>
  <c r="D95" i="16" s="1"/>
  <c r="D233" i="10"/>
  <c r="D2179" i="8"/>
  <c r="D33" i="16" s="1"/>
  <c r="D99" i="16" s="1"/>
  <c r="D55" i="12"/>
  <c r="D100" i="12" s="1"/>
  <c r="D145" i="12" s="1"/>
  <c r="D190" i="12" s="1"/>
  <c r="D235" i="12" s="1"/>
  <c r="D280" i="12" s="1"/>
  <c r="D325" i="12" s="1"/>
  <c r="D134" i="19" s="1"/>
  <c r="D583" i="11"/>
  <c r="D87" i="19" s="1"/>
  <c r="D54" i="13"/>
  <c r="D174" i="19" s="1"/>
  <c r="D121" i="13"/>
  <c r="D236" i="19" s="1"/>
  <c r="D167" i="13"/>
  <c r="D277" i="19" s="1"/>
  <c r="D175" i="13"/>
  <c r="D285" i="19" s="1"/>
  <c r="D220" i="13"/>
  <c r="D325" i="19" s="1"/>
  <c r="D224" i="13"/>
  <c r="D329" i="19" s="1"/>
  <c r="D580" i="11"/>
  <c r="D84" i="19" s="1"/>
  <c r="D366" i="12"/>
  <c r="D411" i="12" s="1"/>
  <c r="D456" i="12" s="1"/>
  <c r="D370" i="12"/>
  <c r="D415" i="12" s="1"/>
  <c r="D460" i="12" s="1"/>
  <c r="D55" i="13"/>
  <c r="D175" i="19" s="1"/>
  <c r="D122" i="13"/>
  <c r="D237" i="19" s="1"/>
  <c r="D164" i="13"/>
  <c r="D274" i="19" s="1"/>
  <c r="D172" i="13"/>
  <c r="D282" i="19" s="1"/>
  <c r="D217" i="13"/>
  <c r="D322" i="19" s="1"/>
  <c r="D225" i="13"/>
  <c r="D330" i="19" s="1"/>
  <c r="D579" i="11"/>
  <c r="D83" i="19" s="1"/>
  <c r="D585" i="11"/>
  <c r="D89" i="19" s="1"/>
  <c r="D367" i="12"/>
  <c r="D412" i="12" s="1"/>
  <c r="D457" i="12" s="1"/>
  <c r="D371" i="12"/>
  <c r="D416" i="12" s="1"/>
  <c r="D461" i="12" s="1"/>
  <c r="D56" i="13"/>
  <c r="D176" i="19" s="1"/>
  <c r="D60" i="13"/>
  <c r="D180" i="19" s="1"/>
  <c r="D119" i="13"/>
  <c r="D234" i="19" s="1"/>
  <c r="D123" i="13"/>
  <c r="D238" i="19" s="1"/>
  <c r="D161" i="13"/>
  <c r="D271" i="19" s="1"/>
  <c r="D165" i="13"/>
  <c r="D275" i="19" s="1"/>
  <c r="D169" i="13"/>
  <c r="D279" i="19" s="1"/>
  <c r="D173" i="13"/>
  <c r="D283" i="19" s="1"/>
  <c r="D214" i="13"/>
  <c r="D319" i="19" s="1"/>
  <c r="D218" i="13"/>
  <c r="D323" i="19" s="1"/>
  <c r="D222" i="13"/>
  <c r="D327" i="19" s="1"/>
  <c r="D581" i="11"/>
  <c r="D85" i="19" s="1"/>
  <c r="D586" i="11"/>
  <c r="D90" i="19" s="1"/>
  <c r="D47" i="12"/>
  <c r="D92" i="12" s="1"/>
  <c r="D137" i="12" s="1"/>
  <c r="D182" i="12" s="1"/>
  <c r="D227" i="12" s="1"/>
  <c r="D272" i="12" s="1"/>
  <c r="D317" i="12" s="1"/>
  <c r="D126" i="19" s="1"/>
  <c r="D51" i="12"/>
  <c r="D96" i="12" s="1"/>
  <c r="D141" i="12" s="1"/>
  <c r="D186" i="12" s="1"/>
  <c r="D231" i="12" s="1"/>
  <c r="D276" i="12" s="1"/>
  <c r="D321" i="12" s="1"/>
  <c r="D130" i="19" s="1"/>
  <c r="D58" i="13"/>
  <c r="D178" i="19" s="1"/>
  <c r="D117" i="13"/>
  <c r="D232" i="19" s="1"/>
  <c r="D125" i="13"/>
  <c r="D240" i="19" s="1"/>
  <c r="D163" i="13"/>
  <c r="D273" i="19" s="1"/>
  <c r="D171" i="13"/>
  <c r="D281" i="19" s="1"/>
  <c r="D216" i="13"/>
  <c r="D321" i="19" s="1"/>
  <c r="D584" i="11"/>
  <c r="D88" i="19" s="1"/>
  <c r="D59" i="13"/>
  <c r="D179" i="19" s="1"/>
  <c r="D118" i="13"/>
  <c r="D233" i="19" s="1"/>
  <c r="D168" i="13"/>
  <c r="D278" i="19" s="1"/>
  <c r="D213" i="13"/>
  <c r="D318" i="19" s="1"/>
  <c r="D221" i="13"/>
  <c r="D326" i="19" s="1"/>
  <c r="D582" i="11"/>
  <c r="D86" i="19" s="1"/>
  <c r="D578" i="11"/>
  <c r="D82" i="19" s="1"/>
  <c r="D587" i="11"/>
  <c r="D91" i="19" s="1"/>
  <c r="D46" i="12"/>
  <c r="D91" i="12" s="1"/>
  <c r="D136" i="12" s="1"/>
  <c r="D181" i="12" s="1"/>
  <c r="D226" i="12" s="1"/>
  <c r="D271" i="12" s="1"/>
  <c r="D316" i="12" s="1"/>
  <c r="D125" i="19" s="1"/>
  <c r="D50" i="12"/>
  <c r="D95" i="12" s="1"/>
  <c r="D140" i="12" s="1"/>
  <c r="D185" i="12" s="1"/>
  <c r="D230" i="12" s="1"/>
  <c r="D275" i="12" s="1"/>
  <c r="D320" i="12" s="1"/>
  <c r="D129" i="19" s="1"/>
  <c r="D54" i="12"/>
  <c r="D99" i="12" s="1"/>
  <c r="D144" i="12" s="1"/>
  <c r="D189" i="12" s="1"/>
  <c r="D234" i="12" s="1"/>
  <c r="D279" i="12" s="1"/>
  <c r="D324" i="12" s="1"/>
  <c r="D133" i="19" s="1"/>
  <c r="D53" i="13"/>
  <c r="D173" i="19" s="1"/>
  <c r="D57" i="13"/>
  <c r="D177" i="19" s="1"/>
  <c r="D120" i="13"/>
  <c r="D235" i="19" s="1"/>
  <c r="D124" i="13"/>
  <c r="D239" i="19" s="1"/>
  <c r="D162" i="13"/>
  <c r="D272" i="19" s="1"/>
  <c r="D166" i="13"/>
  <c r="D276" i="19" s="1"/>
  <c r="D170" i="13"/>
  <c r="D280" i="19" s="1"/>
  <c r="D174" i="13"/>
  <c r="D284" i="19" s="1"/>
  <c r="D215" i="13"/>
  <c r="D320" i="19" s="1"/>
  <c r="D219" i="13"/>
  <c r="D324" i="19" s="1"/>
  <c r="D223" i="13"/>
  <c r="D328" i="19" s="1"/>
  <c r="AC478" i="19"/>
  <c r="AC480" i="19" s="1"/>
  <c r="AC493" i="19" s="1"/>
  <c r="AC509" i="19" s="1"/>
  <c r="AC516" i="19" s="1"/>
  <c r="AC522" i="19" s="1"/>
  <c r="AC526" i="19" s="1"/>
  <c r="D104" i="10"/>
  <c r="D184" i="10"/>
  <c r="D85" i="10"/>
  <c r="D209" i="10"/>
  <c r="D736" i="10"/>
  <c r="D31" i="10"/>
  <c r="D109" i="10"/>
  <c r="D131" i="10"/>
  <c r="D235" i="10"/>
  <c r="D503" i="10"/>
  <c r="D59" i="10"/>
  <c r="D105" i="10"/>
  <c r="D130" i="10"/>
  <c r="D181" i="10"/>
  <c r="D507" i="10"/>
  <c r="D159" i="10"/>
  <c r="D33" i="10"/>
  <c r="D81" i="10"/>
  <c r="D135" i="10"/>
  <c r="D185" i="10"/>
  <c r="D205" i="10"/>
  <c r="D305" i="10"/>
  <c r="D301" i="10"/>
  <c r="D55" i="10"/>
  <c r="D108" i="10"/>
  <c r="D134" i="10"/>
  <c r="D155" i="10"/>
  <c r="D180" i="10"/>
  <c r="D231" i="10"/>
  <c r="D732" i="10"/>
  <c r="D36" i="10"/>
  <c r="D737" i="10"/>
  <c r="D508" i="10"/>
  <c r="D186" i="10"/>
  <c r="D136" i="10"/>
  <c r="D110" i="10"/>
  <c r="D308" i="10"/>
  <c r="D711" i="10"/>
  <c r="D687" i="10"/>
  <c r="D661" i="10"/>
  <c r="D637" i="10"/>
  <c r="D232" i="10"/>
  <c r="D358" i="10"/>
  <c r="D458" i="10"/>
  <c r="D611" i="10"/>
  <c r="D328" i="10"/>
  <c r="D428" i="10"/>
  <c r="D533" i="10"/>
  <c r="D60" i="10"/>
  <c r="D86" i="10"/>
  <c r="D160" i="10"/>
  <c r="D210" i="10"/>
  <c r="D236" i="10"/>
  <c r="D332" i="10"/>
  <c r="D382" i="10"/>
  <c r="D432" i="10"/>
  <c r="D482" i="10"/>
  <c r="D537" i="10"/>
  <c r="D587" i="10"/>
  <c r="D32" i="10"/>
  <c r="D733" i="10"/>
  <c r="D504" i="10"/>
  <c r="D182" i="10"/>
  <c r="D132" i="10"/>
  <c r="D106" i="10"/>
  <c r="D657" i="10"/>
  <c r="D304" i="10"/>
  <c r="D707" i="10"/>
  <c r="D683" i="10"/>
  <c r="D56" i="10"/>
  <c r="D82" i="10"/>
  <c r="D156" i="10"/>
  <c r="D206" i="10"/>
  <c r="D408" i="10"/>
  <c r="D561" i="10"/>
  <c r="D378" i="10"/>
  <c r="D478" i="10"/>
  <c r="D583" i="10"/>
  <c r="D354" i="10"/>
  <c r="D404" i="10"/>
  <c r="D454" i="10"/>
  <c r="D557" i="10"/>
  <c r="D607" i="10"/>
  <c r="D329" i="10"/>
  <c r="D355" i="10"/>
  <c r="D379" i="10"/>
  <c r="D405" i="10"/>
  <c r="D429" i="10"/>
  <c r="D479" i="10"/>
  <c r="D505" i="10"/>
  <c r="D530" i="10"/>
  <c r="D554" i="10"/>
  <c r="D580" i="10"/>
  <c r="D604" i="10"/>
  <c r="D608" i="10"/>
  <c r="D634" i="10"/>
  <c r="D658" i="10"/>
  <c r="D684" i="10"/>
  <c r="D704" i="10"/>
  <c r="D730" i="10"/>
  <c r="D29" i="10"/>
  <c r="D58" i="10"/>
  <c r="D54" i="10"/>
  <c r="D84" i="10"/>
  <c r="D80" i="10"/>
  <c r="D107" i="10"/>
  <c r="D103" i="10"/>
  <c r="D133" i="10"/>
  <c r="D129" i="10"/>
  <c r="D158" i="10"/>
  <c r="D154" i="10"/>
  <c r="D183" i="10"/>
  <c r="D179" i="10"/>
  <c r="D208" i="10"/>
  <c r="D204" i="10"/>
  <c r="D234" i="10"/>
  <c r="D230" i="10"/>
  <c r="D307" i="10"/>
  <c r="D303" i="10"/>
  <c r="D326" i="10"/>
  <c r="D330" i="10"/>
  <c r="D352" i="10"/>
  <c r="D356" i="10"/>
  <c r="D376" i="10"/>
  <c r="D380" i="10"/>
  <c r="D402" i="10"/>
  <c r="D406" i="10"/>
  <c r="D426" i="10"/>
  <c r="D430" i="10"/>
  <c r="D452" i="10"/>
  <c r="D456" i="10"/>
  <c r="D476" i="10"/>
  <c r="D480" i="10"/>
  <c r="D531" i="10"/>
  <c r="D535" i="10"/>
  <c r="D555" i="10"/>
  <c r="D559" i="10"/>
  <c r="D581" i="10"/>
  <c r="D585" i="10"/>
  <c r="D605" i="10"/>
  <c r="D609" i="10"/>
  <c r="D631" i="10"/>
  <c r="D635" i="10"/>
  <c r="D655" i="10"/>
  <c r="D659" i="10"/>
  <c r="D681" i="10"/>
  <c r="D685" i="10"/>
  <c r="D705" i="10"/>
  <c r="D709" i="10"/>
  <c r="D373" i="12"/>
  <c r="D418" i="12" s="1"/>
  <c r="D463" i="12" s="1"/>
  <c r="D325" i="10"/>
  <c r="D351" i="10"/>
  <c r="D375" i="10"/>
  <c r="D401" i="10"/>
  <c r="D425" i="10"/>
  <c r="D451" i="10"/>
  <c r="D455" i="10"/>
  <c r="D475" i="10"/>
  <c r="D501" i="10"/>
  <c r="D534" i="10"/>
  <c r="D558" i="10"/>
  <c r="D584" i="10"/>
  <c r="D630" i="10"/>
  <c r="D654" i="10"/>
  <c r="D680" i="10"/>
  <c r="D708" i="10"/>
  <c r="D734" i="10"/>
  <c r="D35" i="10"/>
  <c r="D57" i="10"/>
  <c r="D53" i="10"/>
  <c r="D83" i="10"/>
  <c r="D79" i="10"/>
  <c r="D157" i="10"/>
  <c r="D153" i="10"/>
  <c r="D207" i="10"/>
  <c r="D203" i="10"/>
  <c r="D306" i="10"/>
  <c r="D302" i="10"/>
  <c r="D327" i="10"/>
  <c r="D331" i="10"/>
  <c r="D353" i="10"/>
  <c r="D357" i="10"/>
  <c r="D377" i="10"/>
  <c r="D381" i="10"/>
  <c r="D403" i="10"/>
  <c r="D407" i="10"/>
  <c r="D427" i="10"/>
  <c r="D431" i="10"/>
  <c r="D453" i="10"/>
  <c r="D457" i="10"/>
  <c r="D477" i="10"/>
  <c r="D481" i="10"/>
  <c r="D502" i="10"/>
  <c r="D506" i="10"/>
  <c r="D532" i="10"/>
  <c r="D536" i="10"/>
  <c r="D556" i="10"/>
  <c r="D560" i="10"/>
  <c r="D582" i="10"/>
  <c r="D586" i="10"/>
  <c r="D606" i="10"/>
  <c r="D610" i="10"/>
  <c r="D632" i="10"/>
  <c r="D636" i="10"/>
  <c r="D656" i="10"/>
  <c r="D660" i="10"/>
  <c r="D682" i="10"/>
  <c r="D686" i="10"/>
  <c r="D731" i="10"/>
  <c r="D735" i="10"/>
  <c r="D49" i="12"/>
  <c r="D94" i="12" s="1"/>
  <c r="D139" i="12" s="1"/>
  <c r="D184" i="12" s="1"/>
  <c r="D229" i="12" s="1"/>
  <c r="D274" i="12" s="1"/>
  <c r="D319" i="12" s="1"/>
  <c r="D128" i="19" s="1"/>
  <c r="D368" i="12"/>
  <c r="D413" i="12" s="1"/>
  <c r="D458" i="12" s="1"/>
  <c r="D53" i="12"/>
  <c r="D98" i="12" s="1"/>
  <c r="D143" i="12" s="1"/>
  <c r="D188" i="12" s="1"/>
  <c r="D233" i="12" s="1"/>
  <c r="D278" i="12" s="1"/>
  <c r="D323" i="12" s="1"/>
  <c r="D132" i="19" s="1"/>
  <c r="D372" i="12"/>
  <c r="D417" i="12" s="1"/>
  <c r="D462" i="12" s="1"/>
  <c r="D364" i="12"/>
  <c r="D409" i="12" s="1"/>
  <c r="D454" i="12" s="1"/>
  <c r="D48" i="12"/>
  <c r="D93" i="12" s="1"/>
  <c r="D138" i="12" s="1"/>
  <c r="D183" i="12" s="1"/>
  <c r="D228" i="12" s="1"/>
  <c r="D273" i="12" s="1"/>
  <c r="D318" i="12" s="1"/>
  <c r="D127" i="19" s="1"/>
  <c r="D52" i="12"/>
  <c r="D97" i="12" s="1"/>
  <c r="D142" i="12" s="1"/>
  <c r="D187" i="12" s="1"/>
  <c r="D232" i="12" s="1"/>
  <c r="D277" i="12" s="1"/>
  <c r="D322" i="12" s="1"/>
  <c r="D131" i="19" s="1"/>
  <c r="D365" i="12"/>
  <c r="D410" i="12" s="1"/>
  <c r="D455" i="12" s="1"/>
  <c r="D369" i="12"/>
  <c r="D414" i="12" s="1"/>
  <c r="D459" i="12" s="1"/>
  <c r="H463" i="12"/>
  <c r="L463" i="12"/>
  <c r="I463" i="12"/>
  <c r="M463" i="12"/>
  <c r="D79" i="16" l="1"/>
  <c r="D125" i="16"/>
  <c r="D57" i="16"/>
  <c r="D51" i="16"/>
  <c r="D73" i="16"/>
  <c r="D119" i="16"/>
  <c r="D58" i="16"/>
  <c r="D80" i="16"/>
  <c r="D126" i="16"/>
  <c r="D55" i="16"/>
  <c r="D77" i="16"/>
  <c r="D123" i="16"/>
  <c r="D52" i="16"/>
  <c r="D74" i="16"/>
  <c r="D120" i="16"/>
  <c r="D53" i="16"/>
  <c r="D121" i="16"/>
  <c r="D75" i="16"/>
  <c r="D56" i="16"/>
  <c r="D124" i="16"/>
  <c r="D78" i="16"/>
  <c r="D54" i="16"/>
  <c r="D76" i="16"/>
  <c r="D122" i="16"/>
  <c r="AC16" i="22"/>
  <c r="AC24" i="22" s="1"/>
  <c r="AC31" i="22" s="1"/>
  <c r="AC67" i="22" s="1"/>
  <c r="F55" i="25"/>
  <c r="F85" i="25" s="1"/>
  <c r="F114" i="25" s="1"/>
  <c r="F54" i="25"/>
  <c r="F84" i="25" s="1"/>
  <c r="F113" i="25" s="1"/>
  <c r="F56" i="25"/>
  <c r="F86" i="25" s="1"/>
  <c r="F48" i="25"/>
  <c r="F78" i="25" s="1"/>
  <c r="F107" i="25" s="1"/>
  <c r="F49" i="25"/>
  <c r="F79" i="25" s="1"/>
  <c r="F108" i="25" s="1"/>
  <c r="F50" i="25"/>
  <c r="F80" i="25" s="1"/>
  <c r="F109" i="25" s="1"/>
  <c r="F51" i="25"/>
  <c r="F81" i="25" s="1"/>
  <c r="F52" i="25"/>
  <c r="F82" i="25" s="1"/>
  <c r="F111" i="25" s="1"/>
  <c r="F53" i="25"/>
  <c r="F83" i="25" s="1"/>
  <c r="F112" i="25" s="1"/>
  <c r="F36" i="25"/>
  <c r="F59" i="28" s="1"/>
  <c r="F37" i="25"/>
  <c r="F60" i="28" s="1"/>
  <c r="F38" i="25"/>
  <c r="F61" i="28" s="1"/>
  <c r="F39" i="25"/>
  <c r="F62" i="28" s="1"/>
  <c r="F40" i="25"/>
  <c r="F63" i="28" s="1"/>
  <c r="F41" i="25"/>
  <c r="F64" i="28" s="1"/>
  <c r="F42" i="25"/>
  <c r="F65" i="28" s="1"/>
  <c r="F43" i="25"/>
  <c r="F66" i="28" s="1"/>
  <c r="F44" i="25"/>
  <c r="F45" i="25"/>
  <c r="F46" i="25"/>
  <c r="F76" i="25" s="1"/>
  <c r="F105" i="25" s="1"/>
  <c r="F47" i="25"/>
  <c r="F77" i="25" s="1"/>
  <c r="F106" i="25" s="1"/>
  <c r="F74" i="25" l="1"/>
  <c r="F103" i="25" s="1"/>
  <c r="F67" i="28"/>
  <c r="F75" i="25"/>
  <c r="F104" i="25" s="1"/>
  <c r="F131" i="25" s="1"/>
  <c r="F158" i="25" s="1"/>
  <c r="F189" i="25" s="1"/>
  <c r="F218" i="25" s="1"/>
  <c r="F68" i="28"/>
  <c r="D146" i="16"/>
  <c r="D170" i="16"/>
  <c r="D194" i="16"/>
  <c r="D196" i="16"/>
  <c r="D172" i="16"/>
  <c r="D148" i="16"/>
  <c r="D171" i="16"/>
  <c r="D195" i="16"/>
  <c r="D147" i="16"/>
  <c r="D192" i="16"/>
  <c r="D144" i="16"/>
  <c r="D168" i="16"/>
  <c r="D167" i="16"/>
  <c r="D191" i="16"/>
  <c r="D143" i="16"/>
  <c r="D149" i="16"/>
  <c r="D197" i="16"/>
  <c r="D173" i="16"/>
  <c r="D193" i="16"/>
  <c r="D145" i="16"/>
  <c r="D169" i="16"/>
  <c r="D150" i="16"/>
  <c r="D198" i="16"/>
  <c r="D174" i="16"/>
  <c r="F130" i="25"/>
  <c r="F157" i="25" s="1"/>
  <c r="F188" i="25" s="1"/>
  <c r="F136" i="25"/>
  <c r="F163" i="25" s="1"/>
  <c r="F194" i="25" s="1"/>
  <c r="F140" i="25"/>
  <c r="F167" i="25" s="1"/>
  <c r="F198" i="25" s="1"/>
  <c r="F133" i="25"/>
  <c r="F160" i="25" s="1"/>
  <c r="F191" i="25" s="1"/>
  <c r="F139" i="25"/>
  <c r="F166" i="25" s="1"/>
  <c r="F197" i="25" s="1"/>
  <c r="F226" i="25" s="1"/>
  <c r="F261" i="25" s="1"/>
  <c r="F135" i="25"/>
  <c r="F162" i="25" s="1"/>
  <c r="F193" i="25" s="1"/>
  <c r="F141" i="25"/>
  <c r="F168" i="25" s="1"/>
  <c r="F199" i="25" s="1"/>
  <c r="F132" i="25"/>
  <c r="F159" i="25" s="1"/>
  <c r="F190" i="25" s="1"/>
  <c r="F138" i="25"/>
  <c r="F165" i="25" s="1"/>
  <c r="F196" i="25" s="1"/>
  <c r="F134" i="25"/>
  <c r="F161" i="25" s="1"/>
  <c r="F192" i="25" s="1"/>
  <c r="AC75" i="22"/>
  <c r="AC80" i="22" s="1"/>
  <c r="F110" i="25"/>
  <c r="F137" i="25" s="1"/>
  <c r="F164" i="25" s="1"/>
  <c r="F195" i="25" s="1"/>
  <c r="F224" i="25" s="1"/>
  <c r="F115" i="25"/>
  <c r="F142" i="25" s="1"/>
  <c r="F169" i="25" s="1"/>
  <c r="F200" i="25" s="1"/>
  <c r="F229" i="25" s="1"/>
  <c r="F296" i="25" l="1"/>
  <c r="F365" i="25" s="1"/>
  <c r="F329" i="25"/>
  <c r="F219" i="25"/>
  <c r="F254" i="25" s="1"/>
  <c r="F217" i="25"/>
  <c r="F252" i="25" s="1"/>
  <c r="F228" i="25"/>
  <c r="F263" i="25" s="1"/>
  <c r="F220" i="25"/>
  <c r="F255" i="25" s="1"/>
  <c r="F221" i="25"/>
  <c r="F256" i="25" s="1"/>
  <c r="F222" i="25"/>
  <c r="F257" i="25" s="1"/>
  <c r="F227" i="25"/>
  <c r="F262" i="25" s="1"/>
  <c r="F225" i="25"/>
  <c r="F260" i="25" s="1"/>
  <c r="F223" i="25"/>
  <c r="F258" i="25" s="1"/>
  <c r="F264" i="25"/>
  <c r="F259" i="25"/>
  <c r="F253" i="25"/>
  <c r="F292" i="25" l="1"/>
  <c r="F361" i="25" s="1"/>
  <c r="F325" i="25"/>
  <c r="F293" i="25"/>
  <c r="F362" i="25" s="1"/>
  <c r="F326" i="25"/>
  <c r="F289" i="25"/>
  <c r="F358" i="25" s="1"/>
  <c r="F322" i="25"/>
  <c r="F321" i="25"/>
  <c r="F295" i="25"/>
  <c r="F364" i="25" s="1"/>
  <c r="F328" i="25"/>
  <c r="F290" i="25"/>
  <c r="F359" i="25" s="1"/>
  <c r="F323" i="25"/>
  <c r="F299" i="25"/>
  <c r="F332" i="25"/>
  <c r="F320" i="25"/>
  <c r="F291" i="25"/>
  <c r="F360" i="25" s="1"/>
  <c r="F324" i="25"/>
  <c r="F294" i="25"/>
  <c r="F363" i="25" s="1"/>
  <c r="F327" i="25"/>
  <c r="F297" i="25"/>
  <c r="F330" i="25"/>
  <c r="F298" i="25"/>
  <c r="F367" i="25" s="1"/>
  <c r="F331" i="25"/>
  <c r="AI28" i="25"/>
  <c r="AI11" i="25"/>
  <c r="AI10" i="25"/>
  <c r="AI9" i="25"/>
  <c r="AG28" i="25"/>
  <c r="AG11" i="25"/>
  <c r="AG10" i="25"/>
  <c r="AG9" i="25"/>
  <c r="AE28" i="25"/>
  <c r="AE11" i="25"/>
  <c r="AE10" i="25"/>
  <c r="AE9" i="25"/>
  <c r="D22" i="25"/>
  <c r="K34" i="25" s="1"/>
  <c r="D23" i="25"/>
  <c r="L34" i="25" s="1"/>
  <c r="D24" i="25"/>
  <c r="M34" i="25" s="1"/>
  <c r="D25" i="25"/>
  <c r="N34" i="25" s="1"/>
  <c r="D26" i="25"/>
  <c r="O34" i="25" s="1"/>
  <c r="AI83" i="23"/>
  <c r="AI86" i="23" s="1"/>
  <c r="AI59" i="23"/>
  <c r="AI38" i="23"/>
  <c r="AI19" i="23"/>
  <c r="AI11" i="23"/>
  <c r="AI10" i="23"/>
  <c r="AI9" i="23"/>
  <c r="AG83" i="23"/>
  <c r="AG86" i="23" s="1"/>
  <c r="AG59" i="23"/>
  <c r="AG38" i="23"/>
  <c r="AG19" i="23"/>
  <c r="AG11" i="23"/>
  <c r="AG10" i="23"/>
  <c r="AG9" i="23"/>
  <c r="AE83" i="23"/>
  <c r="AE86" i="23" s="1"/>
  <c r="AE59" i="23"/>
  <c r="AE38" i="23"/>
  <c r="AE19" i="23"/>
  <c r="AE11" i="23"/>
  <c r="AE10" i="23"/>
  <c r="AE9" i="23"/>
  <c r="AI65" i="22"/>
  <c r="AI48" i="22"/>
  <c r="AI11" i="22"/>
  <c r="AI10" i="22"/>
  <c r="AI9" i="22"/>
  <c r="AG65" i="22"/>
  <c r="AG48" i="22"/>
  <c r="AG11" i="22"/>
  <c r="AG10" i="22"/>
  <c r="AG9" i="22"/>
  <c r="AE65" i="22"/>
  <c r="AE48" i="22"/>
  <c r="AE11" i="22"/>
  <c r="AE10" i="22"/>
  <c r="AE9" i="22"/>
  <c r="AI68" i="21"/>
  <c r="AI64" i="21"/>
  <c r="AI60" i="21"/>
  <c r="AI58" i="21"/>
  <c r="AI54" i="21"/>
  <c r="AI51" i="21"/>
  <c r="AI38" i="26" s="1"/>
  <c r="AI47" i="21"/>
  <c r="AI44" i="21"/>
  <c r="AI43" i="21"/>
  <c r="AI42" i="21"/>
  <c r="AI41" i="21"/>
  <c r="AI40" i="21"/>
  <c r="AI39" i="21"/>
  <c r="AI38" i="21"/>
  <c r="AI37" i="21"/>
  <c r="AI36" i="21"/>
  <c r="AI35" i="21"/>
  <c r="AI11" i="21"/>
  <c r="AI10" i="21"/>
  <c r="AI9" i="21"/>
  <c r="AG68" i="21"/>
  <c r="AG64" i="21"/>
  <c r="AG60" i="21"/>
  <c r="AG58" i="21"/>
  <c r="AG54" i="21"/>
  <c r="AG51" i="21"/>
  <c r="AG38" i="26" s="1"/>
  <c r="AG47" i="21"/>
  <c r="AG44" i="21"/>
  <c r="AG43" i="21"/>
  <c r="AG42" i="21"/>
  <c r="AG41" i="21"/>
  <c r="AG40" i="21"/>
  <c r="AG39" i="21"/>
  <c r="AG38" i="21"/>
  <c r="AG37" i="21"/>
  <c r="AG36" i="21"/>
  <c r="AG35" i="21"/>
  <c r="AG11" i="21"/>
  <c r="AG10" i="21"/>
  <c r="AG9" i="21"/>
  <c r="AI491" i="19"/>
  <c r="AI490" i="19"/>
  <c r="AI489" i="19"/>
  <c r="AI488" i="19"/>
  <c r="AI487" i="19"/>
  <c r="AI486" i="19"/>
  <c r="AI485" i="19"/>
  <c r="AI484" i="19"/>
  <c r="AI483" i="19"/>
  <c r="AI482" i="19"/>
  <c r="AI459" i="19"/>
  <c r="AI458" i="19"/>
  <c r="AI457" i="19"/>
  <c r="AI456" i="19"/>
  <c r="AI383" i="19"/>
  <c r="AI382" i="19"/>
  <c r="AI381" i="19"/>
  <c r="AI365" i="19"/>
  <c r="AI364" i="19"/>
  <c r="AI363" i="19"/>
  <c r="AI362" i="19"/>
  <c r="AI361" i="19"/>
  <c r="AI360" i="19"/>
  <c r="AI359" i="19"/>
  <c r="AI358" i="19"/>
  <c r="AI357" i="19"/>
  <c r="AI356" i="19"/>
  <c r="AI355" i="19"/>
  <c r="AI354" i="19"/>
  <c r="AI353" i="19"/>
  <c r="AI352" i="19"/>
  <c r="AI351" i="19"/>
  <c r="AI350" i="19"/>
  <c r="AI349" i="19"/>
  <c r="AI348" i="19"/>
  <c r="AI347" i="19"/>
  <c r="AI346" i="19"/>
  <c r="AI345" i="19"/>
  <c r="AI344" i="19"/>
  <c r="AI343" i="19"/>
  <c r="AI342" i="19"/>
  <c r="AI341" i="19"/>
  <c r="AI340" i="19"/>
  <c r="AI339" i="19"/>
  <c r="AI338" i="19"/>
  <c r="AI337" i="19"/>
  <c r="AI336" i="19"/>
  <c r="AI335" i="19"/>
  <c r="AI334" i="19"/>
  <c r="AI333" i="19"/>
  <c r="AI332" i="19"/>
  <c r="AI331" i="19"/>
  <c r="AI315" i="19"/>
  <c r="AI314" i="19"/>
  <c r="AI313" i="19"/>
  <c r="AI312" i="19"/>
  <c r="AI311" i="19"/>
  <c r="AI310" i="19"/>
  <c r="AI309" i="19"/>
  <c r="AI308" i="19"/>
  <c r="AI307" i="19"/>
  <c r="AI306" i="19"/>
  <c r="AI305" i="19"/>
  <c r="AI304" i="19"/>
  <c r="AI303" i="19"/>
  <c r="AI302" i="19"/>
  <c r="AI301" i="19"/>
  <c r="AI300" i="19"/>
  <c r="AI299" i="19"/>
  <c r="AI298" i="19"/>
  <c r="AI297" i="19"/>
  <c r="AI296" i="19"/>
  <c r="AI295" i="19"/>
  <c r="AI294" i="19"/>
  <c r="AI293" i="19"/>
  <c r="AI292" i="19"/>
  <c r="AI291" i="19"/>
  <c r="AI290" i="19"/>
  <c r="AI289" i="19"/>
  <c r="AI288" i="19"/>
  <c r="AI287" i="19"/>
  <c r="AI286" i="19"/>
  <c r="AI270" i="19"/>
  <c r="AI269" i="19"/>
  <c r="AI268" i="19"/>
  <c r="AI267" i="19"/>
  <c r="AI266" i="19"/>
  <c r="AI265" i="19"/>
  <c r="AI264" i="19"/>
  <c r="AI263" i="19"/>
  <c r="AI262" i="19"/>
  <c r="AI261" i="19"/>
  <c r="AI260" i="19"/>
  <c r="AI259" i="19"/>
  <c r="AI258" i="19"/>
  <c r="AI257" i="19"/>
  <c r="AI256" i="19"/>
  <c r="AI255" i="19"/>
  <c r="AI254" i="19"/>
  <c r="AI253" i="19"/>
  <c r="AI252" i="19"/>
  <c r="AI251" i="19"/>
  <c r="AI250" i="19"/>
  <c r="AI249" i="19"/>
  <c r="AI248" i="19"/>
  <c r="AI247" i="19"/>
  <c r="AI246" i="19"/>
  <c r="AI245" i="19"/>
  <c r="AI244" i="19"/>
  <c r="AI243" i="19"/>
  <c r="AI242" i="19"/>
  <c r="AI241" i="19"/>
  <c r="AI220" i="19"/>
  <c r="AI219" i="19"/>
  <c r="AI218" i="19"/>
  <c r="AI217" i="19"/>
  <c r="AI216" i="19"/>
  <c r="AI215" i="19"/>
  <c r="AI214" i="19"/>
  <c r="AI213" i="19"/>
  <c r="AI212" i="19"/>
  <c r="AI211" i="19"/>
  <c r="AI210" i="19"/>
  <c r="AI209" i="19"/>
  <c r="AI208" i="19"/>
  <c r="AI207" i="19"/>
  <c r="AI206" i="19"/>
  <c r="AI205" i="19"/>
  <c r="AI204" i="19"/>
  <c r="AI203" i="19"/>
  <c r="AI202" i="19"/>
  <c r="AI201" i="19"/>
  <c r="AI200" i="19"/>
  <c r="AI199" i="19"/>
  <c r="AI198" i="19"/>
  <c r="AI197" i="19"/>
  <c r="AI196" i="19"/>
  <c r="AI195" i="19"/>
  <c r="AI194" i="19"/>
  <c r="AI193" i="19"/>
  <c r="AI192" i="19"/>
  <c r="AI191" i="19"/>
  <c r="AI190" i="19"/>
  <c r="AI189" i="19"/>
  <c r="AI188" i="19"/>
  <c r="AI187" i="19"/>
  <c r="AI186" i="19"/>
  <c r="AI185" i="19"/>
  <c r="AI184" i="19"/>
  <c r="AI183" i="19"/>
  <c r="AI182" i="19"/>
  <c r="AI181" i="19"/>
  <c r="AI165" i="19"/>
  <c r="AI164" i="19"/>
  <c r="AI163" i="19"/>
  <c r="AI162" i="19"/>
  <c r="AI161" i="19"/>
  <c r="AI160" i="19"/>
  <c r="AI159" i="19"/>
  <c r="AI158" i="19"/>
  <c r="AI157" i="19"/>
  <c r="AI156" i="19"/>
  <c r="AI155" i="19"/>
  <c r="AI154" i="19"/>
  <c r="AI153" i="19"/>
  <c r="AI152" i="19"/>
  <c r="AI151" i="19"/>
  <c r="AI150" i="19"/>
  <c r="AI149" i="19"/>
  <c r="AI148" i="19"/>
  <c r="AI147" i="19"/>
  <c r="AI146" i="19"/>
  <c r="AI145" i="19"/>
  <c r="AI144" i="19"/>
  <c r="AI143" i="19"/>
  <c r="AI142" i="19"/>
  <c r="AI141" i="19"/>
  <c r="AI140" i="19"/>
  <c r="AI139" i="19"/>
  <c r="AI138" i="19"/>
  <c r="AI137" i="19"/>
  <c r="AI92" i="19"/>
  <c r="AI81" i="19"/>
  <c r="AI80" i="19"/>
  <c r="AI79" i="19"/>
  <c r="AI78" i="19"/>
  <c r="AI77" i="19"/>
  <c r="AI76" i="19"/>
  <c r="AI75" i="19"/>
  <c r="AI74" i="19"/>
  <c r="AI73" i="19"/>
  <c r="AI72" i="19"/>
  <c r="AI71" i="19"/>
  <c r="AI70" i="19"/>
  <c r="AI69" i="19"/>
  <c r="AI68" i="19"/>
  <c r="AI67" i="19"/>
  <c r="AI66" i="19"/>
  <c r="AI65" i="19"/>
  <c r="AI64" i="19"/>
  <c r="AI63" i="19"/>
  <c r="AI60" i="19"/>
  <c r="AI54" i="19"/>
  <c r="AI53" i="19"/>
  <c r="AI52" i="19"/>
  <c r="AI51" i="19"/>
  <c r="AI50" i="19"/>
  <c r="AI49" i="19"/>
  <c r="AI48" i="19"/>
  <c r="AI47" i="19"/>
  <c r="AI46" i="19"/>
  <c r="AI45" i="19"/>
  <c r="AI44" i="19"/>
  <c r="AI43" i="19"/>
  <c r="AI42" i="19"/>
  <c r="AI41" i="19"/>
  <c r="AI40" i="19"/>
  <c r="AI39" i="19"/>
  <c r="AI38" i="19"/>
  <c r="AI37" i="19"/>
  <c r="AI36" i="19"/>
  <c r="AI11" i="19"/>
  <c r="AI10" i="19"/>
  <c r="AI9" i="19"/>
  <c r="AE68" i="21"/>
  <c r="AE64" i="21"/>
  <c r="AE60" i="21"/>
  <c r="AE58" i="21"/>
  <c r="AE54" i="21"/>
  <c r="AE51" i="21"/>
  <c r="AE38" i="26" s="1"/>
  <c r="AE47" i="21"/>
  <c r="AE44" i="21"/>
  <c r="AE43" i="21"/>
  <c r="AE42" i="21"/>
  <c r="AE41" i="21"/>
  <c r="AE40" i="21"/>
  <c r="AE39" i="21"/>
  <c r="AE38" i="21"/>
  <c r="AE37" i="21"/>
  <c r="AE36" i="21"/>
  <c r="AE35" i="21"/>
  <c r="AE11" i="21"/>
  <c r="AE10" i="21"/>
  <c r="AE9" i="21"/>
  <c r="AI110" i="20"/>
  <c r="AI106" i="20"/>
  <c r="AI102" i="20"/>
  <c r="AI100" i="20"/>
  <c r="AI96" i="20"/>
  <c r="AI93" i="20"/>
  <c r="AI89" i="20"/>
  <c r="AI86" i="20"/>
  <c r="AI85" i="20"/>
  <c r="AI84" i="20"/>
  <c r="AI83" i="20"/>
  <c r="AI82" i="20"/>
  <c r="AI81" i="20"/>
  <c r="AI80" i="20"/>
  <c r="AI79" i="20"/>
  <c r="AI78" i="20"/>
  <c r="AI77" i="20"/>
  <c r="AI11" i="20"/>
  <c r="AI10" i="20"/>
  <c r="AI9" i="20"/>
  <c r="AG110" i="20"/>
  <c r="AG106" i="20"/>
  <c r="AG102" i="20"/>
  <c r="AG100" i="20"/>
  <c r="AG96" i="20"/>
  <c r="AG93" i="20"/>
  <c r="AG89" i="20"/>
  <c r="AG86" i="20"/>
  <c r="AG85" i="20"/>
  <c r="AG84" i="20"/>
  <c r="AG83" i="20"/>
  <c r="AG82" i="20"/>
  <c r="AG81" i="20"/>
  <c r="AG80" i="20"/>
  <c r="AG79" i="20"/>
  <c r="AG78" i="20"/>
  <c r="AG77" i="20"/>
  <c r="AG11" i="20"/>
  <c r="AG10" i="20"/>
  <c r="AG9" i="20"/>
  <c r="AE110" i="20"/>
  <c r="AE106" i="20"/>
  <c r="AE102" i="20"/>
  <c r="AE100" i="20"/>
  <c r="AE96" i="20"/>
  <c r="AE93" i="20"/>
  <c r="AE89" i="20"/>
  <c r="AE86" i="20"/>
  <c r="AE85" i="20"/>
  <c r="AE84" i="20"/>
  <c r="AE83" i="20"/>
  <c r="AE82" i="20"/>
  <c r="AE81" i="20"/>
  <c r="AE80" i="20"/>
  <c r="AE79" i="20"/>
  <c r="AE78" i="20"/>
  <c r="AE77" i="20"/>
  <c r="AE11" i="20"/>
  <c r="AE10" i="20"/>
  <c r="AE9" i="20"/>
  <c r="AG491" i="19"/>
  <c r="AG490" i="19"/>
  <c r="AG489" i="19"/>
  <c r="AG488" i="19"/>
  <c r="AG487" i="19"/>
  <c r="AG486" i="19"/>
  <c r="AG485" i="19"/>
  <c r="AG484" i="19"/>
  <c r="AG483" i="19"/>
  <c r="AG482" i="19"/>
  <c r="AG459" i="19"/>
  <c r="AG458" i="19"/>
  <c r="AG457" i="19"/>
  <c r="AG383" i="19"/>
  <c r="AG382" i="19"/>
  <c r="AG381" i="19"/>
  <c r="AG365" i="19"/>
  <c r="AG364" i="19"/>
  <c r="AG363" i="19"/>
  <c r="AG362" i="19"/>
  <c r="AG361" i="19"/>
  <c r="AG360" i="19"/>
  <c r="AG359" i="19"/>
  <c r="AG358" i="19"/>
  <c r="AG357" i="19"/>
  <c r="AG356" i="19"/>
  <c r="AG355" i="19"/>
  <c r="AG354" i="19"/>
  <c r="AG353" i="19"/>
  <c r="AG352" i="19"/>
  <c r="AG351" i="19"/>
  <c r="AG350" i="19"/>
  <c r="AG349" i="19"/>
  <c r="AG348" i="19"/>
  <c r="AG347" i="19"/>
  <c r="AG346" i="19"/>
  <c r="AG345" i="19"/>
  <c r="AG344" i="19"/>
  <c r="AG343" i="19"/>
  <c r="AG342" i="19"/>
  <c r="AG341" i="19"/>
  <c r="AG340" i="19"/>
  <c r="AG339" i="19"/>
  <c r="AG338" i="19"/>
  <c r="AG337" i="19"/>
  <c r="AG336" i="19"/>
  <c r="AG335" i="19"/>
  <c r="AG334" i="19"/>
  <c r="AG333" i="19"/>
  <c r="AG332" i="19"/>
  <c r="AG331" i="19"/>
  <c r="AG315" i="19"/>
  <c r="AG314" i="19"/>
  <c r="AG313" i="19"/>
  <c r="AG312" i="19"/>
  <c r="AG311" i="19"/>
  <c r="AG310" i="19"/>
  <c r="AG309" i="19"/>
  <c r="AG308" i="19"/>
  <c r="AG307" i="19"/>
  <c r="AG306" i="19"/>
  <c r="AG305" i="19"/>
  <c r="AG304" i="19"/>
  <c r="AG303" i="19"/>
  <c r="AG302" i="19"/>
  <c r="AG301" i="19"/>
  <c r="AG300" i="19"/>
  <c r="AG299" i="19"/>
  <c r="AG298" i="19"/>
  <c r="AG297" i="19"/>
  <c r="AG296" i="19"/>
  <c r="AG295" i="19"/>
  <c r="AG294" i="19"/>
  <c r="AG293" i="19"/>
  <c r="AG292" i="19"/>
  <c r="AG291" i="19"/>
  <c r="AG290" i="19"/>
  <c r="AG289" i="19"/>
  <c r="AG288" i="19"/>
  <c r="AG287" i="19"/>
  <c r="AG286" i="19"/>
  <c r="AG270" i="19"/>
  <c r="AG269" i="19"/>
  <c r="AG268" i="19"/>
  <c r="AG267" i="19"/>
  <c r="AG266" i="19"/>
  <c r="AG265" i="19"/>
  <c r="AG264" i="19"/>
  <c r="AG263" i="19"/>
  <c r="AG262" i="19"/>
  <c r="AG261" i="19"/>
  <c r="AG260" i="19"/>
  <c r="AG259" i="19"/>
  <c r="AG258" i="19"/>
  <c r="AG257" i="19"/>
  <c r="AG256" i="19"/>
  <c r="AG255" i="19"/>
  <c r="AG254" i="19"/>
  <c r="AG253" i="19"/>
  <c r="AG252" i="19"/>
  <c r="AG251" i="19"/>
  <c r="AG250" i="19"/>
  <c r="AG249" i="19"/>
  <c r="AG248" i="19"/>
  <c r="AG247" i="19"/>
  <c r="AG246" i="19"/>
  <c r="AG245" i="19"/>
  <c r="AG244" i="19"/>
  <c r="AG243" i="19"/>
  <c r="AG242" i="19"/>
  <c r="AG241" i="19"/>
  <c r="AG220" i="19"/>
  <c r="AG219" i="19"/>
  <c r="AG218" i="19"/>
  <c r="AG217" i="19"/>
  <c r="AG216" i="19"/>
  <c r="AG215" i="19"/>
  <c r="AG214" i="19"/>
  <c r="AG213" i="19"/>
  <c r="AG212" i="19"/>
  <c r="AG211" i="19"/>
  <c r="AG210" i="19"/>
  <c r="AG209" i="19"/>
  <c r="AG208" i="19"/>
  <c r="AG207" i="19"/>
  <c r="AG206" i="19"/>
  <c r="AG205" i="19"/>
  <c r="AG204" i="19"/>
  <c r="AG203" i="19"/>
  <c r="AG202" i="19"/>
  <c r="AG201" i="19"/>
  <c r="AG200" i="19"/>
  <c r="AG199" i="19"/>
  <c r="AG198" i="19"/>
  <c r="AG197" i="19"/>
  <c r="AG196" i="19"/>
  <c r="AG195" i="19"/>
  <c r="AG194" i="19"/>
  <c r="AG193" i="19"/>
  <c r="AG192" i="19"/>
  <c r="AG191" i="19"/>
  <c r="AG190" i="19"/>
  <c r="AG189" i="19"/>
  <c r="AG188" i="19"/>
  <c r="AG187" i="19"/>
  <c r="AG186" i="19"/>
  <c r="AG185" i="19"/>
  <c r="AG184" i="19"/>
  <c r="AG183" i="19"/>
  <c r="AG182" i="19"/>
  <c r="AG181" i="19"/>
  <c r="AG165" i="19"/>
  <c r="AG164" i="19"/>
  <c r="AG163" i="19"/>
  <c r="AG162" i="19"/>
  <c r="AG161" i="19"/>
  <c r="AG160" i="19"/>
  <c r="AG159" i="19"/>
  <c r="AG158" i="19"/>
  <c r="AG157" i="19"/>
  <c r="AG156" i="19"/>
  <c r="AG155" i="19"/>
  <c r="AG154" i="19"/>
  <c r="AG153" i="19"/>
  <c r="AG152" i="19"/>
  <c r="AG151" i="19"/>
  <c r="AG150" i="19"/>
  <c r="AG149" i="19"/>
  <c r="AG148" i="19"/>
  <c r="AG147" i="19"/>
  <c r="AG146" i="19"/>
  <c r="AG145" i="19"/>
  <c r="AG144" i="19"/>
  <c r="AG143" i="19"/>
  <c r="AG142" i="19"/>
  <c r="AG141" i="19"/>
  <c r="AG140" i="19"/>
  <c r="AG139" i="19"/>
  <c r="AG138" i="19"/>
  <c r="AG137" i="19"/>
  <c r="AG92" i="19"/>
  <c r="AG81" i="19"/>
  <c r="AG80" i="19"/>
  <c r="AG79" i="19"/>
  <c r="AG78" i="19"/>
  <c r="AG77" i="19"/>
  <c r="AG76" i="19"/>
  <c r="AG75" i="19"/>
  <c r="AG74" i="19"/>
  <c r="AG73" i="19"/>
  <c r="AG72" i="19"/>
  <c r="AG71" i="19"/>
  <c r="AG70" i="19"/>
  <c r="AG69" i="19"/>
  <c r="AG68" i="19"/>
  <c r="AG67" i="19"/>
  <c r="AG66" i="19"/>
  <c r="AG65" i="19"/>
  <c r="AG64" i="19"/>
  <c r="AG63" i="19"/>
  <c r="AG60" i="19"/>
  <c r="AG54" i="19"/>
  <c r="AG53" i="19"/>
  <c r="AG52" i="19"/>
  <c r="AG51" i="19"/>
  <c r="AG50" i="19"/>
  <c r="AG49" i="19"/>
  <c r="AG48" i="19"/>
  <c r="AG47" i="19"/>
  <c r="AG46" i="19"/>
  <c r="AG45" i="19"/>
  <c r="AG44" i="19"/>
  <c r="AG43" i="19"/>
  <c r="AG42" i="19"/>
  <c r="AG41" i="19"/>
  <c r="AG40" i="19"/>
  <c r="AG39" i="19"/>
  <c r="AG38" i="19"/>
  <c r="AG37" i="19"/>
  <c r="AG36" i="19"/>
  <c r="AG11" i="19"/>
  <c r="AG10" i="19"/>
  <c r="AG9" i="19"/>
  <c r="AE491" i="19"/>
  <c r="AE490" i="19"/>
  <c r="AE489" i="19"/>
  <c r="AE488" i="19"/>
  <c r="AE487" i="19"/>
  <c r="AE486" i="19"/>
  <c r="AE485" i="19"/>
  <c r="AE484" i="19"/>
  <c r="AE483" i="19"/>
  <c r="AE482" i="19"/>
  <c r="AE459" i="19"/>
  <c r="AE458" i="19"/>
  <c r="AE457" i="19"/>
  <c r="AE456" i="19"/>
  <c r="AE383" i="19"/>
  <c r="AE382" i="19"/>
  <c r="AE381" i="19"/>
  <c r="AE365" i="19"/>
  <c r="AE364" i="19"/>
  <c r="AE363" i="19"/>
  <c r="AE362" i="19"/>
  <c r="AE361" i="19"/>
  <c r="AE360" i="19"/>
  <c r="AE359" i="19"/>
  <c r="AE358" i="19"/>
  <c r="AE357" i="19"/>
  <c r="AE356" i="19"/>
  <c r="AE355" i="19"/>
  <c r="AE354" i="19"/>
  <c r="AE353" i="19"/>
  <c r="AE352" i="19"/>
  <c r="AE351" i="19"/>
  <c r="AE350" i="19"/>
  <c r="AE349" i="19"/>
  <c r="AE348" i="19"/>
  <c r="AE347" i="19"/>
  <c r="AE346" i="19"/>
  <c r="AE345" i="19"/>
  <c r="AE344" i="19"/>
  <c r="AE343" i="19"/>
  <c r="AE342" i="19"/>
  <c r="AE341" i="19"/>
  <c r="AE340" i="19"/>
  <c r="AE339" i="19"/>
  <c r="AE338" i="19"/>
  <c r="AE337" i="19"/>
  <c r="AE336" i="19"/>
  <c r="AE335" i="19"/>
  <c r="AE334" i="19"/>
  <c r="AE333" i="19"/>
  <c r="AE332" i="19"/>
  <c r="AE331" i="19"/>
  <c r="AE315" i="19"/>
  <c r="AE314" i="19"/>
  <c r="AE313" i="19"/>
  <c r="AE312" i="19"/>
  <c r="AE311" i="19"/>
  <c r="AE310" i="19"/>
  <c r="AE309" i="19"/>
  <c r="AE308" i="19"/>
  <c r="AE307" i="19"/>
  <c r="AE306" i="19"/>
  <c r="AE305" i="19"/>
  <c r="AE304" i="19"/>
  <c r="AE303" i="19"/>
  <c r="AE302" i="19"/>
  <c r="AE301" i="19"/>
  <c r="AE300" i="19"/>
  <c r="AE299" i="19"/>
  <c r="AE298" i="19"/>
  <c r="AE297" i="19"/>
  <c r="AE296" i="19"/>
  <c r="AE295" i="19"/>
  <c r="AE294" i="19"/>
  <c r="AE293" i="19"/>
  <c r="AE292" i="19"/>
  <c r="AE291" i="19"/>
  <c r="AE290" i="19"/>
  <c r="AE289" i="19"/>
  <c r="AE288" i="19"/>
  <c r="AE287" i="19"/>
  <c r="AE286" i="19"/>
  <c r="AE270" i="19"/>
  <c r="AE269" i="19"/>
  <c r="AE268" i="19"/>
  <c r="AE267" i="19"/>
  <c r="AE266" i="19"/>
  <c r="AE265" i="19"/>
  <c r="AE264" i="19"/>
  <c r="AE263" i="19"/>
  <c r="AE262" i="19"/>
  <c r="AE261" i="19"/>
  <c r="AE260" i="19"/>
  <c r="AE259" i="19"/>
  <c r="AE258" i="19"/>
  <c r="AE257" i="19"/>
  <c r="AE256" i="19"/>
  <c r="AE255" i="19"/>
  <c r="AE254" i="19"/>
  <c r="AE253" i="19"/>
  <c r="AE252" i="19"/>
  <c r="AE251" i="19"/>
  <c r="AE250" i="19"/>
  <c r="AE249" i="19"/>
  <c r="AE248" i="19"/>
  <c r="AE247" i="19"/>
  <c r="AE246" i="19"/>
  <c r="AE245" i="19"/>
  <c r="AE244" i="19"/>
  <c r="AE243" i="19"/>
  <c r="AE242" i="19"/>
  <c r="AE241" i="19"/>
  <c r="AE220" i="19"/>
  <c r="AE219" i="19"/>
  <c r="AE218" i="19"/>
  <c r="AE217" i="19"/>
  <c r="AE216" i="19"/>
  <c r="AE215" i="19"/>
  <c r="AE214" i="19"/>
  <c r="AE213" i="19"/>
  <c r="AE212" i="19"/>
  <c r="AE211" i="19"/>
  <c r="AE210" i="19"/>
  <c r="AE209" i="19"/>
  <c r="AE208" i="19"/>
  <c r="AE207" i="19"/>
  <c r="AE206" i="19"/>
  <c r="AE205" i="19"/>
  <c r="AE204" i="19"/>
  <c r="AE203" i="19"/>
  <c r="AE202" i="19"/>
  <c r="AE201" i="19"/>
  <c r="AE200" i="19"/>
  <c r="AE199" i="19"/>
  <c r="AE198" i="19"/>
  <c r="AE197" i="19"/>
  <c r="AE196" i="19"/>
  <c r="AE195" i="19"/>
  <c r="AE194" i="19"/>
  <c r="AE193" i="19"/>
  <c r="AE192" i="19"/>
  <c r="AE191" i="19"/>
  <c r="AE190" i="19"/>
  <c r="AE189" i="19"/>
  <c r="AE188" i="19"/>
  <c r="AE187" i="19"/>
  <c r="AE186" i="19"/>
  <c r="AE185" i="19"/>
  <c r="AE184" i="19"/>
  <c r="AE183" i="19"/>
  <c r="AE182" i="19"/>
  <c r="AE181" i="19"/>
  <c r="AE165" i="19"/>
  <c r="AE164" i="19"/>
  <c r="AE163" i="19"/>
  <c r="AE162" i="19"/>
  <c r="AE161" i="19"/>
  <c r="AE160" i="19"/>
  <c r="AE159" i="19"/>
  <c r="AE158" i="19"/>
  <c r="AE157" i="19"/>
  <c r="AE156" i="19"/>
  <c r="AE155" i="19"/>
  <c r="AE154" i="19"/>
  <c r="AE153" i="19"/>
  <c r="AE152" i="19"/>
  <c r="AE151" i="19"/>
  <c r="AE150" i="19"/>
  <c r="AE149" i="19"/>
  <c r="AE148" i="19"/>
  <c r="AE147" i="19"/>
  <c r="AE146" i="19"/>
  <c r="AE145" i="19"/>
  <c r="AE144" i="19"/>
  <c r="AE143" i="19"/>
  <c r="AE142" i="19"/>
  <c r="AE141" i="19"/>
  <c r="AE140" i="19"/>
  <c r="AE139" i="19"/>
  <c r="AE138" i="19"/>
  <c r="AE137" i="19"/>
  <c r="AE92" i="19"/>
  <c r="AE81" i="19"/>
  <c r="AE80" i="19"/>
  <c r="AE79" i="19"/>
  <c r="AE78" i="19"/>
  <c r="AE77" i="19"/>
  <c r="AE76" i="19"/>
  <c r="AE75" i="19"/>
  <c r="AE74" i="19"/>
  <c r="AE73" i="19"/>
  <c r="AE72" i="19"/>
  <c r="AE71" i="19"/>
  <c r="AE70" i="19"/>
  <c r="AE69" i="19"/>
  <c r="AE68" i="19"/>
  <c r="AE67" i="19"/>
  <c r="AE66" i="19"/>
  <c r="AE65" i="19"/>
  <c r="AE64" i="19"/>
  <c r="AE63" i="19"/>
  <c r="AE60" i="19"/>
  <c r="AE54" i="19"/>
  <c r="AE53" i="19"/>
  <c r="AE52" i="19"/>
  <c r="AE51" i="19"/>
  <c r="AE50" i="19"/>
  <c r="AE49" i="19"/>
  <c r="AE48" i="19"/>
  <c r="AE47" i="19"/>
  <c r="AE46" i="19"/>
  <c r="AE45" i="19"/>
  <c r="AE44" i="19"/>
  <c r="AE43" i="19"/>
  <c r="AE42" i="19"/>
  <c r="AE41" i="19"/>
  <c r="AE40" i="19"/>
  <c r="AE39" i="19"/>
  <c r="AE38" i="19"/>
  <c r="AE37" i="19"/>
  <c r="AE36" i="19"/>
  <c r="AE11" i="19"/>
  <c r="AE10" i="19"/>
  <c r="AE9" i="19"/>
  <c r="AE225" i="17"/>
  <c r="AI293" i="17"/>
  <c r="AI292" i="17"/>
  <c r="AI291" i="17"/>
  <c r="AI290" i="17"/>
  <c r="AI289" i="17"/>
  <c r="AI288" i="17"/>
  <c r="AI287" i="17"/>
  <c r="AI286" i="17"/>
  <c r="AI285" i="17"/>
  <c r="AI284" i="17"/>
  <c r="AI283" i="17"/>
  <c r="AI282" i="17"/>
  <c r="AI281" i="17"/>
  <c r="AI280" i="17"/>
  <c r="AI279" i="17"/>
  <c r="AI278" i="17"/>
  <c r="AI277" i="17"/>
  <c r="AI276" i="17"/>
  <c r="AI275" i="17"/>
  <c r="AI274" i="17"/>
  <c r="AI273" i="17"/>
  <c r="AI272" i="17"/>
  <c r="AI271" i="17"/>
  <c r="AI270" i="17"/>
  <c r="AI269" i="17"/>
  <c r="AI268" i="17"/>
  <c r="AI267" i="17"/>
  <c r="AI266" i="17"/>
  <c r="AI265" i="17"/>
  <c r="AI264" i="17"/>
  <c r="AI260" i="17"/>
  <c r="AI225" i="17"/>
  <c r="AI190" i="17"/>
  <c r="AI151" i="17"/>
  <c r="AI150" i="17"/>
  <c r="AI149" i="17"/>
  <c r="AI148" i="17"/>
  <c r="AI147" i="17"/>
  <c r="AI146" i="17"/>
  <c r="AI145" i="17"/>
  <c r="AI144" i="17"/>
  <c r="AI143" i="17"/>
  <c r="AI142" i="17"/>
  <c r="AI141" i="17"/>
  <c r="AI140" i="17"/>
  <c r="AI139" i="17"/>
  <c r="AI138" i="17"/>
  <c r="AI137" i="17"/>
  <c r="AI136" i="17"/>
  <c r="AI135" i="17"/>
  <c r="AI134" i="17"/>
  <c r="AI133" i="17"/>
  <c r="AI132" i="17"/>
  <c r="AI131" i="17"/>
  <c r="AI130" i="17"/>
  <c r="AI129" i="17"/>
  <c r="AI128" i="17"/>
  <c r="AI127" i="17"/>
  <c r="AI126" i="17"/>
  <c r="AI125" i="17"/>
  <c r="AI124" i="17"/>
  <c r="AI123" i="17"/>
  <c r="AI122" i="17"/>
  <c r="AI118" i="17"/>
  <c r="AI83" i="17"/>
  <c r="AI48" i="17"/>
  <c r="AI301" i="17" s="1"/>
  <c r="AI11" i="17"/>
  <c r="AI10" i="17"/>
  <c r="AI9" i="17"/>
  <c r="AG293" i="17"/>
  <c r="AG292" i="17"/>
  <c r="AG291" i="17"/>
  <c r="AG290" i="17"/>
  <c r="AG289" i="17"/>
  <c r="AG288" i="17"/>
  <c r="AG287" i="17"/>
  <c r="AG286" i="17"/>
  <c r="AG285" i="17"/>
  <c r="AG284" i="17"/>
  <c r="AG283" i="17"/>
  <c r="AG282" i="17"/>
  <c r="AG281" i="17"/>
  <c r="AG280" i="17"/>
  <c r="AG279" i="17"/>
  <c r="AG278" i="17"/>
  <c r="AG277" i="17"/>
  <c r="AG276" i="17"/>
  <c r="AG275" i="17"/>
  <c r="AG274" i="17"/>
  <c r="AG273" i="17"/>
  <c r="AG272" i="17"/>
  <c r="AG271" i="17"/>
  <c r="AG270" i="17"/>
  <c r="AG269" i="17"/>
  <c r="AG268" i="17"/>
  <c r="AG267" i="17"/>
  <c r="AG266" i="17"/>
  <c r="AG265" i="17"/>
  <c r="AG264" i="17"/>
  <c r="AG260" i="17"/>
  <c r="AG225" i="17"/>
  <c r="AG190" i="17"/>
  <c r="AG151" i="17"/>
  <c r="AG150" i="17"/>
  <c r="AG149" i="17"/>
  <c r="AG148" i="17"/>
  <c r="AG147" i="17"/>
  <c r="AG146" i="17"/>
  <c r="AG145" i="17"/>
  <c r="AG144" i="17"/>
  <c r="AG143" i="17"/>
  <c r="AG142" i="17"/>
  <c r="AG141" i="17"/>
  <c r="AG140" i="17"/>
  <c r="AG139" i="17"/>
  <c r="AG138" i="17"/>
  <c r="AG137" i="17"/>
  <c r="AG136" i="17"/>
  <c r="AG135" i="17"/>
  <c r="AG134" i="17"/>
  <c r="AG133" i="17"/>
  <c r="AG132" i="17"/>
  <c r="AG131" i="17"/>
  <c r="AG130" i="17"/>
  <c r="AG129" i="17"/>
  <c r="AG128" i="17"/>
  <c r="AG127" i="17"/>
  <c r="AG126" i="17"/>
  <c r="AG125" i="17"/>
  <c r="AG124" i="17"/>
  <c r="AG123" i="17"/>
  <c r="AG122" i="17"/>
  <c r="AG118" i="17"/>
  <c r="AG83" i="17"/>
  <c r="AG48" i="17"/>
  <c r="AG301" i="17" s="1"/>
  <c r="AG11" i="17"/>
  <c r="AG10" i="17"/>
  <c r="AG9" i="17"/>
  <c r="AE293" i="17"/>
  <c r="AE292" i="17"/>
  <c r="AE291" i="17"/>
  <c r="AE290" i="17"/>
  <c r="AE289" i="17"/>
  <c r="AE288" i="17"/>
  <c r="AE287" i="17"/>
  <c r="AE286" i="17"/>
  <c r="AE285" i="17"/>
  <c r="AE284" i="17"/>
  <c r="AE283" i="17"/>
  <c r="AE282" i="17"/>
  <c r="AE281" i="17"/>
  <c r="AE280" i="17"/>
  <c r="AE279" i="17"/>
  <c r="AE278" i="17"/>
  <c r="AE277" i="17"/>
  <c r="AE276" i="17"/>
  <c r="AE275" i="17"/>
  <c r="AE274" i="17"/>
  <c r="AE273" i="17"/>
  <c r="AE272" i="17"/>
  <c r="AE271" i="17"/>
  <c r="AE270" i="17"/>
  <c r="AE269" i="17"/>
  <c r="AE268" i="17"/>
  <c r="AE267" i="17"/>
  <c r="AE266" i="17"/>
  <c r="AE265" i="17"/>
  <c r="AE264" i="17"/>
  <c r="AE260" i="17"/>
  <c r="AE190" i="17"/>
  <c r="AE151" i="17"/>
  <c r="AE150" i="17"/>
  <c r="AE149" i="17"/>
  <c r="AE148" i="17"/>
  <c r="AE147" i="17"/>
  <c r="AE146" i="17"/>
  <c r="AE145" i="17"/>
  <c r="AE144" i="17"/>
  <c r="AE143" i="17"/>
  <c r="AE142" i="17"/>
  <c r="AE141" i="17"/>
  <c r="AE140" i="17"/>
  <c r="AE139" i="17"/>
  <c r="AE138" i="17"/>
  <c r="AE137" i="17"/>
  <c r="AE136" i="17"/>
  <c r="AE135" i="17"/>
  <c r="AE134" i="17"/>
  <c r="AE133" i="17"/>
  <c r="AE132" i="17"/>
  <c r="AE131" i="17"/>
  <c r="AE130" i="17"/>
  <c r="AE129" i="17"/>
  <c r="AE128" i="17"/>
  <c r="AE127" i="17"/>
  <c r="AE126" i="17"/>
  <c r="AE125" i="17"/>
  <c r="AE124" i="17"/>
  <c r="AE123" i="17"/>
  <c r="AE122" i="17"/>
  <c r="AE118" i="17"/>
  <c r="AE303" i="17" s="1"/>
  <c r="AE83" i="17"/>
  <c r="AE48" i="17"/>
  <c r="AE301" i="17" s="1"/>
  <c r="AE11" i="17"/>
  <c r="AE10" i="17"/>
  <c r="AE9" i="17"/>
  <c r="AI230" i="16"/>
  <c r="AI242" i="16" s="1"/>
  <c r="AI201" i="16"/>
  <c r="AI207" i="16" s="1"/>
  <c r="AI475" i="19" s="1"/>
  <c r="AI177" i="16"/>
  <c r="AI206" i="16" s="1"/>
  <c r="AI474" i="19" s="1"/>
  <c r="AI153" i="16"/>
  <c r="AI205" i="16" s="1"/>
  <c r="AI473" i="19" s="1"/>
  <c r="AI129" i="16"/>
  <c r="AI204" i="16" s="1"/>
  <c r="AI472" i="19" s="1"/>
  <c r="AI11" i="16"/>
  <c r="AI10" i="16"/>
  <c r="AI9" i="16"/>
  <c r="AG230" i="16"/>
  <c r="AG242" i="16" s="1"/>
  <c r="AG201" i="16"/>
  <c r="AG207" i="16" s="1"/>
  <c r="AG475" i="19" s="1"/>
  <c r="AG177" i="16"/>
  <c r="AG206" i="16" s="1"/>
  <c r="AG474" i="19" s="1"/>
  <c r="AG153" i="16"/>
  <c r="AG205" i="16" s="1"/>
  <c r="AG473" i="19" s="1"/>
  <c r="AG129" i="16"/>
  <c r="AG204" i="16" s="1"/>
  <c r="AG472" i="19" s="1"/>
  <c r="AG11" i="16"/>
  <c r="AG10" i="16"/>
  <c r="AG9" i="16"/>
  <c r="AE230" i="16"/>
  <c r="AE242" i="16" s="1"/>
  <c r="AE201" i="16"/>
  <c r="AE207" i="16" s="1"/>
  <c r="AE475" i="19" s="1"/>
  <c r="AE177" i="16"/>
  <c r="AE206" i="16" s="1"/>
  <c r="AE474" i="19" s="1"/>
  <c r="AE153" i="16"/>
  <c r="AE205" i="16" s="1"/>
  <c r="AE473" i="19" s="1"/>
  <c r="AE129" i="16"/>
  <c r="AE204" i="16" s="1"/>
  <c r="AE472" i="19" s="1"/>
  <c r="AE11" i="16"/>
  <c r="AE10" i="16"/>
  <c r="AE9" i="16"/>
  <c r="AG1193" i="15"/>
  <c r="AG451" i="19" s="1"/>
  <c r="AE939" i="15"/>
  <c r="AG939" i="15"/>
  <c r="AI1609" i="15"/>
  <c r="AI1598" i="15"/>
  <c r="AI1570" i="15"/>
  <c r="AI1585" i="15" s="1"/>
  <c r="AI1559" i="15"/>
  <c r="AI1584" i="15" s="1"/>
  <c r="AI1548" i="15"/>
  <c r="AI469" i="19" s="1"/>
  <c r="AI467" i="19"/>
  <c r="AI1519" i="15"/>
  <c r="AI466" i="19" s="1"/>
  <c r="AI1494" i="15"/>
  <c r="AI455" i="19" s="1"/>
  <c r="AI1193" i="15"/>
  <c r="AI939" i="15"/>
  <c r="AI335" i="15"/>
  <c r="AI169" i="15"/>
  <c r="AI11" i="15"/>
  <c r="AI10" i="15"/>
  <c r="AI9" i="15"/>
  <c r="AG1609" i="15"/>
  <c r="AG1598" i="15"/>
  <c r="AG1570" i="15"/>
  <c r="AG1585" i="15" s="1"/>
  <c r="AG1559" i="15"/>
  <c r="AG1584" i="15" s="1"/>
  <c r="AG1548" i="15"/>
  <c r="AG469" i="19" s="1"/>
  <c r="AG1528" i="15"/>
  <c r="AG467" i="19" s="1"/>
  <c r="AG1519" i="15"/>
  <c r="AG466" i="19" s="1"/>
  <c r="AG1510" i="15"/>
  <c r="AG1494" i="15"/>
  <c r="AG455" i="19" s="1"/>
  <c r="AG335" i="15"/>
  <c r="AG169" i="15"/>
  <c r="AG11" i="15"/>
  <c r="AG10" i="15"/>
  <c r="AG9" i="15"/>
  <c r="AE1609" i="15"/>
  <c r="AE1598" i="15"/>
  <c r="AE1570" i="15"/>
  <c r="AE1585" i="15" s="1"/>
  <c r="AE1559" i="15"/>
  <c r="AE1584" i="15" s="1"/>
  <c r="AE1548" i="15"/>
  <c r="AE1583" i="15" s="1"/>
  <c r="AE1528" i="15"/>
  <c r="AE467" i="19" s="1"/>
  <c r="AE1519" i="15"/>
  <c r="AE466" i="19" s="1"/>
  <c r="AE1510" i="15"/>
  <c r="AE1494" i="15"/>
  <c r="AE455" i="19" s="1"/>
  <c r="AE1193" i="15"/>
  <c r="AE335" i="15"/>
  <c r="AE169" i="15"/>
  <c r="AE11" i="15"/>
  <c r="AE10" i="15"/>
  <c r="AE9" i="15"/>
  <c r="AE1579" i="14"/>
  <c r="AE1568" i="14"/>
  <c r="AE1567" i="14"/>
  <c r="AE1566" i="14"/>
  <c r="AE1565" i="14"/>
  <c r="AE1564" i="14"/>
  <c r="AE1563" i="14"/>
  <c r="AE1562" i="14"/>
  <c r="AE1561" i="14"/>
  <c r="AE1560" i="14"/>
  <c r="AE1559" i="14"/>
  <c r="AE1558" i="14"/>
  <c r="AE1557" i="14"/>
  <c r="AE1556" i="14"/>
  <c r="AE1555" i="14"/>
  <c r="AE1554" i="14"/>
  <c r="AE1553" i="14"/>
  <c r="AE1552" i="14"/>
  <c r="AE1551" i="14"/>
  <c r="AE1550" i="14"/>
  <c r="AE1549" i="14"/>
  <c r="AE1548" i="14"/>
  <c r="AE1547" i="14"/>
  <c r="AE1546" i="14"/>
  <c r="AE1545" i="14"/>
  <c r="AE1544" i="14"/>
  <c r="AE1543" i="14"/>
  <c r="AE1542" i="14"/>
  <c r="AE1541" i="14"/>
  <c r="AE1540" i="14"/>
  <c r="AE1539" i="14"/>
  <c r="AE1538" i="14"/>
  <c r="AE1537" i="14"/>
  <c r="AE1536" i="14"/>
  <c r="AE1535" i="14"/>
  <c r="AE1534" i="14"/>
  <c r="AE1533" i="14"/>
  <c r="AE1532" i="14"/>
  <c r="AE1531" i="14"/>
  <c r="AE1530" i="14"/>
  <c r="AE1529" i="14"/>
  <c r="AE1528" i="14"/>
  <c r="AE1527" i="14"/>
  <c r="AE1526" i="14"/>
  <c r="AE1525" i="14"/>
  <c r="AE1524" i="14"/>
  <c r="AE1523" i="14"/>
  <c r="AE1522" i="14"/>
  <c r="AE1521" i="14"/>
  <c r="AE1520" i="14"/>
  <c r="AI1514" i="14"/>
  <c r="AI1503" i="14"/>
  <c r="AI1502" i="14"/>
  <c r="AI1501" i="14"/>
  <c r="AI1500" i="14"/>
  <c r="AI1499" i="14"/>
  <c r="AI1498" i="14"/>
  <c r="AI1497" i="14"/>
  <c r="AI1496" i="14"/>
  <c r="AI1495" i="14"/>
  <c r="AI1494" i="14"/>
  <c r="AI1493" i="14"/>
  <c r="AI1492" i="14"/>
  <c r="AI1491" i="14"/>
  <c r="AI1490" i="14"/>
  <c r="AI1489" i="14"/>
  <c r="AI1488" i="14"/>
  <c r="AI1487" i="14"/>
  <c r="AI1486" i="14"/>
  <c r="AI1485" i="14"/>
  <c r="AI1484" i="14"/>
  <c r="AI1483" i="14"/>
  <c r="AI1482" i="14"/>
  <c r="AI1481" i="14"/>
  <c r="AI1480" i="14"/>
  <c r="AI1479" i="14"/>
  <c r="AI1478" i="14"/>
  <c r="AI1477" i="14"/>
  <c r="AI1476" i="14"/>
  <c r="AI1475" i="14"/>
  <c r="AI1474" i="14"/>
  <c r="AI1473" i="14"/>
  <c r="AI1472" i="14"/>
  <c r="AI1471" i="14"/>
  <c r="AI1470" i="14"/>
  <c r="AI1469" i="14"/>
  <c r="AI1468" i="14"/>
  <c r="AI1467" i="14"/>
  <c r="AI1466" i="14"/>
  <c r="AI1465" i="14"/>
  <c r="AI1464" i="14"/>
  <c r="AI1463" i="14"/>
  <c r="AI1462" i="14"/>
  <c r="AI1461" i="14"/>
  <c r="AI1460" i="14"/>
  <c r="AI1459" i="14"/>
  <c r="AI1458" i="14"/>
  <c r="AI1457" i="14"/>
  <c r="AI1456" i="14"/>
  <c r="AI1455" i="14"/>
  <c r="AG1514" i="14"/>
  <c r="AG1503" i="14"/>
  <c r="AG1502" i="14"/>
  <c r="AG1501" i="14"/>
  <c r="AG1500" i="14"/>
  <c r="AG1499" i="14"/>
  <c r="AG1498" i="14"/>
  <c r="AG1497" i="14"/>
  <c r="AG1496" i="14"/>
  <c r="AG1495" i="14"/>
  <c r="AG1494" i="14"/>
  <c r="AG1493" i="14"/>
  <c r="AG1492" i="14"/>
  <c r="AG1491" i="14"/>
  <c r="AG1490" i="14"/>
  <c r="AG1489" i="14"/>
  <c r="AG1488" i="14"/>
  <c r="AG1487" i="14"/>
  <c r="AG1486" i="14"/>
  <c r="AG1485" i="14"/>
  <c r="AG1484" i="14"/>
  <c r="AG1483" i="14"/>
  <c r="AG1482" i="14"/>
  <c r="AG1481" i="14"/>
  <c r="AG1480" i="14"/>
  <c r="AG1479" i="14"/>
  <c r="AG1478" i="14"/>
  <c r="AG1477" i="14"/>
  <c r="AG1476" i="14"/>
  <c r="AG1475" i="14"/>
  <c r="AG1474" i="14"/>
  <c r="AG1473" i="14"/>
  <c r="AG1472" i="14"/>
  <c r="AG1471" i="14"/>
  <c r="AG1470" i="14"/>
  <c r="AG1469" i="14"/>
  <c r="AG1468" i="14"/>
  <c r="AG1467" i="14"/>
  <c r="AG1466" i="14"/>
  <c r="AG1465" i="14"/>
  <c r="AG1464" i="14"/>
  <c r="AG1463" i="14"/>
  <c r="AG1462" i="14"/>
  <c r="AG1461" i="14"/>
  <c r="AG1460" i="14"/>
  <c r="AG1459" i="14"/>
  <c r="AG1458" i="14"/>
  <c r="AG1457" i="14"/>
  <c r="AG1456" i="14"/>
  <c r="AG1455" i="14"/>
  <c r="AE794" i="14"/>
  <c r="AI1709" i="14"/>
  <c r="AI1698" i="14"/>
  <c r="AI1697" i="14"/>
  <c r="AI1696" i="14"/>
  <c r="AI1695" i="14"/>
  <c r="AI1694" i="14"/>
  <c r="AI1693" i="14"/>
  <c r="AI1692" i="14"/>
  <c r="AI1691" i="14"/>
  <c r="AI1690" i="14"/>
  <c r="AI1689" i="14"/>
  <c r="AI1688" i="14"/>
  <c r="AI1687" i="14"/>
  <c r="AI1686" i="14"/>
  <c r="AI1685" i="14"/>
  <c r="AI1684" i="14"/>
  <c r="AI1683" i="14"/>
  <c r="AI1682" i="14"/>
  <c r="AI1681" i="14"/>
  <c r="AI1680" i="14"/>
  <c r="AI1679" i="14"/>
  <c r="AI1678" i="14"/>
  <c r="AI1677" i="14"/>
  <c r="AI1676" i="14"/>
  <c r="AI1675" i="14"/>
  <c r="AI1674" i="14"/>
  <c r="AI1673" i="14"/>
  <c r="AI1672" i="14"/>
  <c r="AI1671" i="14"/>
  <c r="AI1670" i="14"/>
  <c r="AI1669" i="14"/>
  <c r="AI1668" i="14"/>
  <c r="AI1667" i="14"/>
  <c r="AI1666" i="14"/>
  <c r="AI1665" i="14"/>
  <c r="AI1664" i="14"/>
  <c r="AI1663" i="14"/>
  <c r="AI1662" i="14"/>
  <c r="AI1661" i="14"/>
  <c r="AI1660" i="14"/>
  <c r="AI1659" i="14"/>
  <c r="AI1658" i="14"/>
  <c r="AI1657" i="14"/>
  <c r="AI1656" i="14"/>
  <c r="AI1655" i="14"/>
  <c r="AI1654" i="14"/>
  <c r="AI1653" i="14"/>
  <c r="AI1652" i="14"/>
  <c r="AI1651" i="14"/>
  <c r="AI1650" i="14"/>
  <c r="AI1644" i="14"/>
  <c r="AI1633" i="14"/>
  <c r="AI1632" i="14"/>
  <c r="AI1631" i="14"/>
  <c r="AI1630" i="14"/>
  <c r="AI1629" i="14"/>
  <c r="AI1628" i="14"/>
  <c r="AI1627" i="14"/>
  <c r="AI1626" i="14"/>
  <c r="AI1625" i="14"/>
  <c r="AI1624" i="14"/>
  <c r="AI1623" i="14"/>
  <c r="AI1622" i="14"/>
  <c r="AI1621" i="14"/>
  <c r="AI1620" i="14"/>
  <c r="AI1619" i="14"/>
  <c r="AI1618" i="14"/>
  <c r="AI1617" i="14"/>
  <c r="AI1616" i="14"/>
  <c r="AI1615" i="14"/>
  <c r="AI1614" i="14"/>
  <c r="AI1613" i="14"/>
  <c r="AI1612" i="14"/>
  <c r="AI1611" i="14"/>
  <c r="AI1610" i="14"/>
  <c r="AI1609" i="14"/>
  <c r="AI1608" i="14"/>
  <c r="AI1607" i="14"/>
  <c r="AI1606" i="14"/>
  <c r="AI1605" i="14"/>
  <c r="AI1604" i="14"/>
  <c r="AI1603" i="14"/>
  <c r="AI1602" i="14"/>
  <c r="AI1601" i="14"/>
  <c r="AI1600" i="14"/>
  <c r="AI1599" i="14"/>
  <c r="AI1598" i="14"/>
  <c r="AI1597" i="14"/>
  <c r="AI1596" i="14"/>
  <c r="AI1595" i="14"/>
  <c r="AI1594" i="14"/>
  <c r="AI1593" i="14"/>
  <c r="AI1592" i="14"/>
  <c r="AI1591" i="14"/>
  <c r="AI1590" i="14"/>
  <c r="AI1589" i="14"/>
  <c r="AI1588" i="14"/>
  <c r="AI1587" i="14"/>
  <c r="AI1586" i="14"/>
  <c r="AI1585" i="14"/>
  <c r="AI1579" i="14"/>
  <c r="AI1568" i="14"/>
  <c r="AI1567" i="14"/>
  <c r="AI1566" i="14"/>
  <c r="AI1565" i="14"/>
  <c r="AI1564" i="14"/>
  <c r="AI1563" i="14"/>
  <c r="AI1562" i="14"/>
  <c r="AI1561" i="14"/>
  <c r="AI1560" i="14"/>
  <c r="AI1559" i="14"/>
  <c r="AI1558" i="14"/>
  <c r="AI1557" i="14"/>
  <c r="AI1556" i="14"/>
  <c r="AI1555" i="14"/>
  <c r="AI1554" i="14"/>
  <c r="AI1553" i="14"/>
  <c r="AI1552" i="14"/>
  <c r="AI1551" i="14"/>
  <c r="AI1550" i="14"/>
  <c r="AI1549" i="14"/>
  <c r="AI1548" i="14"/>
  <c r="AI1547" i="14"/>
  <c r="AI1546" i="14"/>
  <c r="AI1545" i="14"/>
  <c r="AI1544" i="14"/>
  <c r="AI1543" i="14"/>
  <c r="AI1542" i="14"/>
  <c r="AI1541" i="14"/>
  <c r="AI1540" i="14"/>
  <c r="AI1539" i="14"/>
  <c r="AI1538" i="14"/>
  <c r="AI1537" i="14"/>
  <c r="AI1536" i="14"/>
  <c r="AI1535" i="14"/>
  <c r="AI1534" i="14"/>
  <c r="AI1533" i="14"/>
  <c r="AI1532" i="14"/>
  <c r="AI1531" i="14"/>
  <c r="AI1530" i="14"/>
  <c r="AI1529" i="14"/>
  <c r="AI1528" i="14"/>
  <c r="AI1527" i="14"/>
  <c r="AI1526" i="14"/>
  <c r="AI1525" i="14"/>
  <c r="AI1524" i="14"/>
  <c r="AI1523" i="14"/>
  <c r="AI1522" i="14"/>
  <c r="AI1521" i="14"/>
  <c r="AI1520" i="14"/>
  <c r="AI1050" i="14"/>
  <c r="AI592" i="15" s="1"/>
  <c r="AI1039" i="14"/>
  <c r="AI581" i="15" s="1"/>
  <c r="AI1038" i="14"/>
  <c r="AI580" i="15" s="1"/>
  <c r="AI1037" i="14"/>
  <c r="AI579" i="15" s="1"/>
  <c r="AI1036" i="14"/>
  <c r="AI578" i="15" s="1"/>
  <c r="AI1035" i="14"/>
  <c r="AI577" i="15" s="1"/>
  <c r="AI1034" i="14"/>
  <c r="AI576" i="15" s="1"/>
  <c r="AI1033" i="14"/>
  <c r="AI575" i="15" s="1"/>
  <c r="AI1032" i="14"/>
  <c r="AI574" i="15" s="1"/>
  <c r="AI1031" i="14"/>
  <c r="AI573" i="15" s="1"/>
  <c r="AI1030" i="14"/>
  <c r="AI572" i="15" s="1"/>
  <c r="AI1029" i="14"/>
  <c r="AI571" i="15" s="1"/>
  <c r="AI1028" i="14"/>
  <c r="AI570" i="15" s="1"/>
  <c r="AI1027" i="14"/>
  <c r="AI569" i="15" s="1"/>
  <c r="AI1026" i="14"/>
  <c r="AI568" i="15" s="1"/>
  <c r="AI1025" i="14"/>
  <c r="AI567" i="15" s="1"/>
  <c r="AI1024" i="14"/>
  <c r="AI566" i="15" s="1"/>
  <c r="AI1023" i="14"/>
  <c r="AI565" i="15" s="1"/>
  <c r="AI1022" i="14"/>
  <c r="AI564" i="15" s="1"/>
  <c r="AI1021" i="14"/>
  <c r="AI563" i="15" s="1"/>
  <c r="AI1020" i="14"/>
  <c r="AI562" i="15" s="1"/>
  <c r="AI1019" i="14"/>
  <c r="AI561" i="15" s="1"/>
  <c r="AI1018" i="14"/>
  <c r="AI560" i="15" s="1"/>
  <c r="AI1017" i="14"/>
  <c r="AI559" i="15" s="1"/>
  <c r="AI1016" i="14"/>
  <c r="AI558" i="15" s="1"/>
  <c r="AI1015" i="14"/>
  <c r="AI557" i="15" s="1"/>
  <c r="AI1014" i="14"/>
  <c r="AI556" i="15" s="1"/>
  <c r="AI1013" i="14"/>
  <c r="AI555" i="15" s="1"/>
  <c r="AI1012" i="14"/>
  <c r="AI554" i="15" s="1"/>
  <c r="AI1011" i="14"/>
  <c r="AI553" i="15" s="1"/>
  <c r="AI1010" i="14"/>
  <c r="AI552" i="15" s="1"/>
  <c r="AI1009" i="14"/>
  <c r="AI551" i="15" s="1"/>
  <c r="AI1008" i="14"/>
  <c r="AI550" i="15" s="1"/>
  <c r="AI1007" i="14"/>
  <c r="AI549" i="15" s="1"/>
  <c r="AI1006" i="14"/>
  <c r="AI548" i="15" s="1"/>
  <c r="AI1005" i="14"/>
  <c r="AI547" i="15" s="1"/>
  <c r="AI1004" i="14"/>
  <c r="AI546" i="15" s="1"/>
  <c r="AI1003" i="14"/>
  <c r="AI545" i="15" s="1"/>
  <c r="AI1002" i="14"/>
  <c r="AI544" i="15" s="1"/>
  <c r="AI1001" i="14"/>
  <c r="AI543" i="15" s="1"/>
  <c r="AI1000" i="14"/>
  <c r="AI542" i="15" s="1"/>
  <c r="AI999" i="14"/>
  <c r="AI541" i="15" s="1"/>
  <c r="AI998" i="14"/>
  <c r="AI540" i="15" s="1"/>
  <c r="AI997" i="14"/>
  <c r="AI539" i="15" s="1"/>
  <c r="AI996" i="14"/>
  <c r="AI538" i="15" s="1"/>
  <c r="AI995" i="14"/>
  <c r="AI537" i="15" s="1"/>
  <c r="AI994" i="14"/>
  <c r="AI536" i="15" s="1"/>
  <c r="AI993" i="14"/>
  <c r="AI535" i="15" s="1"/>
  <c r="AI992" i="14"/>
  <c r="AI534" i="15" s="1"/>
  <c r="AI991" i="14"/>
  <c r="AI533" i="15" s="1"/>
  <c r="AI986" i="14"/>
  <c r="AI975" i="14"/>
  <c r="AI974" i="14"/>
  <c r="AI973" i="14"/>
  <c r="AI972" i="14"/>
  <c r="AI971" i="14"/>
  <c r="AI970" i="14"/>
  <c r="AI969" i="14"/>
  <c r="AI968" i="14"/>
  <c r="AI967" i="14"/>
  <c r="AI966" i="14"/>
  <c r="AI965" i="14"/>
  <c r="AI964" i="14"/>
  <c r="AI963" i="14"/>
  <c r="AI962" i="14"/>
  <c r="AI961" i="14"/>
  <c r="AI960" i="14"/>
  <c r="AI959" i="14"/>
  <c r="AI958" i="14"/>
  <c r="AI957" i="14"/>
  <c r="AI956" i="14"/>
  <c r="AI955" i="14"/>
  <c r="AI954" i="14"/>
  <c r="AI953" i="14"/>
  <c r="AI952" i="14"/>
  <c r="AI951" i="14"/>
  <c r="AI950" i="14"/>
  <c r="AI949" i="14"/>
  <c r="AI948" i="14"/>
  <c r="AI947" i="14"/>
  <c r="AI946" i="14"/>
  <c r="AI945" i="14"/>
  <c r="AI944" i="14"/>
  <c r="AI943" i="14"/>
  <c r="AI942" i="14"/>
  <c r="AI941" i="14"/>
  <c r="AI940" i="14"/>
  <c r="AI939" i="14"/>
  <c r="AI938" i="14"/>
  <c r="AI937" i="14"/>
  <c r="AI936" i="14"/>
  <c r="AI935" i="14"/>
  <c r="AI934" i="14"/>
  <c r="AI933" i="14"/>
  <c r="AI932" i="14"/>
  <c r="AI931" i="14"/>
  <c r="AI930" i="14"/>
  <c r="AI929" i="14"/>
  <c r="AI928" i="14"/>
  <c r="AI927" i="14"/>
  <c r="AI922" i="14"/>
  <c r="AI461" i="15" s="1"/>
  <c r="AI911" i="14"/>
  <c r="AI450" i="15" s="1"/>
  <c r="AI910" i="14"/>
  <c r="AI449" i="15" s="1"/>
  <c r="AI909" i="14"/>
  <c r="AI448" i="15" s="1"/>
  <c r="AI908" i="14"/>
  <c r="AI447" i="15" s="1"/>
  <c r="AI907" i="14"/>
  <c r="AI446" i="15" s="1"/>
  <c r="AI906" i="14"/>
  <c r="AI445" i="15" s="1"/>
  <c r="AI905" i="14"/>
  <c r="AI444" i="15" s="1"/>
  <c r="AI904" i="14"/>
  <c r="AI443" i="15" s="1"/>
  <c r="AI903" i="14"/>
  <c r="AI442" i="15" s="1"/>
  <c r="AI902" i="14"/>
  <c r="AI441" i="15" s="1"/>
  <c r="AI901" i="14"/>
  <c r="AI440" i="15" s="1"/>
  <c r="AI900" i="14"/>
  <c r="AI439" i="15" s="1"/>
  <c r="AI899" i="14"/>
  <c r="AI438" i="15" s="1"/>
  <c r="AI898" i="14"/>
  <c r="AI437" i="15" s="1"/>
  <c r="AI897" i="14"/>
  <c r="AI436" i="15" s="1"/>
  <c r="AI896" i="14"/>
  <c r="AI435" i="15" s="1"/>
  <c r="AI895" i="14"/>
  <c r="AI434" i="15" s="1"/>
  <c r="AI894" i="14"/>
  <c r="AI433" i="15" s="1"/>
  <c r="AI893" i="14"/>
  <c r="AI432" i="15" s="1"/>
  <c r="AI892" i="14"/>
  <c r="AI431" i="15" s="1"/>
  <c r="AI891" i="14"/>
  <c r="AI430" i="15" s="1"/>
  <c r="AI890" i="14"/>
  <c r="AI429" i="15" s="1"/>
  <c r="AI889" i="14"/>
  <c r="AI428" i="15" s="1"/>
  <c r="AI888" i="14"/>
  <c r="AI427" i="15" s="1"/>
  <c r="AI887" i="14"/>
  <c r="AI426" i="15" s="1"/>
  <c r="AI886" i="14"/>
  <c r="AI425" i="15" s="1"/>
  <c r="AI885" i="14"/>
  <c r="AI424" i="15" s="1"/>
  <c r="AI884" i="14"/>
  <c r="AI423" i="15" s="1"/>
  <c r="AI883" i="14"/>
  <c r="AI422" i="15" s="1"/>
  <c r="AI882" i="14"/>
  <c r="AI421" i="15" s="1"/>
  <c r="AI881" i="14"/>
  <c r="AI420" i="15" s="1"/>
  <c r="AI880" i="14"/>
  <c r="AI419" i="15" s="1"/>
  <c r="AI879" i="14"/>
  <c r="AI418" i="15" s="1"/>
  <c r="AI878" i="14"/>
  <c r="AI417" i="15" s="1"/>
  <c r="AI877" i="14"/>
  <c r="AI416" i="15" s="1"/>
  <c r="AI876" i="14"/>
  <c r="AI415" i="15" s="1"/>
  <c r="AI875" i="14"/>
  <c r="AI414" i="15" s="1"/>
  <c r="AI874" i="14"/>
  <c r="AI413" i="15" s="1"/>
  <c r="AI873" i="14"/>
  <c r="AI412" i="15" s="1"/>
  <c r="AI872" i="14"/>
  <c r="AI411" i="15" s="1"/>
  <c r="AI871" i="14"/>
  <c r="AI410" i="15" s="1"/>
  <c r="AI870" i="14"/>
  <c r="AI409" i="15" s="1"/>
  <c r="AI869" i="14"/>
  <c r="AI408" i="15" s="1"/>
  <c r="AI868" i="14"/>
  <c r="AI407" i="15" s="1"/>
  <c r="AI867" i="14"/>
  <c r="AI406" i="15" s="1"/>
  <c r="AI866" i="14"/>
  <c r="AI405" i="15" s="1"/>
  <c r="AI865" i="14"/>
  <c r="AI404" i="15" s="1"/>
  <c r="AI864" i="14"/>
  <c r="AI403" i="15" s="1"/>
  <c r="AI863" i="14"/>
  <c r="AI402" i="15" s="1"/>
  <c r="AI858" i="14"/>
  <c r="AI794" i="14"/>
  <c r="AI730" i="14"/>
  <c r="AI664" i="14"/>
  <c r="AI600" i="14"/>
  <c r="AI465" i="14"/>
  <c r="AI454" i="14"/>
  <c r="AI453" i="14"/>
  <c r="AI452" i="14"/>
  <c r="AI451" i="14"/>
  <c r="AI450" i="14"/>
  <c r="AI449" i="14"/>
  <c r="AI448" i="14"/>
  <c r="AI447" i="14"/>
  <c r="AI446" i="14"/>
  <c r="AI445" i="14"/>
  <c r="AI444" i="14"/>
  <c r="AI443" i="14"/>
  <c r="AI442" i="14"/>
  <c r="AI441" i="14"/>
  <c r="AI440" i="14"/>
  <c r="AI439" i="14"/>
  <c r="AI438" i="14"/>
  <c r="AI437" i="14"/>
  <c r="AI436" i="14"/>
  <c r="AI435" i="14"/>
  <c r="AI434" i="14"/>
  <c r="AI433" i="14"/>
  <c r="AI432" i="14"/>
  <c r="AI431" i="14"/>
  <c r="AI430" i="14"/>
  <c r="AI429" i="14"/>
  <c r="AI428" i="14"/>
  <c r="AI427" i="14"/>
  <c r="AI426" i="14"/>
  <c r="AI425" i="14"/>
  <c r="AI424" i="14"/>
  <c r="AI423" i="14"/>
  <c r="AI422" i="14"/>
  <c r="AI421" i="14"/>
  <c r="AI420" i="14"/>
  <c r="AI419" i="14"/>
  <c r="AI418" i="14"/>
  <c r="AI417" i="14"/>
  <c r="AI416" i="14"/>
  <c r="AI415" i="14"/>
  <c r="AI414" i="14"/>
  <c r="AI413" i="14"/>
  <c r="AI412" i="14"/>
  <c r="AI411" i="14"/>
  <c r="AI410" i="14"/>
  <c r="AI409" i="14"/>
  <c r="AI408" i="14"/>
  <c r="AI407" i="14"/>
  <c r="AI406" i="14"/>
  <c r="AI337" i="14"/>
  <c r="AI273" i="14"/>
  <c r="AI207" i="14"/>
  <c r="AI143" i="14"/>
  <c r="AI79" i="14"/>
  <c r="AI1318" i="14" s="1"/>
  <c r="AI11" i="14"/>
  <c r="AI10" i="14"/>
  <c r="AI9" i="14"/>
  <c r="AG1709" i="14"/>
  <c r="AG1698" i="14"/>
  <c r="AG1697" i="14"/>
  <c r="AG1696" i="14"/>
  <c r="AG1695" i="14"/>
  <c r="AG1694" i="14"/>
  <c r="AG1693" i="14"/>
  <c r="AG1692" i="14"/>
  <c r="AG1691" i="14"/>
  <c r="AG1690" i="14"/>
  <c r="AG1689" i="14"/>
  <c r="AG1688" i="14"/>
  <c r="AG1687" i="14"/>
  <c r="AG1686" i="14"/>
  <c r="AG1685" i="14"/>
  <c r="AG1684" i="14"/>
  <c r="AG1683" i="14"/>
  <c r="AG1682" i="14"/>
  <c r="AG1681" i="14"/>
  <c r="AG1680" i="14"/>
  <c r="AG1679" i="14"/>
  <c r="AG1678" i="14"/>
  <c r="AG1677" i="14"/>
  <c r="AG1676" i="14"/>
  <c r="AG1675" i="14"/>
  <c r="AG1674" i="14"/>
  <c r="AG1673" i="14"/>
  <c r="AG1672" i="14"/>
  <c r="AG1671" i="14"/>
  <c r="AG1670" i="14"/>
  <c r="AG1669" i="14"/>
  <c r="AG1668" i="14"/>
  <c r="AG1667" i="14"/>
  <c r="AG1666" i="14"/>
  <c r="AG1665" i="14"/>
  <c r="AG1664" i="14"/>
  <c r="AG1663" i="14"/>
  <c r="AG1662" i="14"/>
  <c r="AG1661" i="14"/>
  <c r="AG1660" i="14"/>
  <c r="AG1659" i="14"/>
  <c r="AG1658" i="14"/>
  <c r="AG1657" i="14"/>
  <c r="AG1656" i="14"/>
  <c r="AG1655" i="14"/>
  <c r="AG1654" i="14"/>
  <c r="AG1653" i="14"/>
  <c r="AG1652" i="14"/>
  <c r="AG1651" i="14"/>
  <c r="AG1650" i="14"/>
  <c r="AG1644" i="14"/>
  <c r="AG1633" i="14"/>
  <c r="AG1632" i="14"/>
  <c r="AG1631" i="14"/>
  <c r="AG1630" i="14"/>
  <c r="AG1629" i="14"/>
  <c r="AG1628" i="14"/>
  <c r="AG1627" i="14"/>
  <c r="AG1626" i="14"/>
  <c r="AG1625" i="14"/>
  <c r="AG1624" i="14"/>
  <c r="AG1623" i="14"/>
  <c r="AG1622" i="14"/>
  <c r="AG1621" i="14"/>
  <c r="AG1620" i="14"/>
  <c r="AG1619" i="14"/>
  <c r="AG1618" i="14"/>
  <c r="AG1617" i="14"/>
  <c r="AG1616" i="14"/>
  <c r="AG1615" i="14"/>
  <c r="AG1614" i="14"/>
  <c r="AG1613" i="14"/>
  <c r="AG1612" i="14"/>
  <c r="AG1611" i="14"/>
  <c r="AG1610" i="14"/>
  <c r="AG1609" i="14"/>
  <c r="AG1608" i="14"/>
  <c r="AG1607" i="14"/>
  <c r="AG1606" i="14"/>
  <c r="AG1605" i="14"/>
  <c r="AG1604" i="14"/>
  <c r="AG1603" i="14"/>
  <c r="AG1602" i="14"/>
  <c r="AG1601" i="14"/>
  <c r="AG1600" i="14"/>
  <c r="AG1599" i="14"/>
  <c r="AG1598" i="14"/>
  <c r="AG1597" i="14"/>
  <c r="AG1596" i="14"/>
  <c r="AG1595" i="14"/>
  <c r="AG1594" i="14"/>
  <c r="AG1593" i="14"/>
  <c r="AG1592" i="14"/>
  <c r="AG1591" i="14"/>
  <c r="AG1590" i="14"/>
  <c r="AG1589" i="14"/>
  <c r="AG1588" i="14"/>
  <c r="AG1587" i="14"/>
  <c r="AG1586" i="14"/>
  <c r="AG1585" i="14"/>
  <c r="AG1579" i="14"/>
  <c r="AG1568" i="14"/>
  <c r="AG1567" i="14"/>
  <c r="AG1566" i="14"/>
  <c r="AG1565" i="14"/>
  <c r="AG1564" i="14"/>
  <c r="AG1563" i="14"/>
  <c r="AG1562" i="14"/>
  <c r="AG1561" i="14"/>
  <c r="AG1560" i="14"/>
  <c r="AG1559" i="14"/>
  <c r="AG1558" i="14"/>
  <c r="AG1557" i="14"/>
  <c r="AG1556" i="14"/>
  <c r="AG1555" i="14"/>
  <c r="AG1554" i="14"/>
  <c r="AG1553" i="14"/>
  <c r="AG1552" i="14"/>
  <c r="AG1551" i="14"/>
  <c r="AG1550" i="14"/>
  <c r="AG1549" i="14"/>
  <c r="AG1548" i="14"/>
  <c r="AG1547" i="14"/>
  <c r="AG1546" i="14"/>
  <c r="AG1545" i="14"/>
  <c r="AG1544" i="14"/>
  <c r="AG1543" i="14"/>
  <c r="AG1542" i="14"/>
  <c r="AG1541" i="14"/>
  <c r="AG1540" i="14"/>
  <c r="AG1539" i="14"/>
  <c r="AG1538" i="14"/>
  <c r="AG1537" i="14"/>
  <c r="AG1536" i="14"/>
  <c r="AG1535" i="14"/>
  <c r="AG1534" i="14"/>
  <c r="AG1533" i="14"/>
  <c r="AG1532" i="14"/>
  <c r="AG1531" i="14"/>
  <c r="AG1530" i="14"/>
  <c r="AG1529" i="14"/>
  <c r="AG1528" i="14"/>
  <c r="AG1527" i="14"/>
  <c r="AG1526" i="14"/>
  <c r="AG1525" i="14"/>
  <c r="AG1524" i="14"/>
  <c r="AG1523" i="14"/>
  <c r="AG1522" i="14"/>
  <c r="AG1521" i="14"/>
  <c r="AG1520" i="14"/>
  <c r="AG1050" i="14"/>
  <c r="AG592" i="15" s="1"/>
  <c r="AG1039" i="14"/>
  <c r="AG581" i="15" s="1"/>
  <c r="AG1038" i="14"/>
  <c r="AG580" i="15" s="1"/>
  <c r="AG1037" i="14"/>
  <c r="AG579" i="15" s="1"/>
  <c r="AG1036" i="14"/>
  <c r="AG578" i="15" s="1"/>
  <c r="AG1035" i="14"/>
  <c r="AG577" i="15" s="1"/>
  <c r="AG1034" i="14"/>
  <c r="AG576" i="15" s="1"/>
  <c r="AG1033" i="14"/>
  <c r="AG575" i="15" s="1"/>
  <c r="AG1032" i="14"/>
  <c r="AG574" i="15" s="1"/>
  <c r="AG1031" i="14"/>
  <c r="AG573" i="15" s="1"/>
  <c r="AG1030" i="14"/>
  <c r="AG572" i="15" s="1"/>
  <c r="AG1029" i="14"/>
  <c r="AG571" i="15" s="1"/>
  <c r="AG1028" i="14"/>
  <c r="AG570" i="15" s="1"/>
  <c r="AG1027" i="14"/>
  <c r="AG569" i="15" s="1"/>
  <c r="AG1026" i="14"/>
  <c r="AG568" i="15" s="1"/>
  <c r="AG1025" i="14"/>
  <c r="AG567" i="15" s="1"/>
  <c r="AG1024" i="14"/>
  <c r="AG566" i="15" s="1"/>
  <c r="AG1023" i="14"/>
  <c r="AG565" i="15" s="1"/>
  <c r="AG1022" i="14"/>
  <c r="AG564" i="15" s="1"/>
  <c r="AG1021" i="14"/>
  <c r="AG563" i="15" s="1"/>
  <c r="AG1020" i="14"/>
  <c r="AG562" i="15" s="1"/>
  <c r="AG1019" i="14"/>
  <c r="AG561" i="15" s="1"/>
  <c r="AG1018" i="14"/>
  <c r="AG560" i="15" s="1"/>
  <c r="AG1017" i="14"/>
  <c r="AG559" i="15" s="1"/>
  <c r="AG1016" i="14"/>
  <c r="AG558" i="15" s="1"/>
  <c r="AG1015" i="14"/>
  <c r="AG557" i="15" s="1"/>
  <c r="AG1014" i="14"/>
  <c r="AG556" i="15" s="1"/>
  <c r="AG1013" i="14"/>
  <c r="AG555" i="15" s="1"/>
  <c r="AG1012" i="14"/>
  <c r="AG554" i="15" s="1"/>
  <c r="AG1011" i="14"/>
  <c r="AG553" i="15" s="1"/>
  <c r="AG1010" i="14"/>
  <c r="AG552" i="15" s="1"/>
  <c r="AG1009" i="14"/>
  <c r="AG551" i="15" s="1"/>
  <c r="AG1008" i="14"/>
  <c r="AG550" i="15" s="1"/>
  <c r="AG1007" i="14"/>
  <c r="AG549" i="15" s="1"/>
  <c r="AG1006" i="14"/>
  <c r="AG548" i="15" s="1"/>
  <c r="AG1005" i="14"/>
  <c r="AG547" i="15" s="1"/>
  <c r="AG1004" i="14"/>
  <c r="AG546" i="15" s="1"/>
  <c r="AG1003" i="14"/>
  <c r="AG545" i="15" s="1"/>
  <c r="AG1002" i="14"/>
  <c r="AG544" i="15" s="1"/>
  <c r="AG1001" i="14"/>
  <c r="AG543" i="15" s="1"/>
  <c r="AG1000" i="14"/>
  <c r="AG542" i="15" s="1"/>
  <c r="AG999" i="14"/>
  <c r="AG541" i="15" s="1"/>
  <c r="AG998" i="14"/>
  <c r="AG540" i="15" s="1"/>
  <c r="AG997" i="14"/>
  <c r="AG539" i="15" s="1"/>
  <c r="AG996" i="14"/>
  <c r="AG538" i="15" s="1"/>
  <c r="AG995" i="14"/>
  <c r="AG537" i="15" s="1"/>
  <c r="AG994" i="14"/>
  <c r="AG536" i="15" s="1"/>
  <c r="AG993" i="14"/>
  <c r="AG535" i="15" s="1"/>
  <c r="AG992" i="14"/>
  <c r="AG534" i="15" s="1"/>
  <c r="AG991" i="14"/>
  <c r="AG533" i="15" s="1"/>
  <c r="AG986" i="14"/>
  <c r="AG975" i="14"/>
  <c r="AG974" i="14"/>
  <c r="AG973" i="14"/>
  <c r="AG972" i="14"/>
  <c r="AG971" i="14"/>
  <c r="AG970" i="14"/>
  <c r="AG969" i="14"/>
  <c r="AG968" i="14"/>
  <c r="AG967" i="14"/>
  <c r="AG966" i="14"/>
  <c r="AG965" i="14"/>
  <c r="AG964" i="14"/>
  <c r="AG963" i="14"/>
  <c r="AG962" i="14"/>
  <c r="AG961" i="14"/>
  <c r="AG960" i="14"/>
  <c r="AG959" i="14"/>
  <c r="AG958" i="14"/>
  <c r="AG957" i="14"/>
  <c r="AG956" i="14"/>
  <c r="AG955" i="14"/>
  <c r="AG954" i="14"/>
  <c r="AG953" i="14"/>
  <c r="AG952" i="14"/>
  <c r="AG951" i="14"/>
  <c r="AG950" i="14"/>
  <c r="AG949" i="14"/>
  <c r="AG948" i="14"/>
  <c r="AG947" i="14"/>
  <c r="AG946" i="14"/>
  <c r="AG945" i="14"/>
  <c r="AG944" i="14"/>
  <c r="AG943" i="14"/>
  <c r="AG942" i="14"/>
  <c r="AG941" i="14"/>
  <c r="AG940" i="14"/>
  <c r="AG939" i="14"/>
  <c r="AG938" i="14"/>
  <c r="AG937" i="14"/>
  <c r="AG936" i="14"/>
  <c r="AG935" i="14"/>
  <c r="AG934" i="14"/>
  <c r="AG933" i="14"/>
  <c r="AG932" i="14"/>
  <c r="AG931" i="14"/>
  <c r="AG930" i="14"/>
  <c r="AG929" i="14"/>
  <c r="AG928" i="14"/>
  <c r="AG927" i="14"/>
  <c r="AG922" i="14"/>
  <c r="AG461" i="15" s="1"/>
  <c r="AG911" i="14"/>
  <c r="AG450" i="15" s="1"/>
  <c r="AG910" i="14"/>
  <c r="AG449" i="15" s="1"/>
  <c r="AG909" i="14"/>
  <c r="AG448" i="15" s="1"/>
  <c r="AG908" i="14"/>
  <c r="AG447" i="15" s="1"/>
  <c r="AG907" i="14"/>
  <c r="AG446" i="15" s="1"/>
  <c r="AG906" i="14"/>
  <c r="AG445" i="15" s="1"/>
  <c r="AG905" i="14"/>
  <c r="AG444" i="15" s="1"/>
  <c r="AG904" i="14"/>
  <c r="AG443" i="15" s="1"/>
  <c r="AG903" i="14"/>
  <c r="AG442" i="15" s="1"/>
  <c r="AG902" i="14"/>
  <c r="AG441" i="15" s="1"/>
  <c r="AG901" i="14"/>
  <c r="AG440" i="15" s="1"/>
  <c r="AG900" i="14"/>
  <c r="AG439" i="15" s="1"/>
  <c r="AG899" i="14"/>
  <c r="AG438" i="15" s="1"/>
  <c r="AG898" i="14"/>
  <c r="AG437" i="15" s="1"/>
  <c r="AG897" i="14"/>
  <c r="AG436" i="15" s="1"/>
  <c r="AG896" i="14"/>
  <c r="AG435" i="15" s="1"/>
  <c r="AG895" i="14"/>
  <c r="AG434" i="15" s="1"/>
  <c r="AG894" i="14"/>
  <c r="AG433" i="15" s="1"/>
  <c r="AG893" i="14"/>
  <c r="AG432" i="15" s="1"/>
  <c r="AG892" i="14"/>
  <c r="AG431" i="15" s="1"/>
  <c r="AG891" i="14"/>
  <c r="AG430" i="15" s="1"/>
  <c r="AG890" i="14"/>
  <c r="AG429" i="15" s="1"/>
  <c r="AG889" i="14"/>
  <c r="AG428" i="15" s="1"/>
  <c r="AG888" i="14"/>
  <c r="AG427" i="15" s="1"/>
  <c r="AG887" i="14"/>
  <c r="AG426" i="15" s="1"/>
  <c r="AG886" i="14"/>
  <c r="AG425" i="15" s="1"/>
  <c r="AG885" i="14"/>
  <c r="AG424" i="15" s="1"/>
  <c r="AG884" i="14"/>
  <c r="AG423" i="15" s="1"/>
  <c r="AG883" i="14"/>
  <c r="AG422" i="15" s="1"/>
  <c r="AG882" i="14"/>
  <c r="AG421" i="15" s="1"/>
  <c r="AG881" i="14"/>
  <c r="AG420" i="15" s="1"/>
  <c r="AG880" i="14"/>
  <c r="AG419" i="15" s="1"/>
  <c r="AG879" i="14"/>
  <c r="AG418" i="15" s="1"/>
  <c r="AG878" i="14"/>
  <c r="AG417" i="15" s="1"/>
  <c r="AG877" i="14"/>
  <c r="AG416" i="15" s="1"/>
  <c r="AG876" i="14"/>
  <c r="AG415" i="15" s="1"/>
  <c r="AG875" i="14"/>
  <c r="AG414" i="15" s="1"/>
  <c r="AG874" i="14"/>
  <c r="AG413" i="15" s="1"/>
  <c r="AG873" i="14"/>
  <c r="AG412" i="15" s="1"/>
  <c r="AG872" i="14"/>
  <c r="AG411" i="15" s="1"/>
  <c r="AG871" i="14"/>
  <c r="AG410" i="15" s="1"/>
  <c r="AG870" i="14"/>
  <c r="AG409" i="15" s="1"/>
  <c r="AG869" i="14"/>
  <c r="AG408" i="15" s="1"/>
  <c r="AG868" i="14"/>
  <c r="AG407" i="15" s="1"/>
  <c r="AG867" i="14"/>
  <c r="AG406" i="15" s="1"/>
  <c r="AG866" i="14"/>
  <c r="AG405" i="15" s="1"/>
  <c r="AG865" i="14"/>
  <c r="AG404" i="15" s="1"/>
  <c r="AG864" i="14"/>
  <c r="AG403" i="15" s="1"/>
  <c r="AG863" i="14"/>
  <c r="AG402" i="15" s="1"/>
  <c r="AG858" i="14"/>
  <c r="AG794" i="14"/>
  <c r="AG730" i="14"/>
  <c r="AG664" i="14"/>
  <c r="AG600" i="14"/>
  <c r="AG465" i="14"/>
  <c r="AG454" i="14"/>
  <c r="AG453" i="14"/>
  <c r="AG452" i="14"/>
  <c r="AG451" i="14"/>
  <c r="AG450" i="14"/>
  <c r="AG449" i="14"/>
  <c r="AG448" i="14"/>
  <c r="AG447" i="14"/>
  <c r="AG446" i="14"/>
  <c r="AG445" i="14"/>
  <c r="AG444" i="14"/>
  <c r="AG443" i="14"/>
  <c r="AG442" i="14"/>
  <c r="AG441" i="14"/>
  <c r="AG440" i="14"/>
  <c r="AG439" i="14"/>
  <c r="AG438" i="14"/>
  <c r="AG437" i="14"/>
  <c r="AG436" i="14"/>
  <c r="AG435" i="14"/>
  <c r="AG434" i="14"/>
  <c r="AG433" i="14"/>
  <c r="AG432" i="14"/>
  <c r="AG431" i="14"/>
  <c r="AG430" i="14"/>
  <c r="AG429" i="14"/>
  <c r="AG428" i="14"/>
  <c r="AG427" i="14"/>
  <c r="AG426" i="14"/>
  <c r="AG425" i="14"/>
  <c r="AG424" i="14"/>
  <c r="AG423" i="14"/>
  <c r="AG422" i="14"/>
  <c r="AG421" i="14"/>
  <c r="AG420" i="14"/>
  <c r="AG419" i="14"/>
  <c r="AG418" i="14"/>
  <c r="AG417" i="14"/>
  <c r="AG416" i="14"/>
  <c r="AG415" i="14"/>
  <c r="AG414" i="14"/>
  <c r="AG413" i="14"/>
  <c r="AG412" i="14"/>
  <c r="AG411" i="14"/>
  <c r="AG410" i="14"/>
  <c r="AG409" i="14"/>
  <c r="AG408" i="14"/>
  <c r="AG407" i="14"/>
  <c r="AG406" i="14"/>
  <c r="AG401" i="14"/>
  <c r="AG337" i="14"/>
  <c r="AG273" i="14"/>
  <c r="AG207" i="14"/>
  <c r="AG143" i="14"/>
  <c r="AG79" i="14"/>
  <c r="AG1448" i="14" s="1"/>
  <c r="AG11" i="14"/>
  <c r="AG10" i="14"/>
  <c r="AG9" i="14"/>
  <c r="AE1709" i="14"/>
  <c r="AE1698" i="14"/>
  <c r="AE1697" i="14"/>
  <c r="AE1696" i="14"/>
  <c r="AE1695" i="14"/>
  <c r="AE1694" i="14"/>
  <c r="AE1693" i="14"/>
  <c r="AE1692" i="14"/>
  <c r="AE1691" i="14"/>
  <c r="AE1690" i="14"/>
  <c r="AE1689" i="14"/>
  <c r="AE1688" i="14"/>
  <c r="AE1687" i="14"/>
  <c r="AE1686" i="14"/>
  <c r="AE1685" i="14"/>
  <c r="AE1684" i="14"/>
  <c r="AE1683" i="14"/>
  <c r="AE1682" i="14"/>
  <c r="AE1681" i="14"/>
  <c r="AE1680" i="14"/>
  <c r="AE1679" i="14"/>
  <c r="AE1678" i="14"/>
  <c r="AE1677" i="14"/>
  <c r="AE1676" i="14"/>
  <c r="AE1675" i="14"/>
  <c r="AE1674" i="14"/>
  <c r="AE1673" i="14"/>
  <c r="AE1672" i="14"/>
  <c r="AE1671" i="14"/>
  <c r="AE1670" i="14"/>
  <c r="AE1669" i="14"/>
  <c r="AE1668" i="14"/>
  <c r="AE1667" i="14"/>
  <c r="AE1666" i="14"/>
  <c r="AE1665" i="14"/>
  <c r="AE1664" i="14"/>
  <c r="AE1663" i="14"/>
  <c r="AE1662" i="14"/>
  <c r="AE1661" i="14"/>
  <c r="AE1660" i="14"/>
  <c r="AE1659" i="14"/>
  <c r="AE1658" i="14"/>
  <c r="AE1657" i="14"/>
  <c r="AE1656" i="14"/>
  <c r="AE1655" i="14"/>
  <c r="AE1654" i="14"/>
  <c r="AE1653" i="14"/>
  <c r="AE1652" i="14"/>
  <c r="AE1651" i="14"/>
  <c r="AE1650" i="14"/>
  <c r="AE1644" i="14"/>
  <c r="AE1633" i="14"/>
  <c r="AE1632" i="14"/>
  <c r="AE1631" i="14"/>
  <c r="AE1630" i="14"/>
  <c r="AE1629" i="14"/>
  <c r="AE1628" i="14"/>
  <c r="AE1627" i="14"/>
  <c r="AE1626" i="14"/>
  <c r="AE1625" i="14"/>
  <c r="AE1624" i="14"/>
  <c r="AE1623" i="14"/>
  <c r="AE1622" i="14"/>
  <c r="AE1621" i="14"/>
  <c r="AE1620" i="14"/>
  <c r="AE1619" i="14"/>
  <c r="AE1618" i="14"/>
  <c r="AE1617" i="14"/>
  <c r="AE1616" i="14"/>
  <c r="AE1615" i="14"/>
  <c r="AE1614" i="14"/>
  <c r="AE1613" i="14"/>
  <c r="AE1612" i="14"/>
  <c r="AE1611" i="14"/>
  <c r="AE1610" i="14"/>
  <c r="AE1609" i="14"/>
  <c r="AE1608" i="14"/>
  <c r="AE1607" i="14"/>
  <c r="AE1606" i="14"/>
  <c r="AE1605" i="14"/>
  <c r="AE1604" i="14"/>
  <c r="AE1603" i="14"/>
  <c r="AE1602" i="14"/>
  <c r="AE1601" i="14"/>
  <c r="AE1600" i="14"/>
  <c r="AE1599" i="14"/>
  <c r="AE1598" i="14"/>
  <c r="AE1597" i="14"/>
  <c r="AE1596" i="14"/>
  <c r="AE1595" i="14"/>
  <c r="AE1594" i="14"/>
  <c r="AE1593" i="14"/>
  <c r="AE1592" i="14"/>
  <c r="AE1591" i="14"/>
  <c r="AE1590" i="14"/>
  <c r="AE1589" i="14"/>
  <c r="AE1588" i="14"/>
  <c r="AE1587" i="14"/>
  <c r="AE1586" i="14"/>
  <c r="AE1585" i="14"/>
  <c r="AE1514" i="14"/>
  <c r="AE1503" i="14"/>
  <c r="AE1502" i="14"/>
  <c r="AE1501" i="14"/>
  <c r="AE1500" i="14"/>
  <c r="AE1499" i="14"/>
  <c r="AE1498" i="14"/>
  <c r="AE1497" i="14"/>
  <c r="AE1496" i="14"/>
  <c r="AE1495" i="14"/>
  <c r="AE1494" i="14"/>
  <c r="AE1493" i="14"/>
  <c r="AE1492" i="14"/>
  <c r="AE1491" i="14"/>
  <c r="AE1490" i="14"/>
  <c r="AE1489" i="14"/>
  <c r="AE1488" i="14"/>
  <c r="AE1487" i="14"/>
  <c r="AE1486" i="14"/>
  <c r="AE1485" i="14"/>
  <c r="AE1484" i="14"/>
  <c r="AE1483" i="14"/>
  <c r="AE1482" i="14"/>
  <c r="AE1481" i="14"/>
  <c r="AE1480" i="14"/>
  <c r="AE1479" i="14"/>
  <c r="AE1478" i="14"/>
  <c r="AE1477" i="14"/>
  <c r="AE1476" i="14"/>
  <c r="AE1475" i="14"/>
  <c r="AE1474" i="14"/>
  <c r="AE1473" i="14"/>
  <c r="AE1472" i="14"/>
  <c r="AE1471" i="14"/>
  <c r="AE1470" i="14"/>
  <c r="AE1469" i="14"/>
  <c r="AE1468" i="14"/>
  <c r="AE1467" i="14"/>
  <c r="AE1466" i="14"/>
  <c r="AE1465" i="14"/>
  <c r="AE1464" i="14"/>
  <c r="AE1463" i="14"/>
  <c r="AE1462" i="14"/>
  <c r="AE1461" i="14"/>
  <c r="AE1460" i="14"/>
  <c r="AE1459" i="14"/>
  <c r="AE1458" i="14"/>
  <c r="AE1457" i="14"/>
  <c r="AE1456" i="14"/>
  <c r="AE1455" i="14"/>
  <c r="AE1050" i="14"/>
  <c r="AE592" i="15" s="1"/>
  <c r="AE1039" i="14"/>
  <c r="AE581" i="15" s="1"/>
  <c r="AE1038" i="14"/>
  <c r="AE580" i="15" s="1"/>
  <c r="AE1037" i="14"/>
  <c r="AE579" i="15" s="1"/>
  <c r="AE1036" i="14"/>
  <c r="AE578" i="15" s="1"/>
  <c r="AE1035" i="14"/>
  <c r="AE577" i="15" s="1"/>
  <c r="AE1034" i="14"/>
  <c r="AE576" i="15" s="1"/>
  <c r="AE1033" i="14"/>
  <c r="AE575" i="15" s="1"/>
  <c r="AE1032" i="14"/>
  <c r="AE574" i="15" s="1"/>
  <c r="AE1031" i="14"/>
  <c r="AE573" i="15" s="1"/>
  <c r="AE1030" i="14"/>
  <c r="AE572" i="15" s="1"/>
  <c r="AE1029" i="14"/>
  <c r="AE571" i="15" s="1"/>
  <c r="AE1028" i="14"/>
  <c r="AE570" i="15" s="1"/>
  <c r="AE1027" i="14"/>
  <c r="AE569" i="15" s="1"/>
  <c r="AE1026" i="14"/>
  <c r="AE568" i="15" s="1"/>
  <c r="AE1025" i="14"/>
  <c r="AE567" i="15" s="1"/>
  <c r="AE1024" i="14"/>
  <c r="AE566" i="15" s="1"/>
  <c r="AE1023" i="14"/>
  <c r="AE565" i="15" s="1"/>
  <c r="AE1022" i="14"/>
  <c r="AE564" i="15" s="1"/>
  <c r="AE1021" i="14"/>
  <c r="AE563" i="15" s="1"/>
  <c r="AE1020" i="14"/>
  <c r="AE562" i="15" s="1"/>
  <c r="AE1019" i="14"/>
  <c r="AE561" i="15" s="1"/>
  <c r="AE1018" i="14"/>
  <c r="AE560" i="15" s="1"/>
  <c r="AE1017" i="14"/>
  <c r="AE559" i="15" s="1"/>
  <c r="AE1016" i="14"/>
  <c r="AE558" i="15" s="1"/>
  <c r="AE1015" i="14"/>
  <c r="AE557" i="15" s="1"/>
  <c r="AE1014" i="14"/>
  <c r="AE556" i="15" s="1"/>
  <c r="AE1013" i="14"/>
  <c r="AE555" i="15" s="1"/>
  <c r="AE1012" i="14"/>
  <c r="AE554" i="15" s="1"/>
  <c r="AE1011" i="14"/>
  <c r="AE553" i="15" s="1"/>
  <c r="AE1010" i="14"/>
  <c r="AE552" i="15" s="1"/>
  <c r="AE1009" i="14"/>
  <c r="AE551" i="15" s="1"/>
  <c r="AE1008" i="14"/>
  <c r="AE550" i="15" s="1"/>
  <c r="AE1007" i="14"/>
  <c r="AE549" i="15" s="1"/>
  <c r="AE1006" i="14"/>
  <c r="AE548" i="15" s="1"/>
  <c r="AE1005" i="14"/>
  <c r="AE547" i="15" s="1"/>
  <c r="AE1004" i="14"/>
  <c r="AE546" i="15" s="1"/>
  <c r="AE1003" i="14"/>
  <c r="AE545" i="15" s="1"/>
  <c r="AE1002" i="14"/>
  <c r="AE544" i="15" s="1"/>
  <c r="AE1001" i="14"/>
  <c r="AE543" i="15" s="1"/>
  <c r="AE1000" i="14"/>
  <c r="AE542" i="15" s="1"/>
  <c r="AE999" i="14"/>
  <c r="AE541" i="15" s="1"/>
  <c r="AE998" i="14"/>
  <c r="AE540" i="15" s="1"/>
  <c r="AE997" i="14"/>
  <c r="AE539" i="15" s="1"/>
  <c r="AE996" i="14"/>
  <c r="AE538" i="15" s="1"/>
  <c r="AE995" i="14"/>
  <c r="AE537" i="15" s="1"/>
  <c r="AE994" i="14"/>
  <c r="AE536" i="15" s="1"/>
  <c r="AE993" i="14"/>
  <c r="AE535" i="15" s="1"/>
  <c r="AE992" i="14"/>
  <c r="AE534" i="15" s="1"/>
  <c r="AE991" i="14"/>
  <c r="AE533" i="15" s="1"/>
  <c r="AE986" i="14"/>
  <c r="AE975" i="14"/>
  <c r="AE974" i="14"/>
  <c r="AE973" i="14"/>
  <c r="AE972" i="14"/>
  <c r="AE971" i="14"/>
  <c r="AE970" i="14"/>
  <c r="AE969" i="14"/>
  <c r="AE968" i="14"/>
  <c r="AE967" i="14"/>
  <c r="AE966" i="14"/>
  <c r="AE965" i="14"/>
  <c r="AE964" i="14"/>
  <c r="AE963" i="14"/>
  <c r="AE962" i="14"/>
  <c r="AE961" i="14"/>
  <c r="AE960" i="14"/>
  <c r="AE959" i="14"/>
  <c r="AE958" i="14"/>
  <c r="AE957" i="14"/>
  <c r="AE956" i="14"/>
  <c r="AE955" i="14"/>
  <c r="AE954" i="14"/>
  <c r="AE953" i="14"/>
  <c r="AE952" i="14"/>
  <c r="AE951" i="14"/>
  <c r="AE950" i="14"/>
  <c r="AE949" i="14"/>
  <c r="AE948" i="14"/>
  <c r="AE947" i="14"/>
  <c r="AE946" i="14"/>
  <c r="AE945" i="14"/>
  <c r="AE944" i="14"/>
  <c r="AE943" i="14"/>
  <c r="AE942" i="14"/>
  <c r="AE941" i="14"/>
  <c r="AE940" i="14"/>
  <c r="AE939" i="14"/>
  <c r="AE938" i="14"/>
  <c r="AE937" i="14"/>
  <c r="AE936" i="14"/>
  <c r="AE935" i="14"/>
  <c r="AE934" i="14"/>
  <c r="AE933" i="14"/>
  <c r="AE932" i="14"/>
  <c r="AE931" i="14"/>
  <c r="AE930" i="14"/>
  <c r="AE929" i="14"/>
  <c r="AE928" i="14"/>
  <c r="AE927" i="14"/>
  <c r="AE922" i="14"/>
  <c r="AE461" i="15" s="1"/>
  <c r="AE911" i="14"/>
  <c r="AE450" i="15" s="1"/>
  <c r="AE910" i="14"/>
  <c r="AE449" i="15" s="1"/>
  <c r="AE909" i="14"/>
  <c r="AE448" i="15" s="1"/>
  <c r="AE908" i="14"/>
  <c r="AE447" i="15" s="1"/>
  <c r="AE907" i="14"/>
  <c r="AE446" i="15" s="1"/>
  <c r="AE906" i="14"/>
  <c r="AE445" i="15" s="1"/>
  <c r="AE905" i="14"/>
  <c r="AE444" i="15" s="1"/>
  <c r="AE904" i="14"/>
  <c r="AE443" i="15" s="1"/>
  <c r="AE903" i="14"/>
  <c r="AE442" i="15" s="1"/>
  <c r="AE902" i="14"/>
  <c r="AE441" i="15" s="1"/>
  <c r="AE901" i="14"/>
  <c r="AE440" i="15" s="1"/>
  <c r="AE900" i="14"/>
  <c r="AE439" i="15" s="1"/>
  <c r="AE899" i="14"/>
  <c r="AE438" i="15" s="1"/>
  <c r="AE898" i="14"/>
  <c r="AE437" i="15" s="1"/>
  <c r="AE897" i="14"/>
  <c r="AE436" i="15" s="1"/>
  <c r="AE896" i="14"/>
  <c r="AE435" i="15" s="1"/>
  <c r="AE895" i="14"/>
  <c r="AE434" i="15" s="1"/>
  <c r="AE894" i="14"/>
  <c r="AE433" i="15" s="1"/>
  <c r="AE893" i="14"/>
  <c r="AE432" i="15" s="1"/>
  <c r="AE892" i="14"/>
  <c r="AE431" i="15" s="1"/>
  <c r="AE891" i="14"/>
  <c r="AE430" i="15" s="1"/>
  <c r="AE890" i="14"/>
  <c r="AE429" i="15" s="1"/>
  <c r="AE889" i="14"/>
  <c r="AE428" i="15" s="1"/>
  <c r="AE888" i="14"/>
  <c r="AE427" i="15" s="1"/>
  <c r="AE887" i="14"/>
  <c r="AE426" i="15" s="1"/>
  <c r="AE886" i="14"/>
  <c r="AE425" i="15" s="1"/>
  <c r="AE885" i="14"/>
  <c r="AE424" i="15" s="1"/>
  <c r="AE884" i="14"/>
  <c r="AE423" i="15" s="1"/>
  <c r="AE883" i="14"/>
  <c r="AE422" i="15" s="1"/>
  <c r="AE882" i="14"/>
  <c r="AE421" i="15" s="1"/>
  <c r="AE881" i="14"/>
  <c r="AE420" i="15" s="1"/>
  <c r="AE880" i="14"/>
  <c r="AE419" i="15" s="1"/>
  <c r="AE879" i="14"/>
  <c r="AE418" i="15" s="1"/>
  <c r="AE878" i="14"/>
  <c r="AE417" i="15" s="1"/>
  <c r="AE877" i="14"/>
  <c r="AE416" i="15" s="1"/>
  <c r="AE876" i="14"/>
  <c r="AE415" i="15" s="1"/>
  <c r="AE875" i="14"/>
  <c r="AE414" i="15" s="1"/>
  <c r="AE874" i="14"/>
  <c r="AE413" i="15" s="1"/>
  <c r="AE873" i="14"/>
  <c r="AE412" i="15" s="1"/>
  <c r="AE872" i="14"/>
  <c r="AE411" i="15" s="1"/>
  <c r="AE871" i="14"/>
  <c r="AE410" i="15" s="1"/>
  <c r="AE870" i="14"/>
  <c r="AE409" i="15" s="1"/>
  <c r="AE869" i="14"/>
  <c r="AE408" i="15" s="1"/>
  <c r="AE868" i="14"/>
  <c r="AE407" i="15" s="1"/>
  <c r="AE867" i="14"/>
  <c r="AE406" i="15" s="1"/>
  <c r="AE866" i="14"/>
  <c r="AE405" i="15" s="1"/>
  <c r="AE865" i="14"/>
  <c r="AE404" i="15" s="1"/>
  <c r="AE864" i="14"/>
  <c r="AE403" i="15" s="1"/>
  <c r="AE863" i="14"/>
  <c r="AE402" i="15" s="1"/>
  <c r="AE858" i="14"/>
  <c r="AE730" i="14"/>
  <c r="AE664" i="14"/>
  <c r="AE600" i="14"/>
  <c r="AE536" i="14"/>
  <c r="AE465" i="14"/>
  <c r="AE454" i="14"/>
  <c r="AE453" i="14"/>
  <c r="AE452" i="14"/>
  <c r="AE451" i="14"/>
  <c r="AE450" i="14"/>
  <c r="AE449" i="14"/>
  <c r="AE448" i="14"/>
  <c r="AE447" i="14"/>
  <c r="AE446" i="14"/>
  <c r="AE445" i="14"/>
  <c r="AE444" i="14"/>
  <c r="AE443" i="14"/>
  <c r="AE442" i="14"/>
  <c r="AE441" i="14"/>
  <c r="AE440" i="14"/>
  <c r="AE439" i="14"/>
  <c r="AE438" i="14"/>
  <c r="AE437" i="14"/>
  <c r="AE436" i="14"/>
  <c r="AE435" i="14"/>
  <c r="AE434" i="14"/>
  <c r="AE433" i="14"/>
  <c r="AE432" i="14"/>
  <c r="AE431" i="14"/>
  <c r="AE430" i="14"/>
  <c r="AE429" i="14"/>
  <c r="AE428" i="14"/>
  <c r="AE427" i="14"/>
  <c r="AE426" i="14"/>
  <c r="AE425" i="14"/>
  <c r="AE424" i="14"/>
  <c r="AE423" i="14"/>
  <c r="AE422" i="14"/>
  <c r="AE421" i="14"/>
  <c r="AE420" i="14"/>
  <c r="AE419" i="14"/>
  <c r="AE418" i="14"/>
  <c r="AE417" i="14"/>
  <c r="AE416" i="14"/>
  <c r="AE415" i="14"/>
  <c r="AE414" i="14"/>
  <c r="AE413" i="14"/>
  <c r="AE412" i="14"/>
  <c r="AE411" i="14"/>
  <c r="AE410" i="14"/>
  <c r="AE409" i="14"/>
  <c r="AE408" i="14"/>
  <c r="AE407" i="14"/>
  <c r="AE406" i="14"/>
  <c r="AE401" i="14"/>
  <c r="AE337" i="14"/>
  <c r="AE273" i="14"/>
  <c r="AE207" i="14"/>
  <c r="AE143" i="14"/>
  <c r="AE79" i="14"/>
  <c r="AE1448" i="14" s="1"/>
  <c r="AE11" i="14"/>
  <c r="AE10" i="14"/>
  <c r="AE9" i="14"/>
  <c r="AI290" i="13"/>
  <c r="AI300" i="13" s="1"/>
  <c r="AI283" i="13"/>
  <c r="AI299" i="13" s="1"/>
  <c r="AI228" i="13"/>
  <c r="AI298" i="13" s="1"/>
  <c r="AI178" i="13"/>
  <c r="AI297" i="13" s="1"/>
  <c r="AI128" i="13"/>
  <c r="AI296" i="13" s="1"/>
  <c r="AI295" i="13"/>
  <c r="AI11" i="13"/>
  <c r="AI10" i="13"/>
  <c r="AI9" i="13"/>
  <c r="AG290" i="13"/>
  <c r="AG300" i="13" s="1"/>
  <c r="AG283" i="13"/>
  <c r="AG299" i="13" s="1"/>
  <c r="AG228" i="13"/>
  <c r="AG298" i="13" s="1"/>
  <c r="AG178" i="13"/>
  <c r="AG297" i="13" s="1"/>
  <c r="AG128" i="13"/>
  <c r="AG296" i="13" s="1"/>
  <c r="AG63" i="13"/>
  <c r="AG295" i="13" s="1"/>
  <c r="AG11" i="13"/>
  <c r="AG10" i="13"/>
  <c r="AG9" i="13"/>
  <c r="AE290" i="13"/>
  <c r="AE300" i="13" s="1"/>
  <c r="AE283" i="13"/>
  <c r="AE299" i="13" s="1"/>
  <c r="AE228" i="13"/>
  <c r="AE298" i="13" s="1"/>
  <c r="AE178" i="13"/>
  <c r="AE297" i="13" s="1"/>
  <c r="AE128" i="13"/>
  <c r="AE296" i="13" s="1"/>
  <c r="AE63" i="13"/>
  <c r="AE295" i="13" s="1"/>
  <c r="AE11" i="13"/>
  <c r="AE10" i="13"/>
  <c r="AE9" i="13"/>
  <c r="AI464" i="12"/>
  <c r="AI453" i="12"/>
  <c r="AI452" i="12"/>
  <c r="AI451" i="12"/>
  <c r="AI450" i="12"/>
  <c r="AI449" i="12"/>
  <c r="AI448" i="12"/>
  <c r="AI447" i="12"/>
  <c r="AI446" i="12"/>
  <c r="AI445" i="12"/>
  <c r="AI444" i="12"/>
  <c r="AI443" i="12"/>
  <c r="AI442" i="12"/>
  <c r="AI441" i="12"/>
  <c r="AI440" i="12"/>
  <c r="AI439" i="12"/>
  <c r="AI438" i="12"/>
  <c r="AI437" i="12"/>
  <c r="AI436" i="12"/>
  <c r="AI435" i="12"/>
  <c r="AI434" i="12"/>
  <c r="AI433" i="12"/>
  <c r="AI432" i="12"/>
  <c r="AI431" i="12"/>
  <c r="AI430" i="12"/>
  <c r="AI429" i="12"/>
  <c r="AI428" i="12"/>
  <c r="AI427" i="12"/>
  <c r="AI426" i="12"/>
  <c r="AI425" i="12"/>
  <c r="AI376" i="12"/>
  <c r="AI421" i="12" s="1"/>
  <c r="AI281" i="12"/>
  <c r="AI326" i="12" s="1"/>
  <c r="AI135" i="19" s="1"/>
  <c r="AI270" i="12"/>
  <c r="AI315" i="12" s="1"/>
  <c r="AI124" i="19" s="1"/>
  <c r="AI269" i="12"/>
  <c r="AI314" i="12" s="1"/>
  <c r="AI123" i="19" s="1"/>
  <c r="AI268" i="12"/>
  <c r="AI313" i="12" s="1"/>
  <c r="AI122" i="19" s="1"/>
  <c r="AI267" i="12"/>
  <c r="AI312" i="12" s="1"/>
  <c r="AI121" i="19" s="1"/>
  <c r="AI266" i="12"/>
  <c r="AI311" i="12" s="1"/>
  <c r="AI120" i="19" s="1"/>
  <c r="AI265" i="12"/>
  <c r="AI310" i="12" s="1"/>
  <c r="AI119" i="19" s="1"/>
  <c r="AI264" i="12"/>
  <c r="AI309" i="12" s="1"/>
  <c r="AI118" i="19" s="1"/>
  <c r="AI263" i="12"/>
  <c r="AI308" i="12" s="1"/>
  <c r="AI117" i="19" s="1"/>
  <c r="AI262" i="12"/>
  <c r="AI307" i="12" s="1"/>
  <c r="AI116" i="19" s="1"/>
  <c r="AI261" i="12"/>
  <c r="AI306" i="12" s="1"/>
  <c r="AI115" i="19" s="1"/>
  <c r="AI260" i="12"/>
  <c r="AI305" i="12" s="1"/>
  <c r="AI114" i="19" s="1"/>
  <c r="AI259" i="12"/>
  <c r="AI304" i="12" s="1"/>
  <c r="AI113" i="19" s="1"/>
  <c r="AI258" i="12"/>
  <c r="AI303" i="12" s="1"/>
  <c r="AI112" i="19" s="1"/>
  <c r="AI257" i="12"/>
  <c r="AI302" i="12" s="1"/>
  <c r="AI111" i="19" s="1"/>
  <c r="AI256" i="12"/>
  <c r="AI301" i="12" s="1"/>
  <c r="AI110" i="19" s="1"/>
  <c r="AI255" i="12"/>
  <c r="AI300" i="12" s="1"/>
  <c r="AI109" i="19" s="1"/>
  <c r="AI254" i="12"/>
  <c r="AI299" i="12" s="1"/>
  <c r="AI108" i="19" s="1"/>
  <c r="AI253" i="12"/>
  <c r="AI298" i="12" s="1"/>
  <c r="AI107" i="19" s="1"/>
  <c r="AI252" i="12"/>
  <c r="AI297" i="12" s="1"/>
  <c r="AI106" i="19" s="1"/>
  <c r="AI251" i="12"/>
  <c r="AI296" i="12" s="1"/>
  <c r="AI105" i="19" s="1"/>
  <c r="AI250" i="12"/>
  <c r="AI295" i="12" s="1"/>
  <c r="AI104" i="19" s="1"/>
  <c r="AI249" i="12"/>
  <c r="AI294" i="12" s="1"/>
  <c r="AI103" i="19" s="1"/>
  <c r="AI248" i="12"/>
  <c r="AI293" i="12" s="1"/>
  <c r="AI102" i="19" s="1"/>
  <c r="AI247" i="12"/>
  <c r="AI292" i="12" s="1"/>
  <c r="AI101" i="19" s="1"/>
  <c r="AI246" i="12"/>
  <c r="AI291" i="12" s="1"/>
  <c r="AI100" i="19" s="1"/>
  <c r="AI245" i="12"/>
  <c r="AI290" i="12" s="1"/>
  <c r="AI99" i="19" s="1"/>
  <c r="AI244" i="12"/>
  <c r="AI289" i="12" s="1"/>
  <c r="AI98" i="19" s="1"/>
  <c r="AI243" i="12"/>
  <c r="AI288" i="12" s="1"/>
  <c r="AI242" i="12"/>
  <c r="AI287" i="12" s="1"/>
  <c r="AI96" i="19" s="1"/>
  <c r="AI58" i="12"/>
  <c r="AI103" i="12" s="1"/>
  <c r="AI11" i="12"/>
  <c r="AI10" i="12"/>
  <c r="AI9" i="12"/>
  <c r="AG464" i="12"/>
  <c r="AG453" i="12"/>
  <c r="AG452" i="12"/>
  <c r="AG451" i="12"/>
  <c r="AG450" i="12"/>
  <c r="AG449" i="12"/>
  <c r="AG448" i="12"/>
  <c r="AG447" i="12"/>
  <c r="AG446" i="12"/>
  <c r="AG445" i="12"/>
  <c r="AG444" i="12"/>
  <c r="AG443" i="12"/>
  <c r="AG442" i="12"/>
  <c r="AG441" i="12"/>
  <c r="AG440" i="12"/>
  <c r="AG439" i="12"/>
  <c r="AG438" i="12"/>
  <c r="AG437" i="12"/>
  <c r="AG436" i="12"/>
  <c r="AG435" i="12"/>
  <c r="AG434" i="12"/>
  <c r="AG433" i="12"/>
  <c r="AG432" i="12"/>
  <c r="AG431" i="12"/>
  <c r="AG430" i="12"/>
  <c r="AG429" i="12"/>
  <c r="AG428" i="12"/>
  <c r="AG427" i="12"/>
  <c r="AG426" i="12"/>
  <c r="AG425" i="12"/>
  <c r="AG376" i="12"/>
  <c r="AG421" i="12" s="1"/>
  <c r="AG281" i="12"/>
  <c r="AG326" i="12" s="1"/>
  <c r="AG135" i="19" s="1"/>
  <c r="AG270" i="12"/>
  <c r="AG315" i="12" s="1"/>
  <c r="AG124" i="19" s="1"/>
  <c r="AG269" i="12"/>
  <c r="AG314" i="12" s="1"/>
  <c r="AG123" i="19" s="1"/>
  <c r="AG268" i="12"/>
  <c r="AG313" i="12" s="1"/>
  <c r="AG122" i="19" s="1"/>
  <c r="AG267" i="12"/>
  <c r="AG312" i="12" s="1"/>
  <c r="AG121" i="19" s="1"/>
  <c r="AG266" i="12"/>
  <c r="AG311" i="12" s="1"/>
  <c r="AG120" i="19" s="1"/>
  <c r="AG265" i="12"/>
  <c r="AG310" i="12" s="1"/>
  <c r="AG119" i="19" s="1"/>
  <c r="AG264" i="12"/>
  <c r="AG309" i="12" s="1"/>
  <c r="AG118" i="19" s="1"/>
  <c r="AG263" i="12"/>
  <c r="AG308" i="12" s="1"/>
  <c r="AG117" i="19" s="1"/>
  <c r="AG262" i="12"/>
  <c r="AG307" i="12" s="1"/>
  <c r="AG116" i="19" s="1"/>
  <c r="AG261" i="12"/>
  <c r="AG306" i="12" s="1"/>
  <c r="AG115" i="19" s="1"/>
  <c r="AG260" i="12"/>
  <c r="AG305" i="12" s="1"/>
  <c r="AG114" i="19" s="1"/>
  <c r="AG259" i="12"/>
  <c r="AG304" i="12" s="1"/>
  <c r="AG113" i="19" s="1"/>
  <c r="AG258" i="12"/>
  <c r="AG303" i="12" s="1"/>
  <c r="AG112" i="19" s="1"/>
  <c r="AG257" i="12"/>
  <c r="AG302" i="12" s="1"/>
  <c r="AG111" i="19" s="1"/>
  <c r="AG256" i="12"/>
  <c r="AG301" i="12" s="1"/>
  <c r="AG110" i="19" s="1"/>
  <c r="AG255" i="12"/>
  <c r="AG300" i="12" s="1"/>
  <c r="AG109" i="19" s="1"/>
  <c r="AG254" i="12"/>
  <c r="AG299" i="12" s="1"/>
  <c r="AG108" i="19" s="1"/>
  <c r="AG253" i="12"/>
  <c r="AG298" i="12" s="1"/>
  <c r="AG107" i="19" s="1"/>
  <c r="AG252" i="12"/>
  <c r="AG297" i="12" s="1"/>
  <c r="AG106" i="19" s="1"/>
  <c r="AG251" i="12"/>
  <c r="AG296" i="12" s="1"/>
  <c r="AG105" i="19" s="1"/>
  <c r="AG250" i="12"/>
  <c r="AG295" i="12" s="1"/>
  <c r="AG104" i="19" s="1"/>
  <c r="AG249" i="12"/>
  <c r="AG294" i="12" s="1"/>
  <c r="AG103" i="19" s="1"/>
  <c r="AG248" i="12"/>
  <c r="AG293" i="12" s="1"/>
  <c r="AG102" i="19" s="1"/>
  <c r="AG247" i="12"/>
  <c r="AG292" i="12" s="1"/>
  <c r="AG101" i="19" s="1"/>
  <c r="AG246" i="12"/>
  <c r="AG291" i="12" s="1"/>
  <c r="AG100" i="19" s="1"/>
  <c r="AG245" i="12"/>
  <c r="AG290" i="12" s="1"/>
  <c r="AG99" i="19" s="1"/>
  <c r="AG244" i="12"/>
  <c r="AG289" i="12" s="1"/>
  <c r="AG98" i="19" s="1"/>
  <c r="AG243" i="12"/>
  <c r="AG288" i="12" s="1"/>
  <c r="AG97" i="19" s="1"/>
  <c r="AG242" i="12"/>
  <c r="AG287" i="12" s="1"/>
  <c r="AG96" i="19" s="1"/>
  <c r="AG58" i="12"/>
  <c r="AG148" i="12" s="1"/>
  <c r="AG11" i="12"/>
  <c r="AG10" i="12"/>
  <c r="AG9" i="12"/>
  <c r="AE464" i="12"/>
  <c r="AE453" i="12"/>
  <c r="AE452" i="12"/>
  <c r="AE451" i="12"/>
  <c r="AE450" i="12"/>
  <c r="AE449" i="12"/>
  <c r="AE448" i="12"/>
  <c r="AE447" i="12"/>
  <c r="AE446" i="12"/>
  <c r="AE445" i="12"/>
  <c r="AE444" i="12"/>
  <c r="AE443" i="12"/>
  <c r="AE442" i="12"/>
  <c r="AE441" i="12"/>
  <c r="AE440" i="12"/>
  <c r="AE439" i="12"/>
  <c r="AE438" i="12"/>
  <c r="AE437" i="12"/>
  <c r="AE436" i="12"/>
  <c r="AE435" i="12"/>
  <c r="AE434" i="12"/>
  <c r="AE433" i="12"/>
  <c r="AE432" i="12"/>
  <c r="AE431" i="12"/>
  <c r="AE430" i="12"/>
  <c r="AE429" i="12"/>
  <c r="AE428" i="12"/>
  <c r="AE427" i="12"/>
  <c r="AE426" i="12"/>
  <c r="AE425" i="12"/>
  <c r="AE376" i="12"/>
  <c r="AE421" i="12" s="1"/>
  <c r="AE281" i="12"/>
  <c r="AE326" i="12" s="1"/>
  <c r="AE135" i="19" s="1"/>
  <c r="AE270" i="12"/>
  <c r="AE315" i="12" s="1"/>
  <c r="AE124" i="19" s="1"/>
  <c r="AE269" i="12"/>
  <c r="AE314" i="12" s="1"/>
  <c r="AE123" i="19" s="1"/>
  <c r="AE268" i="12"/>
  <c r="AE313" i="12" s="1"/>
  <c r="AE122" i="19" s="1"/>
  <c r="AE267" i="12"/>
  <c r="AE312" i="12" s="1"/>
  <c r="AE121" i="19" s="1"/>
  <c r="AE266" i="12"/>
  <c r="AE311" i="12" s="1"/>
  <c r="AE120" i="19" s="1"/>
  <c r="AE265" i="12"/>
  <c r="AE310" i="12" s="1"/>
  <c r="AE119" i="19" s="1"/>
  <c r="AE264" i="12"/>
  <c r="AE309" i="12" s="1"/>
  <c r="AE118" i="19" s="1"/>
  <c r="AE263" i="12"/>
  <c r="AE308" i="12" s="1"/>
  <c r="AE117" i="19" s="1"/>
  <c r="AE262" i="12"/>
  <c r="AE307" i="12" s="1"/>
  <c r="AE116" i="19" s="1"/>
  <c r="AE261" i="12"/>
  <c r="AE306" i="12" s="1"/>
  <c r="AE115" i="19" s="1"/>
  <c r="AE260" i="12"/>
  <c r="AE305" i="12" s="1"/>
  <c r="AE114" i="19" s="1"/>
  <c r="AE259" i="12"/>
  <c r="AE304" i="12" s="1"/>
  <c r="AE113" i="19" s="1"/>
  <c r="AE258" i="12"/>
  <c r="AE303" i="12" s="1"/>
  <c r="AE112" i="19" s="1"/>
  <c r="AE257" i="12"/>
  <c r="AE302" i="12" s="1"/>
  <c r="AE111" i="19" s="1"/>
  <c r="AE256" i="12"/>
  <c r="AE301" i="12" s="1"/>
  <c r="AE110" i="19" s="1"/>
  <c r="AE255" i="12"/>
  <c r="AE300" i="12" s="1"/>
  <c r="AE109" i="19" s="1"/>
  <c r="AE254" i="12"/>
  <c r="AE299" i="12" s="1"/>
  <c r="AE108" i="19" s="1"/>
  <c r="AE253" i="12"/>
  <c r="AE298" i="12" s="1"/>
  <c r="AE107" i="19" s="1"/>
  <c r="AE252" i="12"/>
  <c r="AE297" i="12" s="1"/>
  <c r="AE106" i="19" s="1"/>
  <c r="AE251" i="12"/>
  <c r="AE296" i="12" s="1"/>
  <c r="AE105" i="19" s="1"/>
  <c r="AE250" i="12"/>
  <c r="AE295" i="12" s="1"/>
  <c r="AE104" i="19" s="1"/>
  <c r="AE249" i="12"/>
  <c r="AE294" i="12" s="1"/>
  <c r="AE103" i="19" s="1"/>
  <c r="AE248" i="12"/>
  <c r="AE293" i="12" s="1"/>
  <c r="AE102" i="19" s="1"/>
  <c r="AE247" i="12"/>
  <c r="AE292" i="12" s="1"/>
  <c r="AE101" i="19" s="1"/>
  <c r="AE246" i="12"/>
  <c r="AE291" i="12" s="1"/>
  <c r="AE100" i="19" s="1"/>
  <c r="AE245" i="12"/>
  <c r="AE290" i="12" s="1"/>
  <c r="AE99" i="19" s="1"/>
  <c r="AE244" i="12"/>
  <c r="AE289" i="12" s="1"/>
  <c r="AE98" i="19" s="1"/>
  <c r="AE243" i="12"/>
  <c r="AE288" i="12" s="1"/>
  <c r="AE97" i="19" s="1"/>
  <c r="AE242" i="12"/>
  <c r="AE287" i="12" s="1"/>
  <c r="AE96" i="19" s="1"/>
  <c r="AE58" i="12"/>
  <c r="AE148" i="12" s="1"/>
  <c r="AE11" i="12"/>
  <c r="AE10" i="12"/>
  <c r="AE9" i="12"/>
  <c r="AI590" i="11"/>
  <c r="AI598" i="11" s="1"/>
  <c r="AI43" i="11"/>
  <c r="AI595" i="11" s="1"/>
  <c r="AI11" i="11"/>
  <c r="AI10" i="11"/>
  <c r="AI9" i="11"/>
  <c r="AG590" i="11"/>
  <c r="AG598" i="11" s="1"/>
  <c r="AG43" i="11"/>
  <c r="AG595" i="11" s="1"/>
  <c r="AG11" i="11"/>
  <c r="AG10" i="11"/>
  <c r="AG9" i="11"/>
  <c r="AE590" i="11"/>
  <c r="AE598" i="11" s="1"/>
  <c r="AE43" i="11"/>
  <c r="AE595" i="11" s="1"/>
  <c r="AE11" i="11"/>
  <c r="AE10" i="11"/>
  <c r="AE9" i="11"/>
  <c r="AG302" i="17" l="1"/>
  <c r="F368" i="25"/>
  <c r="F366" i="25"/>
  <c r="AG1581" i="14"/>
  <c r="AG1782" i="14" s="1"/>
  <c r="AE1581" i="14"/>
  <c r="AI1581" i="14"/>
  <c r="AI1782" i="14" s="1"/>
  <c r="N64" i="25"/>
  <c r="M64" i="25"/>
  <c r="L64" i="25"/>
  <c r="O64" i="25"/>
  <c r="AI303" i="17"/>
  <c r="AG61" i="23"/>
  <c r="AG476" i="19"/>
  <c r="AE302" i="17"/>
  <c r="AE1582" i="15"/>
  <c r="AG1582" i="15"/>
  <c r="AI1582" i="15"/>
  <c r="AE463" i="15"/>
  <c r="AE594" i="15"/>
  <c r="AG463" i="15"/>
  <c r="AG594" i="15"/>
  <c r="AI463" i="15"/>
  <c r="AI594" i="15"/>
  <c r="AG75" i="23"/>
  <c r="AG85" i="23" s="1"/>
  <c r="AG88" i="23" s="1"/>
  <c r="AI61" i="23"/>
  <c r="AE61" i="23"/>
  <c r="AI75" i="23"/>
  <c r="AI85" i="23" s="1"/>
  <c r="AI88" i="23" s="1"/>
  <c r="AE1575" i="15"/>
  <c r="AE444" i="19"/>
  <c r="AG1575" i="15"/>
  <c r="AG444" i="19"/>
  <c r="AI1575" i="15"/>
  <c r="AI444" i="19"/>
  <c r="AE1576" i="15"/>
  <c r="AE446" i="19"/>
  <c r="AG1576" i="15"/>
  <c r="AG446" i="19"/>
  <c r="AI1576" i="15"/>
  <c r="AI446" i="19"/>
  <c r="AI476" i="19"/>
  <c r="AE476" i="19"/>
  <c r="AE451" i="19"/>
  <c r="AE1581" i="15"/>
  <c r="AG1581" i="15"/>
  <c r="AI451" i="19"/>
  <c r="AI1581" i="15"/>
  <c r="AG1583" i="15"/>
  <c r="AE469" i="19"/>
  <c r="AI471" i="19"/>
  <c r="AG470" i="19"/>
  <c r="AG471" i="19"/>
  <c r="AI1583" i="15"/>
  <c r="AE471" i="19"/>
  <c r="AE470" i="19"/>
  <c r="AI470" i="19"/>
  <c r="AI466" i="12"/>
  <c r="AI136" i="19" s="1"/>
  <c r="AG466" i="12"/>
  <c r="AG472" i="12" s="1"/>
  <c r="AI1738" i="14"/>
  <c r="AI407" i="19" s="1"/>
  <c r="AI1746" i="14"/>
  <c r="AI415" i="19" s="1"/>
  <c r="AI1762" i="14"/>
  <c r="AI431" i="19" s="1"/>
  <c r="AI1722" i="14"/>
  <c r="AI391" i="19" s="1"/>
  <c r="AI1730" i="14"/>
  <c r="AI399" i="19" s="1"/>
  <c r="AI1754" i="14"/>
  <c r="AI423" i="19" s="1"/>
  <c r="AG1726" i="14"/>
  <c r="AG395" i="19" s="1"/>
  <c r="AG1758" i="14"/>
  <c r="AG427" i="19" s="1"/>
  <c r="AE1782" i="14"/>
  <c r="AG1718" i="14"/>
  <c r="AG387" i="19" s="1"/>
  <c r="AG1734" i="14"/>
  <c r="AG403" i="19" s="1"/>
  <c r="AG1742" i="14"/>
  <c r="AG411" i="19" s="1"/>
  <c r="AG1750" i="14"/>
  <c r="AG419" i="19" s="1"/>
  <c r="AI1052" i="14"/>
  <c r="AI819" i="15" s="1"/>
  <c r="AE1718" i="14"/>
  <c r="AE387" i="19" s="1"/>
  <c r="AE1722" i="14"/>
  <c r="AE391" i="19" s="1"/>
  <c r="AE1726" i="14"/>
  <c r="AE395" i="19" s="1"/>
  <c r="AE1730" i="14"/>
  <c r="AE399" i="19" s="1"/>
  <c r="AE1734" i="14"/>
  <c r="AE403" i="19" s="1"/>
  <c r="AE1738" i="14"/>
  <c r="AE407" i="19" s="1"/>
  <c r="AE1742" i="14"/>
  <c r="AE411" i="19" s="1"/>
  <c r="AE1746" i="14"/>
  <c r="AE415" i="19" s="1"/>
  <c r="AE1750" i="14"/>
  <c r="AE419" i="19" s="1"/>
  <c r="AE1754" i="14"/>
  <c r="AE423" i="19" s="1"/>
  <c r="AE1758" i="14"/>
  <c r="AE427" i="19" s="1"/>
  <c r="AE1762" i="14"/>
  <c r="AE431" i="19" s="1"/>
  <c r="AI1717" i="14"/>
  <c r="AI386" i="19" s="1"/>
  <c r="AI1721" i="14"/>
  <c r="AI390" i="19" s="1"/>
  <c r="AI1725" i="14"/>
  <c r="AI394" i="19" s="1"/>
  <c r="AI1729" i="14"/>
  <c r="AI398" i="19" s="1"/>
  <c r="AI1733" i="14"/>
  <c r="AI402" i="19" s="1"/>
  <c r="AI1737" i="14"/>
  <c r="AI406" i="19" s="1"/>
  <c r="AI1741" i="14"/>
  <c r="AI410" i="19" s="1"/>
  <c r="AI1745" i="14"/>
  <c r="AI414" i="19" s="1"/>
  <c r="AI1749" i="14"/>
  <c r="AI418" i="19" s="1"/>
  <c r="AI1753" i="14"/>
  <c r="AI422" i="19" s="1"/>
  <c r="AI1757" i="14"/>
  <c r="AI426" i="19" s="1"/>
  <c r="AI1761" i="14"/>
  <c r="AI430" i="19" s="1"/>
  <c r="AE1763" i="14"/>
  <c r="AE432" i="19" s="1"/>
  <c r="AG924" i="14"/>
  <c r="AG1052" i="14"/>
  <c r="AG819" i="15" s="1"/>
  <c r="AG1711" i="14"/>
  <c r="AG1784" i="14" s="1"/>
  <c r="AI1718" i="14"/>
  <c r="AI387" i="19" s="1"/>
  <c r="AI1726" i="14"/>
  <c r="AI395" i="19" s="1"/>
  <c r="AI1734" i="14"/>
  <c r="AI403" i="19" s="1"/>
  <c r="AI1742" i="14"/>
  <c r="AI411" i="19" s="1"/>
  <c r="AI1750" i="14"/>
  <c r="AI419" i="19" s="1"/>
  <c r="AI1758" i="14"/>
  <c r="AI427" i="19" s="1"/>
  <c r="AE1774" i="14"/>
  <c r="AE443" i="19" s="1"/>
  <c r="AI988" i="14"/>
  <c r="AG1717" i="14"/>
  <c r="AG386" i="19" s="1"/>
  <c r="AG1721" i="14"/>
  <c r="AG390" i="19" s="1"/>
  <c r="AG1725" i="14"/>
  <c r="AG394" i="19" s="1"/>
  <c r="AG1729" i="14"/>
  <c r="AG398" i="19" s="1"/>
  <c r="AG1733" i="14"/>
  <c r="AG402" i="19" s="1"/>
  <c r="AG1737" i="14"/>
  <c r="AG406" i="19" s="1"/>
  <c r="AG1741" i="14"/>
  <c r="AG410" i="19" s="1"/>
  <c r="AG1745" i="14"/>
  <c r="AG414" i="19" s="1"/>
  <c r="AG1749" i="14"/>
  <c r="AG418" i="19" s="1"/>
  <c r="AG1753" i="14"/>
  <c r="AG422" i="19" s="1"/>
  <c r="AG1757" i="14"/>
  <c r="AG426" i="19" s="1"/>
  <c r="AG1761" i="14"/>
  <c r="AG430" i="19" s="1"/>
  <c r="AI1516" i="14"/>
  <c r="AI1781" i="14" s="1"/>
  <c r="AG988" i="14"/>
  <c r="AG1646" i="14"/>
  <c r="AG1783" i="14" s="1"/>
  <c r="AI1448" i="14"/>
  <c r="AG1722" i="14"/>
  <c r="AG391" i="19" s="1"/>
  <c r="AG1730" i="14"/>
  <c r="AG399" i="19" s="1"/>
  <c r="AG1738" i="14"/>
  <c r="AG407" i="19" s="1"/>
  <c r="AG1746" i="14"/>
  <c r="AG415" i="19" s="1"/>
  <c r="AG1754" i="14"/>
  <c r="AG423" i="19" s="1"/>
  <c r="AG1762" i="14"/>
  <c r="AG431" i="19" s="1"/>
  <c r="AI924" i="14"/>
  <c r="AE924" i="14"/>
  <c r="AE1719" i="14"/>
  <c r="AE388" i="19" s="1"/>
  <c r="AE1727" i="14"/>
  <c r="AE396" i="19" s="1"/>
  <c r="AE1731" i="14"/>
  <c r="AE400" i="19" s="1"/>
  <c r="AE1739" i="14"/>
  <c r="AE408" i="19" s="1"/>
  <c r="AE1743" i="14"/>
  <c r="AE412" i="19" s="1"/>
  <c r="AE1751" i="14"/>
  <c r="AE420" i="19" s="1"/>
  <c r="AE1759" i="14"/>
  <c r="AE428" i="19" s="1"/>
  <c r="AE1720" i="14"/>
  <c r="AE389" i="19" s="1"/>
  <c r="AE1717" i="14"/>
  <c r="AE386" i="19" s="1"/>
  <c r="AE1721" i="14"/>
  <c r="AE390" i="19" s="1"/>
  <c r="AE1725" i="14"/>
  <c r="AE394" i="19" s="1"/>
  <c r="AE1729" i="14"/>
  <c r="AE398" i="19" s="1"/>
  <c r="AE1733" i="14"/>
  <c r="AE402" i="19" s="1"/>
  <c r="AE1737" i="14"/>
  <c r="AE406" i="19" s="1"/>
  <c r="AE1741" i="14"/>
  <c r="AE410" i="19" s="1"/>
  <c r="AE1745" i="14"/>
  <c r="AE414" i="19" s="1"/>
  <c r="AE1749" i="14"/>
  <c r="AE418" i="19" s="1"/>
  <c r="AE1753" i="14"/>
  <c r="AE422" i="19" s="1"/>
  <c r="AE1757" i="14"/>
  <c r="AE426" i="19" s="1"/>
  <c r="AE1761" i="14"/>
  <c r="AE430" i="19" s="1"/>
  <c r="AE1723" i="14"/>
  <c r="AE392" i="19" s="1"/>
  <c r="AE1735" i="14"/>
  <c r="AE404" i="19" s="1"/>
  <c r="AE1747" i="14"/>
  <c r="AE416" i="19" s="1"/>
  <c r="AE1755" i="14"/>
  <c r="AE424" i="19" s="1"/>
  <c r="AE1716" i="14"/>
  <c r="AE385" i="19" s="1"/>
  <c r="AE1724" i="14"/>
  <c r="AE393" i="19" s="1"/>
  <c r="AE1728" i="14"/>
  <c r="AE397" i="19" s="1"/>
  <c r="AE1732" i="14"/>
  <c r="AE401" i="19" s="1"/>
  <c r="AE1736" i="14"/>
  <c r="AE405" i="19" s="1"/>
  <c r="AE1740" i="14"/>
  <c r="AE409" i="19" s="1"/>
  <c r="AE1744" i="14"/>
  <c r="AE413" i="19" s="1"/>
  <c r="AE1748" i="14"/>
  <c r="AE417" i="19" s="1"/>
  <c r="AE1752" i="14"/>
  <c r="AE421" i="19" s="1"/>
  <c r="AE1756" i="14"/>
  <c r="AE425" i="19" s="1"/>
  <c r="AE1760" i="14"/>
  <c r="AE429" i="19" s="1"/>
  <c r="AE1383" i="14"/>
  <c r="AG302" i="13"/>
  <c r="AI328" i="12"/>
  <c r="AI471" i="12" s="1"/>
  <c r="AE466" i="12"/>
  <c r="AE472" i="12" s="1"/>
  <c r="AI148" i="12"/>
  <c r="AI97" i="19"/>
  <c r="AI283" i="12"/>
  <c r="AE193" i="12"/>
  <c r="AI193" i="12"/>
  <c r="AE283" i="12"/>
  <c r="AI600" i="11"/>
  <c r="AE75" i="23"/>
  <c r="AE85" i="23" s="1"/>
  <c r="AE88" i="23" s="1"/>
  <c r="AG153" i="17"/>
  <c r="AE295" i="17"/>
  <c r="AI153" i="17"/>
  <c r="AI295" i="17"/>
  <c r="AG295" i="17"/>
  <c r="AE153" i="17"/>
  <c r="AE304" i="17" s="1"/>
  <c r="AG303" i="17"/>
  <c r="AI302" i="17"/>
  <c r="AG209" i="16"/>
  <c r="AG241" i="16" s="1"/>
  <c r="AG244" i="16" s="1"/>
  <c r="AI209" i="16"/>
  <c r="AI241" i="16" s="1"/>
  <c r="AI244" i="16" s="1"/>
  <c r="AE209" i="16"/>
  <c r="AE241" i="16" s="1"/>
  <c r="AE244" i="16" s="1"/>
  <c r="AG1516" i="14"/>
  <c r="AG1781" i="14" s="1"/>
  <c r="AI1719" i="14"/>
  <c r="AI388" i="19" s="1"/>
  <c r="AI1723" i="14"/>
  <c r="AI392" i="19" s="1"/>
  <c r="AI1727" i="14"/>
  <c r="AI396" i="19" s="1"/>
  <c r="AI1731" i="14"/>
  <c r="AI400" i="19" s="1"/>
  <c r="AI1735" i="14"/>
  <c r="AI404" i="19" s="1"/>
  <c r="AI1739" i="14"/>
  <c r="AI408" i="19" s="1"/>
  <c r="AI1743" i="14"/>
  <c r="AI412" i="19" s="1"/>
  <c r="AI1747" i="14"/>
  <c r="AI416" i="19" s="1"/>
  <c r="AI1751" i="14"/>
  <c r="AI420" i="19" s="1"/>
  <c r="AI1755" i="14"/>
  <c r="AI424" i="19" s="1"/>
  <c r="AI1759" i="14"/>
  <c r="AI428" i="19" s="1"/>
  <c r="AI1763" i="14"/>
  <c r="AI432" i="19" s="1"/>
  <c r="AI1716" i="14"/>
  <c r="AI385" i="19" s="1"/>
  <c r="AI1720" i="14"/>
  <c r="AI389" i="19" s="1"/>
  <c r="AI1724" i="14"/>
  <c r="AI393" i="19" s="1"/>
  <c r="AI1728" i="14"/>
  <c r="AI397" i="19" s="1"/>
  <c r="AI1732" i="14"/>
  <c r="AI401" i="19" s="1"/>
  <c r="AI1736" i="14"/>
  <c r="AI405" i="19" s="1"/>
  <c r="AI1740" i="14"/>
  <c r="AI409" i="19" s="1"/>
  <c r="AI1744" i="14"/>
  <c r="AI413" i="19" s="1"/>
  <c r="AI1748" i="14"/>
  <c r="AI417" i="19" s="1"/>
  <c r="AI1752" i="14"/>
  <c r="AI421" i="19" s="1"/>
  <c r="AI1756" i="14"/>
  <c r="AI425" i="19" s="1"/>
  <c r="AI1760" i="14"/>
  <c r="AI429" i="19" s="1"/>
  <c r="AI1774" i="14"/>
  <c r="AI443" i="19" s="1"/>
  <c r="AI1711" i="14"/>
  <c r="AI1784" i="14" s="1"/>
  <c r="AG1719" i="14"/>
  <c r="AG388" i="19" s="1"/>
  <c r="AG1723" i="14"/>
  <c r="AG392" i="19" s="1"/>
  <c r="AG1727" i="14"/>
  <c r="AG396" i="19" s="1"/>
  <c r="AG1731" i="14"/>
  <c r="AG400" i="19" s="1"/>
  <c r="AG1735" i="14"/>
  <c r="AG404" i="19" s="1"/>
  <c r="AG1739" i="14"/>
  <c r="AG408" i="19" s="1"/>
  <c r="AG1743" i="14"/>
  <c r="AG412" i="19" s="1"/>
  <c r="AG1747" i="14"/>
  <c r="AG416" i="19" s="1"/>
  <c r="AG1751" i="14"/>
  <c r="AG420" i="19" s="1"/>
  <c r="AG1755" i="14"/>
  <c r="AG424" i="19" s="1"/>
  <c r="AG1759" i="14"/>
  <c r="AG428" i="19" s="1"/>
  <c r="AG1763" i="14"/>
  <c r="AG432" i="19" s="1"/>
  <c r="AG1716" i="14"/>
  <c r="AG385" i="19" s="1"/>
  <c r="AG1720" i="14"/>
  <c r="AG389" i="19" s="1"/>
  <c r="AG1724" i="14"/>
  <c r="AG393" i="19" s="1"/>
  <c r="AG1728" i="14"/>
  <c r="AG397" i="19" s="1"/>
  <c r="AG1732" i="14"/>
  <c r="AG401" i="19" s="1"/>
  <c r="AG1736" i="14"/>
  <c r="AG405" i="19" s="1"/>
  <c r="AG1740" i="14"/>
  <c r="AG409" i="19" s="1"/>
  <c r="AG1744" i="14"/>
  <c r="AG413" i="19" s="1"/>
  <c r="AG1748" i="14"/>
  <c r="AG417" i="19" s="1"/>
  <c r="AG1752" i="14"/>
  <c r="AG421" i="19" s="1"/>
  <c r="AG1756" i="14"/>
  <c r="AG425" i="19" s="1"/>
  <c r="AG1760" i="14"/>
  <c r="AG429" i="19" s="1"/>
  <c r="AG1774" i="14"/>
  <c r="AG443" i="19" s="1"/>
  <c r="AI1646" i="14"/>
  <c r="AI1783" i="14" s="1"/>
  <c r="AI467" i="14"/>
  <c r="AI1253" i="14"/>
  <c r="AI1715" i="14"/>
  <c r="AI384" i="19" s="1"/>
  <c r="AI1383" i="14"/>
  <c r="AG467" i="14"/>
  <c r="AG1253" i="14"/>
  <c r="AG1715" i="14"/>
  <c r="AG384" i="19" s="1"/>
  <c r="AG1318" i="14"/>
  <c r="AG1383" i="14"/>
  <c r="AE1516" i="14"/>
  <c r="AE1781" i="14" s="1"/>
  <c r="AE988" i="14"/>
  <c r="AE1052" i="14"/>
  <c r="AE819" i="15" s="1"/>
  <c r="AE1646" i="14"/>
  <c r="AE1783" i="14" s="1"/>
  <c r="AE1711" i="14"/>
  <c r="AE1784" i="14" s="1"/>
  <c r="AE467" i="14"/>
  <c r="AE1253" i="14"/>
  <c r="AE1715" i="14"/>
  <c r="AE1318" i="14"/>
  <c r="AI302" i="13"/>
  <c r="AE302" i="13"/>
  <c r="AI238" i="12"/>
  <c r="AG328" i="12"/>
  <c r="AG471" i="12" s="1"/>
  <c r="AG238" i="12"/>
  <c r="AG103" i="12"/>
  <c r="AG193" i="12"/>
  <c r="AG283" i="12"/>
  <c r="AE328" i="12"/>
  <c r="AE471" i="12" s="1"/>
  <c r="AE238" i="12"/>
  <c r="AE103" i="12"/>
  <c r="AG600" i="11"/>
  <c r="AE600" i="11"/>
  <c r="AE474" i="12" l="1"/>
  <c r="AE136" i="19"/>
  <c r="AI1578" i="15"/>
  <c r="AI448" i="19"/>
  <c r="AI447" i="19"/>
  <c r="AI1577" i="15"/>
  <c r="AG1578" i="15"/>
  <c r="AG448" i="19"/>
  <c r="AE1578" i="15"/>
  <c r="AE448" i="19"/>
  <c r="AE447" i="19"/>
  <c r="AE1577" i="15"/>
  <c r="AG1577" i="15"/>
  <c r="AG447" i="19"/>
  <c r="AI472" i="12"/>
  <c r="AI474" i="12" s="1"/>
  <c r="AG474" i="12"/>
  <c r="AG136" i="19"/>
  <c r="AG1786" i="14"/>
  <c r="AI1786" i="14"/>
  <c r="AE1776" i="14"/>
  <c r="AE384" i="19"/>
  <c r="AE1786" i="14"/>
  <c r="AI304" i="17"/>
  <c r="AG304" i="17"/>
  <c r="AI1776" i="14"/>
  <c r="AG1776" i="14"/>
  <c r="AI1587" i="15" l="1"/>
  <c r="AI478" i="19"/>
  <c r="AG478" i="19"/>
  <c r="AE1587" i="15"/>
  <c r="AG1587" i="15"/>
  <c r="AE478" i="19"/>
  <c r="D21" i="27"/>
  <c r="D20" i="27"/>
  <c r="D19" i="27"/>
  <c r="D18" i="27"/>
  <c r="D17" i="27"/>
  <c r="D16" i="27"/>
  <c r="AI11" i="27"/>
  <c r="AI10" i="27"/>
  <c r="AI9" i="27"/>
  <c r="AG11" i="27"/>
  <c r="AG9" i="27"/>
  <c r="AE11" i="27"/>
  <c r="AE10" i="27"/>
  <c r="AE9" i="27"/>
  <c r="AI738" i="10"/>
  <c r="AI729" i="10"/>
  <c r="AI728" i="10"/>
  <c r="AI727" i="10"/>
  <c r="AI726" i="10"/>
  <c r="AI725" i="10"/>
  <c r="AI724" i="10"/>
  <c r="AI723" i="10"/>
  <c r="AI722" i="10"/>
  <c r="AI721" i="10"/>
  <c r="AI720" i="10"/>
  <c r="AI719" i="10"/>
  <c r="AI714" i="10"/>
  <c r="AI690" i="10"/>
  <c r="AI664" i="10"/>
  <c r="AI640" i="10"/>
  <c r="AI614" i="10"/>
  <c r="AI590" i="10"/>
  <c r="AI564" i="10"/>
  <c r="AI540" i="10"/>
  <c r="AI509" i="10"/>
  <c r="AI500" i="10"/>
  <c r="AI499" i="10"/>
  <c r="AI498" i="10"/>
  <c r="AI497" i="10"/>
  <c r="AI496" i="10"/>
  <c r="AI495" i="10"/>
  <c r="AI494" i="10"/>
  <c r="AI493" i="10"/>
  <c r="AI492" i="10"/>
  <c r="AI491" i="10"/>
  <c r="AI490" i="10"/>
  <c r="AI485" i="10"/>
  <c r="AI461" i="10"/>
  <c r="AI435" i="10"/>
  <c r="AI411" i="10"/>
  <c r="AI385" i="10"/>
  <c r="AI361" i="10"/>
  <c r="AI335" i="10"/>
  <c r="AI311" i="10"/>
  <c r="AI274" i="10"/>
  <c r="AI34" i="19"/>
  <c r="AI228" i="10"/>
  <c r="AI25" i="19" s="1"/>
  <c r="AI227" i="10"/>
  <c r="AI24" i="19" s="1"/>
  <c r="AI226" i="10"/>
  <c r="AI23" i="19" s="1"/>
  <c r="AI225" i="10"/>
  <c r="AI22" i="19" s="1"/>
  <c r="AI224" i="10"/>
  <c r="AI21" i="19" s="1"/>
  <c r="AI223" i="10"/>
  <c r="AI20" i="19" s="1"/>
  <c r="AI222" i="10"/>
  <c r="AI19" i="19" s="1"/>
  <c r="AI221" i="10"/>
  <c r="AI18" i="19" s="1"/>
  <c r="AI220" i="10"/>
  <c r="AI17" i="19" s="1"/>
  <c r="AI219" i="10"/>
  <c r="AI16" i="19" s="1"/>
  <c r="AI218" i="10"/>
  <c r="AI15" i="19" s="1"/>
  <c r="AI213" i="10"/>
  <c r="AI189" i="10"/>
  <c r="AI163" i="10"/>
  <c r="AI139" i="10"/>
  <c r="AI113" i="10"/>
  <c r="AI89" i="10"/>
  <c r="AI63" i="10"/>
  <c r="AI39" i="10"/>
  <c r="AI11" i="10"/>
  <c r="AI10" i="10"/>
  <c r="AI9" i="10"/>
  <c r="AG738" i="10"/>
  <c r="AG729" i="10"/>
  <c r="AG728" i="10"/>
  <c r="AG727" i="10"/>
  <c r="AG726" i="10"/>
  <c r="AG725" i="10"/>
  <c r="AG724" i="10"/>
  <c r="AG723" i="10"/>
  <c r="AG722" i="10"/>
  <c r="AG721" i="10"/>
  <c r="AG720" i="10"/>
  <c r="AG719" i="10"/>
  <c r="AG714" i="10"/>
  <c r="AG690" i="10"/>
  <c r="AG664" i="10"/>
  <c r="AG640" i="10"/>
  <c r="AG614" i="10"/>
  <c r="AG590" i="10"/>
  <c r="AG564" i="10"/>
  <c r="AG540" i="10"/>
  <c r="AG509" i="10"/>
  <c r="AG500" i="10"/>
  <c r="AG499" i="10"/>
  <c r="AG498" i="10"/>
  <c r="AG497" i="10"/>
  <c r="AG496" i="10"/>
  <c r="AG495" i="10"/>
  <c r="AG494" i="10"/>
  <c r="AG493" i="10"/>
  <c r="AG492" i="10"/>
  <c r="AG491" i="10"/>
  <c r="AG490" i="10"/>
  <c r="AG485" i="10"/>
  <c r="AG461" i="10"/>
  <c r="AG435" i="10"/>
  <c r="AG411" i="10"/>
  <c r="AG385" i="10"/>
  <c r="AG361" i="10"/>
  <c r="AG335" i="10"/>
  <c r="AG311" i="10"/>
  <c r="AG274" i="10"/>
  <c r="AG34" i="19"/>
  <c r="AG228" i="10"/>
  <c r="AG25" i="19" s="1"/>
  <c r="AG227" i="10"/>
  <c r="AG24" i="19" s="1"/>
  <c r="AG226" i="10"/>
  <c r="AG23" i="19" s="1"/>
  <c r="AG225" i="10"/>
  <c r="AG22" i="19" s="1"/>
  <c r="AG224" i="10"/>
  <c r="AG21" i="19" s="1"/>
  <c r="AG223" i="10"/>
  <c r="AG20" i="19" s="1"/>
  <c r="AG222" i="10"/>
  <c r="AG19" i="19" s="1"/>
  <c r="AG221" i="10"/>
  <c r="AG18" i="19" s="1"/>
  <c r="AG220" i="10"/>
  <c r="AG17" i="19" s="1"/>
  <c r="AG219" i="10"/>
  <c r="AG16" i="19" s="1"/>
  <c r="AG218" i="10"/>
  <c r="AG15" i="19" s="1"/>
  <c r="AG213" i="10"/>
  <c r="AG189" i="10"/>
  <c r="AG163" i="10"/>
  <c r="AG139" i="10"/>
  <c r="AG113" i="10"/>
  <c r="AG89" i="10"/>
  <c r="AG63" i="10"/>
  <c r="AG39" i="10"/>
  <c r="AG11" i="10"/>
  <c r="AG10" i="10"/>
  <c r="AG9" i="10"/>
  <c r="AE738" i="10"/>
  <c r="AE729" i="10"/>
  <c r="AE728" i="10"/>
  <c r="AE727" i="10"/>
  <c r="AE726" i="10"/>
  <c r="AE725" i="10"/>
  <c r="AE724" i="10"/>
  <c r="AE723" i="10"/>
  <c r="AE722" i="10"/>
  <c r="AE721" i="10"/>
  <c r="AE720" i="10"/>
  <c r="AE719" i="10"/>
  <c r="AE714" i="10"/>
  <c r="AE690" i="10"/>
  <c r="AE664" i="10"/>
  <c r="AE640" i="10"/>
  <c r="AE614" i="10"/>
  <c r="AE590" i="10"/>
  <c r="AE564" i="10"/>
  <c r="AE540" i="10"/>
  <c r="AE509" i="10"/>
  <c r="AE500" i="10"/>
  <c r="AE499" i="10"/>
  <c r="AE498" i="10"/>
  <c r="AE497" i="10"/>
  <c r="AE496" i="10"/>
  <c r="AE495" i="10"/>
  <c r="AE494" i="10"/>
  <c r="AE493" i="10"/>
  <c r="AE492" i="10"/>
  <c r="AE491" i="10"/>
  <c r="AE490" i="10"/>
  <c r="AE485" i="10"/>
  <c r="AE461" i="10"/>
  <c r="AE435" i="10"/>
  <c r="AE411" i="10"/>
  <c r="AE385" i="10"/>
  <c r="AE361" i="10"/>
  <c r="AE335" i="10"/>
  <c r="AE311" i="10"/>
  <c r="AE274" i="10"/>
  <c r="AE34" i="19"/>
  <c r="AE228" i="10"/>
  <c r="AE25" i="19" s="1"/>
  <c r="AE227" i="10"/>
  <c r="AE24" i="19" s="1"/>
  <c r="AE226" i="10"/>
  <c r="AE23" i="19" s="1"/>
  <c r="AE225" i="10"/>
  <c r="AE22" i="19" s="1"/>
  <c r="AE224" i="10"/>
  <c r="AE21" i="19" s="1"/>
  <c r="AE223" i="10"/>
  <c r="AE20" i="19" s="1"/>
  <c r="AE222" i="10"/>
  <c r="AE19" i="19" s="1"/>
  <c r="AE221" i="10"/>
  <c r="AE18" i="19" s="1"/>
  <c r="AE220" i="10"/>
  <c r="AE17" i="19" s="1"/>
  <c r="AE219" i="10"/>
  <c r="AE16" i="19" s="1"/>
  <c r="AE218" i="10"/>
  <c r="AE15" i="19" s="1"/>
  <c r="AE213" i="10"/>
  <c r="AE189" i="10"/>
  <c r="AE163" i="10"/>
  <c r="AE139" i="10"/>
  <c r="AE113" i="10"/>
  <c r="AE89" i="10"/>
  <c r="AE63" i="10"/>
  <c r="AE39" i="10"/>
  <c r="AE11" i="10"/>
  <c r="AE10" i="10"/>
  <c r="AE9" i="10"/>
  <c r="AI19" i="7"/>
  <c r="AI11" i="7"/>
  <c r="AI10" i="7"/>
  <c r="AI9" i="7"/>
  <c r="AG19" i="7"/>
  <c r="AG11" i="7"/>
  <c r="AG10" i="7"/>
  <c r="AG9" i="7"/>
  <c r="AE19" i="7"/>
  <c r="AE11" i="7"/>
  <c r="AE10" i="7"/>
  <c r="AE9" i="7"/>
  <c r="B55" i="6"/>
  <c r="N55" i="6" s="1"/>
  <c r="B54" i="6"/>
  <c r="AG54" i="6" s="1"/>
  <c r="B53" i="6"/>
  <c r="AI48" i="6"/>
  <c r="AI20" i="27" s="1"/>
  <c r="AG48" i="6"/>
  <c r="AG20" i="27" s="1"/>
  <c r="AE48" i="6"/>
  <c r="AE20" i="27" s="1"/>
  <c r="AB48" i="6"/>
  <c r="AB20" i="27" s="1"/>
  <c r="AA48" i="6"/>
  <c r="AA20" i="27" s="1"/>
  <c r="Z48" i="6"/>
  <c r="Z20" i="27" s="1"/>
  <c r="Y48" i="6"/>
  <c r="Y20" i="27" s="1"/>
  <c r="X48" i="6"/>
  <c r="X20" i="27" s="1"/>
  <c r="W48" i="6"/>
  <c r="W20" i="27" s="1"/>
  <c r="V48" i="6"/>
  <c r="V20" i="27" s="1"/>
  <c r="U48" i="6"/>
  <c r="U20" i="27" s="1"/>
  <c r="T48" i="6"/>
  <c r="T20" i="27" s="1"/>
  <c r="S48" i="6"/>
  <c r="S20" i="27" s="1"/>
  <c r="R48" i="6"/>
  <c r="R20" i="27" s="1"/>
  <c r="Q48" i="6"/>
  <c r="Q20" i="27" s="1"/>
  <c r="P48" i="6"/>
  <c r="P20" i="27" s="1"/>
  <c r="O48" i="6"/>
  <c r="O20" i="27" s="1"/>
  <c r="N48" i="6"/>
  <c r="N20" i="27" s="1"/>
  <c r="M48" i="6"/>
  <c r="M20" i="27" s="1"/>
  <c r="L48" i="6"/>
  <c r="L20" i="27" s="1"/>
  <c r="K48" i="6"/>
  <c r="K20" i="27" s="1"/>
  <c r="J48" i="6"/>
  <c r="J20" i="27" s="1"/>
  <c r="I48" i="6"/>
  <c r="I20" i="27" s="1"/>
  <c r="H48" i="6"/>
  <c r="H20" i="27" s="1"/>
  <c r="G48" i="6"/>
  <c r="G20" i="27" s="1"/>
  <c r="AI47" i="6"/>
  <c r="AI19" i="27" s="1"/>
  <c r="AG47" i="6"/>
  <c r="AG19" i="27" s="1"/>
  <c r="AE47" i="6"/>
  <c r="AE19" i="27" s="1"/>
  <c r="AB47" i="6"/>
  <c r="AB19" i="27" s="1"/>
  <c r="AA47" i="6"/>
  <c r="AA19" i="27" s="1"/>
  <c r="Z47" i="6"/>
  <c r="Z19" i="27" s="1"/>
  <c r="Y47" i="6"/>
  <c r="Y19" i="27" s="1"/>
  <c r="X47" i="6"/>
  <c r="X19" i="27" s="1"/>
  <c r="W47" i="6"/>
  <c r="W19" i="27" s="1"/>
  <c r="V47" i="6"/>
  <c r="V19" i="27" s="1"/>
  <c r="U47" i="6"/>
  <c r="U19" i="27" s="1"/>
  <c r="T47" i="6"/>
  <c r="T19" i="27" s="1"/>
  <c r="S47" i="6"/>
  <c r="S19" i="27" s="1"/>
  <c r="R47" i="6"/>
  <c r="R19" i="27" s="1"/>
  <c r="Q47" i="6"/>
  <c r="Q19" i="27" s="1"/>
  <c r="P47" i="6"/>
  <c r="P19" i="27" s="1"/>
  <c r="O47" i="6"/>
  <c r="O19" i="27" s="1"/>
  <c r="N47" i="6"/>
  <c r="N19" i="27" s="1"/>
  <c r="M47" i="6"/>
  <c r="M19" i="27" s="1"/>
  <c r="L47" i="6"/>
  <c r="L19" i="27" s="1"/>
  <c r="K47" i="6"/>
  <c r="K19" i="27" s="1"/>
  <c r="J47" i="6"/>
  <c r="J19" i="27" s="1"/>
  <c r="I47" i="6"/>
  <c r="I19" i="27" s="1"/>
  <c r="H47" i="6"/>
  <c r="H19" i="27" s="1"/>
  <c r="G47" i="6"/>
  <c r="G19" i="27" s="1"/>
  <c r="AI46" i="6"/>
  <c r="AI18" i="27" s="1"/>
  <c r="AG46" i="6"/>
  <c r="AG18" i="27" s="1"/>
  <c r="AE46" i="6"/>
  <c r="AE18" i="27" s="1"/>
  <c r="AB46" i="6"/>
  <c r="AB18" i="27" s="1"/>
  <c r="AA46" i="6"/>
  <c r="AA18" i="27" s="1"/>
  <c r="Z46" i="6"/>
  <c r="Z18" i="27" s="1"/>
  <c r="Y46" i="6"/>
  <c r="Y18" i="27" s="1"/>
  <c r="X46" i="6"/>
  <c r="X18" i="27" s="1"/>
  <c r="W46" i="6"/>
  <c r="W18" i="27" s="1"/>
  <c r="V46" i="6"/>
  <c r="V18" i="27" s="1"/>
  <c r="U46" i="6"/>
  <c r="U18" i="27" s="1"/>
  <c r="T46" i="6"/>
  <c r="T18" i="27" s="1"/>
  <c r="S46" i="6"/>
  <c r="S18" i="27" s="1"/>
  <c r="R46" i="6"/>
  <c r="R18" i="27" s="1"/>
  <c r="Q46" i="6"/>
  <c r="Q18" i="27" s="1"/>
  <c r="P46" i="6"/>
  <c r="P18" i="27" s="1"/>
  <c r="O46" i="6"/>
  <c r="O18" i="27" s="1"/>
  <c r="N46" i="6"/>
  <c r="N18" i="27" s="1"/>
  <c r="M46" i="6"/>
  <c r="M18" i="27" s="1"/>
  <c r="L46" i="6"/>
  <c r="L18" i="27" s="1"/>
  <c r="K46" i="6"/>
  <c r="K18" i="27" s="1"/>
  <c r="J46" i="6"/>
  <c r="J18" i="27" s="1"/>
  <c r="I46" i="6"/>
  <c r="I18" i="27" s="1"/>
  <c r="H46" i="6"/>
  <c r="H18" i="27" s="1"/>
  <c r="G46" i="6"/>
  <c r="G18" i="27" s="1"/>
  <c r="AI45" i="6"/>
  <c r="AI17" i="27" s="1"/>
  <c r="AG45" i="6"/>
  <c r="AG17" i="27" s="1"/>
  <c r="AE45" i="6"/>
  <c r="AE17" i="27" s="1"/>
  <c r="AB45" i="6"/>
  <c r="AB17" i="27" s="1"/>
  <c r="AA45" i="6"/>
  <c r="AA17" i="27" s="1"/>
  <c r="Z45" i="6"/>
  <c r="Z17" i="27" s="1"/>
  <c r="Y45" i="6"/>
  <c r="Y17" i="27" s="1"/>
  <c r="X45" i="6"/>
  <c r="X17" i="27" s="1"/>
  <c r="W45" i="6"/>
  <c r="W17" i="27" s="1"/>
  <c r="V45" i="6"/>
  <c r="V17" i="27" s="1"/>
  <c r="U45" i="6"/>
  <c r="U17" i="27" s="1"/>
  <c r="T45" i="6"/>
  <c r="T17" i="27" s="1"/>
  <c r="S45" i="6"/>
  <c r="S17" i="27" s="1"/>
  <c r="R45" i="6"/>
  <c r="R17" i="27" s="1"/>
  <c r="Q45" i="6"/>
  <c r="Q17" i="27" s="1"/>
  <c r="P45" i="6"/>
  <c r="P17" i="27" s="1"/>
  <c r="O45" i="6"/>
  <c r="O17" i="27" s="1"/>
  <c r="N45" i="6"/>
  <c r="N17" i="27" s="1"/>
  <c r="M45" i="6"/>
  <c r="M17" i="27" s="1"/>
  <c r="L45" i="6"/>
  <c r="L17" i="27" s="1"/>
  <c r="K45" i="6"/>
  <c r="K17" i="27" s="1"/>
  <c r="J45" i="6"/>
  <c r="J17" i="27" s="1"/>
  <c r="I45" i="6"/>
  <c r="I17" i="27" s="1"/>
  <c r="H45" i="6"/>
  <c r="H17" i="27" s="1"/>
  <c r="G45" i="6"/>
  <c r="G17" i="27" s="1"/>
  <c r="AI49" i="6"/>
  <c r="AI44" i="6"/>
  <c r="AI16" i="27" s="1"/>
  <c r="AI43" i="6"/>
  <c r="AI15" i="27" s="1"/>
  <c r="AG49" i="6"/>
  <c r="AG44" i="6"/>
  <c r="AG16" i="27" s="1"/>
  <c r="AG43" i="6"/>
  <c r="AG15" i="27" s="1"/>
  <c r="AE44" i="6"/>
  <c r="AE16" i="27" s="1"/>
  <c r="AB44" i="6"/>
  <c r="AB16" i="27" s="1"/>
  <c r="AA44" i="6"/>
  <c r="AA16" i="27" s="1"/>
  <c r="Z44" i="6"/>
  <c r="Z16" i="27" s="1"/>
  <c r="Y44" i="6"/>
  <c r="Y16" i="27" s="1"/>
  <c r="X44" i="6"/>
  <c r="X16" i="27" s="1"/>
  <c r="W44" i="6"/>
  <c r="W16" i="27" s="1"/>
  <c r="V44" i="6"/>
  <c r="V16" i="27" s="1"/>
  <c r="U44" i="6"/>
  <c r="U16" i="27" s="1"/>
  <c r="T44" i="6"/>
  <c r="T16" i="27" s="1"/>
  <c r="S44" i="6"/>
  <c r="S16" i="27" s="1"/>
  <c r="R44" i="6"/>
  <c r="R16" i="27" s="1"/>
  <c r="Q44" i="6"/>
  <c r="Q16" i="27" s="1"/>
  <c r="P44" i="6"/>
  <c r="P16" i="27" s="1"/>
  <c r="O44" i="6"/>
  <c r="O16" i="27" s="1"/>
  <c r="N44" i="6"/>
  <c r="N16" i="27" s="1"/>
  <c r="M44" i="6"/>
  <c r="M16" i="27" s="1"/>
  <c r="L44" i="6"/>
  <c r="L16" i="27" s="1"/>
  <c r="K44" i="6"/>
  <c r="K16" i="27" s="1"/>
  <c r="J44" i="6"/>
  <c r="J16" i="27" s="1"/>
  <c r="I44" i="6"/>
  <c r="I16" i="27" s="1"/>
  <c r="H44" i="6"/>
  <c r="H16" i="27" s="1"/>
  <c r="G44" i="6"/>
  <c r="G16" i="27" s="1"/>
  <c r="AI53" i="6" l="1"/>
  <c r="AI28" i="27" s="1"/>
  <c r="AB53" i="6"/>
  <c r="AB28" i="27" s="1"/>
  <c r="X53" i="6"/>
  <c r="X28" i="27" s="1"/>
  <c r="T53" i="6"/>
  <c r="P53" i="6"/>
  <c r="P28" i="27" s="1"/>
  <c r="K53" i="6"/>
  <c r="K28" i="27" s="1"/>
  <c r="G53" i="6"/>
  <c r="G28" i="27" s="1"/>
  <c r="V53" i="6"/>
  <c r="V28" i="27" s="1"/>
  <c r="N53" i="6"/>
  <c r="AG53" i="6"/>
  <c r="AG28" i="27" s="1"/>
  <c r="AA53" i="6"/>
  <c r="AA28" i="27" s="1"/>
  <c r="W53" i="6"/>
  <c r="W28" i="27" s="1"/>
  <c r="S53" i="6"/>
  <c r="S28" i="27" s="1"/>
  <c r="O53" i="6"/>
  <c r="O28" i="27" s="1"/>
  <c r="J53" i="6"/>
  <c r="J28" i="27" s="1"/>
  <c r="AE53" i="6"/>
  <c r="AE28" i="27" s="1"/>
  <c r="I53" i="6"/>
  <c r="I28" i="27" s="1"/>
  <c r="AC53" i="6"/>
  <c r="AC28" i="27" s="1"/>
  <c r="Y53" i="6"/>
  <c r="Y28" i="27" s="1"/>
  <c r="U53" i="6"/>
  <c r="U28" i="27" s="1"/>
  <c r="Q53" i="6"/>
  <c r="Q28" i="27" s="1"/>
  <c r="L53" i="6"/>
  <c r="H53" i="6"/>
  <c r="H28" i="27" s="1"/>
  <c r="Z53" i="6"/>
  <c r="R53" i="6"/>
  <c r="D29" i="27"/>
  <c r="AI54" i="6"/>
  <c r="AI29" i="27" s="1"/>
  <c r="G54" i="6"/>
  <c r="G29" i="27" s="1"/>
  <c r="AG29" i="27"/>
  <c r="AE54" i="6"/>
  <c r="AE29" i="27" s="1"/>
  <c r="AC54" i="6"/>
  <c r="AC29" i="27" s="1"/>
  <c r="AE55" i="6"/>
  <c r="AE30" i="27" s="1"/>
  <c r="R55" i="6"/>
  <c r="R30" i="27" s="1"/>
  <c r="N30" i="27"/>
  <c r="J55" i="6"/>
  <c r="J30" i="27" s="1"/>
  <c r="AC55" i="6"/>
  <c r="AC30" i="27" s="1"/>
  <c r="Q55" i="6"/>
  <c r="Q30" i="27" s="1"/>
  <c r="M55" i="6"/>
  <c r="M30" i="27" s="1"/>
  <c r="I55" i="6"/>
  <c r="I30" i="27" s="1"/>
  <c r="AI55" i="6"/>
  <c r="AI30" i="27" s="1"/>
  <c r="T55" i="6"/>
  <c r="T30" i="27" s="1"/>
  <c r="P55" i="6"/>
  <c r="P30" i="27" s="1"/>
  <c r="L55" i="6"/>
  <c r="L30" i="27" s="1"/>
  <c r="H55" i="6"/>
  <c r="H30" i="27" s="1"/>
  <c r="AG55" i="6"/>
  <c r="AG30" i="27" s="1"/>
  <c r="S55" i="6"/>
  <c r="S30" i="27" s="1"/>
  <c r="O55" i="6"/>
  <c r="O30" i="27" s="1"/>
  <c r="K55" i="6"/>
  <c r="K30" i="27" s="1"/>
  <c r="G55" i="6"/>
  <c r="G30" i="27" s="1"/>
  <c r="I127" i="27"/>
  <c r="I118" i="27"/>
  <c r="I124" i="27"/>
  <c r="I59" i="27"/>
  <c r="I126" i="27"/>
  <c r="I68" i="27"/>
  <c r="I119" i="27"/>
  <c r="I61" i="27"/>
  <c r="I107" i="27"/>
  <c r="I120" i="27"/>
  <c r="M127" i="27"/>
  <c r="M118" i="27"/>
  <c r="M120" i="27"/>
  <c r="M59" i="27"/>
  <c r="M124" i="27"/>
  <c r="M107" i="27"/>
  <c r="M68" i="27"/>
  <c r="M126" i="27"/>
  <c r="M119" i="27"/>
  <c r="M61" i="27"/>
  <c r="Q127" i="27"/>
  <c r="Q118" i="27"/>
  <c r="Q119" i="27"/>
  <c r="Q59" i="27"/>
  <c r="Q126" i="27"/>
  <c r="Q107" i="27"/>
  <c r="Q124" i="27"/>
  <c r="Q120" i="27"/>
  <c r="Q61" i="27"/>
  <c r="Q68" i="27"/>
  <c r="U127" i="27"/>
  <c r="U118" i="27"/>
  <c r="U126" i="27"/>
  <c r="U59" i="27"/>
  <c r="U124" i="27"/>
  <c r="U120" i="27"/>
  <c r="U61" i="27"/>
  <c r="U119" i="27"/>
  <c r="U68" i="27"/>
  <c r="U107" i="27"/>
  <c r="Y127" i="27"/>
  <c r="Y118" i="27"/>
  <c r="Y124" i="27"/>
  <c r="Y59" i="27"/>
  <c r="Y119" i="27"/>
  <c r="Y68" i="27"/>
  <c r="Y61" i="27"/>
  <c r="Y120" i="27"/>
  <c r="Y126" i="27"/>
  <c r="Y107" i="27"/>
  <c r="J126" i="27"/>
  <c r="J118" i="27"/>
  <c r="J119" i="27"/>
  <c r="J61" i="27"/>
  <c r="J127" i="27"/>
  <c r="J124" i="27"/>
  <c r="J120" i="27"/>
  <c r="J68" i="27"/>
  <c r="J59" i="27"/>
  <c r="J107" i="27"/>
  <c r="N126" i="27"/>
  <c r="N124" i="27"/>
  <c r="N127" i="27"/>
  <c r="N120" i="27"/>
  <c r="N118" i="27"/>
  <c r="N68" i="27"/>
  <c r="N59" i="27"/>
  <c r="N61" i="27"/>
  <c r="N119" i="27"/>
  <c r="N107" i="27"/>
  <c r="R126" i="27"/>
  <c r="R127" i="27"/>
  <c r="R120" i="27"/>
  <c r="R119" i="27"/>
  <c r="R107" i="27"/>
  <c r="R124" i="27"/>
  <c r="R68" i="27"/>
  <c r="R59" i="27"/>
  <c r="R118" i="27"/>
  <c r="R61" i="27"/>
  <c r="V126" i="27"/>
  <c r="V119" i="27"/>
  <c r="V118" i="27"/>
  <c r="V107" i="27"/>
  <c r="V120" i="27"/>
  <c r="V61" i="27"/>
  <c r="V68" i="27"/>
  <c r="V59" i="27"/>
  <c r="V124" i="27"/>
  <c r="V127" i="27"/>
  <c r="Z126" i="27"/>
  <c r="Z118" i="27"/>
  <c r="Z61" i="27"/>
  <c r="Z127" i="27"/>
  <c r="Z124" i="27"/>
  <c r="Z120" i="27"/>
  <c r="Z68" i="27"/>
  <c r="Z59" i="27"/>
  <c r="Z107" i="27"/>
  <c r="Z119" i="27"/>
  <c r="G124" i="27"/>
  <c r="G120" i="27"/>
  <c r="G127" i="27"/>
  <c r="G61" i="27"/>
  <c r="G118" i="27"/>
  <c r="G68" i="27"/>
  <c r="G59" i="27"/>
  <c r="G126" i="27"/>
  <c r="G119" i="27"/>
  <c r="K124" i="27"/>
  <c r="K120" i="27"/>
  <c r="K126" i="27"/>
  <c r="K119" i="27"/>
  <c r="K107" i="27"/>
  <c r="K61" i="27"/>
  <c r="K127" i="27"/>
  <c r="K118" i="27"/>
  <c r="K68" i="27"/>
  <c r="K59" i="27"/>
  <c r="O124" i="27"/>
  <c r="O120" i="27"/>
  <c r="O118" i="27"/>
  <c r="O107" i="27"/>
  <c r="O61" i="27"/>
  <c r="O126" i="27"/>
  <c r="O119" i="27"/>
  <c r="O127" i="27"/>
  <c r="O68" i="27"/>
  <c r="O59" i="27"/>
  <c r="S124" i="27"/>
  <c r="S120" i="27"/>
  <c r="S107" i="27"/>
  <c r="S61" i="27"/>
  <c r="S68" i="27"/>
  <c r="S59" i="27"/>
  <c r="S127" i="27"/>
  <c r="S118" i="27"/>
  <c r="S119" i="27"/>
  <c r="S126" i="27"/>
  <c r="W124" i="27"/>
  <c r="W120" i="27"/>
  <c r="W127" i="27"/>
  <c r="W107" i="27"/>
  <c r="W61" i="27"/>
  <c r="W126" i="27"/>
  <c r="W119" i="27"/>
  <c r="W68" i="27"/>
  <c r="W59" i="27"/>
  <c r="W118" i="27"/>
  <c r="AA124" i="27"/>
  <c r="AA120" i="27"/>
  <c r="AA126" i="27"/>
  <c r="AA119" i="27"/>
  <c r="AA107" i="27"/>
  <c r="AA61" i="27"/>
  <c r="AA127" i="27"/>
  <c r="AA118" i="27"/>
  <c r="AA68" i="27"/>
  <c r="AA59" i="27"/>
  <c r="H119" i="27"/>
  <c r="H120" i="27"/>
  <c r="H68" i="27"/>
  <c r="H107" i="27"/>
  <c r="H59" i="27"/>
  <c r="H126" i="27"/>
  <c r="H124" i="27"/>
  <c r="H127" i="27"/>
  <c r="H118" i="27"/>
  <c r="H61" i="27"/>
  <c r="L119" i="27"/>
  <c r="L127" i="27"/>
  <c r="L68" i="27"/>
  <c r="L124" i="27"/>
  <c r="L120" i="27"/>
  <c r="L118" i="27"/>
  <c r="L107" i="27"/>
  <c r="L59" i="27"/>
  <c r="L126" i="27"/>
  <c r="L61" i="27"/>
  <c r="P119" i="27"/>
  <c r="P126" i="27"/>
  <c r="P68" i="27"/>
  <c r="P61" i="27"/>
  <c r="P127" i="27"/>
  <c r="P118" i="27"/>
  <c r="P120" i="27"/>
  <c r="P107" i="27"/>
  <c r="P124" i="27"/>
  <c r="P59" i="27"/>
  <c r="T119" i="27"/>
  <c r="T124" i="27"/>
  <c r="T118" i="27"/>
  <c r="T68" i="27"/>
  <c r="T127" i="27"/>
  <c r="T120" i="27"/>
  <c r="T61" i="27"/>
  <c r="T126" i="27"/>
  <c r="T107" i="27"/>
  <c r="T59" i="27"/>
  <c r="X119" i="27"/>
  <c r="X120" i="27"/>
  <c r="X68" i="27"/>
  <c r="X126" i="27"/>
  <c r="X107" i="27"/>
  <c r="X59" i="27"/>
  <c r="X127" i="27"/>
  <c r="X124" i="27"/>
  <c r="X118" i="27"/>
  <c r="X61" i="27"/>
  <c r="AB119" i="27"/>
  <c r="AB127" i="27"/>
  <c r="AB68" i="27"/>
  <c r="AB124" i="27"/>
  <c r="AB120" i="27"/>
  <c r="AB118" i="27"/>
  <c r="AB107" i="27"/>
  <c r="AB59" i="27"/>
  <c r="AB126" i="27"/>
  <c r="AB61" i="27"/>
  <c r="T28" i="27"/>
  <c r="D28" i="27"/>
  <c r="AI21" i="27"/>
  <c r="AG21" i="27"/>
  <c r="N28" i="27"/>
  <c r="R28" i="27"/>
  <c r="Z28" i="27"/>
  <c r="D30" i="27"/>
  <c r="AE616" i="10"/>
  <c r="AG387" i="10"/>
  <c r="AG616" i="10"/>
  <c r="AE666" i="10"/>
  <c r="AI616" i="10"/>
  <c r="AG437" i="10"/>
  <c r="AI437" i="10"/>
  <c r="AI387" i="10"/>
  <c r="AG511" i="10"/>
  <c r="AE215" i="10"/>
  <c r="AE337" i="10"/>
  <c r="AI115" i="10"/>
  <c r="AI215" i="10"/>
  <c r="AI280" i="10"/>
  <c r="AI35" i="19"/>
  <c r="AI94" i="19" s="1"/>
  <c r="AI480" i="19" s="1"/>
  <c r="AI493" i="19" s="1"/>
  <c r="AE65" i="10"/>
  <c r="AE387" i="10"/>
  <c r="AG115" i="10"/>
  <c r="AG215" i="10"/>
  <c r="AE280" i="10"/>
  <c r="AE35" i="19"/>
  <c r="AE94" i="19" s="1"/>
  <c r="AE480" i="19" s="1"/>
  <c r="AE493" i="19" s="1"/>
  <c r="AE115" i="10"/>
  <c r="AE437" i="10"/>
  <c r="AE511" i="10"/>
  <c r="AG65" i="10"/>
  <c r="AG280" i="10"/>
  <c r="AG35" i="19"/>
  <c r="AG94" i="19" s="1"/>
  <c r="AG480" i="19" s="1"/>
  <c r="AG493" i="19" s="1"/>
  <c r="AI65" i="10"/>
  <c r="AI511" i="10"/>
  <c r="AI337" i="10"/>
  <c r="AI666" i="10"/>
  <c r="AG337" i="10"/>
  <c r="AG666" i="10"/>
  <c r="AE165" i="10"/>
  <c r="AE239" i="10"/>
  <c r="AE566" i="10"/>
  <c r="AE740" i="10"/>
  <c r="AG165" i="10"/>
  <c r="AG239" i="10"/>
  <c r="AG279" i="10" s="1"/>
  <c r="AG566" i="10"/>
  <c r="AG740" i="10"/>
  <c r="AI165" i="10"/>
  <c r="AI239" i="10"/>
  <c r="AI279" i="10" s="1"/>
  <c r="AI566" i="10"/>
  <c r="AI740" i="10"/>
  <c r="AE487" i="10"/>
  <c r="AE716" i="10"/>
  <c r="AG487" i="10"/>
  <c r="AG716" i="10"/>
  <c r="AI487" i="10"/>
  <c r="AI716" i="10"/>
  <c r="AI39" i="27" l="1"/>
  <c r="AI78" i="27"/>
  <c r="AG78" i="27"/>
  <c r="AG39" i="27"/>
  <c r="AG203" i="27"/>
  <c r="AG207" i="27" s="1"/>
  <c r="AG81" i="27"/>
  <c r="AG83" i="27"/>
  <c r="AI81" i="27"/>
  <c r="AI83" i="27"/>
  <c r="AI203" i="27"/>
  <c r="AI207" i="27" s="1"/>
  <c r="AG93" i="27"/>
  <c r="AG86" i="27"/>
  <c r="AG82" i="27"/>
  <c r="AG80" i="27"/>
  <c r="AG77" i="27"/>
  <c r="AG41" i="27"/>
  <c r="AG87" i="27"/>
  <c r="AG84" i="27"/>
  <c r="AG37" i="27"/>
  <c r="AG95" i="27"/>
  <c r="AG89" i="27"/>
  <c r="AG94" i="27"/>
  <c r="AG88" i="27"/>
  <c r="AG85" i="27"/>
  <c r="AI89" i="27"/>
  <c r="AI85" i="27"/>
  <c r="AI93" i="27"/>
  <c r="AI87" i="27"/>
  <c r="AI84" i="27"/>
  <c r="AI94" i="27"/>
  <c r="AI88" i="27"/>
  <c r="AI95" i="27"/>
  <c r="AI82" i="27"/>
  <c r="AI80" i="27"/>
  <c r="AI77" i="27"/>
  <c r="AI86" i="27"/>
  <c r="AI37" i="27"/>
  <c r="AI41" i="27"/>
  <c r="AI282" i="10"/>
  <c r="AG282" i="10"/>
  <c r="AI509" i="19"/>
  <c r="AI516" i="19" s="1"/>
  <c r="AI522" i="19" s="1"/>
  <c r="AI526" i="19" s="1"/>
  <c r="AI16" i="22"/>
  <c r="AI24" i="22" s="1"/>
  <c r="AI31" i="22" s="1"/>
  <c r="AI67" i="22" s="1"/>
  <c r="AE16" i="22"/>
  <c r="AE24" i="22" s="1"/>
  <c r="AE31" i="22" s="1"/>
  <c r="AE67" i="22" s="1"/>
  <c r="AE509" i="19"/>
  <c r="AE516" i="19" s="1"/>
  <c r="AE522" i="19" s="1"/>
  <c r="AE526" i="19" s="1"/>
  <c r="AE279" i="10"/>
  <c r="AE282" i="10" s="1"/>
  <c r="AG16" i="22"/>
  <c r="AG24" i="22" s="1"/>
  <c r="AG31" i="22" s="1"/>
  <c r="AG67" i="22" s="1"/>
  <c r="AG509" i="19"/>
  <c r="AG516" i="19" s="1"/>
  <c r="AG522" i="19" s="1"/>
  <c r="AG526" i="19" s="1"/>
  <c r="AG75" i="22" l="1"/>
  <c r="AG80" i="22" s="1"/>
  <c r="AI75" i="22"/>
  <c r="AI80" i="22" s="1"/>
  <c r="AE75" i="22"/>
  <c r="AE80" i="22" s="1"/>
  <c r="AI35" i="6"/>
  <c r="AI34" i="6"/>
  <c r="AI25" i="26" s="1"/>
  <c r="AG34" i="6"/>
  <c r="AG25" i="26" s="1"/>
  <c r="AE49" i="6"/>
  <c r="AE43" i="6"/>
  <c r="AE15" i="27" s="1"/>
  <c r="AE35" i="6"/>
  <c r="AE27" i="26" s="1"/>
  <c r="AE34" i="6"/>
  <c r="AE25" i="26" s="1"/>
  <c r="AI27" i="26" l="1"/>
  <c r="Y55" i="6"/>
  <c r="Y30" i="27" s="1"/>
  <c r="AA55" i="6"/>
  <c r="AA30" i="27" s="1"/>
  <c r="Z55" i="6"/>
  <c r="Z30" i="27" s="1"/>
  <c r="AB55" i="6"/>
  <c r="AB30" i="27" s="1"/>
  <c r="W55" i="6"/>
  <c r="W30" i="27" s="1"/>
  <c r="V55" i="6"/>
  <c r="X55" i="6"/>
  <c r="X30" i="27" s="1"/>
  <c r="Y54" i="6"/>
  <c r="Y29" i="27" s="1"/>
  <c r="U54" i="6"/>
  <c r="AB54" i="6"/>
  <c r="AB29" i="27" s="1"/>
  <c r="X54" i="6"/>
  <c r="X29" i="27" s="1"/>
  <c r="W54" i="6"/>
  <c r="W29" i="27" s="1"/>
  <c r="Z54" i="6"/>
  <c r="Z29" i="27" s="1"/>
  <c r="AA54" i="6"/>
  <c r="AA29" i="27" s="1"/>
  <c r="V54" i="6"/>
  <c r="V29" i="27" s="1"/>
  <c r="AG27" i="26"/>
  <c r="R54" i="6"/>
  <c r="R29" i="27" s="1"/>
  <c r="I54" i="6"/>
  <c r="I29" i="27" s="1"/>
  <c r="P54" i="6"/>
  <c r="P29" i="27" s="1"/>
  <c r="O54" i="6"/>
  <c r="O29" i="27" s="1"/>
  <c r="Q54" i="6"/>
  <c r="Q29" i="27" s="1"/>
  <c r="M54" i="6"/>
  <c r="M29" i="27" s="1"/>
  <c r="S54" i="6"/>
  <c r="S29" i="27" s="1"/>
  <c r="N54" i="6"/>
  <c r="N29" i="27" s="1"/>
  <c r="L54" i="6"/>
  <c r="L29" i="27" s="1"/>
  <c r="J54" i="6"/>
  <c r="J29" i="27" s="1"/>
  <c r="H54" i="6"/>
  <c r="H29" i="27" s="1"/>
  <c r="K54" i="6"/>
  <c r="K29" i="27" s="1"/>
  <c r="AE21" i="27"/>
  <c r="G107" i="27"/>
  <c r="AE78" i="27" l="1"/>
  <c r="AE39" i="27"/>
  <c r="AE81" i="27"/>
  <c r="AE83" i="27"/>
  <c r="AE94" i="27"/>
  <c r="AE87" i="27"/>
  <c r="AE95" i="27"/>
  <c r="AE89" i="27"/>
  <c r="AE86" i="27"/>
  <c r="AE62" i="27"/>
  <c r="AE37" i="27"/>
  <c r="AE93" i="27"/>
  <c r="AE41" i="27"/>
  <c r="AE84" i="27"/>
  <c r="AE82" i="27"/>
  <c r="AE80" i="27"/>
  <c r="AE77" i="27"/>
  <c r="AE88" i="27"/>
  <c r="AE85" i="27"/>
  <c r="AE63" i="27"/>
  <c r="AE66" i="27"/>
  <c r="AE203" i="27"/>
  <c r="AE207" i="27" s="1"/>
  <c r="L19" i="7" l="1"/>
  <c r="M19" i="7"/>
  <c r="N19" i="7"/>
  <c r="O19" i="7"/>
  <c r="P19" i="7"/>
  <c r="Q19" i="7"/>
  <c r="R19" i="7"/>
  <c r="S19" i="7"/>
  <c r="T19" i="7"/>
  <c r="U19" i="7"/>
  <c r="V19" i="7"/>
  <c r="W19" i="7"/>
  <c r="X19" i="7"/>
  <c r="Y19" i="7"/>
  <c r="Z19" i="7"/>
  <c r="AA19" i="7"/>
  <c r="AB19" i="7"/>
  <c r="G24" i="3" l="1"/>
  <c r="F2360" i="8"/>
  <c r="D138" i="27"/>
  <c r="D79" i="27" l="1"/>
  <c r="D107" i="27" s="1"/>
  <c r="D2256" i="8" l="1"/>
  <c r="D2257" i="8"/>
  <c r="D2258" i="8"/>
  <c r="D2259" i="8"/>
  <c r="D2260" i="8"/>
  <c r="D2255" i="8"/>
  <c r="D2254" i="8"/>
  <c r="D2253" i="8"/>
  <c r="D2252" i="8"/>
  <c r="D2251" i="8"/>
  <c r="D2250" i="8"/>
  <c r="D2249" i="8"/>
  <c r="D2502" i="8" l="1"/>
  <c r="D2503" i="8"/>
  <c r="D2504" i="8"/>
  <c r="D2501" i="8"/>
  <c r="D70" i="23" l="1"/>
  <c r="D135" i="23"/>
  <c r="D72" i="23"/>
  <c r="D137" i="23"/>
  <c r="D73" i="23"/>
  <c r="D138" i="23"/>
  <c r="D71" i="23"/>
  <c r="D136" i="23"/>
  <c r="AB49" i="6"/>
  <c r="AB21" i="27" s="1"/>
  <c r="AA49" i="6"/>
  <c r="AA21" i="27" s="1"/>
  <c r="Z49" i="6"/>
  <c r="Z21" i="27" s="1"/>
  <c r="Y49" i="6"/>
  <c r="Y21" i="27" s="1"/>
  <c r="X49" i="6"/>
  <c r="X21" i="27" s="1"/>
  <c r="W49" i="6"/>
  <c r="W21" i="27" s="1"/>
  <c r="V49" i="6"/>
  <c r="V21" i="27" s="1"/>
  <c r="U49" i="6"/>
  <c r="U21" i="27" s="1"/>
  <c r="T49" i="6"/>
  <c r="T21" i="27" s="1"/>
  <c r="S49" i="6"/>
  <c r="S21" i="27" s="1"/>
  <c r="R49" i="6"/>
  <c r="R21" i="27" s="1"/>
  <c r="Q49" i="6"/>
  <c r="Q21" i="27" s="1"/>
  <c r="P49" i="6"/>
  <c r="P21" i="27" s="1"/>
  <c r="O49" i="6"/>
  <c r="O21" i="27" s="1"/>
  <c r="N49" i="6"/>
  <c r="N21" i="27" s="1"/>
  <c r="M49" i="6"/>
  <c r="M21" i="27" s="1"/>
  <c r="L49" i="6"/>
  <c r="J49" i="6"/>
  <c r="I49" i="6"/>
  <c r="H49" i="6"/>
  <c r="G49" i="6"/>
  <c r="K49" i="6"/>
  <c r="D24" i="22"/>
  <c r="P83" i="27" l="1"/>
  <c r="X83" i="27"/>
  <c r="AB83" i="27"/>
  <c r="M83" i="27"/>
  <c r="Q83" i="27"/>
  <c r="U83" i="27"/>
  <c r="Y83" i="27"/>
  <c r="T83" i="27"/>
  <c r="N83" i="27"/>
  <c r="R83" i="27"/>
  <c r="V83" i="27"/>
  <c r="Z83" i="27"/>
  <c r="O83" i="27"/>
  <c r="S83" i="27"/>
  <c r="W83" i="27"/>
  <c r="AA83" i="27"/>
  <c r="J21" i="27"/>
  <c r="J72" i="26"/>
  <c r="J71" i="26"/>
  <c r="H21" i="27"/>
  <c r="H72" i="26"/>
  <c r="H71" i="26"/>
  <c r="I21" i="27"/>
  <c r="I71" i="26"/>
  <c r="I72" i="26"/>
  <c r="K21" i="27"/>
  <c r="K72" i="26"/>
  <c r="K71" i="26"/>
  <c r="G21" i="27"/>
  <c r="G72" i="26"/>
  <c r="G71" i="26"/>
  <c r="N87" i="27"/>
  <c r="N89" i="27"/>
  <c r="N86" i="27"/>
  <c r="N85" i="27"/>
  <c r="N41" i="27"/>
  <c r="N60" i="27" s="1"/>
  <c r="N88" i="27"/>
  <c r="N116" i="27" s="1"/>
  <c r="N84" i="27"/>
  <c r="R87" i="27"/>
  <c r="R88" i="27"/>
  <c r="R116" i="27" s="1"/>
  <c r="R85" i="27"/>
  <c r="R89" i="27"/>
  <c r="R84" i="27"/>
  <c r="R41" i="27"/>
  <c r="R60" i="27" s="1"/>
  <c r="R86" i="27"/>
  <c r="V87" i="27"/>
  <c r="V84" i="27"/>
  <c r="V88" i="27"/>
  <c r="V116" i="27" s="1"/>
  <c r="V89" i="27"/>
  <c r="V86" i="27"/>
  <c r="V41" i="27"/>
  <c r="V60" i="27" s="1"/>
  <c r="V85" i="27"/>
  <c r="Z87" i="27"/>
  <c r="Z88" i="27"/>
  <c r="Z116" i="27" s="1"/>
  <c r="Z85" i="27"/>
  <c r="Z89" i="27"/>
  <c r="Z86" i="27"/>
  <c r="Z84" i="27"/>
  <c r="Z41" i="27"/>
  <c r="Z60" i="27" s="1"/>
  <c r="O86" i="27"/>
  <c r="O41" i="27"/>
  <c r="O60" i="27" s="1"/>
  <c r="O87" i="27"/>
  <c r="O88" i="27"/>
  <c r="O116" i="27" s="1"/>
  <c r="O84" i="27"/>
  <c r="O89" i="27"/>
  <c r="O85" i="27"/>
  <c r="S86" i="27"/>
  <c r="S89" i="27"/>
  <c r="S41" i="27"/>
  <c r="S60" i="27" s="1"/>
  <c r="S87" i="27"/>
  <c r="S85" i="27"/>
  <c r="S88" i="27"/>
  <c r="S116" i="27" s="1"/>
  <c r="S84" i="27"/>
  <c r="W86" i="27"/>
  <c r="W88" i="27"/>
  <c r="W116" i="27" s="1"/>
  <c r="W85" i="27"/>
  <c r="W41" i="27"/>
  <c r="W60" i="27" s="1"/>
  <c r="W89" i="27"/>
  <c r="W84" i="27"/>
  <c r="W87" i="27"/>
  <c r="AA86" i="27"/>
  <c r="AA87" i="27"/>
  <c r="AA84" i="27"/>
  <c r="AA41" i="27"/>
  <c r="AA60" i="27" s="1"/>
  <c r="AA88" i="27"/>
  <c r="AA116" i="27" s="1"/>
  <c r="AA85" i="27"/>
  <c r="AA89" i="27"/>
  <c r="P89" i="27"/>
  <c r="P85" i="27"/>
  <c r="P87" i="27"/>
  <c r="P84" i="27"/>
  <c r="P88" i="27"/>
  <c r="P116" i="27" s="1"/>
  <c r="P86" i="27"/>
  <c r="P41" i="27"/>
  <c r="P60" i="27" s="1"/>
  <c r="T89" i="27"/>
  <c r="T85" i="27"/>
  <c r="T86" i="27"/>
  <c r="T87" i="27"/>
  <c r="T41" i="27"/>
  <c r="T60" i="27" s="1"/>
  <c r="T88" i="27"/>
  <c r="T116" i="27" s="1"/>
  <c r="T84" i="27"/>
  <c r="X89" i="27"/>
  <c r="X85" i="27"/>
  <c r="X86" i="27"/>
  <c r="X84" i="27"/>
  <c r="X88" i="27"/>
  <c r="X116" i="27" s="1"/>
  <c r="X41" i="27"/>
  <c r="X60" i="27" s="1"/>
  <c r="X87" i="27"/>
  <c r="AB89" i="27"/>
  <c r="AB85" i="27"/>
  <c r="AB88" i="27"/>
  <c r="AB116" i="27" s="1"/>
  <c r="AB87" i="27"/>
  <c r="AB86" i="27"/>
  <c r="AB84" i="27"/>
  <c r="AB41" i="27"/>
  <c r="AB60" i="27" s="1"/>
  <c r="M88" i="27"/>
  <c r="M116" i="27" s="1"/>
  <c r="M84" i="27"/>
  <c r="M85" i="27"/>
  <c r="M89" i="27"/>
  <c r="M41" i="27"/>
  <c r="M60" i="27" s="1"/>
  <c r="M87" i="27"/>
  <c r="M86" i="27"/>
  <c r="Q88" i="27"/>
  <c r="Q116" i="27" s="1"/>
  <c r="Q84" i="27"/>
  <c r="Q86" i="27"/>
  <c r="Q87" i="27"/>
  <c r="Q89" i="27"/>
  <c r="Q85" i="27"/>
  <c r="Q41" i="27"/>
  <c r="Q60" i="27" s="1"/>
  <c r="U88" i="27"/>
  <c r="U116" i="27" s="1"/>
  <c r="U84" i="27"/>
  <c r="U87" i="27"/>
  <c r="U85" i="27"/>
  <c r="U89" i="27"/>
  <c r="U86" i="27"/>
  <c r="U41" i="27"/>
  <c r="U60" i="27" s="1"/>
  <c r="Y88" i="27"/>
  <c r="Y116" i="27" s="1"/>
  <c r="Y84" i="27"/>
  <c r="Y89" i="27"/>
  <c r="Y86" i="27"/>
  <c r="Y87" i="27"/>
  <c r="Y41" i="27"/>
  <c r="Y60" i="27" s="1"/>
  <c r="Y85" i="27"/>
  <c r="L21" i="27"/>
  <c r="L83" i="27" l="1"/>
  <c r="H85" i="27"/>
  <c r="H83" i="27"/>
  <c r="I84" i="27"/>
  <c r="I83" i="27"/>
  <c r="K87" i="27"/>
  <c r="K83" i="27"/>
  <c r="G41" i="27"/>
  <c r="G60" i="27" s="1"/>
  <c r="G83" i="27"/>
  <c r="G87" i="27"/>
  <c r="J83" i="27"/>
  <c r="J86" i="27"/>
  <c r="K84" i="27"/>
  <c r="H89" i="27"/>
  <c r="K88" i="27"/>
  <c r="K116" i="27" s="1"/>
  <c r="J87" i="27"/>
  <c r="K86" i="27"/>
  <c r="J85" i="27"/>
  <c r="K85" i="27"/>
  <c r="G66" i="27"/>
  <c r="J89" i="27"/>
  <c r="K41" i="27"/>
  <c r="K60" i="27" s="1"/>
  <c r="H84" i="27"/>
  <c r="K89" i="27"/>
  <c r="G88" i="27"/>
  <c r="G116" i="27" s="1"/>
  <c r="J41" i="27"/>
  <c r="J60" i="27" s="1"/>
  <c r="J84" i="27"/>
  <c r="I88" i="27"/>
  <c r="I116" i="27" s="1"/>
  <c r="J88" i="27"/>
  <c r="J116" i="27" s="1"/>
  <c r="I85" i="27"/>
  <c r="H66" i="27"/>
  <c r="H62" i="27"/>
  <c r="H87" i="27"/>
  <c r="I41" i="27"/>
  <c r="I60" i="27" s="1"/>
  <c r="I89" i="27"/>
  <c r="H88" i="27"/>
  <c r="H116" i="27" s="1"/>
  <c r="H86" i="27"/>
  <c r="I86" i="27"/>
  <c r="H63" i="27"/>
  <c r="H41" i="27"/>
  <c r="H60" i="27" s="1"/>
  <c r="I87" i="27"/>
  <c r="L89" i="27"/>
  <c r="L85" i="27"/>
  <c r="L88" i="27"/>
  <c r="L116" i="27" s="1"/>
  <c r="L41" i="27"/>
  <c r="L60" i="27" s="1"/>
  <c r="L87" i="27"/>
  <c r="L86" i="27"/>
  <c r="L84" i="27"/>
  <c r="D60" i="21"/>
  <c r="AB60" i="21"/>
  <c r="AA60" i="21"/>
  <c r="Z60" i="21"/>
  <c r="Y60" i="21"/>
  <c r="X60" i="21"/>
  <c r="W60" i="21"/>
  <c r="V60" i="21"/>
  <c r="U60" i="21"/>
  <c r="T60" i="21"/>
  <c r="S60" i="21"/>
  <c r="R60" i="21"/>
  <c r="Q60" i="21"/>
  <c r="P60" i="21"/>
  <c r="O60" i="21"/>
  <c r="N60" i="21"/>
  <c r="M60" i="21"/>
  <c r="L60" i="21"/>
  <c r="K60" i="21"/>
  <c r="J60" i="21"/>
  <c r="I60" i="21"/>
  <c r="H60" i="21"/>
  <c r="G60" i="21"/>
  <c r="F60" i="21"/>
  <c r="F62" i="21" s="1"/>
  <c r="D102" i="20"/>
  <c r="AB102" i="20"/>
  <c r="AA102" i="20"/>
  <c r="Z102" i="20"/>
  <c r="Y102" i="20"/>
  <c r="X102" i="20"/>
  <c r="W102" i="20"/>
  <c r="V102" i="20"/>
  <c r="U102" i="20"/>
  <c r="T102" i="20"/>
  <c r="S102" i="20"/>
  <c r="R102" i="20"/>
  <c r="Q102" i="20"/>
  <c r="P102" i="20"/>
  <c r="O102" i="20"/>
  <c r="N102" i="20"/>
  <c r="M102" i="20"/>
  <c r="L102" i="20"/>
  <c r="K102" i="20"/>
  <c r="J102" i="20"/>
  <c r="I102" i="20"/>
  <c r="H102" i="20"/>
  <c r="G102" i="20"/>
  <c r="F102" i="20"/>
  <c r="F104" i="20" s="1"/>
  <c r="D520" i="19"/>
  <c r="E19" i="26" l="1"/>
  <c r="F302" i="17" l="1"/>
  <c r="F303" i="17" s="1"/>
  <c r="F304" i="17" s="1"/>
  <c r="F48" i="28" l="1"/>
  <c r="F49" i="28" s="1"/>
  <c r="F50" i="28" s="1"/>
  <c r="D85" i="27" l="1"/>
  <c r="D113" i="27" s="1"/>
  <c r="D99" i="27"/>
  <c r="D127" i="27" s="1"/>
  <c r="D98" i="27"/>
  <c r="D126" i="27" s="1"/>
  <c r="D97" i="27"/>
  <c r="D125" i="27" s="1"/>
  <c r="D96" i="27"/>
  <c r="D124" i="27" s="1"/>
  <c r="D95" i="27"/>
  <c r="D123" i="27" s="1"/>
  <c r="D94" i="27"/>
  <c r="D122" i="27" s="1"/>
  <c r="D93" i="27"/>
  <c r="D121" i="27" s="1"/>
  <c r="E77" i="27"/>
  <c r="E78" i="27" s="1"/>
  <c r="D48" i="27"/>
  <c r="D67" i="27" s="1"/>
  <c r="E36" i="27"/>
  <c r="E37" i="27" s="1"/>
  <c r="E38" i="27" s="1"/>
  <c r="E39" i="27" s="1"/>
  <c r="E40" i="27" s="1"/>
  <c r="E41" i="27" s="1"/>
  <c r="E42" i="27" s="1"/>
  <c r="E43" i="27" s="1"/>
  <c r="E44" i="27" s="1"/>
  <c r="E45" i="27" s="1"/>
  <c r="E46" i="27" s="1"/>
  <c r="E47" i="27" s="1"/>
  <c r="E202" i="27" s="1"/>
  <c r="D46" i="27"/>
  <c r="D65" i="27" s="1"/>
  <c r="D45" i="27"/>
  <c r="D64" i="27" s="1"/>
  <c r="E79" i="27" l="1"/>
  <c r="E80" i="27" s="1"/>
  <c r="E81" i="27" s="1"/>
  <c r="E82" i="27" s="1"/>
  <c r="E83" i="27" s="1"/>
  <c r="E84" i="27" s="1"/>
  <c r="E85" i="27" s="1"/>
  <c r="E86" i="27" l="1"/>
  <c r="E87" i="27" s="1"/>
  <c r="E88" i="27" s="1"/>
  <c r="E89" i="27" s="1"/>
  <c r="E90" i="27" s="1"/>
  <c r="E91" i="27" s="1"/>
  <c r="E92" i="27" s="1"/>
  <c r="E93" i="27" s="1"/>
  <c r="E94" i="27" s="1"/>
  <c r="E95" i="27" s="1"/>
  <c r="E96" i="27" s="1"/>
  <c r="E97" i="27" s="1"/>
  <c r="E98" i="27" s="1"/>
  <c r="E99" i="27" s="1"/>
  <c r="E101" i="27" s="1"/>
  <c r="E104" i="27" s="1"/>
  <c r="E105" i="27" s="1"/>
  <c r="E106" i="27" s="1"/>
  <c r="E107" i="27" s="1"/>
  <c r="E108" i="27" s="1"/>
  <c r="E109" i="27" s="1"/>
  <c r="E110" i="27" s="1"/>
  <c r="E111" i="27" s="1"/>
  <c r="E112" i="27" s="1"/>
  <c r="E113" i="27" s="1"/>
  <c r="E114" i="27" s="1"/>
  <c r="E115" i="27" s="1"/>
  <c r="E116" i="27" s="1"/>
  <c r="E117" i="27" s="1"/>
  <c r="E118" i="27" s="1"/>
  <c r="E119" i="27" s="1"/>
  <c r="E120" i="27" s="1"/>
  <c r="E121" i="27" s="1"/>
  <c r="E122" i="27" s="1"/>
  <c r="E123" i="27" s="1"/>
  <c r="E124" i="27" s="1"/>
  <c r="E125" i="27" s="1"/>
  <c r="E126" i="27" s="1"/>
  <c r="E127" i="27" s="1"/>
  <c r="E129" i="27" s="1"/>
  <c r="E134" i="27" s="1"/>
  <c r="E49" i="27"/>
  <c r="E51" i="27" s="1"/>
  <c r="E54" i="27" s="1"/>
  <c r="E55" i="27" s="1"/>
  <c r="E56" i="27" s="1"/>
  <c r="E57" i="27" s="1"/>
  <c r="E58" i="27" s="1"/>
  <c r="E59" i="27" s="1"/>
  <c r="E60" i="27" s="1"/>
  <c r="E61" i="27" s="1"/>
  <c r="E62" i="27" s="1"/>
  <c r="E63" i="27" s="1"/>
  <c r="E64" i="27" s="1"/>
  <c r="E65" i="27" s="1"/>
  <c r="E66" i="27" s="1"/>
  <c r="E48" i="27"/>
  <c r="E67" i="27" l="1"/>
  <c r="E68" i="27"/>
  <c r="E70" i="27" s="1"/>
  <c r="E133" i="27" s="1"/>
  <c r="AB228" i="10"/>
  <c r="AA228" i="10"/>
  <c r="Z228" i="10"/>
  <c r="Y228" i="10"/>
  <c r="X228" i="10"/>
  <c r="W228" i="10"/>
  <c r="V228" i="10"/>
  <c r="U228" i="10"/>
  <c r="T228" i="10"/>
  <c r="S228" i="10"/>
  <c r="R228" i="10"/>
  <c r="Q228" i="10"/>
  <c r="P228" i="10"/>
  <c r="O228" i="10"/>
  <c r="N228" i="10"/>
  <c r="M228" i="10"/>
  <c r="L228" i="10"/>
  <c r="K228" i="10"/>
  <c r="J228" i="10"/>
  <c r="I228" i="10"/>
  <c r="H228" i="10"/>
  <c r="G228" i="10"/>
  <c r="AB227" i="10"/>
  <c r="AA227" i="10"/>
  <c r="Z227" i="10"/>
  <c r="Y227" i="10"/>
  <c r="X227" i="10"/>
  <c r="W227" i="10"/>
  <c r="V227" i="10"/>
  <c r="U227" i="10"/>
  <c r="T227" i="10"/>
  <c r="S227" i="10"/>
  <c r="R227" i="10"/>
  <c r="Q227" i="10"/>
  <c r="P227" i="10"/>
  <c r="O227" i="10"/>
  <c r="N227" i="10"/>
  <c r="M227" i="10"/>
  <c r="L227" i="10"/>
  <c r="K227" i="10"/>
  <c r="J227" i="10"/>
  <c r="I227" i="10"/>
  <c r="H227" i="10"/>
  <c r="G227" i="10"/>
  <c r="D2153" i="8"/>
  <c r="D1052" i="14"/>
  <c r="D988" i="14"/>
  <c r="D924" i="14"/>
  <c r="AB128" i="13"/>
  <c r="AA128" i="13"/>
  <c r="Z128" i="13"/>
  <c r="Y128" i="13"/>
  <c r="X128" i="13"/>
  <c r="W128" i="13"/>
  <c r="V128" i="13"/>
  <c r="U128" i="13"/>
  <c r="T128" i="13"/>
  <c r="S128" i="13"/>
  <c r="R128" i="13"/>
  <c r="Q128" i="13"/>
  <c r="P128" i="13"/>
  <c r="O128" i="13"/>
  <c r="N128" i="13"/>
  <c r="M128" i="13"/>
  <c r="L128" i="13"/>
  <c r="K128" i="13"/>
  <c r="J128" i="13"/>
  <c r="I128" i="13"/>
  <c r="H128" i="13"/>
  <c r="G128" i="13"/>
  <c r="AB500" i="10"/>
  <c r="AA500" i="10"/>
  <c r="Z500" i="10"/>
  <c r="Y500" i="10"/>
  <c r="X500" i="10"/>
  <c r="W500" i="10"/>
  <c r="V500" i="10"/>
  <c r="U500" i="10"/>
  <c r="T500" i="10"/>
  <c r="S500" i="10"/>
  <c r="R500" i="10"/>
  <c r="Q500" i="10"/>
  <c r="P500" i="10"/>
  <c r="O500" i="10"/>
  <c r="N500" i="10"/>
  <c r="M500" i="10"/>
  <c r="L500" i="10"/>
  <c r="K500" i="10"/>
  <c r="J500" i="10"/>
  <c r="I500" i="10"/>
  <c r="H500" i="10"/>
  <c r="G500" i="10"/>
  <c r="AB499" i="10"/>
  <c r="AA499" i="10"/>
  <c r="Z499" i="10"/>
  <c r="Y499" i="10"/>
  <c r="X499" i="10"/>
  <c r="W499" i="10"/>
  <c r="V499" i="10"/>
  <c r="U499" i="10"/>
  <c r="T499" i="10"/>
  <c r="S499" i="10"/>
  <c r="R499" i="10"/>
  <c r="Q499" i="10"/>
  <c r="P499" i="10"/>
  <c r="O499" i="10"/>
  <c r="N499" i="10"/>
  <c r="M499" i="10"/>
  <c r="L499" i="10"/>
  <c r="K499" i="10"/>
  <c r="J499" i="10"/>
  <c r="I499" i="10"/>
  <c r="H499" i="10"/>
  <c r="G499" i="10"/>
  <c r="D983" i="8" l="1"/>
  <c r="D1425" i="8" l="1"/>
  <c r="D361" i="15" s="1"/>
  <c r="D423" i="15" s="1"/>
  <c r="D1145" i="14"/>
  <c r="D1080" i="14"/>
  <c r="D33" i="8"/>
  <c r="D2183" i="8" s="1"/>
  <c r="D37" i="16" s="1"/>
  <c r="D103" i="16" s="1"/>
  <c r="D256" i="13"/>
  <c r="D356" i="19" s="1"/>
  <c r="D259" i="13"/>
  <c r="D359" i="19" s="1"/>
  <c r="D2147" i="8"/>
  <c r="D2146" i="8"/>
  <c r="D2145" i="8"/>
  <c r="D984" i="8"/>
  <c r="D17" i="12"/>
  <c r="D62" i="12" s="1"/>
  <c r="D107" i="12" s="1"/>
  <c r="D152" i="12" s="1"/>
  <c r="D197" i="12" s="1"/>
  <c r="D242" i="12" s="1"/>
  <c r="D287" i="12" s="1"/>
  <c r="D96" i="19" s="1"/>
  <c r="C96" i="19" s="1"/>
  <c r="D18" i="12"/>
  <c r="D63" i="12" s="1"/>
  <c r="D108" i="12" s="1"/>
  <c r="D153" i="12" s="1"/>
  <c r="D198" i="12" s="1"/>
  <c r="D243" i="12" s="1"/>
  <c r="D288" i="12" s="1"/>
  <c r="D97" i="19" s="1"/>
  <c r="C97" i="19" s="1"/>
  <c r="D19" i="12"/>
  <c r="D64" i="12" s="1"/>
  <c r="D109" i="12" s="1"/>
  <c r="D154" i="12" s="1"/>
  <c r="D199" i="12" s="1"/>
  <c r="D244" i="12" s="1"/>
  <c r="D289" i="12" s="1"/>
  <c r="D98" i="19" s="1"/>
  <c r="C98" i="19" s="1"/>
  <c r="D20" i="12"/>
  <c r="D65" i="12" s="1"/>
  <c r="D110" i="12" s="1"/>
  <c r="D155" i="12" s="1"/>
  <c r="D200" i="12" s="1"/>
  <c r="D245" i="12" s="1"/>
  <c r="D290" i="12" s="1"/>
  <c r="D99" i="19" s="1"/>
  <c r="C99" i="19" s="1"/>
  <c r="D21" i="12"/>
  <c r="D66" i="12" s="1"/>
  <c r="D111" i="12" s="1"/>
  <c r="D156" i="12" s="1"/>
  <c r="D201" i="12" s="1"/>
  <c r="D246" i="12" s="1"/>
  <c r="D291" i="12" s="1"/>
  <c r="D100" i="19" s="1"/>
  <c r="C100" i="19" s="1"/>
  <c r="D22" i="12"/>
  <c r="D67" i="12" s="1"/>
  <c r="D112" i="12" s="1"/>
  <c r="D157" i="12" s="1"/>
  <c r="D202" i="12" s="1"/>
  <c r="D247" i="12" s="1"/>
  <c r="D292" i="12" s="1"/>
  <c r="D101" i="19" s="1"/>
  <c r="C101" i="19" s="1"/>
  <c r="D23" i="12"/>
  <c r="D68" i="12" s="1"/>
  <c r="D113" i="12" s="1"/>
  <c r="D158" i="12" s="1"/>
  <c r="D203" i="12" s="1"/>
  <c r="D248" i="12" s="1"/>
  <c r="D293" i="12" s="1"/>
  <c r="D102" i="19" s="1"/>
  <c r="C102" i="19" s="1"/>
  <c r="D24" i="12"/>
  <c r="D69" i="12" s="1"/>
  <c r="D114" i="12" s="1"/>
  <c r="D159" i="12" s="1"/>
  <c r="D204" i="12" s="1"/>
  <c r="D249" i="12" s="1"/>
  <c r="D294" i="12" s="1"/>
  <c r="D103" i="19" s="1"/>
  <c r="C103" i="19" s="1"/>
  <c r="D25" i="12"/>
  <c r="D70" i="12" s="1"/>
  <c r="D115" i="12" s="1"/>
  <c r="D160" i="12" s="1"/>
  <c r="D205" i="12" s="1"/>
  <c r="D250" i="12" s="1"/>
  <c r="D295" i="12" s="1"/>
  <c r="D104" i="19" s="1"/>
  <c r="C104" i="19" s="1"/>
  <c r="D26" i="12"/>
  <c r="D71" i="12" s="1"/>
  <c r="D116" i="12" s="1"/>
  <c r="D161" i="12" s="1"/>
  <c r="D206" i="12" s="1"/>
  <c r="D251" i="12" s="1"/>
  <c r="D296" i="12" s="1"/>
  <c r="D105" i="19" s="1"/>
  <c r="C105" i="19" s="1"/>
  <c r="D27" i="12"/>
  <c r="D72" i="12" s="1"/>
  <c r="D117" i="12" s="1"/>
  <c r="D162" i="12" s="1"/>
  <c r="D207" i="12" s="1"/>
  <c r="D252" i="12" s="1"/>
  <c r="D297" i="12" s="1"/>
  <c r="D106" i="19" s="1"/>
  <c r="C106" i="19" s="1"/>
  <c r="D28" i="12"/>
  <c r="D73" i="12" s="1"/>
  <c r="D118" i="12" s="1"/>
  <c r="D163" i="12" s="1"/>
  <c r="D208" i="12" s="1"/>
  <c r="D253" i="12" s="1"/>
  <c r="D298" i="12" s="1"/>
  <c r="D107" i="19" s="1"/>
  <c r="C107" i="19" s="1"/>
  <c r="D29" i="12"/>
  <c r="D74" i="12" s="1"/>
  <c r="D119" i="12" s="1"/>
  <c r="D164" i="12" s="1"/>
  <c r="D209" i="12" s="1"/>
  <c r="D254" i="12" s="1"/>
  <c r="D299" i="12" s="1"/>
  <c r="D108" i="19" s="1"/>
  <c r="C108" i="19" s="1"/>
  <c r="D30" i="12"/>
  <c r="D75" i="12" s="1"/>
  <c r="D120" i="12" s="1"/>
  <c r="D165" i="12" s="1"/>
  <c r="D210" i="12" s="1"/>
  <c r="D255" i="12" s="1"/>
  <c r="D300" i="12" s="1"/>
  <c r="D109" i="19" s="1"/>
  <c r="C109" i="19" s="1"/>
  <c r="D31" i="12"/>
  <c r="D76" i="12" s="1"/>
  <c r="D121" i="12" s="1"/>
  <c r="D166" i="12" s="1"/>
  <c r="D211" i="12" s="1"/>
  <c r="D256" i="12" s="1"/>
  <c r="D301" i="12" s="1"/>
  <c r="D110" i="19" s="1"/>
  <c r="C110" i="19" s="1"/>
  <c r="D32" i="12"/>
  <c r="D77" i="12" s="1"/>
  <c r="D122" i="12" s="1"/>
  <c r="D167" i="12" s="1"/>
  <c r="D212" i="12" s="1"/>
  <c r="D257" i="12" s="1"/>
  <c r="D302" i="12" s="1"/>
  <c r="D111" i="19" s="1"/>
  <c r="C111" i="19" s="1"/>
  <c r="D33" i="12"/>
  <c r="D78" i="12" s="1"/>
  <c r="D123" i="12" s="1"/>
  <c r="D168" i="12" s="1"/>
  <c r="D213" i="12" s="1"/>
  <c r="D258" i="12" s="1"/>
  <c r="D303" i="12" s="1"/>
  <c r="D112" i="19" s="1"/>
  <c r="C112" i="19" s="1"/>
  <c r="D34" i="12"/>
  <c r="D79" i="12" s="1"/>
  <c r="D124" i="12" s="1"/>
  <c r="D169" i="12" s="1"/>
  <c r="D214" i="12" s="1"/>
  <c r="D259" i="12" s="1"/>
  <c r="D304" i="12" s="1"/>
  <c r="D113" i="19" s="1"/>
  <c r="C113" i="19" s="1"/>
  <c r="D35" i="12"/>
  <c r="D80" i="12" s="1"/>
  <c r="D125" i="12" s="1"/>
  <c r="D170" i="12" s="1"/>
  <c r="D215" i="12" s="1"/>
  <c r="D260" i="12" s="1"/>
  <c r="D305" i="12" s="1"/>
  <c r="D114" i="19" s="1"/>
  <c r="C114" i="19" s="1"/>
  <c r="D36" i="12"/>
  <c r="D81" i="12" s="1"/>
  <c r="D126" i="12" s="1"/>
  <c r="D171" i="12" s="1"/>
  <c r="D216" i="12" s="1"/>
  <c r="D261" i="12" s="1"/>
  <c r="D306" i="12" s="1"/>
  <c r="D115" i="19" s="1"/>
  <c r="C115" i="19" s="1"/>
  <c r="D37" i="12"/>
  <c r="D82" i="12" s="1"/>
  <c r="D127" i="12" s="1"/>
  <c r="D172" i="12" s="1"/>
  <c r="D217" i="12" s="1"/>
  <c r="D262" i="12" s="1"/>
  <c r="D307" i="12" s="1"/>
  <c r="D116" i="19" s="1"/>
  <c r="C116" i="19" s="1"/>
  <c r="D666" i="8"/>
  <c r="D667" i="8"/>
  <c r="D668" i="8"/>
  <c r="D669" i="8"/>
  <c r="D670" i="8"/>
  <c r="D671" i="8"/>
  <c r="D672" i="8"/>
  <c r="D673" i="8"/>
  <c r="D684" i="8"/>
  <c r="C482" i="19"/>
  <c r="C483" i="19"/>
  <c r="C484" i="19"/>
  <c r="C485" i="19"/>
  <c r="C486" i="19"/>
  <c r="C487" i="19"/>
  <c r="C488" i="19"/>
  <c r="C489" i="19"/>
  <c r="C490" i="19"/>
  <c r="C491" i="19"/>
  <c r="G24" i="19"/>
  <c r="H24" i="19"/>
  <c r="I24" i="19"/>
  <c r="J24" i="19"/>
  <c r="K24" i="19"/>
  <c r="L24" i="19"/>
  <c r="M24" i="19"/>
  <c r="N24" i="19"/>
  <c r="O24" i="19"/>
  <c r="P24" i="19"/>
  <c r="Q24" i="19"/>
  <c r="R24" i="19"/>
  <c r="S24" i="19"/>
  <c r="T24" i="19"/>
  <c r="U24" i="19"/>
  <c r="V24" i="19"/>
  <c r="W24" i="19"/>
  <c r="X24" i="19"/>
  <c r="Y24" i="19"/>
  <c r="Z24" i="19"/>
  <c r="AA24" i="19"/>
  <c r="AB24" i="19"/>
  <c r="D24" i="19"/>
  <c r="G25" i="19"/>
  <c r="H25" i="19"/>
  <c r="I25" i="19"/>
  <c r="J25" i="19"/>
  <c r="K25" i="19"/>
  <c r="L25" i="19"/>
  <c r="M25" i="19"/>
  <c r="N25" i="19"/>
  <c r="O25" i="19"/>
  <c r="P25" i="19"/>
  <c r="Q25" i="19"/>
  <c r="R25" i="19"/>
  <c r="S25" i="19"/>
  <c r="T25" i="19"/>
  <c r="U25" i="19"/>
  <c r="V25" i="19"/>
  <c r="W25" i="19"/>
  <c r="X25" i="19"/>
  <c r="Y25" i="19"/>
  <c r="Z25" i="19"/>
  <c r="AA25" i="19"/>
  <c r="AB25" i="19"/>
  <c r="AB738" i="10"/>
  <c r="AA738" i="10"/>
  <c r="Z738" i="10"/>
  <c r="Y738" i="10"/>
  <c r="X738" i="10"/>
  <c r="W738" i="10"/>
  <c r="V738" i="10"/>
  <c r="U738" i="10"/>
  <c r="T738" i="10"/>
  <c r="S738" i="10"/>
  <c r="R738" i="10"/>
  <c r="Q738" i="10"/>
  <c r="P738" i="10"/>
  <c r="O738" i="10"/>
  <c r="N738" i="10"/>
  <c r="M738" i="10"/>
  <c r="L738" i="10"/>
  <c r="K738" i="10"/>
  <c r="J738" i="10"/>
  <c r="I738" i="10"/>
  <c r="H738" i="10"/>
  <c r="G738" i="10"/>
  <c r="AB729" i="10"/>
  <c r="AA729" i="10"/>
  <c r="Z729" i="10"/>
  <c r="Y729" i="10"/>
  <c r="X729" i="10"/>
  <c r="W729" i="10"/>
  <c r="V729" i="10"/>
  <c r="U729" i="10"/>
  <c r="T729" i="10"/>
  <c r="S729" i="10"/>
  <c r="R729" i="10"/>
  <c r="Q729" i="10"/>
  <c r="P729" i="10"/>
  <c r="O729" i="10"/>
  <c r="N729" i="10"/>
  <c r="M729" i="10"/>
  <c r="L729" i="10"/>
  <c r="K729" i="10"/>
  <c r="J729" i="10"/>
  <c r="I729" i="10"/>
  <c r="H729" i="10"/>
  <c r="G729" i="10"/>
  <c r="AB728" i="10"/>
  <c r="AA728" i="10"/>
  <c r="Z728" i="10"/>
  <c r="Y728" i="10"/>
  <c r="X728" i="10"/>
  <c r="W728" i="10"/>
  <c r="V728" i="10"/>
  <c r="U728" i="10"/>
  <c r="T728" i="10"/>
  <c r="S728" i="10"/>
  <c r="R728" i="10"/>
  <c r="Q728" i="10"/>
  <c r="P728" i="10"/>
  <c r="O728" i="10"/>
  <c r="N728" i="10"/>
  <c r="M728" i="10"/>
  <c r="L728" i="10"/>
  <c r="K728" i="10"/>
  <c r="J728" i="10"/>
  <c r="I728" i="10"/>
  <c r="H728" i="10"/>
  <c r="G728" i="10"/>
  <c r="F520" i="10"/>
  <c r="F521" i="10" s="1"/>
  <c r="F522" i="10" s="1"/>
  <c r="F523" i="10" s="1"/>
  <c r="F524" i="10" s="1"/>
  <c r="F525" i="10" s="1"/>
  <c r="F526" i="10" s="1"/>
  <c r="D728" i="10"/>
  <c r="D702" i="10"/>
  <c r="D678" i="10"/>
  <c r="D652" i="10"/>
  <c r="D628" i="10"/>
  <c r="D602" i="10"/>
  <c r="D578" i="10"/>
  <c r="D552" i="10"/>
  <c r="D528" i="10"/>
  <c r="F291" i="10"/>
  <c r="F292" i="10" s="1"/>
  <c r="F293" i="10" s="1"/>
  <c r="F294" i="10" s="1"/>
  <c r="F295" i="10" s="1"/>
  <c r="D499" i="10"/>
  <c r="D473" i="10"/>
  <c r="D449" i="10"/>
  <c r="D423" i="10"/>
  <c r="D399" i="10"/>
  <c r="D373" i="10"/>
  <c r="D349" i="10"/>
  <c r="D323" i="10"/>
  <c r="D299" i="10"/>
  <c r="F19" i="10"/>
  <c r="F20" i="10" s="1"/>
  <c r="D227" i="10"/>
  <c r="D201" i="10"/>
  <c r="D177" i="10"/>
  <c r="D151" i="10"/>
  <c r="D127" i="10"/>
  <c r="D101" i="10"/>
  <c r="D77" i="10"/>
  <c r="D51" i="10"/>
  <c r="D27" i="10"/>
  <c r="D261" i="13"/>
  <c r="D361" i="19" s="1"/>
  <c r="G361" i="19"/>
  <c r="H361" i="19"/>
  <c r="I361" i="19"/>
  <c r="J361" i="19"/>
  <c r="K361" i="19"/>
  <c r="L361" i="19"/>
  <c r="M361" i="19"/>
  <c r="N361" i="19"/>
  <c r="O361" i="19"/>
  <c r="P361" i="19"/>
  <c r="Q361" i="19"/>
  <c r="R361" i="19"/>
  <c r="S361" i="19"/>
  <c r="T361" i="19"/>
  <c r="U361" i="19"/>
  <c r="V361" i="19"/>
  <c r="W361" i="19"/>
  <c r="X361" i="19"/>
  <c r="Y361" i="19"/>
  <c r="Z361" i="19"/>
  <c r="AA361" i="19"/>
  <c r="AB361" i="19"/>
  <c r="D262" i="13"/>
  <c r="D362" i="19" s="1"/>
  <c r="G362" i="19"/>
  <c r="H362" i="19"/>
  <c r="I362" i="19"/>
  <c r="J362" i="19"/>
  <c r="K362" i="19"/>
  <c r="L362" i="19"/>
  <c r="M362" i="19"/>
  <c r="N362" i="19"/>
  <c r="O362" i="19"/>
  <c r="P362" i="19"/>
  <c r="Q362" i="19"/>
  <c r="R362" i="19"/>
  <c r="S362" i="19"/>
  <c r="T362" i="19"/>
  <c r="U362" i="19"/>
  <c r="V362" i="19"/>
  <c r="W362" i="19"/>
  <c r="X362" i="19"/>
  <c r="Y362" i="19"/>
  <c r="Z362" i="19"/>
  <c r="AA362" i="19"/>
  <c r="AB362" i="19"/>
  <c r="D263" i="13"/>
  <c r="D363" i="19" s="1"/>
  <c r="G363" i="19"/>
  <c r="H363" i="19"/>
  <c r="I363" i="19"/>
  <c r="J363" i="19"/>
  <c r="K363" i="19"/>
  <c r="L363" i="19"/>
  <c r="M363" i="19"/>
  <c r="N363" i="19"/>
  <c r="O363" i="19"/>
  <c r="P363" i="19"/>
  <c r="Q363" i="19"/>
  <c r="R363" i="19"/>
  <c r="S363" i="19"/>
  <c r="T363" i="19"/>
  <c r="U363" i="19"/>
  <c r="V363" i="19"/>
  <c r="W363" i="19"/>
  <c r="X363" i="19"/>
  <c r="Y363" i="19"/>
  <c r="Z363" i="19"/>
  <c r="AA363" i="19"/>
  <c r="AB363" i="19"/>
  <c r="D264" i="13"/>
  <c r="D364" i="19" s="1"/>
  <c r="G364" i="19"/>
  <c r="H364" i="19"/>
  <c r="I364" i="19"/>
  <c r="J364" i="19"/>
  <c r="K364" i="19"/>
  <c r="L364" i="19"/>
  <c r="M364" i="19"/>
  <c r="N364" i="19"/>
  <c r="O364" i="19"/>
  <c r="P364" i="19"/>
  <c r="Q364" i="19"/>
  <c r="R364" i="19"/>
  <c r="S364" i="19"/>
  <c r="T364" i="19"/>
  <c r="U364" i="19"/>
  <c r="V364" i="19"/>
  <c r="W364" i="19"/>
  <c r="X364" i="19"/>
  <c r="Y364" i="19"/>
  <c r="Z364" i="19"/>
  <c r="AA364" i="19"/>
  <c r="AB364" i="19"/>
  <c r="F233" i="13"/>
  <c r="F234" i="13" s="1"/>
  <c r="D235" i="16"/>
  <c r="D234" i="16"/>
  <c r="D950" i="8"/>
  <c r="D265" i="13"/>
  <c r="D365" i="19" s="1"/>
  <c r="D260" i="13"/>
  <c r="D360" i="19" s="1"/>
  <c r="AB43" i="6"/>
  <c r="AA43" i="6"/>
  <c r="Z43" i="6"/>
  <c r="Y43" i="6"/>
  <c r="X43" i="6"/>
  <c r="X15" i="27" s="1"/>
  <c r="W43" i="6"/>
  <c r="V43" i="6"/>
  <c r="V15" i="27" s="1"/>
  <c r="U43" i="6"/>
  <c r="T43" i="6"/>
  <c r="S43" i="6"/>
  <c r="R43" i="6"/>
  <c r="R15" i="27" s="1"/>
  <c r="Q43" i="6"/>
  <c r="P43" i="6"/>
  <c r="O43" i="6"/>
  <c r="N43" i="6"/>
  <c r="N15" i="27" s="1"/>
  <c r="M43" i="6"/>
  <c r="L43" i="6"/>
  <c r="L156" i="27" s="1"/>
  <c r="K43" i="6"/>
  <c r="K15" i="27" s="1"/>
  <c r="J43" i="6"/>
  <c r="J15" i="27" s="1"/>
  <c r="I43" i="6"/>
  <c r="I15" i="27" s="1"/>
  <c r="H43" i="6"/>
  <c r="H15" i="27" s="1"/>
  <c r="F65" i="23"/>
  <c r="F66" i="23" s="1"/>
  <c r="F67" i="23" s="1"/>
  <c r="F68" i="23" s="1"/>
  <c r="G43" i="6"/>
  <c r="G15" i="27" s="1"/>
  <c r="F23" i="23"/>
  <c r="F35" i="25"/>
  <c r="F58" i="28" s="1"/>
  <c r="F66" i="25"/>
  <c r="F67" i="25"/>
  <c r="F68" i="25"/>
  <c r="F69" i="25"/>
  <c r="F70" i="25"/>
  <c r="F71" i="25"/>
  <c r="F72" i="25"/>
  <c r="F73" i="25"/>
  <c r="D18" i="25"/>
  <c r="D19" i="25"/>
  <c r="D20" i="25"/>
  <c r="D21" i="25"/>
  <c r="J34" i="25" s="1"/>
  <c r="G9" i="25"/>
  <c r="H9" i="25"/>
  <c r="I9" i="25"/>
  <c r="J9" i="25"/>
  <c r="K9" i="25"/>
  <c r="L9" i="25"/>
  <c r="M9" i="25"/>
  <c r="N9" i="25"/>
  <c r="O9" i="25"/>
  <c r="P9" i="25"/>
  <c r="Q9" i="25"/>
  <c r="R9" i="25"/>
  <c r="S9" i="25"/>
  <c r="T9" i="25"/>
  <c r="U9" i="25"/>
  <c r="V9" i="25"/>
  <c r="W9" i="25"/>
  <c r="X9" i="25"/>
  <c r="Y9" i="25"/>
  <c r="Z9" i="25"/>
  <c r="AA9" i="25"/>
  <c r="AB9" i="25"/>
  <c r="D2286" i="8"/>
  <c r="D2284" i="8"/>
  <c r="D2285" i="8"/>
  <c r="D2287" i="8"/>
  <c r="D2288" i="8"/>
  <c r="D2289" i="8"/>
  <c r="B468" i="19" s="1"/>
  <c r="D2290" i="8"/>
  <c r="B482" i="19"/>
  <c r="B483" i="19"/>
  <c r="B484" i="19"/>
  <c r="B485" i="19"/>
  <c r="B486" i="19"/>
  <c r="B487" i="19"/>
  <c r="B488" i="19"/>
  <c r="B489" i="19"/>
  <c r="B490" i="19"/>
  <c r="B491" i="19"/>
  <c r="G242" i="12"/>
  <c r="G287" i="12" s="1"/>
  <c r="G96" i="19" s="1"/>
  <c r="G243" i="12"/>
  <c r="G288" i="12" s="1"/>
  <c r="G97" i="19" s="1"/>
  <c r="G244" i="12"/>
  <c r="G289" i="12" s="1"/>
  <c r="G98" i="19" s="1"/>
  <c r="G245" i="12"/>
  <c r="G290" i="12" s="1"/>
  <c r="G99" i="19" s="1"/>
  <c r="G218" i="10"/>
  <c r="G15" i="19" s="1"/>
  <c r="G219" i="10"/>
  <c r="G16" i="19" s="1"/>
  <c r="G220" i="10"/>
  <c r="G17" i="19" s="1"/>
  <c r="G221" i="10"/>
  <c r="G18" i="19" s="1"/>
  <c r="G222" i="10"/>
  <c r="G19" i="19" s="1"/>
  <c r="G223" i="10"/>
  <c r="G20" i="19" s="1"/>
  <c r="G224" i="10"/>
  <c r="G21" i="19" s="1"/>
  <c r="G225" i="10"/>
  <c r="G22" i="19" s="1"/>
  <c r="G226" i="10"/>
  <c r="G23" i="19" s="1"/>
  <c r="G34" i="19"/>
  <c r="G274" i="10"/>
  <c r="G35" i="19" s="1"/>
  <c r="G36" i="19"/>
  <c r="G37" i="19"/>
  <c r="G38" i="19"/>
  <c r="G39" i="19"/>
  <c r="G40" i="19"/>
  <c r="G41" i="19"/>
  <c r="G42" i="19"/>
  <c r="G43" i="19"/>
  <c r="G44" i="19"/>
  <c r="G45" i="19"/>
  <c r="G46" i="19"/>
  <c r="G47" i="19"/>
  <c r="G48" i="19"/>
  <c r="G49" i="19"/>
  <c r="G50" i="19"/>
  <c r="G51" i="19"/>
  <c r="G52" i="19"/>
  <c r="G53" i="19"/>
  <c r="G54" i="19"/>
  <c r="G60" i="19"/>
  <c r="G63" i="19"/>
  <c r="G64" i="19"/>
  <c r="G65" i="19"/>
  <c r="G66" i="19"/>
  <c r="G67" i="19"/>
  <c r="G68" i="19"/>
  <c r="G69" i="19"/>
  <c r="G70" i="19"/>
  <c r="G71" i="19"/>
  <c r="G72" i="19"/>
  <c r="G73" i="19"/>
  <c r="G74" i="19"/>
  <c r="G75" i="19"/>
  <c r="G76" i="19"/>
  <c r="G77" i="19"/>
  <c r="G78" i="19"/>
  <c r="G79" i="19"/>
  <c r="G80" i="19"/>
  <c r="G81" i="19"/>
  <c r="G92" i="19"/>
  <c r="G246" i="12"/>
  <c r="G291" i="12" s="1"/>
  <c r="G100" i="19" s="1"/>
  <c r="G247" i="12"/>
  <c r="G292" i="12" s="1"/>
  <c r="G101" i="19" s="1"/>
  <c r="G248" i="12"/>
  <c r="G293" i="12" s="1"/>
  <c r="G249" i="12"/>
  <c r="G294" i="12" s="1"/>
  <c r="G103" i="19" s="1"/>
  <c r="G250" i="12"/>
  <c r="G295" i="12" s="1"/>
  <c r="G104" i="19" s="1"/>
  <c r="G251" i="12"/>
  <c r="G296" i="12" s="1"/>
  <c r="G105" i="19" s="1"/>
  <c r="G252" i="12"/>
  <c r="G297" i="12" s="1"/>
  <c r="G106" i="19" s="1"/>
  <c r="G253" i="12"/>
  <c r="G298" i="12" s="1"/>
  <c r="G107" i="19" s="1"/>
  <c r="G254" i="12"/>
  <c r="G299" i="12" s="1"/>
  <c r="G108" i="19" s="1"/>
  <c r="G255" i="12"/>
  <c r="G300" i="12" s="1"/>
  <c r="G109" i="19" s="1"/>
  <c r="G256" i="12"/>
  <c r="G301" i="12" s="1"/>
  <c r="G110" i="19" s="1"/>
  <c r="G257" i="12"/>
  <c r="G302" i="12" s="1"/>
  <c r="G111" i="19" s="1"/>
  <c r="G258" i="12"/>
  <c r="G303" i="12" s="1"/>
  <c r="G112" i="19" s="1"/>
  <c r="G259" i="12"/>
  <c r="G304" i="12" s="1"/>
  <c r="G113" i="19" s="1"/>
  <c r="G260" i="12"/>
  <c r="G305" i="12" s="1"/>
  <c r="G114" i="19" s="1"/>
  <c r="G261" i="12"/>
  <c r="G306" i="12" s="1"/>
  <c r="G115" i="19" s="1"/>
  <c r="G262" i="12"/>
  <c r="G307" i="12" s="1"/>
  <c r="G116" i="19" s="1"/>
  <c r="G263" i="12"/>
  <c r="G308" i="12" s="1"/>
  <c r="G117" i="19" s="1"/>
  <c r="G264" i="12"/>
  <c r="G309" i="12" s="1"/>
  <c r="G118" i="19" s="1"/>
  <c r="G265" i="12"/>
  <c r="G310" i="12" s="1"/>
  <c r="G119" i="19" s="1"/>
  <c r="G266" i="12"/>
  <c r="G311" i="12" s="1"/>
  <c r="G120" i="19" s="1"/>
  <c r="G267" i="12"/>
  <c r="G312" i="12" s="1"/>
  <c r="G121" i="19" s="1"/>
  <c r="G268" i="12"/>
  <c r="G313" i="12" s="1"/>
  <c r="G122" i="19" s="1"/>
  <c r="G269" i="12"/>
  <c r="G314" i="12" s="1"/>
  <c r="G123" i="19" s="1"/>
  <c r="G270" i="12"/>
  <c r="G315" i="12" s="1"/>
  <c r="G124" i="19" s="1"/>
  <c r="G281" i="12"/>
  <c r="G326" i="12" s="1"/>
  <c r="G135" i="19" s="1"/>
  <c r="G425" i="12"/>
  <c r="G426" i="12"/>
  <c r="G427" i="12"/>
  <c r="G428" i="12"/>
  <c r="G429" i="12"/>
  <c r="G430" i="12"/>
  <c r="G431" i="12"/>
  <c r="G432" i="12"/>
  <c r="G433" i="12"/>
  <c r="G434" i="12"/>
  <c r="G435" i="12"/>
  <c r="G436" i="12"/>
  <c r="G437" i="12"/>
  <c r="G438" i="12"/>
  <c r="G439" i="12"/>
  <c r="G440" i="12"/>
  <c r="G441" i="12"/>
  <c r="G442" i="12"/>
  <c r="G443" i="12"/>
  <c r="G444" i="12"/>
  <c r="G445" i="12"/>
  <c r="G446" i="12"/>
  <c r="G447" i="12"/>
  <c r="G448" i="12"/>
  <c r="G449" i="12"/>
  <c r="G450" i="12"/>
  <c r="G451" i="12"/>
  <c r="G452" i="12"/>
  <c r="G453" i="12"/>
  <c r="G464" i="12"/>
  <c r="G137" i="19"/>
  <c r="G138" i="19"/>
  <c r="G139" i="19"/>
  <c r="G140" i="19"/>
  <c r="G141" i="19"/>
  <c r="G142" i="19"/>
  <c r="G143" i="19"/>
  <c r="G144" i="19"/>
  <c r="G145" i="19"/>
  <c r="G146" i="19"/>
  <c r="G147" i="19"/>
  <c r="G148" i="19"/>
  <c r="G149" i="19"/>
  <c r="G150" i="19"/>
  <c r="G151" i="19"/>
  <c r="G152" i="19"/>
  <c r="G153" i="19"/>
  <c r="G154" i="19"/>
  <c r="G155" i="19"/>
  <c r="G156" i="19"/>
  <c r="G157" i="19"/>
  <c r="G158" i="19"/>
  <c r="G159" i="19"/>
  <c r="G160" i="19"/>
  <c r="G161" i="19"/>
  <c r="G162" i="19"/>
  <c r="G163" i="19"/>
  <c r="G164" i="19"/>
  <c r="G165" i="19"/>
  <c r="G181" i="19"/>
  <c r="G182" i="19"/>
  <c r="G183" i="19"/>
  <c r="G184" i="19"/>
  <c r="G185" i="19"/>
  <c r="G186" i="19"/>
  <c r="G187" i="19"/>
  <c r="G188" i="19"/>
  <c r="G189" i="19"/>
  <c r="G190" i="19"/>
  <c r="G191" i="19"/>
  <c r="G192" i="19"/>
  <c r="G193" i="19"/>
  <c r="G194" i="19"/>
  <c r="G195" i="19"/>
  <c r="G196" i="19"/>
  <c r="G197" i="19"/>
  <c r="G198" i="19"/>
  <c r="G199" i="19"/>
  <c r="G200" i="19"/>
  <c r="G201" i="19"/>
  <c r="G202" i="19"/>
  <c r="G203" i="19"/>
  <c r="G204" i="19"/>
  <c r="G205" i="19"/>
  <c r="G206" i="19"/>
  <c r="G207" i="19"/>
  <c r="G208" i="19"/>
  <c r="G209" i="19"/>
  <c r="G210" i="19"/>
  <c r="G211" i="19"/>
  <c r="G212" i="19"/>
  <c r="G213" i="19"/>
  <c r="G214" i="19"/>
  <c r="G215" i="19"/>
  <c r="G216" i="19"/>
  <c r="G217" i="19"/>
  <c r="G218" i="19"/>
  <c r="G219" i="19"/>
  <c r="G220" i="19"/>
  <c r="G241" i="19"/>
  <c r="G242" i="19"/>
  <c r="G243" i="19"/>
  <c r="G244" i="19"/>
  <c r="G245" i="19"/>
  <c r="G246" i="19"/>
  <c r="G247" i="19"/>
  <c r="G248" i="19"/>
  <c r="G249" i="19"/>
  <c r="G250" i="19"/>
  <c r="G251" i="19"/>
  <c r="G252" i="19"/>
  <c r="G253" i="19"/>
  <c r="G254" i="19"/>
  <c r="G255" i="19"/>
  <c r="G256" i="19"/>
  <c r="G257" i="19"/>
  <c r="G258" i="19"/>
  <c r="G259" i="19"/>
  <c r="G260" i="19"/>
  <c r="G261" i="19"/>
  <c r="G262" i="19"/>
  <c r="G263" i="19"/>
  <c r="G264" i="19"/>
  <c r="G265" i="19"/>
  <c r="G266" i="19"/>
  <c r="G267" i="19"/>
  <c r="G268" i="19"/>
  <c r="G269" i="19"/>
  <c r="G270" i="19"/>
  <c r="G286" i="19"/>
  <c r="G287" i="19"/>
  <c r="G288" i="19"/>
  <c r="G289" i="19"/>
  <c r="G290" i="19"/>
  <c r="G291" i="19"/>
  <c r="G292" i="19"/>
  <c r="G293" i="19"/>
  <c r="G294" i="19"/>
  <c r="G295" i="19"/>
  <c r="G296" i="19"/>
  <c r="G297" i="19"/>
  <c r="G298" i="19"/>
  <c r="G299" i="19"/>
  <c r="G300" i="19"/>
  <c r="G301" i="19"/>
  <c r="G302" i="19"/>
  <c r="G303" i="19"/>
  <c r="G304" i="19"/>
  <c r="G305" i="19"/>
  <c r="G306" i="19"/>
  <c r="G307" i="19"/>
  <c r="G308" i="19"/>
  <c r="G309" i="19"/>
  <c r="G310" i="19"/>
  <c r="G311" i="19"/>
  <c r="G312" i="19"/>
  <c r="G313" i="19"/>
  <c r="G314" i="19"/>
  <c r="G315" i="19"/>
  <c r="G331" i="19"/>
  <c r="G332" i="19"/>
  <c r="G333" i="19"/>
  <c r="G334" i="19"/>
  <c r="G335" i="19"/>
  <c r="G336" i="19"/>
  <c r="G337" i="19"/>
  <c r="G338" i="19"/>
  <c r="G339" i="19"/>
  <c r="G340" i="19"/>
  <c r="G341" i="19"/>
  <c r="G342" i="19"/>
  <c r="G343" i="19"/>
  <c r="G344" i="19"/>
  <c r="G345" i="19"/>
  <c r="G346" i="19"/>
  <c r="G347" i="19"/>
  <c r="G348" i="19"/>
  <c r="G349" i="19"/>
  <c r="G350" i="19"/>
  <c r="G351" i="19"/>
  <c r="G95" i="27" s="1"/>
  <c r="G123" i="27" s="1"/>
  <c r="G352" i="19"/>
  <c r="G353" i="19"/>
  <c r="G354" i="19"/>
  <c r="G355" i="19"/>
  <c r="G356" i="19"/>
  <c r="G357" i="19"/>
  <c r="G358" i="19"/>
  <c r="G359" i="19"/>
  <c r="G360" i="19"/>
  <c r="G365" i="19"/>
  <c r="G381" i="19"/>
  <c r="G382" i="19"/>
  <c r="G383" i="19"/>
  <c r="G1455" i="14"/>
  <c r="G1520" i="14"/>
  <c r="G1585" i="14"/>
  <c r="G1650" i="14"/>
  <c r="G1456" i="14"/>
  <c r="G1521" i="14"/>
  <c r="G1586" i="14"/>
  <c r="G1651" i="14"/>
  <c r="G1457" i="14"/>
  <c r="G1522" i="14"/>
  <c r="G1587" i="14"/>
  <c r="G1652" i="14"/>
  <c r="G1458" i="14"/>
  <c r="G1523" i="14"/>
  <c r="G1588" i="14"/>
  <c r="G1653" i="14"/>
  <c r="G1459" i="14"/>
  <c r="G1524" i="14"/>
  <c r="G1589" i="14"/>
  <c r="G1654" i="14"/>
  <c r="G1460" i="14"/>
  <c r="G1525" i="14"/>
  <c r="G1590" i="14"/>
  <c r="G1655" i="14"/>
  <c r="G1461" i="14"/>
  <c r="G1526" i="14"/>
  <c r="G1591" i="14"/>
  <c r="G1656" i="14"/>
  <c r="G1462" i="14"/>
  <c r="G1527" i="14"/>
  <c r="G1592" i="14"/>
  <c r="G1657" i="14"/>
  <c r="G1463" i="14"/>
  <c r="G1528" i="14"/>
  <c r="G1593" i="14"/>
  <c r="G1658" i="14"/>
  <c r="G1464" i="14"/>
  <c r="G1529" i="14"/>
  <c r="G1594" i="14"/>
  <c r="G1659" i="14"/>
  <c r="G1465" i="14"/>
  <c r="G1530" i="14"/>
  <c r="G1595" i="14"/>
  <c r="G1660" i="14"/>
  <c r="G1466" i="14"/>
  <c r="G1531" i="14"/>
  <c r="G1596" i="14"/>
  <c r="G1661" i="14"/>
  <c r="G1467" i="14"/>
  <c r="G1532" i="14"/>
  <c r="G1597" i="14"/>
  <c r="G1662" i="14"/>
  <c r="G1468" i="14"/>
  <c r="G1533" i="14"/>
  <c r="G1598" i="14"/>
  <c r="G1663" i="14"/>
  <c r="G1469" i="14"/>
  <c r="G1534" i="14"/>
  <c r="G1599" i="14"/>
  <c r="G1664" i="14"/>
  <c r="G1470" i="14"/>
  <c r="G1535" i="14"/>
  <c r="G1600" i="14"/>
  <c r="G1665" i="14"/>
  <c r="G1471" i="14"/>
  <c r="G1536" i="14"/>
  <c r="G1601" i="14"/>
  <c r="G1666" i="14"/>
  <c r="G1472" i="14"/>
  <c r="G1537" i="14"/>
  <c r="G1602" i="14"/>
  <c r="G1667" i="14"/>
  <c r="G1473" i="14"/>
  <c r="G1538" i="14"/>
  <c r="G1603" i="14"/>
  <c r="G1668" i="14"/>
  <c r="G1474" i="14"/>
  <c r="G1539" i="14"/>
  <c r="G1604" i="14"/>
  <c r="G1669" i="14"/>
  <c r="G1475" i="14"/>
  <c r="G1540" i="14"/>
  <c r="G1605" i="14"/>
  <c r="G1670" i="14"/>
  <c r="G1476" i="14"/>
  <c r="G1541" i="14"/>
  <c r="G1606" i="14"/>
  <c r="G1671" i="14"/>
  <c r="G1477" i="14"/>
  <c r="G1542" i="14"/>
  <c r="G1607" i="14"/>
  <c r="G1672" i="14"/>
  <c r="G1478" i="14"/>
  <c r="G1543" i="14"/>
  <c r="G1608" i="14"/>
  <c r="G1673" i="14"/>
  <c r="G1479" i="14"/>
  <c r="G1544" i="14"/>
  <c r="G1609" i="14"/>
  <c r="G1674" i="14"/>
  <c r="G1480" i="14"/>
  <c r="G1545" i="14"/>
  <c r="G1610" i="14"/>
  <c r="G1675" i="14"/>
  <c r="G1481" i="14"/>
  <c r="G1546" i="14"/>
  <c r="G1611" i="14"/>
  <c r="G1676" i="14"/>
  <c r="G1482" i="14"/>
  <c r="G1547" i="14"/>
  <c r="G1612" i="14"/>
  <c r="G1677" i="14"/>
  <c r="G1483" i="14"/>
  <c r="G1548" i="14"/>
  <c r="G1613" i="14"/>
  <c r="G1678" i="14"/>
  <c r="G1484" i="14"/>
  <c r="G1549" i="14"/>
  <c r="G1614" i="14"/>
  <c r="G1679" i="14"/>
  <c r="G1485" i="14"/>
  <c r="G1550" i="14"/>
  <c r="G1615" i="14"/>
  <c r="G1680" i="14"/>
  <c r="G1486" i="14"/>
  <c r="G1551" i="14"/>
  <c r="G1616" i="14"/>
  <c r="G1681" i="14"/>
  <c r="G1487" i="14"/>
  <c r="G1552" i="14"/>
  <c r="G1617" i="14"/>
  <c r="G1682" i="14"/>
  <c r="G1488" i="14"/>
  <c r="G1553" i="14"/>
  <c r="G1618" i="14"/>
  <c r="G1683" i="14"/>
  <c r="G1489" i="14"/>
  <c r="G1554" i="14"/>
  <c r="G1619" i="14"/>
  <c r="G1684" i="14"/>
  <c r="G1490" i="14"/>
  <c r="G1555" i="14"/>
  <c r="G1620" i="14"/>
  <c r="G1685" i="14"/>
  <c r="G1491" i="14"/>
  <c r="G1556" i="14"/>
  <c r="G1621" i="14"/>
  <c r="G1686" i="14"/>
  <c r="G1492" i="14"/>
  <c r="G1557" i="14"/>
  <c r="G1622" i="14"/>
  <c r="G1687" i="14"/>
  <c r="G1493" i="14"/>
  <c r="G1558" i="14"/>
  <c r="G1623" i="14"/>
  <c r="G1688" i="14"/>
  <c r="G1494" i="14"/>
  <c r="G1559" i="14"/>
  <c r="G1624" i="14"/>
  <c r="G1689" i="14"/>
  <c r="G1495" i="14"/>
  <c r="G1560" i="14"/>
  <c r="G1625" i="14"/>
  <c r="G1690" i="14"/>
  <c r="G1496" i="14"/>
  <c r="G1561" i="14"/>
  <c r="G1626" i="14"/>
  <c r="G1691" i="14"/>
  <c r="G1497" i="14"/>
  <c r="G1562" i="14"/>
  <c r="G1627" i="14"/>
  <c r="G1692" i="14"/>
  <c r="G1498" i="14"/>
  <c r="G1563" i="14"/>
  <c r="G1628" i="14"/>
  <c r="G1693" i="14"/>
  <c r="G1499" i="14"/>
  <c r="G1564" i="14"/>
  <c r="G1629" i="14"/>
  <c r="G1694" i="14"/>
  <c r="G1500" i="14"/>
  <c r="G1565" i="14"/>
  <c r="G1630" i="14"/>
  <c r="G1695" i="14"/>
  <c r="G1501" i="14"/>
  <c r="G1566" i="14"/>
  <c r="G1631" i="14"/>
  <c r="G1696" i="14"/>
  <c r="G1502" i="14"/>
  <c r="G1567" i="14"/>
  <c r="G1632" i="14"/>
  <c r="G1697" i="14"/>
  <c r="G1503" i="14"/>
  <c r="G1568" i="14"/>
  <c r="G1633" i="14"/>
  <c r="G1698" i="14"/>
  <c r="G1514" i="14"/>
  <c r="G1579" i="14"/>
  <c r="G1644" i="14"/>
  <c r="G1709" i="14"/>
  <c r="G1193" i="15"/>
  <c r="G451" i="19" s="1"/>
  <c r="G1494" i="15"/>
  <c r="G455" i="19" s="1"/>
  <c r="G456" i="19"/>
  <c r="G457" i="19"/>
  <c r="G458" i="19"/>
  <c r="G459" i="19"/>
  <c r="G465" i="19"/>
  <c r="G1519" i="15"/>
  <c r="G466" i="19" s="1"/>
  <c r="G1528" i="15"/>
  <c r="G467" i="19" s="1"/>
  <c r="G1548" i="15"/>
  <c r="G469" i="19" s="1"/>
  <c r="G1559" i="15"/>
  <c r="G470" i="19" s="1"/>
  <c r="G1570" i="15"/>
  <c r="G471" i="19" s="1"/>
  <c r="G129" i="16"/>
  <c r="G204" i="16" s="1"/>
  <c r="G472" i="19" s="1"/>
  <c r="G153" i="16"/>
  <c r="G205" i="16" s="1"/>
  <c r="G473" i="19" s="1"/>
  <c r="G177" i="16"/>
  <c r="G206" i="16" s="1"/>
  <c r="G474" i="19" s="1"/>
  <c r="G201" i="16"/>
  <c r="G207" i="16" s="1"/>
  <c r="G475" i="19" s="1"/>
  <c r="G230" i="16"/>
  <c r="G476" i="19" s="1"/>
  <c r="G482" i="19"/>
  <c r="G483" i="19"/>
  <c r="G484" i="19"/>
  <c r="G485" i="19"/>
  <c r="G486" i="19"/>
  <c r="G487" i="19"/>
  <c r="G488" i="19"/>
  <c r="G489" i="19"/>
  <c r="G490" i="19"/>
  <c r="G491" i="19"/>
  <c r="G51" i="21"/>
  <c r="G54" i="21"/>
  <c r="G58" i="21"/>
  <c r="G81" i="27" s="1"/>
  <c r="G64" i="21"/>
  <c r="H242" i="12"/>
  <c r="H287" i="12" s="1"/>
  <c r="H96" i="19" s="1"/>
  <c r="H243" i="12"/>
  <c r="H288" i="12" s="1"/>
  <c r="H97" i="19" s="1"/>
  <c r="H244" i="12"/>
  <c r="H289" i="12" s="1"/>
  <c r="H98" i="19" s="1"/>
  <c r="H245" i="12"/>
  <c r="H290" i="12" s="1"/>
  <c r="H99" i="19" s="1"/>
  <c r="H218" i="10"/>
  <c r="H15" i="19" s="1"/>
  <c r="H219" i="10"/>
  <c r="H16" i="19" s="1"/>
  <c r="H220" i="10"/>
  <c r="H17" i="19" s="1"/>
  <c r="H221" i="10"/>
  <c r="H18" i="19" s="1"/>
  <c r="H222" i="10"/>
  <c r="H19" i="19" s="1"/>
  <c r="H223" i="10"/>
  <c r="H20" i="19" s="1"/>
  <c r="H224" i="10"/>
  <c r="H21" i="19" s="1"/>
  <c r="H225" i="10"/>
  <c r="H22" i="19" s="1"/>
  <c r="H226" i="10"/>
  <c r="H23" i="19" s="1"/>
  <c r="H34" i="19"/>
  <c r="H274" i="10"/>
  <c r="H35" i="19" s="1"/>
  <c r="H36" i="19"/>
  <c r="H37" i="19"/>
  <c r="H38" i="19"/>
  <c r="H39" i="19"/>
  <c r="H40" i="19"/>
  <c r="H41" i="19"/>
  <c r="H42" i="19"/>
  <c r="H43" i="19"/>
  <c r="H44" i="19"/>
  <c r="H45" i="19"/>
  <c r="H46" i="19"/>
  <c r="H47" i="19"/>
  <c r="H48" i="19"/>
  <c r="H49" i="19"/>
  <c r="H50" i="19"/>
  <c r="H51" i="19"/>
  <c r="H52" i="19"/>
  <c r="H53" i="19"/>
  <c r="H54" i="19"/>
  <c r="H60" i="19"/>
  <c r="H63" i="19"/>
  <c r="H64" i="19"/>
  <c r="H65" i="19"/>
  <c r="H66" i="19"/>
  <c r="H67" i="19"/>
  <c r="H68" i="19"/>
  <c r="H69" i="19"/>
  <c r="H70" i="19"/>
  <c r="H71" i="19"/>
  <c r="H72" i="19"/>
  <c r="H73" i="19"/>
  <c r="H74" i="19"/>
  <c r="H75" i="19"/>
  <c r="H76" i="19"/>
  <c r="H77" i="19"/>
  <c r="H78" i="19"/>
  <c r="H79" i="19"/>
  <c r="H80" i="19"/>
  <c r="H81" i="19"/>
  <c r="H92" i="19"/>
  <c r="H246" i="12"/>
  <c r="H291" i="12" s="1"/>
  <c r="H100" i="19" s="1"/>
  <c r="H247" i="12"/>
  <c r="H292" i="12" s="1"/>
  <c r="H101" i="19" s="1"/>
  <c r="H248" i="12"/>
  <c r="H293" i="12" s="1"/>
  <c r="H102" i="19" s="1"/>
  <c r="H249" i="12"/>
  <c r="H294" i="12" s="1"/>
  <c r="H103" i="19" s="1"/>
  <c r="H250" i="12"/>
  <c r="H295" i="12" s="1"/>
  <c r="H104" i="19" s="1"/>
  <c r="H251" i="12"/>
  <c r="H296" i="12" s="1"/>
  <c r="H105" i="19" s="1"/>
  <c r="H252" i="12"/>
  <c r="H297" i="12" s="1"/>
  <c r="H106" i="19" s="1"/>
  <c r="H253" i="12"/>
  <c r="H298" i="12" s="1"/>
  <c r="H107" i="19" s="1"/>
  <c r="H254" i="12"/>
  <c r="H299" i="12" s="1"/>
  <c r="H108" i="19" s="1"/>
  <c r="H255" i="12"/>
  <c r="H300" i="12" s="1"/>
  <c r="H109" i="19" s="1"/>
  <c r="H256" i="12"/>
  <c r="H301" i="12" s="1"/>
  <c r="H110" i="19" s="1"/>
  <c r="H257" i="12"/>
  <c r="H302" i="12" s="1"/>
  <c r="H111" i="19" s="1"/>
  <c r="H258" i="12"/>
  <c r="H303" i="12" s="1"/>
  <c r="H112" i="19" s="1"/>
  <c r="H259" i="12"/>
  <c r="H304" i="12" s="1"/>
  <c r="H113" i="19" s="1"/>
  <c r="H260" i="12"/>
  <c r="H305" i="12" s="1"/>
  <c r="H114" i="19" s="1"/>
  <c r="H261" i="12"/>
  <c r="H306" i="12" s="1"/>
  <c r="H115" i="19" s="1"/>
  <c r="H262" i="12"/>
  <c r="H307" i="12" s="1"/>
  <c r="H116" i="19" s="1"/>
  <c r="H263" i="12"/>
  <c r="H308" i="12" s="1"/>
  <c r="H117" i="19" s="1"/>
  <c r="H264" i="12"/>
  <c r="H309" i="12" s="1"/>
  <c r="H118" i="19" s="1"/>
  <c r="H265" i="12"/>
  <c r="H310" i="12" s="1"/>
  <c r="H119" i="19" s="1"/>
  <c r="H266" i="12"/>
  <c r="H311" i="12" s="1"/>
  <c r="H120" i="19" s="1"/>
  <c r="H267" i="12"/>
  <c r="H312" i="12" s="1"/>
  <c r="H121" i="19" s="1"/>
  <c r="H268" i="12"/>
  <c r="H313" i="12" s="1"/>
  <c r="H122" i="19" s="1"/>
  <c r="H269" i="12"/>
  <c r="H314" i="12" s="1"/>
  <c r="H123" i="19" s="1"/>
  <c r="H270" i="12"/>
  <c r="H315" i="12" s="1"/>
  <c r="H124" i="19" s="1"/>
  <c r="H281" i="12"/>
  <c r="H326" i="12" s="1"/>
  <c r="H135" i="19" s="1"/>
  <c r="H425" i="12"/>
  <c r="H426" i="12"/>
  <c r="H427" i="12"/>
  <c r="H428" i="12"/>
  <c r="H429" i="12"/>
  <c r="H430" i="12"/>
  <c r="H431" i="12"/>
  <c r="H432" i="12"/>
  <c r="H433" i="12"/>
  <c r="H434" i="12"/>
  <c r="H435" i="12"/>
  <c r="H436" i="12"/>
  <c r="H437" i="12"/>
  <c r="H438" i="12"/>
  <c r="H439" i="12"/>
  <c r="H440" i="12"/>
  <c r="H441" i="12"/>
  <c r="H442" i="12"/>
  <c r="H443" i="12"/>
  <c r="H444" i="12"/>
  <c r="H445" i="12"/>
  <c r="H446" i="12"/>
  <c r="H447" i="12"/>
  <c r="H448" i="12"/>
  <c r="H449" i="12"/>
  <c r="H450" i="12"/>
  <c r="H451" i="12"/>
  <c r="H452" i="12"/>
  <c r="H453" i="12"/>
  <c r="H464" i="12"/>
  <c r="H137" i="19"/>
  <c r="H138" i="19"/>
  <c r="H139" i="19"/>
  <c r="H140" i="19"/>
  <c r="H141" i="19"/>
  <c r="H142" i="19"/>
  <c r="H143" i="19"/>
  <c r="H144" i="19"/>
  <c r="H145" i="19"/>
  <c r="H146" i="19"/>
  <c r="H147" i="19"/>
  <c r="H148" i="19"/>
  <c r="H149" i="19"/>
  <c r="H150" i="19"/>
  <c r="H151" i="19"/>
  <c r="H152" i="19"/>
  <c r="H153" i="19"/>
  <c r="H154" i="19"/>
  <c r="H155" i="19"/>
  <c r="H156" i="19"/>
  <c r="H157" i="19"/>
  <c r="H158" i="19"/>
  <c r="H159" i="19"/>
  <c r="H160" i="19"/>
  <c r="H161" i="19"/>
  <c r="H162" i="19"/>
  <c r="H163" i="19"/>
  <c r="H164" i="19"/>
  <c r="H165" i="19"/>
  <c r="H181" i="19"/>
  <c r="H182" i="19"/>
  <c r="H183" i="19"/>
  <c r="H184" i="19"/>
  <c r="H185" i="19"/>
  <c r="H186" i="19"/>
  <c r="H187" i="19"/>
  <c r="H188" i="19"/>
  <c r="H189" i="19"/>
  <c r="H190" i="19"/>
  <c r="H191" i="19"/>
  <c r="H192" i="19"/>
  <c r="H193" i="19"/>
  <c r="H194" i="19"/>
  <c r="H195" i="19"/>
  <c r="H196" i="19"/>
  <c r="H197" i="19"/>
  <c r="H198" i="19"/>
  <c r="H199" i="19"/>
  <c r="H200" i="19"/>
  <c r="H201" i="19"/>
  <c r="H202" i="19"/>
  <c r="H203" i="19"/>
  <c r="H204" i="19"/>
  <c r="H205" i="19"/>
  <c r="H206" i="19"/>
  <c r="H207" i="19"/>
  <c r="H208" i="19"/>
  <c r="H209" i="19"/>
  <c r="H210" i="19"/>
  <c r="H211" i="19"/>
  <c r="H212" i="19"/>
  <c r="H213" i="19"/>
  <c r="H214" i="19"/>
  <c r="H215" i="19"/>
  <c r="H216" i="19"/>
  <c r="H217" i="19"/>
  <c r="H218" i="19"/>
  <c r="H219" i="19"/>
  <c r="H220" i="19"/>
  <c r="H241" i="19"/>
  <c r="H242" i="19"/>
  <c r="H243" i="19"/>
  <c r="H244" i="19"/>
  <c r="H245" i="19"/>
  <c r="H246" i="19"/>
  <c r="H247" i="19"/>
  <c r="H248" i="19"/>
  <c r="H249" i="19"/>
  <c r="H250" i="19"/>
  <c r="H251" i="19"/>
  <c r="H252" i="19"/>
  <c r="H253" i="19"/>
  <c r="H254" i="19"/>
  <c r="H255" i="19"/>
  <c r="H256" i="19"/>
  <c r="H257" i="19"/>
  <c r="H258" i="19"/>
  <c r="H259" i="19"/>
  <c r="H260" i="19"/>
  <c r="H261" i="19"/>
  <c r="H262" i="19"/>
  <c r="H263" i="19"/>
  <c r="H264" i="19"/>
  <c r="H265" i="19"/>
  <c r="H266" i="19"/>
  <c r="H267" i="19"/>
  <c r="H268" i="19"/>
  <c r="H269" i="19"/>
  <c r="H270" i="19"/>
  <c r="H286" i="19"/>
  <c r="H287" i="19"/>
  <c r="H288" i="19"/>
  <c r="H289" i="19"/>
  <c r="H290" i="19"/>
  <c r="H291" i="19"/>
  <c r="H292" i="19"/>
  <c r="H293" i="19"/>
  <c r="H294" i="19"/>
  <c r="H295" i="19"/>
  <c r="H296" i="19"/>
  <c r="H297" i="19"/>
  <c r="H298" i="19"/>
  <c r="H299" i="19"/>
  <c r="H300" i="19"/>
  <c r="H301" i="19"/>
  <c r="H302" i="19"/>
  <c r="H303" i="19"/>
  <c r="H304" i="19"/>
  <c r="H305" i="19"/>
  <c r="H306" i="19"/>
  <c r="H307" i="19"/>
  <c r="H308" i="19"/>
  <c r="H309" i="19"/>
  <c r="H310" i="19"/>
  <c r="H311" i="19"/>
  <c r="H312" i="19"/>
  <c r="H313" i="19"/>
  <c r="H314" i="19"/>
  <c r="H315" i="19"/>
  <c r="H331" i="19"/>
  <c r="H332" i="19"/>
  <c r="H333" i="19"/>
  <c r="H334" i="19"/>
  <c r="H335" i="19"/>
  <c r="H336" i="19"/>
  <c r="H337" i="19"/>
  <c r="H338" i="19"/>
  <c r="H339" i="19"/>
  <c r="H340" i="19"/>
  <c r="H341" i="19"/>
  <c r="H342" i="19"/>
  <c r="H343" i="19"/>
  <c r="H344" i="19"/>
  <c r="H345" i="19"/>
  <c r="H346" i="19"/>
  <c r="H347" i="19"/>
  <c r="H348" i="19"/>
  <c r="H349" i="19"/>
  <c r="H350" i="19"/>
  <c r="H351" i="19"/>
  <c r="H95" i="27" s="1"/>
  <c r="H123" i="27" s="1"/>
  <c r="H352" i="19"/>
  <c r="H353" i="19"/>
  <c r="H354" i="19"/>
  <c r="H355" i="19"/>
  <c r="H356" i="19"/>
  <c r="H357" i="19"/>
  <c r="H358" i="19"/>
  <c r="H359" i="19"/>
  <c r="H360" i="19"/>
  <c r="H365" i="19"/>
  <c r="H381" i="19"/>
  <c r="H382" i="19"/>
  <c r="H94" i="27" s="1"/>
  <c r="H383" i="19"/>
  <c r="H93" i="27" s="1"/>
  <c r="H1455" i="14"/>
  <c r="H1520" i="14"/>
  <c r="H1585" i="14"/>
  <c r="H1650" i="14"/>
  <c r="H1456" i="14"/>
  <c r="H1521" i="14"/>
  <c r="H1586" i="14"/>
  <c r="H1651" i="14"/>
  <c r="H1457" i="14"/>
  <c r="H1522" i="14"/>
  <c r="H1587" i="14"/>
  <c r="H1652" i="14"/>
  <c r="H1458" i="14"/>
  <c r="H1523" i="14"/>
  <c r="H1588" i="14"/>
  <c r="H1653" i="14"/>
  <c r="H1459" i="14"/>
  <c r="H1524" i="14"/>
  <c r="H1589" i="14"/>
  <c r="H1654" i="14"/>
  <c r="H1460" i="14"/>
  <c r="H1525" i="14"/>
  <c r="H1590" i="14"/>
  <c r="H1655" i="14"/>
  <c r="H1461" i="14"/>
  <c r="H1526" i="14"/>
  <c r="H1591" i="14"/>
  <c r="H1656" i="14"/>
  <c r="H1462" i="14"/>
  <c r="H1527" i="14"/>
  <c r="H1592" i="14"/>
  <c r="H1657" i="14"/>
  <c r="H1463" i="14"/>
  <c r="H1528" i="14"/>
  <c r="H1593" i="14"/>
  <c r="H1658" i="14"/>
  <c r="H1464" i="14"/>
  <c r="H1529" i="14"/>
  <c r="H1594" i="14"/>
  <c r="H1659" i="14"/>
  <c r="H1465" i="14"/>
  <c r="H1530" i="14"/>
  <c r="H1595" i="14"/>
  <c r="H1660" i="14"/>
  <c r="H1466" i="14"/>
  <c r="H1531" i="14"/>
  <c r="H1596" i="14"/>
  <c r="H1661" i="14"/>
  <c r="H1467" i="14"/>
  <c r="H1532" i="14"/>
  <c r="H1597" i="14"/>
  <c r="H1662" i="14"/>
  <c r="H1468" i="14"/>
  <c r="H1533" i="14"/>
  <c r="H1598" i="14"/>
  <c r="H1663" i="14"/>
  <c r="H1469" i="14"/>
  <c r="H1534" i="14"/>
  <c r="H1599" i="14"/>
  <c r="H1664" i="14"/>
  <c r="H1470" i="14"/>
  <c r="H1535" i="14"/>
  <c r="H1600" i="14"/>
  <c r="H1665" i="14"/>
  <c r="H1471" i="14"/>
  <c r="H1536" i="14"/>
  <c r="H1601" i="14"/>
  <c r="H1666" i="14"/>
  <c r="H1472" i="14"/>
  <c r="H1537" i="14"/>
  <c r="H1602" i="14"/>
  <c r="H1667" i="14"/>
  <c r="H1473" i="14"/>
  <c r="H1538" i="14"/>
  <c r="H1603" i="14"/>
  <c r="H1668" i="14"/>
  <c r="H1474" i="14"/>
  <c r="H1539" i="14"/>
  <c r="H1604" i="14"/>
  <c r="H1669" i="14"/>
  <c r="H1475" i="14"/>
  <c r="H1540" i="14"/>
  <c r="H1605" i="14"/>
  <c r="H1670" i="14"/>
  <c r="H1476" i="14"/>
  <c r="H1541" i="14"/>
  <c r="H1606" i="14"/>
  <c r="H1671" i="14"/>
  <c r="H1477" i="14"/>
  <c r="H1542" i="14"/>
  <c r="H1607" i="14"/>
  <c r="H1672" i="14"/>
  <c r="H1478" i="14"/>
  <c r="H1543" i="14"/>
  <c r="H1608" i="14"/>
  <c r="H1673" i="14"/>
  <c r="H1479" i="14"/>
  <c r="H1544" i="14"/>
  <c r="H1609" i="14"/>
  <c r="H1674" i="14"/>
  <c r="H1480" i="14"/>
  <c r="H1545" i="14"/>
  <c r="H1610" i="14"/>
  <c r="H1675" i="14"/>
  <c r="H1481" i="14"/>
  <c r="H1546" i="14"/>
  <c r="H1611" i="14"/>
  <c r="H1676" i="14"/>
  <c r="H1482" i="14"/>
  <c r="H1547" i="14"/>
  <c r="H1612" i="14"/>
  <c r="H1677" i="14"/>
  <c r="H1483" i="14"/>
  <c r="H1548" i="14"/>
  <c r="H1613" i="14"/>
  <c r="H1678" i="14"/>
  <c r="H1484" i="14"/>
  <c r="H1549" i="14"/>
  <c r="H1614" i="14"/>
  <c r="H1679" i="14"/>
  <c r="H1485" i="14"/>
  <c r="H1550" i="14"/>
  <c r="H1615" i="14"/>
  <c r="H1680" i="14"/>
  <c r="H1486" i="14"/>
  <c r="H1551" i="14"/>
  <c r="H1616" i="14"/>
  <c r="H1681" i="14"/>
  <c r="H1487" i="14"/>
  <c r="H1552" i="14"/>
  <c r="H1617" i="14"/>
  <c r="H1682" i="14"/>
  <c r="H1488" i="14"/>
  <c r="H1553" i="14"/>
  <c r="H1618" i="14"/>
  <c r="H1683" i="14"/>
  <c r="H1489" i="14"/>
  <c r="H1554" i="14"/>
  <c r="H1619" i="14"/>
  <c r="H1684" i="14"/>
  <c r="H1490" i="14"/>
  <c r="H1555" i="14"/>
  <c r="H1620" i="14"/>
  <c r="H1685" i="14"/>
  <c r="H1491" i="14"/>
  <c r="H1556" i="14"/>
  <c r="H1621" i="14"/>
  <c r="H1686" i="14"/>
  <c r="H1492" i="14"/>
  <c r="H1557" i="14"/>
  <c r="H1622" i="14"/>
  <c r="H1687" i="14"/>
  <c r="H1493" i="14"/>
  <c r="H1558" i="14"/>
  <c r="H1623" i="14"/>
  <c r="H1688" i="14"/>
  <c r="H1494" i="14"/>
  <c r="H1559" i="14"/>
  <c r="H1624" i="14"/>
  <c r="H1689" i="14"/>
  <c r="H1495" i="14"/>
  <c r="H1560" i="14"/>
  <c r="H1625" i="14"/>
  <c r="H1690" i="14"/>
  <c r="H1496" i="14"/>
  <c r="H1561" i="14"/>
  <c r="H1626" i="14"/>
  <c r="H1691" i="14"/>
  <c r="H1497" i="14"/>
  <c r="H1562" i="14"/>
  <c r="H1627" i="14"/>
  <c r="H1692" i="14"/>
  <c r="H1498" i="14"/>
  <c r="H1563" i="14"/>
  <c r="H1628" i="14"/>
  <c r="H1693" i="14"/>
  <c r="H1499" i="14"/>
  <c r="H1564" i="14"/>
  <c r="H1629" i="14"/>
  <c r="H1694" i="14"/>
  <c r="H1500" i="14"/>
  <c r="H1565" i="14"/>
  <c r="H1630" i="14"/>
  <c r="H1695" i="14"/>
  <c r="H1501" i="14"/>
  <c r="H1566" i="14"/>
  <c r="H1631" i="14"/>
  <c r="H1696" i="14"/>
  <c r="H1502" i="14"/>
  <c r="H1567" i="14"/>
  <c r="H1632" i="14"/>
  <c r="H1697" i="14"/>
  <c r="H1503" i="14"/>
  <c r="H1568" i="14"/>
  <c r="H1633" i="14"/>
  <c r="H1698" i="14"/>
  <c r="H1514" i="14"/>
  <c r="H1579" i="14"/>
  <c r="H1644" i="14"/>
  <c r="H1709" i="14"/>
  <c r="H1193" i="15"/>
  <c r="H1494" i="15"/>
  <c r="H455" i="19" s="1"/>
  <c r="H456" i="19"/>
  <c r="H457" i="19"/>
  <c r="H458" i="19"/>
  <c r="H459" i="19"/>
  <c r="H1519" i="15"/>
  <c r="H466" i="19" s="1"/>
  <c r="H1528" i="15"/>
  <c r="H467" i="19" s="1"/>
  <c r="H1548" i="15"/>
  <c r="H469" i="19" s="1"/>
  <c r="H1559" i="15"/>
  <c r="H470" i="19" s="1"/>
  <c r="H1570" i="15"/>
  <c r="H471" i="19" s="1"/>
  <c r="H129" i="16"/>
  <c r="H204" i="16" s="1"/>
  <c r="H472" i="19" s="1"/>
  <c r="H153" i="16"/>
  <c r="H205" i="16" s="1"/>
  <c r="H473" i="19" s="1"/>
  <c r="H177" i="16"/>
  <c r="H206" i="16" s="1"/>
  <c r="H474" i="19" s="1"/>
  <c r="H201" i="16"/>
  <c r="H207" i="16" s="1"/>
  <c r="H475" i="19" s="1"/>
  <c r="H230" i="16"/>
  <c r="H476" i="19" s="1"/>
  <c r="H482" i="19"/>
  <c r="H483" i="19"/>
  <c r="H484" i="19"/>
  <c r="H485" i="19"/>
  <c r="H486" i="19"/>
  <c r="H487" i="19"/>
  <c r="H488" i="19"/>
  <c r="H489" i="19"/>
  <c r="H490" i="19"/>
  <c r="H491" i="19"/>
  <c r="H51" i="21"/>
  <c r="H54" i="21"/>
  <c r="H58" i="21"/>
  <c r="H81" i="27" s="1"/>
  <c r="H64" i="21"/>
  <c r="H82" i="27" s="1"/>
  <c r="I242" i="12"/>
  <c r="I287" i="12" s="1"/>
  <c r="I96" i="19" s="1"/>
  <c r="I243" i="12"/>
  <c r="I288" i="12" s="1"/>
  <c r="I97" i="19" s="1"/>
  <c r="I244" i="12"/>
  <c r="I289" i="12" s="1"/>
  <c r="I98" i="19" s="1"/>
  <c r="I245" i="12"/>
  <c r="I290" i="12" s="1"/>
  <c r="I99" i="19" s="1"/>
  <c r="I218" i="10"/>
  <c r="I15" i="19" s="1"/>
  <c r="I219" i="10"/>
  <c r="I16" i="19" s="1"/>
  <c r="I220" i="10"/>
  <c r="I17" i="19" s="1"/>
  <c r="I221" i="10"/>
  <c r="I18" i="19" s="1"/>
  <c r="I222" i="10"/>
  <c r="I19" i="19" s="1"/>
  <c r="I223" i="10"/>
  <c r="I20" i="19" s="1"/>
  <c r="I224" i="10"/>
  <c r="I21" i="19" s="1"/>
  <c r="I225" i="10"/>
  <c r="I22" i="19" s="1"/>
  <c r="I226" i="10"/>
  <c r="I23" i="19" s="1"/>
  <c r="I34" i="19"/>
  <c r="I274" i="10"/>
  <c r="I35" i="19" s="1"/>
  <c r="I36" i="19"/>
  <c r="I37" i="19"/>
  <c r="I38" i="19"/>
  <c r="I39" i="19"/>
  <c r="I40" i="19"/>
  <c r="I41" i="19"/>
  <c r="I42" i="19"/>
  <c r="I43" i="19"/>
  <c r="I44" i="19"/>
  <c r="I45" i="19"/>
  <c r="I46" i="19"/>
  <c r="I47" i="19"/>
  <c r="I48" i="19"/>
  <c r="I49" i="19"/>
  <c r="I50" i="19"/>
  <c r="I51" i="19"/>
  <c r="I52" i="19"/>
  <c r="I53" i="19"/>
  <c r="I54" i="19"/>
  <c r="I60" i="19"/>
  <c r="I63" i="19"/>
  <c r="I64" i="19"/>
  <c r="I65" i="19"/>
  <c r="I66" i="19"/>
  <c r="I67" i="19"/>
  <c r="I68" i="19"/>
  <c r="I69" i="19"/>
  <c r="I70" i="19"/>
  <c r="I71" i="19"/>
  <c r="I72" i="19"/>
  <c r="I73" i="19"/>
  <c r="I74" i="19"/>
  <c r="I75" i="19"/>
  <c r="I76" i="19"/>
  <c r="I77" i="19"/>
  <c r="I78" i="19"/>
  <c r="I79" i="19"/>
  <c r="I80" i="19"/>
  <c r="I81" i="19"/>
  <c r="I92" i="19"/>
  <c r="I246" i="12"/>
  <c r="I291" i="12" s="1"/>
  <c r="I100" i="19" s="1"/>
  <c r="I247" i="12"/>
  <c r="I292" i="12" s="1"/>
  <c r="I101" i="19" s="1"/>
  <c r="I248" i="12"/>
  <c r="I293" i="12" s="1"/>
  <c r="I102" i="19" s="1"/>
  <c r="I249" i="12"/>
  <c r="I294" i="12" s="1"/>
  <c r="I103" i="19" s="1"/>
  <c r="I250" i="12"/>
  <c r="I295" i="12" s="1"/>
  <c r="I104" i="19" s="1"/>
  <c r="I251" i="12"/>
  <c r="I296" i="12" s="1"/>
  <c r="I105" i="19" s="1"/>
  <c r="I252" i="12"/>
  <c r="I297" i="12" s="1"/>
  <c r="I106" i="19" s="1"/>
  <c r="I253" i="12"/>
  <c r="I298" i="12" s="1"/>
  <c r="I107" i="19" s="1"/>
  <c r="I254" i="12"/>
  <c r="I299" i="12" s="1"/>
  <c r="I108" i="19" s="1"/>
  <c r="I255" i="12"/>
  <c r="I300" i="12" s="1"/>
  <c r="I109" i="19" s="1"/>
  <c r="I256" i="12"/>
  <c r="I301" i="12" s="1"/>
  <c r="I110" i="19" s="1"/>
  <c r="I257" i="12"/>
  <c r="I302" i="12" s="1"/>
  <c r="I111" i="19" s="1"/>
  <c r="I258" i="12"/>
  <c r="I303" i="12" s="1"/>
  <c r="I112" i="19" s="1"/>
  <c r="I259" i="12"/>
  <c r="I304" i="12" s="1"/>
  <c r="I113" i="19" s="1"/>
  <c r="I260" i="12"/>
  <c r="I305" i="12" s="1"/>
  <c r="I261" i="12"/>
  <c r="I306" i="12" s="1"/>
  <c r="I115" i="19" s="1"/>
  <c r="I262" i="12"/>
  <c r="I307" i="12" s="1"/>
  <c r="I116" i="19" s="1"/>
  <c r="I263" i="12"/>
  <c r="I308" i="12" s="1"/>
  <c r="I117" i="19" s="1"/>
  <c r="I264" i="12"/>
  <c r="I309" i="12" s="1"/>
  <c r="I118" i="19" s="1"/>
  <c r="I265" i="12"/>
  <c r="I310" i="12" s="1"/>
  <c r="I119" i="19" s="1"/>
  <c r="I266" i="12"/>
  <c r="I311" i="12" s="1"/>
  <c r="I120" i="19" s="1"/>
  <c r="I267" i="12"/>
  <c r="I312" i="12" s="1"/>
  <c r="I121" i="19" s="1"/>
  <c r="I268" i="12"/>
  <c r="I313" i="12" s="1"/>
  <c r="I122" i="19" s="1"/>
  <c r="I269" i="12"/>
  <c r="I314" i="12" s="1"/>
  <c r="I123" i="19" s="1"/>
  <c r="I270" i="12"/>
  <c r="I315" i="12" s="1"/>
  <c r="I124" i="19" s="1"/>
  <c r="I281" i="12"/>
  <c r="I326" i="12" s="1"/>
  <c r="I135" i="19" s="1"/>
  <c r="I425" i="12"/>
  <c r="I426" i="12"/>
  <c r="I427" i="12"/>
  <c r="I428" i="12"/>
  <c r="I429" i="12"/>
  <c r="I430" i="12"/>
  <c r="I431" i="12"/>
  <c r="I432" i="12"/>
  <c r="I433" i="12"/>
  <c r="I434" i="12"/>
  <c r="I435" i="12"/>
  <c r="I436" i="12"/>
  <c r="I437" i="12"/>
  <c r="I438" i="12"/>
  <c r="I439" i="12"/>
  <c r="I440" i="12"/>
  <c r="I441" i="12"/>
  <c r="I442" i="12"/>
  <c r="I443" i="12"/>
  <c r="I444" i="12"/>
  <c r="I445" i="12"/>
  <c r="I446" i="12"/>
  <c r="I447" i="12"/>
  <c r="I448" i="12"/>
  <c r="I449" i="12"/>
  <c r="I450" i="12"/>
  <c r="I451" i="12"/>
  <c r="I452" i="12"/>
  <c r="I453" i="12"/>
  <c r="I464" i="12"/>
  <c r="I137" i="19"/>
  <c r="I138" i="19"/>
  <c r="I139" i="19"/>
  <c r="I140" i="19"/>
  <c r="I141" i="19"/>
  <c r="I142" i="19"/>
  <c r="I143" i="19"/>
  <c r="I144" i="19"/>
  <c r="I145" i="19"/>
  <c r="I146" i="19"/>
  <c r="I147" i="19"/>
  <c r="I148" i="19"/>
  <c r="I149" i="19"/>
  <c r="I150" i="19"/>
  <c r="I151" i="19"/>
  <c r="I152" i="19"/>
  <c r="I153" i="19"/>
  <c r="I154" i="19"/>
  <c r="I155" i="19"/>
  <c r="I156" i="19"/>
  <c r="I157" i="19"/>
  <c r="I158" i="19"/>
  <c r="I159" i="19"/>
  <c r="I160" i="19"/>
  <c r="I161" i="19"/>
  <c r="I162" i="19"/>
  <c r="I163" i="19"/>
  <c r="I164" i="19"/>
  <c r="I165" i="19"/>
  <c r="I181" i="19"/>
  <c r="I182" i="19"/>
  <c r="I183" i="19"/>
  <c r="I184" i="19"/>
  <c r="I185" i="19"/>
  <c r="I186" i="19"/>
  <c r="I187" i="19"/>
  <c r="I188" i="19"/>
  <c r="I189" i="19"/>
  <c r="I190" i="19"/>
  <c r="I191" i="19"/>
  <c r="I192" i="19"/>
  <c r="I193" i="19"/>
  <c r="I194" i="19"/>
  <c r="I195" i="19"/>
  <c r="I196" i="19"/>
  <c r="I197" i="19"/>
  <c r="I198" i="19"/>
  <c r="I199" i="19"/>
  <c r="I200" i="19"/>
  <c r="I201" i="19"/>
  <c r="I202" i="19"/>
  <c r="I203" i="19"/>
  <c r="I204" i="19"/>
  <c r="I205" i="19"/>
  <c r="I206" i="19"/>
  <c r="I207" i="19"/>
  <c r="I208" i="19"/>
  <c r="I209" i="19"/>
  <c r="I210" i="19"/>
  <c r="I211" i="19"/>
  <c r="I212" i="19"/>
  <c r="I213" i="19"/>
  <c r="I214" i="19"/>
  <c r="I215" i="19"/>
  <c r="I216" i="19"/>
  <c r="I217" i="19"/>
  <c r="I218" i="19"/>
  <c r="I219" i="19"/>
  <c r="I220" i="19"/>
  <c r="I241" i="19"/>
  <c r="I242" i="19"/>
  <c r="I243" i="19"/>
  <c r="I244" i="19"/>
  <c r="I245" i="19"/>
  <c r="I246" i="19"/>
  <c r="I247" i="19"/>
  <c r="I248" i="19"/>
  <c r="I249" i="19"/>
  <c r="I250" i="19"/>
  <c r="I251" i="19"/>
  <c r="I252" i="19"/>
  <c r="I253" i="19"/>
  <c r="I254" i="19"/>
  <c r="I255" i="19"/>
  <c r="I256" i="19"/>
  <c r="I257" i="19"/>
  <c r="I258" i="19"/>
  <c r="I259" i="19"/>
  <c r="I260" i="19"/>
  <c r="I261" i="19"/>
  <c r="I262" i="19"/>
  <c r="I263" i="19"/>
  <c r="I264" i="19"/>
  <c r="I265" i="19"/>
  <c r="I266" i="19"/>
  <c r="I267" i="19"/>
  <c r="I268" i="19"/>
  <c r="I269" i="19"/>
  <c r="I270" i="19"/>
  <c r="I286" i="19"/>
  <c r="I287" i="19"/>
  <c r="I288" i="19"/>
  <c r="I289" i="19"/>
  <c r="I290" i="19"/>
  <c r="I291" i="19"/>
  <c r="I292" i="19"/>
  <c r="I293" i="19"/>
  <c r="I294" i="19"/>
  <c r="I295" i="19"/>
  <c r="I296" i="19"/>
  <c r="I297" i="19"/>
  <c r="I298" i="19"/>
  <c r="I299" i="19"/>
  <c r="I300" i="19"/>
  <c r="I301" i="19"/>
  <c r="I302" i="19"/>
  <c r="I303" i="19"/>
  <c r="I304" i="19"/>
  <c r="I305" i="19"/>
  <c r="I306" i="19"/>
  <c r="I307" i="19"/>
  <c r="I308" i="19"/>
  <c r="I309" i="19"/>
  <c r="I310" i="19"/>
  <c r="I311" i="19"/>
  <c r="I312" i="19"/>
  <c r="I313" i="19"/>
  <c r="I314" i="19"/>
  <c r="I315" i="19"/>
  <c r="I331" i="19"/>
  <c r="I332" i="19"/>
  <c r="I333" i="19"/>
  <c r="I334" i="19"/>
  <c r="I335" i="19"/>
  <c r="I336" i="19"/>
  <c r="I337" i="19"/>
  <c r="I338" i="19"/>
  <c r="I339" i="19"/>
  <c r="I340" i="19"/>
  <c r="I341" i="19"/>
  <c r="I342" i="19"/>
  <c r="I343" i="19"/>
  <c r="I344" i="19"/>
  <c r="I345" i="19"/>
  <c r="I346" i="19"/>
  <c r="I347" i="19"/>
  <c r="I348" i="19"/>
  <c r="I349" i="19"/>
  <c r="I350" i="19"/>
  <c r="I351" i="19"/>
  <c r="I95" i="27" s="1"/>
  <c r="I123" i="27" s="1"/>
  <c r="I352" i="19"/>
  <c r="I353" i="19"/>
  <c r="I354" i="19"/>
  <c r="I355" i="19"/>
  <c r="I356" i="19"/>
  <c r="I357" i="19"/>
  <c r="I358" i="19"/>
  <c r="I359" i="19"/>
  <c r="I360" i="19"/>
  <c r="I365" i="19"/>
  <c r="I381" i="19"/>
  <c r="I382" i="19"/>
  <c r="I94" i="27" s="1"/>
  <c r="I383" i="19"/>
  <c r="I93" i="27" s="1"/>
  <c r="I1455" i="14"/>
  <c r="I1520" i="14"/>
  <c r="I1585" i="14"/>
  <c r="I1650" i="14"/>
  <c r="I1456" i="14"/>
  <c r="I1521" i="14"/>
  <c r="I1586" i="14"/>
  <c r="I1651" i="14"/>
  <c r="I1457" i="14"/>
  <c r="I1522" i="14"/>
  <c r="I1587" i="14"/>
  <c r="I1652" i="14"/>
  <c r="I1458" i="14"/>
  <c r="I1523" i="14"/>
  <c r="I1588" i="14"/>
  <c r="I1653" i="14"/>
  <c r="I1459" i="14"/>
  <c r="I1524" i="14"/>
  <c r="I1589" i="14"/>
  <c r="I1654" i="14"/>
  <c r="I1460" i="14"/>
  <c r="I1525" i="14"/>
  <c r="I1590" i="14"/>
  <c r="I1655" i="14"/>
  <c r="I1461" i="14"/>
  <c r="I1526" i="14"/>
  <c r="I1591" i="14"/>
  <c r="I1656" i="14"/>
  <c r="I1462" i="14"/>
  <c r="I1527" i="14"/>
  <c r="I1592" i="14"/>
  <c r="I1657" i="14"/>
  <c r="I1463" i="14"/>
  <c r="I1528" i="14"/>
  <c r="I1593" i="14"/>
  <c r="I1658" i="14"/>
  <c r="I1464" i="14"/>
  <c r="I1529" i="14"/>
  <c r="I1594" i="14"/>
  <c r="I1659" i="14"/>
  <c r="I1465" i="14"/>
  <c r="I1530" i="14"/>
  <c r="I1595" i="14"/>
  <c r="I1660" i="14"/>
  <c r="I1466" i="14"/>
  <c r="I1531" i="14"/>
  <c r="I1596" i="14"/>
  <c r="I1661" i="14"/>
  <c r="I1467" i="14"/>
  <c r="I1532" i="14"/>
  <c r="I1597" i="14"/>
  <c r="I1662" i="14"/>
  <c r="I1468" i="14"/>
  <c r="I1533" i="14"/>
  <c r="I1598" i="14"/>
  <c r="I1663" i="14"/>
  <c r="I1469" i="14"/>
  <c r="I1534" i="14"/>
  <c r="I1599" i="14"/>
  <c r="I1664" i="14"/>
  <c r="I1470" i="14"/>
  <c r="I1535" i="14"/>
  <c r="I1600" i="14"/>
  <c r="I1665" i="14"/>
  <c r="I1471" i="14"/>
  <c r="I1536" i="14"/>
  <c r="I1601" i="14"/>
  <c r="I1666" i="14"/>
  <c r="I1472" i="14"/>
  <c r="I1537" i="14"/>
  <c r="I1602" i="14"/>
  <c r="I1667" i="14"/>
  <c r="I1473" i="14"/>
  <c r="I1538" i="14"/>
  <c r="I1603" i="14"/>
  <c r="I1668" i="14"/>
  <c r="I1474" i="14"/>
  <c r="I1539" i="14"/>
  <c r="I1604" i="14"/>
  <c r="I1669" i="14"/>
  <c r="I1475" i="14"/>
  <c r="I1540" i="14"/>
  <c r="I1605" i="14"/>
  <c r="I1670" i="14"/>
  <c r="I1476" i="14"/>
  <c r="I1541" i="14"/>
  <c r="I1606" i="14"/>
  <c r="I1671" i="14"/>
  <c r="I1477" i="14"/>
  <c r="I1542" i="14"/>
  <c r="I1607" i="14"/>
  <c r="I1672" i="14"/>
  <c r="I1478" i="14"/>
  <c r="I1543" i="14"/>
  <c r="I1608" i="14"/>
  <c r="I1673" i="14"/>
  <c r="I1479" i="14"/>
  <c r="I1544" i="14"/>
  <c r="I1609" i="14"/>
  <c r="I1674" i="14"/>
  <c r="I1480" i="14"/>
  <c r="I1545" i="14"/>
  <c r="I1610" i="14"/>
  <c r="I1675" i="14"/>
  <c r="I1481" i="14"/>
  <c r="I1546" i="14"/>
  <c r="I1611" i="14"/>
  <c r="I1676" i="14"/>
  <c r="I1482" i="14"/>
  <c r="I1547" i="14"/>
  <c r="I1612" i="14"/>
  <c r="I1677" i="14"/>
  <c r="I1483" i="14"/>
  <c r="I1548" i="14"/>
  <c r="I1613" i="14"/>
  <c r="I1678" i="14"/>
  <c r="I1484" i="14"/>
  <c r="I1549" i="14"/>
  <c r="I1614" i="14"/>
  <c r="I1679" i="14"/>
  <c r="I1485" i="14"/>
  <c r="I1550" i="14"/>
  <c r="I1615" i="14"/>
  <c r="I1680" i="14"/>
  <c r="I1486" i="14"/>
  <c r="I1551" i="14"/>
  <c r="I1616" i="14"/>
  <c r="I1681" i="14"/>
  <c r="I1487" i="14"/>
  <c r="I1552" i="14"/>
  <c r="I1617" i="14"/>
  <c r="I1682" i="14"/>
  <c r="I1488" i="14"/>
  <c r="I1553" i="14"/>
  <c r="I1618" i="14"/>
  <c r="I1683" i="14"/>
  <c r="I1489" i="14"/>
  <c r="I1554" i="14"/>
  <c r="I1619" i="14"/>
  <c r="I1684" i="14"/>
  <c r="I1490" i="14"/>
  <c r="I1555" i="14"/>
  <c r="I1620" i="14"/>
  <c r="I1685" i="14"/>
  <c r="I1491" i="14"/>
  <c r="I1556" i="14"/>
  <c r="I1621" i="14"/>
  <c r="I1686" i="14"/>
  <c r="I1492" i="14"/>
  <c r="I1557" i="14"/>
  <c r="I1622" i="14"/>
  <c r="I1687" i="14"/>
  <c r="I1493" i="14"/>
  <c r="I1558" i="14"/>
  <c r="I1623" i="14"/>
  <c r="I1688" i="14"/>
  <c r="I1494" i="14"/>
  <c r="I1559" i="14"/>
  <c r="I1624" i="14"/>
  <c r="I1689" i="14"/>
  <c r="I1495" i="14"/>
  <c r="I1560" i="14"/>
  <c r="I1625" i="14"/>
  <c r="I1690" i="14"/>
  <c r="I1496" i="14"/>
  <c r="I1561" i="14"/>
  <c r="I1626" i="14"/>
  <c r="I1691" i="14"/>
  <c r="I1497" i="14"/>
  <c r="I1562" i="14"/>
  <c r="I1627" i="14"/>
  <c r="I1692" i="14"/>
  <c r="I1498" i="14"/>
  <c r="I1563" i="14"/>
  <c r="I1628" i="14"/>
  <c r="I1693" i="14"/>
  <c r="I1499" i="14"/>
  <c r="I1564" i="14"/>
  <c r="I1629" i="14"/>
  <c r="I1694" i="14"/>
  <c r="I1500" i="14"/>
  <c r="I1565" i="14"/>
  <c r="I1630" i="14"/>
  <c r="I1695" i="14"/>
  <c r="I1501" i="14"/>
  <c r="I1566" i="14"/>
  <c r="I1631" i="14"/>
  <c r="I1696" i="14"/>
  <c r="I1502" i="14"/>
  <c r="I1567" i="14"/>
  <c r="I1632" i="14"/>
  <c r="I1697" i="14"/>
  <c r="I1503" i="14"/>
  <c r="I1568" i="14"/>
  <c r="I1633" i="14"/>
  <c r="I1698" i="14"/>
  <c r="I1514" i="14"/>
  <c r="I1579" i="14"/>
  <c r="I1644" i="14"/>
  <c r="I1709" i="14"/>
  <c r="I1193" i="15"/>
  <c r="I1494" i="15"/>
  <c r="I455" i="19" s="1"/>
  <c r="I456" i="19"/>
  <c r="I457" i="19"/>
  <c r="I458" i="19"/>
  <c r="I459" i="19"/>
  <c r="I1519" i="15"/>
  <c r="I466" i="19" s="1"/>
  <c r="I1528" i="15"/>
  <c r="I467" i="19" s="1"/>
  <c r="I1548" i="15"/>
  <c r="I469" i="19" s="1"/>
  <c r="I1559" i="15"/>
  <c r="I470" i="19" s="1"/>
  <c r="I1570" i="15"/>
  <c r="I471" i="19" s="1"/>
  <c r="I129" i="16"/>
  <c r="I204" i="16" s="1"/>
  <c r="I472" i="19" s="1"/>
  <c r="I153" i="16"/>
  <c r="I205" i="16" s="1"/>
  <c r="I473" i="19" s="1"/>
  <c r="I177" i="16"/>
  <c r="I206" i="16" s="1"/>
  <c r="I474" i="19" s="1"/>
  <c r="I201" i="16"/>
  <c r="I207" i="16" s="1"/>
  <c r="I475" i="19" s="1"/>
  <c r="I476" i="19"/>
  <c r="I482" i="19"/>
  <c r="I483" i="19"/>
  <c r="I484" i="19"/>
  <c r="I485" i="19"/>
  <c r="I486" i="19"/>
  <c r="I487" i="19"/>
  <c r="I488" i="19"/>
  <c r="I489" i="19"/>
  <c r="I490" i="19"/>
  <c r="I491" i="19"/>
  <c r="I51" i="21"/>
  <c r="I54" i="21"/>
  <c r="I58" i="21"/>
  <c r="I81" i="27" s="1"/>
  <c r="I64" i="21"/>
  <c r="I82" i="27" s="1"/>
  <c r="J242" i="12"/>
  <c r="J287" i="12" s="1"/>
  <c r="J96" i="19" s="1"/>
  <c r="J243" i="12"/>
  <c r="J288" i="12" s="1"/>
  <c r="J97" i="19" s="1"/>
  <c r="J244" i="12"/>
  <c r="J289" i="12" s="1"/>
  <c r="J98" i="19" s="1"/>
  <c r="J245" i="12"/>
  <c r="J290" i="12" s="1"/>
  <c r="J99" i="19" s="1"/>
  <c r="J218" i="10"/>
  <c r="J15" i="19" s="1"/>
  <c r="J219" i="10"/>
  <c r="J16" i="19" s="1"/>
  <c r="J220" i="10"/>
  <c r="J17" i="19" s="1"/>
  <c r="J221" i="10"/>
  <c r="J18" i="19" s="1"/>
  <c r="J222" i="10"/>
  <c r="J19" i="19" s="1"/>
  <c r="J223" i="10"/>
  <c r="J20" i="19" s="1"/>
  <c r="J224" i="10"/>
  <c r="J21" i="19" s="1"/>
  <c r="J225" i="10"/>
  <c r="J22" i="19" s="1"/>
  <c r="J226" i="10"/>
  <c r="J23" i="19" s="1"/>
  <c r="J34" i="19"/>
  <c r="J274" i="10"/>
  <c r="J35" i="19" s="1"/>
  <c r="J36" i="19"/>
  <c r="J37" i="19"/>
  <c r="J38" i="19"/>
  <c r="J39" i="19"/>
  <c r="J40" i="19"/>
  <c r="J41" i="19"/>
  <c r="J42" i="19"/>
  <c r="J43" i="19"/>
  <c r="J44" i="19"/>
  <c r="J45" i="19"/>
  <c r="J46" i="19"/>
  <c r="J47" i="19"/>
  <c r="J48" i="19"/>
  <c r="J49" i="19"/>
  <c r="J50" i="19"/>
  <c r="J51" i="19"/>
  <c r="J52" i="19"/>
  <c r="J53" i="19"/>
  <c r="J54" i="19"/>
  <c r="J60" i="19"/>
  <c r="J63" i="19"/>
  <c r="J64" i="19"/>
  <c r="J65" i="19"/>
  <c r="J66" i="19"/>
  <c r="J67" i="19"/>
  <c r="J68" i="19"/>
  <c r="J69" i="19"/>
  <c r="J70" i="19"/>
  <c r="J71" i="19"/>
  <c r="J72" i="19"/>
  <c r="J73" i="19"/>
  <c r="J74" i="19"/>
  <c r="J75" i="19"/>
  <c r="J76" i="19"/>
  <c r="J77" i="19"/>
  <c r="J78" i="19"/>
  <c r="J79" i="19"/>
  <c r="J80" i="19"/>
  <c r="J81" i="19"/>
  <c r="J92" i="19"/>
  <c r="J246" i="12"/>
  <c r="J291" i="12" s="1"/>
  <c r="J100" i="19" s="1"/>
  <c r="J247" i="12"/>
  <c r="J292" i="12" s="1"/>
  <c r="J101" i="19" s="1"/>
  <c r="J248" i="12"/>
  <c r="J293" i="12" s="1"/>
  <c r="J102" i="19" s="1"/>
  <c r="J249" i="12"/>
  <c r="J294" i="12" s="1"/>
  <c r="J103" i="19" s="1"/>
  <c r="J250" i="12"/>
  <c r="J295" i="12" s="1"/>
  <c r="J104" i="19" s="1"/>
  <c r="J251" i="12"/>
  <c r="J296" i="12" s="1"/>
  <c r="J105" i="19" s="1"/>
  <c r="J252" i="12"/>
  <c r="J297" i="12" s="1"/>
  <c r="J106" i="19" s="1"/>
  <c r="J253" i="12"/>
  <c r="J298" i="12" s="1"/>
  <c r="J107" i="19" s="1"/>
  <c r="J254" i="12"/>
  <c r="J299" i="12" s="1"/>
  <c r="J108" i="19" s="1"/>
  <c r="J255" i="12"/>
  <c r="J300" i="12" s="1"/>
  <c r="J109" i="19" s="1"/>
  <c r="J256" i="12"/>
  <c r="J301" i="12" s="1"/>
  <c r="J110" i="19" s="1"/>
  <c r="J257" i="12"/>
  <c r="J302" i="12" s="1"/>
  <c r="J111" i="19" s="1"/>
  <c r="J258" i="12"/>
  <c r="J303" i="12" s="1"/>
  <c r="J112" i="19" s="1"/>
  <c r="J259" i="12"/>
  <c r="J304" i="12" s="1"/>
  <c r="J113" i="19" s="1"/>
  <c r="J260" i="12"/>
  <c r="J305" i="12" s="1"/>
  <c r="J114" i="19" s="1"/>
  <c r="J261" i="12"/>
  <c r="J306" i="12" s="1"/>
  <c r="J115" i="19" s="1"/>
  <c r="J262" i="12"/>
  <c r="J307" i="12" s="1"/>
  <c r="J116" i="19" s="1"/>
  <c r="J263" i="12"/>
  <c r="J308" i="12" s="1"/>
  <c r="J117" i="19" s="1"/>
  <c r="J264" i="12"/>
  <c r="J309" i="12" s="1"/>
  <c r="J118" i="19" s="1"/>
  <c r="J265" i="12"/>
  <c r="J310" i="12" s="1"/>
  <c r="J119" i="19" s="1"/>
  <c r="J266" i="12"/>
  <c r="J311" i="12" s="1"/>
  <c r="J120" i="19" s="1"/>
  <c r="J267" i="12"/>
  <c r="J312" i="12" s="1"/>
  <c r="J121" i="19" s="1"/>
  <c r="J268" i="12"/>
  <c r="J313" i="12" s="1"/>
  <c r="J122" i="19" s="1"/>
  <c r="J269" i="12"/>
  <c r="J314" i="12" s="1"/>
  <c r="J123" i="19" s="1"/>
  <c r="J270" i="12"/>
  <c r="J315" i="12" s="1"/>
  <c r="J124" i="19" s="1"/>
  <c r="J281" i="12"/>
  <c r="J326" i="12" s="1"/>
  <c r="J135" i="19" s="1"/>
  <c r="J425" i="12"/>
  <c r="J426" i="12"/>
  <c r="J427" i="12"/>
  <c r="J428" i="12"/>
  <c r="J429" i="12"/>
  <c r="J430" i="12"/>
  <c r="J431" i="12"/>
  <c r="J432" i="12"/>
  <c r="J433" i="12"/>
  <c r="J434" i="12"/>
  <c r="J435" i="12"/>
  <c r="J436" i="12"/>
  <c r="J437" i="12"/>
  <c r="J438" i="12"/>
  <c r="J439" i="12"/>
  <c r="J440" i="12"/>
  <c r="J441" i="12"/>
  <c r="J442" i="12"/>
  <c r="J443" i="12"/>
  <c r="J444" i="12"/>
  <c r="J445" i="12"/>
  <c r="J446" i="12"/>
  <c r="J447" i="12"/>
  <c r="J448" i="12"/>
  <c r="J449" i="12"/>
  <c r="J450" i="12"/>
  <c r="J451" i="12"/>
  <c r="J452" i="12"/>
  <c r="J453" i="12"/>
  <c r="J464" i="12"/>
  <c r="J137" i="19"/>
  <c r="J138" i="19"/>
  <c r="J139" i="19"/>
  <c r="J140" i="19"/>
  <c r="J141" i="19"/>
  <c r="J142" i="19"/>
  <c r="J143" i="19"/>
  <c r="J144" i="19"/>
  <c r="J145" i="19"/>
  <c r="J146" i="19"/>
  <c r="J147" i="19"/>
  <c r="J148" i="19"/>
  <c r="J149" i="19"/>
  <c r="J150" i="19"/>
  <c r="J151" i="19"/>
  <c r="J152" i="19"/>
  <c r="J153" i="19"/>
  <c r="J154" i="19"/>
  <c r="J155" i="19"/>
  <c r="J156" i="19"/>
  <c r="J157" i="19"/>
  <c r="J158" i="19"/>
  <c r="J159" i="19"/>
  <c r="J160" i="19"/>
  <c r="J161" i="19"/>
  <c r="J162" i="19"/>
  <c r="J163" i="19"/>
  <c r="J164" i="19"/>
  <c r="J165" i="19"/>
  <c r="J181" i="19"/>
  <c r="J182" i="19"/>
  <c r="J183" i="19"/>
  <c r="J184" i="19"/>
  <c r="J185" i="19"/>
  <c r="J186" i="19"/>
  <c r="J187" i="19"/>
  <c r="J188" i="19"/>
  <c r="J189" i="19"/>
  <c r="J190" i="19"/>
  <c r="J191" i="19"/>
  <c r="J192" i="19"/>
  <c r="J193" i="19"/>
  <c r="J194" i="19"/>
  <c r="J195" i="19"/>
  <c r="J196" i="19"/>
  <c r="J197" i="19"/>
  <c r="J198" i="19"/>
  <c r="J199" i="19"/>
  <c r="J200" i="19"/>
  <c r="J201" i="19"/>
  <c r="J202" i="19"/>
  <c r="J203" i="19"/>
  <c r="J204" i="19"/>
  <c r="J205" i="19"/>
  <c r="J206" i="19"/>
  <c r="J207" i="19"/>
  <c r="J208" i="19"/>
  <c r="J209" i="19"/>
  <c r="J210" i="19"/>
  <c r="J211" i="19"/>
  <c r="J212" i="19"/>
  <c r="J213" i="19"/>
  <c r="J214" i="19"/>
  <c r="J215" i="19"/>
  <c r="J216" i="19"/>
  <c r="J217" i="19"/>
  <c r="J218" i="19"/>
  <c r="J219" i="19"/>
  <c r="J220" i="19"/>
  <c r="J241" i="19"/>
  <c r="J242" i="19"/>
  <c r="J243" i="19"/>
  <c r="J244" i="19"/>
  <c r="J245" i="19"/>
  <c r="J246" i="19"/>
  <c r="J247" i="19"/>
  <c r="J248" i="19"/>
  <c r="J249" i="19"/>
  <c r="J250" i="19"/>
  <c r="J251" i="19"/>
  <c r="J252" i="19"/>
  <c r="J253" i="19"/>
  <c r="J254" i="19"/>
  <c r="J255" i="19"/>
  <c r="J256" i="19"/>
  <c r="J257" i="19"/>
  <c r="J258" i="19"/>
  <c r="J259" i="19"/>
  <c r="J260" i="19"/>
  <c r="J261" i="19"/>
  <c r="J262" i="19"/>
  <c r="J263" i="19"/>
  <c r="J264" i="19"/>
  <c r="J265" i="19"/>
  <c r="J266" i="19"/>
  <c r="J267" i="19"/>
  <c r="J268" i="19"/>
  <c r="J269" i="19"/>
  <c r="J270" i="19"/>
  <c r="J286" i="19"/>
  <c r="J287" i="19"/>
  <c r="J288" i="19"/>
  <c r="J289" i="19"/>
  <c r="J290" i="19"/>
  <c r="J291" i="19"/>
  <c r="J292" i="19"/>
  <c r="J293" i="19"/>
  <c r="J294" i="19"/>
  <c r="J295" i="19"/>
  <c r="J296" i="19"/>
  <c r="J297" i="19"/>
  <c r="J298" i="19"/>
  <c r="J299" i="19"/>
  <c r="J300" i="19"/>
  <c r="J301" i="19"/>
  <c r="J302" i="19"/>
  <c r="J303" i="19"/>
  <c r="J304" i="19"/>
  <c r="J305" i="19"/>
  <c r="J306" i="19"/>
  <c r="J307" i="19"/>
  <c r="J308" i="19"/>
  <c r="J309" i="19"/>
  <c r="J310" i="19"/>
  <c r="J311" i="19"/>
  <c r="J312" i="19"/>
  <c r="J313" i="19"/>
  <c r="J314" i="19"/>
  <c r="J315" i="19"/>
  <c r="J331" i="19"/>
  <c r="J332" i="19"/>
  <c r="J333" i="19"/>
  <c r="J334" i="19"/>
  <c r="J335" i="19"/>
  <c r="J336" i="19"/>
  <c r="J337" i="19"/>
  <c r="J338" i="19"/>
  <c r="J339" i="19"/>
  <c r="J340" i="19"/>
  <c r="J341" i="19"/>
  <c r="J342" i="19"/>
  <c r="J343" i="19"/>
  <c r="J344" i="19"/>
  <c r="J345" i="19"/>
  <c r="J346" i="19"/>
  <c r="J347" i="19"/>
  <c r="J348" i="19"/>
  <c r="J349" i="19"/>
  <c r="J350" i="19"/>
  <c r="J351" i="19"/>
  <c r="J95" i="27" s="1"/>
  <c r="J123" i="27" s="1"/>
  <c r="J352" i="19"/>
  <c r="J353" i="19"/>
  <c r="J354" i="19"/>
  <c r="J355" i="19"/>
  <c r="J356" i="19"/>
  <c r="J357" i="19"/>
  <c r="J358" i="19"/>
  <c r="J359" i="19"/>
  <c r="J360" i="19"/>
  <c r="J365" i="19"/>
  <c r="J381" i="19"/>
  <c r="J382" i="19"/>
  <c r="J94" i="27" s="1"/>
  <c r="J383" i="19"/>
  <c r="J93" i="27" s="1"/>
  <c r="J1455" i="14"/>
  <c r="J1520" i="14"/>
  <c r="J1585" i="14"/>
  <c r="J1650" i="14"/>
  <c r="J1456" i="14"/>
  <c r="J1521" i="14"/>
  <c r="J1586" i="14"/>
  <c r="J1651" i="14"/>
  <c r="J1457" i="14"/>
  <c r="J1522" i="14"/>
  <c r="J1587" i="14"/>
  <c r="J1652" i="14"/>
  <c r="J1458" i="14"/>
  <c r="J1523" i="14"/>
  <c r="J1588" i="14"/>
  <c r="J1653" i="14"/>
  <c r="J1459" i="14"/>
  <c r="J1524" i="14"/>
  <c r="J1589" i="14"/>
  <c r="J1654" i="14"/>
  <c r="J1460" i="14"/>
  <c r="J1525" i="14"/>
  <c r="J1590" i="14"/>
  <c r="J1655" i="14"/>
  <c r="J1461" i="14"/>
  <c r="J1526" i="14"/>
  <c r="J1591" i="14"/>
  <c r="J1656" i="14"/>
  <c r="J1462" i="14"/>
  <c r="J1527" i="14"/>
  <c r="J1592" i="14"/>
  <c r="J1657" i="14"/>
  <c r="J1463" i="14"/>
  <c r="J1528" i="14"/>
  <c r="J1593" i="14"/>
  <c r="J1658" i="14"/>
  <c r="J1464" i="14"/>
  <c r="J1529" i="14"/>
  <c r="J1594" i="14"/>
  <c r="J1659" i="14"/>
  <c r="J1465" i="14"/>
  <c r="J1530" i="14"/>
  <c r="J1595" i="14"/>
  <c r="J1660" i="14"/>
  <c r="J1466" i="14"/>
  <c r="J1531" i="14"/>
  <c r="J1596" i="14"/>
  <c r="J1661" i="14"/>
  <c r="J1467" i="14"/>
  <c r="J1532" i="14"/>
  <c r="J1597" i="14"/>
  <c r="J1662" i="14"/>
  <c r="J1468" i="14"/>
  <c r="J1533" i="14"/>
  <c r="J1598" i="14"/>
  <c r="J1663" i="14"/>
  <c r="J1469" i="14"/>
  <c r="J1534" i="14"/>
  <c r="J1599" i="14"/>
  <c r="J1664" i="14"/>
  <c r="J1470" i="14"/>
  <c r="J1535" i="14"/>
  <c r="J1600" i="14"/>
  <c r="J1665" i="14"/>
  <c r="J1471" i="14"/>
  <c r="J1536" i="14"/>
  <c r="J1601" i="14"/>
  <c r="J1666" i="14"/>
  <c r="J1472" i="14"/>
  <c r="J1537" i="14"/>
  <c r="J1602" i="14"/>
  <c r="J1667" i="14"/>
  <c r="J1473" i="14"/>
  <c r="J1538" i="14"/>
  <c r="J1603" i="14"/>
  <c r="J1668" i="14"/>
  <c r="J1474" i="14"/>
  <c r="J1539" i="14"/>
  <c r="J1604" i="14"/>
  <c r="J1669" i="14"/>
  <c r="J1475" i="14"/>
  <c r="J1540" i="14"/>
  <c r="J1605" i="14"/>
  <c r="J1670" i="14"/>
  <c r="J1476" i="14"/>
  <c r="J1541" i="14"/>
  <c r="J1606" i="14"/>
  <c r="J1671" i="14"/>
  <c r="J1477" i="14"/>
  <c r="J1542" i="14"/>
  <c r="J1607" i="14"/>
  <c r="J1672" i="14"/>
  <c r="J1478" i="14"/>
  <c r="J1543" i="14"/>
  <c r="J1608" i="14"/>
  <c r="J1673" i="14"/>
  <c r="J1479" i="14"/>
  <c r="J1544" i="14"/>
  <c r="J1609" i="14"/>
  <c r="J1674" i="14"/>
  <c r="J1480" i="14"/>
  <c r="J1545" i="14"/>
  <c r="J1610" i="14"/>
  <c r="J1675" i="14"/>
  <c r="J1481" i="14"/>
  <c r="J1546" i="14"/>
  <c r="J1611" i="14"/>
  <c r="J1676" i="14"/>
  <c r="J1482" i="14"/>
  <c r="J1547" i="14"/>
  <c r="J1612" i="14"/>
  <c r="J1677" i="14"/>
  <c r="J1483" i="14"/>
  <c r="J1548" i="14"/>
  <c r="J1613" i="14"/>
  <c r="J1678" i="14"/>
  <c r="J1484" i="14"/>
  <c r="J1549" i="14"/>
  <c r="J1614" i="14"/>
  <c r="J1679" i="14"/>
  <c r="J1485" i="14"/>
  <c r="J1550" i="14"/>
  <c r="J1615" i="14"/>
  <c r="J1680" i="14"/>
  <c r="J1486" i="14"/>
  <c r="J1551" i="14"/>
  <c r="J1616" i="14"/>
  <c r="J1681" i="14"/>
  <c r="J1487" i="14"/>
  <c r="J1552" i="14"/>
  <c r="J1617" i="14"/>
  <c r="J1682" i="14"/>
  <c r="J1488" i="14"/>
  <c r="J1553" i="14"/>
  <c r="J1618" i="14"/>
  <c r="J1683" i="14"/>
  <c r="J1489" i="14"/>
  <c r="J1554" i="14"/>
  <c r="J1619" i="14"/>
  <c r="J1684" i="14"/>
  <c r="J1490" i="14"/>
  <c r="J1555" i="14"/>
  <c r="J1620" i="14"/>
  <c r="J1685" i="14"/>
  <c r="J1491" i="14"/>
  <c r="J1556" i="14"/>
  <c r="J1621" i="14"/>
  <c r="J1686" i="14"/>
  <c r="J1492" i="14"/>
  <c r="J1557" i="14"/>
  <c r="J1622" i="14"/>
  <c r="J1687" i="14"/>
  <c r="J1493" i="14"/>
  <c r="J1558" i="14"/>
  <c r="J1623" i="14"/>
  <c r="J1688" i="14"/>
  <c r="J1494" i="14"/>
  <c r="J1559" i="14"/>
  <c r="J1624" i="14"/>
  <c r="J1689" i="14"/>
  <c r="J1495" i="14"/>
  <c r="J1560" i="14"/>
  <c r="J1625" i="14"/>
  <c r="J1690" i="14"/>
  <c r="J1496" i="14"/>
  <c r="J1561" i="14"/>
  <c r="J1626" i="14"/>
  <c r="J1691" i="14"/>
  <c r="J1497" i="14"/>
  <c r="J1562" i="14"/>
  <c r="J1627" i="14"/>
  <c r="J1692" i="14"/>
  <c r="J1498" i="14"/>
  <c r="J1563" i="14"/>
  <c r="J1628" i="14"/>
  <c r="J1693" i="14"/>
  <c r="J1499" i="14"/>
  <c r="J1564" i="14"/>
  <c r="J1629" i="14"/>
  <c r="J1694" i="14"/>
  <c r="J1500" i="14"/>
  <c r="J1565" i="14"/>
  <c r="J1630" i="14"/>
  <c r="J1695" i="14"/>
  <c r="J1501" i="14"/>
  <c r="J1566" i="14"/>
  <c r="J1631" i="14"/>
  <c r="J1696" i="14"/>
  <c r="J1502" i="14"/>
  <c r="J1567" i="14"/>
  <c r="J1632" i="14"/>
  <c r="J1697" i="14"/>
  <c r="J1503" i="14"/>
  <c r="J1568" i="14"/>
  <c r="J1633" i="14"/>
  <c r="J1698" i="14"/>
  <c r="J1514" i="14"/>
  <c r="J1579" i="14"/>
  <c r="J1644" i="14"/>
  <c r="J1709" i="14"/>
  <c r="J1193" i="15"/>
  <c r="J1494" i="15"/>
  <c r="J455" i="19" s="1"/>
  <c r="J456" i="19"/>
  <c r="J457" i="19"/>
  <c r="J458" i="19"/>
  <c r="J459" i="19"/>
  <c r="J1519" i="15"/>
  <c r="J466" i="19" s="1"/>
  <c r="J1528" i="15"/>
  <c r="J467" i="19" s="1"/>
  <c r="J1548" i="15"/>
  <c r="J469" i="19" s="1"/>
  <c r="J1559" i="15"/>
  <c r="J470" i="19" s="1"/>
  <c r="J1570" i="15"/>
  <c r="J471" i="19" s="1"/>
  <c r="J129" i="16"/>
  <c r="J204" i="16" s="1"/>
  <c r="J472" i="19" s="1"/>
  <c r="J153" i="16"/>
  <c r="J205" i="16" s="1"/>
  <c r="J473" i="19" s="1"/>
  <c r="J177" i="16"/>
  <c r="J206" i="16" s="1"/>
  <c r="J474" i="19" s="1"/>
  <c r="J201" i="16"/>
  <c r="J207" i="16" s="1"/>
  <c r="J475" i="19" s="1"/>
  <c r="J230" i="16"/>
  <c r="J476" i="19" s="1"/>
  <c r="J482" i="19"/>
  <c r="J483" i="19"/>
  <c r="J484" i="19"/>
  <c r="J485" i="19"/>
  <c r="J486" i="19"/>
  <c r="J487" i="19"/>
  <c r="J488" i="19"/>
  <c r="J489" i="19"/>
  <c r="J490" i="19"/>
  <c r="J491" i="19"/>
  <c r="J51" i="21"/>
  <c r="J54" i="21"/>
  <c r="J58" i="21"/>
  <c r="J81" i="27" s="1"/>
  <c r="J64" i="21"/>
  <c r="J82" i="27" s="1"/>
  <c r="K242" i="12"/>
  <c r="K287" i="12" s="1"/>
  <c r="K96" i="19" s="1"/>
  <c r="K243" i="12"/>
  <c r="K288" i="12" s="1"/>
  <c r="K97" i="19" s="1"/>
  <c r="K244" i="12"/>
  <c r="K289" i="12" s="1"/>
  <c r="K98" i="19" s="1"/>
  <c r="K245" i="12"/>
  <c r="K290" i="12" s="1"/>
  <c r="K99" i="19" s="1"/>
  <c r="K218" i="10"/>
  <c r="K15" i="19" s="1"/>
  <c r="K219" i="10"/>
  <c r="K16" i="19" s="1"/>
  <c r="K220" i="10"/>
  <c r="K17" i="19" s="1"/>
  <c r="K221" i="10"/>
  <c r="K18" i="19" s="1"/>
  <c r="K222" i="10"/>
  <c r="K19" i="19" s="1"/>
  <c r="K223" i="10"/>
  <c r="K20" i="19" s="1"/>
  <c r="K224" i="10"/>
  <c r="K21" i="19" s="1"/>
  <c r="K225" i="10"/>
  <c r="K22" i="19" s="1"/>
  <c r="K226" i="10"/>
  <c r="K23" i="19" s="1"/>
  <c r="K34" i="19"/>
  <c r="K274" i="10"/>
  <c r="K35" i="19" s="1"/>
  <c r="K36" i="19"/>
  <c r="K37" i="19"/>
  <c r="K38" i="19"/>
  <c r="K39" i="19"/>
  <c r="K40" i="19"/>
  <c r="K41" i="19"/>
  <c r="K42" i="19"/>
  <c r="K43" i="19"/>
  <c r="K44" i="19"/>
  <c r="K45" i="19"/>
  <c r="K46" i="19"/>
  <c r="K47" i="19"/>
  <c r="K48" i="19"/>
  <c r="K49" i="19"/>
  <c r="K50" i="19"/>
  <c r="K51" i="19"/>
  <c r="K52" i="19"/>
  <c r="K53" i="19"/>
  <c r="K54" i="19"/>
  <c r="K60" i="19"/>
  <c r="K63" i="19"/>
  <c r="K64" i="19"/>
  <c r="K65" i="19"/>
  <c r="K66" i="19"/>
  <c r="K67" i="19"/>
  <c r="K68" i="19"/>
  <c r="K69" i="19"/>
  <c r="K70" i="19"/>
  <c r="K71" i="19"/>
  <c r="K72" i="19"/>
  <c r="K73" i="19"/>
  <c r="K74" i="19"/>
  <c r="K75" i="19"/>
  <c r="K76" i="19"/>
  <c r="K77" i="19"/>
  <c r="K78" i="19"/>
  <c r="K79" i="19"/>
  <c r="K80" i="19"/>
  <c r="K81" i="19"/>
  <c r="K92" i="19"/>
  <c r="K246" i="12"/>
  <c r="K291" i="12" s="1"/>
  <c r="K100" i="19" s="1"/>
  <c r="K247" i="12"/>
  <c r="K292" i="12" s="1"/>
  <c r="K101" i="19" s="1"/>
  <c r="K248" i="12"/>
  <c r="K293" i="12" s="1"/>
  <c r="K102" i="19" s="1"/>
  <c r="K249" i="12"/>
  <c r="K294" i="12" s="1"/>
  <c r="K103" i="19" s="1"/>
  <c r="K250" i="12"/>
  <c r="K295" i="12" s="1"/>
  <c r="K104" i="19" s="1"/>
  <c r="K251" i="12"/>
  <c r="K296" i="12" s="1"/>
  <c r="K105" i="19" s="1"/>
  <c r="K252" i="12"/>
  <c r="K297" i="12" s="1"/>
  <c r="K106" i="19" s="1"/>
  <c r="K253" i="12"/>
  <c r="K298" i="12" s="1"/>
  <c r="K107" i="19" s="1"/>
  <c r="K254" i="12"/>
  <c r="K299" i="12" s="1"/>
  <c r="K108" i="19" s="1"/>
  <c r="K255" i="12"/>
  <c r="K300" i="12" s="1"/>
  <c r="K109" i="19" s="1"/>
  <c r="K256" i="12"/>
  <c r="K301" i="12" s="1"/>
  <c r="K110" i="19" s="1"/>
  <c r="K257" i="12"/>
  <c r="K302" i="12" s="1"/>
  <c r="K111" i="19" s="1"/>
  <c r="K258" i="12"/>
  <c r="K303" i="12" s="1"/>
  <c r="K112" i="19" s="1"/>
  <c r="K259" i="12"/>
  <c r="K304" i="12" s="1"/>
  <c r="K113" i="19" s="1"/>
  <c r="K260" i="12"/>
  <c r="K305" i="12" s="1"/>
  <c r="K114" i="19" s="1"/>
  <c r="K261" i="12"/>
  <c r="K306" i="12" s="1"/>
  <c r="K115" i="19" s="1"/>
  <c r="K262" i="12"/>
  <c r="K307" i="12" s="1"/>
  <c r="K116" i="19" s="1"/>
  <c r="K263" i="12"/>
  <c r="K308" i="12" s="1"/>
  <c r="K117" i="19" s="1"/>
  <c r="K264" i="12"/>
  <c r="K309" i="12" s="1"/>
  <c r="K118" i="19" s="1"/>
  <c r="K265" i="12"/>
  <c r="K310" i="12" s="1"/>
  <c r="K119" i="19" s="1"/>
  <c r="K266" i="12"/>
  <c r="K311" i="12" s="1"/>
  <c r="K120" i="19" s="1"/>
  <c r="K267" i="12"/>
  <c r="K312" i="12" s="1"/>
  <c r="K121" i="19" s="1"/>
  <c r="K268" i="12"/>
  <c r="K313" i="12" s="1"/>
  <c r="K122" i="19" s="1"/>
  <c r="K269" i="12"/>
  <c r="K314" i="12" s="1"/>
  <c r="K123" i="19" s="1"/>
  <c r="K270" i="12"/>
  <c r="K315" i="12" s="1"/>
  <c r="K124" i="19" s="1"/>
  <c r="K281" i="12"/>
  <c r="K326" i="12" s="1"/>
  <c r="K135" i="19" s="1"/>
  <c r="K425" i="12"/>
  <c r="K426" i="12"/>
  <c r="K427" i="12"/>
  <c r="K428" i="12"/>
  <c r="K429" i="12"/>
  <c r="K430" i="12"/>
  <c r="K431" i="12"/>
  <c r="K432" i="12"/>
  <c r="K433" i="12"/>
  <c r="K434" i="12"/>
  <c r="K435" i="12"/>
  <c r="K436" i="12"/>
  <c r="K437" i="12"/>
  <c r="K438" i="12"/>
  <c r="K439" i="12"/>
  <c r="K440" i="12"/>
  <c r="K441" i="12"/>
  <c r="K442" i="12"/>
  <c r="K443" i="12"/>
  <c r="K444" i="12"/>
  <c r="K445" i="12"/>
  <c r="K446" i="12"/>
  <c r="K447" i="12"/>
  <c r="K448" i="12"/>
  <c r="K449" i="12"/>
  <c r="K450" i="12"/>
  <c r="K451" i="12"/>
  <c r="K452" i="12"/>
  <c r="K453" i="12"/>
  <c r="K464" i="12"/>
  <c r="K137" i="19"/>
  <c r="K138" i="19"/>
  <c r="K139" i="19"/>
  <c r="K140" i="19"/>
  <c r="K141" i="19"/>
  <c r="K142" i="19"/>
  <c r="K143" i="19"/>
  <c r="K144" i="19"/>
  <c r="K145" i="19"/>
  <c r="K146" i="19"/>
  <c r="K147" i="19"/>
  <c r="K148" i="19"/>
  <c r="K149" i="19"/>
  <c r="K150" i="19"/>
  <c r="K151" i="19"/>
  <c r="K152" i="19"/>
  <c r="K153" i="19"/>
  <c r="K154" i="19"/>
  <c r="K155" i="19"/>
  <c r="K156" i="19"/>
  <c r="K157" i="19"/>
  <c r="K158" i="19"/>
  <c r="K159" i="19"/>
  <c r="K160" i="19"/>
  <c r="K161" i="19"/>
  <c r="K162" i="19"/>
  <c r="K163" i="19"/>
  <c r="K164" i="19"/>
  <c r="K165" i="19"/>
  <c r="K181" i="19"/>
  <c r="K182" i="19"/>
  <c r="K183" i="19"/>
  <c r="K184" i="19"/>
  <c r="K185" i="19"/>
  <c r="K186" i="19"/>
  <c r="K187" i="19"/>
  <c r="K188" i="19"/>
  <c r="K189" i="19"/>
  <c r="K190" i="19"/>
  <c r="K191" i="19"/>
  <c r="K192" i="19"/>
  <c r="K193" i="19"/>
  <c r="K194" i="19"/>
  <c r="K195" i="19"/>
  <c r="K196" i="19"/>
  <c r="K197" i="19"/>
  <c r="K198" i="19"/>
  <c r="K199" i="19"/>
  <c r="K200" i="19"/>
  <c r="K201" i="19"/>
  <c r="K202" i="19"/>
  <c r="K203" i="19"/>
  <c r="K204" i="19"/>
  <c r="K205" i="19"/>
  <c r="K206" i="19"/>
  <c r="K207" i="19"/>
  <c r="K208" i="19"/>
  <c r="K209" i="19"/>
  <c r="K210" i="19"/>
  <c r="K211" i="19"/>
  <c r="K212" i="19"/>
  <c r="K213" i="19"/>
  <c r="K214" i="19"/>
  <c r="K215" i="19"/>
  <c r="K216" i="19"/>
  <c r="K217" i="19"/>
  <c r="K218" i="19"/>
  <c r="K219" i="19"/>
  <c r="K220" i="19"/>
  <c r="K241" i="19"/>
  <c r="K242" i="19"/>
  <c r="K243" i="19"/>
  <c r="K244" i="19"/>
  <c r="K245" i="19"/>
  <c r="K246" i="19"/>
  <c r="K247" i="19"/>
  <c r="K248" i="19"/>
  <c r="K249" i="19"/>
  <c r="K250" i="19"/>
  <c r="K251" i="19"/>
  <c r="K252" i="19"/>
  <c r="K253" i="19"/>
  <c r="K254" i="19"/>
  <c r="K255" i="19"/>
  <c r="K256" i="19"/>
  <c r="K257" i="19"/>
  <c r="K258" i="19"/>
  <c r="K259" i="19"/>
  <c r="K260" i="19"/>
  <c r="K261" i="19"/>
  <c r="K262" i="19"/>
  <c r="K263" i="19"/>
  <c r="K264" i="19"/>
  <c r="K265" i="19"/>
  <c r="K266" i="19"/>
  <c r="K267" i="19"/>
  <c r="K268" i="19"/>
  <c r="K269" i="19"/>
  <c r="K270" i="19"/>
  <c r="K286" i="19"/>
  <c r="K287" i="19"/>
  <c r="K288" i="19"/>
  <c r="K289" i="19"/>
  <c r="K290" i="19"/>
  <c r="K291" i="19"/>
  <c r="K292" i="19"/>
  <c r="K293" i="19"/>
  <c r="K294" i="19"/>
  <c r="K295" i="19"/>
  <c r="K296" i="19"/>
  <c r="K297" i="19"/>
  <c r="K298" i="19"/>
  <c r="K299" i="19"/>
  <c r="K300" i="19"/>
  <c r="K301" i="19"/>
  <c r="K302" i="19"/>
  <c r="K303" i="19"/>
  <c r="K304" i="19"/>
  <c r="K305" i="19"/>
  <c r="K306" i="19"/>
  <c r="K307" i="19"/>
  <c r="K308" i="19"/>
  <c r="K309" i="19"/>
  <c r="K310" i="19"/>
  <c r="K311" i="19"/>
  <c r="K312" i="19"/>
  <c r="K313" i="19"/>
  <c r="K314" i="19"/>
  <c r="K315" i="19"/>
  <c r="K331" i="19"/>
  <c r="K332" i="19"/>
  <c r="K333" i="19"/>
  <c r="K334" i="19"/>
  <c r="K335" i="19"/>
  <c r="K336" i="19"/>
  <c r="K337" i="19"/>
  <c r="K338" i="19"/>
  <c r="K339" i="19"/>
  <c r="K340" i="19"/>
  <c r="K341" i="19"/>
  <c r="K342" i="19"/>
  <c r="K343" i="19"/>
  <c r="K344" i="19"/>
  <c r="K345" i="19"/>
  <c r="K346" i="19"/>
  <c r="K347" i="19"/>
  <c r="K348" i="19"/>
  <c r="K349" i="19"/>
  <c r="K350" i="19"/>
  <c r="K351" i="19"/>
  <c r="K95" i="27" s="1"/>
  <c r="K123" i="27" s="1"/>
  <c r="K352" i="19"/>
  <c r="K353" i="19"/>
  <c r="K354" i="19"/>
  <c r="K355" i="19"/>
  <c r="K356" i="19"/>
  <c r="K357" i="19"/>
  <c r="K358" i="19"/>
  <c r="K359" i="19"/>
  <c r="K360" i="19"/>
  <c r="K365" i="19"/>
  <c r="K381" i="19"/>
  <c r="K382" i="19"/>
  <c r="K94" i="27" s="1"/>
  <c r="K383" i="19"/>
  <c r="K93" i="27" s="1"/>
  <c r="K1455" i="14"/>
  <c r="K1520" i="14"/>
  <c r="K1585" i="14"/>
  <c r="K1650" i="14"/>
  <c r="K1456" i="14"/>
  <c r="K1521" i="14"/>
  <c r="K1586" i="14"/>
  <c r="K1651" i="14"/>
  <c r="K1457" i="14"/>
  <c r="K1522" i="14"/>
  <c r="K1587" i="14"/>
  <c r="K1652" i="14"/>
  <c r="K1458" i="14"/>
  <c r="K1523" i="14"/>
  <c r="K1588" i="14"/>
  <c r="K1653" i="14"/>
  <c r="K1459" i="14"/>
  <c r="K1524" i="14"/>
  <c r="K1589" i="14"/>
  <c r="K1654" i="14"/>
  <c r="K1460" i="14"/>
  <c r="K1525" i="14"/>
  <c r="K1590" i="14"/>
  <c r="K1655" i="14"/>
  <c r="K1461" i="14"/>
  <c r="K1526" i="14"/>
  <c r="K1591" i="14"/>
  <c r="K1656" i="14"/>
  <c r="K1462" i="14"/>
  <c r="K1527" i="14"/>
  <c r="K1592" i="14"/>
  <c r="K1657" i="14"/>
  <c r="K1463" i="14"/>
  <c r="K1528" i="14"/>
  <c r="K1593" i="14"/>
  <c r="K1658" i="14"/>
  <c r="K1464" i="14"/>
  <c r="K1529" i="14"/>
  <c r="K1594" i="14"/>
  <c r="K1659" i="14"/>
  <c r="K1465" i="14"/>
  <c r="K1530" i="14"/>
  <c r="K1595" i="14"/>
  <c r="K1660" i="14"/>
  <c r="K1466" i="14"/>
  <c r="K1531" i="14"/>
  <c r="K1596" i="14"/>
  <c r="K1661" i="14"/>
  <c r="K1467" i="14"/>
  <c r="K1532" i="14"/>
  <c r="K1597" i="14"/>
  <c r="K1662" i="14"/>
  <c r="K1468" i="14"/>
  <c r="K1533" i="14"/>
  <c r="K1598" i="14"/>
  <c r="K1663" i="14"/>
  <c r="K1469" i="14"/>
  <c r="K1534" i="14"/>
  <c r="K1599" i="14"/>
  <c r="K1664" i="14"/>
  <c r="K1470" i="14"/>
  <c r="K1535" i="14"/>
  <c r="K1600" i="14"/>
  <c r="K1665" i="14"/>
  <c r="K1471" i="14"/>
  <c r="K1536" i="14"/>
  <c r="K1601" i="14"/>
  <c r="K1666" i="14"/>
  <c r="K1472" i="14"/>
  <c r="K1537" i="14"/>
  <c r="K1602" i="14"/>
  <c r="K1667" i="14"/>
  <c r="K1473" i="14"/>
  <c r="K1538" i="14"/>
  <c r="K1603" i="14"/>
  <c r="K1668" i="14"/>
  <c r="K1474" i="14"/>
  <c r="K1539" i="14"/>
  <c r="K1604" i="14"/>
  <c r="K1669" i="14"/>
  <c r="K1475" i="14"/>
  <c r="K1540" i="14"/>
  <c r="K1605" i="14"/>
  <c r="K1670" i="14"/>
  <c r="K1476" i="14"/>
  <c r="K1541" i="14"/>
  <c r="K1606" i="14"/>
  <c r="K1671" i="14"/>
  <c r="K1477" i="14"/>
  <c r="K1542" i="14"/>
  <c r="K1607" i="14"/>
  <c r="K1672" i="14"/>
  <c r="K1478" i="14"/>
  <c r="K1543" i="14"/>
  <c r="K1608" i="14"/>
  <c r="K1673" i="14"/>
  <c r="K1479" i="14"/>
  <c r="K1544" i="14"/>
  <c r="K1609" i="14"/>
  <c r="K1674" i="14"/>
  <c r="K1480" i="14"/>
  <c r="K1545" i="14"/>
  <c r="K1610" i="14"/>
  <c r="K1675" i="14"/>
  <c r="K1481" i="14"/>
  <c r="K1546" i="14"/>
  <c r="K1611" i="14"/>
  <c r="K1676" i="14"/>
  <c r="K1482" i="14"/>
  <c r="K1547" i="14"/>
  <c r="K1612" i="14"/>
  <c r="K1677" i="14"/>
  <c r="K1483" i="14"/>
  <c r="K1548" i="14"/>
  <c r="K1613" i="14"/>
  <c r="K1678" i="14"/>
  <c r="K1484" i="14"/>
  <c r="K1549" i="14"/>
  <c r="K1614" i="14"/>
  <c r="K1679" i="14"/>
  <c r="K1485" i="14"/>
  <c r="K1550" i="14"/>
  <c r="K1615" i="14"/>
  <c r="K1680" i="14"/>
  <c r="K1486" i="14"/>
  <c r="K1551" i="14"/>
  <c r="K1616" i="14"/>
  <c r="K1681" i="14"/>
  <c r="K1487" i="14"/>
  <c r="K1552" i="14"/>
  <c r="K1617" i="14"/>
  <c r="K1682" i="14"/>
  <c r="K1488" i="14"/>
  <c r="K1553" i="14"/>
  <c r="K1618" i="14"/>
  <c r="K1683" i="14"/>
  <c r="K1489" i="14"/>
  <c r="K1554" i="14"/>
  <c r="K1619" i="14"/>
  <c r="K1684" i="14"/>
  <c r="K1490" i="14"/>
  <c r="K1555" i="14"/>
  <c r="K1620" i="14"/>
  <c r="K1685" i="14"/>
  <c r="K1491" i="14"/>
  <c r="K1556" i="14"/>
  <c r="K1621" i="14"/>
  <c r="K1686" i="14"/>
  <c r="K1492" i="14"/>
  <c r="K1557" i="14"/>
  <c r="K1622" i="14"/>
  <c r="K1687" i="14"/>
  <c r="K1493" i="14"/>
  <c r="K1558" i="14"/>
  <c r="K1623" i="14"/>
  <c r="K1688" i="14"/>
  <c r="K1494" i="14"/>
  <c r="K1559" i="14"/>
  <c r="K1624" i="14"/>
  <c r="K1689" i="14"/>
  <c r="K1495" i="14"/>
  <c r="K1560" i="14"/>
  <c r="K1625" i="14"/>
  <c r="K1690" i="14"/>
  <c r="K1496" i="14"/>
  <c r="K1561" i="14"/>
  <c r="K1626" i="14"/>
  <c r="K1691" i="14"/>
  <c r="K1497" i="14"/>
  <c r="K1562" i="14"/>
  <c r="K1627" i="14"/>
  <c r="K1692" i="14"/>
  <c r="K1498" i="14"/>
  <c r="K1563" i="14"/>
  <c r="K1628" i="14"/>
  <c r="K1693" i="14"/>
  <c r="K1499" i="14"/>
  <c r="K1564" i="14"/>
  <c r="K1629" i="14"/>
  <c r="K1694" i="14"/>
  <c r="K1500" i="14"/>
  <c r="K1565" i="14"/>
  <c r="K1630" i="14"/>
  <c r="K1695" i="14"/>
  <c r="K1501" i="14"/>
  <c r="K1566" i="14"/>
  <c r="K1631" i="14"/>
  <c r="K1696" i="14"/>
  <c r="K1502" i="14"/>
  <c r="K1567" i="14"/>
  <c r="K1632" i="14"/>
  <c r="K1697" i="14"/>
  <c r="K1503" i="14"/>
  <c r="K1568" i="14"/>
  <c r="K1633" i="14"/>
  <c r="K1698" i="14"/>
  <c r="K1514" i="14"/>
  <c r="K1579" i="14"/>
  <c r="K1644" i="14"/>
  <c r="K1709" i="14"/>
  <c r="K1193" i="15"/>
  <c r="K1494" i="15"/>
  <c r="K455" i="19" s="1"/>
  <c r="K456" i="19"/>
  <c r="K457" i="19"/>
  <c r="K458" i="19"/>
  <c r="K459" i="19"/>
  <c r="K1519" i="15"/>
  <c r="K466" i="19" s="1"/>
  <c r="K1528" i="15"/>
  <c r="K467" i="19" s="1"/>
  <c r="K1548" i="15"/>
  <c r="K469" i="19" s="1"/>
  <c r="K1559" i="15"/>
  <c r="K470" i="19" s="1"/>
  <c r="K1570" i="15"/>
  <c r="K471" i="19" s="1"/>
  <c r="K129" i="16"/>
  <c r="K204" i="16" s="1"/>
  <c r="K472" i="19" s="1"/>
  <c r="K153" i="16"/>
  <c r="K205" i="16" s="1"/>
  <c r="K473" i="19" s="1"/>
  <c r="K177" i="16"/>
  <c r="K206" i="16" s="1"/>
  <c r="K474" i="19" s="1"/>
  <c r="K201" i="16"/>
  <c r="K207" i="16" s="1"/>
  <c r="K475" i="19" s="1"/>
  <c r="K230" i="16"/>
  <c r="K476" i="19" s="1"/>
  <c r="K482" i="19"/>
  <c r="K483" i="19"/>
  <c r="K484" i="19"/>
  <c r="K485" i="19"/>
  <c r="K486" i="19"/>
  <c r="K487" i="19"/>
  <c r="K488" i="19"/>
  <c r="K489" i="19"/>
  <c r="K490" i="19"/>
  <c r="K491" i="19"/>
  <c r="K51" i="21"/>
  <c r="K54" i="21"/>
  <c r="K58" i="21"/>
  <c r="K81" i="27" s="1"/>
  <c r="K64" i="21"/>
  <c r="K82" i="27" s="1"/>
  <c r="L242" i="12"/>
  <c r="L287" i="12" s="1"/>
  <c r="L96" i="19" s="1"/>
  <c r="L243" i="12"/>
  <c r="L288" i="12" s="1"/>
  <c r="L97" i="19" s="1"/>
  <c r="L244" i="12"/>
  <c r="L289" i="12" s="1"/>
  <c r="L98" i="19" s="1"/>
  <c r="L245" i="12"/>
  <c r="L290" i="12" s="1"/>
  <c r="L99" i="19" s="1"/>
  <c r="L218" i="10"/>
  <c r="L15" i="19" s="1"/>
  <c r="L219" i="10"/>
  <c r="L16" i="19" s="1"/>
  <c r="L220" i="10"/>
  <c r="L17" i="19" s="1"/>
  <c r="L221" i="10"/>
  <c r="L18" i="19" s="1"/>
  <c r="L222" i="10"/>
  <c r="L19" i="19" s="1"/>
  <c r="L223" i="10"/>
  <c r="L20" i="19" s="1"/>
  <c r="L224" i="10"/>
  <c r="L21" i="19" s="1"/>
  <c r="L225" i="10"/>
  <c r="L22" i="19" s="1"/>
  <c r="L226" i="10"/>
  <c r="L23" i="19" s="1"/>
  <c r="L34" i="19"/>
  <c r="L274" i="10"/>
  <c r="L35" i="19" s="1"/>
  <c r="L36" i="19"/>
  <c r="L37" i="19"/>
  <c r="L38" i="19"/>
  <c r="L39" i="19"/>
  <c r="L40" i="19"/>
  <c r="L41" i="19"/>
  <c r="L42" i="19"/>
  <c r="L43" i="19"/>
  <c r="L44" i="19"/>
  <c r="L45" i="19"/>
  <c r="L46" i="19"/>
  <c r="L47" i="19"/>
  <c r="L48" i="19"/>
  <c r="L49" i="19"/>
  <c r="L50" i="19"/>
  <c r="L51" i="19"/>
  <c r="L52" i="19"/>
  <c r="L53" i="19"/>
  <c r="L54" i="19"/>
  <c r="L60" i="19"/>
  <c r="L63" i="19"/>
  <c r="L64" i="19"/>
  <c r="L65" i="19"/>
  <c r="L66" i="19"/>
  <c r="L67" i="19"/>
  <c r="L68" i="19"/>
  <c r="L69" i="19"/>
  <c r="L70" i="19"/>
  <c r="L71" i="19"/>
  <c r="L72" i="19"/>
  <c r="L73" i="19"/>
  <c r="L74" i="19"/>
  <c r="L75" i="19"/>
  <c r="L76" i="19"/>
  <c r="L77" i="19"/>
  <c r="L78" i="19"/>
  <c r="L79" i="19"/>
  <c r="L80" i="19"/>
  <c r="L81" i="19"/>
  <c r="L92" i="19"/>
  <c r="L246" i="12"/>
  <c r="L291" i="12" s="1"/>
  <c r="L100" i="19" s="1"/>
  <c r="L247" i="12"/>
  <c r="L292" i="12" s="1"/>
  <c r="L101" i="19" s="1"/>
  <c r="L248" i="12"/>
  <c r="L293" i="12" s="1"/>
  <c r="L102" i="19" s="1"/>
  <c r="L249" i="12"/>
  <c r="L294" i="12" s="1"/>
  <c r="L103" i="19" s="1"/>
  <c r="L250" i="12"/>
  <c r="L295" i="12" s="1"/>
  <c r="L104" i="19" s="1"/>
  <c r="L251" i="12"/>
  <c r="L296" i="12" s="1"/>
  <c r="L105" i="19" s="1"/>
  <c r="L252" i="12"/>
  <c r="L297" i="12" s="1"/>
  <c r="L106" i="19" s="1"/>
  <c r="L253" i="12"/>
  <c r="L298" i="12" s="1"/>
  <c r="L107" i="19" s="1"/>
  <c r="L254" i="12"/>
  <c r="L299" i="12" s="1"/>
  <c r="L108" i="19" s="1"/>
  <c r="L255" i="12"/>
  <c r="L300" i="12" s="1"/>
  <c r="L109" i="19" s="1"/>
  <c r="L256" i="12"/>
  <c r="L301" i="12" s="1"/>
  <c r="L110" i="19" s="1"/>
  <c r="L257" i="12"/>
  <c r="L302" i="12" s="1"/>
  <c r="L111" i="19" s="1"/>
  <c r="L258" i="12"/>
  <c r="L303" i="12" s="1"/>
  <c r="L112" i="19" s="1"/>
  <c r="L259" i="12"/>
  <c r="L304" i="12" s="1"/>
  <c r="L113" i="19" s="1"/>
  <c r="L260" i="12"/>
  <c r="L305" i="12" s="1"/>
  <c r="L114" i="19" s="1"/>
  <c r="L261" i="12"/>
  <c r="L306" i="12" s="1"/>
  <c r="L115" i="19" s="1"/>
  <c r="L262" i="12"/>
  <c r="L307" i="12" s="1"/>
  <c r="L116" i="19" s="1"/>
  <c r="L263" i="12"/>
  <c r="L308" i="12" s="1"/>
  <c r="L117" i="19" s="1"/>
  <c r="L264" i="12"/>
  <c r="L309" i="12" s="1"/>
  <c r="L118" i="19" s="1"/>
  <c r="L265" i="12"/>
  <c r="L310" i="12" s="1"/>
  <c r="L119" i="19" s="1"/>
  <c r="L266" i="12"/>
  <c r="L311" i="12" s="1"/>
  <c r="L120" i="19" s="1"/>
  <c r="L267" i="12"/>
  <c r="L312" i="12" s="1"/>
  <c r="L121" i="19" s="1"/>
  <c r="L268" i="12"/>
  <c r="L313" i="12" s="1"/>
  <c r="L122" i="19" s="1"/>
  <c r="L269" i="12"/>
  <c r="L314" i="12" s="1"/>
  <c r="L123" i="19" s="1"/>
  <c r="L270" i="12"/>
  <c r="L315" i="12" s="1"/>
  <c r="L124" i="19" s="1"/>
  <c r="L281" i="12"/>
  <c r="L326" i="12" s="1"/>
  <c r="L135" i="19" s="1"/>
  <c r="L425" i="12"/>
  <c r="L426" i="12"/>
  <c r="L427" i="12"/>
  <c r="L428" i="12"/>
  <c r="L429" i="12"/>
  <c r="L430" i="12"/>
  <c r="L431" i="12"/>
  <c r="L432" i="12"/>
  <c r="L433" i="12"/>
  <c r="L434" i="12"/>
  <c r="L435" i="12"/>
  <c r="L436" i="12"/>
  <c r="L437" i="12"/>
  <c r="L438" i="12"/>
  <c r="L439" i="12"/>
  <c r="L440" i="12"/>
  <c r="L441" i="12"/>
  <c r="L442" i="12"/>
  <c r="L443" i="12"/>
  <c r="L444" i="12"/>
  <c r="L445" i="12"/>
  <c r="L446" i="12"/>
  <c r="L447" i="12"/>
  <c r="L448" i="12"/>
  <c r="L449" i="12"/>
  <c r="L450" i="12"/>
  <c r="L451" i="12"/>
  <c r="L452" i="12"/>
  <c r="L453" i="12"/>
  <c r="L464" i="12"/>
  <c r="L137" i="19"/>
  <c r="L138" i="19"/>
  <c r="L139" i="19"/>
  <c r="L140" i="19"/>
  <c r="L141" i="19"/>
  <c r="L142" i="19"/>
  <c r="L143" i="19"/>
  <c r="L144" i="19"/>
  <c r="L145" i="19"/>
  <c r="L146" i="19"/>
  <c r="L147" i="19"/>
  <c r="L148" i="19"/>
  <c r="L149" i="19"/>
  <c r="L150" i="19"/>
  <c r="L151" i="19"/>
  <c r="L152" i="19"/>
  <c r="L153" i="19"/>
  <c r="L154" i="19"/>
  <c r="L155" i="19"/>
  <c r="L156" i="19"/>
  <c r="L157" i="19"/>
  <c r="L158" i="19"/>
  <c r="L159" i="19"/>
  <c r="L160" i="19"/>
  <c r="L161" i="19"/>
  <c r="L162" i="19"/>
  <c r="L163" i="19"/>
  <c r="L164" i="19"/>
  <c r="L165" i="19"/>
  <c r="L181" i="19"/>
  <c r="L182" i="19"/>
  <c r="L183" i="19"/>
  <c r="L184" i="19"/>
  <c r="L185" i="19"/>
  <c r="L186" i="19"/>
  <c r="L187" i="19"/>
  <c r="L188" i="19"/>
  <c r="L189" i="19"/>
  <c r="L190" i="19"/>
  <c r="L191" i="19"/>
  <c r="L192" i="19"/>
  <c r="L193" i="19"/>
  <c r="L194" i="19"/>
  <c r="L195" i="19"/>
  <c r="L196" i="19"/>
  <c r="L197" i="19"/>
  <c r="L198" i="19"/>
  <c r="L199" i="19"/>
  <c r="L200" i="19"/>
  <c r="L201" i="19"/>
  <c r="L202" i="19"/>
  <c r="L203" i="19"/>
  <c r="L204" i="19"/>
  <c r="L205" i="19"/>
  <c r="L206" i="19"/>
  <c r="L207" i="19"/>
  <c r="L208" i="19"/>
  <c r="L209" i="19"/>
  <c r="L210" i="19"/>
  <c r="L211" i="19"/>
  <c r="L212" i="19"/>
  <c r="L213" i="19"/>
  <c r="L214" i="19"/>
  <c r="L215" i="19"/>
  <c r="L216" i="19"/>
  <c r="L217" i="19"/>
  <c r="L218" i="19"/>
  <c r="L219" i="19"/>
  <c r="L220" i="19"/>
  <c r="L241" i="19"/>
  <c r="L242" i="19"/>
  <c r="L243" i="19"/>
  <c r="L244" i="19"/>
  <c r="L245" i="19"/>
  <c r="L246" i="19"/>
  <c r="L247" i="19"/>
  <c r="L248" i="19"/>
  <c r="L249" i="19"/>
  <c r="L250" i="19"/>
  <c r="L251" i="19"/>
  <c r="L252" i="19"/>
  <c r="L253" i="19"/>
  <c r="L254" i="19"/>
  <c r="L255" i="19"/>
  <c r="L256" i="19"/>
  <c r="L257" i="19"/>
  <c r="L258" i="19"/>
  <c r="L259" i="19"/>
  <c r="L260" i="19"/>
  <c r="L261" i="19"/>
  <c r="L262" i="19"/>
  <c r="L263" i="19"/>
  <c r="L264" i="19"/>
  <c r="L265" i="19"/>
  <c r="L266" i="19"/>
  <c r="L267" i="19"/>
  <c r="L268" i="19"/>
  <c r="L269" i="19"/>
  <c r="L270" i="19"/>
  <c r="L286" i="19"/>
  <c r="L287" i="19"/>
  <c r="L288" i="19"/>
  <c r="L289" i="19"/>
  <c r="L290" i="19"/>
  <c r="L291" i="19"/>
  <c r="L292" i="19"/>
  <c r="L293" i="19"/>
  <c r="L294" i="19"/>
  <c r="L295" i="19"/>
  <c r="L296" i="19"/>
  <c r="L297" i="19"/>
  <c r="L298" i="19"/>
  <c r="L299" i="19"/>
  <c r="L300" i="19"/>
  <c r="L301" i="19"/>
  <c r="L302" i="19"/>
  <c r="L303" i="19"/>
  <c r="L304" i="19"/>
  <c r="L305" i="19"/>
  <c r="L306" i="19"/>
  <c r="L307" i="19"/>
  <c r="L308" i="19"/>
  <c r="L309" i="19"/>
  <c r="L310" i="19"/>
  <c r="L311" i="19"/>
  <c r="L312" i="19"/>
  <c r="L313" i="19"/>
  <c r="L314" i="19"/>
  <c r="L315" i="19"/>
  <c r="L331" i="19"/>
  <c r="L332" i="19"/>
  <c r="L333" i="19"/>
  <c r="L334" i="19"/>
  <c r="L335" i="19"/>
  <c r="L336" i="19"/>
  <c r="L337" i="19"/>
  <c r="L338" i="19"/>
  <c r="L339" i="19"/>
  <c r="L340" i="19"/>
  <c r="L341" i="19"/>
  <c r="L342" i="19"/>
  <c r="L343" i="19"/>
  <c r="L344" i="19"/>
  <c r="L345" i="19"/>
  <c r="L346" i="19"/>
  <c r="L347" i="19"/>
  <c r="L348" i="19"/>
  <c r="L349" i="19"/>
  <c r="L350" i="19"/>
  <c r="L351" i="19"/>
  <c r="L95" i="27" s="1"/>
  <c r="L123" i="27" s="1"/>
  <c r="L352" i="19"/>
  <c r="L353" i="19"/>
  <c r="L354" i="19"/>
  <c r="L355" i="19"/>
  <c r="L356" i="19"/>
  <c r="L357" i="19"/>
  <c r="L358" i="19"/>
  <c r="L359" i="19"/>
  <c r="L360" i="19"/>
  <c r="L365" i="19"/>
  <c r="L381" i="19"/>
  <c r="L382" i="19"/>
  <c r="L94" i="27" s="1"/>
  <c r="L383" i="19"/>
  <c r="L93" i="27" s="1"/>
  <c r="L1455" i="14"/>
  <c r="L1520" i="14"/>
  <c r="L1585" i="14"/>
  <c r="L1650" i="14"/>
  <c r="L1456" i="14"/>
  <c r="L1521" i="14"/>
  <c r="L1586" i="14"/>
  <c r="L1651" i="14"/>
  <c r="L1457" i="14"/>
  <c r="L1522" i="14"/>
  <c r="L1587" i="14"/>
  <c r="L1652" i="14"/>
  <c r="L1458" i="14"/>
  <c r="L1523" i="14"/>
  <c r="L1588" i="14"/>
  <c r="L1653" i="14"/>
  <c r="L1459" i="14"/>
  <c r="L1524" i="14"/>
  <c r="L1589" i="14"/>
  <c r="L1654" i="14"/>
  <c r="L1460" i="14"/>
  <c r="L1525" i="14"/>
  <c r="L1590" i="14"/>
  <c r="L1655" i="14"/>
  <c r="L1461" i="14"/>
  <c r="L1526" i="14"/>
  <c r="L1591" i="14"/>
  <c r="L1656" i="14"/>
  <c r="L1462" i="14"/>
  <c r="L1527" i="14"/>
  <c r="L1592" i="14"/>
  <c r="L1657" i="14"/>
  <c r="L1463" i="14"/>
  <c r="L1528" i="14"/>
  <c r="L1593" i="14"/>
  <c r="L1658" i="14"/>
  <c r="L1464" i="14"/>
  <c r="L1529" i="14"/>
  <c r="L1594" i="14"/>
  <c r="L1659" i="14"/>
  <c r="L1465" i="14"/>
  <c r="L1530" i="14"/>
  <c r="L1595" i="14"/>
  <c r="L1660" i="14"/>
  <c r="L1466" i="14"/>
  <c r="L1531" i="14"/>
  <c r="L1596" i="14"/>
  <c r="L1661" i="14"/>
  <c r="L1467" i="14"/>
  <c r="L1532" i="14"/>
  <c r="L1597" i="14"/>
  <c r="L1662" i="14"/>
  <c r="L1468" i="14"/>
  <c r="L1533" i="14"/>
  <c r="L1598" i="14"/>
  <c r="L1663" i="14"/>
  <c r="L1469" i="14"/>
  <c r="L1534" i="14"/>
  <c r="L1599" i="14"/>
  <c r="L1664" i="14"/>
  <c r="L1470" i="14"/>
  <c r="L1535" i="14"/>
  <c r="L1600" i="14"/>
  <c r="L1665" i="14"/>
  <c r="L1471" i="14"/>
  <c r="L1536" i="14"/>
  <c r="L1601" i="14"/>
  <c r="L1666" i="14"/>
  <c r="L1472" i="14"/>
  <c r="L1537" i="14"/>
  <c r="L1602" i="14"/>
  <c r="L1667" i="14"/>
  <c r="L1473" i="14"/>
  <c r="L1538" i="14"/>
  <c r="L1603" i="14"/>
  <c r="L1668" i="14"/>
  <c r="L1474" i="14"/>
  <c r="L1539" i="14"/>
  <c r="L1604" i="14"/>
  <c r="L1669" i="14"/>
  <c r="L1475" i="14"/>
  <c r="L1540" i="14"/>
  <c r="L1605" i="14"/>
  <c r="L1670" i="14"/>
  <c r="L1476" i="14"/>
  <c r="L1541" i="14"/>
  <c r="L1606" i="14"/>
  <c r="L1671" i="14"/>
  <c r="L1477" i="14"/>
  <c r="L1542" i="14"/>
  <c r="L1607" i="14"/>
  <c r="L1672" i="14"/>
  <c r="L1478" i="14"/>
  <c r="L1543" i="14"/>
  <c r="L1608" i="14"/>
  <c r="L1673" i="14"/>
  <c r="L1479" i="14"/>
  <c r="L1544" i="14"/>
  <c r="L1609" i="14"/>
  <c r="L1674" i="14"/>
  <c r="L1480" i="14"/>
  <c r="L1545" i="14"/>
  <c r="L1610" i="14"/>
  <c r="L1675" i="14"/>
  <c r="L1481" i="14"/>
  <c r="L1546" i="14"/>
  <c r="L1611" i="14"/>
  <c r="L1676" i="14"/>
  <c r="L1482" i="14"/>
  <c r="L1547" i="14"/>
  <c r="L1612" i="14"/>
  <c r="L1677" i="14"/>
  <c r="L1483" i="14"/>
  <c r="L1548" i="14"/>
  <c r="L1613" i="14"/>
  <c r="L1678" i="14"/>
  <c r="L1484" i="14"/>
  <c r="L1549" i="14"/>
  <c r="L1614" i="14"/>
  <c r="L1679" i="14"/>
  <c r="L1485" i="14"/>
  <c r="L1550" i="14"/>
  <c r="L1615" i="14"/>
  <c r="L1680" i="14"/>
  <c r="L1486" i="14"/>
  <c r="L1551" i="14"/>
  <c r="L1616" i="14"/>
  <c r="L1681" i="14"/>
  <c r="L1487" i="14"/>
  <c r="L1552" i="14"/>
  <c r="L1617" i="14"/>
  <c r="L1682" i="14"/>
  <c r="L1488" i="14"/>
  <c r="L1553" i="14"/>
  <c r="L1618" i="14"/>
  <c r="L1683" i="14"/>
  <c r="L1489" i="14"/>
  <c r="L1554" i="14"/>
  <c r="L1619" i="14"/>
  <c r="L1684" i="14"/>
  <c r="L1490" i="14"/>
  <c r="L1555" i="14"/>
  <c r="L1620" i="14"/>
  <c r="L1685" i="14"/>
  <c r="L1491" i="14"/>
  <c r="L1556" i="14"/>
  <c r="L1621" i="14"/>
  <c r="L1686" i="14"/>
  <c r="L1492" i="14"/>
  <c r="L1557" i="14"/>
  <c r="L1622" i="14"/>
  <c r="L1687" i="14"/>
  <c r="L1493" i="14"/>
  <c r="L1558" i="14"/>
  <c r="L1623" i="14"/>
  <c r="L1688" i="14"/>
  <c r="L1494" i="14"/>
  <c r="L1559" i="14"/>
  <c r="L1624" i="14"/>
  <c r="L1689" i="14"/>
  <c r="L1495" i="14"/>
  <c r="L1560" i="14"/>
  <c r="L1625" i="14"/>
  <c r="L1690" i="14"/>
  <c r="L1496" i="14"/>
  <c r="L1561" i="14"/>
  <c r="L1626" i="14"/>
  <c r="L1691" i="14"/>
  <c r="L1497" i="14"/>
  <c r="L1562" i="14"/>
  <c r="L1627" i="14"/>
  <c r="L1692" i="14"/>
  <c r="L1498" i="14"/>
  <c r="L1563" i="14"/>
  <c r="L1628" i="14"/>
  <c r="L1693" i="14"/>
  <c r="L1499" i="14"/>
  <c r="L1564" i="14"/>
  <c r="L1629" i="14"/>
  <c r="L1694" i="14"/>
  <c r="L1500" i="14"/>
  <c r="L1565" i="14"/>
  <c r="L1630" i="14"/>
  <c r="L1695" i="14"/>
  <c r="L1501" i="14"/>
  <c r="L1566" i="14"/>
  <c r="L1631" i="14"/>
  <c r="L1696" i="14"/>
  <c r="L1502" i="14"/>
  <c r="L1567" i="14"/>
  <c r="L1632" i="14"/>
  <c r="L1697" i="14"/>
  <c r="L1503" i="14"/>
  <c r="L1568" i="14"/>
  <c r="L1633" i="14"/>
  <c r="L1698" i="14"/>
  <c r="L1514" i="14"/>
  <c r="L1579" i="14"/>
  <c r="L1644" i="14"/>
  <c r="L1709" i="14"/>
  <c r="L1193" i="15"/>
  <c r="L1494" i="15"/>
  <c r="L455" i="19" s="1"/>
  <c r="L456" i="19"/>
  <c r="L457" i="19"/>
  <c r="L458" i="19"/>
  <c r="L459" i="19"/>
  <c r="L1519" i="15"/>
  <c r="L466" i="19" s="1"/>
  <c r="L1528" i="15"/>
  <c r="L467" i="19" s="1"/>
  <c r="L1548" i="15"/>
  <c r="L469" i="19" s="1"/>
  <c r="L1559" i="15"/>
  <c r="L470" i="19" s="1"/>
  <c r="L1570" i="15"/>
  <c r="L471" i="19" s="1"/>
  <c r="L129" i="16"/>
  <c r="L204" i="16" s="1"/>
  <c r="L472" i="19" s="1"/>
  <c r="L153" i="16"/>
  <c r="L205" i="16" s="1"/>
  <c r="L177" i="16"/>
  <c r="L206" i="16" s="1"/>
  <c r="L474" i="19" s="1"/>
  <c r="L201" i="16"/>
  <c r="L207" i="16" s="1"/>
  <c r="L475" i="19" s="1"/>
  <c r="L230" i="16"/>
  <c r="L476" i="19" s="1"/>
  <c r="L482" i="19"/>
  <c r="L483" i="19"/>
  <c r="L484" i="19"/>
  <c r="L485" i="19"/>
  <c r="L486" i="19"/>
  <c r="L487" i="19"/>
  <c r="L488" i="19"/>
  <c r="L489" i="19"/>
  <c r="L490" i="19"/>
  <c r="L491" i="19"/>
  <c r="L51" i="21"/>
  <c r="L54" i="21"/>
  <c r="L58" i="21"/>
  <c r="L81" i="27" s="1"/>
  <c r="L64" i="21"/>
  <c r="L82" i="27" s="1"/>
  <c r="M242" i="12"/>
  <c r="M287" i="12" s="1"/>
  <c r="M96" i="19" s="1"/>
  <c r="M243" i="12"/>
  <c r="M288" i="12" s="1"/>
  <c r="M97" i="19" s="1"/>
  <c r="M244" i="12"/>
  <c r="M289" i="12" s="1"/>
  <c r="M98" i="19" s="1"/>
  <c r="M245" i="12"/>
  <c r="M290" i="12" s="1"/>
  <c r="M99" i="19" s="1"/>
  <c r="M218" i="10"/>
  <c r="M15" i="19" s="1"/>
  <c r="M219" i="10"/>
  <c r="M16" i="19" s="1"/>
  <c r="M220" i="10"/>
  <c r="M17" i="19" s="1"/>
  <c r="M221" i="10"/>
  <c r="M18" i="19" s="1"/>
  <c r="M222" i="10"/>
  <c r="M19" i="19" s="1"/>
  <c r="M223" i="10"/>
  <c r="M20" i="19" s="1"/>
  <c r="M224" i="10"/>
  <c r="M21" i="19" s="1"/>
  <c r="M225" i="10"/>
  <c r="M22" i="19" s="1"/>
  <c r="M226" i="10"/>
  <c r="M23" i="19" s="1"/>
  <c r="M34" i="19"/>
  <c r="M274" i="10"/>
  <c r="M280" i="10" s="1"/>
  <c r="M36" i="19"/>
  <c r="M37" i="19"/>
  <c r="M38" i="19"/>
  <c r="M39" i="19"/>
  <c r="M40" i="19"/>
  <c r="M41" i="19"/>
  <c r="M42" i="19"/>
  <c r="M43" i="19"/>
  <c r="M44" i="19"/>
  <c r="M45" i="19"/>
  <c r="M46" i="19"/>
  <c r="M47" i="19"/>
  <c r="M48" i="19"/>
  <c r="M49" i="19"/>
  <c r="M50" i="19"/>
  <c r="M51" i="19"/>
  <c r="M52" i="19"/>
  <c r="M53" i="19"/>
  <c r="M54" i="19"/>
  <c r="M60" i="19"/>
  <c r="M63" i="19"/>
  <c r="M64" i="19"/>
  <c r="M65" i="19"/>
  <c r="M66" i="19"/>
  <c r="M67" i="19"/>
  <c r="M68" i="19"/>
  <c r="M69" i="19"/>
  <c r="M70" i="19"/>
  <c r="M71" i="19"/>
  <c r="M72" i="19"/>
  <c r="M73" i="19"/>
  <c r="M74" i="19"/>
  <c r="M75" i="19"/>
  <c r="M76" i="19"/>
  <c r="M77" i="19"/>
  <c r="M78" i="19"/>
  <c r="M79" i="19"/>
  <c r="M80" i="19"/>
  <c r="M81" i="19"/>
  <c r="M92" i="19"/>
  <c r="M246" i="12"/>
  <c r="M291" i="12" s="1"/>
  <c r="M100" i="19" s="1"/>
  <c r="M247" i="12"/>
  <c r="M292" i="12" s="1"/>
  <c r="M101" i="19" s="1"/>
  <c r="M248" i="12"/>
  <c r="M293" i="12" s="1"/>
  <c r="M102" i="19" s="1"/>
  <c r="M249" i="12"/>
  <c r="M294" i="12" s="1"/>
  <c r="M103" i="19" s="1"/>
  <c r="M250" i="12"/>
  <c r="M295" i="12" s="1"/>
  <c r="M104" i="19" s="1"/>
  <c r="M251" i="12"/>
  <c r="M296" i="12" s="1"/>
  <c r="M105" i="19" s="1"/>
  <c r="M252" i="12"/>
  <c r="M297" i="12" s="1"/>
  <c r="M106" i="19" s="1"/>
  <c r="M253" i="12"/>
  <c r="M298" i="12" s="1"/>
  <c r="M107" i="19" s="1"/>
  <c r="M254" i="12"/>
  <c r="M299" i="12" s="1"/>
  <c r="M108" i="19" s="1"/>
  <c r="M255" i="12"/>
  <c r="M300" i="12" s="1"/>
  <c r="M109" i="19" s="1"/>
  <c r="M256" i="12"/>
  <c r="M301" i="12" s="1"/>
  <c r="M110" i="19" s="1"/>
  <c r="M257" i="12"/>
  <c r="M302" i="12" s="1"/>
  <c r="M111" i="19" s="1"/>
  <c r="M258" i="12"/>
  <c r="M303" i="12" s="1"/>
  <c r="M112" i="19" s="1"/>
  <c r="M259" i="12"/>
  <c r="M304" i="12" s="1"/>
  <c r="M113" i="19" s="1"/>
  <c r="M260" i="12"/>
  <c r="M305" i="12" s="1"/>
  <c r="M114" i="19" s="1"/>
  <c r="M261" i="12"/>
  <c r="M306" i="12" s="1"/>
  <c r="M115" i="19" s="1"/>
  <c r="M262" i="12"/>
  <c r="M307" i="12" s="1"/>
  <c r="M116" i="19" s="1"/>
  <c r="M263" i="12"/>
  <c r="M308" i="12" s="1"/>
  <c r="M117" i="19" s="1"/>
  <c r="M264" i="12"/>
  <c r="M309" i="12" s="1"/>
  <c r="M118" i="19" s="1"/>
  <c r="M265" i="12"/>
  <c r="M310" i="12" s="1"/>
  <c r="M119" i="19" s="1"/>
  <c r="M266" i="12"/>
  <c r="M311" i="12" s="1"/>
  <c r="M120" i="19" s="1"/>
  <c r="M267" i="12"/>
  <c r="M312" i="12" s="1"/>
  <c r="M121" i="19" s="1"/>
  <c r="M268" i="12"/>
  <c r="M313" i="12" s="1"/>
  <c r="M122" i="19" s="1"/>
  <c r="M269" i="12"/>
  <c r="M314" i="12" s="1"/>
  <c r="M123" i="19" s="1"/>
  <c r="M270" i="12"/>
  <c r="M315" i="12" s="1"/>
  <c r="M124" i="19" s="1"/>
  <c r="M281" i="12"/>
  <c r="M326" i="12" s="1"/>
  <c r="M135" i="19" s="1"/>
  <c r="M425" i="12"/>
  <c r="M426" i="12"/>
  <c r="M427" i="12"/>
  <c r="M428" i="12"/>
  <c r="M429" i="12"/>
  <c r="M430" i="12"/>
  <c r="M431" i="12"/>
  <c r="M432" i="12"/>
  <c r="M433" i="12"/>
  <c r="M434" i="12"/>
  <c r="M435" i="12"/>
  <c r="M436" i="12"/>
  <c r="M437" i="12"/>
  <c r="M438" i="12"/>
  <c r="M439" i="12"/>
  <c r="M440" i="12"/>
  <c r="M441" i="12"/>
  <c r="M442" i="12"/>
  <c r="M443" i="12"/>
  <c r="M444" i="12"/>
  <c r="M445" i="12"/>
  <c r="M446" i="12"/>
  <c r="M447" i="12"/>
  <c r="M448" i="12"/>
  <c r="M449" i="12"/>
  <c r="M450" i="12"/>
  <c r="M451" i="12"/>
  <c r="M452" i="12"/>
  <c r="M453" i="12"/>
  <c r="M464" i="12"/>
  <c r="M137" i="19"/>
  <c r="M138" i="19"/>
  <c r="M139" i="19"/>
  <c r="M140" i="19"/>
  <c r="M141" i="19"/>
  <c r="M142" i="19"/>
  <c r="M143" i="19"/>
  <c r="M144" i="19"/>
  <c r="M145" i="19"/>
  <c r="M146" i="19"/>
  <c r="M147" i="19"/>
  <c r="M148" i="19"/>
  <c r="M149" i="19"/>
  <c r="M150" i="19"/>
  <c r="M151" i="19"/>
  <c r="M152" i="19"/>
  <c r="M153" i="19"/>
  <c r="M154" i="19"/>
  <c r="M155" i="19"/>
  <c r="M156" i="19"/>
  <c r="M157" i="19"/>
  <c r="M158" i="19"/>
  <c r="M159" i="19"/>
  <c r="M160" i="19"/>
  <c r="M161" i="19"/>
  <c r="M162" i="19"/>
  <c r="M163" i="19"/>
  <c r="M164" i="19"/>
  <c r="M165" i="19"/>
  <c r="M181" i="19"/>
  <c r="M182" i="19"/>
  <c r="M183" i="19"/>
  <c r="M184" i="19"/>
  <c r="M185" i="19"/>
  <c r="M186" i="19"/>
  <c r="M187" i="19"/>
  <c r="M188" i="19"/>
  <c r="M189" i="19"/>
  <c r="M190" i="19"/>
  <c r="M191" i="19"/>
  <c r="M192" i="19"/>
  <c r="M193" i="19"/>
  <c r="M194" i="19"/>
  <c r="M195" i="19"/>
  <c r="M196" i="19"/>
  <c r="M197" i="19"/>
  <c r="M198" i="19"/>
  <c r="M199" i="19"/>
  <c r="M200" i="19"/>
  <c r="M201" i="19"/>
  <c r="M202" i="19"/>
  <c r="M203" i="19"/>
  <c r="M204" i="19"/>
  <c r="M205" i="19"/>
  <c r="M206" i="19"/>
  <c r="M207" i="19"/>
  <c r="M208" i="19"/>
  <c r="M209" i="19"/>
  <c r="M210" i="19"/>
  <c r="M211" i="19"/>
  <c r="M212" i="19"/>
  <c r="M213" i="19"/>
  <c r="M214" i="19"/>
  <c r="M215" i="19"/>
  <c r="M216" i="19"/>
  <c r="M217" i="19"/>
  <c r="M218" i="19"/>
  <c r="M219" i="19"/>
  <c r="M220" i="19"/>
  <c r="M241" i="19"/>
  <c r="M242" i="19"/>
  <c r="M243" i="19"/>
  <c r="M244" i="19"/>
  <c r="M245" i="19"/>
  <c r="M246" i="19"/>
  <c r="M247" i="19"/>
  <c r="M248" i="19"/>
  <c r="M249" i="19"/>
  <c r="M250" i="19"/>
  <c r="M251" i="19"/>
  <c r="M252" i="19"/>
  <c r="M253" i="19"/>
  <c r="M254" i="19"/>
  <c r="M255" i="19"/>
  <c r="M256" i="19"/>
  <c r="M257" i="19"/>
  <c r="M258" i="19"/>
  <c r="M259" i="19"/>
  <c r="M260" i="19"/>
  <c r="M261" i="19"/>
  <c r="M262" i="19"/>
  <c r="M263" i="19"/>
  <c r="M264" i="19"/>
  <c r="M265" i="19"/>
  <c r="M266" i="19"/>
  <c r="M267" i="19"/>
  <c r="M268" i="19"/>
  <c r="M269" i="19"/>
  <c r="M270" i="19"/>
  <c r="M286" i="19"/>
  <c r="M287" i="19"/>
  <c r="M288" i="19"/>
  <c r="M289" i="19"/>
  <c r="M290" i="19"/>
  <c r="M291" i="19"/>
  <c r="M292" i="19"/>
  <c r="M293" i="19"/>
  <c r="M294" i="19"/>
  <c r="M295" i="19"/>
  <c r="M296" i="19"/>
  <c r="M297" i="19"/>
  <c r="M298" i="19"/>
  <c r="M299" i="19"/>
  <c r="M300" i="19"/>
  <c r="M301" i="19"/>
  <c r="M302" i="19"/>
  <c r="M303" i="19"/>
  <c r="M304" i="19"/>
  <c r="M305" i="19"/>
  <c r="M306" i="19"/>
  <c r="M307" i="19"/>
  <c r="M308" i="19"/>
  <c r="M309" i="19"/>
  <c r="M310" i="19"/>
  <c r="M311" i="19"/>
  <c r="M312" i="19"/>
  <c r="M313" i="19"/>
  <c r="M314" i="19"/>
  <c r="M315" i="19"/>
  <c r="M331" i="19"/>
  <c r="M332" i="19"/>
  <c r="M333" i="19"/>
  <c r="M334" i="19"/>
  <c r="M335" i="19"/>
  <c r="M336" i="19"/>
  <c r="M337" i="19"/>
  <c r="M338" i="19"/>
  <c r="M339" i="19"/>
  <c r="M340" i="19"/>
  <c r="M341" i="19"/>
  <c r="M342" i="19"/>
  <c r="M343" i="19"/>
  <c r="M344" i="19"/>
  <c r="M345" i="19"/>
  <c r="M346" i="19"/>
  <c r="M347" i="19"/>
  <c r="M348" i="19"/>
  <c r="M349" i="19"/>
  <c r="M350" i="19"/>
  <c r="M351" i="19"/>
  <c r="M95" i="27" s="1"/>
  <c r="M123" i="27" s="1"/>
  <c r="M352" i="19"/>
  <c r="M353" i="19"/>
  <c r="M354" i="19"/>
  <c r="M355" i="19"/>
  <c r="M356" i="19"/>
  <c r="M357" i="19"/>
  <c r="M358" i="19"/>
  <c r="M359" i="19"/>
  <c r="M360" i="19"/>
  <c r="M365" i="19"/>
  <c r="M381" i="19"/>
  <c r="M382" i="19"/>
  <c r="M94" i="27" s="1"/>
  <c r="M383" i="19"/>
  <c r="M93" i="27" s="1"/>
  <c r="M1455" i="14"/>
  <c r="M1520" i="14"/>
  <c r="M1585" i="14"/>
  <c r="M1650" i="14"/>
  <c r="M1456" i="14"/>
  <c r="M1521" i="14"/>
  <c r="M1586" i="14"/>
  <c r="M1651" i="14"/>
  <c r="M1457" i="14"/>
  <c r="M1522" i="14"/>
  <c r="M1587" i="14"/>
  <c r="M1652" i="14"/>
  <c r="M1458" i="14"/>
  <c r="M1523" i="14"/>
  <c r="M1588" i="14"/>
  <c r="M1653" i="14"/>
  <c r="M1459" i="14"/>
  <c r="M1524" i="14"/>
  <c r="M1589" i="14"/>
  <c r="M1654" i="14"/>
  <c r="M1460" i="14"/>
  <c r="M1525" i="14"/>
  <c r="M1590" i="14"/>
  <c r="M1655" i="14"/>
  <c r="M1461" i="14"/>
  <c r="M1526" i="14"/>
  <c r="M1591" i="14"/>
  <c r="M1656" i="14"/>
  <c r="M1462" i="14"/>
  <c r="M1527" i="14"/>
  <c r="M1592" i="14"/>
  <c r="M1657" i="14"/>
  <c r="M1463" i="14"/>
  <c r="M1528" i="14"/>
  <c r="M1593" i="14"/>
  <c r="M1658" i="14"/>
  <c r="M1464" i="14"/>
  <c r="M1529" i="14"/>
  <c r="M1594" i="14"/>
  <c r="M1659" i="14"/>
  <c r="M1465" i="14"/>
  <c r="M1530" i="14"/>
  <c r="M1595" i="14"/>
  <c r="M1660" i="14"/>
  <c r="M1466" i="14"/>
  <c r="M1531" i="14"/>
  <c r="M1596" i="14"/>
  <c r="M1661" i="14"/>
  <c r="M1467" i="14"/>
  <c r="M1532" i="14"/>
  <c r="M1597" i="14"/>
  <c r="M1662" i="14"/>
  <c r="M1468" i="14"/>
  <c r="M1533" i="14"/>
  <c r="M1598" i="14"/>
  <c r="M1663" i="14"/>
  <c r="M1469" i="14"/>
  <c r="M1534" i="14"/>
  <c r="M1599" i="14"/>
  <c r="M1664" i="14"/>
  <c r="M1470" i="14"/>
  <c r="M1535" i="14"/>
  <c r="M1600" i="14"/>
  <c r="M1665" i="14"/>
  <c r="M1471" i="14"/>
  <c r="M1536" i="14"/>
  <c r="M1601" i="14"/>
  <c r="M1666" i="14"/>
  <c r="M1472" i="14"/>
  <c r="M1537" i="14"/>
  <c r="M1602" i="14"/>
  <c r="M1667" i="14"/>
  <c r="M1473" i="14"/>
  <c r="M1538" i="14"/>
  <c r="M1603" i="14"/>
  <c r="M1668" i="14"/>
  <c r="M1474" i="14"/>
  <c r="M1539" i="14"/>
  <c r="M1604" i="14"/>
  <c r="M1669" i="14"/>
  <c r="M1475" i="14"/>
  <c r="M1540" i="14"/>
  <c r="M1605" i="14"/>
  <c r="M1670" i="14"/>
  <c r="M1476" i="14"/>
  <c r="M1541" i="14"/>
  <c r="M1606" i="14"/>
  <c r="M1671" i="14"/>
  <c r="M1477" i="14"/>
  <c r="M1542" i="14"/>
  <c r="M1607" i="14"/>
  <c r="M1672" i="14"/>
  <c r="M1478" i="14"/>
  <c r="M1543" i="14"/>
  <c r="M1608" i="14"/>
  <c r="M1673" i="14"/>
  <c r="M1479" i="14"/>
  <c r="M1544" i="14"/>
  <c r="M1609" i="14"/>
  <c r="M1674" i="14"/>
  <c r="M1480" i="14"/>
  <c r="M1545" i="14"/>
  <c r="M1610" i="14"/>
  <c r="M1675" i="14"/>
  <c r="M1481" i="14"/>
  <c r="M1546" i="14"/>
  <c r="M1611" i="14"/>
  <c r="M1676" i="14"/>
  <c r="M1482" i="14"/>
  <c r="M1547" i="14"/>
  <c r="M1612" i="14"/>
  <c r="M1677" i="14"/>
  <c r="M1483" i="14"/>
  <c r="M1548" i="14"/>
  <c r="M1613" i="14"/>
  <c r="M1678" i="14"/>
  <c r="M1484" i="14"/>
  <c r="M1549" i="14"/>
  <c r="M1614" i="14"/>
  <c r="M1679" i="14"/>
  <c r="M1485" i="14"/>
  <c r="M1550" i="14"/>
  <c r="M1615" i="14"/>
  <c r="M1680" i="14"/>
  <c r="M1486" i="14"/>
  <c r="M1551" i="14"/>
  <c r="M1616" i="14"/>
  <c r="M1681" i="14"/>
  <c r="M1487" i="14"/>
  <c r="M1552" i="14"/>
  <c r="M1617" i="14"/>
  <c r="M1682" i="14"/>
  <c r="M1488" i="14"/>
  <c r="M1553" i="14"/>
  <c r="M1618" i="14"/>
  <c r="M1683" i="14"/>
  <c r="M1489" i="14"/>
  <c r="M1554" i="14"/>
  <c r="M1619" i="14"/>
  <c r="M1684" i="14"/>
  <c r="M1490" i="14"/>
  <c r="M1555" i="14"/>
  <c r="M1620" i="14"/>
  <c r="M1685" i="14"/>
  <c r="M1491" i="14"/>
  <c r="M1556" i="14"/>
  <c r="M1621" i="14"/>
  <c r="M1686" i="14"/>
  <c r="M1492" i="14"/>
  <c r="M1557" i="14"/>
  <c r="M1622" i="14"/>
  <c r="M1687" i="14"/>
  <c r="M1493" i="14"/>
  <c r="M1558" i="14"/>
  <c r="M1623" i="14"/>
  <c r="M1688" i="14"/>
  <c r="M1494" i="14"/>
  <c r="M1559" i="14"/>
  <c r="M1624" i="14"/>
  <c r="M1689" i="14"/>
  <c r="M1495" i="14"/>
  <c r="M1560" i="14"/>
  <c r="M1625" i="14"/>
  <c r="M1690" i="14"/>
  <c r="M1496" i="14"/>
  <c r="M1561" i="14"/>
  <c r="M1626" i="14"/>
  <c r="M1691" i="14"/>
  <c r="M1497" i="14"/>
  <c r="M1562" i="14"/>
  <c r="M1627" i="14"/>
  <c r="M1692" i="14"/>
  <c r="M1498" i="14"/>
  <c r="M1563" i="14"/>
  <c r="M1628" i="14"/>
  <c r="M1693" i="14"/>
  <c r="M1499" i="14"/>
  <c r="M1564" i="14"/>
  <c r="M1629" i="14"/>
  <c r="M1694" i="14"/>
  <c r="M1500" i="14"/>
  <c r="M1565" i="14"/>
  <c r="M1630" i="14"/>
  <c r="M1695" i="14"/>
  <c r="M1501" i="14"/>
  <c r="M1566" i="14"/>
  <c r="M1631" i="14"/>
  <c r="M1696" i="14"/>
  <c r="M1502" i="14"/>
  <c r="M1567" i="14"/>
  <c r="M1632" i="14"/>
  <c r="M1697" i="14"/>
  <c r="M1503" i="14"/>
  <c r="M1568" i="14"/>
  <c r="M1633" i="14"/>
  <c r="M1698" i="14"/>
  <c r="M1514" i="14"/>
  <c r="M1579" i="14"/>
  <c r="M1644" i="14"/>
  <c r="M1709" i="14"/>
  <c r="M1193" i="15"/>
  <c r="M1494" i="15"/>
  <c r="M455" i="19" s="1"/>
  <c r="M456" i="19"/>
  <c r="M457" i="19"/>
  <c r="M458" i="19"/>
  <c r="M459" i="19"/>
  <c r="M1519" i="15"/>
  <c r="M466" i="19" s="1"/>
  <c r="M1528" i="15"/>
  <c r="M467" i="19" s="1"/>
  <c r="M1548" i="15"/>
  <c r="M469" i="19" s="1"/>
  <c r="M1559" i="15"/>
  <c r="M470" i="19" s="1"/>
  <c r="M1570" i="15"/>
  <c r="M471" i="19" s="1"/>
  <c r="M129" i="16"/>
  <c r="M204" i="16" s="1"/>
  <c r="M472" i="19" s="1"/>
  <c r="M153" i="16"/>
  <c r="M205" i="16" s="1"/>
  <c r="M473" i="19" s="1"/>
  <c r="M177" i="16"/>
  <c r="M206" i="16" s="1"/>
  <c r="M474" i="19" s="1"/>
  <c r="M201" i="16"/>
  <c r="M207" i="16" s="1"/>
  <c r="M475" i="19" s="1"/>
  <c r="M230" i="16"/>
  <c r="M476" i="19" s="1"/>
  <c r="M482" i="19"/>
  <c r="M483" i="19"/>
  <c r="M484" i="19"/>
  <c r="M485" i="19"/>
  <c r="M486" i="19"/>
  <c r="M487" i="19"/>
  <c r="M488" i="19"/>
  <c r="M489" i="19"/>
  <c r="M490" i="19"/>
  <c r="M491" i="19"/>
  <c r="M51" i="21"/>
  <c r="M54" i="21"/>
  <c r="M58" i="21"/>
  <c r="M81" i="27" s="1"/>
  <c r="M64" i="21"/>
  <c r="M82" i="27" s="1"/>
  <c r="N242" i="12"/>
  <c r="N287" i="12" s="1"/>
  <c r="N243" i="12"/>
  <c r="N288" i="12" s="1"/>
  <c r="N97" i="19" s="1"/>
  <c r="N244" i="12"/>
  <c r="N289" i="12" s="1"/>
  <c r="N98" i="19" s="1"/>
  <c r="N245" i="12"/>
  <c r="N290" i="12" s="1"/>
  <c r="N99" i="19" s="1"/>
  <c r="N218" i="10"/>
  <c r="N15" i="19" s="1"/>
  <c r="N219" i="10"/>
  <c r="N16" i="19" s="1"/>
  <c r="N220" i="10"/>
  <c r="N17" i="19" s="1"/>
  <c r="N221" i="10"/>
  <c r="N18" i="19" s="1"/>
  <c r="N222" i="10"/>
  <c r="N19" i="19" s="1"/>
  <c r="N223" i="10"/>
  <c r="N20" i="19" s="1"/>
  <c r="N224" i="10"/>
  <c r="N21" i="19" s="1"/>
  <c r="N225" i="10"/>
  <c r="N22" i="19" s="1"/>
  <c r="N226" i="10"/>
  <c r="N23" i="19" s="1"/>
  <c r="N34" i="19"/>
  <c r="N274" i="10"/>
  <c r="N35" i="19" s="1"/>
  <c r="N36" i="19"/>
  <c r="N37" i="19"/>
  <c r="N38" i="19"/>
  <c r="N39" i="19"/>
  <c r="N40" i="19"/>
  <c r="N41" i="19"/>
  <c r="N42" i="19"/>
  <c r="N43" i="19"/>
  <c r="N44" i="19"/>
  <c r="N45" i="19"/>
  <c r="N46" i="19"/>
  <c r="N47" i="19"/>
  <c r="N48" i="19"/>
  <c r="N49" i="19"/>
  <c r="N50" i="19"/>
  <c r="N51" i="19"/>
  <c r="N52" i="19"/>
  <c r="N53" i="19"/>
  <c r="N54" i="19"/>
  <c r="N60" i="19"/>
  <c r="N63" i="19"/>
  <c r="N64" i="19"/>
  <c r="N65" i="19"/>
  <c r="N66" i="19"/>
  <c r="N67" i="19"/>
  <c r="N68" i="19"/>
  <c r="N69" i="19"/>
  <c r="N70" i="19"/>
  <c r="N71" i="19"/>
  <c r="N72" i="19"/>
  <c r="N73" i="19"/>
  <c r="N74" i="19"/>
  <c r="N75" i="19"/>
  <c r="N76" i="19"/>
  <c r="N77" i="19"/>
  <c r="N78" i="19"/>
  <c r="N79" i="19"/>
  <c r="N80" i="19"/>
  <c r="N81" i="19"/>
  <c r="N92" i="19"/>
  <c r="N246" i="12"/>
  <c r="N291" i="12" s="1"/>
  <c r="N100" i="19" s="1"/>
  <c r="N247" i="12"/>
  <c r="N292" i="12" s="1"/>
  <c r="N101" i="19" s="1"/>
  <c r="N248" i="12"/>
  <c r="N293" i="12" s="1"/>
  <c r="N102" i="19" s="1"/>
  <c r="N249" i="12"/>
  <c r="N294" i="12" s="1"/>
  <c r="N103" i="19" s="1"/>
  <c r="N250" i="12"/>
  <c r="N295" i="12" s="1"/>
  <c r="N104" i="19" s="1"/>
  <c r="N251" i="12"/>
  <c r="N296" i="12" s="1"/>
  <c r="N105" i="19" s="1"/>
  <c r="N252" i="12"/>
  <c r="N297" i="12" s="1"/>
  <c r="N106" i="19" s="1"/>
  <c r="N253" i="12"/>
  <c r="N298" i="12" s="1"/>
  <c r="N107" i="19" s="1"/>
  <c r="N254" i="12"/>
  <c r="N299" i="12" s="1"/>
  <c r="N108" i="19" s="1"/>
  <c r="N255" i="12"/>
  <c r="N300" i="12" s="1"/>
  <c r="N109" i="19" s="1"/>
  <c r="N256" i="12"/>
  <c r="N301" i="12" s="1"/>
  <c r="N110" i="19" s="1"/>
  <c r="N257" i="12"/>
  <c r="N302" i="12" s="1"/>
  <c r="N111" i="19" s="1"/>
  <c r="N258" i="12"/>
  <c r="N303" i="12" s="1"/>
  <c r="N112" i="19" s="1"/>
  <c r="N259" i="12"/>
  <c r="N304" i="12" s="1"/>
  <c r="N113" i="19" s="1"/>
  <c r="N260" i="12"/>
  <c r="N305" i="12" s="1"/>
  <c r="N114" i="19" s="1"/>
  <c r="N261" i="12"/>
  <c r="N306" i="12" s="1"/>
  <c r="N115" i="19" s="1"/>
  <c r="N262" i="12"/>
  <c r="N307" i="12" s="1"/>
  <c r="N116" i="19" s="1"/>
  <c r="N263" i="12"/>
  <c r="N308" i="12" s="1"/>
  <c r="N117" i="19" s="1"/>
  <c r="N264" i="12"/>
  <c r="N309" i="12" s="1"/>
  <c r="N118" i="19" s="1"/>
  <c r="N265" i="12"/>
  <c r="N310" i="12" s="1"/>
  <c r="N119" i="19" s="1"/>
  <c r="N266" i="12"/>
  <c r="N311" i="12" s="1"/>
  <c r="N120" i="19" s="1"/>
  <c r="N267" i="12"/>
  <c r="N312" i="12" s="1"/>
  <c r="N121" i="19" s="1"/>
  <c r="N268" i="12"/>
  <c r="N313" i="12" s="1"/>
  <c r="N122" i="19" s="1"/>
  <c r="N269" i="12"/>
  <c r="N314" i="12" s="1"/>
  <c r="N123" i="19" s="1"/>
  <c r="N270" i="12"/>
  <c r="N315" i="12" s="1"/>
  <c r="N124" i="19" s="1"/>
  <c r="N281" i="12"/>
  <c r="N326" i="12" s="1"/>
  <c r="N135" i="19" s="1"/>
  <c r="N425" i="12"/>
  <c r="N426" i="12"/>
  <c r="N427" i="12"/>
  <c r="N428" i="12"/>
  <c r="N429" i="12"/>
  <c r="N430" i="12"/>
  <c r="N431" i="12"/>
  <c r="N432" i="12"/>
  <c r="N433" i="12"/>
  <c r="N434" i="12"/>
  <c r="N435" i="12"/>
  <c r="N436" i="12"/>
  <c r="N437" i="12"/>
  <c r="N438" i="12"/>
  <c r="N439" i="12"/>
  <c r="N440" i="12"/>
  <c r="N441" i="12"/>
  <c r="N442" i="12"/>
  <c r="N443" i="12"/>
  <c r="N444" i="12"/>
  <c r="N445" i="12"/>
  <c r="N446" i="12"/>
  <c r="N447" i="12"/>
  <c r="N448" i="12"/>
  <c r="N449" i="12"/>
  <c r="N450" i="12"/>
  <c r="N451" i="12"/>
  <c r="N452" i="12"/>
  <c r="N453" i="12"/>
  <c r="N464" i="12"/>
  <c r="N137" i="19"/>
  <c r="N138" i="19"/>
  <c r="N139" i="19"/>
  <c r="N140" i="19"/>
  <c r="N141" i="19"/>
  <c r="N142" i="19"/>
  <c r="N143" i="19"/>
  <c r="N144" i="19"/>
  <c r="N145" i="19"/>
  <c r="N146" i="19"/>
  <c r="N147" i="19"/>
  <c r="N148" i="19"/>
  <c r="N149" i="19"/>
  <c r="N150" i="19"/>
  <c r="N151" i="19"/>
  <c r="N152" i="19"/>
  <c r="N153" i="19"/>
  <c r="N154" i="19"/>
  <c r="N155" i="19"/>
  <c r="N156" i="19"/>
  <c r="N157" i="19"/>
  <c r="N158" i="19"/>
  <c r="N159" i="19"/>
  <c r="N160" i="19"/>
  <c r="N161" i="19"/>
  <c r="N162" i="19"/>
  <c r="N163" i="19"/>
  <c r="N164" i="19"/>
  <c r="N165" i="19"/>
  <c r="N181" i="19"/>
  <c r="N182" i="19"/>
  <c r="N183" i="19"/>
  <c r="N184" i="19"/>
  <c r="N185" i="19"/>
  <c r="N186" i="19"/>
  <c r="N187" i="19"/>
  <c r="N188" i="19"/>
  <c r="N189" i="19"/>
  <c r="N190" i="19"/>
  <c r="N191" i="19"/>
  <c r="N192" i="19"/>
  <c r="N193" i="19"/>
  <c r="N194" i="19"/>
  <c r="N195" i="19"/>
  <c r="N196" i="19"/>
  <c r="N197" i="19"/>
  <c r="N198" i="19"/>
  <c r="N199" i="19"/>
  <c r="N200" i="19"/>
  <c r="N201" i="19"/>
  <c r="N202" i="19"/>
  <c r="N203" i="19"/>
  <c r="N204" i="19"/>
  <c r="N205" i="19"/>
  <c r="N206" i="19"/>
  <c r="N207" i="19"/>
  <c r="N208" i="19"/>
  <c r="N209" i="19"/>
  <c r="N210" i="19"/>
  <c r="N211" i="19"/>
  <c r="N212" i="19"/>
  <c r="N213" i="19"/>
  <c r="N214" i="19"/>
  <c r="N215" i="19"/>
  <c r="N216" i="19"/>
  <c r="N217" i="19"/>
  <c r="N218" i="19"/>
  <c r="N219" i="19"/>
  <c r="N220" i="19"/>
  <c r="N241" i="19"/>
  <c r="N242" i="19"/>
  <c r="N243" i="19"/>
  <c r="N244" i="19"/>
  <c r="N245" i="19"/>
  <c r="N246" i="19"/>
  <c r="N247" i="19"/>
  <c r="N248" i="19"/>
  <c r="N249" i="19"/>
  <c r="N250" i="19"/>
  <c r="N251" i="19"/>
  <c r="N252" i="19"/>
  <c r="N253" i="19"/>
  <c r="N254" i="19"/>
  <c r="N255" i="19"/>
  <c r="N256" i="19"/>
  <c r="N257" i="19"/>
  <c r="N258" i="19"/>
  <c r="N259" i="19"/>
  <c r="N260" i="19"/>
  <c r="N261" i="19"/>
  <c r="N262" i="19"/>
  <c r="N263" i="19"/>
  <c r="N264" i="19"/>
  <c r="N265" i="19"/>
  <c r="N266" i="19"/>
  <c r="N267" i="19"/>
  <c r="N268" i="19"/>
  <c r="N269" i="19"/>
  <c r="N270" i="19"/>
  <c r="N286" i="19"/>
  <c r="N287" i="19"/>
  <c r="N288" i="19"/>
  <c r="N289" i="19"/>
  <c r="N290" i="19"/>
  <c r="N291" i="19"/>
  <c r="N292" i="19"/>
  <c r="N293" i="19"/>
  <c r="N294" i="19"/>
  <c r="N295" i="19"/>
  <c r="N296" i="19"/>
  <c r="N297" i="19"/>
  <c r="N298" i="19"/>
  <c r="N299" i="19"/>
  <c r="N300" i="19"/>
  <c r="N301" i="19"/>
  <c r="N302" i="19"/>
  <c r="N303" i="19"/>
  <c r="N304" i="19"/>
  <c r="N305" i="19"/>
  <c r="N306" i="19"/>
  <c r="N307" i="19"/>
  <c r="N308" i="19"/>
  <c r="N309" i="19"/>
  <c r="N310" i="19"/>
  <c r="N311" i="19"/>
  <c r="N312" i="19"/>
  <c r="N313" i="19"/>
  <c r="N314" i="19"/>
  <c r="N315" i="19"/>
  <c r="N331" i="19"/>
  <c r="N332" i="19"/>
  <c r="N333" i="19"/>
  <c r="N334" i="19"/>
  <c r="N335" i="19"/>
  <c r="N336" i="19"/>
  <c r="N337" i="19"/>
  <c r="N338" i="19"/>
  <c r="N339" i="19"/>
  <c r="N340" i="19"/>
  <c r="N341" i="19"/>
  <c r="N342" i="19"/>
  <c r="N343" i="19"/>
  <c r="N344" i="19"/>
  <c r="N345" i="19"/>
  <c r="N346" i="19"/>
  <c r="N347" i="19"/>
  <c r="N348" i="19"/>
  <c r="N349" i="19"/>
  <c r="N350" i="19"/>
  <c r="N351" i="19"/>
  <c r="N95" i="27" s="1"/>
  <c r="N123" i="27" s="1"/>
  <c r="N352" i="19"/>
  <c r="N353" i="19"/>
  <c r="N354" i="19"/>
  <c r="N355" i="19"/>
  <c r="N356" i="19"/>
  <c r="N357" i="19"/>
  <c r="N358" i="19"/>
  <c r="N359" i="19"/>
  <c r="N360" i="19"/>
  <c r="N365" i="19"/>
  <c r="N381" i="19"/>
  <c r="N382" i="19"/>
  <c r="N94" i="27" s="1"/>
  <c r="N383" i="19"/>
  <c r="N93" i="27" s="1"/>
  <c r="N1455" i="14"/>
  <c r="N1520" i="14"/>
  <c r="N1585" i="14"/>
  <c r="N1650" i="14"/>
  <c r="N1456" i="14"/>
  <c r="N1521" i="14"/>
  <c r="N1586" i="14"/>
  <c r="N1651" i="14"/>
  <c r="N1457" i="14"/>
  <c r="N1522" i="14"/>
  <c r="N1587" i="14"/>
  <c r="N1652" i="14"/>
  <c r="N1458" i="14"/>
  <c r="N1523" i="14"/>
  <c r="N1588" i="14"/>
  <c r="N1653" i="14"/>
  <c r="N1459" i="14"/>
  <c r="N1524" i="14"/>
  <c r="N1589" i="14"/>
  <c r="N1654" i="14"/>
  <c r="N1460" i="14"/>
  <c r="N1525" i="14"/>
  <c r="N1590" i="14"/>
  <c r="N1655" i="14"/>
  <c r="N1461" i="14"/>
  <c r="N1526" i="14"/>
  <c r="N1591" i="14"/>
  <c r="N1656" i="14"/>
  <c r="N1462" i="14"/>
  <c r="N1527" i="14"/>
  <c r="N1592" i="14"/>
  <c r="N1657" i="14"/>
  <c r="N1463" i="14"/>
  <c r="N1528" i="14"/>
  <c r="N1593" i="14"/>
  <c r="N1658" i="14"/>
  <c r="N1464" i="14"/>
  <c r="N1529" i="14"/>
  <c r="N1594" i="14"/>
  <c r="N1659" i="14"/>
  <c r="N1465" i="14"/>
  <c r="N1530" i="14"/>
  <c r="N1595" i="14"/>
  <c r="N1660" i="14"/>
  <c r="N1466" i="14"/>
  <c r="N1531" i="14"/>
  <c r="N1596" i="14"/>
  <c r="N1661" i="14"/>
  <c r="N1467" i="14"/>
  <c r="N1532" i="14"/>
  <c r="N1597" i="14"/>
  <c r="N1662" i="14"/>
  <c r="N1468" i="14"/>
  <c r="N1533" i="14"/>
  <c r="N1598" i="14"/>
  <c r="N1663" i="14"/>
  <c r="N1469" i="14"/>
  <c r="N1534" i="14"/>
  <c r="N1599" i="14"/>
  <c r="N1664" i="14"/>
  <c r="N1470" i="14"/>
  <c r="N1535" i="14"/>
  <c r="N1600" i="14"/>
  <c r="N1665" i="14"/>
  <c r="N1471" i="14"/>
  <c r="N1536" i="14"/>
  <c r="N1601" i="14"/>
  <c r="N1666" i="14"/>
  <c r="N1472" i="14"/>
  <c r="N1537" i="14"/>
  <c r="N1602" i="14"/>
  <c r="N1667" i="14"/>
  <c r="N1473" i="14"/>
  <c r="N1538" i="14"/>
  <c r="N1603" i="14"/>
  <c r="N1668" i="14"/>
  <c r="N1474" i="14"/>
  <c r="N1539" i="14"/>
  <c r="N1604" i="14"/>
  <c r="N1669" i="14"/>
  <c r="N1475" i="14"/>
  <c r="N1540" i="14"/>
  <c r="N1605" i="14"/>
  <c r="N1670" i="14"/>
  <c r="N1476" i="14"/>
  <c r="N1541" i="14"/>
  <c r="N1606" i="14"/>
  <c r="N1671" i="14"/>
  <c r="N1477" i="14"/>
  <c r="N1542" i="14"/>
  <c r="N1607" i="14"/>
  <c r="N1672" i="14"/>
  <c r="N1478" i="14"/>
  <c r="N1543" i="14"/>
  <c r="N1608" i="14"/>
  <c r="N1673" i="14"/>
  <c r="N1479" i="14"/>
  <c r="N1544" i="14"/>
  <c r="N1609" i="14"/>
  <c r="N1674" i="14"/>
  <c r="N1480" i="14"/>
  <c r="N1545" i="14"/>
  <c r="N1610" i="14"/>
  <c r="N1675" i="14"/>
  <c r="N1481" i="14"/>
  <c r="N1546" i="14"/>
  <c r="N1611" i="14"/>
  <c r="N1676" i="14"/>
  <c r="N1482" i="14"/>
  <c r="N1547" i="14"/>
  <c r="N1612" i="14"/>
  <c r="N1677" i="14"/>
  <c r="N1483" i="14"/>
  <c r="N1548" i="14"/>
  <c r="N1613" i="14"/>
  <c r="N1678" i="14"/>
  <c r="N1484" i="14"/>
  <c r="N1549" i="14"/>
  <c r="N1614" i="14"/>
  <c r="N1679" i="14"/>
  <c r="N1485" i="14"/>
  <c r="N1550" i="14"/>
  <c r="N1615" i="14"/>
  <c r="N1680" i="14"/>
  <c r="N1486" i="14"/>
  <c r="N1551" i="14"/>
  <c r="N1616" i="14"/>
  <c r="N1681" i="14"/>
  <c r="N1487" i="14"/>
  <c r="N1552" i="14"/>
  <c r="N1617" i="14"/>
  <c r="N1682" i="14"/>
  <c r="N1488" i="14"/>
  <c r="N1553" i="14"/>
  <c r="N1618" i="14"/>
  <c r="N1683" i="14"/>
  <c r="N1489" i="14"/>
  <c r="N1554" i="14"/>
  <c r="N1619" i="14"/>
  <c r="N1684" i="14"/>
  <c r="N1490" i="14"/>
  <c r="N1555" i="14"/>
  <c r="N1620" i="14"/>
  <c r="N1685" i="14"/>
  <c r="N1491" i="14"/>
  <c r="N1556" i="14"/>
  <c r="N1621" i="14"/>
  <c r="N1686" i="14"/>
  <c r="N1492" i="14"/>
  <c r="N1557" i="14"/>
  <c r="N1622" i="14"/>
  <c r="N1687" i="14"/>
  <c r="N1493" i="14"/>
  <c r="N1558" i="14"/>
  <c r="N1623" i="14"/>
  <c r="N1688" i="14"/>
  <c r="N1494" i="14"/>
  <c r="N1559" i="14"/>
  <c r="N1624" i="14"/>
  <c r="N1689" i="14"/>
  <c r="N1495" i="14"/>
  <c r="N1560" i="14"/>
  <c r="N1625" i="14"/>
  <c r="N1690" i="14"/>
  <c r="N1496" i="14"/>
  <c r="N1561" i="14"/>
  <c r="N1626" i="14"/>
  <c r="N1691" i="14"/>
  <c r="N1497" i="14"/>
  <c r="N1562" i="14"/>
  <c r="N1627" i="14"/>
  <c r="N1692" i="14"/>
  <c r="N1498" i="14"/>
  <c r="N1563" i="14"/>
  <c r="N1628" i="14"/>
  <c r="N1693" i="14"/>
  <c r="N1499" i="14"/>
  <c r="N1564" i="14"/>
  <c r="N1629" i="14"/>
  <c r="N1694" i="14"/>
  <c r="N1500" i="14"/>
  <c r="N1565" i="14"/>
  <c r="N1630" i="14"/>
  <c r="N1695" i="14"/>
  <c r="N1501" i="14"/>
  <c r="N1566" i="14"/>
  <c r="N1631" i="14"/>
  <c r="N1696" i="14"/>
  <c r="N1502" i="14"/>
  <c r="N1567" i="14"/>
  <c r="N1632" i="14"/>
  <c r="N1697" i="14"/>
  <c r="N1503" i="14"/>
  <c r="N1568" i="14"/>
  <c r="N1633" i="14"/>
  <c r="N1698" i="14"/>
  <c r="N1514" i="14"/>
  <c r="N1579" i="14"/>
  <c r="N1644" i="14"/>
  <c r="N1709" i="14"/>
  <c r="N1193" i="15"/>
  <c r="N1494" i="15"/>
  <c r="N455" i="19" s="1"/>
  <c r="N456" i="19"/>
  <c r="N457" i="19"/>
  <c r="N458" i="19"/>
  <c r="N459" i="19"/>
  <c r="N1519" i="15"/>
  <c r="N466" i="19" s="1"/>
  <c r="N1528" i="15"/>
  <c r="N467" i="19" s="1"/>
  <c r="N1548" i="15"/>
  <c r="N469" i="19" s="1"/>
  <c r="N1559" i="15"/>
  <c r="N470" i="19" s="1"/>
  <c r="N1570" i="15"/>
  <c r="N471" i="19" s="1"/>
  <c r="N129" i="16"/>
  <c r="N204" i="16" s="1"/>
  <c r="N472" i="19" s="1"/>
  <c r="N153" i="16"/>
  <c r="N205" i="16" s="1"/>
  <c r="N473" i="19" s="1"/>
  <c r="N177" i="16"/>
  <c r="N206" i="16" s="1"/>
  <c r="N201" i="16"/>
  <c r="N207" i="16" s="1"/>
  <c r="N475" i="19" s="1"/>
  <c r="N230" i="16"/>
  <c r="N476" i="19" s="1"/>
  <c r="N482" i="19"/>
  <c r="N483" i="19"/>
  <c r="N484" i="19"/>
  <c r="N485" i="19"/>
  <c r="N486" i="19"/>
  <c r="N487" i="19"/>
  <c r="N488" i="19"/>
  <c r="N489" i="19"/>
  <c r="N490" i="19"/>
  <c r="N491" i="19"/>
  <c r="N51" i="21"/>
  <c r="N54" i="21"/>
  <c r="N58" i="21"/>
  <c r="N81" i="27" s="1"/>
  <c r="N64" i="21"/>
  <c r="N82" i="27" s="1"/>
  <c r="O242" i="12"/>
  <c r="O287" i="12" s="1"/>
  <c r="O96" i="19" s="1"/>
  <c r="O243" i="12"/>
  <c r="O288" i="12" s="1"/>
  <c r="O97" i="19" s="1"/>
  <c r="O244" i="12"/>
  <c r="O289" i="12" s="1"/>
  <c r="O98" i="19" s="1"/>
  <c r="O245" i="12"/>
  <c r="O290" i="12" s="1"/>
  <c r="O99" i="19" s="1"/>
  <c r="O218" i="10"/>
  <c r="O15" i="19" s="1"/>
  <c r="O219" i="10"/>
  <c r="O16" i="19" s="1"/>
  <c r="O220" i="10"/>
  <c r="O17" i="19" s="1"/>
  <c r="O221" i="10"/>
  <c r="O18" i="19" s="1"/>
  <c r="O222" i="10"/>
  <c r="O19" i="19" s="1"/>
  <c r="O223" i="10"/>
  <c r="O20" i="19" s="1"/>
  <c r="O224" i="10"/>
  <c r="O21" i="19" s="1"/>
  <c r="O225" i="10"/>
  <c r="O22" i="19" s="1"/>
  <c r="O226" i="10"/>
  <c r="O23" i="19" s="1"/>
  <c r="O34" i="19"/>
  <c r="O274" i="10"/>
  <c r="O35" i="19" s="1"/>
  <c r="O36" i="19"/>
  <c r="O37" i="19"/>
  <c r="O38" i="19"/>
  <c r="O39" i="19"/>
  <c r="O40" i="19"/>
  <c r="O41" i="19"/>
  <c r="O42" i="19"/>
  <c r="O43" i="19"/>
  <c r="O44" i="19"/>
  <c r="O45" i="19"/>
  <c r="O46" i="19"/>
  <c r="O47" i="19"/>
  <c r="O48" i="19"/>
  <c r="O49" i="19"/>
  <c r="O50" i="19"/>
  <c r="O51" i="19"/>
  <c r="O52" i="19"/>
  <c r="O53" i="19"/>
  <c r="O54" i="19"/>
  <c r="O60" i="19"/>
  <c r="O63" i="19"/>
  <c r="O64" i="19"/>
  <c r="O65" i="19"/>
  <c r="O66" i="19"/>
  <c r="O67" i="19"/>
  <c r="O68" i="19"/>
  <c r="O69" i="19"/>
  <c r="O70" i="19"/>
  <c r="O71" i="19"/>
  <c r="O72" i="19"/>
  <c r="O73" i="19"/>
  <c r="O74" i="19"/>
  <c r="O75" i="19"/>
  <c r="O76" i="19"/>
  <c r="O77" i="19"/>
  <c r="O78" i="19"/>
  <c r="O79" i="19"/>
  <c r="O80" i="19"/>
  <c r="O81" i="19"/>
  <c r="O92" i="19"/>
  <c r="O246" i="12"/>
  <c r="O291" i="12" s="1"/>
  <c r="O100" i="19" s="1"/>
  <c r="O247" i="12"/>
  <c r="O292" i="12" s="1"/>
  <c r="O101" i="19" s="1"/>
  <c r="O248" i="12"/>
  <c r="O293" i="12" s="1"/>
  <c r="O102" i="19" s="1"/>
  <c r="O249" i="12"/>
  <c r="O294" i="12" s="1"/>
  <c r="O103" i="19" s="1"/>
  <c r="O250" i="12"/>
  <c r="O295" i="12" s="1"/>
  <c r="O104" i="19" s="1"/>
  <c r="O251" i="12"/>
  <c r="O296" i="12" s="1"/>
  <c r="O105" i="19" s="1"/>
  <c r="O252" i="12"/>
  <c r="O297" i="12" s="1"/>
  <c r="O106" i="19" s="1"/>
  <c r="O253" i="12"/>
  <c r="O298" i="12" s="1"/>
  <c r="O107" i="19" s="1"/>
  <c r="O254" i="12"/>
  <c r="O299" i="12" s="1"/>
  <c r="O108" i="19" s="1"/>
  <c r="O255" i="12"/>
  <c r="O300" i="12" s="1"/>
  <c r="O109" i="19" s="1"/>
  <c r="O256" i="12"/>
  <c r="O301" i="12" s="1"/>
  <c r="O110" i="19" s="1"/>
  <c r="O257" i="12"/>
  <c r="O302" i="12" s="1"/>
  <c r="O111" i="19" s="1"/>
  <c r="O258" i="12"/>
  <c r="O303" i="12" s="1"/>
  <c r="O112" i="19" s="1"/>
  <c r="O259" i="12"/>
  <c r="O304" i="12" s="1"/>
  <c r="O113" i="19" s="1"/>
  <c r="O260" i="12"/>
  <c r="O305" i="12" s="1"/>
  <c r="O114" i="19" s="1"/>
  <c r="O261" i="12"/>
  <c r="O306" i="12" s="1"/>
  <c r="O115" i="19" s="1"/>
  <c r="O262" i="12"/>
  <c r="O307" i="12" s="1"/>
  <c r="O116" i="19" s="1"/>
  <c r="O263" i="12"/>
  <c r="O308" i="12" s="1"/>
  <c r="O117" i="19" s="1"/>
  <c r="O264" i="12"/>
  <c r="O309" i="12" s="1"/>
  <c r="O118" i="19" s="1"/>
  <c r="O265" i="12"/>
  <c r="O310" i="12" s="1"/>
  <c r="O119" i="19" s="1"/>
  <c r="O266" i="12"/>
  <c r="O311" i="12" s="1"/>
  <c r="O120" i="19" s="1"/>
  <c r="O267" i="12"/>
  <c r="O312" i="12" s="1"/>
  <c r="O121" i="19" s="1"/>
  <c r="O268" i="12"/>
  <c r="O313" i="12" s="1"/>
  <c r="O122" i="19" s="1"/>
  <c r="O269" i="12"/>
  <c r="O314" i="12" s="1"/>
  <c r="O123" i="19" s="1"/>
  <c r="O270" i="12"/>
  <c r="O315" i="12" s="1"/>
  <c r="O124" i="19" s="1"/>
  <c r="O281" i="12"/>
  <c r="O326" i="12" s="1"/>
  <c r="O135" i="19" s="1"/>
  <c r="O425" i="12"/>
  <c r="O426" i="12"/>
  <c r="O427" i="12"/>
  <c r="O428" i="12"/>
  <c r="O429" i="12"/>
  <c r="O430" i="12"/>
  <c r="O431" i="12"/>
  <c r="O432" i="12"/>
  <c r="O433" i="12"/>
  <c r="O434" i="12"/>
  <c r="O435" i="12"/>
  <c r="O436" i="12"/>
  <c r="O437" i="12"/>
  <c r="O438" i="12"/>
  <c r="O439" i="12"/>
  <c r="O440" i="12"/>
  <c r="O441" i="12"/>
  <c r="O442" i="12"/>
  <c r="O443" i="12"/>
  <c r="O444" i="12"/>
  <c r="O445" i="12"/>
  <c r="O446" i="12"/>
  <c r="O447" i="12"/>
  <c r="O448" i="12"/>
  <c r="O449" i="12"/>
  <c r="O450" i="12"/>
  <c r="O451" i="12"/>
  <c r="O452" i="12"/>
  <c r="O453" i="12"/>
  <c r="O464" i="12"/>
  <c r="O137" i="19"/>
  <c r="O138" i="19"/>
  <c r="O139" i="19"/>
  <c r="O140" i="19"/>
  <c r="O141" i="19"/>
  <c r="O142" i="19"/>
  <c r="O143" i="19"/>
  <c r="O144" i="19"/>
  <c r="O145" i="19"/>
  <c r="O146" i="19"/>
  <c r="O147" i="19"/>
  <c r="O148" i="19"/>
  <c r="O149" i="19"/>
  <c r="O150" i="19"/>
  <c r="O151" i="19"/>
  <c r="O152" i="19"/>
  <c r="O153" i="19"/>
  <c r="O154" i="19"/>
  <c r="O155" i="19"/>
  <c r="O156" i="19"/>
  <c r="O157" i="19"/>
  <c r="O158" i="19"/>
  <c r="O159" i="19"/>
  <c r="O160" i="19"/>
  <c r="O161" i="19"/>
  <c r="O162" i="19"/>
  <c r="O163" i="19"/>
  <c r="O164" i="19"/>
  <c r="O165" i="19"/>
  <c r="O181" i="19"/>
  <c r="O182" i="19"/>
  <c r="O183" i="19"/>
  <c r="O184" i="19"/>
  <c r="O185" i="19"/>
  <c r="O186" i="19"/>
  <c r="O187" i="19"/>
  <c r="O188" i="19"/>
  <c r="O189" i="19"/>
  <c r="O190" i="19"/>
  <c r="O191" i="19"/>
  <c r="O192" i="19"/>
  <c r="O193" i="19"/>
  <c r="O194" i="19"/>
  <c r="O195" i="19"/>
  <c r="O196" i="19"/>
  <c r="O197" i="19"/>
  <c r="O198" i="19"/>
  <c r="O199" i="19"/>
  <c r="O200" i="19"/>
  <c r="O201" i="19"/>
  <c r="O202" i="19"/>
  <c r="O203" i="19"/>
  <c r="O204" i="19"/>
  <c r="O205" i="19"/>
  <c r="O206" i="19"/>
  <c r="O207" i="19"/>
  <c r="O208" i="19"/>
  <c r="O209" i="19"/>
  <c r="O210" i="19"/>
  <c r="O211" i="19"/>
  <c r="O212" i="19"/>
  <c r="O213" i="19"/>
  <c r="O214" i="19"/>
  <c r="O215" i="19"/>
  <c r="O216" i="19"/>
  <c r="O217" i="19"/>
  <c r="O218" i="19"/>
  <c r="O219" i="19"/>
  <c r="O220" i="19"/>
  <c r="O241" i="19"/>
  <c r="O242" i="19"/>
  <c r="O243" i="19"/>
  <c r="O244" i="19"/>
  <c r="O245" i="19"/>
  <c r="O246" i="19"/>
  <c r="O247" i="19"/>
  <c r="O248" i="19"/>
  <c r="O249" i="19"/>
  <c r="O250" i="19"/>
  <c r="O251" i="19"/>
  <c r="O252" i="19"/>
  <c r="O253" i="19"/>
  <c r="O254" i="19"/>
  <c r="O255" i="19"/>
  <c r="O256" i="19"/>
  <c r="O257" i="19"/>
  <c r="O258" i="19"/>
  <c r="O259" i="19"/>
  <c r="O260" i="19"/>
  <c r="O261" i="19"/>
  <c r="O262" i="19"/>
  <c r="O263" i="19"/>
  <c r="O264" i="19"/>
  <c r="O265" i="19"/>
  <c r="O266" i="19"/>
  <c r="O267" i="19"/>
  <c r="O268" i="19"/>
  <c r="O269" i="19"/>
  <c r="O270" i="19"/>
  <c r="O286" i="19"/>
  <c r="O287" i="19"/>
  <c r="O288" i="19"/>
  <c r="O289" i="19"/>
  <c r="O290" i="19"/>
  <c r="O291" i="19"/>
  <c r="O292" i="19"/>
  <c r="O293" i="19"/>
  <c r="O294" i="19"/>
  <c r="O295" i="19"/>
  <c r="O296" i="19"/>
  <c r="O297" i="19"/>
  <c r="O298" i="19"/>
  <c r="O299" i="19"/>
  <c r="O300" i="19"/>
  <c r="O301" i="19"/>
  <c r="O302" i="19"/>
  <c r="O303" i="19"/>
  <c r="O304" i="19"/>
  <c r="O305" i="19"/>
  <c r="O306" i="19"/>
  <c r="O307" i="19"/>
  <c r="O308" i="19"/>
  <c r="O309" i="19"/>
  <c r="O310" i="19"/>
  <c r="O311" i="19"/>
  <c r="O312" i="19"/>
  <c r="O313" i="19"/>
  <c r="O314" i="19"/>
  <c r="O315" i="19"/>
  <c r="O331" i="19"/>
  <c r="O332" i="19"/>
  <c r="O333" i="19"/>
  <c r="O334" i="19"/>
  <c r="O335" i="19"/>
  <c r="O336" i="19"/>
  <c r="O337" i="19"/>
  <c r="O338" i="19"/>
  <c r="O339" i="19"/>
  <c r="O340" i="19"/>
  <c r="O341" i="19"/>
  <c r="O342" i="19"/>
  <c r="O343" i="19"/>
  <c r="O344" i="19"/>
  <c r="O345" i="19"/>
  <c r="O346" i="19"/>
  <c r="O347" i="19"/>
  <c r="O348" i="19"/>
  <c r="O349" i="19"/>
  <c r="O350" i="19"/>
  <c r="O351" i="19"/>
  <c r="O95" i="27" s="1"/>
  <c r="O123" i="27" s="1"/>
  <c r="O352" i="19"/>
  <c r="O353" i="19"/>
  <c r="O354" i="19"/>
  <c r="O355" i="19"/>
  <c r="O356" i="19"/>
  <c r="O357" i="19"/>
  <c r="O358" i="19"/>
  <c r="O359" i="19"/>
  <c r="O360" i="19"/>
  <c r="O365" i="19"/>
  <c r="O381" i="19"/>
  <c r="O382" i="19"/>
  <c r="O94" i="27" s="1"/>
  <c r="O383" i="19"/>
  <c r="O93" i="27" s="1"/>
  <c r="O1455" i="14"/>
  <c r="O1520" i="14"/>
  <c r="O1585" i="14"/>
  <c r="O1650" i="14"/>
  <c r="O1456" i="14"/>
  <c r="O1521" i="14"/>
  <c r="O1586" i="14"/>
  <c r="O1651" i="14"/>
  <c r="O1457" i="14"/>
  <c r="O1522" i="14"/>
  <c r="O1587" i="14"/>
  <c r="O1652" i="14"/>
  <c r="O1458" i="14"/>
  <c r="O1523" i="14"/>
  <c r="O1588" i="14"/>
  <c r="O1653" i="14"/>
  <c r="O1459" i="14"/>
  <c r="O1524" i="14"/>
  <c r="O1589" i="14"/>
  <c r="O1654" i="14"/>
  <c r="O1460" i="14"/>
  <c r="O1525" i="14"/>
  <c r="O1590" i="14"/>
  <c r="O1655" i="14"/>
  <c r="O1461" i="14"/>
  <c r="O1526" i="14"/>
  <c r="O1591" i="14"/>
  <c r="O1656" i="14"/>
  <c r="O1462" i="14"/>
  <c r="O1527" i="14"/>
  <c r="O1592" i="14"/>
  <c r="O1657" i="14"/>
  <c r="O1463" i="14"/>
  <c r="O1528" i="14"/>
  <c r="O1593" i="14"/>
  <c r="O1658" i="14"/>
  <c r="O1464" i="14"/>
  <c r="O1529" i="14"/>
  <c r="O1594" i="14"/>
  <c r="O1659" i="14"/>
  <c r="O1465" i="14"/>
  <c r="O1530" i="14"/>
  <c r="O1595" i="14"/>
  <c r="O1660" i="14"/>
  <c r="O1466" i="14"/>
  <c r="O1531" i="14"/>
  <c r="O1596" i="14"/>
  <c r="O1661" i="14"/>
  <c r="O1467" i="14"/>
  <c r="O1532" i="14"/>
  <c r="O1597" i="14"/>
  <c r="O1662" i="14"/>
  <c r="O1468" i="14"/>
  <c r="O1533" i="14"/>
  <c r="O1598" i="14"/>
  <c r="O1663" i="14"/>
  <c r="O1469" i="14"/>
  <c r="O1534" i="14"/>
  <c r="O1599" i="14"/>
  <c r="O1664" i="14"/>
  <c r="O1470" i="14"/>
  <c r="O1535" i="14"/>
  <c r="O1600" i="14"/>
  <c r="O1665" i="14"/>
  <c r="O1471" i="14"/>
  <c r="O1536" i="14"/>
  <c r="O1601" i="14"/>
  <c r="O1666" i="14"/>
  <c r="O1472" i="14"/>
  <c r="O1537" i="14"/>
  <c r="O1602" i="14"/>
  <c r="O1667" i="14"/>
  <c r="O1473" i="14"/>
  <c r="O1538" i="14"/>
  <c r="O1603" i="14"/>
  <c r="O1668" i="14"/>
  <c r="O1474" i="14"/>
  <c r="O1539" i="14"/>
  <c r="O1604" i="14"/>
  <c r="O1669" i="14"/>
  <c r="O1475" i="14"/>
  <c r="O1540" i="14"/>
  <c r="O1605" i="14"/>
  <c r="O1670" i="14"/>
  <c r="O1476" i="14"/>
  <c r="O1541" i="14"/>
  <c r="O1606" i="14"/>
  <c r="O1671" i="14"/>
  <c r="O1477" i="14"/>
  <c r="O1542" i="14"/>
  <c r="O1607" i="14"/>
  <c r="O1672" i="14"/>
  <c r="O1478" i="14"/>
  <c r="O1543" i="14"/>
  <c r="O1608" i="14"/>
  <c r="O1673" i="14"/>
  <c r="O1479" i="14"/>
  <c r="O1544" i="14"/>
  <c r="O1609" i="14"/>
  <c r="O1674" i="14"/>
  <c r="O1480" i="14"/>
  <c r="O1545" i="14"/>
  <c r="O1610" i="14"/>
  <c r="O1675" i="14"/>
  <c r="O1481" i="14"/>
  <c r="O1546" i="14"/>
  <c r="O1611" i="14"/>
  <c r="O1676" i="14"/>
  <c r="O1482" i="14"/>
  <c r="O1547" i="14"/>
  <c r="O1612" i="14"/>
  <c r="O1677" i="14"/>
  <c r="O1483" i="14"/>
  <c r="O1548" i="14"/>
  <c r="O1613" i="14"/>
  <c r="O1678" i="14"/>
  <c r="O1484" i="14"/>
  <c r="O1549" i="14"/>
  <c r="O1614" i="14"/>
  <c r="O1679" i="14"/>
  <c r="O1485" i="14"/>
  <c r="O1550" i="14"/>
  <c r="O1615" i="14"/>
  <c r="O1680" i="14"/>
  <c r="O1486" i="14"/>
  <c r="O1551" i="14"/>
  <c r="O1616" i="14"/>
  <c r="O1681" i="14"/>
  <c r="O1487" i="14"/>
  <c r="O1552" i="14"/>
  <c r="O1617" i="14"/>
  <c r="O1682" i="14"/>
  <c r="O1488" i="14"/>
  <c r="O1553" i="14"/>
  <c r="O1618" i="14"/>
  <c r="O1683" i="14"/>
  <c r="O1489" i="14"/>
  <c r="O1554" i="14"/>
  <c r="O1619" i="14"/>
  <c r="O1684" i="14"/>
  <c r="O1490" i="14"/>
  <c r="O1555" i="14"/>
  <c r="O1620" i="14"/>
  <c r="O1685" i="14"/>
  <c r="O1491" i="14"/>
  <c r="O1556" i="14"/>
  <c r="O1621" i="14"/>
  <c r="O1686" i="14"/>
  <c r="O1492" i="14"/>
  <c r="O1557" i="14"/>
  <c r="O1622" i="14"/>
  <c r="O1687" i="14"/>
  <c r="O1493" i="14"/>
  <c r="O1558" i="14"/>
  <c r="O1623" i="14"/>
  <c r="O1688" i="14"/>
  <c r="O1494" i="14"/>
  <c r="O1559" i="14"/>
  <c r="O1624" i="14"/>
  <c r="O1689" i="14"/>
  <c r="O1495" i="14"/>
  <c r="O1560" i="14"/>
  <c r="O1625" i="14"/>
  <c r="O1690" i="14"/>
  <c r="O1496" i="14"/>
  <c r="O1561" i="14"/>
  <c r="O1626" i="14"/>
  <c r="O1691" i="14"/>
  <c r="O1497" i="14"/>
  <c r="O1562" i="14"/>
  <c r="O1627" i="14"/>
  <c r="O1692" i="14"/>
  <c r="O1498" i="14"/>
  <c r="O1563" i="14"/>
  <c r="O1628" i="14"/>
  <c r="O1693" i="14"/>
  <c r="O1499" i="14"/>
  <c r="O1564" i="14"/>
  <c r="O1629" i="14"/>
  <c r="O1694" i="14"/>
  <c r="O1500" i="14"/>
  <c r="O1565" i="14"/>
  <c r="O1630" i="14"/>
  <c r="O1695" i="14"/>
  <c r="O1501" i="14"/>
  <c r="O1566" i="14"/>
  <c r="O1631" i="14"/>
  <c r="O1696" i="14"/>
  <c r="O1502" i="14"/>
  <c r="O1567" i="14"/>
  <c r="O1632" i="14"/>
  <c r="O1697" i="14"/>
  <c r="O1503" i="14"/>
  <c r="O1568" i="14"/>
  <c r="O1633" i="14"/>
  <c r="O1698" i="14"/>
  <c r="O1514" i="14"/>
  <c r="O1579" i="14"/>
  <c r="O1644" i="14"/>
  <c r="O1709" i="14"/>
  <c r="O1193" i="15"/>
  <c r="O1494" i="15"/>
  <c r="O455" i="19" s="1"/>
  <c r="O456" i="19"/>
  <c r="O457" i="19"/>
  <c r="O458" i="19"/>
  <c r="O459" i="19"/>
  <c r="O1519" i="15"/>
  <c r="O466" i="19" s="1"/>
  <c r="O1528" i="15"/>
  <c r="O467" i="19" s="1"/>
  <c r="O1548" i="15"/>
  <c r="O469" i="19" s="1"/>
  <c r="O1559" i="15"/>
  <c r="O470" i="19" s="1"/>
  <c r="O1570" i="15"/>
  <c r="O471" i="19" s="1"/>
  <c r="O129" i="16"/>
  <c r="O204" i="16" s="1"/>
  <c r="O472" i="19" s="1"/>
  <c r="O153" i="16"/>
  <c r="O205" i="16" s="1"/>
  <c r="O473" i="19" s="1"/>
  <c r="O177" i="16"/>
  <c r="O206" i="16" s="1"/>
  <c r="O474" i="19" s="1"/>
  <c r="O201" i="16"/>
  <c r="O207" i="16" s="1"/>
  <c r="O475" i="19" s="1"/>
  <c r="O230" i="16"/>
  <c r="O476" i="19" s="1"/>
  <c r="O482" i="19"/>
  <c r="O483" i="19"/>
  <c r="O484" i="19"/>
  <c r="O485" i="19"/>
  <c r="O486" i="19"/>
  <c r="O487" i="19"/>
  <c r="O488" i="19"/>
  <c r="O489" i="19"/>
  <c r="O490" i="19"/>
  <c r="O491" i="19"/>
  <c r="O51" i="21"/>
  <c r="O54" i="21"/>
  <c r="O58" i="21"/>
  <c r="O81" i="27" s="1"/>
  <c r="O64" i="21"/>
  <c r="O82" i="27" s="1"/>
  <c r="P242" i="12"/>
  <c r="P287" i="12" s="1"/>
  <c r="P96" i="19" s="1"/>
  <c r="P243" i="12"/>
  <c r="P288" i="12" s="1"/>
  <c r="P97" i="19" s="1"/>
  <c r="P244" i="12"/>
  <c r="P289" i="12" s="1"/>
  <c r="P98" i="19" s="1"/>
  <c r="P245" i="12"/>
  <c r="P290" i="12" s="1"/>
  <c r="P99" i="19" s="1"/>
  <c r="P218" i="10"/>
  <c r="P15" i="19" s="1"/>
  <c r="P219" i="10"/>
  <c r="P16" i="19" s="1"/>
  <c r="P220" i="10"/>
  <c r="P17" i="19" s="1"/>
  <c r="P221" i="10"/>
  <c r="P18" i="19" s="1"/>
  <c r="P222" i="10"/>
  <c r="P19" i="19" s="1"/>
  <c r="P223" i="10"/>
  <c r="P20" i="19" s="1"/>
  <c r="P224" i="10"/>
  <c r="P21" i="19" s="1"/>
  <c r="P225" i="10"/>
  <c r="P22" i="19" s="1"/>
  <c r="P226" i="10"/>
  <c r="P23" i="19" s="1"/>
  <c r="P34" i="19"/>
  <c r="P274" i="10"/>
  <c r="P35" i="19" s="1"/>
  <c r="P36" i="19"/>
  <c r="P37" i="19"/>
  <c r="P38" i="19"/>
  <c r="P39" i="19"/>
  <c r="P40" i="19"/>
  <c r="P41" i="19"/>
  <c r="P42" i="19"/>
  <c r="P43" i="19"/>
  <c r="P44" i="19"/>
  <c r="P45" i="19"/>
  <c r="P46" i="19"/>
  <c r="P47" i="19"/>
  <c r="P48" i="19"/>
  <c r="P49" i="19"/>
  <c r="P50" i="19"/>
  <c r="P51" i="19"/>
  <c r="P52" i="19"/>
  <c r="P53" i="19"/>
  <c r="P54" i="19"/>
  <c r="P60" i="19"/>
  <c r="P63" i="19"/>
  <c r="P64" i="19"/>
  <c r="P65" i="19"/>
  <c r="P66" i="19"/>
  <c r="P67" i="19"/>
  <c r="P68" i="19"/>
  <c r="P69" i="19"/>
  <c r="P70" i="19"/>
  <c r="P71" i="19"/>
  <c r="P72" i="19"/>
  <c r="P73" i="19"/>
  <c r="P74" i="19"/>
  <c r="P75" i="19"/>
  <c r="P76" i="19"/>
  <c r="P77" i="19"/>
  <c r="P78" i="19"/>
  <c r="P79" i="19"/>
  <c r="P80" i="19"/>
  <c r="P81" i="19"/>
  <c r="P92" i="19"/>
  <c r="P246" i="12"/>
  <c r="P291" i="12" s="1"/>
  <c r="P100" i="19" s="1"/>
  <c r="P247" i="12"/>
  <c r="P292" i="12" s="1"/>
  <c r="P248" i="12"/>
  <c r="P293" i="12" s="1"/>
  <c r="P102" i="19" s="1"/>
  <c r="P249" i="12"/>
  <c r="P294" i="12" s="1"/>
  <c r="P103" i="19" s="1"/>
  <c r="P250" i="12"/>
  <c r="P295" i="12" s="1"/>
  <c r="P104" i="19" s="1"/>
  <c r="P251" i="12"/>
  <c r="P296" i="12" s="1"/>
  <c r="P105" i="19" s="1"/>
  <c r="P252" i="12"/>
  <c r="P297" i="12" s="1"/>
  <c r="P106" i="19" s="1"/>
  <c r="P253" i="12"/>
  <c r="P298" i="12" s="1"/>
  <c r="P107" i="19" s="1"/>
  <c r="P254" i="12"/>
  <c r="P299" i="12" s="1"/>
  <c r="P108" i="19" s="1"/>
  <c r="P255" i="12"/>
  <c r="P300" i="12" s="1"/>
  <c r="P109" i="19" s="1"/>
  <c r="P256" i="12"/>
  <c r="P301" i="12" s="1"/>
  <c r="P110" i="19" s="1"/>
  <c r="P257" i="12"/>
  <c r="P302" i="12" s="1"/>
  <c r="P111" i="19" s="1"/>
  <c r="P258" i="12"/>
  <c r="P303" i="12" s="1"/>
  <c r="P112" i="19" s="1"/>
  <c r="P259" i="12"/>
  <c r="P304" i="12" s="1"/>
  <c r="P113" i="19" s="1"/>
  <c r="P260" i="12"/>
  <c r="P305" i="12" s="1"/>
  <c r="P114" i="19" s="1"/>
  <c r="P261" i="12"/>
  <c r="P306" i="12" s="1"/>
  <c r="P115" i="19" s="1"/>
  <c r="P262" i="12"/>
  <c r="P307" i="12" s="1"/>
  <c r="P116" i="19" s="1"/>
  <c r="P263" i="12"/>
  <c r="P308" i="12" s="1"/>
  <c r="P117" i="19" s="1"/>
  <c r="P264" i="12"/>
  <c r="P309" i="12" s="1"/>
  <c r="P118" i="19" s="1"/>
  <c r="P265" i="12"/>
  <c r="P310" i="12" s="1"/>
  <c r="P119" i="19" s="1"/>
  <c r="P266" i="12"/>
  <c r="P311" i="12" s="1"/>
  <c r="P120" i="19" s="1"/>
  <c r="P267" i="12"/>
  <c r="P312" i="12" s="1"/>
  <c r="P121" i="19" s="1"/>
  <c r="P268" i="12"/>
  <c r="P313" i="12" s="1"/>
  <c r="P122" i="19" s="1"/>
  <c r="P269" i="12"/>
  <c r="P314" i="12" s="1"/>
  <c r="P123" i="19" s="1"/>
  <c r="P270" i="12"/>
  <c r="P315" i="12" s="1"/>
  <c r="P124" i="19" s="1"/>
  <c r="P281" i="12"/>
  <c r="P326" i="12" s="1"/>
  <c r="P135" i="19" s="1"/>
  <c r="P425" i="12"/>
  <c r="P426" i="12"/>
  <c r="P427" i="12"/>
  <c r="P428" i="12"/>
  <c r="P429" i="12"/>
  <c r="P430" i="12"/>
  <c r="P431" i="12"/>
  <c r="P432" i="12"/>
  <c r="P433" i="12"/>
  <c r="P434" i="12"/>
  <c r="P435" i="12"/>
  <c r="P436" i="12"/>
  <c r="P437" i="12"/>
  <c r="P438" i="12"/>
  <c r="P439" i="12"/>
  <c r="P440" i="12"/>
  <c r="P441" i="12"/>
  <c r="P442" i="12"/>
  <c r="P443" i="12"/>
  <c r="P444" i="12"/>
  <c r="P445" i="12"/>
  <c r="P446" i="12"/>
  <c r="P447" i="12"/>
  <c r="P448" i="12"/>
  <c r="P449" i="12"/>
  <c r="P450" i="12"/>
  <c r="P451" i="12"/>
  <c r="P452" i="12"/>
  <c r="P453" i="12"/>
  <c r="P464" i="12"/>
  <c r="P137" i="19"/>
  <c r="P138" i="19"/>
  <c r="P139" i="19"/>
  <c r="P140" i="19"/>
  <c r="P141" i="19"/>
  <c r="P142" i="19"/>
  <c r="P143" i="19"/>
  <c r="P144" i="19"/>
  <c r="P145" i="19"/>
  <c r="P146" i="19"/>
  <c r="P147" i="19"/>
  <c r="P148" i="19"/>
  <c r="P149" i="19"/>
  <c r="P150" i="19"/>
  <c r="P151" i="19"/>
  <c r="P152" i="19"/>
  <c r="P153" i="19"/>
  <c r="P154" i="19"/>
  <c r="P155" i="19"/>
  <c r="P156" i="19"/>
  <c r="P157" i="19"/>
  <c r="P158" i="19"/>
  <c r="P159" i="19"/>
  <c r="P160" i="19"/>
  <c r="P161" i="19"/>
  <c r="P162" i="19"/>
  <c r="P163" i="19"/>
  <c r="P164" i="19"/>
  <c r="P165" i="19"/>
  <c r="P181" i="19"/>
  <c r="P182" i="19"/>
  <c r="P183" i="19"/>
  <c r="P184" i="19"/>
  <c r="P185" i="19"/>
  <c r="P186" i="19"/>
  <c r="P187" i="19"/>
  <c r="P188" i="19"/>
  <c r="P189" i="19"/>
  <c r="P190" i="19"/>
  <c r="P191" i="19"/>
  <c r="P192" i="19"/>
  <c r="P193" i="19"/>
  <c r="P194" i="19"/>
  <c r="P195" i="19"/>
  <c r="P196" i="19"/>
  <c r="P197" i="19"/>
  <c r="P198" i="19"/>
  <c r="P199" i="19"/>
  <c r="P200" i="19"/>
  <c r="P201" i="19"/>
  <c r="P202" i="19"/>
  <c r="P203" i="19"/>
  <c r="P204" i="19"/>
  <c r="P205" i="19"/>
  <c r="P206" i="19"/>
  <c r="P207" i="19"/>
  <c r="P208" i="19"/>
  <c r="P209" i="19"/>
  <c r="P210" i="19"/>
  <c r="P211" i="19"/>
  <c r="P212" i="19"/>
  <c r="P213" i="19"/>
  <c r="P214" i="19"/>
  <c r="P215" i="19"/>
  <c r="P216" i="19"/>
  <c r="P217" i="19"/>
  <c r="P218" i="19"/>
  <c r="P219" i="19"/>
  <c r="P220" i="19"/>
  <c r="P241" i="19"/>
  <c r="P242" i="19"/>
  <c r="P243" i="19"/>
  <c r="P244" i="19"/>
  <c r="P245" i="19"/>
  <c r="P246" i="19"/>
  <c r="P247" i="19"/>
  <c r="P248" i="19"/>
  <c r="P249" i="19"/>
  <c r="P250" i="19"/>
  <c r="P251" i="19"/>
  <c r="P252" i="19"/>
  <c r="P253" i="19"/>
  <c r="P254" i="19"/>
  <c r="P255" i="19"/>
  <c r="P256" i="19"/>
  <c r="P257" i="19"/>
  <c r="P258" i="19"/>
  <c r="P259" i="19"/>
  <c r="P260" i="19"/>
  <c r="P261" i="19"/>
  <c r="P262" i="19"/>
  <c r="P263" i="19"/>
  <c r="P264" i="19"/>
  <c r="P265" i="19"/>
  <c r="P266" i="19"/>
  <c r="P267" i="19"/>
  <c r="P268" i="19"/>
  <c r="P269" i="19"/>
  <c r="P270" i="19"/>
  <c r="P286" i="19"/>
  <c r="P287" i="19"/>
  <c r="P288" i="19"/>
  <c r="P289" i="19"/>
  <c r="P290" i="19"/>
  <c r="P291" i="19"/>
  <c r="P292" i="19"/>
  <c r="P293" i="19"/>
  <c r="P294" i="19"/>
  <c r="P295" i="19"/>
  <c r="P296" i="19"/>
  <c r="P297" i="19"/>
  <c r="P298" i="19"/>
  <c r="P299" i="19"/>
  <c r="P300" i="19"/>
  <c r="P301" i="19"/>
  <c r="P302" i="19"/>
  <c r="P303" i="19"/>
  <c r="P304" i="19"/>
  <c r="P305" i="19"/>
  <c r="P306" i="19"/>
  <c r="P307" i="19"/>
  <c r="P308" i="19"/>
  <c r="P309" i="19"/>
  <c r="P310" i="19"/>
  <c r="P311" i="19"/>
  <c r="P312" i="19"/>
  <c r="P313" i="19"/>
  <c r="P314" i="19"/>
  <c r="P315" i="19"/>
  <c r="P331" i="19"/>
  <c r="P332" i="19"/>
  <c r="P333" i="19"/>
  <c r="P334" i="19"/>
  <c r="P335" i="19"/>
  <c r="P336" i="19"/>
  <c r="P337" i="19"/>
  <c r="P338" i="19"/>
  <c r="P339" i="19"/>
  <c r="P340" i="19"/>
  <c r="P341" i="19"/>
  <c r="P342" i="19"/>
  <c r="P343" i="19"/>
  <c r="P344" i="19"/>
  <c r="P345" i="19"/>
  <c r="P346" i="19"/>
  <c r="P347" i="19"/>
  <c r="P348" i="19"/>
  <c r="P349" i="19"/>
  <c r="P350" i="19"/>
  <c r="P351" i="19"/>
  <c r="P95" i="27" s="1"/>
  <c r="P123" i="27" s="1"/>
  <c r="P352" i="19"/>
  <c r="P353" i="19"/>
  <c r="P354" i="19"/>
  <c r="P355" i="19"/>
  <c r="P356" i="19"/>
  <c r="P357" i="19"/>
  <c r="P358" i="19"/>
  <c r="P359" i="19"/>
  <c r="P360" i="19"/>
  <c r="P365" i="19"/>
  <c r="P381" i="19"/>
  <c r="P382" i="19"/>
  <c r="P94" i="27" s="1"/>
  <c r="P383" i="19"/>
  <c r="P93" i="27" s="1"/>
  <c r="P1455" i="14"/>
  <c r="P1520" i="14"/>
  <c r="P1585" i="14"/>
  <c r="P1650" i="14"/>
  <c r="P1456" i="14"/>
  <c r="P1521" i="14"/>
  <c r="P1586" i="14"/>
  <c r="P1651" i="14"/>
  <c r="P1457" i="14"/>
  <c r="P1522" i="14"/>
  <c r="P1587" i="14"/>
  <c r="P1652" i="14"/>
  <c r="P1458" i="14"/>
  <c r="P1523" i="14"/>
  <c r="P1588" i="14"/>
  <c r="P1653" i="14"/>
  <c r="P1459" i="14"/>
  <c r="P1524" i="14"/>
  <c r="P1589" i="14"/>
  <c r="P1654" i="14"/>
  <c r="P1460" i="14"/>
  <c r="P1525" i="14"/>
  <c r="P1590" i="14"/>
  <c r="P1655" i="14"/>
  <c r="P1461" i="14"/>
  <c r="P1526" i="14"/>
  <c r="P1591" i="14"/>
  <c r="P1656" i="14"/>
  <c r="P1462" i="14"/>
  <c r="P1527" i="14"/>
  <c r="P1592" i="14"/>
  <c r="P1657" i="14"/>
  <c r="P1463" i="14"/>
  <c r="P1528" i="14"/>
  <c r="P1593" i="14"/>
  <c r="P1658" i="14"/>
  <c r="P1464" i="14"/>
  <c r="P1529" i="14"/>
  <c r="P1594" i="14"/>
  <c r="P1659" i="14"/>
  <c r="P1465" i="14"/>
  <c r="P1530" i="14"/>
  <c r="P1595" i="14"/>
  <c r="P1660" i="14"/>
  <c r="P1466" i="14"/>
  <c r="P1531" i="14"/>
  <c r="P1596" i="14"/>
  <c r="P1661" i="14"/>
  <c r="P1467" i="14"/>
  <c r="P1532" i="14"/>
  <c r="P1597" i="14"/>
  <c r="P1662" i="14"/>
  <c r="P1468" i="14"/>
  <c r="P1533" i="14"/>
  <c r="P1598" i="14"/>
  <c r="P1663" i="14"/>
  <c r="P1469" i="14"/>
  <c r="P1534" i="14"/>
  <c r="P1599" i="14"/>
  <c r="P1664" i="14"/>
  <c r="P1470" i="14"/>
  <c r="P1535" i="14"/>
  <c r="P1600" i="14"/>
  <c r="P1665" i="14"/>
  <c r="P1471" i="14"/>
  <c r="P1536" i="14"/>
  <c r="P1601" i="14"/>
  <c r="P1666" i="14"/>
  <c r="P1472" i="14"/>
  <c r="P1537" i="14"/>
  <c r="P1602" i="14"/>
  <c r="P1667" i="14"/>
  <c r="P1473" i="14"/>
  <c r="P1538" i="14"/>
  <c r="P1603" i="14"/>
  <c r="P1668" i="14"/>
  <c r="P1474" i="14"/>
  <c r="P1539" i="14"/>
  <c r="P1604" i="14"/>
  <c r="P1669" i="14"/>
  <c r="P1475" i="14"/>
  <c r="P1540" i="14"/>
  <c r="P1605" i="14"/>
  <c r="P1670" i="14"/>
  <c r="P1476" i="14"/>
  <c r="P1541" i="14"/>
  <c r="P1606" i="14"/>
  <c r="P1671" i="14"/>
  <c r="P1477" i="14"/>
  <c r="P1542" i="14"/>
  <c r="P1607" i="14"/>
  <c r="P1672" i="14"/>
  <c r="P1478" i="14"/>
  <c r="P1543" i="14"/>
  <c r="P1608" i="14"/>
  <c r="P1673" i="14"/>
  <c r="P1479" i="14"/>
  <c r="P1544" i="14"/>
  <c r="P1609" i="14"/>
  <c r="P1674" i="14"/>
  <c r="P1480" i="14"/>
  <c r="P1545" i="14"/>
  <c r="P1610" i="14"/>
  <c r="P1675" i="14"/>
  <c r="P1481" i="14"/>
  <c r="P1546" i="14"/>
  <c r="P1611" i="14"/>
  <c r="P1676" i="14"/>
  <c r="P1482" i="14"/>
  <c r="P1547" i="14"/>
  <c r="P1612" i="14"/>
  <c r="P1677" i="14"/>
  <c r="P1483" i="14"/>
  <c r="P1548" i="14"/>
  <c r="P1613" i="14"/>
  <c r="P1678" i="14"/>
  <c r="P1484" i="14"/>
  <c r="P1549" i="14"/>
  <c r="P1614" i="14"/>
  <c r="P1679" i="14"/>
  <c r="P1485" i="14"/>
  <c r="P1550" i="14"/>
  <c r="P1615" i="14"/>
  <c r="P1680" i="14"/>
  <c r="P1486" i="14"/>
  <c r="P1551" i="14"/>
  <c r="P1616" i="14"/>
  <c r="P1681" i="14"/>
  <c r="P1487" i="14"/>
  <c r="P1552" i="14"/>
  <c r="P1617" i="14"/>
  <c r="P1682" i="14"/>
  <c r="P1488" i="14"/>
  <c r="P1553" i="14"/>
  <c r="P1618" i="14"/>
  <c r="P1683" i="14"/>
  <c r="P1489" i="14"/>
  <c r="P1554" i="14"/>
  <c r="P1619" i="14"/>
  <c r="P1684" i="14"/>
  <c r="P1490" i="14"/>
  <c r="P1555" i="14"/>
  <c r="P1620" i="14"/>
  <c r="P1685" i="14"/>
  <c r="P1491" i="14"/>
  <c r="P1556" i="14"/>
  <c r="P1621" i="14"/>
  <c r="P1686" i="14"/>
  <c r="P1492" i="14"/>
  <c r="P1557" i="14"/>
  <c r="P1622" i="14"/>
  <c r="P1687" i="14"/>
  <c r="P1493" i="14"/>
  <c r="P1558" i="14"/>
  <c r="P1623" i="14"/>
  <c r="P1688" i="14"/>
  <c r="P1494" i="14"/>
  <c r="P1559" i="14"/>
  <c r="P1624" i="14"/>
  <c r="P1689" i="14"/>
  <c r="P1495" i="14"/>
  <c r="P1560" i="14"/>
  <c r="P1625" i="14"/>
  <c r="P1690" i="14"/>
  <c r="P1496" i="14"/>
  <c r="P1561" i="14"/>
  <c r="P1626" i="14"/>
  <c r="P1691" i="14"/>
  <c r="P1497" i="14"/>
  <c r="P1562" i="14"/>
  <c r="P1627" i="14"/>
  <c r="P1692" i="14"/>
  <c r="P1498" i="14"/>
  <c r="P1563" i="14"/>
  <c r="P1628" i="14"/>
  <c r="P1693" i="14"/>
  <c r="P1499" i="14"/>
  <c r="P1564" i="14"/>
  <c r="P1629" i="14"/>
  <c r="P1694" i="14"/>
  <c r="P1500" i="14"/>
  <c r="P1565" i="14"/>
  <c r="P1630" i="14"/>
  <c r="P1695" i="14"/>
  <c r="P1501" i="14"/>
  <c r="P1566" i="14"/>
  <c r="P1631" i="14"/>
  <c r="P1696" i="14"/>
  <c r="P1502" i="14"/>
  <c r="P1567" i="14"/>
  <c r="P1632" i="14"/>
  <c r="P1697" i="14"/>
  <c r="P1503" i="14"/>
  <c r="P1568" i="14"/>
  <c r="P1633" i="14"/>
  <c r="P1698" i="14"/>
  <c r="P1514" i="14"/>
  <c r="P1579" i="14"/>
  <c r="P1644" i="14"/>
  <c r="P1709" i="14"/>
  <c r="P1193" i="15"/>
  <c r="P1494" i="15"/>
  <c r="P455" i="19" s="1"/>
  <c r="P456" i="19"/>
  <c r="P457" i="19"/>
  <c r="P458" i="19"/>
  <c r="P459" i="19"/>
  <c r="P1519" i="15"/>
  <c r="P466" i="19" s="1"/>
  <c r="P1528" i="15"/>
  <c r="P467" i="19" s="1"/>
  <c r="P1548" i="15"/>
  <c r="P469" i="19" s="1"/>
  <c r="P1559" i="15"/>
  <c r="P470" i="19" s="1"/>
  <c r="P1570" i="15"/>
  <c r="P471" i="19" s="1"/>
  <c r="P129" i="16"/>
  <c r="P204" i="16" s="1"/>
  <c r="P472" i="19" s="1"/>
  <c r="P153" i="16"/>
  <c r="P205" i="16" s="1"/>
  <c r="P473" i="19" s="1"/>
  <c r="P177" i="16"/>
  <c r="P206" i="16" s="1"/>
  <c r="P474" i="19" s="1"/>
  <c r="P201" i="16"/>
  <c r="P207" i="16" s="1"/>
  <c r="P475" i="19" s="1"/>
  <c r="P230" i="16"/>
  <c r="P476" i="19" s="1"/>
  <c r="P482" i="19"/>
  <c r="P483" i="19"/>
  <c r="P484" i="19"/>
  <c r="P485" i="19"/>
  <c r="P486" i="19"/>
  <c r="P487" i="19"/>
  <c r="P488" i="19"/>
  <c r="P489" i="19"/>
  <c r="P490" i="19"/>
  <c r="P491" i="19"/>
  <c r="P51" i="21"/>
  <c r="P54" i="21"/>
  <c r="P58" i="21"/>
  <c r="P81" i="27" s="1"/>
  <c r="P64" i="21"/>
  <c r="P82" i="27" s="1"/>
  <c r="Q242" i="12"/>
  <c r="Q287" i="12" s="1"/>
  <c r="Q96" i="19" s="1"/>
  <c r="Q243" i="12"/>
  <c r="Q288" i="12" s="1"/>
  <c r="Q97" i="19" s="1"/>
  <c r="Q244" i="12"/>
  <c r="Q289" i="12" s="1"/>
  <c r="Q98" i="19" s="1"/>
  <c r="Q245" i="12"/>
  <c r="Q290" i="12" s="1"/>
  <c r="Q99" i="19" s="1"/>
  <c r="Q218" i="10"/>
  <c r="Q15" i="19" s="1"/>
  <c r="Q219" i="10"/>
  <c r="Q16" i="19" s="1"/>
  <c r="Q220" i="10"/>
  <c r="Q17" i="19" s="1"/>
  <c r="Q221" i="10"/>
  <c r="Q18" i="19" s="1"/>
  <c r="Q222" i="10"/>
  <c r="Q19" i="19" s="1"/>
  <c r="Q223" i="10"/>
  <c r="Q20" i="19" s="1"/>
  <c r="Q224" i="10"/>
  <c r="Q21" i="19" s="1"/>
  <c r="Q225" i="10"/>
  <c r="Q22" i="19" s="1"/>
  <c r="Q226" i="10"/>
  <c r="Q23" i="19" s="1"/>
  <c r="Q34" i="19"/>
  <c r="Q274" i="10"/>
  <c r="Q35" i="19" s="1"/>
  <c r="Q36" i="19"/>
  <c r="Q37" i="19"/>
  <c r="Q38" i="19"/>
  <c r="Q39" i="19"/>
  <c r="Q40" i="19"/>
  <c r="Q41" i="19"/>
  <c r="Q42" i="19"/>
  <c r="Q43" i="19"/>
  <c r="Q44" i="19"/>
  <c r="Q45" i="19"/>
  <c r="Q46" i="19"/>
  <c r="Q47" i="19"/>
  <c r="Q48" i="19"/>
  <c r="Q49" i="19"/>
  <c r="Q50" i="19"/>
  <c r="Q51" i="19"/>
  <c r="Q52" i="19"/>
  <c r="Q53" i="19"/>
  <c r="Q54" i="19"/>
  <c r="Q60" i="19"/>
  <c r="Q63" i="19"/>
  <c r="Q64" i="19"/>
  <c r="Q65" i="19"/>
  <c r="Q66" i="19"/>
  <c r="Q67" i="19"/>
  <c r="Q68" i="19"/>
  <c r="Q69" i="19"/>
  <c r="Q70" i="19"/>
  <c r="Q71" i="19"/>
  <c r="Q72" i="19"/>
  <c r="Q73" i="19"/>
  <c r="Q74" i="19"/>
  <c r="Q75" i="19"/>
  <c r="Q76" i="19"/>
  <c r="Q77" i="19"/>
  <c r="Q78" i="19"/>
  <c r="Q79" i="19"/>
  <c r="Q80" i="19"/>
  <c r="Q81" i="19"/>
  <c r="Q92" i="19"/>
  <c r="Q246" i="12"/>
  <c r="Q291" i="12" s="1"/>
  <c r="Q100" i="19" s="1"/>
  <c r="Q247" i="12"/>
  <c r="Q292" i="12" s="1"/>
  <c r="Q101" i="19" s="1"/>
  <c r="Q248" i="12"/>
  <c r="Q293" i="12" s="1"/>
  <c r="Q102" i="19" s="1"/>
  <c r="Q249" i="12"/>
  <c r="Q294" i="12" s="1"/>
  <c r="Q103" i="19" s="1"/>
  <c r="Q250" i="12"/>
  <c r="Q295" i="12" s="1"/>
  <c r="Q104" i="19" s="1"/>
  <c r="Q251" i="12"/>
  <c r="Q296" i="12" s="1"/>
  <c r="Q105" i="19" s="1"/>
  <c r="Q252" i="12"/>
  <c r="Q297" i="12" s="1"/>
  <c r="Q106" i="19" s="1"/>
  <c r="Q253" i="12"/>
  <c r="Q298" i="12" s="1"/>
  <c r="Q107" i="19" s="1"/>
  <c r="Q254" i="12"/>
  <c r="Q299" i="12" s="1"/>
  <c r="Q108" i="19" s="1"/>
  <c r="Q255" i="12"/>
  <c r="Q300" i="12" s="1"/>
  <c r="Q109" i="19" s="1"/>
  <c r="Q256" i="12"/>
  <c r="Q301" i="12" s="1"/>
  <c r="Q110" i="19" s="1"/>
  <c r="Q257" i="12"/>
  <c r="Q302" i="12" s="1"/>
  <c r="Q111" i="19" s="1"/>
  <c r="Q258" i="12"/>
  <c r="Q303" i="12" s="1"/>
  <c r="Q112" i="19" s="1"/>
  <c r="Q259" i="12"/>
  <c r="Q304" i="12" s="1"/>
  <c r="Q113" i="19" s="1"/>
  <c r="Q260" i="12"/>
  <c r="Q305" i="12" s="1"/>
  <c r="Q114" i="19" s="1"/>
  <c r="Q261" i="12"/>
  <c r="Q306" i="12" s="1"/>
  <c r="Q115" i="19" s="1"/>
  <c r="Q262" i="12"/>
  <c r="Q307" i="12" s="1"/>
  <c r="Q116" i="19" s="1"/>
  <c r="Q263" i="12"/>
  <c r="Q308" i="12" s="1"/>
  <c r="Q117" i="19" s="1"/>
  <c r="Q264" i="12"/>
  <c r="Q309" i="12" s="1"/>
  <c r="Q118" i="19" s="1"/>
  <c r="Q265" i="12"/>
  <c r="Q310" i="12" s="1"/>
  <c r="Q119" i="19" s="1"/>
  <c r="Q266" i="12"/>
  <c r="Q311" i="12" s="1"/>
  <c r="Q120" i="19" s="1"/>
  <c r="Q267" i="12"/>
  <c r="Q312" i="12" s="1"/>
  <c r="Q121" i="19" s="1"/>
  <c r="Q268" i="12"/>
  <c r="Q313" i="12" s="1"/>
  <c r="Q122" i="19" s="1"/>
  <c r="Q269" i="12"/>
  <c r="Q314" i="12" s="1"/>
  <c r="Q123" i="19" s="1"/>
  <c r="Q270" i="12"/>
  <c r="Q315" i="12" s="1"/>
  <c r="Q124" i="19" s="1"/>
  <c r="Q281" i="12"/>
  <c r="Q326" i="12" s="1"/>
  <c r="Q135" i="19" s="1"/>
  <c r="Q425" i="12"/>
  <c r="Q426" i="12"/>
  <c r="Q427" i="12"/>
  <c r="Q428" i="12"/>
  <c r="Q429" i="12"/>
  <c r="Q430" i="12"/>
  <c r="Q431" i="12"/>
  <c r="Q432" i="12"/>
  <c r="Q433" i="12"/>
  <c r="Q434" i="12"/>
  <c r="Q435" i="12"/>
  <c r="Q436" i="12"/>
  <c r="Q437" i="12"/>
  <c r="Q438" i="12"/>
  <c r="Q439" i="12"/>
  <c r="Q440" i="12"/>
  <c r="Q441" i="12"/>
  <c r="Q442" i="12"/>
  <c r="Q443" i="12"/>
  <c r="Q444" i="12"/>
  <c r="Q445" i="12"/>
  <c r="Q446" i="12"/>
  <c r="Q447" i="12"/>
  <c r="Q448" i="12"/>
  <c r="Q449" i="12"/>
  <c r="Q450" i="12"/>
  <c r="Q451" i="12"/>
  <c r="Q452" i="12"/>
  <c r="Q453" i="12"/>
  <c r="Q464" i="12"/>
  <c r="Q137" i="19"/>
  <c r="Q138" i="19"/>
  <c r="Q139" i="19"/>
  <c r="Q140" i="19"/>
  <c r="Q141" i="19"/>
  <c r="Q142" i="19"/>
  <c r="Q143" i="19"/>
  <c r="Q144" i="19"/>
  <c r="Q145" i="19"/>
  <c r="Q146" i="19"/>
  <c r="Q147" i="19"/>
  <c r="Q148" i="19"/>
  <c r="Q149" i="19"/>
  <c r="Q150" i="19"/>
  <c r="Q151" i="19"/>
  <c r="Q152" i="19"/>
  <c r="Q153" i="19"/>
  <c r="Q154" i="19"/>
  <c r="Q155" i="19"/>
  <c r="Q156" i="19"/>
  <c r="Q157" i="19"/>
  <c r="Q158" i="19"/>
  <c r="Q159" i="19"/>
  <c r="Q160" i="19"/>
  <c r="Q161" i="19"/>
  <c r="Q162" i="19"/>
  <c r="Q163" i="19"/>
  <c r="Q164" i="19"/>
  <c r="Q165" i="19"/>
  <c r="Q181" i="19"/>
  <c r="Q182" i="19"/>
  <c r="Q183" i="19"/>
  <c r="Q184" i="19"/>
  <c r="Q185" i="19"/>
  <c r="Q186" i="19"/>
  <c r="Q187" i="19"/>
  <c r="Q188" i="19"/>
  <c r="Q189" i="19"/>
  <c r="Q190" i="19"/>
  <c r="Q191" i="19"/>
  <c r="Q192" i="19"/>
  <c r="Q193" i="19"/>
  <c r="Q194" i="19"/>
  <c r="Q195" i="19"/>
  <c r="Q196" i="19"/>
  <c r="Q197" i="19"/>
  <c r="Q198" i="19"/>
  <c r="Q199" i="19"/>
  <c r="Q200" i="19"/>
  <c r="Q201" i="19"/>
  <c r="Q202" i="19"/>
  <c r="Q203" i="19"/>
  <c r="Q204" i="19"/>
  <c r="Q205" i="19"/>
  <c r="Q206" i="19"/>
  <c r="Q207" i="19"/>
  <c r="Q208" i="19"/>
  <c r="Q209" i="19"/>
  <c r="Q210" i="19"/>
  <c r="Q211" i="19"/>
  <c r="Q212" i="19"/>
  <c r="Q213" i="19"/>
  <c r="Q214" i="19"/>
  <c r="Q215" i="19"/>
  <c r="Q216" i="19"/>
  <c r="Q217" i="19"/>
  <c r="Q218" i="19"/>
  <c r="Q219" i="19"/>
  <c r="Q220" i="19"/>
  <c r="Q241" i="19"/>
  <c r="Q242" i="19"/>
  <c r="Q243" i="19"/>
  <c r="Q244" i="19"/>
  <c r="Q245" i="19"/>
  <c r="Q246" i="19"/>
  <c r="Q247" i="19"/>
  <c r="Q248" i="19"/>
  <c r="Q249" i="19"/>
  <c r="Q250" i="19"/>
  <c r="Q251" i="19"/>
  <c r="Q252" i="19"/>
  <c r="Q253" i="19"/>
  <c r="Q254" i="19"/>
  <c r="Q255" i="19"/>
  <c r="Q256" i="19"/>
  <c r="Q257" i="19"/>
  <c r="Q258" i="19"/>
  <c r="Q259" i="19"/>
  <c r="Q260" i="19"/>
  <c r="Q261" i="19"/>
  <c r="Q262" i="19"/>
  <c r="Q263" i="19"/>
  <c r="Q264" i="19"/>
  <c r="Q265" i="19"/>
  <c r="Q266" i="19"/>
  <c r="Q267" i="19"/>
  <c r="Q268" i="19"/>
  <c r="Q269" i="19"/>
  <c r="Q270" i="19"/>
  <c r="Q286" i="19"/>
  <c r="Q287" i="19"/>
  <c r="Q288" i="19"/>
  <c r="Q289" i="19"/>
  <c r="Q290" i="19"/>
  <c r="Q291" i="19"/>
  <c r="Q292" i="19"/>
  <c r="Q293" i="19"/>
  <c r="Q294" i="19"/>
  <c r="Q295" i="19"/>
  <c r="Q296" i="19"/>
  <c r="Q297" i="19"/>
  <c r="Q298" i="19"/>
  <c r="Q299" i="19"/>
  <c r="Q300" i="19"/>
  <c r="Q301" i="19"/>
  <c r="Q302" i="19"/>
  <c r="Q303" i="19"/>
  <c r="Q304" i="19"/>
  <c r="Q305" i="19"/>
  <c r="Q306" i="19"/>
  <c r="Q307" i="19"/>
  <c r="Q308" i="19"/>
  <c r="Q309" i="19"/>
  <c r="Q310" i="19"/>
  <c r="Q311" i="19"/>
  <c r="Q312" i="19"/>
  <c r="Q313" i="19"/>
  <c r="Q314" i="19"/>
  <c r="Q315" i="19"/>
  <c r="Q331" i="19"/>
  <c r="Q332" i="19"/>
  <c r="Q333" i="19"/>
  <c r="Q334" i="19"/>
  <c r="Q335" i="19"/>
  <c r="Q336" i="19"/>
  <c r="Q337" i="19"/>
  <c r="Q338" i="19"/>
  <c r="Q339" i="19"/>
  <c r="Q340" i="19"/>
  <c r="Q341" i="19"/>
  <c r="Q342" i="19"/>
  <c r="Q343" i="19"/>
  <c r="Q344" i="19"/>
  <c r="Q345" i="19"/>
  <c r="Q346" i="19"/>
  <c r="Q347" i="19"/>
  <c r="Q348" i="19"/>
  <c r="Q349" i="19"/>
  <c r="Q350" i="19"/>
  <c r="Q351" i="19"/>
  <c r="Q95" i="27" s="1"/>
  <c r="Q123" i="27" s="1"/>
  <c r="Q352" i="19"/>
  <c r="Q353" i="19"/>
  <c r="Q354" i="19"/>
  <c r="Q355" i="19"/>
  <c r="Q356" i="19"/>
  <c r="Q357" i="19"/>
  <c r="Q358" i="19"/>
  <c r="Q359" i="19"/>
  <c r="Q360" i="19"/>
  <c r="Q365" i="19"/>
  <c r="Q381" i="19"/>
  <c r="Q382" i="19"/>
  <c r="Q94" i="27" s="1"/>
  <c r="Q383" i="19"/>
  <c r="Q93" i="27" s="1"/>
  <c r="Q1455" i="14"/>
  <c r="Q1520" i="14"/>
  <c r="Q1585" i="14"/>
  <c r="Q1650" i="14"/>
  <c r="Q1456" i="14"/>
  <c r="Q1521" i="14"/>
  <c r="Q1586" i="14"/>
  <c r="Q1651" i="14"/>
  <c r="Q1457" i="14"/>
  <c r="Q1522" i="14"/>
  <c r="Q1587" i="14"/>
  <c r="Q1652" i="14"/>
  <c r="Q1458" i="14"/>
  <c r="Q1523" i="14"/>
  <c r="Q1588" i="14"/>
  <c r="Q1653" i="14"/>
  <c r="Q1459" i="14"/>
  <c r="Q1524" i="14"/>
  <c r="Q1589" i="14"/>
  <c r="Q1654" i="14"/>
  <c r="Q1460" i="14"/>
  <c r="Q1525" i="14"/>
  <c r="Q1590" i="14"/>
  <c r="Q1655" i="14"/>
  <c r="Q1461" i="14"/>
  <c r="Q1526" i="14"/>
  <c r="Q1591" i="14"/>
  <c r="Q1656" i="14"/>
  <c r="Q1462" i="14"/>
  <c r="Q1527" i="14"/>
  <c r="Q1592" i="14"/>
  <c r="Q1657" i="14"/>
  <c r="Q1463" i="14"/>
  <c r="Q1528" i="14"/>
  <c r="Q1593" i="14"/>
  <c r="Q1658" i="14"/>
  <c r="Q1464" i="14"/>
  <c r="Q1529" i="14"/>
  <c r="Q1594" i="14"/>
  <c r="Q1659" i="14"/>
  <c r="Q1465" i="14"/>
  <c r="Q1530" i="14"/>
  <c r="Q1595" i="14"/>
  <c r="Q1660" i="14"/>
  <c r="Q1466" i="14"/>
  <c r="Q1531" i="14"/>
  <c r="Q1596" i="14"/>
  <c r="Q1661" i="14"/>
  <c r="Q1467" i="14"/>
  <c r="Q1532" i="14"/>
  <c r="Q1597" i="14"/>
  <c r="Q1662" i="14"/>
  <c r="Q1468" i="14"/>
  <c r="Q1533" i="14"/>
  <c r="Q1598" i="14"/>
  <c r="Q1663" i="14"/>
  <c r="Q1469" i="14"/>
  <c r="Q1534" i="14"/>
  <c r="Q1599" i="14"/>
  <c r="Q1664" i="14"/>
  <c r="Q1470" i="14"/>
  <c r="Q1535" i="14"/>
  <c r="Q1600" i="14"/>
  <c r="Q1665" i="14"/>
  <c r="Q1471" i="14"/>
  <c r="Q1536" i="14"/>
  <c r="Q1601" i="14"/>
  <c r="Q1666" i="14"/>
  <c r="Q1472" i="14"/>
  <c r="Q1537" i="14"/>
  <c r="Q1602" i="14"/>
  <c r="Q1667" i="14"/>
  <c r="Q1473" i="14"/>
  <c r="Q1538" i="14"/>
  <c r="Q1603" i="14"/>
  <c r="Q1668" i="14"/>
  <c r="Q1474" i="14"/>
  <c r="Q1539" i="14"/>
  <c r="Q1604" i="14"/>
  <c r="Q1669" i="14"/>
  <c r="Q1475" i="14"/>
  <c r="Q1540" i="14"/>
  <c r="Q1605" i="14"/>
  <c r="Q1670" i="14"/>
  <c r="Q1476" i="14"/>
  <c r="Q1541" i="14"/>
  <c r="Q1606" i="14"/>
  <c r="Q1671" i="14"/>
  <c r="Q1477" i="14"/>
  <c r="Q1542" i="14"/>
  <c r="Q1607" i="14"/>
  <c r="Q1672" i="14"/>
  <c r="Q1478" i="14"/>
  <c r="Q1543" i="14"/>
  <c r="Q1608" i="14"/>
  <c r="Q1673" i="14"/>
  <c r="Q1479" i="14"/>
  <c r="Q1544" i="14"/>
  <c r="Q1609" i="14"/>
  <c r="Q1674" i="14"/>
  <c r="Q1480" i="14"/>
  <c r="Q1545" i="14"/>
  <c r="Q1610" i="14"/>
  <c r="Q1675" i="14"/>
  <c r="Q1481" i="14"/>
  <c r="Q1546" i="14"/>
  <c r="Q1611" i="14"/>
  <c r="Q1676" i="14"/>
  <c r="Q1482" i="14"/>
  <c r="Q1547" i="14"/>
  <c r="Q1612" i="14"/>
  <c r="Q1677" i="14"/>
  <c r="Q1483" i="14"/>
  <c r="Q1548" i="14"/>
  <c r="Q1613" i="14"/>
  <c r="Q1678" i="14"/>
  <c r="Q1484" i="14"/>
  <c r="Q1549" i="14"/>
  <c r="Q1614" i="14"/>
  <c r="Q1679" i="14"/>
  <c r="Q1485" i="14"/>
  <c r="Q1550" i="14"/>
  <c r="Q1615" i="14"/>
  <c r="Q1680" i="14"/>
  <c r="Q1486" i="14"/>
  <c r="Q1551" i="14"/>
  <c r="Q1616" i="14"/>
  <c r="Q1681" i="14"/>
  <c r="Q1487" i="14"/>
  <c r="Q1552" i="14"/>
  <c r="Q1617" i="14"/>
  <c r="Q1682" i="14"/>
  <c r="Q1488" i="14"/>
  <c r="Q1553" i="14"/>
  <c r="Q1618" i="14"/>
  <c r="Q1683" i="14"/>
  <c r="Q1489" i="14"/>
  <c r="Q1554" i="14"/>
  <c r="Q1619" i="14"/>
  <c r="Q1684" i="14"/>
  <c r="Q1490" i="14"/>
  <c r="Q1555" i="14"/>
  <c r="Q1620" i="14"/>
  <c r="Q1685" i="14"/>
  <c r="Q1491" i="14"/>
  <c r="Q1556" i="14"/>
  <c r="Q1621" i="14"/>
  <c r="Q1686" i="14"/>
  <c r="Q1492" i="14"/>
  <c r="Q1557" i="14"/>
  <c r="Q1622" i="14"/>
  <c r="Q1687" i="14"/>
  <c r="Q1493" i="14"/>
  <c r="Q1558" i="14"/>
  <c r="Q1623" i="14"/>
  <c r="Q1688" i="14"/>
  <c r="Q1494" i="14"/>
  <c r="Q1559" i="14"/>
  <c r="Q1624" i="14"/>
  <c r="Q1689" i="14"/>
  <c r="Q1495" i="14"/>
  <c r="Q1560" i="14"/>
  <c r="Q1625" i="14"/>
  <c r="Q1690" i="14"/>
  <c r="Q1496" i="14"/>
  <c r="Q1561" i="14"/>
  <c r="Q1626" i="14"/>
  <c r="Q1691" i="14"/>
  <c r="Q1497" i="14"/>
  <c r="Q1562" i="14"/>
  <c r="Q1627" i="14"/>
  <c r="Q1692" i="14"/>
  <c r="Q1498" i="14"/>
  <c r="Q1563" i="14"/>
  <c r="Q1628" i="14"/>
  <c r="Q1693" i="14"/>
  <c r="Q1499" i="14"/>
  <c r="Q1564" i="14"/>
  <c r="Q1629" i="14"/>
  <c r="Q1694" i="14"/>
  <c r="Q1500" i="14"/>
  <c r="Q1565" i="14"/>
  <c r="Q1630" i="14"/>
  <c r="Q1695" i="14"/>
  <c r="Q1501" i="14"/>
  <c r="Q1566" i="14"/>
  <c r="Q1631" i="14"/>
  <c r="Q1696" i="14"/>
  <c r="Q1502" i="14"/>
  <c r="Q1567" i="14"/>
  <c r="Q1632" i="14"/>
  <c r="Q1697" i="14"/>
  <c r="Q1503" i="14"/>
  <c r="Q1568" i="14"/>
  <c r="Q1633" i="14"/>
  <c r="Q1698" i="14"/>
  <c r="Q1514" i="14"/>
  <c r="Q1579" i="14"/>
  <c r="Q1644" i="14"/>
  <c r="Q1709" i="14"/>
  <c r="Q1193" i="15"/>
  <c r="Q1494" i="15"/>
  <c r="Q455" i="19" s="1"/>
  <c r="Q456" i="19"/>
  <c r="Q457" i="19"/>
  <c r="Q458" i="19"/>
  <c r="Q459" i="19"/>
  <c r="Q1519" i="15"/>
  <c r="Q466" i="19" s="1"/>
  <c r="Q1528" i="15"/>
  <c r="Q467" i="19" s="1"/>
  <c r="Q1548" i="15"/>
  <c r="Q469" i="19" s="1"/>
  <c r="Q1559" i="15"/>
  <c r="Q470" i="19" s="1"/>
  <c r="Q1570" i="15"/>
  <c r="Q471" i="19" s="1"/>
  <c r="Q129" i="16"/>
  <c r="Q204" i="16" s="1"/>
  <c r="Q472" i="19" s="1"/>
  <c r="Q153" i="16"/>
  <c r="Q205" i="16" s="1"/>
  <c r="Q177" i="16"/>
  <c r="Q206" i="16" s="1"/>
  <c r="Q474" i="19" s="1"/>
  <c r="Q201" i="16"/>
  <c r="Q207" i="16" s="1"/>
  <c r="Q475" i="19" s="1"/>
  <c r="Q230" i="16"/>
  <c r="Q476" i="19" s="1"/>
  <c r="Q482" i="19"/>
  <c r="Q483" i="19"/>
  <c r="Q484" i="19"/>
  <c r="Q485" i="19"/>
  <c r="Q486" i="19"/>
  <c r="Q487" i="19"/>
  <c r="Q488" i="19"/>
  <c r="Q489" i="19"/>
  <c r="Q490" i="19"/>
  <c r="Q491" i="19"/>
  <c r="Q51" i="21"/>
  <c r="Q54" i="21"/>
  <c r="Q58" i="21"/>
  <c r="Q81" i="27" s="1"/>
  <c r="Q64" i="21"/>
  <c r="Q82" i="27" s="1"/>
  <c r="R242" i="12"/>
  <c r="R287" i="12" s="1"/>
  <c r="R96" i="19" s="1"/>
  <c r="R243" i="12"/>
  <c r="R288" i="12" s="1"/>
  <c r="R97" i="19" s="1"/>
  <c r="R244" i="12"/>
  <c r="R289" i="12" s="1"/>
  <c r="R98" i="19" s="1"/>
  <c r="R245" i="12"/>
  <c r="R290" i="12" s="1"/>
  <c r="R99" i="19" s="1"/>
  <c r="R218" i="10"/>
  <c r="R15" i="19" s="1"/>
  <c r="R219" i="10"/>
  <c r="R16" i="19" s="1"/>
  <c r="R220" i="10"/>
  <c r="R17" i="19" s="1"/>
  <c r="R221" i="10"/>
  <c r="R18" i="19" s="1"/>
  <c r="R222" i="10"/>
  <c r="R19" i="19" s="1"/>
  <c r="R223" i="10"/>
  <c r="R20" i="19" s="1"/>
  <c r="R224" i="10"/>
  <c r="R21" i="19" s="1"/>
  <c r="R225" i="10"/>
  <c r="R22" i="19" s="1"/>
  <c r="R226" i="10"/>
  <c r="R23" i="19" s="1"/>
  <c r="R34" i="19"/>
  <c r="R274" i="10"/>
  <c r="R35" i="19" s="1"/>
  <c r="R36" i="19"/>
  <c r="R37" i="19"/>
  <c r="R38" i="19"/>
  <c r="R39" i="19"/>
  <c r="R40" i="19"/>
  <c r="R41" i="19"/>
  <c r="R42" i="19"/>
  <c r="R43" i="19"/>
  <c r="R44" i="19"/>
  <c r="R45" i="19"/>
  <c r="R46" i="19"/>
  <c r="R47" i="19"/>
  <c r="R48" i="19"/>
  <c r="R49" i="19"/>
  <c r="R50" i="19"/>
  <c r="R51" i="19"/>
  <c r="R52" i="19"/>
  <c r="R53" i="19"/>
  <c r="R54" i="19"/>
  <c r="R60" i="19"/>
  <c r="R63" i="19"/>
  <c r="R64" i="19"/>
  <c r="R65" i="19"/>
  <c r="R66" i="19"/>
  <c r="R67" i="19"/>
  <c r="R68" i="19"/>
  <c r="R69" i="19"/>
  <c r="R70" i="19"/>
  <c r="R71" i="19"/>
  <c r="R72" i="19"/>
  <c r="R73" i="19"/>
  <c r="R74" i="19"/>
  <c r="R75" i="19"/>
  <c r="R76" i="19"/>
  <c r="R77" i="19"/>
  <c r="R78" i="19"/>
  <c r="R79" i="19"/>
  <c r="R80" i="19"/>
  <c r="R81" i="19"/>
  <c r="R92" i="19"/>
  <c r="R246" i="12"/>
  <c r="R291" i="12" s="1"/>
  <c r="R100" i="19" s="1"/>
  <c r="R247" i="12"/>
  <c r="R292" i="12" s="1"/>
  <c r="R101" i="19" s="1"/>
  <c r="R248" i="12"/>
  <c r="R293" i="12" s="1"/>
  <c r="R102" i="19" s="1"/>
  <c r="R249" i="12"/>
  <c r="R294" i="12" s="1"/>
  <c r="R103" i="19" s="1"/>
  <c r="R250" i="12"/>
  <c r="R295" i="12" s="1"/>
  <c r="R104" i="19" s="1"/>
  <c r="R251" i="12"/>
  <c r="R296" i="12" s="1"/>
  <c r="R105" i="19" s="1"/>
  <c r="R252" i="12"/>
  <c r="R297" i="12" s="1"/>
  <c r="R106" i="19" s="1"/>
  <c r="R253" i="12"/>
  <c r="R298" i="12" s="1"/>
  <c r="R107" i="19" s="1"/>
  <c r="R254" i="12"/>
  <c r="R299" i="12" s="1"/>
  <c r="R108" i="19" s="1"/>
  <c r="R255" i="12"/>
  <c r="R300" i="12" s="1"/>
  <c r="R109" i="19" s="1"/>
  <c r="R256" i="12"/>
  <c r="R301" i="12" s="1"/>
  <c r="R110" i="19" s="1"/>
  <c r="R257" i="12"/>
  <c r="R302" i="12" s="1"/>
  <c r="R111" i="19" s="1"/>
  <c r="R258" i="12"/>
  <c r="R303" i="12" s="1"/>
  <c r="R112" i="19" s="1"/>
  <c r="R259" i="12"/>
  <c r="R304" i="12" s="1"/>
  <c r="R113" i="19" s="1"/>
  <c r="R260" i="12"/>
  <c r="R305" i="12" s="1"/>
  <c r="R114" i="19" s="1"/>
  <c r="R261" i="12"/>
  <c r="R306" i="12" s="1"/>
  <c r="R115" i="19" s="1"/>
  <c r="R262" i="12"/>
  <c r="R307" i="12" s="1"/>
  <c r="R116" i="19" s="1"/>
  <c r="R263" i="12"/>
  <c r="R308" i="12" s="1"/>
  <c r="R117" i="19" s="1"/>
  <c r="R264" i="12"/>
  <c r="R309" i="12" s="1"/>
  <c r="R118" i="19" s="1"/>
  <c r="R265" i="12"/>
  <c r="R310" i="12" s="1"/>
  <c r="R119" i="19" s="1"/>
  <c r="R266" i="12"/>
  <c r="R311" i="12" s="1"/>
  <c r="R120" i="19" s="1"/>
  <c r="R267" i="12"/>
  <c r="R312" i="12" s="1"/>
  <c r="R121" i="19" s="1"/>
  <c r="R268" i="12"/>
  <c r="R313" i="12" s="1"/>
  <c r="R122" i="19" s="1"/>
  <c r="R269" i="12"/>
  <c r="R314" i="12" s="1"/>
  <c r="R123" i="19" s="1"/>
  <c r="R270" i="12"/>
  <c r="R315" i="12" s="1"/>
  <c r="R124" i="19" s="1"/>
  <c r="R281" i="12"/>
  <c r="R326" i="12" s="1"/>
  <c r="R135" i="19" s="1"/>
  <c r="R425" i="12"/>
  <c r="R426" i="12"/>
  <c r="R427" i="12"/>
  <c r="R428" i="12"/>
  <c r="R429" i="12"/>
  <c r="R430" i="12"/>
  <c r="R431" i="12"/>
  <c r="R432" i="12"/>
  <c r="R433" i="12"/>
  <c r="R434" i="12"/>
  <c r="R435" i="12"/>
  <c r="R436" i="12"/>
  <c r="R437" i="12"/>
  <c r="R438" i="12"/>
  <c r="R439" i="12"/>
  <c r="R440" i="12"/>
  <c r="R441" i="12"/>
  <c r="R442" i="12"/>
  <c r="R443" i="12"/>
  <c r="R444" i="12"/>
  <c r="R445" i="12"/>
  <c r="R446" i="12"/>
  <c r="R447" i="12"/>
  <c r="R448" i="12"/>
  <c r="R449" i="12"/>
  <c r="R450" i="12"/>
  <c r="R451" i="12"/>
  <c r="R452" i="12"/>
  <c r="R453" i="12"/>
  <c r="R464" i="12"/>
  <c r="R137" i="19"/>
  <c r="R138" i="19"/>
  <c r="R139" i="19"/>
  <c r="R140" i="19"/>
  <c r="R141" i="19"/>
  <c r="R142" i="19"/>
  <c r="R143" i="19"/>
  <c r="R144" i="19"/>
  <c r="R145" i="19"/>
  <c r="R146" i="19"/>
  <c r="R147" i="19"/>
  <c r="R148" i="19"/>
  <c r="R149" i="19"/>
  <c r="R150" i="19"/>
  <c r="R151" i="19"/>
  <c r="R152" i="19"/>
  <c r="R153" i="19"/>
  <c r="R154" i="19"/>
  <c r="R155" i="19"/>
  <c r="R156" i="19"/>
  <c r="R157" i="19"/>
  <c r="R158" i="19"/>
  <c r="R159" i="19"/>
  <c r="R160" i="19"/>
  <c r="R161" i="19"/>
  <c r="R162" i="19"/>
  <c r="R163" i="19"/>
  <c r="R164" i="19"/>
  <c r="R165" i="19"/>
  <c r="R181" i="19"/>
  <c r="R182" i="19"/>
  <c r="R183" i="19"/>
  <c r="R184" i="19"/>
  <c r="R185" i="19"/>
  <c r="R186" i="19"/>
  <c r="R187" i="19"/>
  <c r="R188" i="19"/>
  <c r="R189" i="19"/>
  <c r="R190" i="19"/>
  <c r="R191" i="19"/>
  <c r="R192" i="19"/>
  <c r="R193" i="19"/>
  <c r="R194" i="19"/>
  <c r="R195" i="19"/>
  <c r="R196" i="19"/>
  <c r="R197" i="19"/>
  <c r="R198" i="19"/>
  <c r="R199" i="19"/>
  <c r="R200" i="19"/>
  <c r="R201" i="19"/>
  <c r="R202" i="19"/>
  <c r="R203" i="19"/>
  <c r="R204" i="19"/>
  <c r="R205" i="19"/>
  <c r="R206" i="19"/>
  <c r="R207" i="19"/>
  <c r="R208" i="19"/>
  <c r="R209" i="19"/>
  <c r="R210" i="19"/>
  <c r="R211" i="19"/>
  <c r="R212" i="19"/>
  <c r="R213" i="19"/>
  <c r="R214" i="19"/>
  <c r="R215" i="19"/>
  <c r="R216" i="19"/>
  <c r="R217" i="19"/>
  <c r="R218" i="19"/>
  <c r="R219" i="19"/>
  <c r="R220" i="19"/>
  <c r="R241" i="19"/>
  <c r="R242" i="19"/>
  <c r="R243" i="19"/>
  <c r="R244" i="19"/>
  <c r="R245" i="19"/>
  <c r="R246" i="19"/>
  <c r="R247" i="19"/>
  <c r="R248" i="19"/>
  <c r="R249" i="19"/>
  <c r="R250" i="19"/>
  <c r="R251" i="19"/>
  <c r="R252" i="19"/>
  <c r="R253" i="19"/>
  <c r="R254" i="19"/>
  <c r="R255" i="19"/>
  <c r="R256" i="19"/>
  <c r="R257" i="19"/>
  <c r="R258" i="19"/>
  <c r="R259" i="19"/>
  <c r="R260" i="19"/>
  <c r="R261" i="19"/>
  <c r="R262" i="19"/>
  <c r="R263" i="19"/>
  <c r="R264" i="19"/>
  <c r="R265" i="19"/>
  <c r="R266" i="19"/>
  <c r="R267" i="19"/>
  <c r="R268" i="19"/>
  <c r="R269" i="19"/>
  <c r="R270" i="19"/>
  <c r="R286" i="19"/>
  <c r="R287" i="19"/>
  <c r="R288" i="19"/>
  <c r="R289" i="19"/>
  <c r="R290" i="19"/>
  <c r="R291" i="19"/>
  <c r="R292" i="19"/>
  <c r="R293" i="19"/>
  <c r="R294" i="19"/>
  <c r="R295" i="19"/>
  <c r="R296" i="19"/>
  <c r="R297" i="19"/>
  <c r="R298" i="19"/>
  <c r="R299" i="19"/>
  <c r="R300" i="19"/>
  <c r="R301" i="19"/>
  <c r="R302" i="19"/>
  <c r="R303" i="19"/>
  <c r="R304" i="19"/>
  <c r="R305" i="19"/>
  <c r="R306" i="19"/>
  <c r="R307" i="19"/>
  <c r="R308" i="19"/>
  <c r="R309" i="19"/>
  <c r="R310" i="19"/>
  <c r="R311" i="19"/>
  <c r="R312" i="19"/>
  <c r="R313" i="19"/>
  <c r="R314" i="19"/>
  <c r="R315" i="19"/>
  <c r="R331" i="19"/>
  <c r="R332" i="19"/>
  <c r="R333" i="19"/>
  <c r="R334" i="19"/>
  <c r="R335" i="19"/>
  <c r="R336" i="19"/>
  <c r="R337" i="19"/>
  <c r="R338" i="19"/>
  <c r="R339" i="19"/>
  <c r="R340" i="19"/>
  <c r="R341" i="19"/>
  <c r="R342" i="19"/>
  <c r="R343" i="19"/>
  <c r="R344" i="19"/>
  <c r="R345" i="19"/>
  <c r="R346" i="19"/>
  <c r="R347" i="19"/>
  <c r="R348" i="19"/>
  <c r="R349" i="19"/>
  <c r="R350" i="19"/>
  <c r="R351" i="19"/>
  <c r="R95" i="27" s="1"/>
  <c r="R123" i="27" s="1"/>
  <c r="R352" i="19"/>
  <c r="R353" i="19"/>
  <c r="R354" i="19"/>
  <c r="R355" i="19"/>
  <c r="R356" i="19"/>
  <c r="R357" i="19"/>
  <c r="R358" i="19"/>
  <c r="R359" i="19"/>
  <c r="R360" i="19"/>
  <c r="R365" i="19"/>
  <c r="R381" i="19"/>
  <c r="R382" i="19"/>
  <c r="R94" i="27" s="1"/>
  <c r="R383" i="19"/>
  <c r="R93" i="27" s="1"/>
  <c r="R1455" i="14"/>
  <c r="R1520" i="14"/>
  <c r="R1585" i="14"/>
  <c r="R1650" i="14"/>
  <c r="R1456" i="14"/>
  <c r="R1521" i="14"/>
  <c r="R1586" i="14"/>
  <c r="R1651" i="14"/>
  <c r="R1457" i="14"/>
  <c r="R1522" i="14"/>
  <c r="R1587" i="14"/>
  <c r="R1652" i="14"/>
  <c r="R1458" i="14"/>
  <c r="R1523" i="14"/>
  <c r="R1588" i="14"/>
  <c r="R1653" i="14"/>
  <c r="R1459" i="14"/>
  <c r="R1524" i="14"/>
  <c r="R1589" i="14"/>
  <c r="R1654" i="14"/>
  <c r="R1460" i="14"/>
  <c r="R1525" i="14"/>
  <c r="R1590" i="14"/>
  <c r="R1655" i="14"/>
  <c r="R1461" i="14"/>
  <c r="R1526" i="14"/>
  <c r="R1591" i="14"/>
  <c r="R1656" i="14"/>
  <c r="R1462" i="14"/>
  <c r="R1527" i="14"/>
  <c r="R1592" i="14"/>
  <c r="R1657" i="14"/>
  <c r="R1463" i="14"/>
  <c r="R1528" i="14"/>
  <c r="R1593" i="14"/>
  <c r="R1658" i="14"/>
  <c r="R1464" i="14"/>
  <c r="R1529" i="14"/>
  <c r="R1594" i="14"/>
  <c r="R1659" i="14"/>
  <c r="R1465" i="14"/>
  <c r="R1530" i="14"/>
  <c r="R1595" i="14"/>
  <c r="R1660" i="14"/>
  <c r="R1466" i="14"/>
  <c r="R1531" i="14"/>
  <c r="R1596" i="14"/>
  <c r="R1661" i="14"/>
  <c r="R1467" i="14"/>
  <c r="R1532" i="14"/>
  <c r="R1597" i="14"/>
  <c r="R1662" i="14"/>
  <c r="R1468" i="14"/>
  <c r="R1533" i="14"/>
  <c r="R1598" i="14"/>
  <c r="R1663" i="14"/>
  <c r="R1469" i="14"/>
  <c r="R1534" i="14"/>
  <c r="R1599" i="14"/>
  <c r="R1664" i="14"/>
  <c r="R1470" i="14"/>
  <c r="R1535" i="14"/>
  <c r="R1600" i="14"/>
  <c r="R1665" i="14"/>
  <c r="R1471" i="14"/>
  <c r="R1536" i="14"/>
  <c r="R1601" i="14"/>
  <c r="R1666" i="14"/>
  <c r="R1472" i="14"/>
  <c r="R1537" i="14"/>
  <c r="R1602" i="14"/>
  <c r="R1667" i="14"/>
  <c r="R1473" i="14"/>
  <c r="R1538" i="14"/>
  <c r="R1603" i="14"/>
  <c r="R1668" i="14"/>
  <c r="R1474" i="14"/>
  <c r="R1539" i="14"/>
  <c r="R1604" i="14"/>
  <c r="R1669" i="14"/>
  <c r="R1475" i="14"/>
  <c r="R1540" i="14"/>
  <c r="R1605" i="14"/>
  <c r="R1670" i="14"/>
  <c r="R1476" i="14"/>
  <c r="R1541" i="14"/>
  <c r="R1606" i="14"/>
  <c r="R1671" i="14"/>
  <c r="R1477" i="14"/>
  <c r="R1542" i="14"/>
  <c r="R1607" i="14"/>
  <c r="R1672" i="14"/>
  <c r="R1478" i="14"/>
  <c r="R1543" i="14"/>
  <c r="R1608" i="14"/>
  <c r="R1673" i="14"/>
  <c r="R1479" i="14"/>
  <c r="R1544" i="14"/>
  <c r="R1609" i="14"/>
  <c r="R1674" i="14"/>
  <c r="R1480" i="14"/>
  <c r="R1545" i="14"/>
  <c r="R1610" i="14"/>
  <c r="R1675" i="14"/>
  <c r="R1481" i="14"/>
  <c r="R1546" i="14"/>
  <c r="R1611" i="14"/>
  <c r="R1676" i="14"/>
  <c r="R1482" i="14"/>
  <c r="R1547" i="14"/>
  <c r="R1612" i="14"/>
  <c r="R1677" i="14"/>
  <c r="R1483" i="14"/>
  <c r="R1548" i="14"/>
  <c r="R1613" i="14"/>
  <c r="R1678" i="14"/>
  <c r="R1484" i="14"/>
  <c r="R1549" i="14"/>
  <c r="R1614" i="14"/>
  <c r="R1679" i="14"/>
  <c r="R1485" i="14"/>
  <c r="R1550" i="14"/>
  <c r="R1615" i="14"/>
  <c r="R1680" i="14"/>
  <c r="R1486" i="14"/>
  <c r="R1551" i="14"/>
  <c r="R1616" i="14"/>
  <c r="R1681" i="14"/>
  <c r="R1487" i="14"/>
  <c r="R1552" i="14"/>
  <c r="R1617" i="14"/>
  <c r="R1682" i="14"/>
  <c r="R1488" i="14"/>
  <c r="R1553" i="14"/>
  <c r="R1618" i="14"/>
  <c r="R1683" i="14"/>
  <c r="R1489" i="14"/>
  <c r="R1554" i="14"/>
  <c r="R1619" i="14"/>
  <c r="R1684" i="14"/>
  <c r="R1490" i="14"/>
  <c r="R1555" i="14"/>
  <c r="R1620" i="14"/>
  <c r="R1685" i="14"/>
  <c r="R1491" i="14"/>
  <c r="R1556" i="14"/>
  <c r="R1621" i="14"/>
  <c r="R1686" i="14"/>
  <c r="R1492" i="14"/>
  <c r="R1557" i="14"/>
  <c r="R1622" i="14"/>
  <c r="R1687" i="14"/>
  <c r="R1493" i="14"/>
  <c r="R1558" i="14"/>
  <c r="R1623" i="14"/>
  <c r="R1688" i="14"/>
  <c r="R1494" i="14"/>
  <c r="R1559" i="14"/>
  <c r="R1624" i="14"/>
  <c r="R1689" i="14"/>
  <c r="R1495" i="14"/>
  <c r="R1560" i="14"/>
  <c r="R1625" i="14"/>
  <c r="R1690" i="14"/>
  <c r="R1496" i="14"/>
  <c r="R1561" i="14"/>
  <c r="R1626" i="14"/>
  <c r="R1691" i="14"/>
  <c r="R1497" i="14"/>
  <c r="R1562" i="14"/>
  <c r="R1627" i="14"/>
  <c r="R1692" i="14"/>
  <c r="R1498" i="14"/>
  <c r="R1563" i="14"/>
  <c r="R1628" i="14"/>
  <c r="R1693" i="14"/>
  <c r="R1499" i="14"/>
  <c r="R1564" i="14"/>
  <c r="R1629" i="14"/>
  <c r="R1694" i="14"/>
  <c r="R1500" i="14"/>
  <c r="R1565" i="14"/>
  <c r="R1630" i="14"/>
  <c r="R1695" i="14"/>
  <c r="R1501" i="14"/>
  <c r="R1566" i="14"/>
  <c r="R1631" i="14"/>
  <c r="R1696" i="14"/>
  <c r="R1502" i="14"/>
  <c r="R1567" i="14"/>
  <c r="R1632" i="14"/>
  <c r="R1697" i="14"/>
  <c r="R1503" i="14"/>
  <c r="R1568" i="14"/>
  <c r="R1633" i="14"/>
  <c r="R1698" i="14"/>
  <c r="R1514" i="14"/>
  <c r="R1579" i="14"/>
  <c r="R1644" i="14"/>
  <c r="R1709" i="14"/>
  <c r="R1193" i="15"/>
  <c r="R1494" i="15"/>
  <c r="R455" i="19" s="1"/>
  <c r="R456" i="19"/>
  <c r="R457" i="19"/>
  <c r="R458" i="19"/>
  <c r="R459" i="19"/>
  <c r="R1519" i="15"/>
  <c r="R466" i="19" s="1"/>
  <c r="R1528" i="15"/>
  <c r="R467" i="19" s="1"/>
  <c r="R1548" i="15"/>
  <c r="R469" i="19" s="1"/>
  <c r="R1559" i="15"/>
  <c r="R470" i="19" s="1"/>
  <c r="R1570" i="15"/>
  <c r="R471" i="19" s="1"/>
  <c r="R129" i="16"/>
  <c r="R204" i="16" s="1"/>
  <c r="R153" i="16"/>
  <c r="R205" i="16" s="1"/>
  <c r="R473" i="19" s="1"/>
  <c r="R177" i="16"/>
  <c r="R206" i="16" s="1"/>
  <c r="R474" i="19" s="1"/>
  <c r="R201" i="16"/>
  <c r="R207" i="16" s="1"/>
  <c r="R475" i="19" s="1"/>
  <c r="R230" i="16"/>
  <c r="R476" i="19" s="1"/>
  <c r="R482" i="19"/>
  <c r="R483" i="19"/>
  <c r="R484" i="19"/>
  <c r="R485" i="19"/>
  <c r="R486" i="19"/>
  <c r="R487" i="19"/>
  <c r="R488" i="19"/>
  <c r="R489" i="19"/>
  <c r="R490" i="19"/>
  <c r="R491" i="19"/>
  <c r="R51" i="21"/>
  <c r="R54" i="21"/>
  <c r="R58" i="21"/>
  <c r="R81" i="27" s="1"/>
  <c r="R64" i="21"/>
  <c r="R82" i="27" s="1"/>
  <c r="S242" i="12"/>
  <c r="S287" i="12" s="1"/>
  <c r="S96" i="19" s="1"/>
  <c r="S243" i="12"/>
  <c r="S288" i="12" s="1"/>
  <c r="S97" i="19" s="1"/>
  <c r="S244" i="12"/>
  <c r="S289" i="12" s="1"/>
  <c r="S98" i="19" s="1"/>
  <c r="S245" i="12"/>
  <c r="S290" i="12" s="1"/>
  <c r="S99" i="19" s="1"/>
  <c r="S218" i="10"/>
  <c r="S15" i="19" s="1"/>
  <c r="S219" i="10"/>
  <c r="S16" i="19" s="1"/>
  <c r="S220" i="10"/>
  <c r="S17" i="19" s="1"/>
  <c r="S221" i="10"/>
  <c r="S18" i="19" s="1"/>
  <c r="S222" i="10"/>
  <c r="S19" i="19" s="1"/>
  <c r="S223" i="10"/>
  <c r="S20" i="19" s="1"/>
  <c r="S224" i="10"/>
  <c r="S21" i="19" s="1"/>
  <c r="S225" i="10"/>
  <c r="S22" i="19" s="1"/>
  <c r="S226" i="10"/>
  <c r="S23" i="19" s="1"/>
  <c r="S34" i="19"/>
  <c r="S274" i="10"/>
  <c r="S35" i="19" s="1"/>
  <c r="S36" i="19"/>
  <c r="S37" i="19"/>
  <c r="S38" i="19"/>
  <c r="S39" i="19"/>
  <c r="S40" i="19"/>
  <c r="S41" i="19"/>
  <c r="S42" i="19"/>
  <c r="S43" i="19"/>
  <c r="S44" i="19"/>
  <c r="S45" i="19"/>
  <c r="S46" i="19"/>
  <c r="S47" i="19"/>
  <c r="S48" i="19"/>
  <c r="S49" i="19"/>
  <c r="S50" i="19"/>
  <c r="S51" i="19"/>
  <c r="S52" i="19"/>
  <c r="S53" i="19"/>
  <c r="S54" i="19"/>
  <c r="S60" i="19"/>
  <c r="S63" i="19"/>
  <c r="S64" i="19"/>
  <c r="S65" i="19"/>
  <c r="S66" i="19"/>
  <c r="S67" i="19"/>
  <c r="S68" i="19"/>
  <c r="S69" i="19"/>
  <c r="S70" i="19"/>
  <c r="S71" i="19"/>
  <c r="S72" i="19"/>
  <c r="S73" i="19"/>
  <c r="S74" i="19"/>
  <c r="S75" i="19"/>
  <c r="S76" i="19"/>
  <c r="S77" i="19"/>
  <c r="S78" i="19"/>
  <c r="S79" i="19"/>
  <c r="S80" i="19"/>
  <c r="S81" i="19"/>
  <c r="S92" i="19"/>
  <c r="S246" i="12"/>
  <c r="S291" i="12" s="1"/>
  <c r="S100" i="19" s="1"/>
  <c r="S247" i="12"/>
  <c r="S292" i="12" s="1"/>
  <c r="S101" i="19" s="1"/>
  <c r="S248" i="12"/>
  <c r="S293" i="12" s="1"/>
  <c r="S102" i="19" s="1"/>
  <c r="S249" i="12"/>
  <c r="S294" i="12" s="1"/>
  <c r="S103" i="19" s="1"/>
  <c r="S250" i="12"/>
  <c r="S295" i="12" s="1"/>
  <c r="S104" i="19" s="1"/>
  <c r="S251" i="12"/>
  <c r="S296" i="12" s="1"/>
  <c r="S105" i="19" s="1"/>
  <c r="S252" i="12"/>
  <c r="S297" i="12" s="1"/>
  <c r="S106" i="19" s="1"/>
  <c r="S253" i="12"/>
  <c r="S298" i="12" s="1"/>
  <c r="S107" i="19" s="1"/>
  <c r="S254" i="12"/>
  <c r="S299" i="12" s="1"/>
  <c r="S108" i="19" s="1"/>
  <c r="S255" i="12"/>
  <c r="S300" i="12" s="1"/>
  <c r="S109" i="19" s="1"/>
  <c r="S256" i="12"/>
  <c r="S301" i="12" s="1"/>
  <c r="S110" i="19" s="1"/>
  <c r="S257" i="12"/>
  <c r="S302" i="12" s="1"/>
  <c r="S111" i="19" s="1"/>
  <c r="S258" i="12"/>
  <c r="S303" i="12" s="1"/>
  <c r="S112" i="19" s="1"/>
  <c r="S259" i="12"/>
  <c r="S304" i="12" s="1"/>
  <c r="S113" i="19" s="1"/>
  <c r="S260" i="12"/>
  <c r="S305" i="12" s="1"/>
  <c r="S114" i="19" s="1"/>
  <c r="S261" i="12"/>
  <c r="S306" i="12" s="1"/>
  <c r="S115" i="19" s="1"/>
  <c r="S262" i="12"/>
  <c r="S307" i="12" s="1"/>
  <c r="S116" i="19" s="1"/>
  <c r="S263" i="12"/>
  <c r="S308" i="12" s="1"/>
  <c r="S117" i="19" s="1"/>
  <c r="S264" i="12"/>
  <c r="S309" i="12" s="1"/>
  <c r="S118" i="19" s="1"/>
  <c r="S265" i="12"/>
  <c r="S310" i="12" s="1"/>
  <c r="S119" i="19" s="1"/>
  <c r="S266" i="12"/>
  <c r="S311" i="12" s="1"/>
  <c r="S120" i="19" s="1"/>
  <c r="S267" i="12"/>
  <c r="S312" i="12" s="1"/>
  <c r="S121" i="19" s="1"/>
  <c r="S268" i="12"/>
  <c r="S313" i="12" s="1"/>
  <c r="S122" i="19" s="1"/>
  <c r="S269" i="12"/>
  <c r="S314" i="12" s="1"/>
  <c r="S123" i="19" s="1"/>
  <c r="S270" i="12"/>
  <c r="S315" i="12" s="1"/>
  <c r="S124" i="19" s="1"/>
  <c r="S281" i="12"/>
  <c r="S326" i="12" s="1"/>
  <c r="S135" i="19" s="1"/>
  <c r="S425" i="12"/>
  <c r="S426" i="12"/>
  <c r="S427" i="12"/>
  <c r="S428" i="12"/>
  <c r="S429" i="12"/>
  <c r="S430" i="12"/>
  <c r="S431" i="12"/>
  <c r="S432" i="12"/>
  <c r="S433" i="12"/>
  <c r="S434" i="12"/>
  <c r="S435" i="12"/>
  <c r="S436" i="12"/>
  <c r="S437" i="12"/>
  <c r="S438" i="12"/>
  <c r="S439" i="12"/>
  <c r="S440" i="12"/>
  <c r="S441" i="12"/>
  <c r="S442" i="12"/>
  <c r="S443" i="12"/>
  <c r="S444" i="12"/>
  <c r="S445" i="12"/>
  <c r="S446" i="12"/>
  <c r="S447" i="12"/>
  <c r="S448" i="12"/>
  <c r="S449" i="12"/>
  <c r="S450" i="12"/>
  <c r="S451" i="12"/>
  <c r="S452" i="12"/>
  <c r="S453" i="12"/>
  <c r="S464" i="12"/>
  <c r="S137" i="19"/>
  <c r="S138" i="19"/>
  <c r="S139" i="19"/>
  <c r="S140" i="19"/>
  <c r="S141" i="19"/>
  <c r="S142" i="19"/>
  <c r="S143" i="19"/>
  <c r="S144" i="19"/>
  <c r="S145" i="19"/>
  <c r="S146" i="19"/>
  <c r="S147" i="19"/>
  <c r="S148" i="19"/>
  <c r="S149" i="19"/>
  <c r="S150" i="19"/>
  <c r="S151" i="19"/>
  <c r="S152" i="19"/>
  <c r="S153" i="19"/>
  <c r="S154" i="19"/>
  <c r="S155" i="19"/>
  <c r="S156" i="19"/>
  <c r="S157" i="19"/>
  <c r="S158" i="19"/>
  <c r="S159" i="19"/>
  <c r="S160" i="19"/>
  <c r="S161" i="19"/>
  <c r="S162" i="19"/>
  <c r="S163" i="19"/>
  <c r="S164" i="19"/>
  <c r="S165" i="19"/>
  <c r="S181" i="19"/>
  <c r="S182" i="19"/>
  <c r="S183" i="19"/>
  <c r="S184" i="19"/>
  <c r="S185" i="19"/>
  <c r="S186" i="19"/>
  <c r="S187" i="19"/>
  <c r="S188" i="19"/>
  <c r="S189" i="19"/>
  <c r="S190" i="19"/>
  <c r="S191" i="19"/>
  <c r="S192" i="19"/>
  <c r="S193" i="19"/>
  <c r="S194" i="19"/>
  <c r="S195" i="19"/>
  <c r="S196" i="19"/>
  <c r="S197" i="19"/>
  <c r="S198" i="19"/>
  <c r="S199" i="19"/>
  <c r="S200" i="19"/>
  <c r="S201" i="19"/>
  <c r="S202" i="19"/>
  <c r="S203" i="19"/>
  <c r="S204" i="19"/>
  <c r="S205" i="19"/>
  <c r="S206" i="19"/>
  <c r="S207" i="19"/>
  <c r="S208" i="19"/>
  <c r="S209" i="19"/>
  <c r="S210" i="19"/>
  <c r="S211" i="19"/>
  <c r="S212" i="19"/>
  <c r="S213" i="19"/>
  <c r="S214" i="19"/>
  <c r="S215" i="19"/>
  <c r="S216" i="19"/>
  <c r="S217" i="19"/>
  <c r="S218" i="19"/>
  <c r="S219" i="19"/>
  <c r="S220" i="19"/>
  <c r="S241" i="19"/>
  <c r="S242" i="19"/>
  <c r="S243" i="19"/>
  <c r="S244" i="19"/>
  <c r="S245" i="19"/>
  <c r="S246" i="19"/>
  <c r="S247" i="19"/>
  <c r="S248" i="19"/>
  <c r="S249" i="19"/>
  <c r="S250" i="19"/>
  <c r="S251" i="19"/>
  <c r="S252" i="19"/>
  <c r="S253" i="19"/>
  <c r="S254" i="19"/>
  <c r="S255" i="19"/>
  <c r="S256" i="19"/>
  <c r="S257" i="19"/>
  <c r="S258" i="19"/>
  <c r="S259" i="19"/>
  <c r="S260" i="19"/>
  <c r="S261" i="19"/>
  <c r="S262" i="19"/>
  <c r="S263" i="19"/>
  <c r="S264" i="19"/>
  <c r="S265" i="19"/>
  <c r="S266" i="19"/>
  <c r="S267" i="19"/>
  <c r="S268" i="19"/>
  <c r="S269" i="19"/>
  <c r="S270" i="19"/>
  <c r="S286" i="19"/>
  <c r="S287" i="19"/>
  <c r="S288" i="19"/>
  <c r="S289" i="19"/>
  <c r="S290" i="19"/>
  <c r="S291" i="19"/>
  <c r="S292" i="19"/>
  <c r="S293" i="19"/>
  <c r="S294" i="19"/>
  <c r="S295" i="19"/>
  <c r="S296" i="19"/>
  <c r="S297" i="19"/>
  <c r="S298" i="19"/>
  <c r="S299" i="19"/>
  <c r="S300" i="19"/>
  <c r="S301" i="19"/>
  <c r="S302" i="19"/>
  <c r="S303" i="19"/>
  <c r="S304" i="19"/>
  <c r="S305" i="19"/>
  <c r="S306" i="19"/>
  <c r="S307" i="19"/>
  <c r="S308" i="19"/>
  <c r="S309" i="19"/>
  <c r="S310" i="19"/>
  <c r="S311" i="19"/>
  <c r="S312" i="19"/>
  <c r="S313" i="19"/>
  <c r="S314" i="19"/>
  <c r="S315" i="19"/>
  <c r="S331" i="19"/>
  <c r="S332" i="19"/>
  <c r="S333" i="19"/>
  <c r="S334" i="19"/>
  <c r="S335" i="19"/>
  <c r="S336" i="19"/>
  <c r="S337" i="19"/>
  <c r="S338" i="19"/>
  <c r="S339" i="19"/>
  <c r="S340" i="19"/>
  <c r="S341" i="19"/>
  <c r="S342" i="19"/>
  <c r="S343" i="19"/>
  <c r="S344" i="19"/>
  <c r="S345" i="19"/>
  <c r="S346" i="19"/>
  <c r="S347" i="19"/>
  <c r="S348" i="19"/>
  <c r="S349" i="19"/>
  <c r="S350" i="19"/>
  <c r="S351" i="19"/>
  <c r="S95" i="27" s="1"/>
  <c r="S123" i="27" s="1"/>
  <c r="S352" i="19"/>
  <c r="S353" i="19"/>
  <c r="S354" i="19"/>
  <c r="S355" i="19"/>
  <c r="S356" i="19"/>
  <c r="S357" i="19"/>
  <c r="S358" i="19"/>
  <c r="S359" i="19"/>
  <c r="S360" i="19"/>
  <c r="S365" i="19"/>
  <c r="S381" i="19"/>
  <c r="S382" i="19"/>
  <c r="S94" i="27" s="1"/>
  <c r="S383" i="19"/>
  <c r="S93" i="27" s="1"/>
  <c r="S1455" i="14"/>
  <c r="S1520" i="14"/>
  <c r="S1585" i="14"/>
  <c r="S1650" i="14"/>
  <c r="S1456" i="14"/>
  <c r="S1521" i="14"/>
  <c r="S1586" i="14"/>
  <c r="S1651" i="14"/>
  <c r="S1457" i="14"/>
  <c r="S1522" i="14"/>
  <c r="S1587" i="14"/>
  <c r="S1652" i="14"/>
  <c r="S1458" i="14"/>
  <c r="S1523" i="14"/>
  <c r="S1588" i="14"/>
  <c r="S1653" i="14"/>
  <c r="S1459" i="14"/>
  <c r="S1524" i="14"/>
  <c r="S1589" i="14"/>
  <c r="S1654" i="14"/>
  <c r="S1460" i="14"/>
  <c r="S1525" i="14"/>
  <c r="S1590" i="14"/>
  <c r="S1655" i="14"/>
  <c r="S1461" i="14"/>
  <c r="S1526" i="14"/>
  <c r="S1591" i="14"/>
  <c r="S1656" i="14"/>
  <c r="S1462" i="14"/>
  <c r="S1527" i="14"/>
  <c r="S1592" i="14"/>
  <c r="S1657" i="14"/>
  <c r="S1463" i="14"/>
  <c r="S1528" i="14"/>
  <c r="S1593" i="14"/>
  <c r="S1658" i="14"/>
  <c r="S1464" i="14"/>
  <c r="S1529" i="14"/>
  <c r="S1594" i="14"/>
  <c r="S1659" i="14"/>
  <c r="S1465" i="14"/>
  <c r="S1530" i="14"/>
  <c r="S1595" i="14"/>
  <c r="S1660" i="14"/>
  <c r="S1466" i="14"/>
  <c r="S1531" i="14"/>
  <c r="S1596" i="14"/>
  <c r="S1661" i="14"/>
  <c r="S1467" i="14"/>
  <c r="S1532" i="14"/>
  <c r="S1597" i="14"/>
  <c r="S1662" i="14"/>
  <c r="S1468" i="14"/>
  <c r="S1533" i="14"/>
  <c r="S1598" i="14"/>
  <c r="S1663" i="14"/>
  <c r="S1469" i="14"/>
  <c r="S1534" i="14"/>
  <c r="S1599" i="14"/>
  <c r="S1664" i="14"/>
  <c r="S1470" i="14"/>
  <c r="S1535" i="14"/>
  <c r="S1600" i="14"/>
  <c r="S1665" i="14"/>
  <c r="S1471" i="14"/>
  <c r="S1536" i="14"/>
  <c r="S1601" i="14"/>
  <c r="S1666" i="14"/>
  <c r="S1472" i="14"/>
  <c r="S1537" i="14"/>
  <c r="S1602" i="14"/>
  <c r="S1667" i="14"/>
  <c r="S1473" i="14"/>
  <c r="S1538" i="14"/>
  <c r="S1603" i="14"/>
  <c r="S1668" i="14"/>
  <c r="S1474" i="14"/>
  <c r="S1539" i="14"/>
  <c r="S1604" i="14"/>
  <c r="S1669" i="14"/>
  <c r="S1475" i="14"/>
  <c r="S1540" i="14"/>
  <c r="S1605" i="14"/>
  <c r="S1670" i="14"/>
  <c r="S1476" i="14"/>
  <c r="S1541" i="14"/>
  <c r="S1606" i="14"/>
  <c r="S1671" i="14"/>
  <c r="S1477" i="14"/>
  <c r="S1542" i="14"/>
  <c r="S1607" i="14"/>
  <c r="S1672" i="14"/>
  <c r="S1478" i="14"/>
  <c r="S1543" i="14"/>
  <c r="S1608" i="14"/>
  <c r="S1673" i="14"/>
  <c r="S1479" i="14"/>
  <c r="S1544" i="14"/>
  <c r="S1609" i="14"/>
  <c r="S1674" i="14"/>
  <c r="S1480" i="14"/>
  <c r="S1545" i="14"/>
  <c r="S1610" i="14"/>
  <c r="S1675" i="14"/>
  <c r="S1481" i="14"/>
  <c r="S1546" i="14"/>
  <c r="S1611" i="14"/>
  <c r="S1676" i="14"/>
  <c r="S1482" i="14"/>
  <c r="S1547" i="14"/>
  <c r="S1612" i="14"/>
  <c r="S1677" i="14"/>
  <c r="S1483" i="14"/>
  <c r="S1548" i="14"/>
  <c r="S1613" i="14"/>
  <c r="S1678" i="14"/>
  <c r="S1484" i="14"/>
  <c r="S1549" i="14"/>
  <c r="S1614" i="14"/>
  <c r="S1679" i="14"/>
  <c r="S1485" i="14"/>
  <c r="S1550" i="14"/>
  <c r="S1615" i="14"/>
  <c r="S1680" i="14"/>
  <c r="S1486" i="14"/>
  <c r="S1551" i="14"/>
  <c r="S1616" i="14"/>
  <c r="S1681" i="14"/>
  <c r="S1487" i="14"/>
  <c r="S1552" i="14"/>
  <c r="S1617" i="14"/>
  <c r="S1682" i="14"/>
  <c r="S1488" i="14"/>
  <c r="S1553" i="14"/>
  <c r="S1618" i="14"/>
  <c r="S1683" i="14"/>
  <c r="S1489" i="14"/>
  <c r="S1554" i="14"/>
  <c r="S1619" i="14"/>
  <c r="S1684" i="14"/>
  <c r="S1490" i="14"/>
  <c r="S1555" i="14"/>
  <c r="S1620" i="14"/>
  <c r="S1685" i="14"/>
  <c r="S1491" i="14"/>
  <c r="S1556" i="14"/>
  <c r="S1621" i="14"/>
  <c r="S1686" i="14"/>
  <c r="S1492" i="14"/>
  <c r="S1557" i="14"/>
  <c r="S1622" i="14"/>
  <c r="S1687" i="14"/>
  <c r="S1493" i="14"/>
  <c r="S1558" i="14"/>
  <c r="S1623" i="14"/>
  <c r="S1688" i="14"/>
  <c r="S1494" i="14"/>
  <c r="S1559" i="14"/>
  <c r="S1624" i="14"/>
  <c r="S1689" i="14"/>
  <c r="S1495" i="14"/>
  <c r="S1560" i="14"/>
  <c r="S1625" i="14"/>
  <c r="S1690" i="14"/>
  <c r="S1496" i="14"/>
  <c r="S1561" i="14"/>
  <c r="S1626" i="14"/>
  <c r="S1691" i="14"/>
  <c r="S1497" i="14"/>
  <c r="S1562" i="14"/>
  <c r="S1627" i="14"/>
  <c r="S1692" i="14"/>
  <c r="S1498" i="14"/>
  <c r="S1563" i="14"/>
  <c r="S1628" i="14"/>
  <c r="S1693" i="14"/>
  <c r="S1499" i="14"/>
  <c r="S1564" i="14"/>
  <c r="S1629" i="14"/>
  <c r="S1694" i="14"/>
  <c r="S1500" i="14"/>
  <c r="S1565" i="14"/>
  <c r="S1630" i="14"/>
  <c r="S1695" i="14"/>
  <c r="S1501" i="14"/>
  <c r="S1566" i="14"/>
  <c r="S1631" i="14"/>
  <c r="S1696" i="14"/>
  <c r="S1502" i="14"/>
  <c r="S1567" i="14"/>
  <c r="S1632" i="14"/>
  <c r="S1697" i="14"/>
  <c r="S1503" i="14"/>
  <c r="S1568" i="14"/>
  <c r="S1633" i="14"/>
  <c r="S1698" i="14"/>
  <c r="S1514" i="14"/>
  <c r="S1579" i="14"/>
  <c r="S1644" i="14"/>
  <c r="S1709" i="14"/>
  <c r="S1193" i="15"/>
  <c r="S1494" i="15"/>
  <c r="S455" i="19" s="1"/>
  <c r="S456" i="19"/>
  <c r="S457" i="19"/>
  <c r="S458" i="19"/>
  <c r="S459" i="19"/>
  <c r="S1519" i="15"/>
  <c r="S466" i="19" s="1"/>
  <c r="S1528" i="15"/>
  <c r="S467" i="19" s="1"/>
  <c r="S1548" i="15"/>
  <c r="S469" i="19" s="1"/>
  <c r="S1559" i="15"/>
  <c r="S470" i="19" s="1"/>
  <c r="S1570" i="15"/>
  <c r="S471" i="19" s="1"/>
  <c r="S129" i="16"/>
  <c r="S204" i="16" s="1"/>
  <c r="S472" i="19" s="1"/>
  <c r="S153" i="16"/>
  <c r="S205" i="16" s="1"/>
  <c r="S473" i="19" s="1"/>
  <c r="S177" i="16"/>
  <c r="S206" i="16" s="1"/>
  <c r="S474" i="19" s="1"/>
  <c r="S201" i="16"/>
  <c r="S207" i="16" s="1"/>
  <c r="S475" i="19" s="1"/>
  <c r="S230" i="16"/>
  <c r="S476" i="19" s="1"/>
  <c r="S482" i="19"/>
  <c r="S483" i="19"/>
  <c r="S484" i="19"/>
  <c r="S485" i="19"/>
  <c r="S486" i="19"/>
  <c r="S487" i="19"/>
  <c r="S488" i="19"/>
  <c r="S489" i="19"/>
  <c r="S490" i="19"/>
  <c r="S491" i="19"/>
  <c r="S51" i="21"/>
  <c r="S54" i="21"/>
  <c r="S58" i="21"/>
  <c r="S81" i="27" s="1"/>
  <c r="S64" i="21"/>
  <c r="S82" i="27" s="1"/>
  <c r="T242" i="12"/>
  <c r="T287" i="12" s="1"/>
  <c r="T96" i="19" s="1"/>
  <c r="T243" i="12"/>
  <c r="T288" i="12" s="1"/>
  <c r="T97" i="19" s="1"/>
  <c r="T244" i="12"/>
  <c r="T289" i="12" s="1"/>
  <c r="T98" i="19" s="1"/>
  <c r="T245" i="12"/>
  <c r="T290" i="12" s="1"/>
  <c r="T99" i="19" s="1"/>
  <c r="T218" i="10"/>
  <c r="T15" i="19" s="1"/>
  <c r="T219" i="10"/>
  <c r="T16" i="19" s="1"/>
  <c r="T220" i="10"/>
  <c r="T17" i="19" s="1"/>
  <c r="T221" i="10"/>
  <c r="T18" i="19" s="1"/>
  <c r="T222" i="10"/>
  <c r="T19" i="19" s="1"/>
  <c r="T223" i="10"/>
  <c r="T20" i="19" s="1"/>
  <c r="T224" i="10"/>
  <c r="T21" i="19" s="1"/>
  <c r="T225" i="10"/>
  <c r="T22" i="19" s="1"/>
  <c r="T226" i="10"/>
  <c r="T23" i="19" s="1"/>
  <c r="T34" i="19"/>
  <c r="T274" i="10"/>
  <c r="T35" i="19" s="1"/>
  <c r="T36" i="19"/>
  <c r="T37" i="19"/>
  <c r="T38" i="19"/>
  <c r="T39" i="19"/>
  <c r="T40" i="19"/>
  <c r="T41" i="19"/>
  <c r="T42" i="19"/>
  <c r="T43" i="19"/>
  <c r="T44" i="19"/>
  <c r="T45" i="19"/>
  <c r="T46" i="19"/>
  <c r="T47" i="19"/>
  <c r="T48" i="19"/>
  <c r="T49" i="19"/>
  <c r="T50" i="19"/>
  <c r="T51" i="19"/>
  <c r="T52" i="19"/>
  <c r="T53" i="19"/>
  <c r="T54" i="19"/>
  <c r="T60" i="19"/>
  <c r="T63" i="19"/>
  <c r="T64" i="19"/>
  <c r="T65" i="19"/>
  <c r="T66" i="19"/>
  <c r="T67" i="19"/>
  <c r="T68" i="19"/>
  <c r="T69" i="19"/>
  <c r="T70" i="19"/>
  <c r="T71" i="19"/>
  <c r="T72" i="19"/>
  <c r="T73" i="19"/>
  <c r="T74" i="19"/>
  <c r="T75" i="19"/>
  <c r="T76" i="19"/>
  <c r="T77" i="19"/>
  <c r="T78" i="19"/>
  <c r="T79" i="19"/>
  <c r="T80" i="19"/>
  <c r="T81" i="19"/>
  <c r="T92" i="19"/>
  <c r="T246" i="12"/>
  <c r="T291" i="12" s="1"/>
  <c r="T100" i="19" s="1"/>
  <c r="T247" i="12"/>
  <c r="T292" i="12" s="1"/>
  <c r="T101" i="19" s="1"/>
  <c r="T248" i="12"/>
  <c r="T293" i="12" s="1"/>
  <c r="T102" i="19" s="1"/>
  <c r="T249" i="12"/>
  <c r="T294" i="12" s="1"/>
  <c r="T103" i="19" s="1"/>
  <c r="T250" i="12"/>
  <c r="T295" i="12" s="1"/>
  <c r="T104" i="19" s="1"/>
  <c r="T251" i="12"/>
  <c r="T296" i="12" s="1"/>
  <c r="T252" i="12"/>
  <c r="T297" i="12" s="1"/>
  <c r="T106" i="19" s="1"/>
  <c r="T253" i="12"/>
  <c r="T298" i="12" s="1"/>
  <c r="T107" i="19" s="1"/>
  <c r="T254" i="12"/>
  <c r="T299" i="12" s="1"/>
  <c r="T108" i="19" s="1"/>
  <c r="T255" i="12"/>
  <c r="T300" i="12" s="1"/>
  <c r="T109" i="19" s="1"/>
  <c r="T256" i="12"/>
  <c r="T301" i="12" s="1"/>
  <c r="T110" i="19" s="1"/>
  <c r="T257" i="12"/>
  <c r="T302" i="12" s="1"/>
  <c r="T111" i="19" s="1"/>
  <c r="T258" i="12"/>
  <c r="T303" i="12" s="1"/>
  <c r="T112" i="19" s="1"/>
  <c r="T259" i="12"/>
  <c r="T304" i="12" s="1"/>
  <c r="T113" i="19" s="1"/>
  <c r="T260" i="12"/>
  <c r="T305" i="12" s="1"/>
  <c r="T114" i="19" s="1"/>
  <c r="T261" i="12"/>
  <c r="T306" i="12" s="1"/>
  <c r="T115" i="19" s="1"/>
  <c r="T262" i="12"/>
  <c r="T307" i="12" s="1"/>
  <c r="T116" i="19" s="1"/>
  <c r="T263" i="12"/>
  <c r="T308" i="12" s="1"/>
  <c r="T117" i="19" s="1"/>
  <c r="T264" i="12"/>
  <c r="T309" i="12" s="1"/>
  <c r="T118" i="19" s="1"/>
  <c r="T265" i="12"/>
  <c r="T310" i="12" s="1"/>
  <c r="T119" i="19" s="1"/>
  <c r="T266" i="12"/>
  <c r="T311" i="12" s="1"/>
  <c r="T120" i="19" s="1"/>
  <c r="T267" i="12"/>
  <c r="T312" i="12" s="1"/>
  <c r="T121" i="19" s="1"/>
  <c r="T268" i="12"/>
  <c r="T313" i="12" s="1"/>
  <c r="T122" i="19" s="1"/>
  <c r="T269" i="12"/>
  <c r="T314" i="12" s="1"/>
  <c r="T123" i="19" s="1"/>
  <c r="T270" i="12"/>
  <c r="T315" i="12" s="1"/>
  <c r="T124" i="19" s="1"/>
  <c r="T281" i="12"/>
  <c r="T326" i="12" s="1"/>
  <c r="T135" i="19" s="1"/>
  <c r="T425" i="12"/>
  <c r="T426" i="12"/>
  <c r="T427" i="12"/>
  <c r="T428" i="12"/>
  <c r="T429" i="12"/>
  <c r="T430" i="12"/>
  <c r="T431" i="12"/>
  <c r="T432" i="12"/>
  <c r="T433" i="12"/>
  <c r="T434" i="12"/>
  <c r="T435" i="12"/>
  <c r="T436" i="12"/>
  <c r="T437" i="12"/>
  <c r="T438" i="12"/>
  <c r="T439" i="12"/>
  <c r="T440" i="12"/>
  <c r="T441" i="12"/>
  <c r="T442" i="12"/>
  <c r="T443" i="12"/>
  <c r="T444" i="12"/>
  <c r="T445" i="12"/>
  <c r="T446" i="12"/>
  <c r="T447" i="12"/>
  <c r="T448" i="12"/>
  <c r="T449" i="12"/>
  <c r="T450" i="12"/>
  <c r="T451" i="12"/>
  <c r="T452" i="12"/>
  <c r="T453" i="12"/>
  <c r="T464" i="12"/>
  <c r="T137" i="19"/>
  <c r="T138" i="19"/>
  <c r="T139" i="19"/>
  <c r="T140" i="19"/>
  <c r="T141" i="19"/>
  <c r="T142" i="19"/>
  <c r="T143" i="19"/>
  <c r="T144" i="19"/>
  <c r="T145" i="19"/>
  <c r="T146" i="19"/>
  <c r="T147" i="19"/>
  <c r="T148" i="19"/>
  <c r="T149" i="19"/>
  <c r="T150" i="19"/>
  <c r="T151" i="19"/>
  <c r="T152" i="19"/>
  <c r="T153" i="19"/>
  <c r="T154" i="19"/>
  <c r="T155" i="19"/>
  <c r="T156" i="19"/>
  <c r="T157" i="19"/>
  <c r="T158" i="19"/>
  <c r="T159" i="19"/>
  <c r="T160" i="19"/>
  <c r="T161" i="19"/>
  <c r="T162" i="19"/>
  <c r="T163" i="19"/>
  <c r="T164" i="19"/>
  <c r="T165" i="19"/>
  <c r="T181" i="19"/>
  <c r="T182" i="19"/>
  <c r="T183" i="19"/>
  <c r="T184" i="19"/>
  <c r="T185" i="19"/>
  <c r="T186" i="19"/>
  <c r="T187" i="19"/>
  <c r="T188" i="19"/>
  <c r="T189" i="19"/>
  <c r="T190" i="19"/>
  <c r="T191" i="19"/>
  <c r="T192" i="19"/>
  <c r="T193" i="19"/>
  <c r="T194" i="19"/>
  <c r="T195" i="19"/>
  <c r="T196" i="19"/>
  <c r="T197" i="19"/>
  <c r="T198" i="19"/>
  <c r="T199" i="19"/>
  <c r="T200" i="19"/>
  <c r="T201" i="19"/>
  <c r="T202" i="19"/>
  <c r="T203" i="19"/>
  <c r="T204" i="19"/>
  <c r="T205" i="19"/>
  <c r="T206" i="19"/>
  <c r="T207" i="19"/>
  <c r="T208" i="19"/>
  <c r="T209" i="19"/>
  <c r="T210" i="19"/>
  <c r="T211" i="19"/>
  <c r="T212" i="19"/>
  <c r="T213" i="19"/>
  <c r="T214" i="19"/>
  <c r="T215" i="19"/>
  <c r="T216" i="19"/>
  <c r="T217" i="19"/>
  <c r="T218" i="19"/>
  <c r="T219" i="19"/>
  <c r="T220" i="19"/>
  <c r="T241" i="19"/>
  <c r="T242" i="19"/>
  <c r="T243" i="19"/>
  <c r="T244" i="19"/>
  <c r="T245" i="19"/>
  <c r="T246" i="19"/>
  <c r="T247" i="19"/>
  <c r="T248" i="19"/>
  <c r="T249" i="19"/>
  <c r="T250" i="19"/>
  <c r="T251" i="19"/>
  <c r="T252" i="19"/>
  <c r="T253" i="19"/>
  <c r="T254" i="19"/>
  <c r="T255" i="19"/>
  <c r="T256" i="19"/>
  <c r="T257" i="19"/>
  <c r="T258" i="19"/>
  <c r="T259" i="19"/>
  <c r="T260" i="19"/>
  <c r="T261" i="19"/>
  <c r="T262" i="19"/>
  <c r="T263" i="19"/>
  <c r="T264" i="19"/>
  <c r="T265" i="19"/>
  <c r="T266" i="19"/>
  <c r="T267" i="19"/>
  <c r="T268" i="19"/>
  <c r="T269" i="19"/>
  <c r="T270" i="19"/>
  <c r="T286" i="19"/>
  <c r="T287" i="19"/>
  <c r="T288" i="19"/>
  <c r="T289" i="19"/>
  <c r="T290" i="19"/>
  <c r="T291" i="19"/>
  <c r="T292" i="19"/>
  <c r="T293" i="19"/>
  <c r="T294" i="19"/>
  <c r="T295" i="19"/>
  <c r="T296" i="19"/>
  <c r="T297" i="19"/>
  <c r="T298" i="19"/>
  <c r="T299" i="19"/>
  <c r="T300" i="19"/>
  <c r="T301" i="19"/>
  <c r="T302" i="19"/>
  <c r="T303" i="19"/>
  <c r="T304" i="19"/>
  <c r="T305" i="19"/>
  <c r="T306" i="19"/>
  <c r="T307" i="19"/>
  <c r="T308" i="19"/>
  <c r="T309" i="19"/>
  <c r="T310" i="19"/>
  <c r="T311" i="19"/>
  <c r="T312" i="19"/>
  <c r="T313" i="19"/>
  <c r="T314" i="19"/>
  <c r="T315" i="19"/>
  <c r="T331" i="19"/>
  <c r="T332" i="19"/>
  <c r="T333" i="19"/>
  <c r="T334" i="19"/>
  <c r="T335" i="19"/>
  <c r="T336" i="19"/>
  <c r="T337" i="19"/>
  <c r="T338" i="19"/>
  <c r="T339" i="19"/>
  <c r="T340" i="19"/>
  <c r="T341" i="19"/>
  <c r="T342" i="19"/>
  <c r="T343" i="19"/>
  <c r="T344" i="19"/>
  <c r="T345" i="19"/>
  <c r="T346" i="19"/>
  <c r="T347" i="19"/>
  <c r="T348" i="19"/>
  <c r="T349" i="19"/>
  <c r="T350" i="19"/>
  <c r="T351" i="19"/>
  <c r="T95" i="27" s="1"/>
  <c r="T123" i="27" s="1"/>
  <c r="T352" i="19"/>
  <c r="T353" i="19"/>
  <c r="T354" i="19"/>
  <c r="T355" i="19"/>
  <c r="T356" i="19"/>
  <c r="T357" i="19"/>
  <c r="T358" i="19"/>
  <c r="T359" i="19"/>
  <c r="T360" i="19"/>
  <c r="T365" i="19"/>
  <c r="T381" i="19"/>
  <c r="T382" i="19"/>
  <c r="T94" i="27" s="1"/>
  <c r="T383" i="19"/>
  <c r="T93" i="27" s="1"/>
  <c r="T1455" i="14"/>
  <c r="T1520" i="14"/>
  <c r="T1585" i="14"/>
  <c r="T1650" i="14"/>
  <c r="T1456" i="14"/>
  <c r="T1521" i="14"/>
  <c r="T1586" i="14"/>
  <c r="T1651" i="14"/>
  <c r="T1457" i="14"/>
  <c r="T1522" i="14"/>
  <c r="T1587" i="14"/>
  <c r="T1652" i="14"/>
  <c r="T1458" i="14"/>
  <c r="T1523" i="14"/>
  <c r="T1588" i="14"/>
  <c r="T1653" i="14"/>
  <c r="T1459" i="14"/>
  <c r="T1524" i="14"/>
  <c r="T1589" i="14"/>
  <c r="T1654" i="14"/>
  <c r="T1460" i="14"/>
  <c r="T1525" i="14"/>
  <c r="T1590" i="14"/>
  <c r="T1655" i="14"/>
  <c r="T1461" i="14"/>
  <c r="T1526" i="14"/>
  <c r="T1591" i="14"/>
  <c r="T1656" i="14"/>
  <c r="T1462" i="14"/>
  <c r="T1527" i="14"/>
  <c r="T1592" i="14"/>
  <c r="T1657" i="14"/>
  <c r="T1463" i="14"/>
  <c r="T1528" i="14"/>
  <c r="T1593" i="14"/>
  <c r="T1658" i="14"/>
  <c r="T1464" i="14"/>
  <c r="T1529" i="14"/>
  <c r="T1594" i="14"/>
  <c r="T1659" i="14"/>
  <c r="T1465" i="14"/>
  <c r="T1530" i="14"/>
  <c r="T1595" i="14"/>
  <c r="T1660" i="14"/>
  <c r="T1466" i="14"/>
  <c r="T1531" i="14"/>
  <c r="T1596" i="14"/>
  <c r="T1661" i="14"/>
  <c r="T1467" i="14"/>
  <c r="T1532" i="14"/>
  <c r="T1597" i="14"/>
  <c r="T1662" i="14"/>
  <c r="T1468" i="14"/>
  <c r="T1533" i="14"/>
  <c r="T1598" i="14"/>
  <c r="T1663" i="14"/>
  <c r="T1469" i="14"/>
  <c r="T1534" i="14"/>
  <c r="T1599" i="14"/>
  <c r="T1664" i="14"/>
  <c r="T1470" i="14"/>
  <c r="T1535" i="14"/>
  <c r="T1600" i="14"/>
  <c r="T1665" i="14"/>
  <c r="T1471" i="14"/>
  <c r="T1536" i="14"/>
  <c r="T1601" i="14"/>
  <c r="T1666" i="14"/>
  <c r="T1472" i="14"/>
  <c r="T1537" i="14"/>
  <c r="T1602" i="14"/>
  <c r="T1667" i="14"/>
  <c r="T1473" i="14"/>
  <c r="T1538" i="14"/>
  <c r="T1603" i="14"/>
  <c r="T1668" i="14"/>
  <c r="T1474" i="14"/>
  <c r="T1539" i="14"/>
  <c r="T1604" i="14"/>
  <c r="T1669" i="14"/>
  <c r="T1475" i="14"/>
  <c r="T1540" i="14"/>
  <c r="T1605" i="14"/>
  <c r="T1670" i="14"/>
  <c r="T1476" i="14"/>
  <c r="T1541" i="14"/>
  <c r="T1606" i="14"/>
  <c r="T1671" i="14"/>
  <c r="T1477" i="14"/>
  <c r="T1542" i="14"/>
  <c r="T1607" i="14"/>
  <c r="T1672" i="14"/>
  <c r="T1478" i="14"/>
  <c r="T1543" i="14"/>
  <c r="T1608" i="14"/>
  <c r="T1673" i="14"/>
  <c r="T1479" i="14"/>
  <c r="T1544" i="14"/>
  <c r="T1609" i="14"/>
  <c r="T1674" i="14"/>
  <c r="T1480" i="14"/>
  <c r="T1545" i="14"/>
  <c r="T1610" i="14"/>
  <c r="T1675" i="14"/>
  <c r="T1481" i="14"/>
  <c r="T1546" i="14"/>
  <c r="T1611" i="14"/>
  <c r="T1676" i="14"/>
  <c r="T1482" i="14"/>
  <c r="T1547" i="14"/>
  <c r="T1612" i="14"/>
  <c r="T1677" i="14"/>
  <c r="T1483" i="14"/>
  <c r="T1548" i="14"/>
  <c r="T1613" i="14"/>
  <c r="T1678" i="14"/>
  <c r="T1484" i="14"/>
  <c r="T1549" i="14"/>
  <c r="T1614" i="14"/>
  <c r="T1679" i="14"/>
  <c r="T1485" i="14"/>
  <c r="T1550" i="14"/>
  <c r="T1615" i="14"/>
  <c r="T1680" i="14"/>
  <c r="T1486" i="14"/>
  <c r="T1551" i="14"/>
  <c r="T1616" i="14"/>
  <c r="T1681" i="14"/>
  <c r="T1487" i="14"/>
  <c r="T1552" i="14"/>
  <c r="T1617" i="14"/>
  <c r="T1682" i="14"/>
  <c r="T1488" i="14"/>
  <c r="T1553" i="14"/>
  <c r="T1618" i="14"/>
  <c r="T1683" i="14"/>
  <c r="T1489" i="14"/>
  <c r="T1554" i="14"/>
  <c r="T1619" i="14"/>
  <c r="T1684" i="14"/>
  <c r="T1490" i="14"/>
  <c r="T1555" i="14"/>
  <c r="T1620" i="14"/>
  <c r="T1685" i="14"/>
  <c r="T1491" i="14"/>
  <c r="T1556" i="14"/>
  <c r="T1621" i="14"/>
  <c r="T1686" i="14"/>
  <c r="T1492" i="14"/>
  <c r="T1557" i="14"/>
  <c r="T1622" i="14"/>
  <c r="T1687" i="14"/>
  <c r="T1493" i="14"/>
  <c r="T1558" i="14"/>
  <c r="T1623" i="14"/>
  <c r="T1688" i="14"/>
  <c r="T1494" i="14"/>
  <c r="T1559" i="14"/>
  <c r="T1624" i="14"/>
  <c r="T1689" i="14"/>
  <c r="T1495" i="14"/>
  <c r="T1560" i="14"/>
  <c r="T1625" i="14"/>
  <c r="T1690" i="14"/>
  <c r="T1496" i="14"/>
  <c r="T1561" i="14"/>
  <c r="T1626" i="14"/>
  <c r="T1691" i="14"/>
  <c r="T1497" i="14"/>
  <c r="T1562" i="14"/>
  <c r="T1627" i="14"/>
  <c r="T1692" i="14"/>
  <c r="T1498" i="14"/>
  <c r="T1563" i="14"/>
  <c r="T1628" i="14"/>
  <c r="T1693" i="14"/>
  <c r="T1499" i="14"/>
  <c r="T1564" i="14"/>
  <c r="T1629" i="14"/>
  <c r="T1694" i="14"/>
  <c r="T1500" i="14"/>
  <c r="T1565" i="14"/>
  <c r="T1630" i="14"/>
  <c r="T1695" i="14"/>
  <c r="T1501" i="14"/>
  <c r="T1566" i="14"/>
  <c r="T1631" i="14"/>
  <c r="T1696" i="14"/>
  <c r="T1502" i="14"/>
  <c r="T1567" i="14"/>
  <c r="T1632" i="14"/>
  <c r="T1697" i="14"/>
  <c r="T1503" i="14"/>
  <c r="T1568" i="14"/>
  <c r="T1633" i="14"/>
  <c r="T1698" i="14"/>
  <c r="T1514" i="14"/>
  <c r="T1579" i="14"/>
  <c r="T1644" i="14"/>
  <c r="T1709" i="14"/>
  <c r="T1193" i="15"/>
  <c r="T1494" i="15"/>
  <c r="T455" i="19" s="1"/>
  <c r="T456" i="19"/>
  <c r="T457" i="19"/>
  <c r="T458" i="19"/>
  <c r="T459" i="19"/>
  <c r="T1519" i="15"/>
  <c r="T466" i="19" s="1"/>
  <c r="T1528" i="15"/>
  <c r="T467" i="19" s="1"/>
  <c r="T1548" i="15"/>
  <c r="T469" i="19" s="1"/>
  <c r="T1559" i="15"/>
  <c r="T470" i="19" s="1"/>
  <c r="T1570" i="15"/>
  <c r="T471" i="19" s="1"/>
  <c r="T129" i="16"/>
  <c r="T204" i="16" s="1"/>
  <c r="T472" i="19" s="1"/>
  <c r="T153" i="16"/>
  <c r="T205" i="16" s="1"/>
  <c r="T473" i="19" s="1"/>
  <c r="T177" i="16"/>
  <c r="T206" i="16" s="1"/>
  <c r="T474" i="19" s="1"/>
  <c r="T201" i="16"/>
  <c r="T207" i="16" s="1"/>
  <c r="T475" i="19" s="1"/>
  <c r="T230" i="16"/>
  <c r="T476" i="19" s="1"/>
  <c r="T482" i="19"/>
  <c r="T483" i="19"/>
  <c r="T484" i="19"/>
  <c r="T485" i="19"/>
  <c r="T486" i="19"/>
  <c r="T487" i="19"/>
  <c r="T488" i="19"/>
  <c r="T489" i="19"/>
  <c r="T490" i="19"/>
  <c r="T491" i="19"/>
  <c r="T51" i="21"/>
  <c r="T54" i="21"/>
  <c r="T58" i="21"/>
  <c r="T81" i="27" s="1"/>
  <c r="T64" i="21"/>
  <c r="T82" i="27" s="1"/>
  <c r="U242" i="12"/>
  <c r="U287" i="12" s="1"/>
  <c r="U96" i="19" s="1"/>
  <c r="U243" i="12"/>
  <c r="U288" i="12" s="1"/>
  <c r="U97" i="19" s="1"/>
  <c r="U244" i="12"/>
  <c r="U289" i="12" s="1"/>
  <c r="U98" i="19" s="1"/>
  <c r="U245" i="12"/>
  <c r="U290" i="12" s="1"/>
  <c r="U99" i="19" s="1"/>
  <c r="U218" i="10"/>
  <c r="U15" i="19" s="1"/>
  <c r="U219" i="10"/>
  <c r="U16" i="19" s="1"/>
  <c r="U220" i="10"/>
  <c r="U17" i="19" s="1"/>
  <c r="U221" i="10"/>
  <c r="U18" i="19" s="1"/>
  <c r="U222" i="10"/>
  <c r="U19" i="19" s="1"/>
  <c r="U223" i="10"/>
  <c r="U20" i="19" s="1"/>
  <c r="U224" i="10"/>
  <c r="U21" i="19" s="1"/>
  <c r="U225" i="10"/>
  <c r="U22" i="19" s="1"/>
  <c r="U226" i="10"/>
  <c r="U23" i="19" s="1"/>
  <c r="U34" i="19"/>
  <c r="U274" i="10"/>
  <c r="U35" i="19" s="1"/>
  <c r="U36" i="19"/>
  <c r="U37" i="19"/>
  <c r="U38" i="19"/>
  <c r="U39" i="19"/>
  <c r="U40" i="19"/>
  <c r="U41" i="19"/>
  <c r="U42" i="19"/>
  <c r="U43" i="19"/>
  <c r="U44" i="19"/>
  <c r="U45" i="19"/>
  <c r="U46" i="19"/>
  <c r="U47" i="19"/>
  <c r="U48" i="19"/>
  <c r="U49" i="19"/>
  <c r="U50" i="19"/>
  <c r="U51" i="19"/>
  <c r="U52" i="19"/>
  <c r="U53" i="19"/>
  <c r="U54" i="19"/>
  <c r="U60" i="19"/>
  <c r="U63" i="19"/>
  <c r="U64" i="19"/>
  <c r="U65" i="19"/>
  <c r="U66" i="19"/>
  <c r="U67" i="19"/>
  <c r="U68" i="19"/>
  <c r="U69" i="19"/>
  <c r="U70" i="19"/>
  <c r="U71" i="19"/>
  <c r="U72" i="19"/>
  <c r="U73" i="19"/>
  <c r="U74" i="19"/>
  <c r="U75" i="19"/>
  <c r="U76" i="19"/>
  <c r="U77" i="19"/>
  <c r="U78" i="19"/>
  <c r="U79" i="19"/>
  <c r="U80" i="19"/>
  <c r="U81" i="19"/>
  <c r="U92" i="19"/>
  <c r="U246" i="12"/>
  <c r="U291" i="12" s="1"/>
  <c r="U100" i="19" s="1"/>
  <c r="U247" i="12"/>
  <c r="U292" i="12" s="1"/>
  <c r="U101" i="19" s="1"/>
  <c r="U248" i="12"/>
  <c r="U293" i="12" s="1"/>
  <c r="U102" i="19" s="1"/>
  <c r="U249" i="12"/>
  <c r="U294" i="12" s="1"/>
  <c r="U103" i="19" s="1"/>
  <c r="U250" i="12"/>
  <c r="U295" i="12" s="1"/>
  <c r="U104" i="19" s="1"/>
  <c r="U251" i="12"/>
  <c r="U296" i="12" s="1"/>
  <c r="U105" i="19" s="1"/>
  <c r="U252" i="12"/>
  <c r="U297" i="12" s="1"/>
  <c r="U106" i="19" s="1"/>
  <c r="U253" i="12"/>
  <c r="U298" i="12" s="1"/>
  <c r="U107" i="19" s="1"/>
  <c r="U254" i="12"/>
  <c r="U299" i="12" s="1"/>
  <c r="U108" i="19" s="1"/>
  <c r="U255" i="12"/>
  <c r="U300" i="12" s="1"/>
  <c r="U109" i="19" s="1"/>
  <c r="U256" i="12"/>
  <c r="U301" i="12" s="1"/>
  <c r="U110" i="19" s="1"/>
  <c r="U257" i="12"/>
  <c r="U302" i="12" s="1"/>
  <c r="U111" i="19" s="1"/>
  <c r="U258" i="12"/>
  <c r="U303" i="12" s="1"/>
  <c r="U112" i="19" s="1"/>
  <c r="U259" i="12"/>
  <c r="U304" i="12" s="1"/>
  <c r="U113" i="19" s="1"/>
  <c r="U260" i="12"/>
  <c r="U305" i="12" s="1"/>
  <c r="U114" i="19" s="1"/>
  <c r="U261" i="12"/>
  <c r="U306" i="12" s="1"/>
  <c r="U115" i="19" s="1"/>
  <c r="U262" i="12"/>
  <c r="U307" i="12" s="1"/>
  <c r="U116" i="19" s="1"/>
  <c r="U263" i="12"/>
  <c r="U308" i="12" s="1"/>
  <c r="U117" i="19" s="1"/>
  <c r="U264" i="12"/>
  <c r="U309" i="12" s="1"/>
  <c r="U118" i="19" s="1"/>
  <c r="U265" i="12"/>
  <c r="U310" i="12" s="1"/>
  <c r="U119" i="19" s="1"/>
  <c r="U266" i="12"/>
  <c r="U311" i="12" s="1"/>
  <c r="U120" i="19" s="1"/>
  <c r="U267" i="12"/>
  <c r="U312" i="12" s="1"/>
  <c r="U121" i="19" s="1"/>
  <c r="U268" i="12"/>
  <c r="U313" i="12" s="1"/>
  <c r="U122" i="19" s="1"/>
  <c r="U269" i="12"/>
  <c r="U314" i="12" s="1"/>
  <c r="U123" i="19" s="1"/>
  <c r="U270" i="12"/>
  <c r="U315" i="12" s="1"/>
  <c r="U124" i="19" s="1"/>
  <c r="U281" i="12"/>
  <c r="U326" i="12" s="1"/>
  <c r="U135" i="19" s="1"/>
  <c r="U425" i="12"/>
  <c r="U426" i="12"/>
  <c r="U427" i="12"/>
  <c r="U428" i="12"/>
  <c r="U429" i="12"/>
  <c r="U430" i="12"/>
  <c r="U431" i="12"/>
  <c r="U432" i="12"/>
  <c r="U433" i="12"/>
  <c r="U434" i="12"/>
  <c r="U435" i="12"/>
  <c r="U436" i="12"/>
  <c r="U437" i="12"/>
  <c r="U438" i="12"/>
  <c r="U439" i="12"/>
  <c r="U440" i="12"/>
  <c r="U441" i="12"/>
  <c r="U442" i="12"/>
  <c r="U443" i="12"/>
  <c r="U444" i="12"/>
  <c r="U445" i="12"/>
  <c r="U446" i="12"/>
  <c r="U447" i="12"/>
  <c r="U448" i="12"/>
  <c r="U449" i="12"/>
  <c r="U450" i="12"/>
  <c r="U451" i="12"/>
  <c r="U452" i="12"/>
  <c r="U453" i="12"/>
  <c r="U464" i="12"/>
  <c r="U137" i="19"/>
  <c r="U138" i="19"/>
  <c r="U139" i="19"/>
  <c r="U140" i="19"/>
  <c r="U141" i="19"/>
  <c r="U142" i="19"/>
  <c r="U143" i="19"/>
  <c r="U144" i="19"/>
  <c r="U145" i="19"/>
  <c r="U146" i="19"/>
  <c r="U147" i="19"/>
  <c r="U148" i="19"/>
  <c r="U149" i="19"/>
  <c r="U150" i="19"/>
  <c r="U151" i="19"/>
  <c r="U152" i="19"/>
  <c r="U153" i="19"/>
  <c r="U154" i="19"/>
  <c r="U155" i="19"/>
  <c r="U156" i="19"/>
  <c r="U157" i="19"/>
  <c r="U158" i="19"/>
  <c r="U159" i="19"/>
  <c r="U160" i="19"/>
  <c r="U161" i="19"/>
  <c r="U162" i="19"/>
  <c r="U163" i="19"/>
  <c r="U164" i="19"/>
  <c r="U165" i="19"/>
  <c r="U181" i="19"/>
  <c r="U182" i="19"/>
  <c r="U183" i="19"/>
  <c r="U184" i="19"/>
  <c r="U185" i="19"/>
  <c r="U186" i="19"/>
  <c r="U187" i="19"/>
  <c r="U188" i="19"/>
  <c r="U189" i="19"/>
  <c r="U190" i="19"/>
  <c r="U191" i="19"/>
  <c r="U192" i="19"/>
  <c r="U193" i="19"/>
  <c r="U194" i="19"/>
  <c r="U195" i="19"/>
  <c r="U196" i="19"/>
  <c r="U197" i="19"/>
  <c r="U198" i="19"/>
  <c r="U199" i="19"/>
  <c r="U200" i="19"/>
  <c r="U201" i="19"/>
  <c r="U202" i="19"/>
  <c r="U203" i="19"/>
  <c r="U204" i="19"/>
  <c r="U205" i="19"/>
  <c r="U206" i="19"/>
  <c r="U207" i="19"/>
  <c r="U208" i="19"/>
  <c r="U209" i="19"/>
  <c r="U210" i="19"/>
  <c r="U211" i="19"/>
  <c r="U212" i="19"/>
  <c r="U213" i="19"/>
  <c r="U214" i="19"/>
  <c r="U215" i="19"/>
  <c r="U216" i="19"/>
  <c r="U217" i="19"/>
  <c r="U218" i="19"/>
  <c r="U219" i="19"/>
  <c r="U220" i="19"/>
  <c r="U241" i="19"/>
  <c r="U242" i="19"/>
  <c r="U243" i="19"/>
  <c r="U244" i="19"/>
  <c r="U245" i="19"/>
  <c r="U246" i="19"/>
  <c r="U247" i="19"/>
  <c r="U248" i="19"/>
  <c r="U249" i="19"/>
  <c r="U250" i="19"/>
  <c r="U251" i="19"/>
  <c r="U252" i="19"/>
  <c r="U253" i="19"/>
  <c r="U254" i="19"/>
  <c r="U255" i="19"/>
  <c r="U256" i="19"/>
  <c r="U257" i="19"/>
  <c r="U258" i="19"/>
  <c r="U259" i="19"/>
  <c r="U260" i="19"/>
  <c r="U261" i="19"/>
  <c r="U262" i="19"/>
  <c r="U263" i="19"/>
  <c r="U264" i="19"/>
  <c r="U265" i="19"/>
  <c r="U266" i="19"/>
  <c r="U267" i="19"/>
  <c r="U268" i="19"/>
  <c r="U269" i="19"/>
  <c r="U270" i="19"/>
  <c r="U286" i="19"/>
  <c r="U287" i="19"/>
  <c r="U288" i="19"/>
  <c r="U289" i="19"/>
  <c r="U290" i="19"/>
  <c r="U291" i="19"/>
  <c r="U292" i="19"/>
  <c r="U293" i="19"/>
  <c r="U294" i="19"/>
  <c r="U295" i="19"/>
  <c r="U296" i="19"/>
  <c r="U297" i="19"/>
  <c r="U298" i="19"/>
  <c r="U299" i="19"/>
  <c r="U300" i="19"/>
  <c r="U301" i="19"/>
  <c r="U302" i="19"/>
  <c r="U303" i="19"/>
  <c r="U304" i="19"/>
  <c r="U305" i="19"/>
  <c r="U306" i="19"/>
  <c r="U307" i="19"/>
  <c r="U308" i="19"/>
  <c r="U309" i="19"/>
  <c r="U310" i="19"/>
  <c r="U311" i="19"/>
  <c r="U312" i="19"/>
  <c r="U313" i="19"/>
  <c r="U314" i="19"/>
  <c r="U315" i="19"/>
  <c r="U331" i="19"/>
  <c r="U332" i="19"/>
  <c r="U333" i="19"/>
  <c r="U334" i="19"/>
  <c r="U335" i="19"/>
  <c r="U336" i="19"/>
  <c r="U337" i="19"/>
  <c r="U338" i="19"/>
  <c r="U339" i="19"/>
  <c r="U340" i="19"/>
  <c r="U341" i="19"/>
  <c r="U342" i="19"/>
  <c r="U343" i="19"/>
  <c r="U344" i="19"/>
  <c r="U345" i="19"/>
  <c r="U346" i="19"/>
  <c r="U347" i="19"/>
  <c r="U348" i="19"/>
  <c r="U349" i="19"/>
  <c r="U350" i="19"/>
  <c r="U351" i="19"/>
  <c r="U95" i="27" s="1"/>
  <c r="U123" i="27" s="1"/>
  <c r="U352" i="19"/>
  <c r="U353" i="19"/>
  <c r="U354" i="19"/>
  <c r="U355" i="19"/>
  <c r="U356" i="19"/>
  <c r="U357" i="19"/>
  <c r="U358" i="19"/>
  <c r="U359" i="19"/>
  <c r="U360" i="19"/>
  <c r="U365" i="19"/>
  <c r="U381" i="19"/>
  <c r="U382" i="19"/>
  <c r="U94" i="27" s="1"/>
  <c r="U383" i="19"/>
  <c r="U93" i="27" s="1"/>
  <c r="U1455" i="14"/>
  <c r="U1520" i="14"/>
  <c r="U1585" i="14"/>
  <c r="U1650" i="14"/>
  <c r="U1456" i="14"/>
  <c r="U1521" i="14"/>
  <c r="U1586" i="14"/>
  <c r="U1651" i="14"/>
  <c r="U1457" i="14"/>
  <c r="U1522" i="14"/>
  <c r="U1587" i="14"/>
  <c r="U1652" i="14"/>
  <c r="U1458" i="14"/>
  <c r="U1523" i="14"/>
  <c r="U1588" i="14"/>
  <c r="U1653" i="14"/>
  <c r="U1459" i="14"/>
  <c r="U1524" i="14"/>
  <c r="U1589" i="14"/>
  <c r="U1654" i="14"/>
  <c r="U1460" i="14"/>
  <c r="U1525" i="14"/>
  <c r="U1590" i="14"/>
  <c r="U1655" i="14"/>
  <c r="U1461" i="14"/>
  <c r="U1526" i="14"/>
  <c r="U1591" i="14"/>
  <c r="U1656" i="14"/>
  <c r="U1462" i="14"/>
  <c r="U1527" i="14"/>
  <c r="U1592" i="14"/>
  <c r="U1657" i="14"/>
  <c r="U1463" i="14"/>
  <c r="U1528" i="14"/>
  <c r="U1593" i="14"/>
  <c r="U1658" i="14"/>
  <c r="U1464" i="14"/>
  <c r="U1529" i="14"/>
  <c r="U1594" i="14"/>
  <c r="U1659" i="14"/>
  <c r="U1465" i="14"/>
  <c r="U1530" i="14"/>
  <c r="U1595" i="14"/>
  <c r="U1660" i="14"/>
  <c r="U1466" i="14"/>
  <c r="U1531" i="14"/>
  <c r="U1596" i="14"/>
  <c r="U1661" i="14"/>
  <c r="U1467" i="14"/>
  <c r="U1532" i="14"/>
  <c r="U1597" i="14"/>
  <c r="U1662" i="14"/>
  <c r="U1468" i="14"/>
  <c r="U1533" i="14"/>
  <c r="U1598" i="14"/>
  <c r="U1663" i="14"/>
  <c r="U1469" i="14"/>
  <c r="U1534" i="14"/>
  <c r="U1599" i="14"/>
  <c r="U1664" i="14"/>
  <c r="U1470" i="14"/>
  <c r="U1535" i="14"/>
  <c r="U1600" i="14"/>
  <c r="U1665" i="14"/>
  <c r="U1471" i="14"/>
  <c r="U1536" i="14"/>
  <c r="U1601" i="14"/>
  <c r="U1666" i="14"/>
  <c r="U1472" i="14"/>
  <c r="U1537" i="14"/>
  <c r="U1602" i="14"/>
  <c r="U1667" i="14"/>
  <c r="U1473" i="14"/>
  <c r="U1538" i="14"/>
  <c r="U1603" i="14"/>
  <c r="U1668" i="14"/>
  <c r="U1474" i="14"/>
  <c r="U1539" i="14"/>
  <c r="U1604" i="14"/>
  <c r="U1669" i="14"/>
  <c r="U1475" i="14"/>
  <c r="U1540" i="14"/>
  <c r="U1605" i="14"/>
  <c r="U1670" i="14"/>
  <c r="U1476" i="14"/>
  <c r="U1541" i="14"/>
  <c r="U1606" i="14"/>
  <c r="U1671" i="14"/>
  <c r="U1477" i="14"/>
  <c r="U1542" i="14"/>
  <c r="U1607" i="14"/>
  <c r="U1672" i="14"/>
  <c r="U1478" i="14"/>
  <c r="U1543" i="14"/>
  <c r="U1608" i="14"/>
  <c r="U1673" i="14"/>
  <c r="U1479" i="14"/>
  <c r="U1544" i="14"/>
  <c r="U1609" i="14"/>
  <c r="U1674" i="14"/>
  <c r="U1480" i="14"/>
  <c r="U1545" i="14"/>
  <c r="U1610" i="14"/>
  <c r="U1675" i="14"/>
  <c r="U1481" i="14"/>
  <c r="U1546" i="14"/>
  <c r="U1611" i="14"/>
  <c r="U1676" i="14"/>
  <c r="U1482" i="14"/>
  <c r="U1547" i="14"/>
  <c r="U1612" i="14"/>
  <c r="U1677" i="14"/>
  <c r="U1483" i="14"/>
  <c r="U1548" i="14"/>
  <c r="U1613" i="14"/>
  <c r="U1678" i="14"/>
  <c r="U1484" i="14"/>
  <c r="U1549" i="14"/>
  <c r="U1614" i="14"/>
  <c r="U1679" i="14"/>
  <c r="U1485" i="14"/>
  <c r="U1550" i="14"/>
  <c r="U1615" i="14"/>
  <c r="U1680" i="14"/>
  <c r="U1486" i="14"/>
  <c r="U1551" i="14"/>
  <c r="U1616" i="14"/>
  <c r="U1681" i="14"/>
  <c r="U1487" i="14"/>
  <c r="U1552" i="14"/>
  <c r="U1617" i="14"/>
  <c r="U1682" i="14"/>
  <c r="U1488" i="14"/>
  <c r="U1553" i="14"/>
  <c r="U1618" i="14"/>
  <c r="U1683" i="14"/>
  <c r="U1489" i="14"/>
  <c r="U1554" i="14"/>
  <c r="U1619" i="14"/>
  <c r="U1684" i="14"/>
  <c r="U1490" i="14"/>
  <c r="U1555" i="14"/>
  <c r="U1620" i="14"/>
  <c r="U1685" i="14"/>
  <c r="U1491" i="14"/>
  <c r="U1556" i="14"/>
  <c r="U1621" i="14"/>
  <c r="U1686" i="14"/>
  <c r="U1492" i="14"/>
  <c r="U1557" i="14"/>
  <c r="U1622" i="14"/>
  <c r="U1687" i="14"/>
  <c r="U1493" i="14"/>
  <c r="U1558" i="14"/>
  <c r="U1623" i="14"/>
  <c r="U1688" i="14"/>
  <c r="U1494" i="14"/>
  <c r="U1559" i="14"/>
  <c r="U1624" i="14"/>
  <c r="U1689" i="14"/>
  <c r="U1495" i="14"/>
  <c r="U1560" i="14"/>
  <c r="U1625" i="14"/>
  <c r="U1690" i="14"/>
  <c r="U1496" i="14"/>
  <c r="U1561" i="14"/>
  <c r="U1626" i="14"/>
  <c r="U1691" i="14"/>
  <c r="U1497" i="14"/>
  <c r="U1562" i="14"/>
  <c r="U1627" i="14"/>
  <c r="U1692" i="14"/>
  <c r="U1498" i="14"/>
  <c r="U1563" i="14"/>
  <c r="U1628" i="14"/>
  <c r="U1693" i="14"/>
  <c r="U1499" i="14"/>
  <c r="U1564" i="14"/>
  <c r="U1629" i="14"/>
  <c r="U1694" i="14"/>
  <c r="U1500" i="14"/>
  <c r="U1565" i="14"/>
  <c r="U1630" i="14"/>
  <c r="U1695" i="14"/>
  <c r="U1501" i="14"/>
  <c r="U1566" i="14"/>
  <c r="U1631" i="14"/>
  <c r="U1696" i="14"/>
  <c r="U1502" i="14"/>
  <c r="U1567" i="14"/>
  <c r="U1632" i="14"/>
  <c r="U1697" i="14"/>
  <c r="U1503" i="14"/>
  <c r="U1568" i="14"/>
  <c r="U1633" i="14"/>
  <c r="U1698" i="14"/>
  <c r="U1514" i="14"/>
  <c r="U1579" i="14"/>
  <c r="U1644" i="14"/>
  <c r="U1709" i="14"/>
  <c r="U1193" i="15"/>
  <c r="U1494" i="15"/>
  <c r="U455" i="19" s="1"/>
  <c r="U456" i="19"/>
  <c r="U457" i="19"/>
  <c r="U458" i="19"/>
  <c r="U459" i="19"/>
  <c r="U1519" i="15"/>
  <c r="U466" i="19" s="1"/>
  <c r="U1528" i="15"/>
  <c r="U467" i="19" s="1"/>
  <c r="U1548" i="15"/>
  <c r="U469" i="19" s="1"/>
  <c r="U1559" i="15"/>
  <c r="U470" i="19" s="1"/>
  <c r="U1570" i="15"/>
  <c r="U471" i="19" s="1"/>
  <c r="U129" i="16"/>
  <c r="U204" i="16" s="1"/>
  <c r="U472" i="19" s="1"/>
  <c r="U153" i="16"/>
  <c r="U205" i="16" s="1"/>
  <c r="U177" i="16"/>
  <c r="U206" i="16" s="1"/>
  <c r="U474" i="19" s="1"/>
  <c r="U201" i="16"/>
  <c r="U207" i="16" s="1"/>
  <c r="U475" i="19" s="1"/>
  <c r="U230" i="16"/>
  <c r="U476" i="19" s="1"/>
  <c r="U482" i="19"/>
  <c r="U483" i="19"/>
  <c r="U484" i="19"/>
  <c r="U485" i="19"/>
  <c r="U486" i="19"/>
  <c r="U487" i="19"/>
  <c r="U488" i="19"/>
  <c r="U489" i="19"/>
  <c r="U490" i="19"/>
  <c r="U491" i="19"/>
  <c r="U51" i="21"/>
  <c r="U54" i="21"/>
  <c r="U58" i="21"/>
  <c r="U81" i="27" s="1"/>
  <c r="U64" i="21"/>
  <c r="U82" i="27" s="1"/>
  <c r="V242" i="12"/>
  <c r="V287" i="12" s="1"/>
  <c r="V96" i="19" s="1"/>
  <c r="V243" i="12"/>
  <c r="V288" i="12" s="1"/>
  <c r="V97" i="19" s="1"/>
  <c r="V244" i="12"/>
  <c r="V289" i="12" s="1"/>
  <c r="V98" i="19" s="1"/>
  <c r="V245" i="12"/>
  <c r="V290" i="12" s="1"/>
  <c r="V99" i="19" s="1"/>
  <c r="V218" i="10"/>
  <c r="V219" i="10"/>
  <c r="V16" i="19" s="1"/>
  <c r="V220" i="10"/>
  <c r="V17" i="19" s="1"/>
  <c r="V221" i="10"/>
  <c r="V18" i="19" s="1"/>
  <c r="V222" i="10"/>
  <c r="V19" i="19" s="1"/>
  <c r="V223" i="10"/>
  <c r="V20" i="19" s="1"/>
  <c r="V224" i="10"/>
  <c r="V21" i="19" s="1"/>
  <c r="V225" i="10"/>
  <c r="V22" i="19" s="1"/>
  <c r="V226" i="10"/>
  <c r="V23" i="19" s="1"/>
  <c r="V34" i="19"/>
  <c r="V274" i="10"/>
  <c r="V35" i="19" s="1"/>
  <c r="V36" i="19"/>
  <c r="V37" i="19"/>
  <c r="V38" i="19"/>
  <c r="V39" i="19"/>
  <c r="V40" i="19"/>
  <c r="V41" i="19"/>
  <c r="V42" i="19"/>
  <c r="V43" i="19"/>
  <c r="V44" i="19"/>
  <c r="V45" i="19"/>
  <c r="V46" i="19"/>
  <c r="V47" i="19"/>
  <c r="V48" i="19"/>
  <c r="V49" i="19"/>
  <c r="V50" i="19"/>
  <c r="V51" i="19"/>
  <c r="V52" i="19"/>
  <c r="V53" i="19"/>
  <c r="V54" i="19"/>
  <c r="V60" i="19"/>
  <c r="V63" i="19"/>
  <c r="V64" i="19"/>
  <c r="V65" i="19"/>
  <c r="V66" i="19"/>
  <c r="V67" i="19"/>
  <c r="V68" i="19"/>
  <c r="V69" i="19"/>
  <c r="V70" i="19"/>
  <c r="V71" i="19"/>
  <c r="V72" i="19"/>
  <c r="V73" i="19"/>
  <c r="V74" i="19"/>
  <c r="V75" i="19"/>
  <c r="V76" i="19"/>
  <c r="V77" i="19"/>
  <c r="V78" i="19"/>
  <c r="V79" i="19"/>
  <c r="V80" i="19"/>
  <c r="V81" i="19"/>
  <c r="V92" i="19"/>
  <c r="V246" i="12"/>
  <c r="V291" i="12" s="1"/>
  <c r="V100" i="19" s="1"/>
  <c r="V247" i="12"/>
  <c r="V292" i="12" s="1"/>
  <c r="V101" i="19" s="1"/>
  <c r="V248" i="12"/>
  <c r="V293" i="12" s="1"/>
  <c r="V102" i="19" s="1"/>
  <c r="V249" i="12"/>
  <c r="V294" i="12" s="1"/>
  <c r="V103" i="19" s="1"/>
  <c r="V250" i="12"/>
  <c r="V295" i="12" s="1"/>
  <c r="V104" i="19" s="1"/>
  <c r="V251" i="12"/>
  <c r="V296" i="12" s="1"/>
  <c r="V105" i="19" s="1"/>
  <c r="V252" i="12"/>
  <c r="V297" i="12" s="1"/>
  <c r="V106" i="19" s="1"/>
  <c r="V253" i="12"/>
  <c r="V298" i="12" s="1"/>
  <c r="V107" i="19" s="1"/>
  <c r="V254" i="12"/>
  <c r="V299" i="12" s="1"/>
  <c r="V108" i="19" s="1"/>
  <c r="V255" i="12"/>
  <c r="V300" i="12" s="1"/>
  <c r="V109" i="19" s="1"/>
  <c r="V256" i="12"/>
  <c r="V301" i="12" s="1"/>
  <c r="V110" i="19" s="1"/>
  <c r="V257" i="12"/>
  <c r="V302" i="12" s="1"/>
  <c r="V111" i="19" s="1"/>
  <c r="V258" i="12"/>
  <c r="V303" i="12" s="1"/>
  <c r="V112" i="19" s="1"/>
  <c r="V259" i="12"/>
  <c r="V304" i="12" s="1"/>
  <c r="V113" i="19" s="1"/>
  <c r="V260" i="12"/>
  <c r="V305" i="12" s="1"/>
  <c r="V114" i="19" s="1"/>
  <c r="V261" i="12"/>
  <c r="V306" i="12" s="1"/>
  <c r="V262" i="12"/>
  <c r="V307" i="12" s="1"/>
  <c r="V116" i="19" s="1"/>
  <c r="V263" i="12"/>
  <c r="V308" i="12" s="1"/>
  <c r="V117" i="19" s="1"/>
  <c r="V264" i="12"/>
  <c r="V309" i="12" s="1"/>
  <c r="V118" i="19" s="1"/>
  <c r="V265" i="12"/>
  <c r="V310" i="12" s="1"/>
  <c r="V119" i="19" s="1"/>
  <c r="V266" i="12"/>
  <c r="V311" i="12" s="1"/>
  <c r="V120" i="19" s="1"/>
  <c r="V267" i="12"/>
  <c r="V312" i="12" s="1"/>
  <c r="V121" i="19" s="1"/>
  <c r="V268" i="12"/>
  <c r="V313" i="12" s="1"/>
  <c r="V122" i="19" s="1"/>
  <c r="V269" i="12"/>
  <c r="V314" i="12" s="1"/>
  <c r="V123" i="19" s="1"/>
  <c r="V270" i="12"/>
  <c r="V315" i="12" s="1"/>
  <c r="V124" i="19" s="1"/>
  <c r="V281" i="12"/>
  <c r="V326" i="12" s="1"/>
  <c r="V135" i="19" s="1"/>
  <c r="V425" i="12"/>
  <c r="V426" i="12"/>
  <c r="V427" i="12"/>
  <c r="V428" i="12"/>
  <c r="V429" i="12"/>
  <c r="V430" i="12"/>
  <c r="V431" i="12"/>
  <c r="V432" i="12"/>
  <c r="V433" i="12"/>
  <c r="V434" i="12"/>
  <c r="V435" i="12"/>
  <c r="V436" i="12"/>
  <c r="V437" i="12"/>
  <c r="V438" i="12"/>
  <c r="V439" i="12"/>
  <c r="V440" i="12"/>
  <c r="V441" i="12"/>
  <c r="V442" i="12"/>
  <c r="V443" i="12"/>
  <c r="V444" i="12"/>
  <c r="V445" i="12"/>
  <c r="V446" i="12"/>
  <c r="V447" i="12"/>
  <c r="V448" i="12"/>
  <c r="V449" i="12"/>
  <c r="V450" i="12"/>
  <c r="V451" i="12"/>
  <c r="V452" i="12"/>
  <c r="V453" i="12"/>
  <c r="V464" i="12"/>
  <c r="V137" i="19"/>
  <c r="V138" i="19"/>
  <c r="V139" i="19"/>
  <c r="V140" i="19"/>
  <c r="V141" i="19"/>
  <c r="V142" i="19"/>
  <c r="V143" i="19"/>
  <c r="V144" i="19"/>
  <c r="V145" i="19"/>
  <c r="V146" i="19"/>
  <c r="V147" i="19"/>
  <c r="V148" i="19"/>
  <c r="V149" i="19"/>
  <c r="V150" i="19"/>
  <c r="V151" i="19"/>
  <c r="V152" i="19"/>
  <c r="V153" i="19"/>
  <c r="V154" i="19"/>
  <c r="V155" i="19"/>
  <c r="V156" i="19"/>
  <c r="V157" i="19"/>
  <c r="V158" i="19"/>
  <c r="V159" i="19"/>
  <c r="V160" i="19"/>
  <c r="V161" i="19"/>
  <c r="V162" i="19"/>
  <c r="V163" i="19"/>
  <c r="V164" i="19"/>
  <c r="V165" i="19"/>
  <c r="V181" i="19"/>
  <c r="V182" i="19"/>
  <c r="V183" i="19"/>
  <c r="V184" i="19"/>
  <c r="V185" i="19"/>
  <c r="V186" i="19"/>
  <c r="V187" i="19"/>
  <c r="V188" i="19"/>
  <c r="V189" i="19"/>
  <c r="V190" i="19"/>
  <c r="V191" i="19"/>
  <c r="V192" i="19"/>
  <c r="V193" i="19"/>
  <c r="V194" i="19"/>
  <c r="V195" i="19"/>
  <c r="V196" i="19"/>
  <c r="V197" i="19"/>
  <c r="V198" i="19"/>
  <c r="V199" i="19"/>
  <c r="V200" i="19"/>
  <c r="V201" i="19"/>
  <c r="V202" i="19"/>
  <c r="V203" i="19"/>
  <c r="V204" i="19"/>
  <c r="V205" i="19"/>
  <c r="V206" i="19"/>
  <c r="V207" i="19"/>
  <c r="V208" i="19"/>
  <c r="V209" i="19"/>
  <c r="V210" i="19"/>
  <c r="V211" i="19"/>
  <c r="V212" i="19"/>
  <c r="V213" i="19"/>
  <c r="V214" i="19"/>
  <c r="V215" i="19"/>
  <c r="V216" i="19"/>
  <c r="V217" i="19"/>
  <c r="V218" i="19"/>
  <c r="V219" i="19"/>
  <c r="V220" i="19"/>
  <c r="V241" i="19"/>
  <c r="V242" i="19"/>
  <c r="V243" i="19"/>
  <c r="V244" i="19"/>
  <c r="V245" i="19"/>
  <c r="V246" i="19"/>
  <c r="V247" i="19"/>
  <c r="V248" i="19"/>
  <c r="V249" i="19"/>
  <c r="V250" i="19"/>
  <c r="V251" i="19"/>
  <c r="V252" i="19"/>
  <c r="V253" i="19"/>
  <c r="V254" i="19"/>
  <c r="V255" i="19"/>
  <c r="V256" i="19"/>
  <c r="V257" i="19"/>
  <c r="V258" i="19"/>
  <c r="V259" i="19"/>
  <c r="V260" i="19"/>
  <c r="V261" i="19"/>
  <c r="V262" i="19"/>
  <c r="V263" i="19"/>
  <c r="V264" i="19"/>
  <c r="V265" i="19"/>
  <c r="V266" i="19"/>
  <c r="V267" i="19"/>
  <c r="V268" i="19"/>
  <c r="V269" i="19"/>
  <c r="V270" i="19"/>
  <c r="V286" i="19"/>
  <c r="V287" i="19"/>
  <c r="V288" i="19"/>
  <c r="V289" i="19"/>
  <c r="V290" i="19"/>
  <c r="V291" i="19"/>
  <c r="V292" i="19"/>
  <c r="V293" i="19"/>
  <c r="V294" i="19"/>
  <c r="V295" i="19"/>
  <c r="V296" i="19"/>
  <c r="V297" i="19"/>
  <c r="V298" i="19"/>
  <c r="V299" i="19"/>
  <c r="V300" i="19"/>
  <c r="V301" i="19"/>
  <c r="V302" i="19"/>
  <c r="V303" i="19"/>
  <c r="V304" i="19"/>
  <c r="V305" i="19"/>
  <c r="V306" i="19"/>
  <c r="V307" i="19"/>
  <c r="V308" i="19"/>
  <c r="V309" i="19"/>
  <c r="V310" i="19"/>
  <c r="V311" i="19"/>
  <c r="V312" i="19"/>
  <c r="V313" i="19"/>
  <c r="V314" i="19"/>
  <c r="V315" i="19"/>
  <c r="V331" i="19"/>
  <c r="V332" i="19"/>
  <c r="V333" i="19"/>
  <c r="V334" i="19"/>
  <c r="V335" i="19"/>
  <c r="V336" i="19"/>
  <c r="V337" i="19"/>
  <c r="V338" i="19"/>
  <c r="V339" i="19"/>
  <c r="V340" i="19"/>
  <c r="V341" i="19"/>
  <c r="V342" i="19"/>
  <c r="V343" i="19"/>
  <c r="V344" i="19"/>
  <c r="V345" i="19"/>
  <c r="V346" i="19"/>
  <c r="V347" i="19"/>
  <c r="V348" i="19"/>
  <c r="V349" i="19"/>
  <c r="V350" i="19"/>
  <c r="V351" i="19"/>
  <c r="V95" i="27" s="1"/>
  <c r="V123" i="27" s="1"/>
  <c r="V352" i="19"/>
  <c r="V353" i="19"/>
  <c r="V354" i="19"/>
  <c r="V355" i="19"/>
  <c r="V356" i="19"/>
  <c r="V357" i="19"/>
  <c r="V358" i="19"/>
  <c r="V359" i="19"/>
  <c r="V360" i="19"/>
  <c r="V365" i="19"/>
  <c r="V381" i="19"/>
  <c r="V382" i="19"/>
  <c r="V94" i="27" s="1"/>
  <c r="V383" i="19"/>
  <c r="V93" i="27" s="1"/>
  <c r="V1455" i="14"/>
  <c r="V1520" i="14"/>
  <c r="V1585" i="14"/>
  <c r="V1650" i="14"/>
  <c r="V1456" i="14"/>
  <c r="V1521" i="14"/>
  <c r="V1586" i="14"/>
  <c r="V1651" i="14"/>
  <c r="V1457" i="14"/>
  <c r="V1522" i="14"/>
  <c r="V1587" i="14"/>
  <c r="V1652" i="14"/>
  <c r="V1458" i="14"/>
  <c r="V1523" i="14"/>
  <c r="V1588" i="14"/>
  <c r="V1653" i="14"/>
  <c r="V1459" i="14"/>
  <c r="V1524" i="14"/>
  <c r="V1589" i="14"/>
  <c r="V1654" i="14"/>
  <c r="V1460" i="14"/>
  <c r="V1525" i="14"/>
  <c r="V1590" i="14"/>
  <c r="V1655" i="14"/>
  <c r="V1461" i="14"/>
  <c r="V1526" i="14"/>
  <c r="V1591" i="14"/>
  <c r="V1656" i="14"/>
  <c r="V1462" i="14"/>
  <c r="V1527" i="14"/>
  <c r="V1592" i="14"/>
  <c r="V1657" i="14"/>
  <c r="V1463" i="14"/>
  <c r="V1528" i="14"/>
  <c r="V1593" i="14"/>
  <c r="V1658" i="14"/>
  <c r="V1464" i="14"/>
  <c r="V1529" i="14"/>
  <c r="V1594" i="14"/>
  <c r="V1659" i="14"/>
  <c r="V1465" i="14"/>
  <c r="V1530" i="14"/>
  <c r="V1595" i="14"/>
  <c r="V1660" i="14"/>
  <c r="V1466" i="14"/>
  <c r="V1531" i="14"/>
  <c r="V1596" i="14"/>
  <c r="V1661" i="14"/>
  <c r="V1467" i="14"/>
  <c r="V1532" i="14"/>
  <c r="V1597" i="14"/>
  <c r="V1662" i="14"/>
  <c r="V1468" i="14"/>
  <c r="V1533" i="14"/>
  <c r="V1598" i="14"/>
  <c r="V1663" i="14"/>
  <c r="V1469" i="14"/>
  <c r="V1534" i="14"/>
  <c r="V1599" i="14"/>
  <c r="V1664" i="14"/>
  <c r="V1470" i="14"/>
  <c r="V1535" i="14"/>
  <c r="V1600" i="14"/>
  <c r="V1665" i="14"/>
  <c r="V1471" i="14"/>
  <c r="V1536" i="14"/>
  <c r="V1601" i="14"/>
  <c r="V1666" i="14"/>
  <c r="V1472" i="14"/>
  <c r="V1537" i="14"/>
  <c r="V1602" i="14"/>
  <c r="V1667" i="14"/>
  <c r="V1473" i="14"/>
  <c r="V1538" i="14"/>
  <c r="V1603" i="14"/>
  <c r="V1668" i="14"/>
  <c r="V1474" i="14"/>
  <c r="V1539" i="14"/>
  <c r="V1604" i="14"/>
  <c r="V1669" i="14"/>
  <c r="V1475" i="14"/>
  <c r="V1540" i="14"/>
  <c r="V1605" i="14"/>
  <c r="V1670" i="14"/>
  <c r="V1476" i="14"/>
  <c r="V1541" i="14"/>
  <c r="V1606" i="14"/>
  <c r="V1671" i="14"/>
  <c r="V1477" i="14"/>
  <c r="V1542" i="14"/>
  <c r="V1607" i="14"/>
  <c r="V1672" i="14"/>
  <c r="V1478" i="14"/>
  <c r="V1543" i="14"/>
  <c r="V1608" i="14"/>
  <c r="V1673" i="14"/>
  <c r="V1479" i="14"/>
  <c r="V1544" i="14"/>
  <c r="V1609" i="14"/>
  <c r="V1674" i="14"/>
  <c r="V1480" i="14"/>
  <c r="V1545" i="14"/>
  <c r="V1610" i="14"/>
  <c r="V1675" i="14"/>
  <c r="V1481" i="14"/>
  <c r="V1546" i="14"/>
  <c r="V1611" i="14"/>
  <c r="V1676" i="14"/>
  <c r="V1482" i="14"/>
  <c r="V1547" i="14"/>
  <c r="V1612" i="14"/>
  <c r="V1677" i="14"/>
  <c r="V1483" i="14"/>
  <c r="V1548" i="14"/>
  <c r="V1613" i="14"/>
  <c r="V1678" i="14"/>
  <c r="V1484" i="14"/>
  <c r="V1549" i="14"/>
  <c r="V1614" i="14"/>
  <c r="V1679" i="14"/>
  <c r="V1485" i="14"/>
  <c r="V1550" i="14"/>
  <c r="V1615" i="14"/>
  <c r="V1680" i="14"/>
  <c r="V1486" i="14"/>
  <c r="V1551" i="14"/>
  <c r="V1616" i="14"/>
  <c r="V1681" i="14"/>
  <c r="V1487" i="14"/>
  <c r="V1552" i="14"/>
  <c r="V1617" i="14"/>
  <c r="V1682" i="14"/>
  <c r="V1488" i="14"/>
  <c r="V1553" i="14"/>
  <c r="V1618" i="14"/>
  <c r="V1683" i="14"/>
  <c r="V1489" i="14"/>
  <c r="V1554" i="14"/>
  <c r="V1619" i="14"/>
  <c r="V1684" i="14"/>
  <c r="V1490" i="14"/>
  <c r="V1555" i="14"/>
  <c r="V1620" i="14"/>
  <c r="V1685" i="14"/>
  <c r="V1491" i="14"/>
  <c r="V1556" i="14"/>
  <c r="V1621" i="14"/>
  <c r="V1686" i="14"/>
  <c r="V1492" i="14"/>
  <c r="V1557" i="14"/>
  <c r="V1622" i="14"/>
  <c r="V1687" i="14"/>
  <c r="V1493" i="14"/>
  <c r="V1558" i="14"/>
  <c r="V1623" i="14"/>
  <c r="V1688" i="14"/>
  <c r="V1494" i="14"/>
  <c r="V1559" i="14"/>
  <c r="V1624" i="14"/>
  <c r="V1689" i="14"/>
  <c r="V1495" i="14"/>
  <c r="V1560" i="14"/>
  <c r="V1625" i="14"/>
  <c r="V1690" i="14"/>
  <c r="V1496" i="14"/>
  <c r="V1561" i="14"/>
  <c r="V1626" i="14"/>
  <c r="V1691" i="14"/>
  <c r="V1497" i="14"/>
  <c r="V1562" i="14"/>
  <c r="V1627" i="14"/>
  <c r="V1692" i="14"/>
  <c r="V1498" i="14"/>
  <c r="V1563" i="14"/>
  <c r="V1628" i="14"/>
  <c r="V1693" i="14"/>
  <c r="V1499" i="14"/>
  <c r="V1564" i="14"/>
  <c r="V1629" i="14"/>
  <c r="V1694" i="14"/>
  <c r="V1500" i="14"/>
  <c r="V1565" i="14"/>
  <c r="V1630" i="14"/>
  <c r="V1695" i="14"/>
  <c r="V1501" i="14"/>
  <c r="V1566" i="14"/>
  <c r="V1631" i="14"/>
  <c r="V1696" i="14"/>
  <c r="V1502" i="14"/>
  <c r="V1567" i="14"/>
  <c r="V1632" i="14"/>
  <c r="V1697" i="14"/>
  <c r="V1503" i="14"/>
  <c r="V1568" i="14"/>
  <c r="V1633" i="14"/>
  <c r="V1698" i="14"/>
  <c r="V1514" i="14"/>
  <c r="V1579" i="14"/>
  <c r="V1644" i="14"/>
  <c r="V1709" i="14"/>
  <c r="V1193" i="15"/>
  <c r="V1494" i="15"/>
  <c r="V455" i="19" s="1"/>
  <c r="V456" i="19"/>
  <c r="V457" i="19"/>
  <c r="V458" i="19"/>
  <c r="V459" i="19"/>
  <c r="V1519" i="15"/>
  <c r="V466" i="19" s="1"/>
  <c r="V1528" i="15"/>
  <c r="V467" i="19" s="1"/>
  <c r="V1548" i="15"/>
  <c r="V469" i="19" s="1"/>
  <c r="V1559" i="15"/>
  <c r="V470" i="19" s="1"/>
  <c r="V1570" i="15"/>
  <c r="V471" i="19" s="1"/>
  <c r="V129" i="16"/>
  <c r="V204" i="16" s="1"/>
  <c r="V472" i="19" s="1"/>
  <c r="V153" i="16"/>
  <c r="V205" i="16" s="1"/>
  <c r="V473" i="19" s="1"/>
  <c r="V177" i="16"/>
  <c r="V206" i="16" s="1"/>
  <c r="V474" i="19" s="1"/>
  <c r="V201" i="16"/>
  <c r="V207" i="16" s="1"/>
  <c r="V475" i="19" s="1"/>
  <c r="V230" i="16"/>
  <c r="V476" i="19" s="1"/>
  <c r="V482" i="19"/>
  <c r="V483" i="19"/>
  <c r="V484" i="19"/>
  <c r="V485" i="19"/>
  <c r="V486" i="19"/>
  <c r="V487" i="19"/>
  <c r="V488" i="19"/>
  <c r="V489" i="19"/>
  <c r="V490" i="19"/>
  <c r="V491" i="19"/>
  <c r="V51" i="21"/>
  <c r="V54" i="21"/>
  <c r="V58" i="21"/>
  <c r="V81" i="27" s="1"/>
  <c r="V64" i="21"/>
  <c r="V82" i="27" s="1"/>
  <c r="W242" i="12"/>
  <c r="W287" i="12" s="1"/>
  <c r="W243" i="12"/>
  <c r="W288" i="12" s="1"/>
  <c r="W97" i="19" s="1"/>
  <c r="W244" i="12"/>
  <c r="W289" i="12" s="1"/>
  <c r="W98" i="19" s="1"/>
  <c r="W245" i="12"/>
  <c r="W290" i="12" s="1"/>
  <c r="W99" i="19" s="1"/>
  <c r="W218" i="10"/>
  <c r="W15" i="19" s="1"/>
  <c r="W219" i="10"/>
  <c r="W16" i="19" s="1"/>
  <c r="W220" i="10"/>
  <c r="W17" i="19" s="1"/>
  <c r="W221" i="10"/>
  <c r="W18" i="19" s="1"/>
  <c r="W222" i="10"/>
  <c r="W19" i="19" s="1"/>
  <c r="W223" i="10"/>
  <c r="W20" i="19" s="1"/>
  <c r="W224" i="10"/>
  <c r="W21" i="19" s="1"/>
  <c r="W225" i="10"/>
  <c r="W22" i="19" s="1"/>
  <c r="W226" i="10"/>
  <c r="W23" i="19" s="1"/>
  <c r="W34" i="19"/>
  <c r="W274" i="10"/>
  <c r="W35" i="19" s="1"/>
  <c r="W36" i="19"/>
  <c r="W37" i="19"/>
  <c r="W38" i="19"/>
  <c r="W39" i="19"/>
  <c r="W40" i="19"/>
  <c r="W41" i="19"/>
  <c r="W42" i="19"/>
  <c r="W43" i="19"/>
  <c r="W44" i="19"/>
  <c r="W45" i="19"/>
  <c r="W46" i="19"/>
  <c r="W47" i="19"/>
  <c r="W48" i="19"/>
  <c r="W49" i="19"/>
  <c r="W50" i="19"/>
  <c r="W51" i="19"/>
  <c r="W52" i="19"/>
  <c r="W53" i="19"/>
  <c r="W54" i="19"/>
  <c r="W60" i="19"/>
  <c r="W63" i="19"/>
  <c r="W64" i="19"/>
  <c r="W65" i="19"/>
  <c r="W66" i="19"/>
  <c r="W67" i="19"/>
  <c r="W68" i="19"/>
  <c r="W69" i="19"/>
  <c r="W70" i="19"/>
  <c r="W71" i="19"/>
  <c r="W72" i="19"/>
  <c r="W73" i="19"/>
  <c r="W74" i="19"/>
  <c r="W75" i="19"/>
  <c r="W76" i="19"/>
  <c r="W77" i="19"/>
  <c r="W78" i="19"/>
  <c r="W79" i="19"/>
  <c r="W80" i="19"/>
  <c r="W81" i="19"/>
  <c r="W92" i="19"/>
  <c r="W246" i="12"/>
  <c r="W291" i="12" s="1"/>
  <c r="W100" i="19" s="1"/>
  <c r="W247" i="12"/>
  <c r="W292" i="12" s="1"/>
  <c r="W101" i="19" s="1"/>
  <c r="W248" i="12"/>
  <c r="W293" i="12" s="1"/>
  <c r="W102" i="19" s="1"/>
  <c r="W249" i="12"/>
  <c r="W294" i="12" s="1"/>
  <c r="W103" i="19" s="1"/>
  <c r="W250" i="12"/>
  <c r="W295" i="12" s="1"/>
  <c r="W104" i="19" s="1"/>
  <c r="W251" i="12"/>
  <c r="W296" i="12" s="1"/>
  <c r="W105" i="19" s="1"/>
  <c r="W252" i="12"/>
  <c r="W297" i="12" s="1"/>
  <c r="W106" i="19" s="1"/>
  <c r="W253" i="12"/>
  <c r="W298" i="12" s="1"/>
  <c r="W107" i="19" s="1"/>
  <c r="W254" i="12"/>
  <c r="W299" i="12" s="1"/>
  <c r="W108" i="19" s="1"/>
  <c r="W255" i="12"/>
  <c r="W300" i="12" s="1"/>
  <c r="W109" i="19" s="1"/>
  <c r="W256" i="12"/>
  <c r="W301" i="12" s="1"/>
  <c r="W110" i="19" s="1"/>
  <c r="W257" i="12"/>
  <c r="W302" i="12" s="1"/>
  <c r="W111" i="19" s="1"/>
  <c r="W258" i="12"/>
  <c r="W303" i="12" s="1"/>
  <c r="W112" i="19" s="1"/>
  <c r="W259" i="12"/>
  <c r="W304" i="12" s="1"/>
  <c r="W113" i="19" s="1"/>
  <c r="W260" i="12"/>
  <c r="W305" i="12" s="1"/>
  <c r="W114" i="19" s="1"/>
  <c r="W261" i="12"/>
  <c r="W306" i="12" s="1"/>
  <c r="W115" i="19" s="1"/>
  <c r="W262" i="12"/>
  <c r="W307" i="12" s="1"/>
  <c r="W116" i="19" s="1"/>
  <c r="W263" i="12"/>
  <c r="W308" i="12" s="1"/>
  <c r="W117" i="19" s="1"/>
  <c r="W264" i="12"/>
  <c r="W309" i="12" s="1"/>
  <c r="W118" i="19" s="1"/>
  <c r="W265" i="12"/>
  <c r="W310" i="12" s="1"/>
  <c r="W119" i="19" s="1"/>
  <c r="W266" i="12"/>
  <c r="W311" i="12" s="1"/>
  <c r="W120" i="19" s="1"/>
  <c r="W267" i="12"/>
  <c r="W312" i="12" s="1"/>
  <c r="W121" i="19" s="1"/>
  <c r="W268" i="12"/>
  <c r="W313" i="12" s="1"/>
  <c r="W122" i="19" s="1"/>
  <c r="W269" i="12"/>
  <c r="W314" i="12" s="1"/>
  <c r="W123" i="19" s="1"/>
  <c r="W270" i="12"/>
  <c r="W315" i="12" s="1"/>
  <c r="W124" i="19" s="1"/>
  <c r="W281" i="12"/>
  <c r="W326" i="12" s="1"/>
  <c r="W135" i="19" s="1"/>
  <c r="W425" i="12"/>
  <c r="W426" i="12"/>
  <c r="W427" i="12"/>
  <c r="W428" i="12"/>
  <c r="W429" i="12"/>
  <c r="W430" i="12"/>
  <c r="W431" i="12"/>
  <c r="W432" i="12"/>
  <c r="W433" i="12"/>
  <c r="W434" i="12"/>
  <c r="W435" i="12"/>
  <c r="W436" i="12"/>
  <c r="W437" i="12"/>
  <c r="W438" i="12"/>
  <c r="W439" i="12"/>
  <c r="W440" i="12"/>
  <c r="W441" i="12"/>
  <c r="W442" i="12"/>
  <c r="W443" i="12"/>
  <c r="W444" i="12"/>
  <c r="W445" i="12"/>
  <c r="W446" i="12"/>
  <c r="W447" i="12"/>
  <c r="W448" i="12"/>
  <c r="W449" i="12"/>
  <c r="W450" i="12"/>
  <c r="W451" i="12"/>
  <c r="W452" i="12"/>
  <c r="W453" i="12"/>
  <c r="W464" i="12"/>
  <c r="W137" i="19"/>
  <c r="W138" i="19"/>
  <c r="W139" i="19"/>
  <c r="W140" i="19"/>
  <c r="W141" i="19"/>
  <c r="W142" i="19"/>
  <c r="W143" i="19"/>
  <c r="W144" i="19"/>
  <c r="W145" i="19"/>
  <c r="W146" i="19"/>
  <c r="W147" i="19"/>
  <c r="W148" i="19"/>
  <c r="W149" i="19"/>
  <c r="W150" i="19"/>
  <c r="W151" i="19"/>
  <c r="W152" i="19"/>
  <c r="W153" i="19"/>
  <c r="W154" i="19"/>
  <c r="W155" i="19"/>
  <c r="W156" i="19"/>
  <c r="W157" i="19"/>
  <c r="W158" i="19"/>
  <c r="W159" i="19"/>
  <c r="W160" i="19"/>
  <c r="W161" i="19"/>
  <c r="W162" i="19"/>
  <c r="W163" i="19"/>
  <c r="W164" i="19"/>
  <c r="W165" i="19"/>
  <c r="W181" i="19"/>
  <c r="W182" i="19"/>
  <c r="W183" i="19"/>
  <c r="W184" i="19"/>
  <c r="W185" i="19"/>
  <c r="W186" i="19"/>
  <c r="W187" i="19"/>
  <c r="W188" i="19"/>
  <c r="W189" i="19"/>
  <c r="W190" i="19"/>
  <c r="W191" i="19"/>
  <c r="W192" i="19"/>
  <c r="W193" i="19"/>
  <c r="W194" i="19"/>
  <c r="W195" i="19"/>
  <c r="W196" i="19"/>
  <c r="W197" i="19"/>
  <c r="W198" i="19"/>
  <c r="W199" i="19"/>
  <c r="W200" i="19"/>
  <c r="W201" i="19"/>
  <c r="W202" i="19"/>
  <c r="W203" i="19"/>
  <c r="W204" i="19"/>
  <c r="W205" i="19"/>
  <c r="W206" i="19"/>
  <c r="W207" i="19"/>
  <c r="W208" i="19"/>
  <c r="W209" i="19"/>
  <c r="W210" i="19"/>
  <c r="W211" i="19"/>
  <c r="W212" i="19"/>
  <c r="W213" i="19"/>
  <c r="W214" i="19"/>
  <c r="W215" i="19"/>
  <c r="W216" i="19"/>
  <c r="W217" i="19"/>
  <c r="W218" i="19"/>
  <c r="W219" i="19"/>
  <c r="W220" i="19"/>
  <c r="W241" i="19"/>
  <c r="W242" i="19"/>
  <c r="W243" i="19"/>
  <c r="W244" i="19"/>
  <c r="W245" i="19"/>
  <c r="W246" i="19"/>
  <c r="W247" i="19"/>
  <c r="W248" i="19"/>
  <c r="W249" i="19"/>
  <c r="W250" i="19"/>
  <c r="W251" i="19"/>
  <c r="W252" i="19"/>
  <c r="W253" i="19"/>
  <c r="W254" i="19"/>
  <c r="W255" i="19"/>
  <c r="W256" i="19"/>
  <c r="W257" i="19"/>
  <c r="W258" i="19"/>
  <c r="W259" i="19"/>
  <c r="W260" i="19"/>
  <c r="W261" i="19"/>
  <c r="W262" i="19"/>
  <c r="W263" i="19"/>
  <c r="W264" i="19"/>
  <c r="W265" i="19"/>
  <c r="W266" i="19"/>
  <c r="W267" i="19"/>
  <c r="W268" i="19"/>
  <c r="W269" i="19"/>
  <c r="W270" i="19"/>
  <c r="W286" i="19"/>
  <c r="W287" i="19"/>
  <c r="W288" i="19"/>
  <c r="W289" i="19"/>
  <c r="W290" i="19"/>
  <c r="W291" i="19"/>
  <c r="W292" i="19"/>
  <c r="W293" i="19"/>
  <c r="W294" i="19"/>
  <c r="W295" i="19"/>
  <c r="W296" i="19"/>
  <c r="W297" i="19"/>
  <c r="W298" i="19"/>
  <c r="W299" i="19"/>
  <c r="W300" i="19"/>
  <c r="W301" i="19"/>
  <c r="W302" i="19"/>
  <c r="W303" i="19"/>
  <c r="W304" i="19"/>
  <c r="W305" i="19"/>
  <c r="W306" i="19"/>
  <c r="W307" i="19"/>
  <c r="W308" i="19"/>
  <c r="W309" i="19"/>
  <c r="W310" i="19"/>
  <c r="W311" i="19"/>
  <c r="W312" i="19"/>
  <c r="W313" i="19"/>
  <c r="W314" i="19"/>
  <c r="W315" i="19"/>
  <c r="W331" i="19"/>
  <c r="W332" i="19"/>
  <c r="W333" i="19"/>
  <c r="W334" i="19"/>
  <c r="W335" i="19"/>
  <c r="W336" i="19"/>
  <c r="W337" i="19"/>
  <c r="W338" i="19"/>
  <c r="W339" i="19"/>
  <c r="W340" i="19"/>
  <c r="W341" i="19"/>
  <c r="W342" i="19"/>
  <c r="W343" i="19"/>
  <c r="W344" i="19"/>
  <c r="W345" i="19"/>
  <c r="W346" i="19"/>
  <c r="W347" i="19"/>
  <c r="W348" i="19"/>
  <c r="W349" i="19"/>
  <c r="W350" i="19"/>
  <c r="W351" i="19"/>
  <c r="W95" i="27" s="1"/>
  <c r="W123" i="27" s="1"/>
  <c r="W352" i="19"/>
  <c r="W353" i="19"/>
  <c r="W354" i="19"/>
  <c r="W355" i="19"/>
  <c r="W356" i="19"/>
  <c r="W357" i="19"/>
  <c r="W358" i="19"/>
  <c r="W359" i="19"/>
  <c r="W360" i="19"/>
  <c r="W365" i="19"/>
  <c r="W381" i="19"/>
  <c r="W382" i="19"/>
  <c r="W94" i="27" s="1"/>
  <c r="W383" i="19"/>
  <c r="W93" i="27" s="1"/>
  <c r="W1455" i="14"/>
  <c r="W1520" i="14"/>
  <c r="W1585" i="14"/>
  <c r="W1650" i="14"/>
  <c r="W1456" i="14"/>
  <c r="W1521" i="14"/>
  <c r="W1586" i="14"/>
  <c r="W1651" i="14"/>
  <c r="W1457" i="14"/>
  <c r="W1522" i="14"/>
  <c r="W1587" i="14"/>
  <c r="W1652" i="14"/>
  <c r="W1458" i="14"/>
  <c r="W1523" i="14"/>
  <c r="W1588" i="14"/>
  <c r="W1653" i="14"/>
  <c r="W1459" i="14"/>
  <c r="W1524" i="14"/>
  <c r="W1589" i="14"/>
  <c r="W1654" i="14"/>
  <c r="W1460" i="14"/>
  <c r="W1525" i="14"/>
  <c r="W1590" i="14"/>
  <c r="W1655" i="14"/>
  <c r="W1461" i="14"/>
  <c r="W1526" i="14"/>
  <c r="W1591" i="14"/>
  <c r="W1656" i="14"/>
  <c r="W1462" i="14"/>
  <c r="W1527" i="14"/>
  <c r="W1592" i="14"/>
  <c r="W1657" i="14"/>
  <c r="W1463" i="14"/>
  <c r="W1528" i="14"/>
  <c r="W1593" i="14"/>
  <c r="W1658" i="14"/>
  <c r="W1464" i="14"/>
  <c r="W1529" i="14"/>
  <c r="W1594" i="14"/>
  <c r="W1659" i="14"/>
  <c r="W1465" i="14"/>
  <c r="W1530" i="14"/>
  <c r="W1595" i="14"/>
  <c r="W1660" i="14"/>
  <c r="W1466" i="14"/>
  <c r="W1531" i="14"/>
  <c r="W1596" i="14"/>
  <c r="W1661" i="14"/>
  <c r="W1467" i="14"/>
  <c r="W1532" i="14"/>
  <c r="W1597" i="14"/>
  <c r="W1662" i="14"/>
  <c r="W1468" i="14"/>
  <c r="W1533" i="14"/>
  <c r="W1598" i="14"/>
  <c r="W1663" i="14"/>
  <c r="W1469" i="14"/>
  <c r="W1534" i="14"/>
  <c r="W1599" i="14"/>
  <c r="W1664" i="14"/>
  <c r="W1470" i="14"/>
  <c r="W1535" i="14"/>
  <c r="W1600" i="14"/>
  <c r="W1665" i="14"/>
  <c r="W1471" i="14"/>
  <c r="W1536" i="14"/>
  <c r="W1601" i="14"/>
  <c r="W1666" i="14"/>
  <c r="W1472" i="14"/>
  <c r="W1537" i="14"/>
  <c r="W1602" i="14"/>
  <c r="W1667" i="14"/>
  <c r="W1473" i="14"/>
  <c r="W1538" i="14"/>
  <c r="W1603" i="14"/>
  <c r="W1668" i="14"/>
  <c r="W1474" i="14"/>
  <c r="W1539" i="14"/>
  <c r="W1604" i="14"/>
  <c r="W1669" i="14"/>
  <c r="W1475" i="14"/>
  <c r="W1540" i="14"/>
  <c r="W1605" i="14"/>
  <c r="W1670" i="14"/>
  <c r="W1476" i="14"/>
  <c r="W1541" i="14"/>
  <c r="W1606" i="14"/>
  <c r="W1671" i="14"/>
  <c r="W1477" i="14"/>
  <c r="W1542" i="14"/>
  <c r="W1607" i="14"/>
  <c r="W1672" i="14"/>
  <c r="W1478" i="14"/>
  <c r="W1543" i="14"/>
  <c r="W1608" i="14"/>
  <c r="W1673" i="14"/>
  <c r="W1479" i="14"/>
  <c r="W1544" i="14"/>
  <c r="W1609" i="14"/>
  <c r="W1674" i="14"/>
  <c r="W1480" i="14"/>
  <c r="W1545" i="14"/>
  <c r="W1610" i="14"/>
  <c r="W1675" i="14"/>
  <c r="W1481" i="14"/>
  <c r="W1546" i="14"/>
  <c r="W1611" i="14"/>
  <c r="W1676" i="14"/>
  <c r="W1482" i="14"/>
  <c r="W1547" i="14"/>
  <c r="W1612" i="14"/>
  <c r="W1677" i="14"/>
  <c r="W1483" i="14"/>
  <c r="W1548" i="14"/>
  <c r="W1613" i="14"/>
  <c r="W1678" i="14"/>
  <c r="W1484" i="14"/>
  <c r="W1549" i="14"/>
  <c r="W1614" i="14"/>
  <c r="W1679" i="14"/>
  <c r="W1485" i="14"/>
  <c r="W1550" i="14"/>
  <c r="W1615" i="14"/>
  <c r="W1680" i="14"/>
  <c r="W1486" i="14"/>
  <c r="W1551" i="14"/>
  <c r="W1616" i="14"/>
  <c r="W1681" i="14"/>
  <c r="W1487" i="14"/>
  <c r="W1552" i="14"/>
  <c r="W1617" i="14"/>
  <c r="W1682" i="14"/>
  <c r="W1488" i="14"/>
  <c r="W1553" i="14"/>
  <c r="W1618" i="14"/>
  <c r="W1683" i="14"/>
  <c r="W1489" i="14"/>
  <c r="W1554" i="14"/>
  <c r="W1619" i="14"/>
  <c r="W1684" i="14"/>
  <c r="W1490" i="14"/>
  <c r="W1555" i="14"/>
  <c r="W1620" i="14"/>
  <c r="W1685" i="14"/>
  <c r="W1491" i="14"/>
  <c r="W1556" i="14"/>
  <c r="W1621" i="14"/>
  <c r="W1686" i="14"/>
  <c r="W1492" i="14"/>
  <c r="W1557" i="14"/>
  <c r="W1622" i="14"/>
  <c r="W1687" i="14"/>
  <c r="W1493" i="14"/>
  <c r="W1558" i="14"/>
  <c r="W1623" i="14"/>
  <c r="W1688" i="14"/>
  <c r="W1494" i="14"/>
  <c r="W1559" i="14"/>
  <c r="W1624" i="14"/>
  <c r="W1689" i="14"/>
  <c r="W1495" i="14"/>
  <c r="W1560" i="14"/>
  <c r="W1625" i="14"/>
  <c r="W1690" i="14"/>
  <c r="W1496" i="14"/>
  <c r="W1561" i="14"/>
  <c r="W1626" i="14"/>
  <c r="W1691" i="14"/>
  <c r="W1497" i="14"/>
  <c r="W1562" i="14"/>
  <c r="W1627" i="14"/>
  <c r="W1692" i="14"/>
  <c r="W1498" i="14"/>
  <c r="W1563" i="14"/>
  <c r="W1628" i="14"/>
  <c r="W1693" i="14"/>
  <c r="W1499" i="14"/>
  <c r="W1564" i="14"/>
  <c r="W1629" i="14"/>
  <c r="W1694" i="14"/>
  <c r="W1500" i="14"/>
  <c r="W1565" i="14"/>
  <c r="W1630" i="14"/>
  <c r="W1695" i="14"/>
  <c r="W1501" i="14"/>
  <c r="W1566" i="14"/>
  <c r="W1631" i="14"/>
  <c r="W1696" i="14"/>
  <c r="W1502" i="14"/>
  <c r="W1567" i="14"/>
  <c r="W1632" i="14"/>
  <c r="W1697" i="14"/>
  <c r="W1503" i="14"/>
  <c r="W1568" i="14"/>
  <c r="W1633" i="14"/>
  <c r="W1698" i="14"/>
  <c r="W1514" i="14"/>
  <c r="W1579" i="14"/>
  <c r="W1644" i="14"/>
  <c r="W1709" i="14"/>
  <c r="W1193" i="15"/>
  <c r="W1494" i="15"/>
  <c r="W455" i="19" s="1"/>
  <c r="W456" i="19"/>
  <c r="W457" i="19"/>
  <c r="W458" i="19"/>
  <c r="W459" i="19"/>
  <c r="W1519" i="15"/>
  <c r="W466" i="19" s="1"/>
  <c r="W1528" i="15"/>
  <c r="W467" i="19" s="1"/>
  <c r="W1548" i="15"/>
  <c r="W469" i="19" s="1"/>
  <c r="W1559" i="15"/>
  <c r="W470" i="19" s="1"/>
  <c r="W1570" i="15"/>
  <c r="W471" i="19" s="1"/>
  <c r="W129" i="16"/>
  <c r="W204" i="16" s="1"/>
  <c r="W472" i="19" s="1"/>
  <c r="W153" i="16"/>
  <c r="W205" i="16" s="1"/>
  <c r="W473" i="19" s="1"/>
  <c r="W177" i="16"/>
  <c r="W206" i="16" s="1"/>
  <c r="W474" i="19" s="1"/>
  <c r="W201" i="16"/>
  <c r="W207" i="16" s="1"/>
  <c r="W475" i="19" s="1"/>
  <c r="W230" i="16"/>
  <c r="W476" i="19" s="1"/>
  <c r="W482" i="19"/>
  <c r="W483" i="19"/>
  <c r="W484" i="19"/>
  <c r="W485" i="19"/>
  <c r="W486" i="19"/>
  <c r="W487" i="19"/>
  <c r="W488" i="19"/>
  <c r="W489" i="19"/>
  <c r="W490" i="19"/>
  <c r="W491" i="19"/>
  <c r="W51" i="21"/>
  <c r="W54" i="21"/>
  <c r="W58" i="21"/>
  <c r="W81" i="27" s="1"/>
  <c r="W64" i="21"/>
  <c r="W82" i="27" s="1"/>
  <c r="X242" i="12"/>
  <c r="X287" i="12" s="1"/>
  <c r="X243" i="12"/>
  <c r="X288" i="12" s="1"/>
  <c r="X97" i="19" s="1"/>
  <c r="X244" i="12"/>
  <c r="X289" i="12" s="1"/>
  <c r="X98" i="19" s="1"/>
  <c r="X245" i="12"/>
  <c r="X290" i="12" s="1"/>
  <c r="X99" i="19" s="1"/>
  <c r="X218" i="10"/>
  <c r="X15" i="19" s="1"/>
  <c r="X219" i="10"/>
  <c r="X16" i="19" s="1"/>
  <c r="X220" i="10"/>
  <c r="X17" i="19" s="1"/>
  <c r="X221" i="10"/>
  <c r="X18" i="19" s="1"/>
  <c r="X222" i="10"/>
  <c r="X19" i="19" s="1"/>
  <c r="X223" i="10"/>
  <c r="X20" i="19" s="1"/>
  <c r="X224" i="10"/>
  <c r="X21" i="19" s="1"/>
  <c r="X225" i="10"/>
  <c r="X22" i="19" s="1"/>
  <c r="X226" i="10"/>
  <c r="X23" i="19" s="1"/>
  <c r="X34" i="19"/>
  <c r="X274" i="10"/>
  <c r="X35" i="19" s="1"/>
  <c r="X36" i="19"/>
  <c r="X37" i="19"/>
  <c r="X38" i="19"/>
  <c r="X39" i="19"/>
  <c r="X40" i="19"/>
  <c r="X41" i="19"/>
  <c r="X42" i="19"/>
  <c r="X43" i="19"/>
  <c r="X44" i="19"/>
  <c r="X45" i="19"/>
  <c r="X46" i="19"/>
  <c r="X47" i="19"/>
  <c r="X48" i="19"/>
  <c r="X49" i="19"/>
  <c r="X50" i="19"/>
  <c r="X51" i="19"/>
  <c r="X52" i="19"/>
  <c r="X53" i="19"/>
  <c r="X54" i="19"/>
  <c r="X60" i="19"/>
  <c r="X63" i="19"/>
  <c r="X64" i="19"/>
  <c r="X65" i="19"/>
  <c r="X66" i="19"/>
  <c r="X67" i="19"/>
  <c r="X68" i="19"/>
  <c r="X69" i="19"/>
  <c r="X70" i="19"/>
  <c r="X71" i="19"/>
  <c r="X72" i="19"/>
  <c r="X73" i="19"/>
  <c r="X74" i="19"/>
  <c r="X75" i="19"/>
  <c r="X76" i="19"/>
  <c r="X77" i="19"/>
  <c r="X78" i="19"/>
  <c r="X79" i="19"/>
  <c r="X80" i="19"/>
  <c r="X81" i="19"/>
  <c r="X92" i="19"/>
  <c r="X246" i="12"/>
  <c r="X291" i="12" s="1"/>
  <c r="X100" i="19" s="1"/>
  <c r="X247" i="12"/>
  <c r="X292" i="12" s="1"/>
  <c r="X101" i="19" s="1"/>
  <c r="X248" i="12"/>
  <c r="X293" i="12" s="1"/>
  <c r="X102" i="19" s="1"/>
  <c r="X249" i="12"/>
  <c r="X294" i="12" s="1"/>
  <c r="X103" i="19" s="1"/>
  <c r="X250" i="12"/>
  <c r="X295" i="12" s="1"/>
  <c r="X104" i="19" s="1"/>
  <c r="X251" i="12"/>
  <c r="X296" i="12" s="1"/>
  <c r="X105" i="19" s="1"/>
  <c r="X252" i="12"/>
  <c r="X297" i="12" s="1"/>
  <c r="X106" i="19" s="1"/>
  <c r="X253" i="12"/>
  <c r="X298" i="12" s="1"/>
  <c r="X107" i="19" s="1"/>
  <c r="X254" i="12"/>
  <c r="X299" i="12" s="1"/>
  <c r="X108" i="19" s="1"/>
  <c r="X255" i="12"/>
  <c r="X300" i="12" s="1"/>
  <c r="X109" i="19" s="1"/>
  <c r="X256" i="12"/>
  <c r="X301" i="12" s="1"/>
  <c r="X110" i="19" s="1"/>
  <c r="X257" i="12"/>
  <c r="X302" i="12" s="1"/>
  <c r="X111" i="19" s="1"/>
  <c r="X258" i="12"/>
  <c r="X303" i="12" s="1"/>
  <c r="X112" i="19" s="1"/>
  <c r="X259" i="12"/>
  <c r="X304" i="12" s="1"/>
  <c r="X113" i="19" s="1"/>
  <c r="X260" i="12"/>
  <c r="X305" i="12" s="1"/>
  <c r="X114" i="19" s="1"/>
  <c r="X261" i="12"/>
  <c r="X306" i="12" s="1"/>
  <c r="X115" i="19" s="1"/>
  <c r="X262" i="12"/>
  <c r="X307" i="12" s="1"/>
  <c r="X116" i="19" s="1"/>
  <c r="X263" i="12"/>
  <c r="X308" i="12" s="1"/>
  <c r="X117" i="19" s="1"/>
  <c r="X264" i="12"/>
  <c r="X309" i="12" s="1"/>
  <c r="X118" i="19" s="1"/>
  <c r="X265" i="12"/>
  <c r="X310" i="12" s="1"/>
  <c r="X119" i="19" s="1"/>
  <c r="X266" i="12"/>
  <c r="X311" i="12" s="1"/>
  <c r="X120" i="19" s="1"/>
  <c r="X267" i="12"/>
  <c r="X312" i="12" s="1"/>
  <c r="X121" i="19" s="1"/>
  <c r="X268" i="12"/>
  <c r="X313" i="12" s="1"/>
  <c r="X122" i="19" s="1"/>
  <c r="X269" i="12"/>
  <c r="X314" i="12" s="1"/>
  <c r="X123" i="19" s="1"/>
  <c r="X270" i="12"/>
  <c r="X315" i="12" s="1"/>
  <c r="X124" i="19" s="1"/>
  <c r="X281" i="12"/>
  <c r="X326" i="12" s="1"/>
  <c r="X135" i="19" s="1"/>
  <c r="X425" i="12"/>
  <c r="X426" i="12"/>
  <c r="X427" i="12"/>
  <c r="X428" i="12"/>
  <c r="X429" i="12"/>
  <c r="X430" i="12"/>
  <c r="X431" i="12"/>
  <c r="X432" i="12"/>
  <c r="X433" i="12"/>
  <c r="X434" i="12"/>
  <c r="X435" i="12"/>
  <c r="X436" i="12"/>
  <c r="X437" i="12"/>
  <c r="X438" i="12"/>
  <c r="X439" i="12"/>
  <c r="X440" i="12"/>
  <c r="X441" i="12"/>
  <c r="X442" i="12"/>
  <c r="X443" i="12"/>
  <c r="X444" i="12"/>
  <c r="X445" i="12"/>
  <c r="X446" i="12"/>
  <c r="X447" i="12"/>
  <c r="X448" i="12"/>
  <c r="X449" i="12"/>
  <c r="X450" i="12"/>
  <c r="X451" i="12"/>
  <c r="X452" i="12"/>
  <c r="X453" i="12"/>
  <c r="X464" i="12"/>
  <c r="X137" i="19"/>
  <c r="X138" i="19"/>
  <c r="X139" i="19"/>
  <c r="X140" i="19"/>
  <c r="X141" i="19"/>
  <c r="X142" i="19"/>
  <c r="X143" i="19"/>
  <c r="X144" i="19"/>
  <c r="X145" i="19"/>
  <c r="X146" i="19"/>
  <c r="X147" i="19"/>
  <c r="X148" i="19"/>
  <c r="X149" i="19"/>
  <c r="X150" i="19"/>
  <c r="X151" i="19"/>
  <c r="X152" i="19"/>
  <c r="X153" i="19"/>
  <c r="X154" i="19"/>
  <c r="X155" i="19"/>
  <c r="X156" i="19"/>
  <c r="X157" i="19"/>
  <c r="X158" i="19"/>
  <c r="X159" i="19"/>
  <c r="X160" i="19"/>
  <c r="X161" i="19"/>
  <c r="X162" i="19"/>
  <c r="X163" i="19"/>
  <c r="X164" i="19"/>
  <c r="X165" i="19"/>
  <c r="X181" i="19"/>
  <c r="X182" i="19"/>
  <c r="X183" i="19"/>
  <c r="X184" i="19"/>
  <c r="X185" i="19"/>
  <c r="X186" i="19"/>
  <c r="X187" i="19"/>
  <c r="X188" i="19"/>
  <c r="X189" i="19"/>
  <c r="X190" i="19"/>
  <c r="X191" i="19"/>
  <c r="X192" i="19"/>
  <c r="X193" i="19"/>
  <c r="X194" i="19"/>
  <c r="X195" i="19"/>
  <c r="X196" i="19"/>
  <c r="X197" i="19"/>
  <c r="X198" i="19"/>
  <c r="X199" i="19"/>
  <c r="X200" i="19"/>
  <c r="X201" i="19"/>
  <c r="X202" i="19"/>
  <c r="X203" i="19"/>
  <c r="X204" i="19"/>
  <c r="X205" i="19"/>
  <c r="X206" i="19"/>
  <c r="X207" i="19"/>
  <c r="X208" i="19"/>
  <c r="X209" i="19"/>
  <c r="X210" i="19"/>
  <c r="X211" i="19"/>
  <c r="X212" i="19"/>
  <c r="X213" i="19"/>
  <c r="X214" i="19"/>
  <c r="X215" i="19"/>
  <c r="X216" i="19"/>
  <c r="X217" i="19"/>
  <c r="X218" i="19"/>
  <c r="X219" i="19"/>
  <c r="X220" i="19"/>
  <c r="X241" i="19"/>
  <c r="X242" i="19"/>
  <c r="X243" i="19"/>
  <c r="X244" i="19"/>
  <c r="X245" i="19"/>
  <c r="X246" i="19"/>
  <c r="X247" i="19"/>
  <c r="X248" i="19"/>
  <c r="X249" i="19"/>
  <c r="X250" i="19"/>
  <c r="X251" i="19"/>
  <c r="X252" i="19"/>
  <c r="X253" i="19"/>
  <c r="X254" i="19"/>
  <c r="X255" i="19"/>
  <c r="X256" i="19"/>
  <c r="X257" i="19"/>
  <c r="X258" i="19"/>
  <c r="X259" i="19"/>
  <c r="X260" i="19"/>
  <c r="X261" i="19"/>
  <c r="X262" i="19"/>
  <c r="X263" i="19"/>
  <c r="X264" i="19"/>
  <c r="X265" i="19"/>
  <c r="X266" i="19"/>
  <c r="X267" i="19"/>
  <c r="X268" i="19"/>
  <c r="X269" i="19"/>
  <c r="X270" i="19"/>
  <c r="X286" i="19"/>
  <c r="X287" i="19"/>
  <c r="X288" i="19"/>
  <c r="X289" i="19"/>
  <c r="X290" i="19"/>
  <c r="X291" i="19"/>
  <c r="X292" i="19"/>
  <c r="X293" i="19"/>
  <c r="X294" i="19"/>
  <c r="X295" i="19"/>
  <c r="X296" i="19"/>
  <c r="X297" i="19"/>
  <c r="X298" i="19"/>
  <c r="X299" i="19"/>
  <c r="X300" i="19"/>
  <c r="X301" i="19"/>
  <c r="X302" i="19"/>
  <c r="X303" i="19"/>
  <c r="X304" i="19"/>
  <c r="X305" i="19"/>
  <c r="X306" i="19"/>
  <c r="X307" i="19"/>
  <c r="X308" i="19"/>
  <c r="X309" i="19"/>
  <c r="X310" i="19"/>
  <c r="X311" i="19"/>
  <c r="X312" i="19"/>
  <c r="X313" i="19"/>
  <c r="X314" i="19"/>
  <c r="X315" i="19"/>
  <c r="X331" i="19"/>
  <c r="X332" i="19"/>
  <c r="X333" i="19"/>
  <c r="X334" i="19"/>
  <c r="X335" i="19"/>
  <c r="X336" i="19"/>
  <c r="X337" i="19"/>
  <c r="X338" i="19"/>
  <c r="X339" i="19"/>
  <c r="X340" i="19"/>
  <c r="X341" i="19"/>
  <c r="X342" i="19"/>
  <c r="X343" i="19"/>
  <c r="X344" i="19"/>
  <c r="X345" i="19"/>
  <c r="X346" i="19"/>
  <c r="X347" i="19"/>
  <c r="X348" i="19"/>
  <c r="X349" i="19"/>
  <c r="X350" i="19"/>
  <c r="X351" i="19"/>
  <c r="X95" i="27" s="1"/>
  <c r="X123" i="27" s="1"/>
  <c r="X352" i="19"/>
  <c r="X353" i="19"/>
  <c r="X354" i="19"/>
  <c r="X355" i="19"/>
  <c r="X356" i="19"/>
  <c r="X357" i="19"/>
  <c r="X358" i="19"/>
  <c r="X359" i="19"/>
  <c r="X360" i="19"/>
  <c r="X365" i="19"/>
  <c r="X381" i="19"/>
  <c r="X382" i="19"/>
  <c r="X94" i="27" s="1"/>
  <c r="X383" i="19"/>
  <c r="X93" i="27" s="1"/>
  <c r="X1455" i="14"/>
  <c r="X1520" i="14"/>
  <c r="X1585" i="14"/>
  <c r="X1650" i="14"/>
  <c r="X1456" i="14"/>
  <c r="X1521" i="14"/>
  <c r="X1586" i="14"/>
  <c r="X1651" i="14"/>
  <c r="X1457" i="14"/>
  <c r="X1522" i="14"/>
  <c r="X1587" i="14"/>
  <c r="X1652" i="14"/>
  <c r="X1458" i="14"/>
  <c r="X1523" i="14"/>
  <c r="X1588" i="14"/>
  <c r="X1653" i="14"/>
  <c r="X1459" i="14"/>
  <c r="X1524" i="14"/>
  <c r="X1589" i="14"/>
  <c r="X1654" i="14"/>
  <c r="X1460" i="14"/>
  <c r="X1525" i="14"/>
  <c r="X1590" i="14"/>
  <c r="X1655" i="14"/>
  <c r="X1461" i="14"/>
  <c r="X1526" i="14"/>
  <c r="X1591" i="14"/>
  <c r="X1656" i="14"/>
  <c r="X1462" i="14"/>
  <c r="X1527" i="14"/>
  <c r="X1592" i="14"/>
  <c r="X1657" i="14"/>
  <c r="X1463" i="14"/>
  <c r="X1528" i="14"/>
  <c r="X1593" i="14"/>
  <c r="X1658" i="14"/>
  <c r="X1464" i="14"/>
  <c r="X1529" i="14"/>
  <c r="X1594" i="14"/>
  <c r="X1659" i="14"/>
  <c r="X1465" i="14"/>
  <c r="X1530" i="14"/>
  <c r="X1595" i="14"/>
  <c r="X1660" i="14"/>
  <c r="X1466" i="14"/>
  <c r="X1531" i="14"/>
  <c r="X1596" i="14"/>
  <c r="X1661" i="14"/>
  <c r="X1467" i="14"/>
  <c r="X1532" i="14"/>
  <c r="X1597" i="14"/>
  <c r="X1662" i="14"/>
  <c r="X1468" i="14"/>
  <c r="X1533" i="14"/>
  <c r="X1598" i="14"/>
  <c r="X1663" i="14"/>
  <c r="X1469" i="14"/>
  <c r="X1534" i="14"/>
  <c r="X1599" i="14"/>
  <c r="X1664" i="14"/>
  <c r="X1470" i="14"/>
  <c r="X1535" i="14"/>
  <c r="X1600" i="14"/>
  <c r="X1665" i="14"/>
  <c r="X1471" i="14"/>
  <c r="X1536" i="14"/>
  <c r="X1601" i="14"/>
  <c r="X1666" i="14"/>
  <c r="X1472" i="14"/>
  <c r="X1537" i="14"/>
  <c r="X1602" i="14"/>
  <c r="X1667" i="14"/>
  <c r="X1473" i="14"/>
  <c r="X1538" i="14"/>
  <c r="X1603" i="14"/>
  <c r="X1668" i="14"/>
  <c r="X1474" i="14"/>
  <c r="X1539" i="14"/>
  <c r="X1604" i="14"/>
  <c r="X1669" i="14"/>
  <c r="X1475" i="14"/>
  <c r="X1540" i="14"/>
  <c r="X1605" i="14"/>
  <c r="X1670" i="14"/>
  <c r="X1476" i="14"/>
  <c r="X1541" i="14"/>
  <c r="X1606" i="14"/>
  <c r="X1671" i="14"/>
  <c r="X1477" i="14"/>
  <c r="X1542" i="14"/>
  <c r="X1607" i="14"/>
  <c r="X1672" i="14"/>
  <c r="X1478" i="14"/>
  <c r="X1543" i="14"/>
  <c r="X1608" i="14"/>
  <c r="X1673" i="14"/>
  <c r="X1479" i="14"/>
  <c r="X1544" i="14"/>
  <c r="X1609" i="14"/>
  <c r="X1674" i="14"/>
  <c r="X1480" i="14"/>
  <c r="X1545" i="14"/>
  <c r="X1610" i="14"/>
  <c r="X1675" i="14"/>
  <c r="X1481" i="14"/>
  <c r="X1546" i="14"/>
  <c r="X1611" i="14"/>
  <c r="X1676" i="14"/>
  <c r="X1482" i="14"/>
  <c r="X1547" i="14"/>
  <c r="X1612" i="14"/>
  <c r="X1677" i="14"/>
  <c r="X1483" i="14"/>
  <c r="X1548" i="14"/>
  <c r="X1613" i="14"/>
  <c r="X1678" i="14"/>
  <c r="X1484" i="14"/>
  <c r="X1549" i="14"/>
  <c r="X1614" i="14"/>
  <c r="X1679" i="14"/>
  <c r="X1485" i="14"/>
  <c r="X1550" i="14"/>
  <c r="X1615" i="14"/>
  <c r="X1680" i="14"/>
  <c r="X1486" i="14"/>
  <c r="X1551" i="14"/>
  <c r="X1616" i="14"/>
  <c r="X1681" i="14"/>
  <c r="X1487" i="14"/>
  <c r="X1552" i="14"/>
  <c r="X1617" i="14"/>
  <c r="X1682" i="14"/>
  <c r="X1488" i="14"/>
  <c r="X1553" i="14"/>
  <c r="X1618" i="14"/>
  <c r="X1683" i="14"/>
  <c r="X1489" i="14"/>
  <c r="X1554" i="14"/>
  <c r="X1619" i="14"/>
  <c r="X1684" i="14"/>
  <c r="X1490" i="14"/>
  <c r="X1555" i="14"/>
  <c r="X1620" i="14"/>
  <c r="X1685" i="14"/>
  <c r="X1491" i="14"/>
  <c r="X1556" i="14"/>
  <c r="X1621" i="14"/>
  <c r="X1686" i="14"/>
  <c r="X1492" i="14"/>
  <c r="X1557" i="14"/>
  <c r="X1622" i="14"/>
  <c r="X1687" i="14"/>
  <c r="X1493" i="14"/>
  <c r="X1558" i="14"/>
  <c r="X1623" i="14"/>
  <c r="X1688" i="14"/>
  <c r="X1494" i="14"/>
  <c r="X1559" i="14"/>
  <c r="X1624" i="14"/>
  <c r="X1689" i="14"/>
  <c r="X1495" i="14"/>
  <c r="X1560" i="14"/>
  <c r="X1625" i="14"/>
  <c r="X1690" i="14"/>
  <c r="X1496" i="14"/>
  <c r="X1561" i="14"/>
  <c r="X1626" i="14"/>
  <c r="X1691" i="14"/>
  <c r="X1497" i="14"/>
  <c r="X1562" i="14"/>
  <c r="X1627" i="14"/>
  <c r="X1692" i="14"/>
  <c r="X1498" i="14"/>
  <c r="X1563" i="14"/>
  <c r="X1628" i="14"/>
  <c r="X1693" i="14"/>
  <c r="X1499" i="14"/>
  <c r="X1564" i="14"/>
  <c r="X1629" i="14"/>
  <c r="X1694" i="14"/>
  <c r="X1500" i="14"/>
  <c r="X1565" i="14"/>
  <c r="X1630" i="14"/>
  <c r="X1695" i="14"/>
  <c r="X1501" i="14"/>
  <c r="X1566" i="14"/>
  <c r="X1631" i="14"/>
  <c r="X1696" i="14"/>
  <c r="X1502" i="14"/>
  <c r="X1567" i="14"/>
  <c r="X1632" i="14"/>
  <c r="X1697" i="14"/>
  <c r="X1503" i="14"/>
  <c r="X1568" i="14"/>
  <c r="X1633" i="14"/>
  <c r="X1698" i="14"/>
  <c r="X1514" i="14"/>
  <c r="X1579" i="14"/>
  <c r="X1644" i="14"/>
  <c r="X1709" i="14"/>
  <c r="X1193" i="15"/>
  <c r="X1494" i="15"/>
  <c r="X455" i="19" s="1"/>
  <c r="X456" i="19"/>
  <c r="X457" i="19"/>
  <c r="X458" i="19"/>
  <c r="X459" i="19"/>
  <c r="X1519" i="15"/>
  <c r="X466" i="19" s="1"/>
  <c r="X1528" i="15"/>
  <c r="X467" i="19" s="1"/>
  <c r="X1548" i="15"/>
  <c r="X469" i="19" s="1"/>
  <c r="X1559" i="15"/>
  <c r="X470" i="19" s="1"/>
  <c r="X1570" i="15"/>
  <c r="X471" i="19" s="1"/>
  <c r="X129" i="16"/>
  <c r="X204" i="16" s="1"/>
  <c r="X472" i="19" s="1"/>
  <c r="X153" i="16"/>
  <c r="X205" i="16" s="1"/>
  <c r="X177" i="16"/>
  <c r="X206" i="16" s="1"/>
  <c r="X474" i="19" s="1"/>
  <c r="X201" i="16"/>
  <c r="X207" i="16" s="1"/>
  <c r="X475" i="19" s="1"/>
  <c r="X230" i="16"/>
  <c r="X476" i="19" s="1"/>
  <c r="X482" i="19"/>
  <c r="X483" i="19"/>
  <c r="X484" i="19"/>
  <c r="X485" i="19"/>
  <c r="X486" i="19"/>
  <c r="X487" i="19"/>
  <c r="X488" i="19"/>
  <c r="X489" i="19"/>
  <c r="X490" i="19"/>
  <c r="X491" i="19"/>
  <c r="X51" i="21"/>
  <c r="X54" i="21"/>
  <c r="X58" i="21"/>
  <c r="X81" i="27" s="1"/>
  <c r="X64" i="21"/>
  <c r="X82" i="27" s="1"/>
  <c r="Y242" i="12"/>
  <c r="Y287" i="12" s="1"/>
  <c r="Y243" i="12"/>
  <c r="Y288" i="12" s="1"/>
  <c r="Y97" i="19" s="1"/>
  <c r="Y244" i="12"/>
  <c r="Y289" i="12" s="1"/>
  <c r="Y98" i="19" s="1"/>
  <c r="Y245" i="12"/>
  <c r="Y290" i="12" s="1"/>
  <c r="Y99" i="19" s="1"/>
  <c r="Y218" i="10"/>
  <c r="Y15" i="19" s="1"/>
  <c r="Y219" i="10"/>
  <c r="Y16" i="19" s="1"/>
  <c r="Y220" i="10"/>
  <c r="Y17" i="19" s="1"/>
  <c r="Y221" i="10"/>
  <c r="Y18" i="19" s="1"/>
  <c r="Y222" i="10"/>
  <c r="Y19" i="19" s="1"/>
  <c r="Y223" i="10"/>
  <c r="Y20" i="19" s="1"/>
  <c r="Y224" i="10"/>
  <c r="Y21" i="19" s="1"/>
  <c r="Y225" i="10"/>
  <c r="Y22" i="19" s="1"/>
  <c r="Y226" i="10"/>
  <c r="Y23" i="19" s="1"/>
  <c r="Y34" i="19"/>
  <c r="Y274" i="10"/>
  <c r="Y35" i="19" s="1"/>
  <c r="Y36" i="19"/>
  <c r="Y37" i="19"/>
  <c r="Y38" i="19"/>
  <c r="Y39" i="19"/>
  <c r="Y40" i="19"/>
  <c r="Y41" i="19"/>
  <c r="Y42" i="19"/>
  <c r="Y43" i="19"/>
  <c r="Y44" i="19"/>
  <c r="Y45" i="19"/>
  <c r="Y46" i="19"/>
  <c r="Y47" i="19"/>
  <c r="Y48" i="19"/>
  <c r="Y49" i="19"/>
  <c r="Y50" i="19"/>
  <c r="Y51" i="19"/>
  <c r="Y52" i="19"/>
  <c r="Y53" i="19"/>
  <c r="Y54" i="19"/>
  <c r="Y60" i="19"/>
  <c r="Y63" i="19"/>
  <c r="Y64" i="19"/>
  <c r="Y65" i="19"/>
  <c r="Y66" i="19"/>
  <c r="Y67" i="19"/>
  <c r="Y68" i="19"/>
  <c r="Y69" i="19"/>
  <c r="Y70" i="19"/>
  <c r="Y71" i="19"/>
  <c r="Y72" i="19"/>
  <c r="Y73" i="19"/>
  <c r="Y74" i="19"/>
  <c r="Y75" i="19"/>
  <c r="Y76" i="19"/>
  <c r="Y77" i="19"/>
  <c r="Y78" i="19"/>
  <c r="Y79" i="19"/>
  <c r="Y80" i="19"/>
  <c r="Y81" i="19"/>
  <c r="Y92" i="19"/>
  <c r="Y246" i="12"/>
  <c r="Y291" i="12" s="1"/>
  <c r="Y100" i="19" s="1"/>
  <c r="Y247" i="12"/>
  <c r="Y292" i="12" s="1"/>
  <c r="Y101" i="19" s="1"/>
  <c r="Y248" i="12"/>
  <c r="Y293" i="12" s="1"/>
  <c r="Y102" i="19" s="1"/>
  <c r="Y249" i="12"/>
  <c r="Y294" i="12" s="1"/>
  <c r="Y103" i="19" s="1"/>
  <c r="Y250" i="12"/>
  <c r="Y295" i="12" s="1"/>
  <c r="Y104" i="19" s="1"/>
  <c r="Y251" i="12"/>
  <c r="Y296" i="12" s="1"/>
  <c r="Y105" i="19" s="1"/>
  <c r="Y252" i="12"/>
  <c r="Y297" i="12" s="1"/>
  <c r="Y106" i="19" s="1"/>
  <c r="Y253" i="12"/>
  <c r="Y298" i="12" s="1"/>
  <c r="Y107" i="19" s="1"/>
  <c r="Y254" i="12"/>
  <c r="Y299" i="12" s="1"/>
  <c r="Y108" i="19" s="1"/>
  <c r="Y255" i="12"/>
  <c r="Y300" i="12" s="1"/>
  <c r="Y109" i="19" s="1"/>
  <c r="Y256" i="12"/>
  <c r="Y301" i="12" s="1"/>
  <c r="Y110" i="19" s="1"/>
  <c r="Y257" i="12"/>
  <c r="Y302" i="12" s="1"/>
  <c r="Y111" i="19" s="1"/>
  <c r="Y258" i="12"/>
  <c r="Y303" i="12" s="1"/>
  <c r="Y112" i="19" s="1"/>
  <c r="Y259" i="12"/>
  <c r="Y304" i="12" s="1"/>
  <c r="Y113" i="19" s="1"/>
  <c r="Y260" i="12"/>
  <c r="Y305" i="12" s="1"/>
  <c r="Y114" i="19" s="1"/>
  <c r="Y261" i="12"/>
  <c r="Y306" i="12" s="1"/>
  <c r="Y115" i="19" s="1"/>
  <c r="Y262" i="12"/>
  <c r="Y307" i="12" s="1"/>
  <c r="Y116" i="19" s="1"/>
  <c r="Y263" i="12"/>
  <c r="Y308" i="12" s="1"/>
  <c r="Y117" i="19" s="1"/>
  <c r="Y264" i="12"/>
  <c r="Y309" i="12" s="1"/>
  <c r="Y118" i="19" s="1"/>
  <c r="Y265" i="12"/>
  <c r="Y310" i="12" s="1"/>
  <c r="Y119" i="19" s="1"/>
  <c r="Y266" i="12"/>
  <c r="Y311" i="12" s="1"/>
  <c r="Y120" i="19" s="1"/>
  <c r="Y267" i="12"/>
  <c r="Y312" i="12" s="1"/>
  <c r="Y121" i="19" s="1"/>
  <c r="Y268" i="12"/>
  <c r="Y313" i="12" s="1"/>
  <c r="Y122" i="19" s="1"/>
  <c r="Y269" i="12"/>
  <c r="Y314" i="12" s="1"/>
  <c r="Y123" i="19" s="1"/>
  <c r="Y270" i="12"/>
  <c r="Y315" i="12" s="1"/>
  <c r="Y124" i="19" s="1"/>
  <c r="Y281" i="12"/>
  <c r="Y326" i="12" s="1"/>
  <c r="Y135" i="19" s="1"/>
  <c r="Y425" i="12"/>
  <c r="Y426" i="12"/>
  <c r="Y427" i="12"/>
  <c r="Y428" i="12"/>
  <c r="Y429" i="12"/>
  <c r="Y430" i="12"/>
  <c r="Y431" i="12"/>
  <c r="Y432" i="12"/>
  <c r="Y433" i="12"/>
  <c r="Y434" i="12"/>
  <c r="Y435" i="12"/>
  <c r="Y436" i="12"/>
  <c r="Y437" i="12"/>
  <c r="Y438" i="12"/>
  <c r="Y439" i="12"/>
  <c r="Y440" i="12"/>
  <c r="Y441" i="12"/>
  <c r="Y442" i="12"/>
  <c r="Y443" i="12"/>
  <c r="Y444" i="12"/>
  <c r="Y445" i="12"/>
  <c r="Y446" i="12"/>
  <c r="Y447" i="12"/>
  <c r="Y448" i="12"/>
  <c r="Y449" i="12"/>
  <c r="Y450" i="12"/>
  <c r="Y451" i="12"/>
  <c r="Y452" i="12"/>
  <c r="Y453" i="12"/>
  <c r="Y464" i="12"/>
  <c r="Y137" i="19"/>
  <c r="Y138" i="19"/>
  <c r="Y139" i="19"/>
  <c r="Y140" i="19"/>
  <c r="Y141" i="19"/>
  <c r="Y142" i="19"/>
  <c r="Y143" i="19"/>
  <c r="Y144" i="19"/>
  <c r="Y145" i="19"/>
  <c r="Y146" i="19"/>
  <c r="Y147" i="19"/>
  <c r="Y148" i="19"/>
  <c r="Y149" i="19"/>
  <c r="Y150" i="19"/>
  <c r="Y151" i="19"/>
  <c r="Y152" i="19"/>
  <c r="Y153" i="19"/>
  <c r="Y154" i="19"/>
  <c r="Y155" i="19"/>
  <c r="Y156" i="19"/>
  <c r="Y157" i="19"/>
  <c r="Y158" i="19"/>
  <c r="Y159" i="19"/>
  <c r="Y160" i="19"/>
  <c r="Y161" i="19"/>
  <c r="Y162" i="19"/>
  <c r="Y163" i="19"/>
  <c r="Y164" i="19"/>
  <c r="Y165" i="19"/>
  <c r="Y181" i="19"/>
  <c r="Y182" i="19"/>
  <c r="Y183" i="19"/>
  <c r="Y184" i="19"/>
  <c r="Y185" i="19"/>
  <c r="Y186" i="19"/>
  <c r="Y187" i="19"/>
  <c r="Y188" i="19"/>
  <c r="Y189" i="19"/>
  <c r="Y190" i="19"/>
  <c r="Y191" i="19"/>
  <c r="Y192" i="19"/>
  <c r="Y193" i="19"/>
  <c r="Y194" i="19"/>
  <c r="Y195" i="19"/>
  <c r="Y196" i="19"/>
  <c r="Y197" i="19"/>
  <c r="Y198" i="19"/>
  <c r="Y199" i="19"/>
  <c r="Y200" i="19"/>
  <c r="Y201" i="19"/>
  <c r="Y202" i="19"/>
  <c r="Y203" i="19"/>
  <c r="Y204" i="19"/>
  <c r="Y205" i="19"/>
  <c r="Y206" i="19"/>
  <c r="Y207" i="19"/>
  <c r="Y208" i="19"/>
  <c r="Y209" i="19"/>
  <c r="Y210" i="19"/>
  <c r="Y211" i="19"/>
  <c r="Y212" i="19"/>
  <c r="Y213" i="19"/>
  <c r="Y214" i="19"/>
  <c r="Y215" i="19"/>
  <c r="Y216" i="19"/>
  <c r="Y217" i="19"/>
  <c r="Y218" i="19"/>
  <c r="Y219" i="19"/>
  <c r="Y220" i="19"/>
  <c r="Y241" i="19"/>
  <c r="Y242" i="19"/>
  <c r="Y243" i="19"/>
  <c r="Y244" i="19"/>
  <c r="Y245" i="19"/>
  <c r="Y246" i="19"/>
  <c r="Y247" i="19"/>
  <c r="Y248" i="19"/>
  <c r="Y249" i="19"/>
  <c r="Y250" i="19"/>
  <c r="Y251" i="19"/>
  <c r="Y252" i="19"/>
  <c r="Y253" i="19"/>
  <c r="Y254" i="19"/>
  <c r="Y255" i="19"/>
  <c r="Y256" i="19"/>
  <c r="Y257" i="19"/>
  <c r="Y258" i="19"/>
  <c r="Y259" i="19"/>
  <c r="Y260" i="19"/>
  <c r="Y261" i="19"/>
  <c r="Y262" i="19"/>
  <c r="Y263" i="19"/>
  <c r="Y264" i="19"/>
  <c r="Y265" i="19"/>
  <c r="Y266" i="19"/>
  <c r="Y267" i="19"/>
  <c r="Y268" i="19"/>
  <c r="Y269" i="19"/>
  <c r="Y270" i="19"/>
  <c r="Y286" i="19"/>
  <c r="Y287" i="19"/>
  <c r="Y288" i="19"/>
  <c r="Y289" i="19"/>
  <c r="Y290" i="19"/>
  <c r="Y291" i="19"/>
  <c r="Y292" i="19"/>
  <c r="Y293" i="19"/>
  <c r="Y294" i="19"/>
  <c r="Y295" i="19"/>
  <c r="Y296" i="19"/>
  <c r="Y297" i="19"/>
  <c r="Y298" i="19"/>
  <c r="Y299" i="19"/>
  <c r="Y300" i="19"/>
  <c r="Y301" i="19"/>
  <c r="Y302" i="19"/>
  <c r="Y303" i="19"/>
  <c r="Y304" i="19"/>
  <c r="Y305" i="19"/>
  <c r="Y306" i="19"/>
  <c r="Y307" i="19"/>
  <c r="Y308" i="19"/>
  <c r="Y309" i="19"/>
  <c r="Y310" i="19"/>
  <c r="Y311" i="19"/>
  <c r="Y312" i="19"/>
  <c r="Y313" i="19"/>
  <c r="Y314" i="19"/>
  <c r="Y315" i="19"/>
  <c r="Y331" i="19"/>
  <c r="Y332" i="19"/>
  <c r="Y333" i="19"/>
  <c r="Y334" i="19"/>
  <c r="Y335" i="19"/>
  <c r="Y336" i="19"/>
  <c r="Y337" i="19"/>
  <c r="Y338" i="19"/>
  <c r="Y339" i="19"/>
  <c r="Y340" i="19"/>
  <c r="Y341" i="19"/>
  <c r="Y342" i="19"/>
  <c r="Y343" i="19"/>
  <c r="Y344" i="19"/>
  <c r="Y345" i="19"/>
  <c r="Y346" i="19"/>
  <c r="Y347" i="19"/>
  <c r="Y348" i="19"/>
  <c r="Y349" i="19"/>
  <c r="Y350" i="19"/>
  <c r="Y351" i="19"/>
  <c r="Y95" i="27" s="1"/>
  <c r="Y123" i="27" s="1"/>
  <c r="Y352" i="19"/>
  <c r="Y353" i="19"/>
  <c r="Y354" i="19"/>
  <c r="Y355" i="19"/>
  <c r="Y356" i="19"/>
  <c r="Y357" i="19"/>
  <c r="Y358" i="19"/>
  <c r="Y359" i="19"/>
  <c r="Y360" i="19"/>
  <c r="Y365" i="19"/>
  <c r="Y381" i="19"/>
  <c r="Y382" i="19"/>
  <c r="Y94" i="27" s="1"/>
  <c r="Y383" i="19"/>
  <c r="Y93" i="27" s="1"/>
  <c r="Y1455" i="14"/>
  <c r="Y1520" i="14"/>
  <c r="Y1585" i="14"/>
  <c r="Y1650" i="14"/>
  <c r="Y1456" i="14"/>
  <c r="Y1521" i="14"/>
  <c r="Y1586" i="14"/>
  <c r="Y1651" i="14"/>
  <c r="Y1457" i="14"/>
  <c r="Y1522" i="14"/>
  <c r="Y1587" i="14"/>
  <c r="Y1652" i="14"/>
  <c r="Y1458" i="14"/>
  <c r="Y1523" i="14"/>
  <c r="Y1588" i="14"/>
  <c r="Y1653" i="14"/>
  <c r="Y1459" i="14"/>
  <c r="Y1524" i="14"/>
  <c r="Y1589" i="14"/>
  <c r="Y1654" i="14"/>
  <c r="Y1460" i="14"/>
  <c r="Y1525" i="14"/>
  <c r="Y1590" i="14"/>
  <c r="Y1655" i="14"/>
  <c r="Y1461" i="14"/>
  <c r="Y1526" i="14"/>
  <c r="Y1591" i="14"/>
  <c r="Y1656" i="14"/>
  <c r="Y1462" i="14"/>
  <c r="Y1527" i="14"/>
  <c r="Y1592" i="14"/>
  <c r="Y1657" i="14"/>
  <c r="Y1463" i="14"/>
  <c r="Y1528" i="14"/>
  <c r="Y1593" i="14"/>
  <c r="Y1658" i="14"/>
  <c r="Y1464" i="14"/>
  <c r="Y1529" i="14"/>
  <c r="Y1594" i="14"/>
  <c r="Y1659" i="14"/>
  <c r="Y1465" i="14"/>
  <c r="Y1530" i="14"/>
  <c r="Y1595" i="14"/>
  <c r="Y1660" i="14"/>
  <c r="Y1466" i="14"/>
  <c r="Y1531" i="14"/>
  <c r="Y1596" i="14"/>
  <c r="Y1661" i="14"/>
  <c r="Y1467" i="14"/>
  <c r="Y1532" i="14"/>
  <c r="Y1597" i="14"/>
  <c r="Y1662" i="14"/>
  <c r="Y1468" i="14"/>
  <c r="Y1533" i="14"/>
  <c r="Y1598" i="14"/>
  <c r="Y1663" i="14"/>
  <c r="Y1469" i="14"/>
  <c r="Y1534" i="14"/>
  <c r="Y1599" i="14"/>
  <c r="Y1664" i="14"/>
  <c r="Y1470" i="14"/>
  <c r="Y1535" i="14"/>
  <c r="Y1600" i="14"/>
  <c r="Y1665" i="14"/>
  <c r="Y1471" i="14"/>
  <c r="Y1536" i="14"/>
  <c r="Y1601" i="14"/>
  <c r="Y1666" i="14"/>
  <c r="Y1472" i="14"/>
  <c r="Y1537" i="14"/>
  <c r="Y1602" i="14"/>
  <c r="Y1667" i="14"/>
  <c r="Y1473" i="14"/>
  <c r="Y1538" i="14"/>
  <c r="Y1603" i="14"/>
  <c r="Y1668" i="14"/>
  <c r="Y1474" i="14"/>
  <c r="Y1539" i="14"/>
  <c r="Y1604" i="14"/>
  <c r="Y1669" i="14"/>
  <c r="Y1475" i="14"/>
  <c r="Y1540" i="14"/>
  <c r="Y1605" i="14"/>
  <c r="Y1670" i="14"/>
  <c r="Y1476" i="14"/>
  <c r="Y1541" i="14"/>
  <c r="Y1606" i="14"/>
  <c r="Y1671" i="14"/>
  <c r="Y1477" i="14"/>
  <c r="Y1542" i="14"/>
  <c r="Y1607" i="14"/>
  <c r="Y1672" i="14"/>
  <c r="Y1478" i="14"/>
  <c r="Y1543" i="14"/>
  <c r="Y1608" i="14"/>
  <c r="Y1673" i="14"/>
  <c r="Y1479" i="14"/>
  <c r="Y1544" i="14"/>
  <c r="Y1609" i="14"/>
  <c r="Y1674" i="14"/>
  <c r="Y1480" i="14"/>
  <c r="Y1545" i="14"/>
  <c r="Y1610" i="14"/>
  <c r="Y1675" i="14"/>
  <c r="Y1481" i="14"/>
  <c r="Y1546" i="14"/>
  <c r="Y1611" i="14"/>
  <c r="Y1676" i="14"/>
  <c r="Y1482" i="14"/>
  <c r="Y1547" i="14"/>
  <c r="Y1612" i="14"/>
  <c r="Y1677" i="14"/>
  <c r="Y1483" i="14"/>
  <c r="Y1548" i="14"/>
  <c r="Y1613" i="14"/>
  <c r="Y1678" i="14"/>
  <c r="Y1484" i="14"/>
  <c r="Y1549" i="14"/>
  <c r="Y1614" i="14"/>
  <c r="Y1679" i="14"/>
  <c r="Y1485" i="14"/>
  <c r="Y1550" i="14"/>
  <c r="Y1615" i="14"/>
  <c r="Y1680" i="14"/>
  <c r="Y1486" i="14"/>
  <c r="Y1551" i="14"/>
  <c r="Y1616" i="14"/>
  <c r="Y1681" i="14"/>
  <c r="Y1487" i="14"/>
  <c r="Y1552" i="14"/>
  <c r="Y1617" i="14"/>
  <c r="Y1682" i="14"/>
  <c r="Y1488" i="14"/>
  <c r="Y1553" i="14"/>
  <c r="Y1618" i="14"/>
  <c r="Y1683" i="14"/>
  <c r="Y1489" i="14"/>
  <c r="Y1554" i="14"/>
  <c r="Y1619" i="14"/>
  <c r="Y1684" i="14"/>
  <c r="Y1490" i="14"/>
  <c r="Y1555" i="14"/>
  <c r="Y1620" i="14"/>
  <c r="Y1685" i="14"/>
  <c r="Y1491" i="14"/>
  <c r="Y1556" i="14"/>
  <c r="Y1621" i="14"/>
  <c r="Y1686" i="14"/>
  <c r="Y1492" i="14"/>
  <c r="Y1557" i="14"/>
  <c r="Y1622" i="14"/>
  <c r="Y1687" i="14"/>
  <c r="Y1493" i="14"/>
  <c r="Y1558" i="14"/>
  <c r="Y1623" i="14"/>
  <c r="Y1688" i="14"/>
  <c r="Y1494" i="14"/>
  <c r="Y1559" i="14"/>
  <c r="Y1624" i="14"/>
  <c r="Y1689" i="14"/>
  <c r="Y1495" i="14"/>
  <c r="Y1560" i="14"/>
  <c r="Y1625" i="14"/>
  <c r="Y1690" i="14"/>
  <c r="Y1496" i="14"/>
  <c r="Y1561" i="14"/>
  <c r="Y1626" i="14"/>
  <c r="Y1691" i="14"/>
  <c r="Y1497" i="14"/>
  <c r="Y1562" i="14"/>
  <c r="Y1627" i="14"/>
  <c r="Y1692" i="14"/>
  <c r="Y1498" i="14"/>
  <c r="Y1563" i="14"/>
  <c r="Y1628" i="14"/>
  <c r="Y1693" i="14"/>
  <c r="Y1499" i="14"/>
  <c r="Y1564" i="14"/>
  <c r="Y1629" i="14"/>
  <c r="Y1694" i="14"/>
  <c r="Y1500" i="14"/>
  <c r="Y1565" i="14"/>
  <c r="Y1630" i="14"/>
  <c r="Y1695" i="14"/>
  <c r="Y1501" i="14"/>
  <c r="Y1566" i="14"/>
  <c r="Y1631" i="14"/>
  <c r="Y1696" i="14"/>
  <c r="Y1502" i="14"/>
  <c r="Y1567" i="14"/>
  <c r="Y1632" i="14"/>
  <c r="Y1697" i="14"/>
  <c r="Y1503" i="14"/>
  <c r="Y1568" i="14"/>
  <c r="Y1633" i="14"/>
  <c r="Y1698" i="14"/>
  <c r="Y1514" i="14"/>
  <c r="Y1579" i="14"/>
  <c r="Y1644" i="14"/>
  <c r="Y1709" i="14"/>
  <c r="Y1193" i="15"/>
  <c r="Y1494" i="15"/>
  <c r="Y455" i="19" s="1"/>
  <c r="Y456" i="19"/>
  <c r="Y457" i="19"/>
  <c r="Y458" i="19"/>
  <c r="Y459" i="19"/>
  <c r="Y1519" i="15"/>
  <c r="Y466" i="19" s="1"/>
  <c r="Y1528" i="15"/>
  <c r="Y467" i="19" s="1"/>
  <c r="Y1548" i="15"/>
  <c r="Y469" i="19" s="1"/>
  <c r="Y1559" i="15"/>
  <c r="Y470" i="19" s="1"/>
  <c r="Y1570" i="15"/>
  <c r="Y471" i="19" s="1"/>
  <c r="Y129" i="16"/>
  <c r="Y204" i="16" s="1"/>
  <c r="Y153" i="16"/>
  <c r="Y205" i="16" s="1"/>
  <c r="Y473" i="19" s="1"/>
  <c r="Y177" i="16"/>
  <c r="Y206" i="16" s="1"/>
  <c r="Y474" i="19" s="1"/>
  <c r="Y201" i="16"/>
  <c r="Y207" i="16" s="1"/>
  <c r="Y475" i="19" s="1"/>
  <c r="Y230" i="16"/>
  <c r="Y476" i="19" s="1"/>
  <c r="Y482" i="19"/>
  <c r="Y483" i="19"/>
  <c r="Y484" i="19"/>
  <c r="Y485" i="19"/>
  <c r="Y486" i="19"/>
  <c r="Y487" i="19"/>
  <c r="Y488" i="19"/>
  <c r="Y489" i="19"/>
  <c r="Y490" i="19"/>
  <c r="Y491" i="19"/>
  <c r="Y51" i="21"/>
  <c r="Y54" i="21"/>
  <c r="Y58" i="21"/>
  <c r="Y81" i="27" s="1"/>
  <c r="Y64" i="21"/>
  <c r="Y82" i="27" s="1"/>
  <c r="Z242" i="12"/>
  <c r="Z287" i="12" s="1"/>
  <c r="Z96" i="19" s="1"/>
  <c r="Z243" i="12"/>
  <c r="Z288" i="12" s="1"/>
  <c r="Z97" i="19" s="1"/>
  <c r="Z244" i="12"/>
  <c r="Z289" i="12" s="1"/>
  <c r="Z98" i="19" s="1"/>
  <c r="Z245" i="12"/>
  <c r="Z290" i="12" s="1"/>
  <c r="Z99" i="19" s="1"/>
  <c r="Z218" i="10"/>
  <c r="Z15" i="19" s="1"/>
  <c r="Z219" i="10"/>
  <c r="Z16" i="19" s="1"/>
  <c r="Z220" i="10"/>
  <c r="Z17" i="19" s="1"/>
  <c r="Z221" i="10"/>
  <c r="Z18" i="19" s="1"/>
  <c r="Z222" i="10"/>
  <c r="Z19" i="19" s="1"/>
  <c r="Z223" i="10"/>
  <c r="Z20" i="19" s="1"/>
  <c r="Z224" i="10"/>
  <c r="Z21" i="19" s="1"/>
  <c r="Z225" i="10"/>
  <c r="Z22" i="19" s="1"/>
  <c r="Z226" i="10"/>
  <c r="Z23" i="19" s="1"/>
  <c r="Z34" i="19"/>
  <c r="Z274" i="10"/>
  <c r="Z35" i="19" s="1"/>
  <c r="Z36" i="19"/>
  <c r="Z37" i="19"/>
  <c r="Z38" i="19"/>
  <c r="Z39" i="19"/>
  <c r="Z40" i="19"/>
  <c r="Z41" i="19"/>
  <c r="Z42" i="19"/>
  <c r="Z43" i="19"/>
  <c r="Z44" i="19"/>
  <c r="Z45" i="19"/>
  <c r="Z46" i="19"/>
  <c r="Z47" i="19"/>
  <c r="Z48" i="19"/>
  <c r="Z49" i="19"/>
  <c r="Z50" i="19"/>
  <c r="Z51" i="19"/>
  <c r="Z52" i="19"/>
  <c r="Z53" i="19"/>
  <c r="Z54" i="19"/>
  <c r="Z60" i="19"/>
  <c r="Z63" i="19"/>
  <c r="Z64" i="19"/>
  <c r="Z65" i="19"/>
  <c r="Z66" i="19"/>
  <c r="Z67" i="19"/>
  <c r="Z68" i="19"/>
  <c r="Z69" i="19"/>
  <c r="Z70" i="19"/>
  <c r="Z71" i="19"/>
  <c r="Z72" i="19"/>
  <c r="Z73" i="19"/>
  <c r="Z74" i="19"/>
  <c r="Z75" i="19"/>
  <c r="Z76" i="19"/>
  <c r="Z77" i="19"/>
  <c r="Z78" i="19"/>
  <c r="Z79" i="19"/>
  <c r="Z80" i="19"/>
  <c r="Z81" i="19"/>
  <c r="Z92" i="19"/>
  <c r="Z246" i="12"/>
  <c r="Z291" i="12" s="1"/>
  <c r="Z100" i="19" s="1"/>
  <c r="Z247" i="12"/>
  <c r="Z292" i="12" s="1"/>
  <c r="Z101" i="19" s="1"/>
  <c r="Z248" i="12"/>
  <c r="Z293" i="12" s="1"/>
  <c r="Z102" i="19" s="1"/>
  <c r="Z249" i="12"/>
  <c r="Z294" i="12" s="1"/>
  <c r="Z103" i="19" s="1"/>
  <c r="Z250" i="12"/>
  <c r="Z295" i="12" s="1"/>
  <c r="Z251" i="12"/>
  <c r="Z296" i="12" s="1"/>
  <c r="Z105" i="19" s="1"/>
  <c r="Z252" i="12"/>
  <c r="Z297" i="12" s="1"/>
  <c r="Z106" i="19" s="1"/>
  <c r="Z253" i="12"/>
  <c r="Z298" i="12" s="1"/>
  <c r="Z107" i="19" s="1"/>
  <c r="Z254" i="12"/>
  <c r="Z299" i="12" s="1"/>
  <c r="Z108" i="19" s="1"/>
  <c r="Z255" i="12"/>
  <c r="Z300" i="12" s="1"/>
  <c r="Z109" i="19" s="1"/>
  <c r="Z256" i="12"/>
  <c r="Z301" i="12" s="1"/>
  <c r="Z110" i="19" s="1"/>
  <c r="Z257" i="12"/>
  <c r="Z302" i="12" s="1"/>
  <c r="Z111" i="19" s="1"/>
  <c r="Z258" i="12"/>
  <c r="Z303" i="12" s="1"/>
  <c r="Z112" i="19" s="1"/>
  <c r="Z259" i="12"/>
  <c r="Z304" i="12" s="1"/>
  <c r="Z113" i="19" s="1"/>
  <c r="Z260" i="12"/>
  <c r="Z305" i="12" s="1"/>
  <c r="Z114" i="19" s="1"/>
  <c r="Z261" i="12"/>
  <c r="Z306" i="12" s="1"/>
  <c r="Z115" i="19" s="1"/>
  <c r="Z262" i="12"/>
  <c r="Z307" i="12" s="1"/>
  <c r="Z116" i="19" s="1"/>
  <c r="Z263" i="12"/>
  <c r="Z308" i="12" s="1"/>
  <c r="Z117" i="19" s="1"/>
  <c r="Z264" i="12"/>
  <c r="Z309" i="12" s="1"/>
  <c r="Z118" i="19" s="1"/>
  <c r="Z265" i="12"/>
  <c r="Z310" i="12" s="1"/>
  <c r="Z119" i="19" s="1"/>
  <c r="Z266" i="12"/>
  <c r="Z311" i="12" s="1"/>
  <c r="Z120" i="19" s="1"/>
  <c r="Z267" i="12"/>
  <c r="Z312" i="12" s="1"/>
  <c r="Z121" i="19" s="1"/>
  <c r="Z268" i="12"/>
  <c r="Z313" i="12" s="1"/>
  <c r="Z122" i="19" s="1"/>
  <c r="Z269" i="12"/>
  <c r="Z314" i="12" s="1"/>
  <c r="Z123" i="19" s="1"/>
  <c r="Z270" i="12"/>
  <c r="Z315" i="12" s="1"/>
  <c r="Z124" i="19" s="1"/>
  <c r="Z281" i="12"/>
  <c r="Z326" i="12" s="1"/>
  <c r="Z135" i="19" s="1"/>
  <c r="Z425" i="12"/>
  <c r="Z426" i="12"/>
  <c r="Z427" i="12"/>
  <c r="Z428" i="12"/>
  <c r="Z429" i="12"/>
  <c r="Z430" i="12"/>
  <c r="Z431" i="12"/>
  <c r="Z432" i="12"/>
  <c r="Z433" i="12"/>
  <c r="Z434" i="12"/>
  <c r="Z435" i="12"/>
  <c r="Z436" i="12"/>
  <c r="Z437" i="12"/>
  <c r="Z438" i="12"/>
  <c r="Z439" i="12"/>
  <c r="Z440" i="12"/>
  <c r="Z441" i="12"/>
  <c r="Z442" i="12"/>
  <c r="Z443" i="12"/>
  <c r="Z444" i="12"/>
  <c r="Z445" i="12"/>
  <c r="Z446" i="12"/>
  <c r="Z447" i="12"/>
  <c r="Z448" i="12"/>
  <c r="Z449" i="12"/>
  <c r="Z450" i="12"/>
  <c r="Z451" i="12"/>
  <c r="Z452" i="12"/>
  <c r="Z453" i="12"/>
  <c r="Z464" i="12"/>
  <c r="Z137" i="19"/>
  <c r="Z138" i="19"/>
  <c r="Z139" i="19"/>
  <c r="Z140" i="19"/>
  <c r="Z141" i="19"/>
  <c r="Z142" i="19"/>
  <c r="Z143" i="19"/>
  <c r="Z144" i="19"/>
  <c r="Z145" i="19"/>
  <c r="Z146" i="19"/>
  <c r="Z147" i="19"/>
  <c r="Z148" i="19"/>
  <c r="Z149" i="19"/>
  <c r="Z150" i="19"/>
  <c r="Z151" i="19"/>
  <c r="Z152" i="19"/>
  <c r="Z153" i="19"/>
  <c r="Z154" i="19"/>
  <c r="Z155" i="19"/>
  <c r="Z156" i="19"/>
  <c r="Z157" i="19"/>
  <c r="Z158" i="19"/>
  <c r="Z159" i="19"/>
  <c r="Z160" i="19"/>
  <c r="Z161" i="19"/>
  <c r="Z162" i="19"/>
  <c r="Z163" i="19"/>
  <c r="Z164" i="19"/>
  <c r="Z165" i="19"/>
  <c r="Z181" i="19"/>
  <c r="Z182" i="19"/>
  <c r="Z183" i="19"/>
  <c r="Z184" i="19"/>
  <c r="Z185" i="19"/>
  <c r="Z186" i="19"/>
  <c r="Z187" i="19"/>
  <c r="Z188" i="19"/>
  <c r="Z189" i="19"/>
  <c r="Z190" i="19"/>
  <c r="Z191" i="19"/>
  <c r="Z192" i="19"/>
  <c r="Z193" i="19"/>
  <c r="Z194" i="19"/>
  <c r="Z195" i="19"/>
  <c r="Z196" i="19"/>
  <c r="Z197" i="19"/>
  <c r="Z198" i="19"/>
  <c r="Z199" i="19"/>
  <c r="Z200" i="19"/>
  <c r="Z201" i="19"/>
  <c r="Z202" i="19"/>
  <c r="Z203" i="19"/>
  <c r="Z204" i="19"/>
  <c r="Z205" i="19"/>
  <c r="Z206" i="19"/>
  <c r="Z207" i="19"/>
  <c r="Z208" i="19"/>
  <c r="Z209" i="19"/>
  <c r="Z210" i="19"/>
  <c r="Z211" i="19"/>
  <c r="Z212" i="19"/>
  <c r="Z213" i="19"/>
  <c r="Z214" i="19"/>
  <c r="Z215" i="19"/>
  <c r="Z216" i="19"/>
  <c r="Z217" i="19"/>
  <c r="Z218" i="19"/>
  <c r="Z219" i="19"/>
  <c r="Z220" i="19"/>
  <c r="Z241" i="19"/>
  <c r="Z242" i="19"/>
  <c r="Z243" i="19"/>
  <c r="Z244" i="19"/>
  <c r="Z245" i="19"/>
  <c r="Z246" i="19"/>
  <c r="Z247" i="19"/>
  <c r="Z248" i="19"/>
  <c r="Z249" i="19"/>
  <c r="Z250" i="19"/>
  <c r="Z251" i="19"/>
  <c r="Z252" i="19"/>
  <c r="Z253" i="19"/>
  <c r="Z254" i="19"/>
  <c r="Z255" i="19"/>
  <c r="Z256" i="19"/>
  <c r="Z257" i="19"/>
  <c r="Z258" i="19"/>
  <c r="Z259" i="19"/>
  <c r="Z260" i="19"/>
  <c r="Z261" i="19"/>
  <c r="Z262" i="19"/>
  <c r="Z263" i="19"/>
  <c r="Z264" i="19"/>
  <c r="Z265" i="19"/>
  <c r="Z266" i="19"/>
  <c r="Z267" i="19"/>
  <c r="Z268" i="19"/>
  <c r="Z269" i="19"/>
  <c r="Z270" i="19"/>
  <c r="Z286" i="19"/>
  <c r="Z287" i="19"/>
  <c r="Z288" i="19"/>
  <c r="Z289" i="19"/>
  <c r="Z290" i="19"/>
  <c r="Z291" i="19"/>
  <c r="Z292" i="19"/>
  <c r="Z293" i="19"/>
  <c r="Z294" i="19"/>
  <c r="Z295" i="19"/>
  <c r="Z296" i="19"/>
  <c r="Z297" i="19"/>
  <c r="Z298" i="19"/>
  <c r="Z299" i="19"/>
  <c r="Z300" i="19"/>
  <c r="Z301" i="19"/>
  <c r="Z302" i="19"/>
  <c r="Z303" i="19"/>
  <c r="Z304" i="19"/>
  <c r="Z305" i="19"/>
  <c r="Z306" i="19"/>
  <c r="Z307" i="19"/>
  <c r="Z308" i="19"/>
  <c r="Z309" i="19"/>
  <c r="Z310" i="19"/>
  <c r="Z311" i="19"/>
  <c r="Z312" i="19"/>
  <c r="Z313" i="19"/>
  <c r="Z314" i="19"/>
  <c r="Z315" i="19"/>
  <c r="Z331" i="19"/>
  <c r="Z332" i="19"/>
  <c r="Z333" i="19"/>
  <c r="Z334" i="19"/>
  <c r="Z335" i="19"/>
  <c r="Z336" i="19"/>
  <c r="Z337" i="19"/>
  <c r="Z338" i="19"/>
  <c r="Z339" i="19"/>
  <c r="Z340" i="19"/>
  <c r="Z341" i="19"/>
  <c r="Z342" i="19"/>
  <c r="Z343" i="19"/>
  <c r="Z344" i="19"/>
  <c r="Z345" i="19"/>
  <c r="Z346" i="19"/>
  <c r="Z347" i="19"/>
  <c r="Z348" i="19"/>
  <c r="Z349" i="19"/>
  <c r="Z350" i="19"/>
  <c r="Z351" i="19"/>
  <c r="Z95" i="27" s="1"/>
  <c r="Z123" i="27" s="1"/>
  <c r="Z352" i="19"/>
  <c r="Z353" i="19"/>
  <c r="Z354" i="19"/>
  <c r="Z355" i="19"/>
  <c r="Z356" i="19"/>
  <c r="Z357" i="19"/>
  <c r="Z358" i="19"/>
  <c r="Z359" i="19"/>
  <c r="Z360" i="19"/>
  <c r="Z365" i="19"/>
  <c r="Z381" i="19"/>
  <c r="Z382" i="19"/>
  <c r="Z94" i="27" s="1"/>
  <c r="Z383" i="19"/>
  <c r="Z93" i="27" s="1"/>
  <c r="Z1455" i="14"/>
  <c r="Z1520" i="14"/>
  <c r="Z1585" i="14"/>
  <c r="Z1650" i="14"/>
  <c r="Z1456" i="14"/>
  <c r="Z1521" i="14"/>
  <c r="Z1586" i="14"/>
  <c r="Z1651" i="14"/>
  <c r="Z1457" i="14"/>
  <c r="Z1522" i="14"/>
  <c r="Z1587" i="14"/>
  <c r="Z1652" i="14"/>
  <c r="Z1458" i="14"/>
  <c r="Z1523" i="14"/>
  <c r="Z1588" i="14"/>
  <c r="Z1653" i="14"/>
  <c r="Z1459" i="14"/>
  <c r="Z1524" i="14"/>
  <c r="Z1589" i="14"/>
  <c r="Z1654" i="14"/>
  <c r="Z1460" i="14"/>
  <c r="Z1525" i="14"/>
  <c r="Z1590" i="14"/>
  <c r="Z1655" i="14"/>
  <c r="Z1461" i="14"/>
  <c r="Z1526" i="14"/>
  <c r="Z1591" i="14"/>
  <c r="Z1656" i="14"/>
  <c r="Z1462" i="14"/>
  <c r="Z1527" i="14"/>
  <c r="Z1592" i="14"/>
  <c r="Z1657" i="14"/>
  <c r="Z1463" i="14"/>
  <c r="Z1528" i="14"/>
  <c r="Z1593" i="14"/>
  <c r="Z1658" i="14"/>
  <c r="Z1464" i="14"/>
  <c r="Z1529" i="14"/>
  <c r="Z1594" i="14"/>
  <c r="Z1659" i="14"/>
  <c r="Z1465" i="14"/>
  <c r="Z1530" i="14"/>
  <c r="Z1595" i="14"/>
  <c r="Z1660" i="14"/>
  <c r="Z1466" i="14"/>
  <c r="Z1531" i="14"/>
  <c r="Z1596" i="14"/>
  <c r="Z1661" i="14"/>
  <c r="Z1467" i="14"/>
  <c r="Z1532" i="14"/>
  <c r="Z1597" i="14"/>
  <c r="Z1662" i="14"/>
  <c r="Z1468" i="14"/>
  <c r="Z1533" i="14"/>
  <c r="Z1598" i="14"/>
  <c r="Z1663" i="14"/>
  <c r="Z1469" i="14"/>
  <c r="Z1534" i="14"/>
  <c r="Z1599" i="14"/>
  <c r="Z1664" i="14"/>
  <c r="Z1470" i="14"/>
  <c r="Z1535" i="14"/>
  <c r="Z1600" i="14"/>
  <c r="Z1665" i="14"/>
  <c r="Z1471" i="14"/>
  <c r="Z1536" i="14"/>
  <c r="Z1601" i="14"/>
  <c r="Z1666" i="14"/>
  <c r="Z1472" i="14"/>
  <c r="Z1537" i="14"/>
  <c r="Z1602" i="14"/>
  <c r="Z1667" i="14"/>
  <c r="Z1473" i="14"/>
  <c r="Z1538" i="14"/>
  <c r="Z1603" i="14"/>
  <c r="Z1668" i="14"/>
  <c r="Z1474" i="14"/>
  <c r="Z1539" i="14"/>
  <c r="Z1604" i="14"/>
  <c r="Z1669" i="14"/>
  <c r="Z1475" i="14"/>
  <c r="Z1540" i="14"/>
  <c r="Z1605" i="14"/>
  <c r="Z1670" i="14"/>
  <c r="Z1476" i="14"/>
  <c r="Z1541" i="14"/>
  <c r="Z1606" i="14"/>
  <c r="Z1671" i="14"/>
  <c r="Z1477" i="14"/>
  <c r="Z1542" i="14"/>
  <c r="Z1607" i="14"/>
  <c r="Z1672" i="14"/>
  <c r="Z1478" i="14"/>
  <c r="Z1543" i="14"/>
  <c r="Z1608" i="14"/>
  <c r="Z1673" i="14"/>
  <c r="Z1479" i="14"/>
  <c r="Z1544" i="14"/>
  <c r="Z1609" i="14"/>
  <c r="Z1674" i="14"/>
  <c r="Z1480" i="14"/>
  <c r="Z1545" i="14"/>
  <c r="Z1610" i="14"/>
  <c r="Z1675" i="14"/>
  <c r="Z1481" i="14"/>
  <c r="Z1546" i="14"/>
  <c r="Z1611" i="14"/>
  <c r="Z1676" i="14"/>
  <c r="Z1482" i="14"/>
  <c r="Z1547" i="14"/>
  <c r="Z1612" i="14"/>
  <c r="Z1677" i="14"/>
  <c r="Z1483" i="14"/>
  <c r="Z1548" i="14"/>
  <c r="Z1613" i="14"/>
  <c r="Z1678" i="14"/>
  <c r="Z1484" i="14"/>
  <c r="Z1549" i="14"/>
  <c r="Z1614" i="14"/>
  <c r="Z1679" i="14"/>
  <c r="Z1485" i="14"/>
  <c r="Z1550" i="14"/>
  <c r="Z1615" i="14"/>
  <c r="Z1680" i="14"/>
  <c r="Z1486" i="14"/>
  <c r="Z1551" i="14"/>
  <c r="Z1616" i="14"/>
  <c r="Z1681" i="14"/>
  <c r="Z1487" i="14"/>
  <c r="Z1552" i="14"/>
  <c r="Z1617" i="14"/>
  <c r="Z1682" i="14"/>
  <c r="Z1488" i="14"/>
  <c r="Z1553" i="14"/>
  <c r="Z1618" i="14"/>
  <c r="Z1683" i="14"/>
  <c r="Z1489" i="14"/>
  <c r="Z1554" i="14"/>
  <c r="Z1619" i="14"/>
  <c r="Z1684" i="14"/>
  <c r="Z1490" i="14"/>
  <c r="Z1555" i="14"/>
  <c r="Z1620" i="14"/>
  <c r="Z1685" i="14"/>
  <c r="Z1491" i="14"/>
  <c r="Z1556" i="14"/>
  <c r="Z1621" i="14"/>
  <c r="Z1686" i="14"/>
  <c r="Z1492" i="14"/>
  <c r="Z1557" i="14"/>
  <c r="Z1622" i="14"/>
  <c r="Z1687" i="14"/>
  <c r="Z1493" i="14"/>
  <c r="Z1558" i="14"/>
  <c r="Z1623" i="14"/>
  <c r="Z1688" i="14"/>
  <c r="Z1494" i="14"/>
  <c r="Z1559" i="14"/>
  <c r="Z1624" i="14"/>
  <c r="Z1689" i="14"/>
  <c r="Z1495" i="14"/>
  <c r="Z1560" i="14"/>
  <c r="Z1625" i="14"/>
  <c r="Z1690" i="14"/>
  <c r="Z1496" i="14"/>
  <c r="Z1561" i="14"/>
  <c r="Z1626" i="14"/>
  <c r="Z1691" i="14"/>
  <c r="Z1497" i="14"/>
  <c r="Z1562" i="14"/>
  <c r="Z1627" i="14"/>
  <c r="Z1692" i="14"/>
  <c r="Z1498" i="14"/>
  <c r="Z1563" i="14"/>
  <c r="Z1628" i="14"/>
  <c r="Z1693" i="14"/>
  <c r="Z1499" i="14"/>
  <c r="Z1564" i="14"/>
  <c r="Z1629" i="14"/>
  <c r="Z1694" i="14"/>
  <c r="Z1500" i="14"/>
  <c r="Z1565" i="14"/>
  <c r="Z1630" i="14"/>
  <c r="Z1695" i="14"/>
  <c r="Z1501" i="14"/>
  <c r="Z1566" i="14"/>
  <c r="Z1631" i="14"/>
  <c r="Z1696" i="14"/>
  <c r="Z1502" i="14"/>
  <c r="Z1567" i="14"/>
  <c r="Z1632" i="14"/>
  <c r="Z1697" i="14"/>
  <c r="Z1503" i="14"/>
  <c r="Z1568" i="14"/>
  <c r="Z1633" i="14"/>
  <c r="Z1698" i="14"/>
  <c r="Z1514" i="14"/>
  <c r="Z1579" i="14"/>
  <c r="Z1644" i="14"/>
  <c r="Z1709" i="14"/>
  <c r="Z1193" i="15"/>
  <c r="Z1494" i="15"/>
  <c r="Z455" i="19" s="1"/>
  <c r="Z456" i="19"/>
  <c r="Z457" i="19"/>
  <c r="Z458" i="19"/>
  <c r="Z459" i="19"/>
  <c r="Z1519" i="15"/>
  <c r="Z466" i="19" s="1"/>
  <c r="Z1528" i="15"/>
  <c r="Z467" i="19" s="1"/>
  <c r="Z1548" i="15"/>
  <c r="Z469" i="19" s="1"/>
  <c r="Z1559" i="15"/>
  <c r="Z470" i="19" s="1"/>
  <c r="Z1570" i="15"/>
  <c r="Z471" i="19" s="1"/>
  <c r="Z129" i="16"/>
  <c r="Z204" i="16" s="1"/>
  <c r="Z472" i="19" s="1"/>
  <c r="Z153" i="16"/>
  <c r="Z205" i="16" s="1"/>
  <c r="Z177" i="16"/>
  <c r="Z206" i="16" s="1"/>
  <c r="Z474" i="19" s="1"/>
  <c r="Z201" i="16"/>
  <c r="Z207" i="16" s="1"/>
  <c r="Z475" i="19" s="1"/>
  <c r="Z230" i="16"/>
  <c r="Z476" i="19" s="1"/>
  <c r="Z482" i="19"/>
  <c r="Z483" i="19"/>
  <c r="Z484" i="19"/>
  <c r="Z485" i="19"/>
  <c r="Z486" i="19"/>
  <c r="Z487" i="19"/>
  <c r="Z488" i="19"/>
  <c r="Z489" i="19"/>
  <c r="Z490" i="19"/>
  <c r="Z491" i="19"/>
  <c r="Z51" i="21"/>
  <c r="Z54" i="21"/>
  <c r="Z58" i="21"/>
  <c r="Z81" i="27" s="1"/>
  <c r="Z64" i="21"/>
  <c r="Z82" i="27" s="1"/>
  <c r="AA242" i="12"/>
  <c r="AA287" i="12" s="1"/>
  <c r="AA243" i="12"/>
  <c r="AA288" i="12" s="1"/>
  <c r="AA97" i="19" s="1"/>
  <c r="AA244" i="12"/>
  <c r="AA289" i="12" s="1"/>
  <c r="AA98" i="19" s="1"/>
  <c r="AA245" i="12"/>
  <c r="AA290" i="12" s="1"/>
  <c r="AA99" i="19" s="1"/>
  <c r="AA218" i="10"/>
  <c r="AA15" i="19" s="1"/>
  <c r="AA219" i="10"/>
  <c r="AA16" i="19" s="1"/>
  <c r="AA220" i="10"/>
  <c r="AA17" i="19" s="1"/>
  <c r="AA221" i="10"/>
  <c r="AA18" i="19" s="1"/>
  <c r="AA222" i="10"/>
  <c r="AA19" i="19" s="1"/>
  <c r="AA223" i="10"/>
  <c r="AA20" i="19" s="1"/>
  <c r="AA224" i="10"/>
  <c r="AA21" i="19" s="1"/>
  <c r="AA225" i="10"/>
  <c r="AA22" i="19" s="1"/>
  <c r="AA226" i="10"/>
  <c r="AA23" i="19" s="1"/>
  <c r="AA34" i="19"/>
  <c r="AA274" i="10"/>
  <c r="AA35" i="19" s="1"/>
  <c r="AA36" i="19"/>
  <c r="AA37" i="19"/>
  <c r="AA38" i="19"/>
  <c r="AA39" i="19"/>
  <c r="AA40" i="19"/>
  <c r="AA41" i="19"/>
  <c r="AA42" i="19"/>
  <c r="AA43" i="19"/>
  <c r="AA44" i="19"/>
  <c r="AA45" i="19"/>
  <c r="AA46" i="19"/>
  <c r="AA47" i="19"/>
  <c r="AA48" i="19"/>
  <c r="AA49" i="19"/>
  <c r="AA50" i="19"/>
  <c r="AA51" i="19"/>
  <c r="AA52" i="19"/>
  <c r="AA53" i="19"/>
  <c r="AA54" i="19"/>
  <c r="AA60" i="19"/>
  <c r="AA63" i="19"/>
  <c r="AA64" i="19"/>
  <c r="AA65" i="19"/>
  <c r="AA66" i="19"/>
  <c r="AA67" i="19"/>
  <c r="AA68" i="19"/>
  <c r="AA69" i="19"/>
  <c r="AA70" i="19"/>
  <c r="AA71" i="19"/>
  <c r="AA72" i="19"/>
  <c r="AA73" i="19"/>
  <c r="AA74" i="19"/>
  <c r="AA75" i="19"/>
  <c r="AA76" i="19"/>
  <c r="AA77" i="19"/>
  <c r="AA78" i="19"/>
  <c r="AA79" i="19"/>
  <c r="AA80" i="19"/>
  <c r="AA81" i="19"/>
  <c r="AA92" i="19"/>
  <c r="AA246" i="12"/>
  <c r="AA291" i="12" s="1"/>
  <c r="AA100" i="19" s="1"/>
  <c r="AA247" i="12"/>
  <c r="AA292" i="12" s="1"/>
  <c r="AA101" i="19" s="1"/>
  <c r="AA248" i="12"/>
  <c r="AA293" i="12" s="1"/>
  <c r="AA102" i="19" s="1"/>
  <c r="AA249" i="12"/>
  <c r="AA294" i="12" s="1"/>
  <c r="AA103" i="19" s="1"/>
  <c r="AA250" i="12"/>
  <c r="AA295" i="12" s="1"/>
  <c r="AA104" i="19" s="1"/>
  <c r="AA251" i="12"/>
  <c r="AA296" i="12" s="1"/>
  <c r="AA105" i="19" s="1"/>
  <c r="AA252" i="12"/>
  <c r="AA297" i="12" s="1"/>
  <c r="AA106" i="19" s="1"/>
  <c r="AA253" i="12"/>
  <c r="AA298" i="12" s="1"/>
  <c r="AA107" i="19" s="1"/>
  <c r="AA254" i="12"/>
  <c r="AA299" i="12" s="1"/>
  <c r="AA108" i="19" s="1"/>
  <c r="AA255" i="12"/>
  <c r="AA300" i="12" s="1"/>
  <c r="AA109" i="19" s="1"/>
  <c r="AA256" i="12"/>
  <c r="AA301" i="12" s="1"/>
  <c r="AA110" i="19" s="1"/>
  <c r="AA257" i="12"/>
  <c r="AA302" i="12" s="1"/>
  <c r="AA111" i="19" s="1"/>
  <c r="AA258" i="12"/>
  <c r="AA303" i="12" s="1"/>
  <c r="AA112" i="19" s="1"/>
  <c r="AA259" i="12"/>
  <c r="AA304" i="12" s="1"/>
  <c r="AA113" i="19" s="1"/>
  <c r="AA260" i="12"/>
  <c r="AA305" i="12" s="1"/>
  <c r="AA114" i="19" s="1"/>
  <c r="AA261" i="12"/>
  <c r="AA306" i="12" s="1"/>
  <c r="AA115" i="19" s="1"/>
  <c r="AA262" i="12"/>
  <c r="AA307" i="12" s="1"/>
  <c r="AA116" i="19" s="1"/>
  <c r="AA263" i="12"/>
  <c r="AA308" i="12" s="1"/>
  <c r="AA117" i="19" s="1"/>
  <c r="AA264" i="12"/>
  <c r="AA309" i="12" s="1"/>
  <c r="AA118" i="19" s="1"/>
  <c r="AA265" i="12"/>
  <c r="AA310" i="12" s="1"/>
  <c r="AA119" i="19" s="1"/>
  <c r="AA266" i="12"/>
  <c r="AA311" i="12" s="1"/>
  <c r="AA120" i="19" s="1"/>
  <c r="AA267" i="12"/>
  <c r="AA312" i="12" s="1"/>
  <c r="AA121" i="19" s="1"/>
  <c r="AA268" i="12"/>
  <c r="AA313" i="12" s="1"/>
  <c r="AA122" i="19" s="1"/>
  <c r="AA269" i="12"/>
  <c r="AA314" i="12" s="1"/>
  <c r="AA123" i="19" s="1"/>
  <c r="AA270" i="12"/>
  <c r="AA315" i="12" s="1"/>
  <c r="AA124" i="19" s="1"/>
  <c r="AA281" i="12"/>
  <c r="AA326" i="12" s="1"/>
  <c r="AA135" i="19" s="1"/>
  <c r="AA425" i="12"/>
  <c r="AA426" i="12"/>
  <c r="AA427" i="12"/>
  <c r="AA428" i="12"/>
  <c r="AA429" i="12"/>
  <c r="AA430" i="12"/>
  <c r="AA431" i="12"/>
  <c r="AA432" i="12"/>
  <c r="AA433" i="12"/>
  <c r="AA434" i="12"/>
  <c r="AA435" i="12"/>
  <c r="AA436" i="12"/>
  <c r="AA437" i="12"/>
  <c r="AA438" i="12"/>
  <c r="AA439" i="12"/>
  <c r="AA440" i="12"/>
  <c r="AA441" i="12"/>
  <c r="AA442" i="12"/>
  <c r="AA443" i="12"/>
  <c r="AA444" i="12"/>
  <c r="AA445" i="12"/>
  <c r="AA446" i="12"/>
  <c r="AA447" i="12"/>
  <c r="AA448" i="12"/>
  <c r="AA449" i="12"/>
  <c r="AA450" i="12"/>
  <c r="AA451" i="12"/>
  <c r="AA452" i="12"/>
  <c r="AA453" i="12"/>
  <c r="AA464" i="12"/>
  <c r="AA137" i="19"/>
  <c r="AA138" i="19"/>
  <c r="AA139" i="19"/>
  <c r="AA140" i="19"/>
  <c r="AA141" i="19"/>
  <c r="AA142" i="19"/>
  <c r="AA143" i="19"/>
  <c r="AA144" i="19"/>
  <c r="AA145" i="19"/>
  <c r="AA146" i="19"/>
  <c r="AA147" i="19"/>
  <c r="AA148" i="19"/>
  <c r="AA149" i="19"/>
  <c r="AA150" i="19"/>
  <c r="AA151" i="19"/>
  <c r="AA152" i="19"/>
  <c r="AA153" i="19"/>
  <c r="AA154" i="19"/>
  <c r="AA155" i="19"/>
  <c r="AA156" i="19"/>
  <c r="AA157" i="19"/>
  <c r="AA158" i="19"/>
  <c r="AA159" i="19"/>
  <c r="AA160" i="19"/>
  <c r="AA161" i="19"/>
  <c r="AA162" i="19"/>
  <c r="AA163" i="19"/>
  <c r="AA164" i="19"/>
  <c r="AA165" i="19"/>
  <c r="AA181" i="19"/>
  <c r="AA182" i="19"/>
  <c r="AA183" i="19"/>
  <c r="AA184" i="19"/>
  <c r="AA185" i="19"/>
  <c r="AA186" i="19"/>
  <c r="AA187" i="19"/>
  <c r="AA188" i="19"/>
  <c r="AA189" i="19"/>
  <c r="AA190" i="19"/>
  <c r="AA191" i="19"/>
  <c r="AA192" i="19"/>
  <c r="AA193" i="19"/>
  <c r="AA194" i="19"/>
  <c r="AA195" i="19"/>
  <c r="AA196" i="19"/>
  <c r="AA197" i="19"/>
  <c r="AA198" i="19"/>
  <c r="AA199" i="19"/>
  <c r="AA200" i="19"/>
  <c r="AA201" i="19"/>
  <c r="AA202" i="19"/>
  <c r="AA203" i="19"/>
  <c r="AA204" i="19"/>
  <c r="AA205" i="19"/>
  <c r="AA206" i="19"/>
  <c r="AA207" i="19"/>
  <c r="AA208" i="19"/>
  <c r="AA209" i="19"/>
  <c r="AA210" i="19"/>
  <c r="AA211" i="19"/>
  <c r="AA212" i="19"/>
  <c r="AA213" i="19"/>
  <c r="AA214" i="19"/>
  <c r="AA215" i="19"/>
  <c r="AA216" i="19"/>
  <c r="AA217" i="19"/>
  <c r="AA218" i="19"/>
  <c r="AA219" i="19"/>
  <c r="AA220" i="19"/>
  <c r="AA241" i="19"/>
  <c r="AA242" i="19"/>
  <c r="AA243" i="19"/>
  <c r="AA244" i="19"/>
  <c r="AA245" i="19"/>
  <c r="AA246" i="19"/>
  <c r="AA247" i="19"/>
  <c r="AA248" i="19"/>
  <c r="AA249" i="19"/>
  <c r="AA250" i="19"/>
  <c r="AA251" i="19"/>
  <c r="AA252" i="19"/>
  <c r="AA253" i="19"/>
  <c r="AA254" i="19"/>
  <c r="AA255" i="19"/>
  <c r="AA256" i="19"/>
  <c r="AA257" i="19"/>
  <c r="AA258" i="19"/>
  <c r="AA259" i="19"/>
  <c r="AA260" i="19"/>
  <c r="AA261" i="19"/>
  <c r="AA262" i="19"/>
  <c r="AA263" i="19"/>
  <c r="AA264" i="19"/>
  <c r="AA265" i="19"/>
  <c r="AA266" i="19"/>
  <c r="AA267" i="19"/>
  <c r="AA268" i="19"/>
  <c r="AA269" i="19"/>
  <c r="AA270" i="19"/>
  <c r="AA286" i="19"/>
  <c r="AA287" i="19"/>
  <c r="AA288" i="19"/>
  <c r="AA289" i="19"/>
  <c r="AA290" i="19"/>
  <c r="AA291" i="19"/>
  <c r="AA292" i="19"/>
  <c r="AA293" i="19"/>
  <c r="AA294" i="19"/>
  <c r="AA295" i="19"/>
  <c r="AA296" i="19"/>
  <c r="AA297" i="19"/>
  <c r="AA298" i="19"/>
  <c r="AA299" i="19"/>
  <c r="AA300" i="19"/>
  <c r="AA301" i="19"/>
  <c r="AA302" i="19"/>
  <c r="AA303" i="19"/>
  <c r="AA304" i="19"/>
  <c r="AA305" i="19"/>
  <c r="AA306" i="19"/>
  <c r="AA307" i="19"/>
  <c r="AA308" i="19"/>
  <c r="AA309" i="19"/>
  <c r="AA310" i="19"/>
  <c r="AA311" i="19"/>
  <c r="AA312" i="19"/>
  <c r="AA313" i="19"/>
  <c r="AA314" i="19"/>
  <c r="AA315" i="19"/>
  <c r="AA331" i="19"/>
  <c r="AA332" i="19"/>
  <c r="AA333" i="19"/>
  <c r="AA334" i="19"/>
  <c r="AA335" i="19"/>
  <c r="AA336" i="19"/>
  <c r="AA337" i="19"/>
  <c r="AA338" i="19"/>
  <c r="AA339" i="19"/>
  <c r="AA340" i="19"/>
  <c r="AA341" i="19"/>
  <c r="AA342" i="19"/>
  <c r="AA343" i="19"/>
  <c r="AA344" i="19"/>
  <c r="AA345" i="19"/>
  <c r="AA346" i="19"/>
  <c r="AA347" i="19"/>
  <c r="AA348" i="19"/>
  <c r="AA349" i="19"/>
  <c r="AA350" i="19"/>
  <c r="AA351" i="19"/>
  <c r="AA95" i="27" s="1"/>
  <c r="AA123" i="27" s="1"/>
  <c r="AA352" i="19"/>
  <c r="AA353" i="19"/>
  <c r="AA354" i="19"/>
  <c r="AA355" i="19"/>
  <c r="AA356" i="19"/>
  <c r="AA357" i="19"/>
  <c r="AA358" i="19"/>
  <c r="AA359" i="19"/>
  <c r="AA360" i="19"/>
  <c r="AA365" i="19"/>
  <c r="AA381" i="19"/>
  <c r="AA382" i="19"/>
  <c r="AA94" i="27" s="1"/>
  <c r="AA383" i="19"/>
  <c r="AA93" i="27" s="1"/>
  <c r="AA1193" i="15"/>
  <c r="AA1494" i="15"/>
  <c r="AA455" i="19" s="1"/>
  <c r="AA456" i="19"/>
  <c r="AA457" i="19"/>
  <c r="AA458" i="19"/>
  <c r="AA459" i="19"/>
  <c r="AA1519" i="15"/>
  <c r="AA466" i="19" s="1"/>
  <c r="AA1528" i="15"/>
  <c r="AA467" i="19" s="1"/>
  <c r="AA1548" i="15"/>
  <c r="AA469" i="19" s="1"/>
  <c r="AA1559" i="15"/>
  <c r="AA470" i="19" s="1"/>
  <c r="AA1570" i="15"/>
  <c r="AA471" i="19" s="1"/>
  <c r="AA129" i="16"/>
  <c r="AA204" i="16" s="1"/>
  <c r="AA153" i="16"/>
  <c r="AA205" i="16" s="1"/>
  <c r="AA473" i="19" s="1"/>
  <c r="AA177" i="16"/>
  <c r="AA206" i="16" s="1"/>
  <c r="AA474" i="19" s="1"/>
  <c r="AA201" i="16"/>
  <c r="AA207" i="16" s="1"/>
  <c r="AA475" i="19" s="1"/>
  <c r="AA230" i="16"/>
  <c r="AA476" i="19" s="1"/>
  <c r="AA482" i="19"/>
  <c r="AA483" i="19"/>
  <c r="AA484" i="19"/>
  <c r="AA485" i="19"/>
  <c r="AA486" i="19"/>
  <c r="AA487" i="19"/>
  <c r="AA488" i="19"/>
  <c r="AA489" i="19"/>
  <c r="AA490" i="19"/>
  <c r="AA491" i="19"/>
  <c r="AA51" i="21"/>
  <c r="AA54" i="21"/>
  <c r="AA58" i="21"/>
  <c r="AA81" i="27" s="1"/>
  <c r="AA64" i="21"/>
  <c r="AA82" i="27" s="1"/>
  <c r="AB242" i="12"/>
  <c r="AB287" i="12" s="1"/>
  <c r="AB243" i="12"/>
  <c r="AB288" i="12" s="1"/>
  <c r="AB97" i="19" s="1"/>
  <c r="AB244" i="12"/>
  <c r="AB289" i="12" s="1"/>
  <c r="AB98" i="19" s="1"/>
  <c r="AB245" i="12"/>
  <c r="AB290" i="12" s="1"/>
  <c r="AB99" i="19" s="1"/>
  <c r="AB218" i="10"/>
  <c r="AB15" i="19" s="1"/>
  <c r="AB219" i="10"/>
  <c r="AB16" i="19" s="1"/>
  <c r="AB220" i="10"/>
  <c r="AB17" i="19" s="1"/>
  <c r="AB221" i="10"/>
  <c r="AB18" i="19" s="1"/>
  <c r="AB222" i="10"/>
  <c r="AB19" i="19" s="1"/>
  <c r="AB223" i="10"/>
  <c r="AB20" i="19" s="1"/>
  <c r="AB224" i="10"/>
  <c r="AB21" i="19" s="1"/>
  <c r="AB225" i="10"/>
  <c r="AB22" i="19" s="1"/>
  <c r="AB226" i="10"/>
  <c r="AB23" i="19" s="1"/>
  <c r="AB34" i="19"/>
  <c r="AB274" i="10"/>
  <c r="AB35" i="19" s="1"/>
  <c r="AB36" i="19"/>
  <c r="AB37" i="19"/>
  <c r="AB38" i="19"/>
  <c r="AB39" i="19"/>
  <c r="AB40" i="19"/>
  <c r="AB41" i="19"/>
  <c r="AB42" i="19"/>
  <c r="AB43" i="19"/>
  <c r="AB44" i="19"/>
  <c r="AB45" i="19"/>
  <c r="AB46" i="19"/>
  <c r="AB47" i="19"/>
  <c r="AB48" i="19"/>
  <c r="AB49" i="19"/>
  <c r="AB50" i="19"/>
  <c r="AB51" i="19"/>
  <c r="AB52" i="19"/>
  <c r="AB53" i="19"/>
  <c r="AB54" i="19"/>
  <c r="AB60" i="19"/>
  <c r="AB63" i="19"/>
  <c r="AB64" i="19"/>
  <c r="AB65" i="19"/>
  <c r="AB66" i="19"/>
  <c r="AB67" i="19"/>
  <c r="AB68" i="19"/>
  <c r="AB69" i="19"/>
  <c r="AB70" i="19"/>
  <c r="AB71" i="19"/>
  <c r="AB72" i="19"/>
  <c r="AB73" i="19"/>
  <c r="AB74" i="19"/>
  <c r="AB75" i="19"/>
  <c r="AB76" i="19"/>
  <c r="AB77" i="19"/>
  <c r="AB78" i="19"/>
  <c r="AB79" i="19"/>
  <c r="AB80" i="19"/>
  <c r="AB81" i="19"/>
  <c r="AB92" i="19"/>
  <c r="AB246" i="12"/>
  <c r="AB291" i="12" s="1"/>
  <c r="AB100" i="19" s="1"/>
  <c r="AB247" i="12"/>
  <c r="AB292" i="12" s="1"/>
  <c r="AB101" i="19" s="1"/>
  <c r="AB248" i="12"/>
  <c r="AB293" i="12" s="1"/>
  <c r="AB102" i="19" s="1"/>
  <c r="AB249" i="12"/>
  <c r="AB294" i="12" s="1"/>
  <c r="AB103" i="19" s="1"/>
  <c r="AB250" i="12"/>
  <c r="AB295" i="12" s="1"/>
  <c r="AB104" i="19" s="1"/>
  <c r="AB251" i="12"/>
  <c r="AB296" i="12" s="1"/>
  <c r="AB105" i="19" s="1"/>
  <c r="AB252" i="12"/>
  <c r="AB297" i="12" s="1"/>
  <c r="AB106" i="19" s="1"/>
  <c r="AB253" i="12"/>
  <c r="AB298" i="12" s="1"/>
  <c r="AB107" i="19" s="1"/>
  <c r="AB254" i="12"/>
  <c r="AB299" i="12" s="1"/>
  <c r="AB108" i="19" s="1"/>
  <c r="AB255" i="12"/>
  <c r="AB300" i="12" s="1"/>
  <c r="AB109" i="19" s="1"/>
  <c r="AB256" i="12"/>
  <c r="AB301" i="12" s="1"/>
  <c r="AB110" i="19" s="1"/>
  <c r="AB257" i="12"/>
  <c r="AB302" i="12" s="1"/>
  <c r="AB111" i="19" s="1"/>
  <c r="AB258" i="12"/>
  <c r="AB303" i="12" s="1"/>
  <c r="AB112" i="19" s="1"/>
  <c r="AB259" i="12"/>
  <c r="AB304" i="12" s="1"/>
  <c r="AB113" i="19" s="1"/>
  <c r="AB260" i="12"/>
  <c r="AB305" i="12" s="1"/>
  <c r="AB114" i="19" s="1"/>
  <c r="AB261" i="12"/>
  <c r="AB306" i="12" s="1"/>
  <c r="AB115" i="19" s="1"/>
  <c r="AB262" i="12"/>
  <c r="AB307" i="12" s="1"/>
  <c r="AB116" i="19" s="1"/>
  <c r="AB263" i="12"/>
  <c r="AB308" i="12" s="1"/>
  <c r="AB117" i="19" s="1"/>
  <c r="AB264" i="12"/>
  <c r="AB309" i="12" s="1"/>
  <c r="AB118" i="19" s="1"/>
  <c r="AB265" i="12"/>
  <c r="AB310" i="12" s="1"/>
  <c r="AB119" i="19" s="1"/>
  <c r="AB266" i="12"/>
  <c r="AB311" i="12" s="1"/>
  <c r="AB120" i="19" s="1"/>
  <c r="AB267" i="12"/>
  <c r="AB312" i="12" s="1"/>
  <c r="AB121" i="19" s="1"/>
  <c r="AB268" i="12"/>
  <c r="AB313" i="12" s="1"/>
  <c r="AB122" i="19" s="1"/>
  <c r="AB269" i="12"/>
  <c r="AB314" i="12" s="1"/>
  <c r="AB123" i="19" s="1"/>
  <c r="AB270" i="12"/>
  <c r="AB315" i="12" s="1"/>
  <c r="AB124" i="19" s="1"/>
  <c r="AB281" i="12"/>
  <c r="AB326" i="12" s="1"/>
  <c r="AB135" i="19" s="1"/>
  <c r="AB425" i="12"/>
  <c r="AB426" i="12"/>
  <c r="AB427" i="12"/>
  <c r="AB428" i="12"/>
  <c r="AB429" i="12"/>
  <c r="AB430" i="12"/>
  <c r="AB431" i="12"/>
  <c r="AB432" i="12"/>
  <c r="AB433" i="12"/>
  <c r="AB434" i="12"/>
  <c r="AB435" i="12"/>
  <c r="AB436" i="12"/>
  <c r="AB437" i="12"/>
  <c r="AB438" i="12"/>
  <c r="AB439" i="12"/>
  <c r="AB440" i="12"/>
  <c r="AB441" i="12"/>
  <c r="AB442" i="12"/>
  <c r="AB443" i="12"/>
  <c r="AB444" i="12"/>
  <c r="AB445" i="12"/>
  <c r="AB446" i="12"/>
  <c r="AB447" i="12"/>
  <c r="AB448" i="12"/>
  <c r="AB449" i="12"/>
  <c r="AB450" i="12"/>
  <c r="AB451" i="12"/>
  <c r="AB452" i="12"/>
  <c r="AB453" i="12"/>
  <c r="AB464" i="12"/>
  <c r="AB137" i="19"/>
  <c r="AB138" i="19"/>
  <c r="AB139" i="19"/>
  <c r="AB140" i="19"/>
  <c r="AB141" i="19"/>
  <c r="AB142" i="19"/>
  <c r="AB143" i="19"/>
  <c r="AB144" i="19"/>
  <c r="AB145" i="19"/>
  <c r="AB146" i="19"/>
  <c r="AB147" i="19"/>
  <c r="AB148" i="19"/>
  <c r="AB149" i="19"/>
  <c r="AB150" i="19"/>
  <c r="AB151" i="19"/>
  <c r="AB152" i="19"/>
  <c r="AB153" i="19"/>
  <c r="AB154" i="19"/>
  <c r="AB155" i="19"/>
  <c r="AB156" i="19"/>
  <c r="AB157" i="19"/>
  <c r="AB158" i="19"/>
  <c r="AB159" i="19"/>
  <c r="AB160" i="19"/>
  <c r="AB161" i="19"/>
  <c r="AB162" i="19"/>
  <c r="AB163" i="19"/>
  <c r="AB164" i="19"/>
  <c r="AB165" i="19"/>
  <c r="AB181" i="19"/>
  <c r="AB182" i="19"/>
  <c r="AB183" i="19"/>
  <c r="AB184" i="19"/>
  <c r="AB185" i="19"/>
  <c r="AB186" i="19"/>
  <c r="AB187" i="19"/>
  <c r="AB188" i="19"/>
  <c r="AB189" i="19"/>
  <c r="AB190" i="19"/>
  <c r="AB191" i="19"/>
  <c r="AB192" i="19"/>
  <c r="AB193" i="19"/>
  <c r="AB194" i="19"/>
  <c r="AB195" i="19"/>
  <c r="AB196" i="19"/>
  <c r="AB197" i="19"/>
  <c r="AB198" i="19"/>
  <c r="AB199" i="19"/>
  <c r="AB200" i="19"/>
  <c r="AB201" i="19"/>
  <c r="AB202" i="19"/>
  <c r="AB203" i="19"/>
  <c r="AB204" i="19"/>
  <c r="AB205" i="19"/>
  <c r="AB206" i="19"/>
  <c r="AB207" i="19"/>
  <c r="AB208" i="19"/>
  <c r="AB209" i="19"/>
  <c r="AB210" i="19"/>
  <c r="AB211" i="19"/>
  <c r="AB212" i="19"/>
  <c r="AB213" i="19"/>
  <c r="AB214" i="19"/>
  <c r="AB215" i="19"/>
  <c r="AB216" i="19"/>
  <c r="AB217" i="19"/>
  <c r="AB218" i="19"/>
  <c r="AB219" i="19"/>
  <c r="AB220" i="19"/>
  <c r="AB241" i="19"/>
  <c r="AB242" i="19"/>
  <c r="AB243" i="19"/>
  <c r="AB244" i="19"/>
  <c r="AB245" i="19"/>
  <c r="AB246" i="19"/>
  <c r="AB247" i="19"/>
  <c r="AB248" i="19"/>
  <c r="AB249" i="19"/>
  <c r="AB250" i="19"/>
  <c r="AB251" i="19"/>
  <c r="AB252" i="19"/>
  <c r="AB253" i="19"/>
  <c r="AB254" i="19"/>
  <c r="AB255" i="19"/>
  <c r="AB256" i="19"/>
  <c r="AB257" i="19"/>
  <c r="AB258" i="19"/>
  <c r="AB259" i="19"/>
  <c r="AB260" i="19"/>
  <c r="AB261" i="19"/>
  <c r="AB262" i="19"/>
  <c r="AB263" i="19"/>
  <c r="AB264" i="19"/>
  <c r="AB265" i="19"/>
  <c r="AB266" i="19"/>
  <c r="AB267" i="19"/>
  <c r="AB268" i="19"/>
  <c r="AB269" i="19"/>
  <c r="AB270" i="19"/>
  <c r="AB286" i="19"/>
  <c r="AB287" i="19"/>
  <c r="AB288" i="19"/>
  <c r="AB289" i="19"/>
  <c r="AB290" i="19"/>
  <c r="AB291" i="19"/>
  <c r="AB292" i="19"/>
  <c r="AB293" i="19"/>
  <c r="AB294" i="19"/>
  <c r="AB295" i="19"/>
  <c r="AB296" i="19"/>
  <c r="AB297" i="19"/>
  <c r="AB298" i="19"/>
  <c r="AB299" i="19"/>
  <c r="AB300" i="19"/>
  <c r="AB301" i="19"/>
  <c r="AB302" i="19"/>
  <c r="AB303" i="19"/>
  <c r="AB304" i="19"/>
  <c r="AB305" i="19"/>
  <c r="AB306" i="19"/>
  <c r="AB307" i="19"/>
  <c r="AB308" i="19"/>
  <c r="AB309" i="19"/>
  <c r="AB310" i="19"/>
  <c r="AB311" i="19"/>
  <c r="AB312" i="19"/>
  <c r="AB313" i="19"/>
  <c r="AB314" i="19"/>
  <c r="AB315" i="19"/>
  <c r="AB331" i="19"/>
  <c r="AB332" i="19"/>
  <c r="AB333" i="19"/>
  <c r="AB334" i="19"/>
  <c r="AB335" i="19"/>
  <c r="AB336" i="19"/>
  <c r="AB337" i="19"/>
  <c r="AB338" i="19"/>
  <c r="AB339" i="19"/>
  <c r="AB340" i="19"/>
  <c r="AB341" i="19"/>
  <c r="AB342" i="19"/>
  <c r="AB343" i="19"/>
  <c r="AB344" i="19"/>
  <c r="AB345" i="19"/>
  <c r="AB346" i="19"/>
  <c r="AB347" i="19"/>
  <c r="AB348" i="19"/>
  <c r="AB349" i="19"/>
  <c r="AB350" i="19"/>
  <c r="AB351" i="19"/>
  <c r="AB95" i="27" s="1"/>
  <c r="AB123" i="27" s="1"/>
  <c r="AB352" i="19"/>
  <c r="AB353" i="19"/>
  <c r="AB354" i="19"/>
  <c r="AB355" i="19"/>
  <c r="AB356" i="19"/>
  <c r="AB357" i="19"/>
  <c r="AB358" i="19"/>
  <c r="AB359" i="19"/>
  <c r="AB360" i="19"/>
  <c r="AB365" i="19"/>
  <c r="AB381" i="19"/>
  <c r="AB382" i="19"/>
  <c r="AB94" i="27" s="1"/>
  <c r="AB383" i="19"/>
  <c r="AB93" i="27" s="1"/>
  <c r="AB1455" i="14"/>
  <c r="AB1520" i="14"/>
  <c r="AB1585" i="14"/>
  <c r="AB1650" i="14"/>
  <c r="AB1456" i="14"/>
  <c r="AB1521" i="14"/>
  <c r="AB1586" i="14"/>
  <c r="AB1651" i="14"/>
  <c r="AB1457" i="14"/>
  <c r="AB1522" i="14"/>
  <c r="AB1587" i="14"/>
  <c r="AB1652" i="14"/>
  <c r="AB1458" i="14"/>
  <c r="AB1523" i="14"/>
  <c r="AB1588" i="14"/>
  <c r="AB1653" i="14"/>
  <c r="AB1459" i="14"/>
  <c r="AB1524" i="14"/>
  <c r="AB1589" i="14"/>
  <c r="AB1654" i="14"/>
  <c r="AB1460" i="14"/>
  <c r="AB1525" i="14"/>
  <c r="AB1590" i="14"/>
  <c r="AB1655" i="14"/>
  <c r="AB1461" i="14"/>
  <c r="AB1526" i="14"/>
  <c r="AB1591" i="14"/>
  <c r="AB1656" i="14"/>
  <c r="AB1462" i="14"/>
  <c r="AB1527" i="14"/>
  <c r="AB1592" i="14"/>
  <c r="AB1657" i="14"/>
  <c r="AB1463" i="14"/>
  <c r="AB1528" i="14"/>
  <c r="AB1593" i="14"/>
  <c r="AB1658" i="14"/>
  <c r="AB1464" i="14"/>
  <c r="AB1529" i="14"/>
  <c r="AB1594" i="14"/>
  <c r="AB1659" i="14"/>
  <c r="AB1465" i="14"/>
  <c r="AB1530" i="14"/>
  <c r="AB1595" i="14"/>
  <c r="AB1660" i="14"/>
  <c r="AB1466" i="14"/>
  <c r="AB1531" i="14"/>
  <c r="AB1596" i="14"/>
  <c r="AB1661" i="14"/>
  <c r="AB1467" i="14"/>
  <c r="AB1532" i="14"/>
  <c r="AB1597" i="14"/>
  <c r="AB1662" i="14"/>
  <c r="AB1468" i="14"/>
  <c r="AB1533" i="14"/>
  <c r="AB1598" i="14"/>
  <c r="AB1663" i="14"/>
  <c r="AB1469" i="14"/>
  <c r="AB1534" i="14"/>
  <c r="AB1599" i="14"/>
  <c r="AB1664" i="14"/>
  <c r="AB1470" i="14"/>
  <c r="AB1535" i="14"/>
  <c r="AB1600" i="14"/>
  <c r="AB1665" i="14"/>
  <c r="AB1471" i="14"/>
  <c r="AB1536" i="14"/>
  <c r="AB1601" i="14"/>
  <c r="AB1666" i="14"/>
  <c r="AB1472" i="14"/>
  <c r="AB1537" i="14"/>
  <c r="AB1602" i="14"/>
  <c r="AB1667" i="14"/>
  <c r="AB1473" i="14"/>
  <c r="AB1538" i="14"/>
  <c r="AB1603" i="14"/>
  <c r="AB1668" i="14"/>
  <c r="AB1474" i="14"/>
  <c r="AB1539" i="14"/>
  <c r="AB1604" i="14"/>
  <c r="AB1669" i="14"/>
  <c r="AB1475" i="14"/>
  <c r="AB1540" i="14"/>
  <c r="AB1605" i="14"/>
  <c r="AB1670" i="14"/>
  <c r="AB1476" i="14"/>
  <c r="AB1541" i="14"/>
  <c r="AB1606" i="14"/>
  <c r="AB1671" i="14"/>
  <c r="AB1477" i="14"/>
  <c r="AB1542" i="14"/>
  <c r="AB1607" i="14"/>
  <c r="AB1672" i="14"/>
  <c r="AB1478" i="14"/>
  <c r="AB1543" i="14"/>
  <c r="AB1608" i="14"/>
  <c r="AB1673" i="14"/>
  <c r="AB1479" i="14"/>
  <c r="AB1544" i="14"/>
  <c r="AB1609" i="14"/>
  <c r="AB1674" i="14"/>
  <c r="AB1480" i="14"/>
  <c r="AB1545" i="14"/>
  <c r="AB1610" i="14"/>
  <c r="AB1675" i="14"/>
  <c r="AB1481" i="14"/>
  <c r="AB1546" i="14"/>
  <c r="AB1611" i="14"/>
  <c r="AB1676" i="14"/>
  <c r="AB1482" i="14"/>
  <c r="AB1547" i="14"/>
  <c r="AB1612" i="14"/>
  <c r="AB1677" i="14"/>
  <c r="AB1483" i="14"/>
  <c r="AB1548" i="14"/>
  <c r="AB1613" i="14"/>
  <c r="AB1678" i="14"/>
  <c r="AB1484" i="14"/>
  <c r="AB1549" i="14"/>
  <c r="AB1614" i="14"/>
  <c r="AB1679" i="14"/>
  <c r="AB1485" i="14"/>
  <c r="AB1550" i="14"/>
  <c r="AB1615" i="14"/>
  <c r="AB1680" i="14"/>
  <c r="AB1486" i="14"/>
  <c r="AB1551" i="14"/>
  <c r="AB1616" i="14"/>
  <c r="AB1681" i="14"/>
  <c r="AB1487" i="14"/>
  <c r="AB1552" i="14"/>
  <c r="AB1617" i="14"/>
  <c r="AB1682" i="14"/>
  <c r="AB1488" i="14"/>
  <c r="AB1553" i="14"/>
  <c r="AB1618" i="14"/>
  <c r="AB1683" i="14"/>
  <c r="AB1489" i="14"/>
  <c r="AB1554" i="14"/>
  <c r="AB1619" i="14"/>
  <c r="AB1684" i="14"/>
  <c r="AB1490" i="14"/>
  <c r="AB1555" i="14"/>
  <c r="AB1620" i="14"/>
  <c r="AB1685" i="14"/>
  <c r="AB1491" i="14"/>
  <c r="AB1556" i="14"/>
  <c r="AB1621" i="14"/>
  <c r="AB1686" i="14"/>
  <c r="AB1492" i="14"/>
  <c r="AB1557" i="14"/>
  <c r="AB1622" i="14"/>
  <c r="AB1687" i="14"/>
  <c r="AB1493" i="14"/>
  <c r="AB1558" i="14"/>
  <c r="AB1623" i="14"/>
  <c r="AB1688" i="14"/>
  <c r="AB1494" i="14"/>
  <c r="AB1559" i="14"/>
  <c r="AB1624" i="14"/>
  <c r="AB1689" i="14"/>
  <c r="AB1495" i="14"/>
  <c r="AB1560" i="14"/>
  <c r="AB1625" i="14"/>
  <c r="AB1690" i="14"/>
  <c r="AB1496" i="14"/>
  <c r="AB1561" i="14"/>
  <c r="AB1626" i="14"/>
  <c r="AB1691" i="14"/>
  <c r="AB1497" i="14"/>
  <c r="AB1562" i="14"/>
  <c r="AB1627" i="14"/>
  <c r="AB1692" i="14"/>
  <c r="AB1498" i="14"/>
  <c r="AB1563" i="14"/>
  <c r="AB1628" i="14"/>
  <c r="AB1693" i="14"/>
  <c r="AB1499" i="14"/>
  <c r="AB1564" i="14"/>
  <c r="AB1629" i="14"/>
  <c r="AB1694" i="14"/>
  <c r="AB1500" i="14"/>
  <c r="AB1565" i="14"/>
  <c r="AB1630" i="14"/>
  <c r="AB1695" i="14"/>
  <c r="AB1501" i="14"/>
  <c r="AB1566" i="14"/>
  <c r="AB1631" i="14"/>
  <c r="AB1696" i="14"/>
  <c r="AB1502" i="14"/>
  <c r="AB1567" i="14"/>
  <c r="AB1632" i="14"/>
  <c r="AB1697" i="14"/>
  <c r="AB1503" i="14"/>
  <c r="AB1568" i="14"/>
  <c r="AB1633" i="14"/>
  <c r="AB1698" i="14"/>
  <c r="AB1514" i="14"/>
  <c r="AB1579" i="14"/>
  <c r="AB1644" i="14"/>
  <c r="AB1709" i="14"/>
  <c r="AB1193" i="15"/>
  <c r="AB1494" i="15"/>
  <c r="AB455" i="19" s="1"/>
  <c r="AB456" i="19"/>
  <c r="AB457" i="19"/>
  <c r="AB458" i="19"/>
  <c r="AB459" i="19"/>
  <c r="AB1519" i="15"/>
  <c r="AB466" i="19" s="1"/>
  <c r="AB1528" i="15"/>
  <c r="AB467" i="19" s="1"/>
  <c r="AB1548" i="15"/>
  <c r="AB469" i="19" s="1"/>
  <c r="AB1559" i="15"/>
  <c r="AB470" i="19" s="1"/>
  <c r="AB1570" i="15"/>
  <c r="AB471" i="19" s="1"/>
  <c r="AB129" i="16"/>
  <c r="AB204" i="16" s="1"/>
  <c r="AB153" i="16"/>
  <c r="AB205" i="16" s="1"/>
  <c r="AB473" i="19" s="1"/>
  <c r="AB177" i="16"/>
  <c r="AB206" i="16" s="1"/>
  <c r="AB474" i="19" s="1"/>
  <c r="AB201" i="16"/>
  <c r="AB207" i="16" s="1"/>
  <c r="AB475" i="19" s="1"/>
  <c r="AB230" i="16"/>
  <c r="AB242" i="16" s="1"/>
  <c r="AB482" i="19"/>
  <c r="AB483" i="19"/>
  <c r="AB484" i="19"/>
  <c r="AB485" i="19"/>
  <c r="AB486" i="19"/>
  <c r="AB487" i="19"/>
  <c r="AB488" i="19"/>
  <c r="AB489" i="19"/>
  <c r="AB490" i="19"/>
  <c r="AB491" i="19"/>
  <c r="AB51" i="21"/>
  <c r="AB54" i="21"/>
  <c r="AB58" i="21"/>
  <c r="AB81" i="27" s="1"/>
  <c r="AB64" i="21"/>
  <c r="AB82" i="27" s="1"/>
  <c r="U35" i="6"/>
  <c r="W35" i="6"/>
  <c r="V35" i="6"/>
  <c r="I35" i="6"/>
  <c r="J35" i="6"/>
  <c r="K35" i="6"/>
  <c r="L35" i="6"/>
  <c r="M35" i="6"/>
  <c r="N35" i="6"/>
  <c r="O35" i="6"/>
  <c r="P35" i="6"/>
  <c r="Q35" i="6"/>
  <c r="R35" i="6"/>
  <c r="S35" i="6"/>
  <c r="T35" i="6"/>
  <c r="X35" i="6"/>
  <c r="Y35" i="6"/>
  <c r="Z35" i="6"/>
  <c r="AA35" i="6"/>
  <c r="AB35" i="6"/>
  <c r="C9" i="28"/>
  <c r="D9" i="27"/>
  <c r="F38" i="26"/>
  <c r="K11" i="26"/>
  <c r="J11" i="26"/>
  <c r="J26" i="26" s="1"/>
  <c r="I11" i="26"/>
  <c r="I26" i="26" s="1"/>
  <c r="D17" i="6"/>
  <c r="F17" i="26" s="1"/>
  <c r="I34" i="6"/>
  <c r="I25" i="26" s="1"/>
  <c r="J34" i="6"/>
  <c r="J25" i="26" s="1"/>
  <c r="K34" i="6"/>
  <c r="K25" i="26" s="1"/>
  <c r="L11" i="26"/>
  <c r="L34" i="6"/>
  <c r="L25" i="26" s="1"/>
  <c r="M11" i="26"/>
  <c r="M26" i="26" s="1"/>
  <c r="M34" i="6"/>
  <c r="M25" i="26" s="1"/>
  <c r="N11" i="26"/>
  <c r="N34" i="6"/>
  <c r="N25" i="26" s="1"/>
  <c r="O11" i="26"/>
  <c r="O26" i="26" s="1"/>
  <c r="O34" i="6"/>
  <c r="O25" i="26" s="1"/>
  <c r="P11" i="26"/>
  <c r="P26" i="26" s="1"/>
  <c r="P34" i="6"/>
  <c r="P25" i="26" s="1"/>
  <c r="Q11" i="26"/>
  <c r="Q26" i="26" s="1"/>
  <c r="Q34" i="6"/>
  <c r="Q25" i="26" s="1"/>
  <c r="R11" i="26"/>
  <c r="R26" i="26" s="1"/>
  <c r="R34" i="6"/>
  <c r="R25" i="26" s="1"/>
  <c r="S11" i="26"/>
  <c r="S26" i="26" s="1"/>
  <c r="S34" i="6"/>
  <c r="S25" i="26" s="1"/>
  <c r="T11" i="26"/>
  <c r="T26" i="26" s="1"/>
  <c r="T34" i="6"/>
  <c r="T25" i="26" s="1"/>
  <c r="U11" i="26"/>
  <c r="U26" i="26" s="1"/>
  <c r="U34" i="6"/>
  <c r="U25" i="26" s="1"/>
  <c r="V11" i="26"/>
  <c r="V26" i="26" s="1"/>
  <c r="V34" i="6"/>
  <c r="V25" i="26" s="1"/>
  <c r="W11" i="26"/>
  <c r="W26" i="26" s="1"/>
  <c r="W34" i="6"/>
  <c r="W25" i="26" s="1"/>
  <c r="X11" i="26"/>
  <c r="X26" i="26" s="1"/>
  <c r="X34" i="6"/>
  <c r="X25" i="26" s="1"/>
  <c r="Y11" i="26"/>
  <c r="Y26" i="26" s="1"/>
  <c r="Y34" i="6"/>
  <c r="Y25" i="26" s="1"/>
  <c r="Z11" i="26"/>
  <c r="Z26" i="26" s="1"/>
  <c r="Z34" i="6"/>
  <c r="Z25" i="26" s="1"/>
  <c r="AA11" i="26"/>
  <c r="AA26" i="26" s="1"/>
  <c r="AA34" i="6"/>
  <c r="AA25" i="26" s="1"/>
  <c r="AB11" i="26"/>
  <c r="AB26" i="26" s="1"/>
  <c r="AB34" i="6"/>
  <c r="AB25" i="26" s="1"/>
  <c r="U10" i="26"/>
  <c r="F21" i="26"/>
  <c r="F19" i="26"/>
  <c r="U24" i="26"/>
  <c r="U65" i="26" s="1"/>
  <c r="U66" i="26" s="1"/>
  <c r="W10" i="26"/>
  <c r="W24" i="26"/>
  <c r="W65" i="26" s="1"/>
  <c r="W66" i="26" s="1"/>
  <c r="X24" i="26"/>
  <c r="X65" i="26" s="1"/>
  <c r="X66" i="26" s="1"/>
  <c r="X10" i="26"/>
  <c r="V10" i="26"/>
  <c r="V24" i="26"/>
  <c r="V65" i="26" s="1"/>
  <c r="V66" i="26" s="1"/>
  <c r="I10" i="26"/>
  <c r="I24" i="26"/>
  <c r="I65" i="26" s="1"/>
  <c r="I66" i="26" s="1"/>
  <c r="J10" i="26"/>
  <c r="J24" i="26"/>
  <c r="J65" i="26" s="1"/>
  <c r="J66" i="26" s="1"/>
  <c r="K10" i="26"/>
  <c r="K24" i="26"/>
  <c r="K65" i="26" s="1"/>
  <c r="K66" i="26" s="1"/>
  <c r="L10" i="26"/>
  <c r="L24" i="26"/>
  <c r="L65" i="26" s="1"/>
  <c r="L66" i="26" s="1"/>
  <c r="M10" i="26"/>
  <c r="M24" i="26"/>
  <c r="M65" i="26" s="1"/>
  <c r="M66" i="26" s="1"/>
  <c r="N10" i="26"/>
  <c r="N24" i="26"/>
  <c r="N65" i="26" s="1"/>
  <c r="N66" i="26" s="1"/>
  <c r="O10" i="26"/>
  <c r="O24" i="26"/>
  <c r="O65" i="26" s="1"/>
  <c r="O66" i="26" s="1"/>
  <c r="P10" i="26"/>
  <c r="P24" i="26"/>
  <c r="P65" i="26" s="1"/>
  <c r="P66" i="26" s="1"/>
  <c r="Q10" i="26"/>
  <c r="Q24" i="26"/>
  <c r="Q65" i="26" s="1"/>
  <c r="Q66" i="26" s="1"/>
  <c r="R10" i="26"/>
  <c r="R24" i="26"/>
  <c r="R65" i="26" s="1"/>
  <c r="R66" i="26" s="1"/>
  <c r="S10" i="26"/>
  <c r="S24" i="26"/>
  <c r="S65" i="26" s="1"/>
  <c r="S66" i="26" s="1"/>
  <c r="T10" i="26"/>
  <c r="T24" i="26"/>
  <c r="T65" i="26" s="1"/>
  <c r="T66" i="26" s="1"/>
  <c r="Y10" i="26"/>
  <c r="Y24" i="26"/>
  <c r="Y65" i="26" s="1"/>
  <c r="Y66" i="26" s="1"/>
  <c r="Z10" i="26"/>
  <c r="Z24" i="26"/>
  <c r="Z65" i="26" s="1"/>
  <c r="Z66" i="26" s="1"/>
  <c r="AA10" i="26"/>
  <c r="AA24" i="26"/>
  <c r="AA65" i="26" s="1"/>
  <c r="AA66" i="26" s="1"/>
  <c r="AB10" i="26"/>
  <c r="AB24" i="26"/>
  <c r="AB65" i="26" s="1"/>
  <c r="AB66" i="26" s="1"/>
  <c r="F20" i="26"/>
  <c r="F52" i="22"/>
  <c r="F53" i="22" s="1"/>
  <c r="F54" i="22" s="1"/>
  <c r="F55" i="22" s="1"/>
  <c r="F56" i="22" s="1"/>
  <c r="F57" i="22" s="1"/>
  <c r="F58" i="22" s="1"/>
  <c r="F59" i="22" s="1"/>
  <c r="F60" i="22" s="1"/>
  <c r="AB48" i="22"/>
  <c r="AB65" i="22"/>
  <c r="AA48" i="22"/>
  <c r="AA65" i="22"/>
  <c r="Z48" i="22"/>
  <c r="Z65" i="22"/>
  <c r="Y48" i="22"/>
  <c r="Y65" i="22"/>
  <c r="X48" i="22"/>
  <c r="X65" i="22"/>
  <c r="W48" i="22"/>
  <c r="W65" i="22"/>
  <c r="V48" i="22"/>
  <c r="V65" i="22"/>
  <c r="U48" i="22"/>
  <c r="U65" i="22"/>
  <c r="T48" i="22"/>
  <c r="T65" i="22"/>
  <c r="S48" i="22"/>
  <c r="S65" i="22"/>
  <c r="R48" i="22"/>
  <c r="R65" i="22"/>
  <c r="Q48" i="22"/>
  <c r="Q65" i="22"/>
  <c r="P48" i="22"/>
  <c r="P65" i="22"/>
  <c r="O48" i="22"/>
  <c r="O65" i="22"/>
  <c r="N48" i="22"/>
  <c r="N65" i="22"/>
  <c r="M48" i="22"/>
  <c r="M65" i="22"/>
  <c r="L48" i="22"/>
  <c r="L65" i="22"/>
  <c r="K48" i="22"/>
  <c r="K65" i="22"/>
  <c r="J48" i="22"/>
  <c r="J65" i="22"/>
  <c r="I48" i="22"/>
  <c r="I65" i="22"/>
  <c r="H48" i="22"/>
  <c r="H65" i="22"/>
  <c r="G48" i="22"/>
  <c r="G65" i="22"/>
  <c r="F68" i="13"/>
  <c r="D99" i="13"/>
  <c r="D214" i="19" s="1"/>
  <c r="D100" i="13"/>
  <c r="D215" i="19" s="1"/>
  <c r="D101" i="13"/>
  <c r="D216" i="19" s="1"/>
  <c r="D217" i="19"/>
  <c r="D218" i="19"/>
  <c r="D219" i="19"/>
  <c r="D220" i="19"/>
  <c r="D801"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21" i="8"/>
  <c r="D985" i="8"/>
  <c r="D202" i="13"/>
  <c r="D307" i="19" s="1"/>
  <c r="D203" i="13"/>
  <c r="D308" i="19" s="1"/>
  <c r="D204" i="13"/>
  <c r="D309" i="19" s="1"/>
  <c r="D205" i="13"/>
  <c r="D310" i="19" s="1"/>
  <c r="D206" i="13"/>
  <c r="D311" i="19" s="1"/>
  <c r="D207" i="13"/>
  <c r="D312" i="19" s="1"/>
  <c r="D208" i="13"/>
  <c r="D313" i="19" s="1"/>
  <c r="D209" i="13"/>
  <c r="D314" i="19" s="1"/>
  <c r="D210" i="13"/>
  <c r="D315" i="19" s="1"/>
  <c r="D897" i="8"/>
  <c r="D201" i="13"/>
  <c r="D306" i="19" s="1"/>
  <c r="D156" i="13"/>
  <c r="D266" i="19" s="1"/>
  <c r="D157" i="13"/>
  <c r="D267" i="19" s="1"/>
  <c r="D158" i="13"/>
  <c r="D268" i="19" s="1"/>
  <c r="D159" i="13"/>
  <c r="D269" i="19" s="1"/>
  <c r="D160" i="13"/>
  <c r="D270" i="19" s="1"/>
  <c r="D849" i="8"/>
  <c r="D155" i="13"/>
  <c r="D265" i="19" s="1"/>
  <c r="D37" i="13"/>
  <c r="D157" i="19" s="1"/>
  <c r="D38" i="13"/>
  <c r="D158" i="19" s="1"/>
  <c r="D39" i="13"/>
  <c r="D159" i="19" s="1"/>
  <c r="D40" i="13"/>
  <c r="D160" i="19" s="1"/>
  <c r="D41" i="13"/>
  <c r="D161" i="19" s="1"/>
  <c r="D42" i="13"/>
  <c r="D162" i="19" s="1"/>
  <c r="D43" i="13"/>
  <c r="D163" i="19" s="1"/>
  <c r="D44" i="13"/>
  <c r="D164" i="19" s="1"/>
  <c r="D45" i="13"/>
  <c r="D165" i="19" s="1"/>
  <c r="D738" i="8"/>
  <c r="D36" i="13"/>
  <c r="D156" i="19" s="1"/>
  <c r="D570" i="11"/>
  <c r="D74" i="19" s="1"/>
  <c r="D571" i="11"/>
  <c r="D75" i="19" s="1"/>
  <c r="D572" i="11"/>
  <c r="D76" i="19" s="1"/>
  <c r="D573" i="11"/>
  <c r="D77" i="19" s="1"/>
  <c r="D574" i="11"/>
  <c r="D78" i="19" s="1"/>
  <c r="D575" i="11"/>
  <c r="D79" i="19" s="1"/>
  <c r="D576" i="11"/>
  <c r="D80" i="19" s="1"/>
  <c r="D626" i="8"/>
  <c r="D637" i="8"/>
  <c r="D569" i="11"/>
  <c r="D73" i="19" s="1"/>
  <c r="D91" i="8"/>
  <c r="D35" i="11" s="1"/>
  <c r="D54" i="19" s="1"/>
  <c r="D90" i="8"/>
  <c r="D34" i="11" s="1"/>
  <c r="D53" i="19" s="1"/>
  <c r="D89" i="8"/>
  <c r="D33" i="11" s="1"/>
  <c r="D52" i="19" s="1"/>
  <c r="D88" i="8"/>
  <c r="D32" i="11" s="1"/>
  <c r="D51" i="19" s="1"/>
  <c r="D87" i="8"/>
  <c r="D31" i="11" s="1"/>
  <c r="D50" i="19" s="1"/>
  <c r="D86" i="8"/>
  <c r="D30" i="11" s="1"/>
  <c r="D49" i="19" s="1"/>
  <c r="D85" i="8"/>
  <c r="D29" i="11" s="1"/>
  <c r="D48" i="19" s="1"/>
  <c r="D84" i="8"/>
  <c r="D28" i="11" s="1"/>
  <c r="D47" i="19" s="1"/>
  <c r="D83" i="8"/>
  <c r="D27" i="11" s="1"/>
  <c r="D46" i="19" s="1"/>
  <c r="D26" i="11"/>
  <c r="D45" i="19" s="1"/>
  <c r="D25" i="11"/>
  <c r="D44" i="19" s="1"/>
  <c r="D24" i="11"/>
  <c r="D43" i="19" s="1"/>
  <c r="D257" i="10"/>
  <c r="D258" i="10"/>
  <c r="D259" i="10"/>
  <c r="D260" i="10"/>
  <c r="D261" i="10"/>
  <c r="D272" i="10"/>
  <c r="D255" i="10"/>
  <c r="D256" i="10"/>
  <c r="F18" i="13"/>
  <c r="F19" i="13" s="1"/>
  <c r="F20" i="13" s="1"/>
  <c r="F21" i="13" s="1"/>
  <c r="F22" i="13" s="1"/>
  <c r="F142" i="19" s="1"/>
  <c r="AB11" i="28"/>
  <c r="AA11" i="28"/>
  <c r="Z11" i="28"/>
  <c r="Y11" i="28"/>
  <c r="X11" i="28"/>
  <c r="W11" i="28"/>
  <c r="V11" i="28"/>
  <c r="U11" i="28"/>
  <c r="T11" i="28"/>
  <c r="S11" i="28"/>
  <c r="R11" i="28"/>
  <c r="Q11" i="28"/>
  <c r="P11" i="28"/>
  <c r="O11" i="28"/>
  <c r="N11" i="28"/>
  <c r="M11" i="28"/>
  <c r="L11" i="28"/>
  <c r="K11" i="28"/>
  <c r="J11" i="28"/>
  <c r="I11" i="28"/>
  <c r="H11" i="28"/>
  <c r="G11" i="28"/>
  <c r="AB10" i="28"/>
  <c r="AA10" i="28"/>
  <c r="Z10" i="28"/>
  <c r="Y10" i="28"/>
  <c r="X10" i="28"/>
  <c r="W10" i="28"/>
  <c r="V10" i="28"/>
  <c r="U10" i="28"/>
  <c r="T10" i="28"/>
  <c r="S10" i="28"/>
  <c r="R10" i="28"/>
  <c r="Q10" i="28"/>
  <c r="P10" i="28"/>
  <c r="O10" i="28"/>
  <c r="N10" i="28"/>
  <c r="M10" i="28"/>
  <c r="L10" i="28"/>
  <c r="K10" i="28"/>
  <c r="J10" i="28"/>
  <c r="I10" i="28"/>
  <c r="H10" i="28"/>
  <c r="G10" i="28"/>
  <c r="C10" i="28"/>
  <c r="AB9" i="28"/>
  <c r="AA9" i="28"/>
  <c r="Z9" i="28"/>
  <c r="Y9" i="28"/>
  <c r="X9" i="28"/>
  <c r="W9" i="28"/>
  <c r="V9" i="28"/>
  <c r="U9" i="28"/>
  <c r="T9" i="28"/>
  <c r="S9" i="28"/>
  <c r="R9" i="28"/>
  <c r="Q9" i="28"/>
  <c r="P9" i="28"/>
  <c r="O9" i="28"/>
  <c r="N9" i="28"/>
  <c r="M9" i="28"/>
  <c r="L9" i="28"/>
  <c r="K9" i="28"/>
  <c r="J9" i="28"/>
  <c r="I9" i="28"/>
  <c r="H9" i="28"/>
  <c r="G9" i="28"/>
  <c r="G7" i="28"/>
  <c r="B7" i="28"/>
  <c r="G6" i="28"/>
  <c r="B6" i="28"/>
  <c r="G5" i="28"/>
  <c r="B5" i="28"/>
  <c r="G4" i="28"/>
  <c r="B4" i="28"/>
  <c r="G3" i="28"/>
  <c r="B3" i="28"/>
  <c r="G2" i="28"/>
  <c r="B2" i="28"/>
  <c r="AB11" i="27"/>
  <c r="AA11" i="27"/>
  <c r="Z11" i="27"/>
  <c r="Y11" i="27"/>
  <c r="X11" i="27"/>
  <c r="W11" i="27"/>
  <c r="V11" i="27"/>
  <c r="U11" i="27"/>
  <c r="T11" i="27"/>
  <c r="S11" i="27"/>
  <c r="R11" i="27"/>
  <c r="Q11" i="27"/>
  <c r="P11" i="27"/>
  <c r="O11" i="27"/>
  <c r="N11" i="27"/>
  <c r="M11" i="27"/>
  <c r="L11" i="27"/>
  <c r="K11" i="27"/>
  <c r="J11" i="27"/>
  <c r="I11" i="27"/>
  <c r="H11" i="27"/>
  <c r="G11" i="27"/>
  <c r="E207" i="27"/>
  <c r="D207" i="27"/>
  <c r="E204" i="27"/>
  <c r="E205" i="27" s="1"/>
  <c r="D205" i="27"/>
  <c r="D204" i="27"/>
  <c r="D203" i="27"/>
  <c r="D202" i="27"/>
  <c r="D136" i="27"/>
  <c r="F382" i="19"/>
  <c r="F52" i="17"/>
  <c r="F87" i="17" s="1"/>
  <c r="D92" i="27"/>
  <c r="D120" i="27" s="1"/>
  <c r="D91" i="27"/>
  <c r="D119" i="27" s="1"/>
  <c r="D90" i="27"/>
  <c r="D118" i="27" s="1"/>
  <c r="F27" i="22"/>
  <c r="F28" i="22" s="1"/>
  <c r="F29" i="22" s="1"/>
  <c r="F31" i="22" s="1"/>
  <c r="D89" i="27"/>
  <c r="D117" i="27" s="1"/>
  <c r="F496" i="19"/>
  <c r="F36" i="21" s="1"/>
  <c r="D88" i="27"/>
  <c r="D116" i="27" s="1"/>
  <c r="D87" i="27"/>
  <c r="D115" i="27" s="1"/>
  <c r="D86" i="27"/>
  <c r="D114" i="27" s="1"/>
  <c r="D84" i="27"/>
  <c r="D112" i="27" s="1"/>
  <c r="D83" i="27"/>
  <c r="D111" i="27" s="1"/>
  <c r="F64" i="21"/>
  <c r="F66" i="21" s="1"/>
  <c r="F68" i="21" s="1"/>
  <c r="D82" i="27"/>
  <c r="D110" i="27" s="1"/>
  <c r="F58" i="21"/>
  <c r="D81" i="27"/>
  <c r="D109" i="27" s="1"/>
  <c r="F51" i="21"/>
  <c r="D80" i="27"/>
  <c r="D108" i="27" s="1"/>
  <c r="F1500" i="15"/>
  <c r="D78" i="27"/>
  <c r="D106" i="27" s="1"/>
  <c r="F482" i="19"/>
  <c r="D77" i="27"/>
  <c r="D105" i="27" s="1"/>
  <c r="F109" i="16"/>
  <c r="D76" i="27"/>
  <c r="D104" i="27" s="1"/>
  <c r="D49" i="27"/>
  <c r="D68" i="27" s="1"/>
  <c r="D47" i="27"/>
  <c r="D66" i="27" s="1"/>
  <c r="D44" i="27"/>
  <c r="D63" i="27" s="1"/>
  <c r="D43" i="27"/>
  <c r="D62" i="27" s="1"/>
  <c r="D42" i="27"/>
  <c r="D61" i="27" s="1"/>
  <c r="D41" i="27"/>
  <c r="D60" i="27" s="1"/>
  <c r="D40" i="27"/>
  <c r="D59" i="27" s="1"/>
  <c r="D39" i="27"/>
  <c r="D58" i="27" s="1"/>
  <c r="D38" i="27"/>
  <c r="D57" i="27" s="1"/>
  <c r="D37" i="27"/>
  <c r="D56" i="27" s="1"/>
  <c r="F36" i="19"/>
  <c r="D36" i="27"/>
  <c r="D55" i="27" s="1"/>
  <c r="F42" i="10"/>
  <c r="F68" i="10" s="1"/>
  <c r="F92" i="10" s="1"/>
  <c r="F118" i="10" s="1"/>
  <c r="F142" i="10" s="1"/>
  <c r="F168" i="10" s="1"/>
  <c r="F192" i="10" s="1"/>
  <c r="F218" i="10" s="1"/>
  <c r="F15" i="19" s="1"/>
  <c r="D35" i="27"/>
  <c r="D54" i="27" s="1"/>
  <c r="D15" i="27"/>
  <c r="AB10" i="27"/>
  <c r="AA10" i="27"/>
  <c r="Z10" i="27"/>
  <c r="Y10" i="27"/>
  <c r="X10" i="27"/>
  <c r="W10" i="27"/>
  <c r="V10" i="27"/>
  <c r="U10" i="27"/>
  <c r="T10" i="27"/>
  <c r="S10" i="27"/>
  <c r="R10" i="27"/>
  <c r="Q10" i="27"/>
  <c r="P10" i="27"/>
  <c r="O10" i="27"/>
  <c r="N10" i="27"/>
  <c r="M10" i="27"/>
  <c r="L10" i="27"/>
  <c r="K10" i="27"/>
  <c r="J10" i="27"/>
  <c r="I10" i="27"/>
  <c r="H10" i="27"/>
  <c r="G10" i="27"/>
  <c r="D10" i="27"/>
  <c r="AB9" i="27"/>
  <c r="AA9" i="27"/>
  <c r="Z9" i="27"/>
  <c r="Y9" i="27"/>
  <c r="X9" i="27"/>
  <c r="W9" i="27"/>
  <c r="V9" i="27"/>
  <c r="U9" i="27"/>
  <c r="T9" i="27"/>
  <c r="S9" i="27"/>
  <c r="R9" i="27"/>
  <c r="Q9" i="27"/>
  <c r="P9" i="27"/>
  <c r="O9" i="27"/>
  <c r="N9" i="27"/>
  <c r="M9" i="27"/>
  <c r="L9" i="27"/>
  <c r="K9" i="27"/>
  <c r="J9" i="27"/>
  <c r="I9" i="27"/>
  <c r="H9" i="27"/>
  <c r="G9" i="27"/>
  <c r="G7" i="27"/>
  <c r="B7" i="27"/>
  <c r="G6" i="27"/>
  <c r="B6" i="27"/>
  <c r="G5" i="27"/>
  <c r="B5" i="27"/>
  <c r="G4" i="27"/>
  <c r="B4" i="27"/>
  <c r="G3" i="27"/>
  <c r="B3" i="27"/>
  <c r="G2" i="27"/>
  <c r="B2" i="27"/>
  <c r="E55" i="26"/>
  <c r="E56" i="26" s="1"/>
  <c r="E57" i="26" s="1"/>
  <c r="E45" i="26"/>
  <c r="E46" i="26" s="1"/>
  <c r="E47" i="26" s="1"/>
  <c r="E40" i="26"/>
  <c r="E68" i="26" s="1"/>
  <c r="C40" i="26"/>
  <c r="C68" i="26" s="1"/>
  <c r="C39" i="26"/>
  <c r="C67" i="26" s="1"/>
  <c r="D51" i="21"/>
  <c r="C38" i="26" s="1"/>
  <c r="I9" i="26"/>
  <c r="J9" i="26"/>
  <c r="K9" i="26"/>
  <c r="AB9" i="26"/>
  <c r="AA9" i="26"/>
  <c r="Z9" i="26"/>
  <c r="Y9" i="26"/>
  <c r="X9" i="26"/>
  <c r="W9" i="26"/>
  <c r="V9" i="26"/>
  <c r="U9" i="26"/>
  <c r="T9" i="26"/>
  <c r="S9" i="26"/>
  <c r="R9" i="26"/>
  <c r="Q9" i="26"/>
  <c r="P9" i="26"/>
  <c r="O9" i="26"/>
  <c r="N9" i="26"/>
  <c r="M9" i="26"/>
  <c r="L9" i="26"/>
  <c r="E32" i="26"/>
  <c r="E28" i="26"/>
  <c r="C28" i="26"/>
  <c r="C27" i="26"/>
  <c r="E25" i="26"/>
  <c r="E26" i="26" s="1"/>
  <c r="C26" i="26"/>
  <c r="C25" i="26"/>
  <c r="C24" i="26"/>
  <c r="E20" i="26"/>
  <c r="E21" i="26" s="1"/>
  <c r="E17" i="26"/>
  <c r="F16" i="26"/>
  <c r="H11" i="26"/>
  <c r="G11" i="26"/>
  <c r="H10" i="26"/>
  <c r="G10" i="26"/>
  <c r="C10" i="26"/>
  <c r="H9" i="26"/>
  <c r="G9" i="26"/>
  <c r="C9" i="26"/>
  <c r="G7" i="26"/>
  <c r="B7" i="26"/>
  <c r="G6" i="26"/>
  <c r="B6" i="26"/>
  <c r="G5" i="26"/>
  <c r="B5" i="26"/>
  <c r="G4" i="26"/>
  <c r="B4" i="26"/>
  <c r="G3" i="26"/>
  <c r="B3" i="26"/>
  <c r="G2" i="26"/>
  <c r="B2" i="26"/>
  <c r="AB28" i="25"/>
  <c r="AA28" i="25"/>
  <c r="Z28" i="25"/>
  <c r="Y28" i="25"/>
  <c r="X28" i="25"/>
  <c r="W28" i="25"/>
  <c r="V28" i="25"/>
  <c r="U28" i="25"/>
  <c r="T28" i="25"/>
  <c r="S28" i="25"/>
  <c r="R28" i="25"/>
  <c r="Q28" i="25"/>
  <c r="P28" i="25"/>
  <c r="O28" i="25"/>
  <c r="N28" i="25"/>
  <c r="M28" i="25"/>
  <c r="L28" i="25"/>
  <c r="K28" i="25"/>
  <c r="J28" i="25"/>
  <c r="I28" i="25"/>
  <c r="H28" i="25"/>
  <c r="G28" i="25"/>
  <c r="F19" i="25"/>
  <c r="F20" i="25" s="1"/>
  <c r="F21" i="25" s="1"/>
  <c r="AB11" i="25"/>
  <c r="AA11" i="25"/>
  <c r="Z11" i="25"/>
  <c r="Y11" i="25"/>
  <c r="X11" i="25"/>
  <c r="W11" i="25"/>
  <c r="V11" i="25"/>
  <c r="U11" i="25"/>
  <c r="T11" i="25"/>
  <c r="S11" i="25"/>
  <c r="R11" i="25"/>
  <c r="Q11" i="25"/>
  <c r="P11" i="25"/>
  <c r="O11" i="25"/>
  <c r="N11" i="25"/>
  <c r="M11" i="25"/>
  <c r="L11" i="25"/>
  <c r="K11" i="25"/>
  <c r="J11" i="25"/>
  <c r="I11" i="25"/>
  <c r="H11" i="25"/>
  <c r="G11" i="25"/>
  <c r="AB10" i="25"/>
  <c r="AA10" i="25"/>
  <c r="Z10" i="25"/>
  <c r="Y10" i="25"/>
  <c r="X10" i="25"/>
  <c r="W10" i="25"/>
  <c r="V10" i="25"/>
  <c r="U10" i="25"/>
  <c r="T10" i="25"/>
  <c r="S10" i="25"/>
  <c r="R10" i="25"/>
  <c r="Q10" i="25"/>
  <c r="P10" i="25"/>
  <c r="O10" i="25"/>
  <c r="N10" i="25"/>
  <c r="M10" i="25"/>
  <c r="L10" i="25"/>
  <c r="K10" i="25"/>
  <c r="J10" i="25"/>
  <c r="I10" i="25"/>
  <c r="H10" i="25"/>
  <c r="G10" i="25"/>
  <c r="C10" i="25"/>
  <c r="C9" i="25"/>
  <c r="G7" i="25"/>
  <c r="B7" i="25"/>
  <c r="G6" i="25"/>
  <c r="B6" i="25"/>
  <c r="G5" i="25"/>
  <c r="B5" i="25"/>
  <c r="G4" i="25"/>
  <c r="B4" i="25"/>
  <c r="G3" i="25"/>
  <c r="B3" i="25"/>
  <c r="G2" i="25"/>
  <c r="B2" i="25"/>
  <c r="C11" i="24"/>
  <c r="AK19" i="23"/>
  <c r="AK38" i="23"/>
  <c r="AK59" i="23"/>
  <c r="AK83" i="23"/>
  <c r="AK86" i="23" s="1"/>
  <c r="AB19" i="23"/>
  <c r="AB38" i="23"/>
  <c r="AB59" i="23"/>
  <c r="AB83" i="23"/>
  <c r="AB86" i="23" s="1"/>
  <c r="AA19" i="23"/>
  <c r="AA38" i="23"/>
  <c r="AA59" i="23"/>
  <c r="AA83" i="23"/>
  <c r="AA86" i="23" s="1"/>
  <c r="Z19" i="23"/>
  <c r="Z38" i="23"/>
  <c r="Z59" i="23"/>
  <c r="Z83" i="23"/>
  <c r="Z86" i="23" s="1"/>
  <c r="Y19" i="23"/>
  <c r="Y38" i="23"/>
  <c r="Y59" i="23"/>
  <c r="Y83" i="23"/>
  <c r="Y86" i="23" s="1"/>
  <c r="X19" i="23"/>
  <c r="X38" i="23"/>
  <c r="X59" i="23"/>
  <c r="X83" i="23"/>
  <c r="X86" i="23" s="1"/>
  <c r="W19" i="23"/>
  <c r="W38" i="23"/>
  <c r="W59" i="23"/>
  <c r="W83" i="23"/>
  <c r="W86" i="23" s="1"/>
  <c r="V19" i="23"/>
  <c r="V38" i="23"/>
  <c r="V59" i="23"/>
  <c r="V83" i="23"/>
  <c r="V86" i="23" s="1"/>
  <c r="U19" i="23"/>
  <c r="U38" i="23"/>
  <c r="U59" i="23"/>
  <c r="U83" i="23"/>
  <c r="U86" i="23" s="1"/>
  <c r="T19" i="23"/>
  <c r="T38" i="23"/>
  <c r="T59" i="23"/>
  <c r="T83" i="23"/>
  <c r="T86" i="23" s="1"/>
  <c r="S19" i="23"/>
  <c r="S38" i="23"/>
  <c r="S59" i="23"/>
  <c r="S83" i="23"/>
  <c r="S86" i="23" s="1"/>
  <c r="R19" i="23"/>
  <c r="R38" i="23"/>
  <c r="R59" i="23"/>
  <c r="R83" i="23"/>
  <c r="R86" i="23" s="1"/>
  <c r="Q19" i="23"/>
  <c r="Q38" i="23"/>
  <c r="Q59" i="23"/>
  <c r="Q83" i="23"/>
  <c r="Q86" i="23" s="1"/>
  <c r="P19" i="23"/>
  <c r="P38" i="23"/>
  <c r="P59" i="23"/>
  <c r="P83" i="23"/>
  <c r="P86" i="23" s="1"/>
  <c r="O19" i="23"/>
  <c r="O38" i="23"/>
  <c r="O59" i="23"/>
  <c r="O83" i="23"/>
  <c r="O86" i="23" s="1"/>
  <c r="N19" i="23"/>
  <c r="N38" i="23"/>
  <c r="N59" i="23"/>
  <c r="N83" i="23"/>
  <c r="N86" i="23" s="1"/>
  <c r="M19" i="23"/>
  <c r="M38" i="23"/>
  <c r="M59" i="23"/>
  <c r="M83" i="23"/>
  <c r="M86" i="23" s="1"/>
  <c r="L19" i="23"/>
  <c r="L38" i="23"/>
  <c r="L59" i="23"/>
  <c r="L83" i="23"/>
  <c r="L86" i="23" s="1"/>
  <c r="K19" i="23"/>
  <c r="K38" i="23"/>
  <c r="K59" i="23"/>
  <c r="K83" i="23"/>
  <c r="K86" i="23" s="1"/>
  <c r="J19" i="23"/>
  <c r="J38" i="23"/>
  <c r="J59" i="23"/>
  <c r="J83" i="23"/>
  <c r="J86" i="23" s="1"/>
  <c r="I19" i="23"/>
  <c r="I38" i="23"/>
  <c r="I59" i="23"/>
  <c r="I83" i="23"/>
  <c r="I86" i="23" s="1"/>
  <c r="H19" i="23"/>
  <c r="H38" i="23"/>
  <c r="H59" i="23"/>
  <c r="H83" i="23"/>
  <c r="H86" i="23" s="1"/>
  <c r="G19" i="23"/>
  <c r="G38" i="23"/>
  <c r="G59" i="23"/>
  <c r="G83" i="23"/>
  <c r="G86" i="23" s="1"/>
  <c r="F79" i="23"/>
  <c r="F80" i="23" s="1"/>
  <c r="F81" i="23" s="1"/>
  <c r="F83" i="23" s="1"/>
  <c r="F86" i="23" s="1"/>
  <c r="F88" i="23" s="1"/>
  <c r="D88" i="23"/>
  <c r="D86" i="23"/>
  <c r="D85" i="23"/>
  <c r="D83" i="23"/>
  <c r="D81" i="23"/>
  <c r="D80" i="23"/>
  <c r="D79" i="23"/>
  <c r="D78" i="23"/>
  <c r="D77" i="23"/>
  <c r="D75" i="23"/>
  <c r="D69" i="23"/>
  <c r="D68" i="23"/>
  <c r="D67" i="23"/>
  <c r="D66" i="23"/>
  <c r="D65" i="23"/>
  <c r="D64" i="23"/>
  <c r="D63" i="23"/>
  <c r="D61" i="23"/>
  <c r="D41" i="23"/>
  <c r="D40" i="23"/>
  <c r="D38" i="23"/>
  <c r="D2466" i="8"/>
  <c r="D2465" i="8"/>
  <c r="D2464" i="8"/>
  <c r="D22" i="23"/>
  <c r="D21" i="23"/>
  <c r="F17" i="23"/>
  <c r="F19" i="23" s="1"/>
  <c r="D19" i="23"/>
  <c r="D17" i="23"/>
  <c r="D16" i="23"/>
  <c r="D15" i="23"/>
  <c r="AB11" i="23"/>
  <c r="AA11" i="23"/>
  <c r="Z11" i="23"/>
  <c r="Y11" i="23"/>
  <c r="X11" i="23"/>
  <c r="W11" i="23"/>
  <c r="V11" i="23"/>
  <c r="U11" i="23"/>
  <c r="T11" i="23"/>
  <c r="S11" i="23"/>
  <c r="R11" i="23"/>
  <c r="Q11" i="23"/>
  <c r="P11" i="23"/>
  <c r="O11" i="23"/>
  <c r="N11" i="23"/>
  <c r="M11" i="23"/>
  <c r="L11" i="23"/>
  <c r="K11" i="23"/>
  <c r="J11" i="23"/>
  <c r="I11" i="23"/>
  <c r="H11" i="23"/>
  <c r="G11" i="23"/>
  <c r="AB10" i="23"/>
  <c r="AA10" i="23"/>
  <c r="Z10" i="23"/>
  <c r="Y10" i="23"/>
  <c r="X10" i="23"/>
  <c r="W10" i="23"/>
  <c r="V10" i="23"/>
  <c r="U10" i="23"/>
  <c r="T10" i="23"/>
  <c r="S10" i="23"/>
  <c r="R10" i="23"/>
  <c r="Q10" i="23"/>
  <c r="P10" i="23"/>
  <c r="O10" i="23"/>
  <c r="N10" i="23"/>
  <c r="M10" i="23"/>
  <c r="L10" i="23"/>
  <c r="K10" i="23"/>
  <c r="J10" i="23"/>
  <c r="I10" i="23"/>
  <c r="H10" i="23"/>
  <c r="G10" i="23"/>
  <c r="D10" i="23"/>
  <c r="AB9" i="23"/>
  <c r="AA9" i="23"/>
  <c r="Z9" i="23"/>
  <c r="Y9" i="23"/>
  <c r="X9" i="23"/>
  <c r="W9" i="23"/>
  <c r="V9" i="23"/>
  <c r="U9" i="23"/>
  <c r="T9" i="23"/>
  <c r="S9" i="23"/>
  <c r="R9" i="23"/>
  <c r="Q9" i="23"/>
  <c r="P9" i="23"/>
  <c r="O9" i="23"/>
  <c r="N9" i="23"/>
  <c r="M9" i="23"/>
  <c r="L9" i="23"/>
  <c r="K9" i="23"/>
  <c r="J9" i="23"/>
  <c r="I9" i="23"/>
  <c r="H9" i="23"/>
  <c r="G9" i="23"/>
  <c r="D9" i="23"/>
  <c r="G7" i="23"/>
  <c r="B7" i="23"/>
  <c r="G6" i="23"/>
  <c r="B6" i="23"/>
  <c r="G5" i="23"/>
  <c r="B5" i="23"/>
  <c r="G4" i="23"/>
  <c r="B4" i="23"/>
  <c r="G3" i="23"/>
  <c r="B3" i="23"/>
  <c r="G2" i="23"/>
  <c r="B2" i="23"/>
  <c r="D79" i="22"/>
  <c r="D78" i="22"/>
  <c r="D77" i="22"/>
  <c r="D75" i="22"/>
  <c r="D73" i="22"/>
  <c r="D67" i="22"/>
  <c r="D65" i="22"/>
  <c r="D60" i="22"/>
  <c r="D59" i="22"/>
  <c r="D58" i="22"/>
  <c r="D57" i="22"/>
  <c r="D56" i="22"/>
  <c r="D55" i="22"/>
  <c r="D54" i="22"/>
  <c r="D53" i="22"/>
  <c r="D52" i="22"/>
  <c r="D51" i="22"/>
  <c r="D50" i="22"/>
  <c r="F35" i="22"/>
  <c r="F36" i="22" s="1"/>
  <c r="F37" i="22" s="1"/>
  <c r="F38" i="22" s="1"/>
  <c r="F39" i="22" s="1"/>
  <c r="F40" i="22" s="1"/>
  <c r="D48" i="22"/>
  <c r="D40" i="22"/>
  <c r="D39" i="22"/>
  <c r="D38" i="22"/>
  <c r="D37" i="22"/>
  <c r="D36" i="22"/>
  <c r="D35" i="22"/>
  <c r="D34" i="22"/>
  <c r="D33" i="22"/>
  <c r="D31" i="22"/>
  <c r="D29" i="22"/>
  <c r="D28" i="22"/>
  <c r="D27" i="22"/>
  <c r="D26" i="22"/>
  <c r="F18" i="22"/>
  <c r="F19" i="22" s="1"/>
  <c r="E19" i="22"/>
  <c r="E18" i="22"/>
  <c r="D17" i="22"/>
  <c r="D16" i="22"/>
  <c r="D15" i="22"/>
  <c r="AB11" i="22"/>
  <c r="AA11" i="22"/>
  <c r="Z11" i="22"/>
  <c r="Y11" i="22"/>
  <c r="X11" i="22"/>
  <c r="W11" i="22"/>
  <c r="V11" i="22"/>
  <c r="U11" i="22"/>
  <c r="T11" i="22"/>
  <c r="S11" i="22"/>
  <c r="R11" i="22"/>
  <c r="Q11" i="22"/>
  <c r="P11" i="22"/>
  <c r="O11" i="22"/>
  <c r="N11" i="22"/>
  <c r="M11" i="22"/>
  <c r="L11" i="22"/>
  <c r="K11" i="22"/>
  <c r="J11" i="22"/>
  <c r="I11" i="22"/>
  <c r="H11" i="22"/>
  <c r="G11" i="22"/>
  <c r="AB10" i="22"/>
  <c r="AA10" i="22"/>
  <c r="Z10" i="22"/>
  <c r="Y10" i="22"/>
  <c r="X10" i="22"/>
  <c r="W10" i="22"/>
  <c r="V10" i="22"/>
  <c r="U10" i="22"/>
  <c r="T10" i="22"/>
  <c r="S10" i="22"/>
  <c r="R10" i="22"/>
  <c r="Q10" i="22"/>
  <c r="P10" i="22"/>
  <c r="O10" i="22"/>
  <c r="N10" i="22"/>
  <c r="M10" i="22"/>
  <c r="L10" i="22"/>
  <c r="K10" i="22"/>
  <c r="J10" i="22"/>
  <c r="I10" i="22"/>
  <c r="H10" i="22"/>
  <c r="G10" i="22"/>
  <c r="D10" i="22"/>
  <c r="AB9" i="22"/>
  <c r="AA9" i="22"/>
  <c r="Z9" i="22"/>
  <c r="Y9" i="22"/>
  <c r="X9" i="22"/>
  <c r="W9" i="22"/>
  <c r="V9" i="22"/>
  <c r="U9" i="22"/>
  <c r="T9" i="22"/>
  <c r="S9" i="22"/>
  <c r="R9" i="22"/>
  <c r="Q9" i="22"/>
  <c r="P9" i="22"/>
  <c r="O9" i="22"/>
  <c r="N9" i="22"/>
  <c r="M9" i="22"/>
  <c r="L9" i="22"/>
  <c r="K9" i="22"/>
  <c r="J9" i="22"/>
  <c r="I9" i="22"/>
  <c r="H9" i="22"/>
  <c r="G9" i="22"/>
  <c r="D9" i="22"/>
  <c r="G7" i="22"/>
  <c r="B7" i="22"/>
  <c r="G6" i="22"/>
  <c r="B6" i="22"/>
  <c r="G5" i="22"/>
  <c r="B5" i="22"/>
  <c r="G4" i="22"/>
  <c r="B4" i="22"/>
  <c r="G3" i="22"/>
  <c r="B3" i="22"/>
  <c r="G2" i="22"/>
  <c r="B2" i="22"/>
  <c r="D30" i="21"/>
  <c r="D31" i="21"/>
  <c r="AB35" i="21"/>
  <c r="AB36" i="21"/>
  <c r="AB37" i="21"/>
  <c r="AB38" i="21"/>
  <c r="AB39" i="21"/>
  <c r="AB40" i="21"/>
  <c r="AB41" i="21"/>
  <c r="AB42" i="21"/>
  <c r="AB43" i="21"/>
  <c r="AB44" i="21"/>
  <c r="AB47" i="21"/>
  <c r="AA35" i="21"/>
  <c r="AA36" i="21"/>
  <c r="AA37" i="21"/>
  <c r="AA38" i="21"/>
  <c r="AA39" i="21"/>
  <c r="AA40" i="21"/>
  <c r="AA41" i="21"/>
  <c r="AA42" i="21"/>
  <c r="AA43" i="21"/>
  <c r="AA44" i="21"/>
  <c r="AA47" i="21"/>
  <c r="Z35" i="21"/>
  <c r="Z36" i="21"/>
  <c r="Z37" i="21"/>
  <c r="Z38" i="21"/>
  <c r="Z39" i="21"/>
  <c r="Z40" i="21"/>
  <c r="Z41" i="21"/>
  <c r="Z42" i="21"/>
  <c r="Z43" i="21"/>
  <c r="Z44" i="21"/>
  <c r="Z47" i="21"/>
  <c r="Y35" i="21"/>
  <c r="Y36" i="21"/>
  <c r="Y37" i="21"/>
  <c r="Y38" i="21"/>
  <c r="Y39" i="21"/>
  <c r="Y40" i="21"/>
  <c r="Y41" i="21"/>
  <c r="Y42" i="21"/>
  <c r="Y43" i="21"/>
  <c r="Y44" i="21"/>
  <c r="Y47" i="21"/>
  <c r="X35" i="21"/>
  <c r="X36" i="21"/>
  <c r="X37" i="21"/>
  <c r="X38" i="21"/>
  <c r="X39" i="21"/>
  <c r="X40" i="21"/>
  <c r="X41" i="21"/>
  <c r="X42" i="21"/>
  <c r="X43" i="21"/>
  <c r="X44" i="21"/>
  <c r="X47" i="21"/>
  <c r="W35" i="21"/>
  <c r="W36" i="21"/>
  <c r="W37" i="21"/>
  <c r="W38" i="21"/>
  <c r="W39" i="21"/>
  <c r="W40" i="21"/>
  <c r="W41" i="21"/>
  <c r="W42" i="21"/>
  <c r="W43" i="21"/>
  <c r="W44" i="21"/>
  <c r="W47" i="21"/>
  <c r="V35" i="21"/>
  <c r="V36" i="21"/>
  <c r="V37" i="21"/>
  <c r="V38" i="21"/>
  <c r="V39" i="21"/>
  <c r="V40" i="21"/>
  <c r="V41" i="21"/>
  <c r="V42" i="21"/>
  <c r="V43" i="21"/>
  <c r="V44" i="21"/>
  <c r="V47" i="21"/>
  <c r="U35" i="21"/>
  <c r="U36" i="21"/>
  <c r="U37" i="21"/>
  <c r="U38" i="21"/>
  <c r="U39" i="21"/>
  <c r="U40" i="21"/>
  <c r="U41" i="21"/>
  <c r="U42" i="21"/>
  <c r="U43" i="21"/>
  <c r="U44" i="21"/>
  <c r="U47" i="21"/>
  <c r="T35" i="21"/>
  <c r="T36" i="21"/>
  <c r="T37" i="21"/>
  <c r="T38" i="21"/>
  <c r="T39" i="21"/>
  <c r="T40" i="21"/>
  <c r="T41" i="21"/>
  <c r="T42" i="21"/>
  <c r="T43" i="21"/>
  <c r="T44" i="21"/>
  <c r="T47" i="21"/>
  <c r="S35" i="21"/>
  <c r="S36" i="21"/>
  <c r="S37" i="21"/>
  <c r="S38" i="21"/>
  <c r="S39" i="21"/>
  <c r="S40" i="21"/>
  <c r="S41" i="21"/>
  <c r="S42" i="21"/>
  <c r="S43" i="21"/>
  <c r="S44" i="21"/>
  <c r="S47" i="21"/>
  <c r="R35" i="21"/>
  <c r="R36" i="21"/>
  <c r="R37" i="21"/>
  <c r="R38" i="21"/>
  <c r="R39" i="21"/>
  <c r="R40" i="21"/>
  <c r="R41" i="21"/>
  <c r="R42" i="21"/>
  <c r="R43" i="21"/>
  <c r="R44" i="21"/>
  <c r="R47" i="21"/>
  <c r="Q35" i="21"/>
  <c r="Q36" i="21"/>
  <c r="Q37" i="21"/>
  <c r="Q38" i="21"/>
  <c r="Q39" i="21"/>
  <c r="Q40" i="21"/>
  <c r="Q41" i="21"/>
  <c r="Q42" i="21"/>
  <c r="Q43" i="21"/>
  <c r="Q44" i="21"/>
  <c r="Q47" i="21"/>
  <c r="P35" i="21"/>
  <c r="P36" i="21"/>
  <c r="P37" i="21"/>
  <c r="P38" i="21"/>
  <c r="P39" i="21"/>
  <c r="P40" i="21"/>
  <c r="P41" i="21"/>
  <c r="P42" i="21"/>
  <c r="P43" i="21"/>
  <c r="P44" i="21"/>
  <c r="P47" i="21"/>
  <c r="O35" i="21"/>
  <c r="O36" i="21"/>
  <c r="O37" i="21"/>
  <c r="O38" i="21"/>
  <c r="O39" i="21"/>
  <c r="O40" i="21"/>
  <c r="O41" i="21"/>
  <c r="O42" i="21"/>
  <c r="O43" i="21"/>
  <c r="O44" i="21"/>
  <c r="O47" i="21"/>
  <c r="N35" i="21"/>
  <c r="N36" i="21"/>
  <c r="N37" i="21"/>
  <c r="N38" i="21"/>
  <c r="N39" i="21"/>
  <c r="N40" i="21"/>
  <c r="N41" i="21"/>
  <c r="N42" i="21"/>
  <c r="N43" i="21"/>
  <c r="N44" i="21"/>
  <c r="N47" i="21"/>
  <c r="M35" i="21"/>
  <c r="M36" i="21"/>
  <c r="M37" i="21"/>
  <c r="M38" i="21"/>
  <c r="M39" i="21"/>
  <c r="M40" i="21"/>
  <c r="M41" i="21"/>
  <c r="M42" i="21"/>
  <c r="M43" i="21"/>
  <c r="M44" i="21"/>
  <c r="M47" i="21"/>
  <c r="L35" i="21"/>
  <c r="L36" i="21"/>
  <c r="L37" i="21"/>
  <c r="L38" i="21"/>
  <c r="L39" i="21"/>
  <c r="L40" i="21"/>
  <c r="L41" i="21"/>
  <c r="L42" i="21"/>
  <c r="L43" i="21"/>
  <c r="L44" i="21"/>
  <c r="L47" i="21"/>
  <c r="K35" i="21"/>
  <c r="K36" i="21"/>
  <c r="K37" i="21"/>
  <c r="K38" i="21"/>
  <c r="K39" i="21"/>
  <c r="K40" i="21"/>
  <c r="K41" i="21"/>
  <c r="K42" i="21"/>
  <c r="K43" i="21"/>
  <c r="K44" i="21"/>
  <c r="K47" i="21"/>
  <c r="J35" i="21"/>
  <c r="J36" i="21"/>
  <c r="J37" i="21"/>
  <c r="J38" i="21"/>
  <c r="J39" i="21"/>
  <c r="J40" i="21"/>
  <c r="J41" i="21"/>
  <c r="J42" i="21"/>
  <c r="J43" i="21"/>
  <c r="J44" i="21"/>
  <c r="J47" i="21"/>
  <c r="I35" i="21"/>
  <c r="I36" i="21"/>
  <c r="I37" i="21"/>
  <c r="I38" i="21"/>
  <c r="I39" i="21"/>
  <c r="I40" i="21"/>
  <c r="I41" i="21"/>
  <c r="I42" i="21"/>
  <c r="I43" i="21"/>
  <c r="I44" i="21"/>
  <c r="I47" i="21"/>
  <c r="H35" i="21"/>
  <c r="H36" i="21"/>
  <c r="H37" i="21"/>
  <c r="H38" i="21"/>
  <c r="H39" i="21"/>
  <c r="H40" i="21"/>
  <c r="H41" i="21"/>
  <c r="H42" i="21"/>
  <c r="H43" i="21"/>
  <c r="H44" i="21"/>
  <c r="H47" i="21"/>
  <c r="G35" i="21"/>
  <c r="G36" i="21"/>
  <c r="G37" i="21"/>
  <c r="G38" i="21"/>
  <c r="G39" i="21"/>
  <c r="G40" i="21"/>
  <c r="G41" i="21"/>
  <c r="G42" i="21"/>
  <c r="G43" i="21"/>
  <c r="G44" i="21"/>
  <c r="G47" i="21"/>
  <c r="AB68" i="21"/>
  <c r="AA68" i="21"/>
  <c r="Z68" i="21"/>
  <c r="Y68" i="21"/>
  <c r="X68" i="21"/>
  <c r="W68" i="21"/>
  <c r="V68" i="21"/>
  <c r="U68" i="21"/>
  <c r="T68" i="21"/>
  <c r="S68" i="21"/>
  <c r="R68" i="21"/>
  <c r="Q68" i="21"/>
  <c r="P68" i="21"/>
  <c r="O68" i="21"/>
  <c r="N68" i="21"/>
  <c r="M68" i="21"/>
  <c r="L68" i="21"/>
  <c r="K68" i="21"/>
  <c r="J68" i="21"/>
  <c r="I68" i="21"/>
  <c r="H68" i="21"/>
  <c r="G68" i="21"/>
  <c r="D68" i="21"/>
  <c r="D66" i="21"/>
  <c r="D64" i="21"/>
  <c r="D62" i="21"/>
  <c r="D58" i="21"/>
  <c r="D56" i="21"/>
  <c r="D54" i="21"/>
  <c r="D49" i="21"/>
  <c r="D47" i="21"/>
  <c r="D44" i="21"/>
  <c r="D43" i="21"/>
  <c r="D42" i="21"/>
  <c r="D41" i="21"/>
  <c r="D40" i="21"/>
  <c r="D39" i="21"/>
  <c r="D38" i="21"/>
  <c r="D37" i="21"/>
  <c r="D36" i="21"/>
  <c r="F35" i="21"/>
  <c r="D35" i="21"/>
  <c r="F487" i="19"/>
  <c r="D33" i="21"/>
  <c r="D28" i="21"/>
  <c r="D26" i="21"/>
  <c r="F1520" i="14"/>
  <c r="F1715" i="14" s="1"/>
  <c r="F384" i="19" s="1"/>
  <c r="F137" i="19"/>
  <c r="F96" i="19"/>
  <c r="D18" i="21"/>
  <c r="AB11" i="21"/>
  <c r="AA11" i="21"/>
  <c r="Z11" i="21"/>
  <c r="Y11" i="21"/>
  <c r="X11" i="21"/>
  <c r="W11" i="21"/>
  <c r="V11" i="21"/>
  <c r="U11" i="21"/>
  <c r="T11" i="21"/>
  <c r="S11" i="21"/>
  <c r="R11" i="21"/>
  <c r="Q11" i="21"/>
  <c r="P11" i="21"/>
  <c r="O11" i="21"/>
  <c r="N11" i="21"/>
  <c r="M11" i="21"/>
  <c r="L11" i="21"/>
  <c r="K11" i="21"/>
  <c r="J11" i="21"/>
  <c r="I11" i="21"/>
  <c r="H11" i="21"/>
  <c r="G11" i="21"/>
  <c r="AB10" i="21"/>
  <c r="AA10" i="21"/>
  <c r="Z10" i="21"/>
  <c r="Y10" i="21"/>
  <c r="X10" i="21"/>
  <c r="W10" i="21"/>
  <c r="V10" i="21"/>
  <c r="U10" i="21"/>
  <c r="T10" i="21"/>
  <c r="S10" i="21"/>
  <c r="R10" i="21"/>
  <c r="Q10" i="21"/>
  <c r="P10" i="21"/>
  <c r="O10" i="21"/>
  <c r="N10" i="21"/>
  <c r="M10" i="21"/>
  <c r="L10" i="21"/>
  <c r="K10" i="21"/>
  <c r="J10" i="21"/>
  <c r="I10" i="21"/>
  <c r="H10" i="21"/>
  <c r="G10" i="21"/>
  <c r="D10" i="21"/>
  <c r="AB9" i="21"/>
  <c r="AA9" i="21"/>
  <c r="Z9" i="21"/>
  <c r="Y9" i="21"/>
  <c r="X9" i="21"/>
  <c r="W9" i="21"/>
  <c r="V9" i="21"/>
  <c r="U9" i="21"/>
  <c r="T9" i="21"/>
  <c r="S9" i="21"/>
  <c r="R9" i="21"/>
  <c r="Q9" i="21"/>
  <c r="P9" i="21"/>
  <c r="O9" i="21"/>
  <c r="N9" i="21"/>
  <c r="M9" i="21"/>
  <c r="L9" i="21"/>
  <c r="K9" i="21"/>
  <c r="J9" i="21"/>
  <c r="I9" i="21"/>
  <c r="H9" i="21"/>
  <c r="G9" i="21"/>
  <c r="D9" i="21"/>
  <c r="G7" i="21"/>
  <c r="B7" i="21"/>
  <c r="G6" i="21"/>
  <c r="B6" i="21"/>
  <c r="G5" i="21"/>
  <c r="B5" i="21"/>
  <c r="G4" i="21"/>
  <c r="B4" i="21"/>
  <c r="G3" i="21"/>
  <c r="B3" i="21"/>
  <c r="G2" i="21"/>
  <c r="B2" i="21"/>
  <c r="D466" i="12"/>
  <c r="D136" i="19" s="1"/>
  <c r="D2318" i="8"/>
  <c r="D42" i="20" s="1"/>
  <c r="D2319" i="8"/>
  <c r="D43" i="20" s="1"/>
  <c r="D2320" i="8"/>
  <c r="D44" i="20" s="1"/>
  <c r="D2321" i="8"/>
  <c r="D45" i="20" s="1"/>
  <c r="D2322" i="8"/>
  <c r="D46" i="20" s="1"/>
  <c r="D72" i="20"/>
  <c r="D73" i="20"/>
  <c r="AB77" i="20"/>
  <c r="AB78" i="20"/>
  <c r="AB79" i="20"/>
  <c r="AB80" i="20"/>
  <c r="AB81" i="20"/>
  <c r="AB82" i="20"/>
  <c r="AB83" i="20"/>
  <c r="AB84" i="20"/>
  <c r="AB85" i="20"/>
  <c r="AB86" i="20"/>
  <c r="AB89" i="20"/>
  <c r="AB93" i="20"/>
  <c r="AB96" i="20"/>
  <c r="AB100" i="20"/>
  <c r="AB106" i="20"/>
  <c r="AA77" i="20"/>
  <c r="AA78" i="20"/>
  <c r="AA79" i="20"/>
  <c r="AA80" i="20"/>
  <c r="AA81" i="20"/>
  <c r="AA82" i="20"/>
  <c r="AA83" i="20"/>
  <c r="AA84" i="20"/>
  <c r="AA85" i="20"/>
  <c r="AA86" i="20"/>
  <c r="AA89" i="20"/>
  <c r="AA93" i="20"/>
  <c r="AA96" i="20"/>
  <c r="AA100" i="20"/>
  <c r="AA106" i="20"/>
  <c r="Z77" i="20"/>
  <c r="Z78" i="20"/>
  <c r="Z79" i="20"/>
  <c r="Z80" i="20"/>
  <c r="Z81" i="20"/>
  <c r="Z82" i="20"/>
  <c r="Z83" i="20"/>
  <c r="Z84" i="20"/>
  <c r="Z85" i="20"/>
  <c r="Z86" i="20"/>
  <c r="Z89" i="20"/>
  <c r="Z93" i="20"/>
  <c r="Z96" i="20"/>
  <c r="Z100" i="20"/>
  <c r="Z106" i="20"/>
  <c r="Y77" i="20"/>
  <c r="Y78" i="20"/>
  <c r="Y79" i="20"/>
  <c r="Y80" i="20"/>
  <c r="Y81" i="20"/>
  <c r="Y82" i="20"/>
  <c r="Y83" i="20"/>
  <c r="Y84" i="20"/>
  <c r="Y85" i="20"/>
  <c r="Y86" i="20"/>
  <c r="Y89" i="20"/>
  <c r="Y93" i="20"/>
  <c r="Y96" i="20"/>
  <c r="Y100" i="20"/>
  <c r="Y106" i="20"/>
  <c r="X77" i="20"/>
  <c r="X78" i="20"/>
  <c r="X79" i="20"/>
  <c r="X80" i="20"/>
  <c r="X81" i="20"/>
  <c r="X82" i="20"/>
  <c r="X83" i="20"/>
  <c r="X84" i="20"/>
  <c r="X85" i="20"/>
  <c r="X86" i="20"/>
  <c r="X89" i="20"/>
  <c r="X93" i="20"/>
  <c r="X96" i="20"/>
  <c r="X100" i="20"/>
  <c r="X106" i="20"/>
  <c r="W77" i="20"/>
  <c r="W78" i="20"/>
  <c r="W79" i="20"/>
  <c r="W80" i="20"/>
  <c r="W81" i="20"/>
  <c r="W82" i="20"/>
  <c r="W83" i="20"/>
  <c r="W84" i="20"/>
  <c r="W85" i="20"/>
  <c r="W86" i="20"/>
  <c r="W89" i="20"/>
  <c r="W93" i="20"/>
  <c r="W96" i="20"/>
  <c r="W100" i="20"/>
  <c r="W106" i="20"/>
  <c r="V77" i="20"/>
  <c r="V78" i="20"/>
  <c r="V79" i="20"/>
  <c r="V80" i="20"/>
  <c r="V81" i="20"/>
  <c r="V82" i="20"/>
  <c r="V83" i="20"/>
  <c r="V84" i="20"/>
  <c r="V85" i="20"/>
  <c r="V86" i="20"/>
  <c r="V89" i="20"/>
  <c r="V93" i="20"/>
  <c r="V96" i="20"/>
  <c r="V100" i="20"/>
  <c r="V106" i="20"/>
  <c r="U77" i="20"/>
  <c r="U78" i="20"/>
  <c r="U79" i="20"/>
  <c r="U80" i="20"/>
  <c r="U81" i="20"/>
  <c r="U82" i="20"/>
  <c r="U83" i="20"/>
  <c r="U84" i="20"/>
  <c r="U85" i="20"/>
  <c r="U86" i="20"/>
  <c r="U89" i="20"/>
  <c r="U93" i="20"/>
  <c r="U96" i="20"/>
  <c r="U100" i="20"/>
  <c r="U106" i="20"/>
  <c r="T77" i="20"/>
  <c r="T78" i="20"/>
  <c r="T79" i="20"/>
  <c r="T80" i="20"/>
  <c r="T81" i="20"/>
  <c r="T82" i="20"/>
  <c r="T83" i="20"/>
  <c r="T84" i="20"/>
  <c r="T85" i="20"/>
  <c r="T86" i="20"/>
  <c r="T89" i="20"/>
  <c r="T93" i="20"/>
  <c r="T96" i="20"/>
  <c r="T100" i="20"/>
  <c r="T106" i="20"/>
  <c r="S77" i="20"/>
  <c r="S78" i="20"/>
  <c r="S79" i="20"/>
  <c r="S80" i="20"/>
  <c r="S81" i="20"/>
  <c r="S82" i="20"/>
  <c r="S83" i="20"/>
  <c r="S84" i="20"/>
  <c r="S85" i="20"/>
  <c r="S86" i="20"/>
  <c r="S89" i="20"/>
  <c r="S93" i="20"/>
  <c r="S96" i="20"/>
  <c r="S100" i="20"/>
  <c r="S106" i="20"/>
  <c r="R77" i="20"/>
  <c r="R78" i="20"/>
  <c r="R79" i="20"/>
  <c r="R80" i="20"/>
  <c r="R81" i="20"/>
  <c r="R82" i="20"/>
  <c r="R83" i="20"/>
  <c r="R84" i="20"/>
  <c r="R85" i="20"/>
  <c r="R86" i="20"/>
  <c r="R89" i="20"/>
  <c r="R93" i="20"/>
  <c r="R96" i="20"/>
  <c r="R100" i="20"/>
  <c r="R106" i="20"/>
  <c r="Q77" i="20"/>
  <c r="Q78" i="20"/>
  <c r="Q79" i="20"/>
  <c r="Q80" i="20"/>
  <c r="Q81" i="20"/>
  <c r="Q82" i="20"/>
  <c r="Q83" i="20"/>
  <c r="Q84" i="20"/>
  <c r="Q85" i="20"/>
  <c r="Q86" i="20"/>
  <c r="Q89" i="20"/>
  <c r="Q93" i="20"/>
  <c r="Q96" i="20"/>
  <c r="Q100" i="20"/>
  <c r="Q106" i="20"/>
  <c r="P77" i="20"/>
  <c r="P78" i="20"/>
  <c r="P79" i="20"/>
  <c r="P80" i="20"/>
  <c r="P81" i="20"/>
  <c r="P82" i="20"/>
  <c r="P83" i="20"/>
  <c r="P84" i="20"/>
  <c r="P85" i="20"/>
  <c r="P86" i="20"/>
  <c r="P89" i="20"/>
  <c r="P93" i="20"/>
  <c r="P96" i="20"/>
  <c r="P100" i="20"/>
  <c r="P106" i="20"/>
  <c r="O77" i="20"/>
  <c r="O78" i="20"/>
  <c r="O79" i="20"/>
  <c r="O80" i="20"/>
  <c r="O81" i="20"/>
  <c r="O82" i="20"/>
  <c r="O83" i="20"/>
  <c r="O84" i="20"/>
  <c r="O85" i="20"/>
  <c r="O86" i="20"/>
  <c r="O89" i="20"/>
  <c r="O93" i="20"/>
  <c r="O96" i="20"/>
  <c r="O100" i="20"/>
  <c r="O106" i="20"/>
  <c r="N77" i="20"/>
  <c r="N78" i="20"/>
  <c r="N79" i="20"/>
  <c r="N80" i="20"/>
  <c r="N81" i="20"/>
  <c r="N82" i="20"/>
  <c r="N83" i="20"/>
  <c r="N84" i="20"/>
  <c r="N85" i="20"/>
  <c r="N86" i="20"/>
  <c r="N89" i="20"/>
  <c r="N93" i="20"/>
  <c r="N96" i="20"/>
  <c r="N100" i="20"/>
  <c r="N106" i="20"/>
  <c r="M77" i="20"/>
  <c r="M78" i="20"/>
  <c r="M79" i="20"/>
  <c r="M80" i="20"/>
  <c r="M81" i="20"/>
  <c r="M82" i="20"/>
  <c r="M83" i="20"/>
  <c r="M84" i="20"/>
  <c r="M85" i="20"/>
  <c r="M86" i="20"/>
  <c r="M89" i="20"/>
  <c r="M93" i="20"/>
  <c r="M96" i="20"/>
  <c r="M100" i="20"/>
  <c r="M106" i="20"/>
  <c r="L77" i="20"/>
  <c r="L78" i="20"/>
  <c r="L79" i="20"/>
  <c r="L80" i="20"/>
  <c r="L81" i="20"/>
  <c r="L82" i="20"/>
  <c r="L83" i="20"/>
  <c r="L84" i="20"/>
  <c r="L85" i="20"/>
  <c r="L86" i="20"/>
  <c r="L89" i="20"/>
  <c r="L93" i="20"/>
  <c r="L96" i="20"/>
  <c r="L100" i="20"/>
  <c r="L106" i="20"/>
  <c r="K77" i="20"/>
  <c r="K78" i="20"/>
  <c r="K79" i="20"/>
  <c r="K80" i="20"/>
  <c r="K81" i="20"/>
  <c r="K82" i="20"/>
  <c r="K83" i="20"/>
  <c r="K84" i="20"/>
  <c r="K85" i="20"/>
  <c r="K86" i="20"/>
  <c r="K89" i="20"/>
  <c r="K93" i="20"/>
  <c r="K96" i="20"/>
  <c r="K100" i="20"/>
  <c r="K106" i="20"/>
  <c r="J77" i="20"/>
  <c r="J78" i="20"/>
  <c r="J79" i="20"/>
  <c r="J80" i="20"/>
  <c r="J81" i="20"/>
  <c r="J82" i="20"/>
  <c r="J83" i="20"/>
  <c r="J84" i="20"/>
  <c r="J85" i="20"/>
  <c r="J86" i="20"/>
  <c r="J89" i="20"/>
  <c r="J93" i="20"/>
  <c r="J96" i="20"/>
  <c r="J100" i="20"/>
  <c r="J106" i="20"/>
  <c r="I77" i="20"/>
  <c r="I78" i="20"/>
  <c r="I79" i="20"/>
  <c r="I80" i="20"/>
  <c r="I81" i="20"/>
  <c r="I82" i="20"/>
  <c r="I83" i="20"/>
  <c r="I84" i="20"/>
  <c r="I85" i="20"/>
  <c r="I86" i="20"/>
  <c r="I89" i="20"/>
  <c r="I93" i="20"/>
  <c r="I96" i="20"/>
  <c r="I100" i="20"/>
  <c r="I106" i="20"/>
  <c r="H77" i="20"/>
  <c r="H78" i="20"/>
  <c r="H79" i="20"/>
  <c r="H80" i="20"/>
  <c r="H81" i="20"/>
  <c r="H82" i="20"/>
  <c r="H83" i="20"/>
  <c r="H84" i="20"/>
  <c r="H85" i="20"/>
  <c r="H86" i="20"/>
  <c r="H89" i="20"/>
  <c r="H93" i="20"/>
  <c r="H96" i="20"/>
  <c r="H100" i="20"/>
  <c r="H106" i="20"/>
  <c r="G77" i="20"/>
  <c r="G78" i="20"/>
  <c r="G79" i="20"/>
  <c r="G80" i="20"/>
  <c r="G81" i="20"/>
  <c r="G82" i="20"/>
  <c r="G83" i="20"/>
  <c r="G84" i="20"/>
  <c r="G85" i="20"/>
  <c r="G86" i="20"/>
  <c r="G89" i="20"/>
  <c r="G93" i="20"/>
  <c r="G96" i="20"/>
  <c r="G100" i="20"/>
  <c r="G106" i="20"/>
  <c r="AB110" i="20"/>
  <c r="AA110" i="20"/>
  <c r="Z110" i="20"/>
  <c r="Y110" i="20"/>
  <c r="X110" i="20"/>
  <c r="W110" i="20"/>
  <c r="V110" i="20"/>
  <c r="U110" i="20"/>
  <c r="T110" i="20"/>
  <c r="S110" i="20"/>
  <c r="R110" i="20"/>
  <c r="Q110" i="20"/>
  <c r="P110" i="20"/>
  <c r="O110" i="20"/>
  <c r="N110" i="20"/>
  <c r="M110" i="20"/>
  <c r="L110" i="20"/>
  <c r="K110" i="20"/>
  <c r="J110" i="20"/>
  <c r="I110" i="20"/>
  <c r="H110" i="20"/>
  <c r="G110" i="20"/>
  <c r="F106" i="20"/>
  <c r="F108" i="20" s="1"/>
  <c r="F110" i="20" s="1"/>
  <c r="D110" i="20"/>
  <c r="D108" i="20"/>
  <c r="D106" i="20"/>
  <c r="F100" i="20"/>
  <c r="D104" i="20"/>
  <c r="D100" i="20"/>
  <c r="D98" i="20"/>
  <c r="D96" i="20"/>
  <c r="F93" i="20"/>
  <c r="D93" i="20"/>
  <c r="D91" i="20"/>
  <c r="D89" i="20"/>
  <c r="D86" i="20"/>
  <c r="D85" i="20"/>
  <c r="D84" i="20"/>
  <c r="D83" i="20"/>
  <c r="D82" i="20"/>
  <c r="D81" i="20"/>
  <c r="D80" i="20"/>
  <c r="D79" i="20"/>
  <c r="D78" i="20"/>
  <c r="F77" i="20"/>
  <c r="D77" i="20"/>
  <c r="D75" i="20"/>
  <c r="F230" i="16"/>
  <c r="F476" i="19" s="1"/>
  <c r="F478" i="19" s="1"/>
  <c r="F480" i="19" s="1"/>
  <c r="D70" i="20"/>
  <c r="D68" i="20"/>
  <c r="F456" i="19"/>
  <c r="F1193" i="15"/>
  <c r="F451" i="19" s="1"/>
  <c r="F332" i="19"/>
  <c r="F287" i="19"/>
  <c r="F242" i="19"/>
  <c r="F182" i="19"/>
  <c r="F288" i="12"/>
  <c r="F289" i="12" s="1"/>
  <c r="F63" i="19"/>
  <c r="D40" i="20"/>
  <c r="F244" i="10"/>
  <c r="F245" i="10" s="1"/>
  <c r="F246" i="10" s="1"/>
  <c r="F247" i="10" s="1"/>
  <c r="F248" i="10" s="1"/>
  <c r="F249" i="10" s="1"/>
  <c r="F250" i="10" s="1"/>
  <c r="F251" i="10" s="1"/>
  <c r="F252" i="10" s="1"/>
  <c r="F253" i="10" s="1"/>
  <c r="F254" i="10" s="1"/>
  <c r="F255" i="10" s="1"/>
  <c r="F256" i="10" s="1"/>
  <c r="F257" i="10" s="1"/>
  <c r="F258" i="10" s="1"/>
  <c r="F259" i="10" s="1"/>
  <c r="F260" i="10" s="1"/>
  <c r="F261" i="10" s="1"/>
  <c r="AB11" i="20"/>
  <c r="AA11" i="20"/>
  <c r="Z11" i="20"/>
  <c r="Y11" i="20"/>
  <c r="X11" i="20"/>
  <c r="W11" i="20"/>
  <c r="V11" i="20"/>
  <c r="U11" i="20"/>
  <c r="T11" i="20"/>
  <c r="S11" i="20"/>
  <c r="R11" i="20"/>
  <c r="Q11" i="20"/>
  <c r="P11" i="20"/>
  <c r="O11" i="20"/>
  <c r="N11" i="20"/>
  <c r="M11" i="20"/>
  <c r="L11" i="20"/>
  <c r="K11" i="20"/>
  <c r="J11" i="20"/>
  <c r="I11" i="20"/>
  <c r="H11" i="20"/>
  <c r="G11" i="20"/>
  <c r="AB10" i="20"/>
  <c r="AA10" i="20"/>
  <c r="Z10" i="20"/>
  <c r="Y10" i="20"/>
  <c r="X10" i="20"/>
  <c r="W10" i="20"/>
  <c r="V10" i="20"/>
  <c r="U10" i="20"/>
  <c r="T10" i="20"/>
  <c r="S10" i="20"/>
  <c r="R10" i="20"/>
  <c r="Q10" i="20"/>
  <c r="P10" i="20"/>
  <c r="O10" i="20"/>
  <c r="N10" i="20"/>
  <c r="M10" i="20"/>
  <c r="L10" i="20"/>
  <c r="K10" i="20"/>
  <c r="J10" i="20"/>
  <c r="I10" i="20"/>
  <c r="H10" i="20"/>
  <c r="G10" i="20"/>
  <c r="D10" i="20"/>
  <c r="AB9" i="20"/>
  <c r="AA9" i="20"/>
  <c r="Z9" i="20"/>
  <c r="Y9" i="20"/>
  <c r="X9" i="20"/>
  <c r="W9" i="20"/>
  <c r="V9" i="20"/>
  <c r="U9" i="20"/>
  <c r="T9" i="20"/>
  <c r="S9" i="20"/>
  <c r="R9" i="20"/>
  <c r="Q9" i="20"/>
  <c r="P9" i="20"/>
  <c r="O9" i="20"/>
  <c r="N9" i="20"/>
  <c r="M9" i="20"/>
  <c r="L9" i="20"/>
  <c r="K9" i="20"/>
  <c r="J9" i="20"/>
  <c r="I9" i="20"/>
  <c r="H9" i="20"/>
  <c r="G9" i="20"/>
  <c r="D9" i="20"/>
  <c r="G7" i="20"/>
  <c r="B7" i="20"/>
  <c r="G6" i="20"/>
  <c r="B6" i="20"/>
  <c r="G5" i="20"/>
  <c r="B5" i="20"/>
  <c r="G4" i="20"/>
  <c r="B4" i="20"/>
  <c r="G3" i="20"/>
  <c r="B3" i="20"/>
  <c r="G2" i="20"/>
  <c r="B2" i="20"/>
  <c r="F526" i="19"/>
  <c r="F528" i="19" s="1"/>
  <c r="D528" i="19"/>
  <c r="D526" i="19"/>
  <c r="D524" i="19"/>
  <c r="F522" i="19"/>
  <c r="D522" i="19"/>
  <c r="D518" i="19"/>
  <c r="D516" i="19"/>
  <c r="D514" i="19"/>
  <c r="D511" i="19"/>
  <c r="D509" i="19"/>
  <c r="D507" i="19"/>
  <c r="D504" i="19"/>
  <c r="D503" i="19"/>
  <c r="D502" i="19"/>
  <c r="D501" i="19"/>
  <c r="D500" i="19"/>
  <c r="D499" i="19"/>
  <c r="D498" i="19"/>
  <c r="D497" i="19"/>
  <c r="D496" i="19"/>
  <c r="D495" i="19"/>
  <c r="F1607" i="15"/>
  <c r="F491" i="19" s="1"/>
  <c r="F493" i="19" s="1"/>
  <c r="D493" i="19"/>
  <c r="D2157" i="8"/>
  <c r="F1604" i="15"/>
  <c r="F1605" i="15" s="1"/>
  <c r="D2156" i="8"/>
  <c r="D2155" i="8"/>
  <c r="D2154" i="8"/>
  <c r="D1603" i="15"/>
  <c r="D487" i="19" s="1"/>
  <c r="F1596" i="15"/>
  <c r="F486" i="19" s="1"/>
  <c r="D2149" i="8"/>
  <c r="F1593" i="15"/>
  <c r="F1594" i="15" s="1"/>
  <c r="D2148" i="8"/>
  <c r="D480" i="19"/>
  <c r="D478" i="19"/>
  <c r="B212" i="16"/>
  <c r="D230" i="16" s="1"/>
  <c r="D242" i="16" s="1"/>
  <c r="C179" i="16"/>
  <c r="D201" i="16" s="1"/>
  <c r="D207" i="16" s="1"/>
  <c r="D475" i="19" s="1"/>
  <c r="C155" i="16"/>
  <c r="D177" i="16" s="1"/>
  <c r="D206" i="16" s="1"/>
  <c r="D474" i="19" s="1"/>
  <c r="C131" i="16"/>
  <c r="D153" i="16" s="1"/>
  <c r="D205" i="16" s="1"/>
  <c r="D473" i="19" s="1"/>
  <c r="C107" i="16"/>
  <c r="D129" i="16" s="1"/>
  <c r="D204" i="16" s="1"/>
  <c r="D472" i="19" s="1"/>
  <c r="B1562" i="15"/>
  <c r="B1540" i="15"/>
  <c r="D1583" i="15" s="1"/>
  <c r="F1523" i="15"/>
  <c r="C1521" i="15"/>
  <c r="D1528" i="15" s="1"/>
  <c r="D467" i="19" s="1"/>
  <c r="F1514" i="15"/>
  <c r="C1512" i="15"/>
  <c r="D1519" i="15" s="1"/>
  <c r="D466" i="19" s="1"/>
  <c r="D465" i="19"/>
  <c r="D459" i="19"/>
  <c r="D458" i="19"/>
  <c r="D457" i="19"/>
  <c r="D1499" i="15"/>
  <c r="D456" i="19" s="1"/>
  <c r="F1479" i="15"/>
  <c r="F1480" i="15" s="1"/>
  <c r="F1481" i="15" s="1"/>
  <c r="F1482" i="15" s="1"/>
  <c r="F1483" i="15" s="1"/>
  <c r="F1484" i="15" s="1"/>
  <c r="F1485" i="15" s="1"/>
  <c r="F1486" i="15" s="1"/>
  <c r="F1487" i="15" s="1"/>
  <c r="F1488" i="15" s="1"/>
  <c r="F1489" i="15" s="1"/>
  <c r="F1490" i="15" s="1"/>
  <c r="F1491" i="15" s="1"/>
  <c r="F1492" i="15" s="1"/>
  <c r="C1477" i="15"/>
  <c r="D1193" i="15"/>
  <c r="F332" i="15"/>
  <c r="D333" i="15"/>
  <c r="D332" i="15"/>
  <c r="D331" i="15"/>
  <c r="F1456" i="14"/>
  <c r="F1521" i="14" s="1"/>
  <c r="F1716" i="14" s="1"/>
  <c r="F385" i="19" s="1"/>
  <c r="D1736" i="14"/>
  <c r="D405" i="19" s="1"/>
  <c r="D1733" i="14"/>
  <c r="D402" i="19" s="1"/>
  <c r="D1732" i="14"/>
  <c r="D401" i="19" s="1"/>
  <c r="D1729" i="14"/>
  <c r="D398" i="19" s="1"/>
  <c r="D1728" i="14"/>
  <c r="D397" i="19" s="1"/>
  <c r="D1725" i="14"/>
  <c r="D394" i="19" s="1"/>
  <c r="D1724" i="14"/>
  <c r="D393" i="19" s="1"/>
  <c r="D1721" i="14"/>
  <c r="D390" i="19" s="1"/>
  <c r="D1720" i="14"/>
  <c r="D389" i="19" s="1"/>
  <c r="D1718" i="14"/>
  <c r="D387" i="19" s="1"/>
  <c r="D1716" i="14"/>
  <c r="D385" i="19" s="1"/>
  <c r="D1715" i="14"/>
  <c r="D384" i="19" s="1"/>
  <c r="D288" i="13"/>
  <c r="D383" i="19" s="1"/>
  <c r="D287" i="13"/>
  <c r="D382" i="19" s="1"/>
  <c r="D258" i="13"/>
  <c r="D358" i="19" s="1"/>
  <c r="D257" i="13"/>
  <c r="D357" i="19" s="1"/>
  <c r="D255" i="13"/>
  <c r="D355" i="19" s="1"/>
  <c r="D254" i="13"/>
  <c r="D354" i="19" s="1"/>
  <c r="D253" i="13"/>
  <c r="D353" i="19" s="1"/>
  <c r="D252" i="13"/>
  <c r="D352" i="19" s="1"/>
  <c r="D251" i="13"/>
  <c r="D351" i="19" s="1"/>
  <c r="D250" i="13"/>
  <c r="D350" i="19" s="1"/>
  <c r="D249" i="13"/>
  <c r="D349" i="19" s="1"/>
  <c r="D248" i="13"/>
  <c r="D348" i="19" s="1"/>
  <c r="D247" i="13"/>
  <c r="D347" i="19" s="1"/>
  <c r="D246" i="13"/>
  <c r="D346" i="19" s="1"/>
  <c r="D245" i="13"/>
  <c r="D345" i="19" s="1"/>
  <c r="D244" i="13"/>
  <c r="D344" i="19" s="1"/>
  <c r="D243" i="13"/>
  <c r="D343" i="19" s="1"/>
  <c r="D242" i="13"/>
  <c r="D342" i="19" s="1"/>
  <c r="D241" i="13"/>
  <c r="D341" i="19" s="1"/>
  <c r="D240" i="13"/>
  <c r="D340" i="19" s="1"/>
  <c r="D239" i="13"/>
  <c r="D339" i="19" s="1"/>
  <c r="D238" i="13"/>
  <c r="D338" i="19" s="1"/>
  <c r="D237" i="13"/>
  <c r="D337" i="19" s="1"/>
  <c r="D236" i="13"/>
  <c r="D336" i="19" s="1"/>
  <c r="D235" i="13"/>
  <c r="D335" i="19" s="1"/>
  <c r="D234" i="13"/>
  <c r="D334" i="19" s="1"/>
  <c r="D233" i="13"/>
  <c r="D333" i="19" s="1"/>
  <c r="D232" i="13"/>
  <c r="D332" i="19" s="1"/>
  <c r="F183" i="13"/>
  <c r="F288" i="19" s="1"/>
  <c r="D200" i="13"/>
  <c r="D305" i="19" s="1"/>
  <c r="D199" i="13"/>
  <c r="D304" i="19" s="1"/>
  <c r="D198" i="13"/>
  <c r="D303" i="19" s="1"/>
  <c r="D197" i="13"/>
  <c r="D302" i="19" s="1"/>
  <c r="D196" i="13"/>
  <c r="D301" i="19" s="1"/>
  <c r="D195" i="13"/>
  <c r="D300" i="19" s="1"/>
  <c r="D194" i="13"/>
  <c r="D299" i="19" s="1"/>
  <c r="D193" i="13"/>
  <c r="D298" i="19" s="1"/>
  <c r="D192" i="13"/>
  <c r="D297" i="19" s="1"/>
  <c r="D191" i="13"/>
  <c r="D296" i="19" s="1"/>
  <c r="D190" i="13"/>
  <c r="D295" i="19" s="1"/>
  <c r="D189" i="13"/>
  <c r="D294" i="19" s="1"/>
  <c r="D188" i="13"/>
  <c r="D293" i="19" s="1"/>
  <c r="D187" i="13"/>
  <c r="D292" i="19" s="1"/>
  <c r="D186" i="13"/>
  <c r="D291" i="19" s="1"/>
  <c r="D185" i="13"/>
  <c r="D290" i="19" s="1"/>
  <c r="D184" i="13"/>
  <c r="D289" i="19" s="1"/>
  <c r="D183" i="13"/>
  <c r="D288" i="19" s="1"/>
  <c r="D182" i="13"/>
  <c r="D287" i="19" s="1"/>
  <c r="F133" i="13"/>
  <c r="F134" i="13" s="1"/>
  <c r="F135" i="13" s="1"/>
  <c r="F136" i="13" s="1"/>
  <c r="F137" i="13" s="1"/>
  <c r="D154" i="13"/>
  <c r="D264" i="19" s="1"/>
  <c r="D153" i="13"/>
  <c r="D263" i="19" s="1"/>
  <c r="D152" i="13"/>
  <c r="D262" i="19" s="1"/>
  <c r="D151" i="13"/>
  <c r="D261" i="19" s="1"/>
  <c r="D150" i="13"/>
  <c r="D260" i="19" s="1"/>
  <c r="D149" i="13"/>
  <c r="D259" i="19" s="1"/>
  <c r="D148" i="13"/>
  <c r="D258" i="19" s="1"/>
  <c r="D147" i="13"/>
  <c r="D257" i="19" s="1"/>
  <c r="D146" i="13"/>
  <c r="D256" i="19" s="1"/>
  <c r="D145" i="13"/>
  <c r="D255" i="19" s="1"/>
  <c r="D144" i="13"/>
  <c r="D254" i="19" s="1"/>
  <c r="D143" i="13"/>
  <c r="D253" i="19" s="1"/>
  <c r="D142" i="13"/>
  <c r="D252" i="19" s="1"/>
  <c r="D141" i="13"/>
  <c r="D251" i="19" s="1"/>
  <c r="D140" i="13"/>
  <c r="D250" i="19" s="1"/>
  <c r="D139" i="13"/>
  <c r="D249" i="19" s="1"/>
  <c r="D138" i="13"/>
  <c r="D248" i="19" s="1"/>
  <c r="D137" i="13"/>
  <c r="D247" i="19" s="1"/>
  <c r="D136" i="13"/>
  <c r="D246" i="19" s="1"/>
  <c r="D135" i="13"/>
  <c r="D245" i="19" s="1"/>
  <c r="D134" i="13"/>
  <c r="D244" i="19" s="1"/>
  <c r="D133" i="13"/>
  <c r="D243" i="19" s="1"/>
  <c r="D132" i="13"/>
  <c r="D242" i="19" s="1"/>
  <c r="D98" i="13"/>
  <c r="D213" i="19" s="1"/>
  <c r="D97" i="13"/>
  <c r="D212" i="19" s="1"/>
  <c r="D96" i="13"/>
  <c r="D211" i="19" s="1"/>
  <c r="D95" i="13"/>
  <c r="D210" i="19" s="1"/>
  <c r="D94" i="13"/>
  <c r="D209" i="19" s="1"/>
  <c r="D93" i="13"/>
  <c r="D208" i="19" s="1"/>
  <c r="D92" i="13"/>
  <c r="D207" i="19" s="1"/>
  <c r="D91" i="13"/>
  <c r="D206" i="19" s="1"/>
  <c r="D90" i="13"/>
  <c r="D205" i="19" s="1"/>
  <c r="D89" i="13"/>
  <c r="D204" i="19" s="1"/>
  <c r="D88" i="13"/>
  <c r="D203" i="19" s="1"/>
  <c r="D87" i="13"/>
  <c r="D202" i="19" s="1"/>
  <c r="D86" i="13"/>
  <c r="D201" i="19" s="1"/>
  <c r="D85" i="13"/>
  <c r="D200" i="19" s="1"/>
  <c r="D84" i="13"/>
  <c r="D199" i="19" s="1"/>
  <c r="D83" i="13"/>
  <c r="D198" i="19" s="1"/>
  <c r="D82" i="13"/>
  <c r="D197" i="19" s="1"/>
  <c r="D81" i="13"/>
  <c r="D196" i="19" s="1"/>
  <c r="D80" i="13"/>
  <c r="D195" i="19" s="1"/>
  <c r="D79" i="13"/>
  <c r="D194" i="19" s="1"/>
  <c r="D78" i="13"/>
  <c r="D193" i="19" s="1"/>
  <c r="D77" i="13"/>
  <c r="D192" i="19" s="1"/>
  <c r="D76" i="13"/>
  <c r="D191" i="19" s="1"/>
  <c r="D75" i="13"/>
  <c r="D190" i="19" s="1"/>
  <c r="D74" i="13"/>
  <c r="D189" i="19" s="1"/>
  <c r="D73" i="13"/>
  <c r="D188" i="19" s="1"/>
  <c r="D72" i="13"/>
  <c r="D187" i="19" s="1"/>
  <c r="D71" i="13"/>
  <c r="D186" i="19" s="1"/>
  <c r="D70" i="13"/>
  <c r="D185" i="19" s="1"/>
  <c r="D69" i="13"/>
  <c r="D184" i="19" s="1"/>
  <c r="D68" i="13"/>
  <c r="D183" i="19" s="1"/>
  <c r="D67" i="13"/>
  <c r="D182" i="19" s="1"/>
  <c r="D35" i="13"/>
  <c r="D155" i="19" s="1"/>
  <c r="D34" i="13"/>
  <c r="D154" i="19" s="1"/>
  <c r="D33" i="13"/>
  <c r="D153" i="19" s="1"/>
  <c r="D32" i="13"/>
  <c r="D152" i="19" s="1"/>
  <c r="D31" i="13"/>
  <c r="D151" i="19" s="1"/>
  <c r="D30" i="13"/>
  <c r="D150" i="19" s="1"/>
  <c r="D29" i="13"/>
  <c r="D149" i="19" s="1"/>
  <c r="D28" i="13"/>
  <c r="D148" i="19" s="1"/>
  <c r="D27" i="13"/>
  <c r="D147" i="19" s="1"/>
  <c r="D26" i="13"/>
  <c r="D146" i="19" s="1"/>
  <c r="D25" i="13"/>
  <c r="D145" i="19" s="1"/>
  <c r="D24" i="13"/>
  <c r="D144" i="19" s="1"/>
  <c r="D23" i="13"/>
  <c r="D143" i="19" s="1"/>
  <c r="D22" i="13"/>
  <c r="D142" i="19" s="1"/>
  <c r="D21" i="13"/>
  <c r="D141" i="19" s="1"/>
  <c r="D20" i="13"/>
  <c r="D140" i="19" s="1"/>
  <c r="D19" i="13"/>
  <c r="D139" i="19" s="1"/>
  <c r="D18" i="13"/>
  <c r="D138" i="19" s="1"/>
  <c r="D17" i="13"/>
  <c r="D137" i="19" s="1"/>
  <c r="F426" i="12"/>
  <c r="F427" i="12" s="1"/>
  <c r="F428" i="12" s="1"/>
  <c r="F429" i="12" s="1"/>
  <c r="F430" i="12" s="1"/>
  <c r="F431" i="12" s="1"/>
  <c r="F560" i="11"/>
  <c r="F64" i="19" s="1"/>
  <c r="D94" i="19"/>
  <c r="D568" i="11"/>
  <c r="D72" i="19" s="1"/>
  <c r="D567" i="11"/>
  <c r="D71" i="19" s="1"/>
  <c r="D566" i="11"/>
  <c r="D70" i="19" s="1"/>
  <c r="D565" i="11"/>
  <c r="D69" i="19" s="1"/>
  <c r="D564" i="11"/>
  <c r="D68" i="19" s="1"/>
  <c r="D563" i="11"/>
  <c r="D67" i="19" s="1"/>
  <c r="D562" i="11"/>
  <c r="D66" i="19" s="1"/>
  <c r="D561" i="11"/>
  <c r="D65" i="19" s="1"/>
  <c r="D560" i="11"/>
  <c r="D64" i="19" s="1"/>
  <c r="D559" i="11"/>
  <c r="D63" i="19" s="1"/>
  <c r="F18" i="11"/>
  <c r="D23" i="11"/>
  <c r="D42" i="19" s="1"/>
  <c r="D22" i="11"/>
  <c r="D41" i="19" s="1"/>
  <c r="D21" i="11"/>
  <c r="D40" i="19" s="1"/>
  <c r="D20" i="11"/>
  <c r="D39" i="19" s="1"/>
  <c r="D19" i="11"/>
  <c r="D38" i="19" s="1"/>
  <c r="D18" i="11"/>
  <c r="D37" i="19" s="1"/>
  <c r="D17" i="11"/>
  <c r="D36" i="19" s="1"/>
  <c r="B241" i="10"/>
  <c r="D274" i="10" s="1"/>
  <c r="D35" i="19" s="1"/>
  <c r="D23" i="19"/>
  <c r="D22" i="19"/>
  <c r="D21" i="19"/>
  <c r="D20" i="19"/>
  <c r="D19" i="19"/>
  <c r="D18" i="19"/>
  <c r="D17" i="19"/>
  <c r="D16" i="19"/>
  <c r="D15" i="19"/>
  <c r="AB11" i="19"/>
  <c r="AA11" i="19"/>
  <c r="Z11" i="19"/>
  <c r="Y11" i="19"/>
  <c r="X11" i="19"/>
  <c r="W11" i="19"/>
  <c r="V11" i="19"/>
  <c r="U11" i="19"/>
  <c r="T11" i="19"/>
  <c r="S11" i="19"/>
  <c r="R11" i="19"/>
  <c r="Q11" i="19"/>
  <c r="P11" i="19"/>
  <c r="O11" i="19"/>
  <c r="N11" i="19"/>
  <c r="M11" i="19"/>
  <c r="L11" i="19"/>
  <c r="K11" i="19"/>
  <c r="J11" i="19"/>
  <c r="I11" i="19"/>
  <c r="H11" i="19"/>
  <c r="G11" i="19"/>
  <c r="AB10" i="19"/>
  <c r="AA10" i="19"/>
  <c r="Z10" i="19"/>
  <c r="Y10" i="19"/>
  <c r="X10" i="19"/>
  <c r="W10" i="19"/>
  <c r="V10" i="19"/>
  <c r="U10" i="19"/>
  <c r="T10" i="19"/>
  <c r="S10" i="19"/>
  <c r="R10" i="19"/>
  <c r="Q10" i="19"/>
  <c r="P10" i="19"/>
  <c r="O10" i="19"/>
  <c r="N10" i="19"/>
  <c r="M10" i="19"/>
  <c r="L10" i="19"/>
  <c r="K10" i="19"/>
  <c r="J10" i="19"/>
  <c r="I10" i="19"/>
  <c r="H10" i="19"/>
  <c r="G10" i="19"/>
  <c r="D10" i="19"/>
  <c r="AB9" i="19"/>
  <c r="AA9" i="19"/>
  <c r="Z9" i="19"/>
  <c r="Y9" i="19"/>
  <c r="X9" i="19"/>
  <c r="W9" i="19"/>
  <c r="V9" i="19"/>
  <c r="U9" i="19"/>
  <c r="T9" i="19"/>
  <c r="S9" i="19"/>
  <c r="R9" i="19"/>
  <c r="Q9" i="19"/>
  <c r="P9" i="19"/>
  <c r="O9" i="19"/>
  <c r="N9" i="19"/>
  <c r="M9" i="19"/>
  <c r="L9" i="19"/>
  <c r="K9" i="19"/>
  <c r="J9" i="19"/>
  <c r="I9" i="19"/>
  <c r="H9" i="19"/>
  <c r="G9" i="19"/>
  <c r="D9" i="19"/>
  <c r="G7" i="19"/>
  <c r="B7" i="19"/>
  <c r="G6" i="19"/>
  <c r="B6" i="19"/>
  <c r="G5" i="19"/>
  <c r="B5" i="19"/>
  <c r="G4" i="19"/>
  <c r="B4" i="19"/>
  <c r="G3" i="19"/>
  <c r="B3" i="19"/>
  <c r="G2" i="19"/>
  <c r="B2" i="19"/>
  <c r="C11" i="18"/>
  <c r="AB264" i="17"/>
  <c r="AB265" i="17"/>
  <c r="AB266" i="17"/>
  <c r="AB267" i="17"/>
  <c r="AB268" i="17"/>
  <c r="AB269" i="17"/>
  <c r="AB270" i="17"/>
  <c r="AB271" i="17"/>
  <c r="AB272" i="17"/>
  <c r="AB273" i="17"/>
  <c r="AB274" i="17"/>
  <c r="AB275" i="17"/>
  <c r="AB276" i="17"/>
  <c r="AB277" i="17"/>
  <c r="AB278" i="17"/>
  <c r="AB279" i="17"/>
  <c r="AB280" i="17"/>
  <c r="AB281" i="17"/>
  <c r="AB282" i="17"/>
  <c r="AB283" i="17"/>
  <c r="AB284" i="17"/>
  <c r="AB285" i="17"/>
  <c r="AB286" i="17"/>
  <c r="AB287" i="17"/>
  <c r="AB288" i="17"/>
  <c r="AB289" i="17"/>
  <c r="AB290" i="17"/>
  <c r="AB291" i="17"/>
  <c r="AB292" i="17"/>
  <c r="AB293" i="17"/>
  <c r="AA264" i="17"/>
  <c r="AA265" i="17"/>
  <c r="AA266" i="17"/>
  <c r="AA267" i="17"/>
  <c r="AA268" i="17"/>
  <c r="AA269" i="17"/>
  <c r="AA270" i="17"/>
  <c r="AA271" i="17"/>
  <c r="AA272" i="17"/>
  <c r="AA273" i="17"/>
  <c r="AA274" i="17"/>
  <c r="AA275" i="17"/>
  <c r="AA276" i="17"/>
  <c r="AA277" i="17"/>
  <c r="AA278" i="17"/>
  <c r="AA279" i="17"/>
  <c r="AA280" i="17"/>
  <c r="AA281" i="17"/>
  <c r="AA282" i="17"/>
  <c r="AA283" i="17"/>
  <c r="AA284" i="17"/>
  <c r="AA285" i="17"/>
  <c r="AA286" i="17"/>
  <c r="AA287" i="17"/>
  <c r="AA288" i="17"/>
  <c r="AA289" i="17"/>
  <c r="AA290" i="17"/>
  <c r="AA291" i="17"/>
  <c r="AA292" i="17"/>
  <c r="AA293" i="17"/>
  <c r="Z264" i="17"/>
  <c r="Z265" i="17"/>
  <c r="Z266" i="17"/>
  <c r="Z267" i="17"/>
  <c r="Z268" i="17"/>
  <c r="Z269" i="17"/>
  <c r="Z270" i="17"/>
  <c r="Z271" i="17"/>
  <c r="Z272" i="17"/>
  <c r="Z273" i="17"/>
  <c r="Z274" i="17"/>
  <c r="Z275" i="17"/>
  <c r="Z276" i="17"/>
  <c r="Z277" i="17"/>
  <c r="Z278" i="17"/>
  <c r="Z279" i="17"/>
  <c r="Z280" i="17"/>
  <c r="Z281" i="17"/>
  <c r="Z282" i="17"/>
  <c r="Z283" i="17"/>
  <c r="Z284" i="17"/>
  <c r="Z285" i="17"/>
  <c r="Z286" i="17"/>
  <c r="Z287" i="17"/>
  <c r="Z288" i="17"/>
  <c r="Z289" i="17"/>
  <c r="Z290" i="17"/>
  <c r="Z291" i="17"/>
  <c r="Z292" i="17"/>
  <c r="Z293" i="17"/>
  <c r="Y264" i="17"/>
  <c r="Y265" i="17"/>
  <c r="Y266" i="17"/>
  <c r="Y267" i="17"/>
  <c r="Y268" i="17"/>
  <c r="Y269" i="17"/>
  <c r="Y270" i="17"/>
  <c r="Y271" i="17"/>
  <c r="Y272" i="17"/>
  <c r="Y273" i="17"/>
  <c r="Y274" i="17"/>
  <c r="Y275" i="17"/>
  <c r="Y276" i="17"/>
  <c r="Y277" i="17"/>
  <c r="Y278" i="17"/>
  <c r="Y279" i="17"/>
  <c r="Y280" i="17"/>
  <c r="Y281" i="17"/>
  <c r="Y282" i="17"/>
  <c r="Y283" i="17"/>
  <c r="Y284" i="17"/>
  <c r="Y285" i="17"/>
  <c r="Y286" i="17"/>
  <c r="Y287" i="17"/>
  <c r="Y288" i="17"/>
  <c r="Y289" i="17"/>
  <c r="Y290" i="17"/>
  <c r="Y291" i="17"/>
  <c r="Y292" i="17"/>
  <c r="Y293" i="17"/>
  <c r="X264" i="17"/>
  <c r="X265" i="17"/>
  <c r="X266" i="17"/>
  <c r="X267" i="17"/>
  <c r="X268" i="17"/>
  <c r="X269" i="17"/>
  <c r="X270" i="17"/>
  <c r="X271" i="17"/>
  <c r="X272" i="17"/>
  <c r="X273" i="17"/>
  <c r="X274" i="17"/>
  <c r="X275" i="17"/>
  <c r="X276" i="17"/>
  <c r="X277" i="17"/>
  <c r="X278" i="17"/>
  <c r="X279" i="17"/>
  <c r="X280" i="17"/>
  <c r="X281" i="17"/>
  <c r="X282" i="17"/>
  <c r="X283" i="17"/>
  <c r="X284" i="17"/>
  <c r="X285" i="17"/>
  <c r="X286" i="17"/>
  <c r="X287" i="17"/>
  <c r="X288" i="17"/>
  <c r="X289" i="17"/>
  <c r="X290" i="17"/>
  <c r="X291" i="17"/>
  <c r="X292" i="17"/>
  <c r="X293" i="17"/>
  <c r="W264" i="17"/>
  <c r="W265" i="17"/>
  <c r="W266" i="17"/>
  <c r="W267" i="17"/>
  <c r="W268" i="17"/>
  <c r="W269" i="17"/>
  <c r="W270" i="17"/>
  <c r="W271" i="17"/>
  <c r="W272" i="17"/>
  <c r="W273" i="17"/>
  <c r="W274" i="17"/>
  <c r="W275" i="17"/>
  <c r="W276" i="17"/>
  <c r="W277" i="17"/>
  <c r="W278" i="17"/>
  <c r="W279" i="17"/>
  <c r="W280" i="17"/>
  <c r="W281" i="17"/>
  <c r="W282" i="17"/>
  <c r="W283" i="17"/>
  <c r="W284" i="17"/>
  <c r="W285" i="17"/>
  <c r="W286" i="17"/>
  <c r="W287" i="17"/>
  <c r="W288" i="17"/>
  <c r="W289" i="17"/>
  <c r="W290" i="17"/>
  <c r="W291" i="17"/>
  <c r="W292" i="17"/>
  <c r="W293" i="17"/>
  <c r="V264" i="17"/>
  <c r="V265" i="17"/>
  <c r="V266" i="17"/>
  <c r="V267" i="17"/>
  <c r="V268" i="17"/>
  <c r="V269" i="17"/>
  <c r="V270" i="17"/>
  <c r="V271" i="17"/>
  <c r="V272" i="17"/>
  <c r="V273" i="17"/>
  <c r="V274" i="17"/>
  <c r="V275" i="17"/>
  <c r="V276" i="17"/>
  <c r="V277" i="17"/>
  <c r="V278" i="17"/>
  <c r="V279" i="17"/>
  <c r="V280" i="17"/>
  <c r="V281" i="17"/>
  <c r="V282" i="17"/>
  <c r="V283" i="17"/>
  <c r="V284" i="17"/>
  <c r="V285" i="17"/>
  <c r="V286" i="17"/>
  <c r="V287" i="17"/>
  <c r="V288" i="17"/>
  <c r="V289" i="17"/>
  <c r="V290" i="17"/>
  <c r="V291" i="17"/>
  <c r="V292" i="17"/>
  <c r="V293" i="17"/>
  <c r="U264" i="17"/>
  <c r="U265" i="17"/>
  <c r="U266" i="17"/>
  <c r="U267" i="17"/>
  <c r="U268" i="17"/>
  <c r="U269" i="17"/>
  <c r="U270" i="17"/>
  <c r="U271" i="17"/>
  <c r="U272" i="17"/>
  <c r="U273" i="17"/>
  <c r="U274" i="17"/>
  <c r="U275" i="17"/>
  <c r="U276" i="17"/>
  <c r="U277" i="17"/>
  <c r="U278" i="17"/>
  <c r="U279" i="17"/>
  <c r="U280" i="17"/>
  <c r="U281" i="17"/>
  <c r="U282" i="17"/>
  <c r="U283" i="17"/>
  <c r="U284" i="17"/>
  <c r="U285" i="17"/>
  <c r="U286" i="17"/>
  <c r="U287" i="17"/>
  <c r="U288" i="17"/>
  <c r="U289" i="17"/>
  <c r="U290" i="17"/>
  <c r="U291" i="17"/>
  <c r="U292" i="17"/>
  <c r="U293" i="17"/>
  <c r="T264" i="17"/>
  <c r="T265" i="17"/>
  <c r="T266" i="17"/>
  <c r="T267" i="17"/>
  <c r="T268" i="17"/>
  <c r="T269" i="17"/>
  <c r="T270" i="17"/>
  <c r="T271" i="17"/>
  <c r="T272" i="17"/>
  <c r="T273" i="17"/>
  <c r="T274" i="17"/>
  <c r="T275" i="17"/>
  <c r="T276" i="17"/>
  <c r="T277" i="17"/>
  <c r="T278" i="17"/>
  <c r="T279" i="17"/>
  <c r="T280" i="17"/>
  <c r="T281" i="17"/>
  <c r="T282" i="17"/>
  <c r="T283" i="17"/>
  <c r="T284" i="17"/>
  <c r="T285" i="17"/>
  <c r="T286" i="17"/>
  <c r="T287" i="17"/>
  <c r="T288" i="17"/>
  <c r="T289" i="17"/>
  <c r="T290" i="17"/>
  <c r="T291" i="17"/>
  <c r="T292" i="17"/>
  <c r="T293" i="17"/>
  <c r="S264" i="17"/>
  <c r="S265" i="17"/>
  <c r="S266" i="17"/>
  <c r="S267" i="17"/>
  <c r="S268" i="17"/>
  <c r="S269" i="17"/>
  <c r="S270" i="17"/>
  <c r="S271" i="17"/>
  <c r="S272" i="17"/>
  <c r="S273" i="17"/>
  <c r="S274" i="17"/>
  <c r="S275" i="17"/>
  <c r="S276" i="17"/>
  <c r="S277" i="17"/>
  <c r="S278" i="17"/>
  <c r="S279" i="17"/>
  <c r="S280" i="17"/>
  <c r="S281" i="17"/>
  <c r="S282" i="17"/>
  <c r="S283" i="17"/>
  <c r="S284" i="17"/>
  <c r="S285" i="17"/>
  <c r="S286" i="17"/>
  <c r="S287" i="17"/>
  <c r="S288" i="17"/>
  <c r="S289" i="17"/>
  <c r="S290" i="17"/>
  <c r="S291" i="17"/>
  <c r="S292" i="17"/>
  <c r="S293" i="17"/>
  <c r="R264" i="17"/>
  <c r="R265" i="17"/>
  <c r="R266" i="17"/>
  <c r="R267" i="17"/>
  <c r="R268" i="17"/>
  <c r="R269" i="17"/>
  <c r="R270" i="17"/>
  <c r="R271" i="17"/>
  <c r="R272" i="17"/>
  <c r="R273" i="17"/>
  <c r="R274" i="17"/>
  <c r="R275" i="17"/>
  <c r="R276" i="17"/>
  <c r="R277" i="17"/>
  <c r="R278" i="17"/>
  <c r="R279" i="17"/>
  <c r="R280" i="17"/>
  <c r="R281" i="17"/>
  <c r="R282" i="17"/>
  <c r="R283" i="17"/>
  <c r="R284" i="17"/>
  <c r="R285" i="17"/>
  <c r="R286" i="17"/>
  <c r="R287" i="17"/>
  <c r="R288" i="17"/>
  <c r="R289" i="17"/>
  <c r="R290" i="17"/>
  <c r="R291" i="17"/>
  <c r="R292" i="17"/>
  <c r="R293" i="17"/>
  <c r="Q264" i="17"/>
  <c r="Q265" i="17"/>
  <c r="Q266" i="17"/>
  <c r="Q267" i="17"/>
  <c r="Q268" i="17"/>
  <c r="Q269" i="17"/>
  <c r="Q270" i="17"/>
  <c r="Q271" i="17"/>
  <c r="Q272" i="17"/>
  <c r="Q273" i="17"/>
  <c r="Q274" i="17"/>
  <c r="Q275" i="17"/>
  <c r="Q276" i="17"/>
  <c r="Q277" i="17"/>
  <c r="Q278" i="17"/>
  <c r="Q279" i="17"/>
  <c r="Q280" i="17"/>
  <c r="Q281" i="17"/>
  <c r="Q282" i="17"/>
  <c r="Q283" i="17"/>
  <c r="Q284" i="17"/>
  <c r="Q285" i="17"/>
  <c r="Q286" i="17"/>
  <c r="Q287" i="17"/>
  <c r="Q288" i="17"/>
  <c r="Q289" i="17"/>
  <c r="Q290" i="17"/>
  <c r="Q291" i="17"/>
  <c r="Q292" i="17"/>
  <c r="Q293" i="17"/>
  <c r="P264" i="17"/>
  <c r="P265" i="17"/>
  <c r="P266" i="17"/>
  <c r="P267" i="17"/>
  <c r="P268" i="17"/>
  <c r="P269" i="17"/>
  <c r="P270" i="17"/>
  <c r="P271" i="17"/>
  <c r="P272" i="17"/>
  <c r="P273" i="17"/>
  <c r="P274" i="17"/>
  <c r="P275" i="17"/>
  <c r="P276" i="17"/>
  <c r="P277" i="17"/>
  <c r="P278" i="17"/>
  <c r="P279" i="17"/>
  <c r="P280" i="17"/>
  <c r="P281" i="17"/>
  <c r="P282" i="17"/>
  <c r="P283" i="17"/>
  <c r="P284" i="17"/>
  <c r="P285" i="17"/>
  <c r="P286" i="17"/>
  <c r="P287" i="17"/>
  <c r="P288" i="17"/>
  <c r="P289" i="17"/>
  <c r="P290" i="17"/>
  <c r="P291" i="17"/>
  <c r="P292" i="17"/>
  <c r="P293" i="17"/>
  <c r="O264" i="17"/>
  <c r="O265" i="17"/>
  <c r="O266" i="17"/>
  <c r="O267" i="17"/>
  <c r="O268" i="17"/>
  <c r="O269" i="17"/>
  <c r="O270" i="17"/>
  <c r="O271" i="17"/>
  <c r="O272" i="17"/>
  <c r="O273" i="17"/>
  <c r="O274" i="17"/>
  <c r="O275" i="17"/>
  <c r="O276" i="17"/>
  <c r="O277" i="17"/>
  <c r="O278" i="17"/>
  <c r="O279" i="17"/>
  <c r="O280" i="17"/>
  <c r="O281" i="17"/>
  <c r="O282" i="17"/>
  <c r="O283" i="17"/>
  <c r="O284" i="17"/>
  <c r="O285" i="17"/>
  <c r="O286" i="17"/>
  <c r="O287" i="17"/>
  <c r="O288" i="17"/>
  <c r="O289" i="17"/>
  <c r="O290" i="17"/>
  <c r="O291" i="17"/>
  <c r="O292" i="17"/>
  <c r="O293" i="17"/>
  <c r="N264" i="17"/>
  <c r="N265" i="17"/>
  <c r="N266" i="17"/>
  <c r="N267" i="17"/>
  <c r="N268" i="17"/>
  <c r="N269" i="17"/>
  <c r="N270" i="17"/>
  <c r="N271" i="17"/>
  <c r="N272" i="17"/>
  <c r="N273" i="17"/>
  <c r="N274" i="17"/>
  <c r="N275" i="17"/>
  <c r="N276" i="17"/>
  <c r="N277" i="17"/>
  <c r="N278" i="17"/>
  <c r="N279" i="17"/>
  <c r="N280" i="17"/>
  <c r="N281" i="17"/>
  <c r="N282" i="17"/>
  <c r="N283" i="17"/>
  <c r="N284" i="17"/>
  <c r="N285" i="17"/>
  <c r="N286" i="17"/>
  <c r="N287" i="17"/>
  <c r="N288" i="17"/>
  <c r="N289" i="17"/>
  <c r="N290" i="17"/>
  <c r="N291" i="17"/>
  <c r="N292" i="17"/>
  <c r="N293" i="17"/>
  <c r="M264" i="17"/>
  <c r="M265" i="17"/>
  <c r="M266" i="17"/>
  <c r="M267" i="17"/>
  <c r="M268" i="17"/>
  <c r="M269" i="17"/>
  <c r="M270" i="17"/>
  <c r="M271" i="17"/>
  <c r="M272" i="17"/>
  <c r="M273" i="17"/>
  <c r="M274" i="17"/>
  <c r="M275" i="17"/>
  <c r="M276" i="17"/>
  <c r="M277" i="17"/>
  <c r="M278" i="17"/>
  <c r="M279" i="17"/>
  <c r="M280" i="17"/>
  <c r="M281" i="17"/>
  <c r="M282" i="17"/>
  <c r="M283" i="17"/>
  <c r="M284" i="17"/>
  <c r="M285" i="17"/>
  <c r="M286" i="17"/>
  <c r="M287" i="17"/>
  <c r="M288" i="17"/>
  <c r="M289" i="17"/>
  <c r="M290" i="17"/>
  <c r="M291" i="17"/>
  <c r="M292" i="17"/>
  <c r="M293" i="17"/>
  <c r="L264" i="17"/>
  <c r="L265" i="17"/>
  <c r="L266" i="17"/>
  <c r="L267" i="17"/>
  <c r="L268" i="17"/>
  <c r="L269" i="17"/>
  <c r="L270" i="17"/>
  <c r="L271" i="17"/>
  <c r="L272" i="17"/>
  <c r="L273" i="17"/>
  <c r="L274" i="17"/>
  <c r="L275" i="17"/>
  <c r="L276" i="17"/>
  <c r="L277" i="17"/>
  <c r="L278" i="17"/>
  <c r="L279" i="17"/>
  <c r="L280" i="17"/>
  <c r="L281" i="17"/>
  <c r="L282" i="17"/>
  <c r="L283" i="17"/>
  <c r="L284" i="17"/>
  <c r="L285" i="17"/>
  <c r="L286" i="17"/>
  <c r="L287" i="17"/>
  <c r="L288" i="17"/>
  <c r="L289" i="17"/>
  <c r="L290" i="17"/>
  <c r="L291" i="17"/>
  <c r="L292" i="17"/>
  <c r="L293" i="17"/>
  <c r="K264" i="17"/>
  <c r="K265" i="17"/>
  <c r="K266" i="17"/>
  <c r="K267" i="17"/>
  <c r="K268" i="17"/>
  <c r="K269" i="17"/>
  <c r="K270" i="17"/>
  <c r="K271" i="17"/>
  <c r="K272" i="17"/>
  <c r="K273" i="17"/>
  <c r="K274" i="17"/>
  <c r="K275" i="17"/>
  <c r="K276" i="17"/>
  <c r="K277" i="17"/>
  <c r="K278" i="17"/>
  <c r="K279" i="17"/>
  <c r="K280" i="17"/>
  <c r="K281" i="17"/>
  <c r="K282" i="17"/>
  <c r="K283" i="17"/>
  <c r="K284" i="17"/>
  <c r="K285" i="17"/>
  <c r="K286" i="17"/>
  <c r="K287" i="17"/>
  <c r="K288" i="17"/>
  <c r="K289" i="17"/>
  <c r="K290" i="17"/>
  <c r="K291" i="17"/>
  <c r="K292" i="17"/>
  <c r="K293" i="17"/>
  <c r="J264" i="17"/>
  <c r="J265" i="17"/>
  <c r="J266" i="17"/>
  <c r="J267" i="17"/>
  <c r="J268" i="17"/>
  <c r="J269" i="17"/>
  <c r="J270" i="17"/>
  <c r="J271" i="17"/>
  <c r="J272" i="17"/>
  <c r="J273" i="17"/>
  <c r="J274" i="17"/>
  <c r="J275" i="17"/>
  <c r="J276" i="17"/>
  <c r="J277" i="17"/>
  <c r="J278" i="17"/>
  <c r="J279" i="17"/>
  <c r="J280" i="17"/>
  <c r="J281" i="17"/>
  <c r="J282" i="17"/>
  <c r="J283" i="17"/>
  <c r="J284" i="17"/>
  <c r="J285" i="17"/>
  <c r="J286" i="17"/>
  <c r="J287" i="17"/>
  <c r="J288" i="17"/>
  <c r="J289" i="17"/>
  <c r="J290" i="17"/>
  <c r="J291" i="17"/>
  <c r="J292" i="17"/>
  <c r="J293" i="17"/>
  <c r="I264" i="17"/>
  <c r="I265" i="17"/>
  <c r="I266" i="17"/>
  <c r="I267" i="17"/>
  <c r="I268" i="17"/>
  <c r="I269" i="17"/>
  <c r="I270" i="17"/>
  <c r="I271" i="17"/>
  <c r="I272" i="17"/>
  <c r="I273" i="17"/>
  <c r="I274" i="17"/>
  <c r="I275" i="17"/>
  <c r="I276" i="17"/>
  <c r="I277" i="17"/>
  <c r="I278" i="17"/>
  <c r="I279" i="17"/>
  <c r="I280" i="17"/>
  <c r="I281" i="17"/>
  <c r="I282" i="17"/>
  <c r="I283" i="17"/>
  <c r="I284" i="17"/>
  <c r="I285" i="17"/>
  <c r="I286" i="17"/>
  <c r="I287" i="17"/>
  <c r="I288" i="17"/>
  <c r="I289" i="17"/>
  <c r="I290" i="17"/>
  <c r="I291" i="17"/>
  <c r="I292" i="17"/>
  <c r="I293" i="17"/>
  <c r="H264" i="17"/>
  <c r="H265" i="17"/>
  <c r="H266" i="17"/>
  <c r="H267" i="17"/>
  <c r="H268" i="17"/>
  <c r="H269" i="17"/>
  <c r="H270" i="17"/>
  <c r="H271" i="17"/>
  <c r="H272" i="17"/>
  <c r="H273" i="17"/>
  <c r="H274" i="17"/>
  <c r="H275" i="17"/>
  <c r="H276" i="17"/>
  <c r="H277" i="17"/>
  <c r="H278" i="17"/>
  <c r="H279" i="17"/>
  <c r="H280" i="17"/>
  <c r="H281" i="17"/>
  <c r="H282" i="17"/>
  <c r="H283" i="17"/>
  <c r="H284" i="17"/>
  <c r="H285" i="17"/>
  <c r="H286" i="17"/>
  <c r="H287" i="17"/>
  <c r="H288" i="17"/>
  <c r="H289" i="17"/>
  <c r="H290" i="17"/>
  <c r="H291" i="17"/>
  <c r="H292" i="17"/>
  <c r="H293" i="17"/>
  <c r="G264" i="17"/>
  <c r="G265" i="17"/>
  <c r="G266" i="17"/>
  <c r="G267" i="17"/>
  <c r="G268" i="17"/>
  <c r="G269" i="17"/>
  <c r="G270" i="17"/>
  <c r="G271" i="17"/>
  <c r="G272" i="17"/>
  <c r="G273" i="17"/>
  <c r="G274" i="17"/>
  <c r="G275" i="17"/>
  <c r="G276" i="17"/>
  <c r="G277" i="17"/>
  <c r="G278" i="17"/>
  <c r="G279" i="17"/>
  <c r="G280" i="17"/>
  <c r="G281" i="17"/>
  <c r="G282" i="17"/>
  <c r="G283" i="17"/>
  <c r="G284" i="17"/>
  <c r="G285" i="17"/>
  <c r="G286" i="17"/>
  <c r="G287" i="17"/>
  <c r="G288" i="17"/>
  <c r="G289" i="17"/>
  <c r="G290" i="17"/>
  <c r="G291" i="17"/>
  <c r="G292" i="17"/>
  <c r="G293" i="17"/>
  <c r="F194" i="17"/>
  <c r="D295" i="17"/>
  <c r="D2278" i="8"/>
  <c r="D188" i="17" s="1"/>
  <c r="D223" i="17" s="1"/>
  <c r="D258" i="17" s="1"/>
  <c r="D293" i="17" s="1"/>
  <c r="D2277" i="8"/>
  <c r="D187" i="17" s="1"/>
  <c r="D222" i="17" s="1"/>
  <c r="D257" i="17" s="1"/>
  <c r="D292" i="17" s="1"/>
  <c r="D2276" i="8"/>
  <c r="D186" i="17" s="1"/>
  <c r="D221" i="17" s="1"/>
  <c r="D256" i="17" s="1"/>
  <c r="D291" i="17" s="1"/>
  <c r="D2275" i="8"/>
  <c r="D185" i="17" s="1"/>
  <c r="D220" i="17" s="1"/>
  <c r="D255" i="17" s="1"/>
  <c r="D290" i="17" s="1"/>
  <c r="D2274" i="8"/>
  <c r="D184" i="17" s="1"/>
  <c r="D219" i="17" s="1"/>
  <c r="D254" i="17" s="1"/>
  <c r="D289" i="17" s="1"/>
  <c r="D2273" i="8"/>
  <c r="D183" i="17" s="1"/>
  <c r="D218" i="17" s="1"/>
  <c r="D253" i="17" s="1"/>
  <c r="D288" i="17" s="1"/>
  <c r="D2272" i="8"/>
  <c r="D182" i="17" s="1"/>
  <c r="D217" i="17" s="1"/>
  <c r="D252" i="17" s="1"/>
  <c r="D287" i="17" s="1"/>
  <c r="D2271" i="8"/>
  <c r="D181" i="17" s="1"/>
  <c r="D216" i="17" s="1"/>
  <c r="D251" i="17" s="1"/>
  <c r="D286" i="17" s="1"/>
  <c r="D2270" i="8"/>
  <c r="D180" i="17" s="1"/>
  <c r="D215" i="17" s="1"/>
  <c r="D250" i="17" s="1"/>
  <c r="D285" i="17" s="1"/>
  <c r="D2269" i="8"/>
  <c r="D179" i="17" s="1"/>
  <c r="D214" i="17" s="1"/>
  <c r="D249" i="17" s="1"/>
  <c r="D284" i="17" s="1"/>
  <c r="D2268" i="8"/>
  <c r="D178" i="17" s="1"/>
  <c r="D213" i="17" s="1"/>
  <c r="D248" i="17" s="1"/>
  <c r="D283" i="17" s="1"/>
  <c r="D2267" i="8"/>
  <c r="D177" i="17" s="1"/>
  <c r="D212" i="17" s="1"/>
  <c r="D247" i="17" s="1"/>
  <c r="D282" i="17" s="1"/>
  <c r="D2266" i="8"/>
  <c r="D176" i="17" s="1"/>
  <c r="D211" i="17" s="1"/>
  <c r="D246" i="17" s="1"/>
  <c r="D281" i="17" s="1"/>
  <c r="D2265" i="8"/>
  <c r="D175" i="17" s="1"/>
  <c r="D210" i="17" s="1"/>
  <c r="D245" i="17" s="1"/>
  <c r="D280" i="17" s="1"/>
  <c r="D2264" i="8"/>
  <c r="D174" i="17" s="1"/>
  <c r="D209" i="17" s="1"/>
  <c r="D244" i="17" s="1"/>
  <c r="D279" i="17" s="1"/>
  <c r="D2263" i="8"/>
  <c r="D173" i="17" s="1"/>
  <c r="D208" i="17" s="1"/>
  <c r="D243" i="17" s="1"/>
  <c r="D278" i="17" s="1"/>
  <c r="D2262" i="8"/>
  <c r="D172" i="17" s="1"/>
  <c r="D207" i="17" s="1"/>
  <c r="D242" i="17" s="1"/>
  <c r="D277" i="17" s="1"/>
  <c r="D2261" i="8"/>
  <c r="D171" i="17" s="1"/>
  <c r="D206" i="17" s="1"/>
  <c r="D241" i="17" s="1"/>
  <c r="D276" i="17" s="1"/>
  <c r="D170" i="17"/>
  <c r="D169" i="17"/>
  <c r="D168" i="17"/>
  <c r="D167" i="17"/>
  <c r="D166" i="17"/>
  <c r="D165" i="17"/>
  <c r="D164" i="17"/>
  <c r="D163" i="17"/>
  <c r="D162" i="17"/>
  <c r="D161" i="17"/>
  <c r="D160" i="17"/>
  <c r="D159" i="17"/>
  <c r="AB260" i="17"/>
  <c r="AA260" i="17"/>
  <c r="Z260" i="17"/>
  <c r="Y260" i="17"/>
  <c r="X260" i="17"/>
  <c r="W260" i="17"/>
  <c r="V260" i="17"/>
  <c r="U260" i="17"/>
  <c r="T260" i="17"/>
  <c r="S260" i="17"/>
  <c r="R260" i="17"/>
  <c r="Q260" i="17"/>
  <c r="P260" i="17"/>
  <c r="O260" i="17"/>
  <c r="N260" i="17"/>
  <c r="M260" i="17"/>
  <c r="L260" i="17"/>
  <c r="K260" i="17"/>
  <c r="J260" i="17"/>
  <c r="I260" i="17"/>
  <c r="H260" i="17"/>
  <c r="G260" i="17"/>
  <c r="D260" i="17"/>
  <c r="AB225" i="17"/>
  <c r="AA225" i="17"/>
  <c r="Z225" i="17"/>
  <c r="Y225" i="17"/>
  <c r="X225" i="17"/>
  <c r="W225" i="17"/>
  <c r="V225" i="17"/>
  <c r="U225" i="17"/>
  <c r="T225" i="17"/>
  <c r="S225" i="17"/>
  <c r="R225" i="17"/>
  <c r="Q225" i="17"/>
  <c r="P225" i="17"/>
  <c r="O225" i="17"/>
  <c r="N225" i="17"/>
  <c r="M225" i="17"/>
  <c r="L225" i="17"/>
  <c r="K225" i="17"/>
  <c r="J225" i="17"/>
  <c r="I225" i="17"/>
  <c r="H225" i="17"/>
  <c r="G225" i="17"/>
  <c r="D225" i="17"/>
  <c r="AB190" i="17"/>
  <c r="AA190" i="17"/>
  <c r="Z190" i="17"/>
  <c r="Y190" i="17"/>
  <c r="X190" i="17"/>
  <c r="W190" i="17"/>
  <c r="V190" i="17"/>
  <c r="U190" i="17"/>
  <c r="T190" i="17"/>
  <c r="S190" i="17"/>
  <c r="R190" i="17"/>
  <c r="Q190" i="17"/>
  <c r="P190" i="17"/>
  <c r="O190" i="17"/>
  <c r="N190" i="17"/>
  <c r="M190" i="17"/>
  <c r="L190" i="17"/>
  <c r="K190" i="17"/>
  <c r="J190" i="17"/>
  <c r="I190" i="17"/>
  <c r="H190" i="17"/>
  <c r="G190" i="17"/>
  <c r="F160" i="17"/>
  <c r="D190" i="17"/>
  <c r="AB122" i="17"/>
  <c r="AB123" i="17"/>
  <c r="AB124" i="17"/>
  <c r="AB125" i="17"/>
  <c r="AB126" i="17"/>
  <c r="AB127" i="17"/>
  <c r="AB128" i="17"/>
  <c r="AB129" i="17"/>
  <c r="AB130" i="17"/>
  <c r="AB131" i="17"/>
  <c r="AB132" i="17"/>
  <c r="AB133" i="17"/>
  <c r="AB134" i="17"/>
  <c r="AB135" i="17"/>
  <c r="AB136" i="17"/>
  <c r="AB137" i="17"/>
  <c r="AB138" i="17"/>
  <c r="AB139" i="17"/>
  <c r="AB140" i="17"/>
  <c r="AB141" i="17"/>
  <c r="AB142" i="17"/>
  <c r="AB143" i="17"/>
  <c r="AB144" i="17"/>
  <c r="AB145" i="17"/>
  <c r="AB146" i="17"/>
  <c r="AB147" i="17"/>
  <c r="AB148" i="17"/>
  <c r="AB149" i="17"/>
  <c r="AB150" i="17"/>
  <c r="AB151" i="17"/>
  <c r="AA122" i="17"/>
  <c r="AA123" i="17"/>
  <c r="AA124" i="17"/>
  <c r="AA125" i="17"/>
  <c r="AA126" i="17"/>
  <c r="AA127" i="17"/>
  <c r="AA128" i="17"/>
  <c r="AA129" i="17"/>
  <c r="AA130" i="17"/>
  <c r="AA131" i="17"/>
  <c r="AA132" i="17"/>
  <c r="AA133" i="17"/>
  <c r="AA134" i="17"/>
  <c r="AA135" i="17"/>
  <c r="AA136" i="17"/>
  <c r="AA137" i="17"/>
  <c r="AA138" i="17"/>
  <c r="AA139" i="17"/>
  <c r="AA140" i="17"/>
  <c r="AA141" i="17"/>
  <c r="AA142" i="17"/>
  <c r="AA143" i="17"/>
  <c r="AA144" i="17"/>
  <c r="AA145" i="17"/>
  <c r="AA146" i="17"/>
  <c r="AA147" i="17"/>
  <c r="AA148" i="17"/>
  <c r="AA149" i="17"/>
  <c r="AA150" i="17"/>
  <c r="AA151" i="17"/>
  <c r="Z122" i="17"/>
  <c r="Z123" i="17"/>
  <c r="Z124" i="17"/>
  <c r="Z125" i="17"/>
  <c r="Z126" i="17"/>
  <c r="Z127" i="17"/>
  <c r="Z128" i="17"/>
  <c r="Z129" i="17"/>
  <c r="Z130" i="17"/>
  <c r="Z131" i="17"/>
  <c r="Z132" i="17"/>
  <c r="Z133" i="17"/>
  <c r="Z134" i="17"/>
  <c r="Z135" i="17"/>
  <c r="Z136" i="17"/>
  <c r="Z137" i="17"/>
  <c r="Z138" i="17"/>
  <c r="Z139" i="17"/>
  <c r="Z140" i="17"/>
  <c r="Z141" i="17"/>
  <c r="Z142" i="17"/>
  <c r="Z143" i="17"/>
  <c r="Z144" i="17"/>
  <c r="Z145" i="17"/>
  <c r="Z146" i="17"/>
  <c r="Z147" i="17"/>
  <c r="Z148" i="17"/>
  <c r="Z149" i="17"/>
  <c r="Z150" i="17"/>
  <c r="Z151" i="17"/>
  <c r="Y122" i="17"/>
  <c r="Y123" i="17"/>
  <c r="Y124" i="17"/>
  <c r="Y125" i="17"/>
  <c r="Y126" i="17"/>
  <c r="Y127" i="17"/>
  <c r="Y128" i="17"/>
  <c r="Y129" i="17"/>
  <c r="Y130" i="17"/>
  <c r="Y131" i="17"/>
  <c r="Y132" i="17"/>
  <c r="Y133" i="17"/>
  <c r="Y134" i="17"/>
  <c r="Y135" i="17"/>
  <c r="Y136" i="17"/>
  <c r="Y137" i="17"/>
  <c r="Y138" i="17"/>
  <c r="Y139" i="17"/>
  <c r="Y140" i="17"/>
  <c r="Y141" i="17"/>
  <c r="Y142" i="17"/>
  <c r="Y143" i="17"/>
  <c r="Y144" i="17"/>
  <c r="Y145" i="17"/>
  <c r="Y146" i="17"/>
  <c r="Y147" i="17"/>
  <c r="Y148" i="17"/>
  <c r="Y149" i="17"/>
  <c r="Y150" i="17"/>
  <c r="Y151" i="17"/>
  <c r="X122" i="17"/>
  <c r="X123" i="17"/>
  <c r="X124" i="17"/>
  <c r="X125" i="17"/>
  <c r="X126" i="17"/>
  <c r="X127" i="17"/>
  <c r="X128" i="17"/>
  <c r="X129" i="17"/>
  <c r="X130" i="17"/>
  <c r="X131" i="17"/>
  <c r="X132" i="17"/>
  <c r="X133" i="17"/>
  <c r="X134" i="17"/>
  <c r="X135" i="17"/>
  <c r="X136" i="17"/>
  <c r="X137" i="17"/>
  <c r="X138" i="17"/>
  <c r="X139" i="17"/>
  <c r="X140" i="17"/>
  <c r="X141" i="17"/>
  <c r="X142" i="17"/>
  <c r="X143" i="17"/>
  <c r="X144" i="17"/>
  <c r="X145" i="17"/>
  <c r="X146" i="17"/>
  <c r="X147" i="17"/>
  <c r="X148" i="17"/>
  <c r="X149" i="17"/>
  <c r="X150" i="17"/>
  <c r="X151" i="17"/>
  <c r="W122" i="17"/>
  <c r="W123" i="17"/>
  <c r="W124" i="17"/>
  <c r="W125" i="17"/>
  <c r="W126" i="17"/>
  <c r="W127" i="17"/>
  <c r="W128" i="17"/>
  <c r="W129" i="17"/>
  <c r="W130" i="17"/>
  <c r="W131" i="17"/>
  <c r="W132" i="17"/>
  <c r="W133" i="17"/>
  <c r="W134" i="17"/>
  <c r="W135" i="17"/>
  <c r="W136" i="17"/>
  <c r="W137" i="17"/>
  <c r="W138" i="17"/>
  <c r="W139" i="17"/>
  <c r="W140" i="17"/>
  <c r="W141" i="17"/>
  <c r="W142" i="17"/>
  <c r="W143" i="17"/>
  <c r="W144" i="17"/>
  <c r="W145" i="17"/>
  <c r="W146" i="17"/>
  <c r="W147" i="17"/>
  <c r="W148" i="17"/>
  <c r="W149" i="17"/>
  <c r="W150" i="17"/>
  <c r="W151" i="17"/>
  <c r="V122" i="17"/>
  <c r="V123" i="17"/>
  <c r="V124" i="17"/>
  <c r="V125" i="17"/>
  <c r="V126" i="17"/>
  <c r="V127" i="17"/>
  <c r="V128" i="17"/>
  <c r="V129" i="17"/>
  <c r="V130" i="17"/>
  <c r="V131" i="17"/>
  <c r="V132" i="17"/>
  <c r="V133" i="17"/>
  <c r="V134" i="17"/>
  <c r="V135" i="17"/>
  <c r="V136" i="17"/>
  <c r="V137" i="17"/>
  <c r="V138" i="17"/>
  <c r="V139" i="17"/>
  <c r="V140" i="17"/>
  <c r="V141" i="17"/>
  <c r="V142" i="17"/>
  <c r="V143" i="17"/>
  <c r="V144" i="17"/>
  <c r="V145" i="17"/>
  <c r="V146" i="17"/>
  <c r="V147" i="17"/>
  <c r="V148" i="17"/>
  <c r="V149" i="17"/>
  <c r="V150" i="17"/>
  <c r="V151" i="17"/>
  <c r="U122" i="17"/>
  <c r="U123" i="17"/>
  <c r="U124" i="17"/>
  <c r="U125" i="17"/>
  <c r="U126" i="17"/>
  <c r="U127" i="17"/>
  <c r="U128" i="17"/>
  <c r="U129" i="17"/>
  <c r="U130" i="17"/>
  <c r="U131" i="17"/>
  <c r="U132" i="17"/>
  <c r="U133" i="17"/>
  <c r="U134" i="17"/>
  <c r="U135" i="17"/>
  <c r="U136" i="17"/>
  <c r="U137" i="17"/>
  <c r="U138" i="17"/>
  <c r="U139" i="17"/>
  <c r="U140" i="17"/>
  <c r="U141" i="17"/>
  <c r="U142" i="17"/>
  <c r="U143" i="17"/>
  <c r="U144" i="17"/>
  <c r="U145" i="17"/>
  <c r="U146" i="17"/>
  <c r="U147" i="17"/>
  <c r="U148" i="17"/>
  <c r="U149" i="17"/>
  <c r="U150" i="17"/>
  <c r="U151" i="17"/>
  <c r="T122" i="17"/>
  <c r="T123" i="17"/>
  <c r="T124" i="17"/>
  <c r="T125" i="17"/>
  <c r="T126" i="17"/>
  <c r="T127" i="17"/>
  <c r="T128" i="17"/>
  <c r="T129" i="17"/>
  <c r="T130" i="17"/>
  <c r="T131" i="17"/>
  <c r="T132" i="17"/>
  <c r="T133" i="17"/>
  <c r="T134" i="17"/>
  <c r="T135" i="17"/>
  <c r="T136" i="17"/>
  <c r="T137" i="17"/>
  <c r="T138" i="17"/>
  <c r="T139" i="17"/>
  <c r="T140" i="17"/>
  <c r="T141" i="17"/>
  <c r="T142" i="17"/>
  <c r="T143" i="17"/>
  <c r="T144" i="17"/>
  <c r="T145" i="17"/>
  <c r="T146" i="17"/>
  <c r="T147" i="17"/>
  <c r="T148" i="17"/>
  <c r="T149" i="17"/>
  <c r="T150" i="17"/>
  <c r="T151" i="17"/>
  <c r="S122" i="17"/>
  <c r="S123" i="17"/>
  <c r="S124" i="17"/>
  <c r="S125" i="17"/>
  <c r="S126" i="17"/>
  <c r="S127" i="17"/>
  <c r="S128" i="17"/>
  <c r="S129" i="17"/>
  <c r="S130" i="17"/>
  <c r="S131" i="17"/>
  <c r="S132" i="17"/>
  <c r="S133" i="17"/>
  <c r="S134" i="17"/>
  <c r="S135" i="17"/>
  <c r="S136" i="17"/>
  <c r="S137" i="17"/>
  <c r="S138" i="17"/>
  <c r="S139" i="17"/>
  <c r="S140" i="17"/>
  <c r="S141" i="17"/>
  <c r="S142" i="17"/>
  <c r="S143" i="17"/>
  <c r="S144" i="17"/>
  <c r="S145" i="17"/>
  <c r="S146" i="17"/>
  <c r="S147" i="17"/>
  <c r="S148" i="17"/>
  <c r="S149" i="17"/>
  <c r="S150" i="17"/>
  <c r="S151" i="17"/>
  <c r="R122" i="17"/>
  <c r="R123" i="17"/>
  <c r="R124" i="17"/>
  <c r="R125" i="17"/>
  <c r="R126" i="17"/>
  <c r="R127" i="17"/>
  <c r="R128" i="17"/>
  <c r="R129" i="17"/>
  <c r="R130" i="17"/>
  <c r="R131" i="17"/>
  <c r="R132" i="17"/>
  <c r="R133" i="17"/>
  <c r="R134" i="17"/>
  <c r="R135" i="17"/>
  <c r="R136" i="17"/>
  <c r="R137" i="17"/>
  <c r="R138" i="17"/>
  <c r="R139" i="17"/>
  <c r="R140" i="17"/>
  <c r="R141" i="17"/>
  <c r="R142" i="17"/>
  <c r="R143" i="17"/>
  <c r="R144" i="17"/>
  <c r="R145" i="17"/>
  <c r="R146" i="17"/>
  <c r="R147" i="17"/>
  <c r="R148" i="17"/>
  <c r="R149" i="17"/>
  <c r="R150" i="17"/>
  <c r="R151" i="17"/>
  <c r="Q122" i="17"/>
  <c r="Q123" i="17"/>
  <c r="Q124" i="17"/>
  <c r="Q125" i="17"/>
  <c r="Q126" i="17"/>
  <c r="Q127" i="17"/>
  <c r="Q128" i="17"/>
  <c r="Q129" i="17"/>
  <c r="Q130" i="17"/>
  <c r="Q131" i="17"/>
  <c r="Q132" i="17"/>
  <c r="Q133" i="17"/>
  <c r="Q134" i="17"/>
  <c r="Q135" i="17"/>
  <c r="Q136" i="17"/>
  <c r="Q137" i="17"/>
  <c r="Q138" i="17"/>
  <c r="Q139" i="17"/>
  <c r="Q140" i="17"/>
  <c r="Q141" i="17"/>
  <c r="Q142" i="17"/>
  <c r="Q143" i="17"/>
  <c r="Q144" i="17"/>
  <c r="Q145" i="17"/>
  <c r="Q146" i="17"/>
  <c r="Q147" i="17"/>
  <c r="Q148" i="17"/>
  <c r="Q149" i="17"/>
  <c r="Q150" i="17"/>
  <c r="Q151" i="17"/>
  <c r="P122" i="17"/>
  <c r="P123" i="17"/>
  <c r="P124" i="17"/>
  <c r="P125" i="17"/>
  <c r="P126" i="17"/>
  <c r="P127" i="17"/>
  <c r="P128" i="17"/>
  <c r="P129" i="17"/>
  <c r="P130" i="17"/>
  <c r="P131" i="17"/>
  <c r="P132" i="17"/>
  <c r="P133" i="17"/>
  <c r="P134" i="17"/>
  <c r="P135" i="17"/>
  <c r="P136" i="17"/>
  <c r="P137" i="17"/>
  <c r="P138" i="17"/>
  <c r="P139" i="17"/>
  <c r="P140" i="17"/>
  <c r="P141" i="17"/>
  <c r="P142" i="17"/>
  <c r="P143" i="17"/>
  <c r="P144" i="17"/>
  <c r="P145" i="17"/>
  <c r="P146" i="17"/>
  <c r="P147" i="17"/>
  <c r="P148" i="17"/>
  <c r="P149" i="17"/>
  <c r="P150" i="17"/>
  <c r="P151" i="17"/>
  <c r="O122" i="17"/>
  <c r="O123" i="17"/>
  <c r="O124" i="17"/>
  <c r="O125" i="17"/>
  <c r="O126" i="17"/>
  <c r="O127" i="17"/>
  <c r="O128" i="17"/>
  <c r="O129" i="17"/>
  <c r="O130" i="17"/>
  <c r="O131" i="17"/>
  <c r="O132" i="17"/>
  <c r="O133" i="17"/>
  <c r="O134" i="17"/>
  <c r="O135" i="17"/>
  <c r="O136" i="17"/>
  <c r="O137" i="17"/>
  <c r="O138" i="17"/>
  <c r="O139" i="17"/>
  <c r="O140" i="17"/>
  <c r="O141" i="17"/>
  <c r="O142" i="17"/>
  <c r="O143" i="17"/>
  <c r="O144" i="17"/>
  <c r="O145" i="17"/>
  <c r="O146" i="17"/>
  <c r="O147" i="17"/>
  <c r="O148" i="17"/>
  <c r="O149" i="17"/>
  <c r="O150" i="17"/>
  <c r="O151" i="17"/>
  <c r="N122" i="17"/>
  <c r="N123" i="17"/>
  <c r="N124" i="17"/>
  <c r="N125" i="17"/>
  <c r="N126" i="17"/>
  <c r="N127" i="17"/>
  <c r="N128" i="17"/>
  <c r="N129" i="17"/>
  <c r="N130" i="17"/>
  <c r="N131" i="17"/>
  <c r="N132" i="17"/>
  <c r="N133" i="17"/>
  <c r="N134" i="17"/>
  <c r="N135" i="17"/>
  <c r="N136" i="17"/>
  <c r="N137" i="17"/>
  <c r="N138" i="17"/>
  <c r="N139" i="17"/>
  <c r="N140" i="17"/>
  <c r="N141" i="17"/>
  <c r="N142" i="17"/>
  <c r="N143" i="17"/>
  <c r="N144" i="17"/>
  <c r="N145" i="17"/>
  <c r="N146" i="17"/>
  <c r="N147" i="17"/>
  <c r="N148" i="17"/>
  <c r="N149" i="17"/>
  <c r="N150" i="17"/>
  <c r="N151" i="17"/>
  <c r="M122" i="17"/>
  <c r="M123" i="17"/>
  <c r="M124" i="17"/>
  <c r="M125" i="17"/>
  <c r="M126" i="17"/>
  <c r="M127" i="17"/>
  <c r="M128" i="17"/>
  <c r="M129" i="17"/>
  <c r="M130" i="17"/>
  <c r="M131" i="17"/>
  <c r="M132" i="17"/>
  <c r="M133" i="17"/>
  <c r="M134" i="17"/>
  <c r="M135" i="17"/>
  <c r="M136" i="17"/>
  <c r="M137" i="17"/>
  <c r="M138" i="17"/>
  <c r="M139" i="17"/>
  <c r="M140" i="17"/>
  <c r="M141" i="17"/>
  <c r="M142" i="17"/>
  <c r="M143" i="17"/>
  <c r="M144" i="17"/>
  <c r="M145" i="17"/>
  <c r="M146" i="17"/>
  <c r="M147" i="17"/>
  <c r="M148" i="17"/>
  <c r="M149" i="17"/>
  <c r="M150" i="17"/>
  <c r="M151" i="17"/>
  <c r="L122" i="17"/>
  <c r="L123" i="17"/>
  <c r="L124" i="17"/>
  <c r="L125" i="17"/>
  <c r="L126" i="17"/>
  <c r="L127" i="17"/>
  <c r="L128" i="17"/>
  <c r="L129" i="17"/>
  <c r="L130" i="17"/>
  <c r="L131" i="17"/>
  <c r="L132" i="17"/>
  <c r="L133" i="17"/>
  <c r="L134" i="17"/>
  <c r="L135" i="17"/>
  <c r="L136" i="17"/>
  <c r="L137" i="17"/>
  <c r="L138" i="17"/>
  <c r="L139" i="17"/>
  <c r="L140" i="17"/>
  <c r="L141" i="17"/>
  <c r="L142" i="17"/>
  <c r="L143" i="17"/>
  <c r="L144" i="17"/>
  <c r="L145" i="17"/>
  <c r="L146" i="17"/>
  <c r="L147" i="17"/>
  <c r="L148" i="17"/>
  <c r="L149" i="17"/>
  <c r="L150" i="17"/>
  <c r="L151" i="17"/>
  <c r="K122" i="17"/>
  <c r="K123" i="17"/>
  <c r="K124" i="17"/>
  <c r="K125" i="17"/>
  <c r="K126" i="17"/>
  <c r="K127" i="17"/>
  <c r="K128" i="17"/>
  <c r="K129" i="17"/>
  <c r="K130" i="17"/>
  <c r="K131" i="17"/>
  <c r="K132" i="17"/>
  <c r="K133" i="17"/>
  <c r="K134" i="17"/>
  <c r="K135" i="17"/>
  <c r="K136" i="17"/>
  <c r="K137" i="17"/>
  <c r="K138" i="17"/>
  <c r="K139" i="17"/>
  <c r="K140" i="17"/>
  <c r="K141" i="17"/>
  <c r="K142" i="17"/>
  <c r="K143" i="17"/>
  <c r="K144" i="17"/>
  <c r="K145" i="17"/>
  <c r="K146" i="17"/>
  <c r="K147" i="17"/>
  <c r="K148" i="17"/>
  <c r="K149" i="17"/>
  <c r="K150" i="17"/>
  <c r="K151" i="17"/>
  <c r="J122" i="17"/>
  <c r="J123" i="17"/>
  <c r="J124" i="17"/>
  <c r="J125" i="17"/>
  <c r="J126" i="17"/>
  <c r="J127" i="17"/>
  <c r="J128" i="17"/>
  <c r="J129" i="17"/>
  <c r="J130" i="17"/>
  <c r="J131" i="17"/>
  <c r="J132" i="17"/>
  <c r="J133" i="17"/>
  <c r="J134" i="17"/>
  <c r="J135" i="17"/>
  <c r="J136" i="17"/>
  <c r="J137" i="17"/>
  <c r="J138" i="17"/>
  <c r="J139" i="17"/>
  <c r="J140" i="17"/>
  <c r="J141" i="17"/>
  <c r="J142" i="17"/>
  <c r="J143" i="17"/>
  <c r="J144" i="17"/>
  <c r="J145" i="17"/>
  <c r="J146" i="17"/>
  <c r="J147" i="17"/>
  <c r="J148" i="17"/>
  <c r="J149" i="17"/>
  <c r="J150" i="17"/>
  <c r="J151" i="17"/>
  <c r="I122" i="17"/>
  <c r="I123" i="17"/>
  <c r="I124" i="17"/>
  <c r="I125" i="17"/>
  <c r="I126" i="17"/>
  <c r="I127" i="17"/>
  <c r="I128" i="17"/>
  <c r="I129" i="17"/>
  <c r="I130" i="17"/>
  <c r="I131" i="17"/>
  <c r="I132" i="17"/>
  <c r="I133" i="17"/>
  <c r="I134" i="17"/>
  <c r="I135" i="17"/>
  <c r="I136" i="17"/>
  <c r="I137" i="17"/>
  <c r="I138" i="17"/>
  <c r="I139" i="17"/>
  <c r="I140" i="17"/>
  <c r="I141" i="17"/>
  <c r="I142" i="17"/>
  <c r="I143" i="17"/>
  <c r="I144" i="17"/>
  <c r="I145" i="17"/>
  <c r="I146" i="17"/>
  <c r="I147" i="17"/>
  <c r="I148" i="17"/>
  <c r="I149" i="17"/>
  <c r="I150" i="17"/>
  <c r="I151" i="17"/>
  <c r="H122" i="17"/>
  <c r="H123" i="17"/>
  <c r="H124" i="17"/>
  <c r="H125" i="17"/>
  <c r="H126" i="17"/>
  <c r="H127" i="17"/>
  <c r="H128" i="17"/>
  <c r="H129" i="17"/>
  <c r="H130" i="17"/>
  <c r="H131" i="17"/>
  <c r="H132" i="17"/>
  <c r="H133" i="17"/>
  <c r="H134" i="17"/>
  <c r="H135" i="17"/>
  <c r="H136" i="17"/>
  <c r="H137" i="17"/>
  <c r="H138" i="17"/>
  <c r="H139" i="17"/>
  <c r="H140" i="17"/>
  <c r="H141" i="17"/>
  <c r="H142" i="17"/>
  <c r="H143" i="17"/>
  <c r="H144" i="17"/>
  <c r="H145" i="17"/>
  <c r="H146" i="17"/>
  <c r="H147" i="17"/>
  <c r="H148" i="17"/>
  <c r="H149" i="17"/>
  <c r="H150" i="17"/>
  <c r="H151" i="17"/>
  <c r="G122" i="17"/>
  <c r="G123" i="17"/>
  <c r="G124" i="17"/>
  <c r="G125" i="17"/>
  <c r="G126" i="17"/>
  <c r="G127" i="17"/>
  <c r="G128" i="17"/>
  <c r="G129" i="17"/>
  <c r="G130" i="17"/>
  <c r="G131" i="17"/>
  <c r="G132" i="17"/>
  <c r="G133" i="17"/>
  <c r="G134" i="17"/>
  <c r="G135" i="17"/>
  <c r="G136" i="17"/>
  <c r="G137" i="17"/>
  <c r="G138" i="17"/>
  <c r="G139" i="17"/>
  <c r="G140" i="17"/>
  <c r="G141" i="17"/>
  <c r="G142" i="17"/>
  <c r="G143" i="17"/>
  <c r="G144" i="17"/>
  <c r="G145" i="17"/>
  <c r="G146" i="17"/>
  <c r="G147" i="17"/>
  <c r="G148" i="17"/>
  <c r="G149" i="17"/>
  <c r="G150" i="17"/>
  <c r="G151" i="17"/>
  <c r="D153" i="17"/>
  <c r="D46" i="17"/>
  <c r="D81" i="17" s="1"/>
  <c r="D116" i="17" s="1"/>
  <c r="D151" i="17" s="1"/>
  <c r="D45" i="17"/>
  <c r="D80" i="17" s="1"/>
  <c r="D115" i="17" s="1"/>
  <c r="D150" i="17" s="1"/>
  <c r="D44" i="17"/>
  <c r="D79" i="17" s="1"/>
  <c r="D114" i="17" s="1"/>
  <c r="D149" i="17" s="1"/>
  <c r="D43" i="17"/>
  <c r="D78" i="17" s="1"/>
  <c r="D113" i="17" s="1"/>
  <c r="D148" i="17" s="1"/>
  <c r="D42" i="17"/>
  <c r="D77" i="17" s="1"/>
  <c r="D112" i="17" s="1"/>
  <c r="D147" i="17" s="1"/>
  <c r="D41" i="17"/>
  <c r="D76" i="17" s="1"/>
  <c r="D111" i="17" s="1"/>
  <c r="D146" i="17" s="1"/>
  <c r="D40" i="17"/>
  <c r="D75" i="17" s="1"/>
  <c r="D110" i="17" s="1"/>
  <c r="D145" i="17" s="1"/>
  <c r="D39" i="17"/>
  <c r="D74" i="17" s="1"/>
  <c r="D109" i="17" s="1"/>
  <c r="D144" i="17" s="1"/>
  <c r="D38" i="17"/>
  <c r="D73" i="17" s="1"/>
  <c r="D108" i="17" s="1"/>
  <c r="D143" i="17" s="1"/>
  <c r="D37" i="17"/>
  <c r="D72" i="17" s="1"/>
  <c r="D107" i="17" s="1"/>
  <c r="D142" i="17" s="1"/>
  <c r="D36" i="17"/>
  <c r="D71" i="17" s="1"/>
  <c r="D106" i="17" s="1"/>
  <c r="D141" i="17" s="1"/>
  <c r="D35" i="17"/>
  <c r="D70" i="17" s="1"/>
  <c r="D105" i="17" s="1"/>
  <c r="D140" i="17" s="1"/>
  <c r="D34" i="17"/>
  <c r="D69" i="17" s="1"/>
  <c r="D104" i="17" s="1"/>
  <c r="D139" i="17" s="1"/>
  <c r="D33" i="17"/>
  <c r="D68" i="17" s="1"/>
  <c r="D103" i="17" s="1"/>
  <c r="D138" i="17" s="1"/>
  <c r="D32" i="17"/>
  <c r="D67" i="17" s="1"/>
  <c r="D102" i="17" s="1"/>
  <c r="D137" i="17" s="1"/>
  <c r="D31" i="17"/>
  <c r="D66" i="17" s="1"/>
  <c r="D101" i="17" s="1"/>
  <c r="D136" i="17" s="1"/>
  <c r="D30" i="17"/>
  <c r="D65" i="17" s="1"/>
  <c r="D100" i="17" s="1"/>
  <c r="D135" i="17" s="1"/>
  <c r="D29" i="17"/>
  <c r="D64" i="17" s="1"/>
  <c r="D99" i="17" s="1"/>
  <c r="D134" i="17" s="1"/>
  <c r="D28" i="17"/>
  <c r="D63" i="17" s="1"/>
  <c r="D98" i="17" s="1"/>
  <c r="D133" i="17" s="1"/>
  <c r="D27" i="17"/>
  <c r="D62" i="17" s="1"/>
  <c r="D97" i="17" s="1"/>
  <c r="D132" i="17" s="1"/>
  <c r="D26" i="17"/>
  <c r="D61" i="17" s="1"/>
  <c r="D96" i="17" s="1"/>
  <c r="D131" i="17" s="1"/>
  <c r="D25" i="17"/>
  <c r="D60" i="17" s="1"/>
  <c r="D95" i="17" s="1"/>
  <c r="D130" i="17" s="1"/>
  <c r="D24" i="17"/>
  <c r="D59" i="17" s="1"/>
  <c r="D94" i="17" s="1"/>
  <c r="D129" i="17" s="1"/>
  <c r="D23" i="17"/>
  <c r="D58" i="17" s="1"/>
  <c r="D93" i="17" s="1"/>
  <c r="D128" i="17" s="1"/>
  <c r="D22" i="17"/>
  <c r="D57" i="17" s="1"/>
  <c r="D92" i="17" s="1"/>
  <c r="D127" i="17" s="1"/>
  <c r="D21" i="17"/>
  <c r="D56" i="17" s="1"/>
  <c r="D91" i="17" s="1"/>
  <c r="D126" i="17" s="1"/>
  <c r="D20" i="17"/>
  <c r="D55" i="17" s="1"/>
  <c r="D90" i="17" s="1"/>
  <c r="D125" i="17" s="1"/>
  <c r="D19" i="17"/>
  <c r="D54" i="17" s="1"/>
  <c r="D89" i="17" s="1"/>
  <c r="D124" i="17" s="1"/>
  <c r="D18" i="17"/>
  <c r="D53" i="17" s="1"/>
  <c r="D88" i="17" s="1"/>
  <c r="D123" i="17" s="1"/>
  <c r="D17" i="17"/>
  <c r="D52" i="17" s="1"/>
  <c r="D87" i="17" s="1"/>
  <c r="D122" i="17" s="1"/>
  <c r="AB118" i="17"/>
  <c r="AA118" i="17"/>
  <c r="Z118" i="17"/>
  <c r="Y118" i="17"/>
  <c r="X118" i="17"/>
  <c r="W118" i="17"/>
  <c r="V118" i="17"/>
  <c r="U118" i="17"/>
  <c r="T118" i="17"/>
  <c r="S118" i="17"/>
  <c r="R118" i="17"/>
  <c r="Q118" i="17"/>
  <c r="P118" i="17"/>
  <c r="O118" i="17"/>
  <c r="N118" i="17"/>
  <c r="M118" i="17"/>
  <c r="L118" i="17"/>
  <c r="K118" i="17"/>
  <c r="J118" i="17"/>
  <c r="I118" i="17"/>
  <c r="H118" i="17"/>
  <c r="G118" i="17"/>
  <c r="D118" i="17"/>
  <c r="AB83" i="17"/>
  <c r="AA83" i="17"/>
  <c r="Z83" i="17"/>
  <c r="Y83" i="17"/>
  <c r="X83" i="17"/>
  <c r="W83" i="17"/>
  <c r="V83" i="17"/>
  <c r="U83" i="17"/>
  <c r="T83" i="17"/>
  <c r="S83" i="17"/>
  <c r="R83" i="17"/>
  <c r="Q83" i="17"/>
  <c r="P83" i="17"/>
  <c r="O83" i="17"/>
  <c r="N83" i="17"/>
  <c r="M83" i="17"/>
  <c r="L83" i="17"/>
  <c r="K83" i="17"/>
  <c r="J83" i="17"/>
  <c r="I83" i="17"/>
  <c r="H83" i="17"/>
  <c r="G83" i="17"/>
  <c r="D83" i="17"/>
  <c r="AB48" i="17"/>
  <c r="AA48" i="17"/>
  <c r="Z48" i="17"/>
  <c r="Y48" i="17"/>
  <c r="X48" i="17"/>
  <c r="W48" i="17"/>
  <c r="V48" i="17"/>
  <c r="U48" i="17"/>
  <c r="T48" i="17"/>
  <c r="S48" i="17"/>
  <c r="R48" i="17"/>
  <c r="Q48" i="17"/>
  <c r="P48" i="17"/>
  <c r="O48" i="17"/>
  <c r="N48" i="17"/>
  <c r="M48" i="17"/>
  <c r="L48" i="17"/>
  <c r="K48" i="17"/>
  <c r="J48" i="17"/>
  <c r="I48" i="17"/>
  <c r="H48" i="17"/>
  <c r="G48" i="17"/>
  <c r="F18" i="17"/>
  <c r="D48" i="17"/>
  <c r="AB11" i="17"/>
  <c r="AA11" i="17"/>
  <c r="Z11" i="17"/>
  <c r="Y11" i="17"/>
  <c r="X11" i="17"/>
  <c r="W11" i="17"/>
  <c r="V11" i="17"/>
  <c r="U11" i="17"/>
  <c r="T11" i="17"/>
  <c r="S11" i="17"/>
  <c r="R11" i="17"/>
  <c r="Q11" i="17"/>
  <c r="P11" i="17"/>
  <c r="O11" i="17"/>
  <c r="N11" i="17"/>
  <c r="M11" i="17"/>
  <c r="L11" i="17"/>
  <c r="K11" i="17"/>
  <c r="J11" i="17"/>
  <c r="I11" i="17"/>
  <c r="H11" i="17"/>
  <c r="G11" i="17"/>
  <c r="AB10" i="17"/>
  <c r="AA10" i="17"/>
  <c r="Z10" i="17"/>
  <c r="Y10" i="17"/>
  <c r="X10" i="17"/>
  <c r="W10" i="17"/>
  <c r="V10" i="17"/>
  <c r="U10" i="17"/>
  <c r="T10" i="17"/>
  <c r="S10" i="17"/>
  <c r="R10" i="17"/>
  <c r="Q10" i="17"/>
  <c r="P10" i="17"/>
  <c r="O10" i="17"/>
  <c r="N10" i="17"/>
  <c r="M10" i="17"/>
  <c r="L10" i="17"/>
  <c r="K10" i="17"/>
  <c r="J10" i="17"/>
  <c r="I10" i="17"/>
  <c r="H10" i="17"/>
  <c r="G10" i="17"/>
  <c r="D10" i="17"/>
  <c r="AB9" i="17"/>
  <c r="AA9" i="17"/>
  <c r="Z9" i="17"/>
  <c r="Y9" i="17"/>
  <c r="X9" i="17"/>
  <c r="W9" i="17"/>
  <c r="V9" i="17"/>
  <c r="U9" i="17"/>
  <c r="T9" i="17"/>
  <c r="S9" i="17"/>
  <c r="R9" i="17"/>
  <c r="Q9" i="17"/>
  <c r="P9" i="17"/>
  <c r="O9" i="17"/>
  <c r="N9" i="17"/>
  <c r="M9" i="17"/>
  <c r="L9" i="17"/>
  <c r="K9" i="17"/>
  <c r="J9" i="17"/>
  <c r="I9" i="17"/>
  <c r="H9" i="17"/>
  <c r="G9" i="17"/>
  <c r="D9" i="17"/>
  <c r="G7" i="17"/>
  <c r="B7" i="17"/>
  <c r="G6" i="17"/>
  <c r="B6" i="17"/>
  <c r="G5" i="17"/>
  <c r="B5" i="17"/>
  <c r="G4" i="17"/>
  <c r="B4" i="17"/>
  <c r="G3" i="17"/>
  <c r="B3" i="17"/>
  <c r="G2" i="17"/>
  <c r="B2" i="17"/>
  <c r="F242" i="16"/>
  <c r="F244" i="16" s="1"/>
  <c r="D244" i="16"/>
  <c r="D209" i="16"/>
  <c r="D241" i="16" s="1"/>
  <c r="D236" i="16"/>
  <c r="D233" i="16"/>
  <c r="D232" i="16"/>
  <c r="F215" i="16"/>
  <c r="F216" i="16" s="1"/>
  <c r="F220" i="16" s="1"/>
  <c r="F221" i="16" s="1"/>
  <c r="F222" i="16" s="1"/>
  <c r="F223" i="16" s="1"/>
  <c r="F224" i="16" s="1"/>
  <c r="F225" i="16" s="1"/>
  <c r="F226" i="16" s="1"/>
  <c r="F227" i="16" s="1"/>
  <c r="F228" i="16" s="1"/>
  <c r="D2204" i="8"/>
  <c r="D228" i="16" s="1"/>
  <c r="D2203" i="8"/>
  <c r="D227" i="16" s="1"/>
  <c r="D221" i="16"/>
  <c r="D220" i="16"/>
  <c r="D219" i="16"/>
  <c r="D216" i="16"/>
  <c r="D215" i="16"/>
  <c r="D214" i="16"/>
  <c r="D2164" i="8"/>
  <c r="F40" i="16"/>
  <c r="C83" i="16"/>
  <c r="C61" i="16"/>
  <c r="C39" i="16"/>
  <c r="C17" i="16"/>
  <c r="AB11" i="16"/>
  <c r="AA11" i="16"/>
  <c r="Z11" i="16"/>
  <c r="Y11" i="16"/>
  <c r="X11" i="16"/>
  <c r="W11" i="16"/>
  <c r="V11" i="16"/>
  <c r="U11" i="16"/>
  <c r="T11" i="16"/>
  <c r="S11" i="16"/>
  <c r="R11" i="16"/>
  <c r="Q11" i="16"/>
  <c r="P11" i="16"/>
  <c r="O11" i="16"/>
  <c r="N11" i="16"/>
  <c r="M11" i="16"/>
  <c r="L11" i="16"/>
  <c r="K11" i="16"/>
  <c r="J11" i="16"/>
  <c r="I11" i="16"/>
  <c r="H11" i="16"/>
  <c r="G11" i="16"/>
  <c r="AB10" i="16"/>
  <c r="AA10" i="16"/>
  <c r="Z10" i="16"/>
  <c r="Y10" i="16"/>
  <c r="X10" i="16"/>
  <c r="W10" i="16"/>
  <c r="V10" i="16"/>
  <c r="U10" i="16"/>
  <c r="T10" i="16"/>
  <c r="S10" i="16"/>
  <c r="R10" i="16"/>
  <c r="Q10" i="16"/>
  <c r="P10" i="16"/>
  <c r="O10" i="16"/>
  <c r="N10" i="16"/>
  <c r="M10" i="16"/>
  <c r="L10" i="16"/>
  <c r="K10" i="16"/>
  <c r="J10" i="16"/>
  <c r="I10" i="16"/>
  <c r="H10" i="16"/>
  <c r="G10" i="16"/>
  <c r="D10" i="16"/>
  <c r="AB9" i="16"/>
  <c r="AA9" i="16"/>
  <c r="Z9" i="16"/>
  <c r="Y9" i="16"/>
  <c r="X9" i="16"/>
  <c r="W9" i="16"/>
  <c r="V9" i="16"/>
  <c r="U9" i="16"/>
  <c r="T9" i="16"/>
  <c r="S9" i="16"/>
  <c r="R9" i="16"/>
  <c r="Q9" i="16"/>
  <c r="P9" i="16"/>
  <c r="O9" i="16"/>
  <c r="N9" i="16"/>
  <c r="M9" i="16"/>
  <c r="L9" i="16"/>
  <c r="K9" i="16"/>
  <c r="J9" i="16"/>
  <c r="I9" i="16"/>
  <c r="H9" i="16"/>
  <c r="G9" i="16"/>
  <c r="D9" i="16"/>
  <c r="G7" i="16"/>
  <c r="B7" i="16"/>
  <c r="G6" i="16"/>
  <c r="B6" i="16"/>
  <c r="G5" i="16"/>
  <c r="B5" i="16"/>
  <c r="G4" i="16"/>
  <c r="B4" i="16"/>
  <c r="G3" i="16"/>
  <c r="B3" i="16"/>
  <c r="G2" i="16"/>
  <c r="B2" i="16"/>
  <c r="AB1609" i="15"/>
  <c r="AA1609" i="15"/>
  <c r="Z1609" i="15"/>
  <c r="Y1609" i="15"/>
  <c r="X1609" i="15"/>
  <c r="W1609" i="15"/>
  <c r="V1609" i="15"/>
  <c r="U1609" i="15"/>
  <c r="T1609" i="15"/>
  <c r="S1609" i="15"/>
  <c r="R1609" i="15"/>
  <c r="Q1609" i="15"/>
  <c r="P1609" i="15"/>
  <c r="O1609" i="15"/>
  <c r="N1609" i="15"/>
  <c r="M1609" i="15"/>
  <c r="L1609" i="15"/>
  <c r="K1609" i="15"/>
  <c r="J1609" i="15"/>
  <c r="I1609" i="15"/>
  <c r="H1609" i="15"/>
  <c r="G1609" i="15"/>
  <c r="D1609" i="15"/>
  <c r="AB1598" i="15"/>
  <c r="AA1598" i="15"/>
  <c r="Z1598" i="15"/>
  <c r="Y1598" i="15"/>
  <c r="X1598" i="15"/>
  <c r="W1598" i="15"/>
  <c r="V1598" i="15"/>
  <c r="U1598" i="15"/>
  <c r="T1598" i="15"/>
  <c r="S1598" i="15"/>
  <c r="R1598" i="15"/>
  <c r="Q1598" i="15"/>
  <c r="P1598" i="15"/>
  <c r="O1598" i="15"/>
  <c r="N1598" i="15"/>
  <c r="M1598" i="15"/>
  <c r="L1598" i="15"/>
  <c r="K1598" i="15"/>
  <c r="J1598" i="15"/>
  <c r="I1598" i="15"/>
  <c r="H1598" i="15"/>
  <c r="G1598" i="15"/>
  <c r="D1598" i="15"/>
  <c r="AB169" i="15"/>
  <c r="AB335" i="15"/>
  <c r="AB446" i="19" s="1"/>
  <c r="AB1510" i="15"/>
  <c r="AA169" i="15"/>
  <c r="AA335" i="15"/>
  <c r="AA446" i="19" s="1"/>
  <c r="AA1510" i="15"/>
  <c r="Z169" i="15"/>
  <c r="Z335" i="15"/>
  <c r="Z446" i="19" s="1"/>
  <c r="Z1510" i="15"/>
  <c r="Y169" i="15"/>
  <c r="Y335" i="15"/>
  <c r="Y446" i="19" s="1"/>
  <c r="Y1510" i="15"/>
  <c r="X169" i="15"/>
  <c r="X335" i="15"/>
  <c r="X446" i="19" s="1"/>
  <c r="X1510" i="15"/>
  <c r="W169" i="15"/>
  <c r="W335" i="15"/>
  <c r="W446" i="19" s="1"/>
  <c r="W1510" i="15"/>
  <c r="V169" i="15"/>
  <c r="V335" i="15"/>
  <c r="V446" i="19" s="1"/>
  <c r="V1510" i="15"/>
  <c r="U169" i="15"/>
  <c r="U335" i="15"/>
  <c r="U446" i="19" s="1"/>
  <c r="U1510" i="15"/>
  <c r="T169" i="15"/>
  <c r="T335" i="15"/>
  <c r="T446" i="19" s="1"/>
  <c r="T1510" i="15"/>
  <c r="S169" i="15"/>
  <c r="S335" i="15"/>
  <c r="S446" i="19" s="1"/>
  <c r="S1510" i="15"/>
  <c r="R169" i="15"/>
  <c r="R335" i="15"/>
  <c r="R446" i="19" s="1"/>
  <c r="R1510" i="15"/>
  <c r="Q169" i="15"/>
  <c r="Q335" i="15"/>
  <c r="Q446" i="19" s="1"/>
  <c r="Q1510" i="15"/>
  <c r="P169" i="15"/>
  <c r="P335" i="15"/>
  <c r="P446" i="19" s="1"/>
  <c r="P1510" i="15"/>
  <c r="O169" i="15"/>
  <c r="O335" i="15"/>
  <c r="O446" i="19" s="1"/>
  <c r="O1510" i="15"/>
  <c r="N169" i="15"/>
  <c r="N335" i="15"/>
  <c r="N446" i="19" s="1"/>
  <c r="N1510" i="15"/>
  <c r="M169" i="15"/>
  <c r="M335" i="15"/>
  <c r="M446" i="19" s="1"/>
  <c r="M1510" i="15"/>
  <c r="L169" i="15"/>
  <c r="L335" i="15"/>
  <c r="L446" i="19" s="1"/>
  <c r="L1510" i="15"/>
  <c r="K169" i="15"/>
  <c r="K335" i="15"/>
  <c r="K446" i="19" s="1"/>
  <c r="K1510" i="15"/>
  <c r="J169" i="15"/>
  <c r="J335" i="15"/>
  <c r="J446" i="19" s="1"/>
  <c r="J1510" i="15"/>
  <c r="I169" i="15"/>
  <c r="I335" i="15"/>
  <c r="I446" i="19" s="1"/>
  <c r="I1510" i="15"/>
  <c r="H169" i="15"/>
  <c r="H335" i="15"/>
  <c r="H446" i="19" s="1"/>
  <c r="H1510" i="15"/>
  <c r="G169" i="15"/>
  <c r="G335" i="15"/>
  <c r="G446" i="19" s="1"/>
  <c r="G1510" i="15"/>
  <c r="D1587" i="15"/>
  <c r="B1496" i="15"/>
  <c r="D1582" i="15" s="1"/>
  <c r="B932" i="15"/>
  <c r="D1581" i="15" s="1"/>
  <c r="B329" i="15"/>
  <c r="B15" i="15"/>
  <c r="D1575" i="15" s="1"/>
  <c r="D2141" i="8"/>
  <c r="F1565" i="15"/>
  <c r="F1566" i="15" s="1"/>
  <c r="F1567" i="15" s="1"/>
  <c r="F1568" i="15" s="1"/>
  <c r="F1570" i="15" s="1"/>
  <c r="D2140" i="8"/>
  <c r="D2139" i="8"/>
  <c r="D2138" i="8"/>
  <c r="D1564" i="15"/>
  <c r="D2133" i="8"/>
  <c r="D1557" i="15" s="1"/>
  <c r="F1554" i="15"/>
  <c r="F1555" i="15" s="1"/>
  <c r="F1556" i="15" s="1"/>
  <c r="F1557" i="15" s="1"/>
  <c r="F1559" i="15" s="1"/>
  <c r="F470" i="19" s="1"/>
  <c r="D2132" i="8"/>
  <c r="D1556" i="15" s="1"/>
  <c r="D2131" i="8"/>
  <c r="D1555" i="15" s="1"/>
  <c r="D2130" i="8"/>
  <c r="D1554" i="15" s="1"/>
  <c r="D1553" i="15"/>
  <c r="D2125" i="8"/>
  <c r="D1546" i="15" s="1"/>
  <c r="F1543" i="15"/>
  <c r="F1544" i="15" s="1"/>
  <c r="F1545" i="15" s="1"/>
  <c r="F1546" i="15" s="1"/>
  <c r="F1548" i="15" s="1"/>
  <c r="D2124" i="8"/>
  <c r="D1545" i="15" s="1"/>
  <c r="D2123" i="8"/>
  <c r="D1544" i="15" s="1"/>
  <c r="D2122" i="8"/>
  <c r="D1543" i="15" s="1"/>
  <c r="D1542" i="15"/>
  <c r="D2110" i="8"/>
  <c r="D1526" i="15" s="1"/>
  <c r="D1523" i="15"/>
  <c r="D1522" i="15"/>
  <c r="D1514" i="15"/>
  <c r="D1513" i="15"/>
  <c r="C1498" i="15"/>
  <c r="D1510" i="15" s="1"/>
  <c r="D1478" i="15"/>
  <c r="AB939" i="15"/>
  <c r="AA939" i="15"/>
  <c r="Z939" i="15"/>
  <c r="Y939" i="15"/>
  <c r="X939" i="15"/>
  <c r="W939" i="15"/>
  <c r="V939" i="15"/>
  <c r="U939" i="15"/>
  <c r="T939" i="15"/>
  <c r="S939" i="15"/>
  <c r="R939" i="15"/>
  <c r="Q939" i="15"/>
  <c r="P939" i="15"/>
  <c r="O939" i="15"/>
  <c r="N939" i="15"/>
  <c r="M939" i="15"/>
  <c r="L939" i="15"/>
  <c r="K939" i="15"/>
  <c r="J939" i="15"/>
  <c r="I939" i="15"/>
  <c r="H939" i="15"/>
  <c r="G939" i="15"/>
  <c r="F937" i="15"/>
  <c r="F939" i="15" s="1"/>
  <c r="C934" i="15"/>
  <c r="D939" i="15" s="1"/>
  <c r="D937" i="15"/>
  <c r="F936" i="15"/>
  <c r="D936" i="15"/>
  <c r="D935" i="15"/>
  <c r="AB11" i="15"/>
  <c r="AA11" i="15"/>
  <c r="Z11" i="15"/>
  <c r="Y11" i="15"/>
  <c r="X11" i="15"/>
  <c r="W11" i="15"/>
  <c r="V11" i="15"/>
  <c r="U11" i="15"/>
  <c r="T11" i="15"/>
  <c r="S11" i="15"/>
  <c r="R11" i="15"/>
  <c r="Q11" i="15"/>
  <c r="P11" i="15"/>
  <c r="O11" i="15"/>
  <c r="N11" i="15"/>
  <c r="M11" i="15"/>
  <c r="L11" i="15"/>
  <c r="K11" i="15"/>
  <c r="J11" i="15"/>
  <c r="I11" i="15"/>
  <c r="H11" i="15"/>
  <c r="G11" i="15"/>
  <c r="AB10" i="15"/>
  <c r="AA10" i="15"/>
  <c r="Z10" i="15"/>
  <c r="Y10" i="15"/>
  <c r="X10" i="15"/>
  <c r="W10" i="15"/>
  <c r="V10" i="15"/>
  <c r="U10" i="15"/>
  <c r="T10" i="15"/>
  <c r="S10" i="15"/>
  <c r="R10" i="15"/>
  <c r="Q10" i="15"/>
  <c r="P10" i="15"/>
  <c r="O10" i="15"/>
  <c r="N10" i="15"/>
  <c r="M10" i="15"/>
  <c r="L10" i="15"/>
  <c r="K10" i="15"/>
  <c r="J10" i="15"/>
  <c r="I10" i="15"/>
  <c r="H10" i="15"/>
  <c r="G10" i="15"/>
  <c r="D10" i="15"/>
  <c r="AB9" i="15"/>
  <c r="AA9" i="15"/>
  <c r="Z9" i="15"/>
  <c r="Y9" i="15"/>
  <c r="X9" i="15"/>
  <c r="W9" i="15"/>
  <c r="V9" i="15"/>
  <c r="U9" i="15"/>
  <c r="T9" i="15"/>
  <c r="S9" i="15"/>
  <c r="R9" i="15"/>
  <c r="Q9" i="15"/>
  <c r="P9" i="15"/>
  <c r="O9" i="15"/>
  <c r="N9" i="15"/>
  <c r="M9" i="15"/>
  <c r="L9" i="15"/>
  <c r="K9" i="15"/>
  <c r="J9" i="15"/>
  <c r="I9" i="15"/>
  <c r="H9" i="15"/>
  <c r="G9" i="15"/>
  <c r="D9" i="15"/>
  <c r="G7" i="15"/>
  <c r="B7" i="15"/>
  <c r="G6" i="15"/>
  <c r="B6" i="15"/>
  <c r="G5" i="15"/>
  <c r="B5" i="15"/>
  <c r="G4" i="15"/>
  <c r="B4" i="15"/>
  <c r="G3" i="15"/>
  <c r="B3" i="15"/>
  <c r="G2" i="15"/>
  <c r="B2" i="15"/>
  <c r="D1786" i="14"/>
  <c r="D1711" i="14"/>
  <c r="D1784" i="14" s="1"/>
  <c r="D1646" i="14"/>
  <c r="D1783" i="14" s="1"/>
  <c r="D1581" i="14"/>
  <c r="D1782" i="14" s="1"/>
  <c r="D1516" i="14"/>
  <c r="D1781" i="14" s="1"/>
  <c r="D1671" i="14"/>
  <c r="D1669" i="14"/>
  <c r="D1668" i="14"/>
  <c r="D1667" i="14"/>
  <c r="D1665" i="14"/>
  <c r="D1664" i="14"/>
  <c r="D1663" i="14"/>
  <c r="D1661" i="14"/>
  <c r="D1660" i="14"/>
  <c r="D1659" i="14"/>
  <c r="D1657" i="14"/>
  <c r="D1656" i="14"/>
  <c r="D1655" i="14"/>
  <c r="D1653" i="14"/>
  <c r="D1651" i="14"/>
  <c r="D1650" i="14"/>
  <c r="D1606" i="14"/>
  <c r="D1604" i="14"/>
  <c r="D1603" i="14"/>
  <c r="D1602" i="14"/>
  <c r="D1600" i="14"/>
  <c r="D1599" i="14"/>
  <c r="D1598" i="14"/>
  <c r="D1596" i="14"/>
  <c r="D1595" i="14"/>
  <c r="D1594" i="14"/>
  <c r="D1592" i="14"/>
  <c r="D1591" i="14"/>
  <c r="D1590" i="14"/>
  <c r="D1588" i="14"/>
  <c r="D1587" i="14"/>
  <c r="D1586" i="14"/>
  <c r="D1585" i="14"/>
  <c r="D1541" i="14"/>
  <c r="D1538" i="14"/>
  <c r="D1537" i="14"/>
  <c r="D1534" i="14"/>
  <c r="D1533" i="14"/>
  <c r="D1532" i="14"/>
  <c r="D1530" i="14"/>
  <c r="D1529" i="14"/>
  <c r="D1526" i="14"/>
  <c r="D1525" i="14"/>
  <c r="D1523" i="14"/>
  <c r="D1521" i="14"/>
  <c r="D1520" i="14"/>
  <c r="D1476" i="14"/>
  <c r="D1474" i="14"/>
  <c r="D1473" i="14"/>
  <c r="D1472" i="14"/>
  <c r="D1470" i="14"/>
  <c r="D1469" i="14"/>
  <c r="D1468" i="14"/>
  <c r="D1466" i="14"/>
  <c r="D1465" i="14"/>
  <c r="D1464" i="14"/>
  <c r="D1462" i="14"/>
  <c r="D1461" i="14"/>
  <c r="D1460" i="14"/>
  <c r="D1458" i="14"/>
  <c r="D1456" i="14"/>
  <c r="D1455" i="14"/>
  <c r="AB79" i="14"/>
  <c r="AB1383" i="14" s="1"/>
  <c r="Z79" i="14"/>
  <c r="Z1383" i="14" s="1"/>
  <c r="Y79" i="14"/>
  <c r="Y467" i="14" s="1"/>
  <c r="X79" i="14"/>
  <c r="X1383" i="14" s="1"/>
  <c r="W79" i="14"/>
  <c r="W1318" i="14" s="1"/>
  <c r="V79" i="14"/>
  <c r="V467" i="14" s="1"/>
  <c r="U79" i="14"/>
  <c r="U467" i="14" s="1"/>
  <c r="T79" i="14"/>
  <c r="T467" i="14" s="1"/>
  <c r="S79" i="14"/>
  <c r="S1318" i="14" s="1"/>
  <c r="R79" i="14"/>
  <c r="R1383" i="14" s="1"/>
  <c r="Q79" i="14"/>
  <c r="Q467" i="14" s="1"/>
  <c r="P79" i="14"/>
  <c r="P1383" i="14" s="1"/>
  <c r="O79" i="14"/>
  <c r="O1318" i="14" s="1"/>
  <c r="N79" i="14"/>
  <c r="N467" i="14" s="1"/>
  <c r="M79" i="14"/>
  <c r="M467" i="14" s="1"/>
  <c r="L79" i="14"/>
  <c r="L1383" i="14" s="1"/>
  <c r="K79" i="14"/>
  <c r="K1318" i="14" s="1"/>
  <c r="J79" i="14"/>
  <c r="J1383" i="14" s="1"/>
  <c r="I79" i="14"/>
  <c r="I1253" i="14" s="1"/>
  <c r="H79" i="14"/>
  <c r="H1383" i="14" s="1"/>
  <c r="G79" i="14"/>
  <c r="G1253" i="14" s="1"/>
  <c r="F1257" i="14"/>
  <c r="F1322" i="14" s="1"/>
  <c r="F1387" i="14" s="1"/>
  <c r="F1388" i="14" s="1"/>
  <c r="F1389" i="14" s="1"/>
  <c r="F1390" i="14" s="1"/>
  <c r="F1391" i="14" s="1"/>
  <c r="F1392" i="14" s="1"/>
  <c r="F1393" i="14" s="1"/>
  <c r="F1394" i="14" s="1"/>
  <c r="F1395" i="14" s="1"/>
  <c r="F1396" i="14" s="1"/>
  <c r="F1397" i="14" s="1"/>
  <c r="F1398" i="14" s="1"/>
  <c r="F1399" i="14" s="1"/>
  <c r="F1400" i="14" s="1"/>
  <c r="F1401" i="14" s="1"/>
  <c r="F1402" i="14" s="1"/>
  <c r="F1403" i="14" s="1"/>
  <c r="F1404" i="14" s="1"/>
  <c r="F1405" i="14" s="1"/>
  <c r="D1448" i="14"/>
  <c r="D1408" i="14"/>
  <c r="D1405" i="14"/>
  <c r="D1404" i="14"/>
  <c r="D1403" i="14"/>
  <c r="D1401" i="14"/>
  <c r="D1400" i="14"/>
  <c r="D1397" i="14"/>
  <c r="D1396" i="14"/>
  <c r="D1393" i="14"/>
  <c r="D1392" i="14"/>
  <c r="D1390" i="14"/>
  <c r="D1388" i="14"/>
  <c r="D1387" i="14"/>
  <c r="F1193" i="14"/>
  <c r="F1194" i="14" s="1"/>
  <c r="F1259" i="14" s="1"/>
  <c r="F1324" i="14" s="1"/>
  <c r="D1383" i="14"/>
  <c r="D1343" i="14"/>
  <c r="D1342" i="14"/>
  <c r="D1341" i="14"/>
  <c r="D1340" i="14"/>
  <c r="D1339" i="14"/>
  <c r="D1338" i="14"/>
  <c r="D1337" i="14"/>
  <c r="D1336" i="14"/>
  <c r="D1335" i="14"/>
  <c r="D1334" i="14"/>
  <c r="D1333" i="14"/>
  <c r="D1332" i="14"/>
  <c r="D1331" i="14"/>
  <c r="D1330" i="14"/>
  <c r="D1329" i="14"/>
  <c r="D1328" i="14"/>
  <c r="D1327" i="14"/>
  <c r="D1326" i="14"/>
  <c r="D1325" i="14"/>
  <c r="D1323" i="14"/>
  <c r="D1322" i="14"/>
  <c r="D1318" i="14"/>
  <c r="D1278" i="14"/>
  <c r="D1275" i="14"/>
  <c r="D1274" i="14"/>
  <c r="D1271" i="14"/>
  <c r="D1270" i="14"/>
  <c r="D1267" i="14"/>
  <c r="D1266" i="14"/>
  <c r="D1263" i="14"/>
  <c r="D1262" i="14"/>
  <c r="D1260" i="14"/>
  <c r="D1259" i="14"/>
  <c r="D1258" i="14"/>
  <c r="D1257" i="14"/>
  <c r="D1253" i="14"/>
  <c r="D1213" i="14"/>
  <c r="D1210" i="14"/>
  <c r="D1209" i="14"/>
  <c r="D1208" i="14"/>
  <c r="D1206" i="14"/>
  <c r="D1205" i="14"/>
  <c r="D1202" i="14"/>
  <c r="D1201" i="14"/>
  <c r="D1198" i="14"/>
  <c r="D1197" i="14"/>
  <c r="D1195" i="14"/>
  <c r="D1193" i="14"/>
  <c r="D1192" i="14"/>
  <c r="AB664" i="14"/>
  <c r="AB858" i="14"/>
  <c r="Z664" i="14"/>
  <c r="Z858" i="14"/>
  <c r="Y664" i="14"/>
  <c r="Y858" i="14"/>
  <c r="X664" i="14"/>
  <c r="X858" i="14"/>
  <c r="W664" i="14"/>
  <c r="W858" i="14"/>
  <c r="V664" i="14"/>
  <c r="V858" i="14"/>
  <c r="U664" i="14"/>
  <c r="U858" i="14"/>
  <c r="T664" i="14"/>
  <c r="T858" i="14"/>
  <c r="S664" i="14"/>
  <c r="S858" i="14"/>
  <c r="R664" i="14"/>
  <c r="R858" i="14"/>
  <c r="Q664" i="14"/>
  <c r="Q858" i="14"/>
  <c r="P664" i="14"/>
  <c r="P858" i="14"/>
  <c r="O664" i="14"/>
  <c r="O858" i="14"/>
  <c r="N664" i="14"/>
  <c r="N858" i="14"/>
  <c r="M664" i="14"/>
  <c r="M858" i="14"/>
  <c r="L664" i="14"/>
  <c r="L858" i="14"/>
  <c r="K664" i="14"/>
  <c r="K858" i="14"/>
  <c r="J664" i="14"/>
  <c r="J858" i="14"/>
  <c r="I664" i="14"/>
  <c r="I858" i="14"/>
  <c r="H664" i="14"/>
  <c r="H858" i="14"/>
  <c r="G664" i="14"/>
  <c r="G858" i="14"/>
  <c r="F992" i="14"/>
  <c r="F993" i="14" s="1"/>
  <c r="F994" i="14" s="1"/>
  <c r="F995" i="14" s="1"/>
  <c r="F996" i="14" s="1"/>
  <c r="F997" i="14" s="1"/>
  <c r="F998" i="14" s="1"/>
  <c r="F999" i="14" s="1"/>
  <c r="F1000" i="14" s="1"/>
  <c r="F1001" i="14" s="1"/>
  <c r="F1002" i="14" s="1"/>
  <c r="F1003" i="14" s="1"/>
  <c r="F1004" i="14" s="1"/>
  <c r="F1005" i="14" s="1"/>
  <c r="F1006" i="14" s="1"/>
  <c r="F1007" i="14" s="1"/>
  <c r="F1008" i="14" s="1"/>
  <c r="F1009" i="14" s="1"/>
  <c r="AB1050" i="14"/>
  <c r="AB592" i="15" s="1"/>
  <c r="Z1050" i="14"/>
  <c r="Z592" i="15" s="1"/>
  <c r="Y1050" i="14"/>
  <c r="Y592" i="15" s="1"/>
  <c r="X1050" i="14"/>
  <c r="X592" i="15" s="1"/>
  <c r="W1050" i="14"/>
  <c r="W592" i="15" s="1"/>
  <c r="V1050" i="14"/>
  <c r="V592" i="15" s="1"/>
  <c r="U1050" i="14"/>
  <c r="U592" i="15" s="1"/>
  <c r="T1050" i="14"/>
  <c r="T592" i="15" s="1"/>
  <c r="S1050" i="14"/>
  <c r="S592" i="15" s="1"/>
  <c r="R1050" i="14"/>
  <c r="R592" i="15" s="1"/>
  <c r="Q1050" i="14"/>
  <c r="Q592" i="15" s="1"/>
  <c r="P1050" i="14"/>
  <c r="P592" i="15" s="1"/>
  <c r="O1050" i="14"/>
  <c r="O592" i="15" s="1"/>
  <c r="N1050" i="14"/>
  <c r="N592" i="15" s="1"/>
  <c r="M1050" i="14"/>
  <c r="M592" i="15" s="1"/>
  <c r="L1050" i="14"/>
  <c r="L592" i="15" s="1"/>
  <c r="K1050" i="14"/>
  <c r="K592" i="15" s="1"/>
  <c r="J1050" i="14"/>
  <c r="J592" i="15" s="1"/>
  <c r="I1050" i="14"/>
  <c r="I592" i="15" s="1"/>
  <c r="H1050" i="14"/>
  <c r="H592" i="15" s="1"/>
  <c r="G1050" i="14"/>
  <c r="G592" i="15" s="1"/>
  <c r="AB1039" i="14"/>
  <c r="AB581" i="15" s="1"/>
  <c r="Z1039" i="14"/>
  <c r="Z581" i="15" s="1"/>
  <c r="Y1039" i="14"/>
  <c r="Y581" i="15" s="1"/>
  <c r="X1039" i="14"/>
  <c r="X581" i="15" s="1"/>
  <c r="W1039" i="14"/>
  <c r="W581" i="15" s="1"/>
  <c r="V1039" i="14"/>
  <c r="V581" i="15" s="1"/>
  <c r="U1039" i="14"/>
  <c r="U581" i="15" s="1"/>
  <c r="T1039" i="14"/>
  <c r="T581" i="15" s="1"/>
  <c r="S1039" i="14"/>
  <c r="S581" i="15" s="1"/>
  <c r="R1039" i="14"/>
  <c r="R581" i="15" s="1"/>
  <c r="Q1039" i="14"/>
  <c r="Q581" i="15" s="1"/>
  <c r="P1039" i="14"/>
  <c r="P581" i="15" s="1"/>
  <c r="O1039" i="14"/>
  <c r="O581" i="15" s="1"/>
  <c r="N1039" i="14"/>
  <c r="N581" i="15" s="1"/>
  <c r="M1039" i="14"/>
  <c r="M581" i="15" s="1"/>
  <c r="L1039" i="14"/>
  <c r="L581" i="15" s="1"/>
  <c r="K1039" i="14"/>
  <c r="K581" i="15" s="1"/>
  <c r="J1039" i="14"/>
  <c r="J581" i="15" s="1"/>
  <c r="I1039" i="14"/>
  <c r="I581" i="15" s="1"/>
  <c r="H1039" i="14"/>
  <c r="H581" i="15" s="1"/>
  <c r="G1039" i="14"/>
  <c r="G581" i="15" s="1"/>
  <c r="AB1038" i="14"/>
  <c r="AB580" i="15" s="1"/>
  <c r="Z1038" i="14"/>
  <c r="Z580" i="15" s="1"/>
  <c r="Y1038" i="14"/>
  <c r="Y580" i="15" s="1"/>
  <c r="X1038" i="14"/>
  <c r="X580" i="15" s="1"/>
  <c r="W1038" i="14"/>
  <c r="W580" i="15" s="1"/>
  <c r="V1038" i="14"/>
  <c r="V580" i="15" s="1"/>
  <c r="U1038" i="14"/>
  <c r="U580" i="15" s="1"/>
  <c r="T1038" i="14"/>
  <c r="T580" i="15" s="1"/>
  <c r="S1038" i="14"/>
  <c r="S580" i="15" s="1"/>
  <c r="R1038" i="14"/>
  <c r="R580" i="15" s="1"/>
  <c r="Q1038" i="14"/>
  <c r="Q580" i="15" s="1"/>
  <c r="P1038" i="14"/>
  <c r="P580" i="15" s="1"/>
  <c r="O1038" i="14"/>
  <c r="O580" i="15" s="1"/>
  <c r="N1038" i="14"/>
  <c r="N580" i="15" s="1"/>
  <c r="M1038" i="14"/>
  <c r="M580" i="15" s="1"/>
  <c r="L1038" i="14"/>
  <c r="L580" i="15" s="1"/>
  <c r="K1038" i="14"/>
  <c r="K580" i="15" s="1"/>
  <c r="J1038" i="14"/>
  <c r="J580" i="15" s="1"/>
  <c r="I1038" i="14"/>
  <c r="I580" i="15" s="1"/>
  <c r="H1038" i="14"/>
  <c r="H580" i="15" s="1"/>
  <c r="G1038" i="14"/>
  <c r="G580" i="15" s="1"/>
  <c r="AB1037" i="14"/>
  <c r="AB579" i="15" s="1"/>
  <c r="Z1037" i="14"/>
  <c r="Z579" i="15" s="1"/>
  <c r="Y1037" i="14"/>
  <c r="Y579" i="15" s="1"/>
  <c r="X1037" i="14"/>
  <c r="X579" i="15" s="1"/>
  <c r="W1037" i="14"/>
  <c r="W579" i="15" s="1"/>
  <c r="V1037" i="14"/>
  <c r="V579" i="15" s="1"/>
  <c r="U1037" i="14"/>
  <c r="U579" i="15" s="1"/>
  <c r="T1037" i="14"/>
  <c r="T579" i="15" s="1"/>
  <c r="S1037" i="14"/>
  <c r="S579" i="15" s="1"/>
  <c r="R1037" i="14"/>
  <c r="R579" i="15" s="1"/>
  <c r="Q1037" i="14"/>
  <c r="Q579" i="15" s="1"/>
  <c r="P1037" i="14"/>
  <c r="P579" i="15" s="1"/>
  <c r="O1037" i="14"/>
  <c r="O579" i="15" s="1"/>
  <c r="N1037" i="14"/>
  <c r="N579" i="15" s="1"/>
  <c r="M1037" i="14"/>
  <c r="M579" i="15" s="1"/>
  <c r="L1037" i="14"/>
  <c r="L579" i="15" s="1"/>
  <c r="K1037" i="14"/>
  <c r="K579" i="15" s="1"/>
  <c r="J1037" i="14"/>
  <c r="J579" i="15" s="1"/>
  <c r="I1037" i="14"/>
  <c r="I579" i="15" s="1"/>
  <c r="H1037" i="14"/>
  <c r="H579" i="15" s="1"/>
  <c r="G1037" i="14"/>
  <c r="G579" i="15" s="1"/>
  <c r="AB1036" i="14"/>
  <c r="AB578" i="15" s="1"/>
  <c r="Z1036" i="14"/>
  <c r="Z578" i="15" s="1"/>
  <c r="Y1036" i="14"/>
  <c r="Y578" i="15" s="1"/>
  <c r="X1036" i="14"/>
  <c r="X578" i="15" s="1"/>
  <c r="W1036" i="14"/>
  <c r="W578" i="15" s="1"/>
  <c r="V1036" i="14"/>
  <c r="V578" i="15" s="1"/>
  <c r="U1036" i="14"/>
  <c r="U578" i="15" s="1"/>
  <c r="T1036" i="14"/>
  <c r="T578" i="15" s="1"/>
  <c r="S1036" i="14"/>
  <c r="S578" i="15" s="1"/>
  <c r="R1036" i="14"/>
  <c r="R578" i="15" s="1"/>
  <c r="Q1036" i="14"/>
  <c r="Q578" i="15" s="1"/>
  <c r="P1036" i="14"/>
  <c r="P578" i="15" s="1"/>
  <c r="O1036" i="14"/>
  <c r="O578" i="15" s="1"/>
  <c r="N1036" i="14"/>
  <c r="N578" i="15" s="1"/>
  <c r="M1036" i="14"/>
  <c r="M578" i="15" s="1"/>
  <c r="L1036" i="14"/>
  <c r="L578" i="15" s="1"/>
  <c r="K1036" i="14"/>
  <c r="K578" i="15" s="1"/>
  <c r="J1036" i="14"/>
  <c r="J578" i="15" s="1"/>
  <c r="I1036" i="14"/>
  <c r="I578" i="15" s="1"/>
  <c r="H1036" i="14"/>
  <c r="H578" i="15" s="1"/>
  <c r="G1036" i="14"/>
  <c r="G578" i="15" s="1"/>
  <c r="AB1035" i="14"/>
  <c r="AB577" i="15" s="1"/>
  <c r="Z1035" i="14"/>
  <c r="Z577" i="15" s="1"/>
  <c r="Y1035" i="14"/>
  <c r="Y577" i="15" s="1"/>
  <c r="X1035" i="14"/>
  <c r="X577" i="15" s="1"/>
  <c r="W1035" i="14"/>
  <c r="W577" i="15" s="1"/>
  <c r="V1035" i="14"/>
  <c r="V577" i="15" s="1"/>
  <c r="U1035" i="14"/>
  <c r="U577" i="15" s="1"/>
  <c r="T1035" i="14"/>
  <c r="T577" i="15" s="1"/>
  <c r="S1035" i="14"/>
  <c r="S577" i="15" s="1"/>
  <c r="R1035" i="14"/>
  <c r="R577" i="15" s="1"/>
  <c r="Q1035" i="14"/>
  <c r="Q577" i="15" s="1"/>
  <c r="P1035" i="14"/>
  <c r="P577" i="15" s="1"/>
  <c r="O1035" i="14"/>
  <c r="O577" i="15" s="1"/>
  <c r="N1035" i="14"/>
  <c r="N577" i="15" s="1"/>
  <c r="M1035" i="14"/>
  <c r="M577" i="15" s="1"/>
  <c r="L1035" i="14"/>
  <c r="L577" i="15" s="1"/>
  <c r="K1035" i="14"/>
  <c r="K577" i="15" s="1"/>
  <c r="J1035" i="14"/>
  <c r="J577" i="15" s="1"/>
  <c r="I1035" i="14"/>
  <c r="I577" i="15" s="1"/>
  <c r="H1035" i="14"/>
  <c r="H577" i="15" s="1"/>
  <c r="G1035" i="14"/>
  <c r="G577" i="15" s="1"/>
  <c r="AB1034" i="14"/>
  <c r="AB576" i="15" s="1"/>
  <c r="Z1034" i="14"/>
  <c r="Z576" i="15" s="1"/>
  <c r="Y1034" i="14"/>
  <c r="Y576" i="15" s="1"/>
  <c r="X1034" i="14"/>
  <c r="X576" i="15" s="1"/>
  <c r="W1034" i="14"/>
  <c r="W576" i="15" s="1"/>
  <c r="V1034" i="14"/>
  <c r="V576" i="15" s="1"/>
  <c r="U1034" i="14"/>
  <c r="U576" i="15" s="1"/>
  <c r="T1034" i="14"/>
  <c r="T576" i="15" s="1"/>
  <c r="S1034" i="14"/>
  <c r="S576" i="15" s="1"/>
  <c r="R1034" i="14"/>
  <c r="R576" i="15" s="1"/>
  <c r="Q1034" i="14"/>
  <c r="Q576" i="15" s="1"/>
  <c r="P1034" i="14"/>
  <c r="P576" i="15" s="1"/>
  <c r="O1034" i="14"/>
  <c r="O576" i="15" s="1"/>
  <c r="N1034" i="14"/>
  <c r="N576" i="15" s="1"/>
  <c r="M1034" i="14"/>
  <c r="M576" i="15" s="1"/>
  <c r="L1034" i="14"/>
  <c r="L576" i="15" s="1"/>
  <c r="K1034" i="14"/>
  <c r="K576" i="15" s="1"/>
  <c r="J1034" i="14"/>
  <c r="J576" i="15" s="1"/>
  <c r="I1034" i="14"/>
  <c r="I576" i="15" s="1"/>
  <c r="H1034" i="14"/>
  <c r="H576" i="15" s="1"/>
  <c r="G1034" i="14"/>
  <c r="G576" i="15" s="1"/>
  <c r="AB1033" i="14"/>
  <c r="AB575" i="15" s="1"/>
  <c r="Z1033" i="14"/>
  <c r="Z575" i="15" s="1"/>
  <c r="Y1033" i="14"/>
  <c r="Y575" i="15" s="1"/>
  <c r="X1033" i="14"/>
  <c r="X575" i="15" s="1"/>
  <c r="W1033" i="14"/>
  <c r="W575" i="15" s="1"/>
  <c r="V1033" i="14"/>
  <c r="V575" i="15" s="1"/>
  <c r="U1033" i="14"/>
  <c r="U575" i="15" s="1"/>
  <c r="T1033" i="14"/>
  <c r="T575" i="15" s="1"/>
  <c r="S1033" i="14"/>
  <c r="S575" i="15" s="1"/>
  <c r="R1033" i="14"/>
  <c r="R575" i="15" s="1"/>
  <c r="Q1033" i="14"/>
  <c r="Q575" i="15" s="1"/>
  <c r="P1033" i="14"/>
  <c r="P575" i="15" s="1"/>
  <c r="O1033" i="14"/>
  <c r="O575" i="15" s="1"/>
  <c r="N1033" i="14"/>
  <c r="N575" i="15" s="1"/>
  <c r="M1033" i="14"/>
  <c r="M575" i="15" s="1"/>
  <c r="L1033" i="14"/>
  <c r="L575" i="15" s="1"/>
  <c r="K1033" i="14"/>
  <c r="K575" i="15" s="1"/>
  <c r="J1033" i="14"/>
  <c r="J575" i="15" s="1"/>
  <c r="I1033" i="14"/>
  <c r="I575" i="15" s="1"/>
  <c r="H1033" i="14"/>
  <c r="H575" i="15" s="1"/>
  <c r="G1033" i="14"/>
  <c r="G575" i="15" s="1"/>
  <c r="AB1032" i="14"/>
  <c r="AB574" i="15" s="1"/>
  <c r="Z1032" i="14"/>
  <c r="Z574" i="15" s="1"/>
  <c r="Y1032" i="14"/>
  <c r="Y574" i="15" s="1"/>
  <c r="X1032" i="14"/>
  <c r="X574" i="15" s="1"/>
  <c r="W1032" i="14"/>
  <c r="W574" i="15" s="1"/>
  <c r="V1032" i="14"/>
  <c r="V574" i="15" s="1"/>
  <c r="U1032" i="14"/>
  <c r="U574" i="15" s="1"/>
  <c r="T1032" i="14"/>
  <c r="T574" i="15" s="1"/>
  <c r="S1032" i="14"/>
  <c r="S574" i="15" s="1"/>
  <c r="R1032" i="14"/>
  <c r="R574" i="15" s="1"/>
  <c r="Q1032" i="14"/>
  <c r="Q574" i="15" s="1"/>
  <c r="P1032" i="14"/>
  <c r="P574" i="15" s="1"/>
  <c r="O1032" i="14"/>
  <c r="O574" i="15" s="1"/>
  <c r="N1032" i="14"/>
  <c r="N574" i="15" s="1"/>
  <c r="M1032" i="14"/>
  <c r="M574" i="15" s="1"/>
  <c r="L1032" i="14"/>
  <c r="L574" i="15" s="1"/>
  <c r="K1032" i="14"/>
  <c r="K574" i="15" s="1"/>
  <c r="J1032" i="14"/>
  <c r="J574" i="15" s="1"/>
  <c r="I1032" i="14"/>
  <c r="I574" i="15" s="1"/>
  <c r="H1032" i="14"/>
  <c r="H574" i="15" s="1"/>
  <c r="G1032" i="14"/>
  <c r="G574" i="15" s="1"/>
  <c r="AB1031" i="14"/>
  <c r="AB573" i="15" s="1"/>
  <c r="Z1031" i="14"/>
  <c r="Z573" i="15" s="1"/>
  <c r="Y1031" i="14"/>
  <c r="Y573" i="15" s="1"/>
  <c r="X1031" i="14"/>
  <c r="X573" i="15" s="1"/>
  <c r="W1031" i="14"/>
  <c r="W573" i="15" s="1"/>
  <c r="V1031" i="14"/>
  <c r="V573" i="15" s="1"/>
  <c r="U1031" i="14"/>
  <c r="U573" i="15" s="1"/>
  <c r="T1031" i="14"/>
  <c r="T573" i="15" s="1"/>
  <c r="S1031" i="14"/>
  <c r="S573" i="15" s="1"/>
  <c r="R1031" i="14"/>
  <c r="R573" i="15" s="1"/>
  <c r="Q1031" i="14"/>
  <c r="Q573" i="15" s="1"/>
  <c r="P1031" i="14"/>
  <c r="P573" i="15" s="1"/>
  <c r="O1031" i="14"/>
  <c r="O573" i="15" s="1"/>
  <c r="N1031" i="14"/>
  <c r="N573" i="15" s="1"/>
  <c r="M1031" i="14"/>
  <c r="M573" i="15" s="1"/>
  <c r="L1031" i="14"/>
  <c r="L573" i="15" s="1"/>
  <c r="K1031" i="14"/>
  <c r="K573" i="15" s="1"/>
  <c r="J1031" i="14"/>
  <c r="J573" i="15" s="1"/>
  <c r="I1031" i="14"/>
  <c r="I573" i="15" s="1"/>
  <c r="H1031" i="14"/>
  <c r="H573" i="15" s="1"/>
  <c r="G1031" i="14"/>
  <c r="G573" i="15" s="1"/>
  <c r="AB1030" i="14"/>
  <c r="AB572" i="15" s="1"/>
  <c r="Z1030" i="14"/>
  <c r="Z572" i="15" s="1"/>
  <c r="Y1030" i="14"/>
  <c r="Y572" i="15" s="1"/>
  <c r="X1030" i="14"/>
  <c r="X572" i="15" s="1"/>
  <c r="W1030" i="14"/>
  <c r="W572" i="15" s="1"/>
  <c r="V1030" i="14"/>
  <c r="V572" i="15" s="1"/>
  <c r="U1030" i="14"/>
  <c r="U572" i="15" s="1"/>
  <c r="T1030" i="14"/>
  <c r="T572" i="15" s="1"/>
  <c r="S1030" i="14"/>
  <c r="S572" i="15" s="1"/>
  <c r="R1030" i="14"/>
  <c r="R572" i="15" s="1"/>
  <c r="Q1030" i="14"/>
  <c r="Q572" i="15" s="1"/>
  <c r="P1030" i="14"/>
  <c r="P572" i="15" s="1"/>
  <c r="O1030" i="14"/>
  <c r="O572" i="15" s="1"/>
  <c r="N1030" i="14"/>
  <c r="N572" i="15" s="1"/>
  <c r="M1030" i="14"/>
  <c r="M572" i="15" s="1"/>
  <c r="L1030" i="14"/>
  <c r="L572" i="15" s="1"/>
  <c r="K1030" i="14"/>
  <c r="K572" i="15" s="1"/>
  <c r="J1030" i="14"/>
  <c r="J572" i="15" s="1"/>
  <c r="I1030" i="14"/>
  <c r="I572" i="15" s="1"/>
  <c r="H1030" i="14"/>
  <c r="H572" i="15" s="1"/>
  <c r="G1030" i="14"/>
  <c r="G572" i="15" s="1"/>
  <c r="AB1029" i="14"/>
  <c r="AB571" i="15" s="1"/>
  <c r="Z1029" i="14"/>
  <c r="Z571" i="15" s="1"/>
  <c r="Y1029" i="14"/>
  <c r="Y571" i="15" s="1"/>
  <c r="X1029" i="14"/>
  <c r="X571" i="15" s="1"/>
  <c r="W1029" i="14"/>
  <c r="W571" i="15" s="1"/>
  <c r="V1029" i="14"/>
  <c r="V571" i="15" s="1"/>
  <c r="U1029" i="14"/>
  <c r="U571" i="15" s="1"/>
  <c r="T1029" i="14"/>
  <c r="T571" i="15" s="1"/>
  <c r="S1029" i="14"/>
  <c r="S571" i="15" s="1"/>
  <c r="R1029" i="14"/>
  <c r="R571" i="15" s="1"/>
  <c r="Q1029" i="14"/>
  <c r="Q571" i="15" s="1"/>
  <c r="P1029" i="14"/>
  <c r="P571" i="15" s="1"/>
  <c r="O1029" i="14"/>
  <c r="O571" i="15" s="1"/>
  <c r="N1029" i="14"/>
  <c r="N571" i="15" s="1"/>
  <c r="M1029" i="14"/>
  <c r="M571" i="15" s="1"/>
  <c r="L1029" i="14"/>
  <c r="L571" i="15" s="1"/>
  <c r="K1029" i="14"/>
  <c r="K571" i="15" s="1"/>
  <c r="J1029" i="14"/>
  <c r="J571" i="15" s="1"/>
  <c r="I1029" i="14"/>
  <c r="I571" i="15" s="1"/>
  <c r="H1029" i="14"/>
  <c r="H571" i="15" s="1"/>
  <c r="G1029" i="14"/>
  <c r="G571" i="15" s="1"/>
  <c r="AB1028" i="14"/>
  <c r="AB570" i="15" s="1"/>
  <c r="Z1028" i="14"/>
  <c r="Z570" i="15" s="1"/>
  <c r="Y1028" i="14"/>
  <c r="Y570" i="15" s="1"/>
  <c r="X1028" i="14"/>
  <c r="X570" i="15" s="1"/>
  <c r="W1028" i="14"/>
  <c r="W570" i="15" s="1"/>
  <c r="V1028" i="14"/>
  <c r="V570" i="15" s="1"/>
  <c r="U1028" i="14"/>
  <c r="U570" i="15" s="1"/>
  <c r="T1028" i="14"/>
  <c r="T570" i="15" s="1"/>
  <c r="S1028" i="14"/>
  <c r="S570" i="15" s="1"/>
  <c r="R1028" i="14"/>
  <c r="R570" i="15" s="1"/>
  <c r="Q1028" i="14"/>
  <c r="Q570" i="15" s="1"/>
  <c r="P1028" i="14"/>
  <c r="P570" i="15" s="1"/>
  <c r="O1028" i="14"/>
  <c r="O570" i="15" s="1"/>
  <c r="N1028" i="14"/>
  <c r="N570" i="15" s="1"/>
  <c r="M1028" i="14"/>
  <c r="M570" i="15" s="1"/>
  <c r="L1028" i="14"/>
  <c r="L570" i="15" s="1"/>
  <c r="K1028" i="14"/>
  <c r="K570" i="15" s="1"/>
  <c r="J1028" i="14"/>
  <c r="J570" i="15" s="1"/>
  <c r="I1028" i="14"/>
  <c r="I570" i="15" s="1"/>
  <c r="H1028" i="14"/>
  <c r="H570" i="15" s="1"/>
  <c r="G1028" i="14"/>
  <c r="G570" i="15" s="1"/>
  <c r="AB1027" i="14"/>
  <c r="AB569" i="15" s="1"/>
  <c r="Z1027" i="14"/>
  <c r="Z569" i="15" s="1"/>
  <c r="Y1027" i="14"/>
  <c r="Y569" i="15" s="1"/>
  <c r="X1027" i="14"/>
  <c r="X569" i="15" s="1"/>
  <c r="W1027" i="14"/>
  <c r="W569" i="15" s="1"/>
  <c r="V1027" i="14"/>
  <c r="V569" i="15" s="1"/>
  <c r="U1027" i="14"/>
  <c r="U569" i="15" s="1"/>
  <c r="T1027" i="14"/>
  <c r="T569" i="15" s="1"/>
  <c r="S1027" i="14"/>
  <c r="S569" i="15" s="1"/>
  <c r="R1027" i="14"/>
  <c r="R569" i="15" s="1"/>
  <c r="Q1027" i="14"/>
  <c r="Q569" i="15" s="1"/>
  <c r="P1027" i="14"/>
  <c r="P569" i="15" s="1"/>
  <c r="O1027" i="14"/>
  <c r="O569" i="15" s="1"/>
  <c r="N1027" i="14"/>
  <c r="N569" i="15" s="1"/>
  <c r="M1027" i="14"/>
  <c r="M569" i="15" s="1"/>
  <c r="L1027" i="14"/>
  <c r="L569" i="15" s="1"/>
  <c r="K1027" i="14"/>
  <c r="K569" i="15" s="1"/>
  <c r="J1027" i="14"/>
  <c r="J569" i="15" s="1"/>
  <c r="I1027" i="14"/>
  <c r="I569" i="15" s="1"/>
  <c r="H1027" i="14"/>
  <c r="H569" i="15" s="1"/>
  <c r="G1027" i="14"/>
  <c r="G569" i="15" s="1"/>
  <c r="AB1026" i="14"/>
  <c r="AB568" i="15" s="1"/>
  <c r="Z1026" i="14"/>
  <c r="Z568" i="15" s="1"/>
  <c r="Y1026" i="14"/>
  <c r="Y568" i="15" s="1"/>
  <c r="X1026" i="14"/>
  <c r="X568" i="15" s="1"/>
  <c r="W1026" i="14"/>
  <c r="W568" i="15" s="1"/>
  <c r="V1026" i="14"/>
  <c r="V568" i="15" s="1"/>
  <c r="U1026" i="14"/>
  <c r="U568" i="15" s="1"/>
  <c r="T1026" i="14"/>
  <c r="T568" i="15" s="1"/>
  <c r="S1026" i="14"/>
  <c r="S568" i="15" s="1"/>
  <c r="R1026" i="14"/>
  <c r="R568" i="15" s="1"/>
  <c r="Q1026" i="14"/>
  <c r="Q568" i="15" s="1"/>
  <c r="P1026" i="14"/>
  <c r="P568" i="15" s="1"/>
  <c r="O1026" i="14"/>
  <c r="O568" i="15" s="1"/>
  <c r="N1026" i="14"/>
  <c r="N568" i="15" s="1"/>
  <c r="M1026" i="14"/>
  <c r="M568" i="15" s="1"/>
  <c r="L1026" i="14"/>
  <c r="L568" i="15" s="1"/>
  <c r="K1026" i="14"/>
  <c r="K568" i="15" s="1"/>
  <c r="J1026" i="14"/>
  <c r="J568" i="15" s="1"/>
  <c r="I1026" i="14"/>
  <c r="I568" i="15" s="1"/>
  <c r="H1026" i="14"/>
  <c r="H568" i="15" s="1"/>
  <c r="G1026" i="14"/>
  <c r="G568" i="15" s="1"/>
  <c r="AB1025" i="14"/>
  <c r="AB567" i="15" s="1"/>
  <c r="Z1025" i="14"/>
  <c r="Z567" i="15" s="1"/>
  <c r="Y1025" i="14"/>
  <c r="Y567" i="15" s="1"/>
  <c r="X1025" i="14"/>
  <c r="X567" i="15" s="1"/>
  <c r="W1025" i="14"/>
  <c r="W567" i="15" s="1"/>
  <c r="V1025" i="14"/>
  <c r="V567" i="15" s="1"/>
  <c r="U1025" i="14"/>
  <c r="U567" i="15" s="1"/>
  <c r="T1025" i="14"/>
  <c r="T567" i="15" s="1"/>
  <c r="S1025" i="14"/>
  <c r="S567" i="15" s="1"/>
  <c r="R1025" i="14"/>
  <c r="R567" i="15" s="1"/>
  <c r="Q1025" i="14"/>
  <c r="Q567" i="15" s="1"/>
  <c r="P1025" i="14"/>
  <c r="P567" i="15" s="1"/>
  <c r="O1025" i="14"/>
  <c r="O567" i="15" s="1"/>
  <c r="N1025" i="14"/>
  <c r="N567" i="15" s="1"/>
  <c r="M1025" i="14"/>
  <c r="M567" i="15" s="1"/>
  <c r="L1025" i="14"/>
  <c r="L567" i="15" s="1"/>
  <c r="K1025" i="14"/>
  <c r="K567" i="15" s="1"/>
  <c r="J1025" i="14"/>
  <c r="J567" i="15" s="1"/>
  <c r="I1025" i="14"/>
  <c r="I567" i="15" s="1"/>
  <c r="H1025" i="14"/>
  <c r="H567" i="15" s="1"/>
  <c r="G1025" i="14"/>
  <c r="G567" i="15" s="1"/>
  <c r="AB1024" i="14"/>
  <c r="AB566" i="15" s="1"/>
  <c r="Z1024" i="14"/>
  <c r="Z566" i="15" s="1"/>
  <c r="Y1024" i="14"/>
  <c r="Y566" i="15" s="1"/>
  <c r="X1024" i="14"/>
  <c r="X566" i="15" s="1"/>
  <c r="W1024" i="14"/>
  <c r="W566" i="15" s="1"/>
  <c r="V1024" i="14"/>
  <c r="V566" i="15" s="1"/>
  <c r="U1024" i="14"/>
  <c r="U566" i="15" s="1"/>
  <c r="T1024" i="14"/>
  <c r="T566" i="15" s="1"/>
  <c r="S1024" i="14"/>
  <c r="S566" i="15" s="1"/>
  <c r="R1024" i="14"/>
  <c r="R566" i="15" s="1"/>
  <c r="Q1024" i="14"/>
  <c r="Q566" i="15" s="1"/>
  <c r="P1024" i="14"/>
  <c r="P566" i="15" s="1"/>
  <c r="O1024" i="14"/>
  <c r="O566" i="15" s="1"/>
  <c r="N1024" i="14"/>
  <c r="N566" i="15" s="1"/>
  <c r="M1024" i="14"/>
  <c r="M566" i="15" s="1"/>
  <c r="L1024" i="14"/>
  <c r="L566" i="15" s="1"/>
  <c r="K1024" i="14"/>
  <c r="K566" i="15" s="1"/>
  <c r="J1024" i="14"/>
  <c r="J566" i="15" s="1"/>
  <c r="I1024" i="14"/>
  <c r="I566" i="15" s="1"/>
  <c r="H1024" i="14"/>
  <c r="H566" i="15" s="1"/>
  <c r="G1024" i="14"/>
  <c r="G566" i="15" s="1"/>
  <c r="AB1023" i="14"/>
  <c r="AB565" i="15" s="1"/>
  <c r="Z1023" i="14"/>
  <c r="Z565" i="15" s="1"/>
  <c r="Y1023" i="14"/>
  <c r="Y565" i="15" s="1"/>
  <c r="X1023" i="14"/>
  <c r="X565" i="15" s="1"/>
  <c r="W1023" i="14"/>
  <c r="W565" i="15" s="1"/>
  <c r="V1023" i="14"/>
  <c r="V565" i="15" s="1"/>
  <c r="U1023" i="14"/>
  <c r="U565" i="15" s="1"/>
  <c r="T1023" i="14"/>
  <c r="T565" i="15" s="1"/>
  <c r="S1023" i="14"/>
  <c r="S565" i="15" s="1"/>
  <c r="R1023" i="14"/>
  <c r="R565" i="15" s="1"/>
  <c r="Q1023" i="14"/>
  <c r="Q565" i="15" s="1"/>
  <c r="P1023" i="14"/>
  <c r="P565" i="15" s="1"/>
  <c r="O1023" i="14"/>
  <c r="O565" i="15" s="1"/>
  <c r="N1023" i="14"/>
  <c r="N565" i="15" s="1"/>
  <c r="M1023" i="14"/>
  <c r="M565" i="15" s="1"/>
  <c r="L1023" i="14"/>
  <c r="L565" i="15" s="1"/>
  <c r="K1023" i="14"/>
  <c r="K565" i="15" s="1"/>
  <c r="J1023" i="14"/>
  <c r="J565" i="15" s="1"/>
  <c r="I1023" i="14"/>
  <c r="I565" i="15" s="1"/>
  <c r="H1023" i="14"/>
  <c r="H565" i="15" s="1"/>
  <c r="G1023" i="14"/>
  <c r="G565" i="15" s="1"/>
  <c r="AB1022" i="14"/>
  <c r="AB564" i="15" s="1"/>
  <c r="Z1022" i="14"/>
  <c r="Z564" i="15" s="1"/>
  <c r="Y1022" i="14"/>
  <c r="Y564" i="15" s="1"/>
  <c r="X1022" i="14"/>
  <c r="X564" i="15" s="1"/>
  <c r="W1022" i="14"/>
  <c r="W564" i="15" s="1"/>
  <c r="V1022" i="14"/>
  <c r="V564" i="15" s="1"/>
  <c r="U1022" i="14"/>
  <c r="U564" i="15" s="1"/>
  <c r="T1022" i="14"/>
  <c r="T564" i="15" s="1"/>
  <c r="S1022" i="14"/>
  <c r="S564" i="15" s="1"/>
  <c r="R1022" i="14"/>
  <c r="R564" i="15" s="1"/>
  <c r="Q1022" i="14"/>
  <c r="Q564" i="15" s="1"/>
  <c r="P1022" i="14"/>
  <c r="P564" i="15" s="1"/>
  <c r="O1022" i="14"/>
  <c r="O564" i="15" s="1"/>
  <c r="N1022" i="14"/>
  <c r="N564" i="15" s="1"/>
  <c r="M1022" i="14"/>
  <c r="M564" i="15" s="1"/>
  <c r="L1022" i="14"/>
  <c r="L564" i="15" s="1"/>
  <c r="K1022" i="14"/>
  <c r="K564" i="15" s="1"/>
  <c r="J1022" i="14"/>
  <c r="J564" i="15" s="1"/>
  <c r="I1022" i="14"/>
  <c r="I564" i="15" s="1"/>
  <c r="H1022" i="14"/>
  <c r="H564" i="15" s="1"/>
  <c r="G1022" i="14"/>
  <c r="G564" i="15" s="1"/>
  <c r="AB1021" i="14"/>
  <c r="AB563" i="15" s="1"/>
  <c r="Z1021" i="14"/>
  <c r="Z563" i="15" s="1"/>
  <c r="Y1021" i="14"/>
  <c r="Y563" i="15" s="1"/>
  <c r="X1021" i="14"/>
  <c r="X563" i="15" s="1"/>
  <c r="W1021" i="14"/>
  <c r="W563" i="15" s="1"/>
  <c r="V1021" i="14"/>
  <c r="V563" i="15" s="1"/>
  <c r="U1021" i="14"/>
  <c r="U563" i="15" s="1"/>
  <c r="T1021" i="14"/>
  <c r="T563" i="15" s="1"/>
  <c r="S1021" i="14"/>
  <c r="S563" i="15" s="1"/>
  <c r="R1021" i="14"/>
  <c r="R563" i="15" s="1"/>
  <c r="Q1021" i="14"/>
  <c r="Q563" i="15" s="1"/>
  <c r="P1021" i="14"/>
  <c r="P563" i="15" s="1"/>
  <c r="O1021" i="14"/>
  <c r="O563" i="15" s="1"/>
  <c r="N1021" i="14"/>
  <c r="N563" i="15" s="1"/>
  <c r="M1021" i="14"/>
  <c r="M563" i="15" s="1"/>
  <c r="L1021" i="14"/>
  <c r="L563" i="15" s="1"/>
  <c r="K1021" i="14"/>
  <c r="K563" i="15" s="1"/>
  <c r="J1021" i="14"/>
  <c r="J563" i="15" s="1"/>
  <c r="I1021" i="14"/>
  <c r="I563" i="15" s="1"/>
  <c r="H1021" i="14"/>
  <c r="H563" i="15" s="1"/>
  <c r="G1021" i="14"/>
  <c r="G563" i="15" s="1"/>
  <c r="AB1020" i="14"/>
  <c r="AB562" i="15" s="1"/>
  <c r="Z1020" i="14"/>
  <c r="Z562" i="15" s="1"/>
  <c r="Y1020" i="14"/>
  <c r="Y562" i="15" s="1"/>
  <c r="X1020" i="14"/>
  <c r="X562" i="15" s="1"/>
  <c r="W1020" i="14"/>
  <c r="W562" i="15" s="1"/>
  <c r="V1020" i="14"/>
  <c r="V562" i="15" s="1"/>
  <c r="U1020" i="14"/>
  <c r="U562" i="15" s="1"/>
  <c r="T1020" i="14"/>
  <c r="T562" i="15" s="1"/>
  <c r="S1020" i="14"/>
  <c r="S562" i="15" s="1"/>
  <c r="R1020" i="14"/>
  <c r="R562" i="15" s="1"/>
  <c r="Q1020" i="14"/>
  <c r="Q562" i="15" s="1"/>
  <c r="P1020" i="14"/>
  <c r="P562" i="15" s="1"/>
  <c r="O1020" i="14"/>
  <c r="O562" i="15" s="1"/>
  <c r="N1020" i="14"/>
  <c r="N562" i="15" s="1"/>
  <c r="M1020" i="14"/>
  <c r="M562" i="15" s="1"/>
  <c r="L1020" i="14"/>
  <c r="L562" i="15" s="1"/>
  <c r="K1020" i="14"/>
  <c r="K562" i="15" s="1"/>
  <c r="J1020" i="14"/>
  <c r="J562" i="15" s="1"/>
  <c r="I1020" i="14"/>
  <c r="I562" i="15" s="1"/>
  <c r="H1020" i="14"/>
  <c r="H562" i="15" s="1"/>
  <c r="G1020" i="14"/>
  <c r="G562" i="15" s="1"/>
  <c r="AB1019" i="14"/>
  <c r="AB561" i="15" s="1"/>
  <c r="Z1019" i="14"/>
  <c r="Z561" i="15" s="1"/>
  <c r="Y1019" i="14"/>
  <c r="Y561" i="15" s="1"/>
  <c r="X1019" i="14"/>
  <c r="X561" i="15" s="1"/>
  <c r="W1019" i="14"/>
  <c r="W561" i="15" s="1"/>
  <c r="V1019" i="14"/>
  <c r="V561" i="15" s="1"/>
  <c r="U1019" i="14"/>
  <c r="U561" i="15" s="1"/>
  <c r="T1019" i="14"/>
  <c r="T561" i="15" s="1"/>
  <c r="S1019" i="14"/>
  <c r="S561" i="15" s="1"/>
  <c r="R1019" i="14"/>
  <c r="R561" i="15" s="1"/>
  <c r="Q1019" i="14"/>
  <c r="Q561" i="15" s="1"/>
  <c r="P1019" i="14"/>
  <c r="P561" i="15" s="1"/>
  <c r="O1019" i="14"/>
  <c r="O561" i="15" s="1"/>
  <c r="N1019" i="14"/>
  <c r="N561" i="15" s="1"/>
  <c r="M1019" i="14"/>
  <c r="M561" i="15" s="1"/>
  <c r="L1019" i="14"/>
  <c r="L561" i="15" s="1"/>
  <c r="K1019" i="14"/>
  <c r="K561" i="15" s="1"/>
  <c r="J1019" i="14"/>
  <c r="J561" i="15" s="1"/>
  <c r="I1019" i="14"/>
  <c r="I561" i="15" s="1"/>
  <c r="H1019" i="14"/>
  <c r="H561" i="15" s="1"/>
  <c r="G1019" i="14"/>
  <c r="G561" i="15" s="1"/>
  <c r="AB1018" i="14"/>
  <c r="AB560" i="15" s="1"/>
  <c r="Z1018" i="14"/>
  <c r="Z560" i="15" s="1"/>
  <c r="Y1018" i="14"/>
  <c r="Y560" i="15" s="1"/>
  <c r="X1018" i="14"/>
  <c r="X560" i="15" s="1"/>
  <c r="W1018" i="14"/>
  <c r="W560" i="15" s="1"/>
  <c r="V1018" i="14"/>
  <c r="V560" i="15" s="1"/>
  <c r="U1018" i="14"/>
  <c r="U560" i="15" s="1"/>
  <c r="T1018" i="14"/>
  <c r="T560" i="15" s="1"/>
  <c r="S1018" i="14"/>
  <c r="S560" i="15" s="1"/>
  <c r="R1018" i="14"/>
  <c r="R560" i="15" s="1"/>
  <c r="Q1018" i="14"/>
  <c r="Q560" i="15" s="1"/>
  <c r="P1018" i="14"/>
  <c r="P560" i="15" s="1"/>
  <c r="O1018" i="14"/>
  <c r="O560" i="15" s="1"/>
  <c r="N1018" i="14"/>
  <c r="N560" i="15" s="1"/>
  <c r="M1018" i="14"/>
  <c r="M560" i="15" s="1"/>
  <c r="L1018" i="14"/>
  <c r="L560" i="15" s="1"/>
  <c r="K1018" i="14"/>
  <c r="K560" i="15" s="1"/>
  <c r="J1018" i="14"/>
  <c r="J560" i="15" s="1"/>
  <c r="I1018" i="14"/>
  <c r="I560" i="15" s="1"/>
  <c r="H1018" i="14"/>
  <c r="H560" i="15" s="1"/>
  <c r="G1018" i="14"/>
  <c r="G560" i="15" s="1"/>
  <c r="AB1017" i="14"/>
  <c r="AB559" i="15" s="1"/>
  <c r="Z1017" i="14"/>
  <c r="Z559" i="15" s="1"/>
  <c r="Y1017" i="14"/>
  <c r="Y559" i="15" s="1"/>
  <c r="X1017" i="14"/>
  <c r="X559" i="15" s="1"/>
  <c r="W1017" i="14"/>
  <c r="W559" i="15" s="1"/>
  <c r="V1017" i="14"/>
  <c r="V559" i="15" s="1"/>
  <c r="U1017" i="14"/>
  <c r="U559" i="15" s="1"/>
  <c r="T1017" i="14"/>
  <c r="T559" i="15" s="1"/>
  <c r="S1017" i="14"/>
  <c r="S559" i="15" s="1"/>
  <c r="R1017" i="14"/>
  <c r="R559" i="15" s="1"/>
  <c r="Q1017" i="14"/>
  <c r="Q559" i="15" s="1"/>
  <c r="P1017" i="14"/>
  <c r="P559" i="15" s="1"/>
  <c r="O1017" i="14"/>
  <c r="O559" i="15" s="1"/>
  <c r="N1017" i="14"/>
  <c r="N559" i="15" s="1"/>
  <c r="M1017" i="14"/>
  <c r="M559" i="15" s="1"/>
  <c r="L1017" i="14"/>
  <c r="L559" i="15" s="1"/>
  <c r="K1017" i="14"/>
  <c r="K559" i="15" s="1"/>
  <c r="J1017" i="14"/>
  <c r="J559" i="15" s="1"/>
  <c r="I1017" i="14"/>
  <c r="I559" i="15" s="1"/>
  <c r="H1017" i="14"/>
  <c r="H559" i="15" s="1"/>
  <c r="G1017" i="14"/>
  <c r="G559" i="15" s="1"/>
  <c r="AB1016" i="14"/>
  <c r="AB558" i="15" s="1"/>
  <c r="Z1016" i="14"/>
  <c r="Z558" i="15" s="1"/>
  <c r="Y1016" i="14"/>
  <c r="Y558" i="15" s="1"/>
  <c r="X1016" i="14"/>
  <c r="X558" i="15" s="1"/>
  <c r="W1016" i="14"/>
  <c r="W558" i="15" s="1"/>
  <c r="V1016" i="14"/>
  <c r="V558" i="15" s="1"/>
  <c r="U1016" i="14"/>
  <c r="U558" i="15" s="1"/>
  <c r="T1016" i="14"/>
  <c r="T558" i="15" s="1"/>
  <c r="S1016" i="14"/>
  <c r="S558" i="15" s="1"/>
  <c r="R1016" i="14"/>
  <c r="R558" i="15" s="1"/>
  <c r="Q1016" i="14"/>
  <c r="Q558" i="15" s="1"/>
  <c r="P1016" i="14"/>
  <c r="P558" i="15" s="1"/>
  <c r="O1016" i="14"/>
  <c r="O558" i="15" s="1"/>
  <c r="N1016" i="14"/>
  <c r="N558" i="15" s="1"/>
  <c r="M1016" i="14"/>
  <c r="M558" i="15" s="1"/>
  <c r="L1016" i="14"/>
  <c r="L558" i="15" s="1"/>
  <c r="K1016" i="14"/>
  <c r="K558" i="15" s="1"/>
  <c r="J1016" i="14"/>
  <c r="J558" i="15" s="1"/>
  <c r="I1016" i="14"/>
  <c r="I558" i="15" s="1"/>
  <c r="H1016" i="14"/>
  <c r="H558" i="15" s="1"/>
  <c r="G1016" i="14"/>
  <c r="G558" i="15" s="1"/>
  <c r="AB1015" i="14"/>
  <c r="AB557" i="15" s="1"/>
  <c r="Z1015" i="14"/>
  <c r="Z557" i="15" s="1"/>
  <c r="Y1015" i="14"/>
  <c r="Y557" i="15" s="1"/>
  <c r="X1015" i="14"/>
  <c r="X557" i="15" s="1"/>
  <c r="W1015" i="14"/>
  <c r="W557" i="15" s="1"/>
  <c r="V1015" i="14"/>
  <c r="V557" i="15" s="1"/>
  <c r="U1015" i="14"/>
  <c r="U557" i="15" s="1"/>
  <c r="T1015" i="14"/>
  <c r="T557" i="15" s="1"/>
  <c r="S1015" i="14"/>
  <c r="S557" i="15" s="1"/>
  <c r="R1015" i="14"/>
  <c r="R557" i="15" s="1"/>
  <c r="Q1015" i="14"/>
  <c r="Q557" i="15" s="1"/>
  <c r="P1015" i="14"/>
  <c r="P557" i="15" s="1"/>
  <c r="O1015" i="14"/>
  <c r="O557" i="15" s="1"/>
  <c r="N1015" i="14"/>
  <c r="N557" i="15" s="1"/>
  <c r="M1015" i="14"/>
  <c r="M557" i="15" s="1"/>
  <c r="L1015" i="14"/>
  <c r="L557" i="15" s="1"/>
  <c r="K1015" i="14"/>
  <c r="K557" i="15" s="1"/>
  <c r="J1015" i="14"/>
  <c r="J557" i="15" s="1"/>
  <c r="I1015" i="14"/>
  <c r="I557" i="15" s="1"/>
  <c r="H1015" i="14"/>
  <c r="H557" i="15" s="1"/>
  <c r="G1015" i="14"/>
  <c r="G557" i="15" s="1"/>
  <c r="AB1014" i="14"/>
  <c r="AB556" i="15" s="1"/>
  <c r="Z1014" i="14"/>
  <c r="Z556" i="15" s="1"/>
  <c r="Y1014" i="14"/>
  <c r="Y556" i="15" s="1"/>
  <c r="X1014" i="14"/>
  <c r="X556" i="15" s="1"/>
  <c r="W1014" i="14"/>
  <c r="W556" i="15" s="1"/>
  <c r="V1014" i="14"/>
  <c r="V556" i="15" s="1"/>
  <c r="U1014" i="14"/>
  <c r="U556" i="15" s="1"/>
  <c r="T1014" i="14"/>
  <c r="T556" i="15" s="1"/>
  <c r="S1014" i="14"/>
  <c r="S556" i="15" s="1"/>
  <c r="R1014" i="14"/>
  <c r="R556" i="15" s="1"/>
  <c r="Q1014" i="14"/>
  <c r="Q556" i="15" s="1"/>
  <c r="P1014" i="14"/>
  <c r="P556" i="15" s="1"/>
  <c r="O1014" i="14"/>
  <c r="O556" i="15" s="1"/>
  <c r="N1014" i="14"/>
  <c r="N556" i="15" s="1"/>
  <c r="M1014" i="14"/>
  <c r="M556" i="15" s="1"/>
  <c r="L1014" i="14"/>
  <c r="L556" i="15" s="1"/>
  <c r="K1014" i="14"/>
  <c r="K556" i="15" s="1"/>
  <c r="J1014" i="14"/>
  <c r="J556" i="15" s="1"/>
  <c r="I1014" i="14"/>
  <c r="I556" i="15" s="1"/>
  <c r="H1014" i="14"/>
  <c r="H556" i="15" s="1"/>
  <c r="G1014" i="14"/>
  <c r="G556" i="15" s="1"/>
  <c r="AB1013" i="14"/>
  <c r="AB555" i="15" s="1"/>
  <c r="Z1013" i="14"/>
  <c r="Z555" i="15" s="1"/>
  <c r="Y1013" i="14"/>
  <c r="Y555" i="15" s="1"/>
  <c r="X1013" i="14"/>
  <c r="X555" i="15" s="1"/>
  <c r="W1013" i="14"/>
  <c r="W555" i="15" s="1"/>
  <c r="V1013" i="14"/>
  <c r="V555" i="15" s="1"/>
  <c r="U1013" i="14"/>
  <c r="U555" i="15" s="1"/>
  <c r="T1013" i="14"/>
  <c r="T555" i="15" s="1"/>
  <c r="S1013" i="14"/>
  <c r="S555" i="15" s="1"/>
  <c r="R1013" i="14"/>
  <c r="R555" i="15" s="1"/>
  <c r="Q1013" i="14"/>
  <c r="Q555" i="15" s="1"/>
  <c r="P1013" i="14"/>
  <c r="P555" i="15" s="1"/>
  <c r="O1013" i="14"/>
  <c r="O555" i="15" s="1"/>
  <c r="N1013" i="14"/>
  <c r="N555" i="15" s="1"/>
  <c r="M1013" i="14"/>
  <c r="M555" i="15" s="1"/>
  <c r="L1013" i="14"/>
  <c r="L555" i="15" s="1"/>
  <c r="K1013" i="14"/>
  <c r="K555" i="15" s="1"/>
  <c r="J1013" i="14"/>
  <c r="J555" i="15" s="1"/>
  <c r="I1013" i="14"/>
  <c r="I555" i="15" s="1"/>
  <c r="H1013" i="14"/>
  <c r="H555" i="15" s="1"/>
  <c r="G1013" i="14"/>
  <c r="G555" i="15" s="1"/>
  <c r="AB1012" i="14"/>
  <c r="AB554" i="15" s="1"/>
  <c r="Z1012" i="14"/>
  <c r="Z554" i="15" s="1"/>
  <c r="Y1012" i="14"/>
  <c r="Y554" i="15" s="1"/>
  <c r="X1012" i="14"/>
  <c r="X554" i="15" s="1"/>
  <c r="W1012" i="14"/>
  <c r="W554" i="15" s="1"/>
  <c r="V1012" i="14"/>
  <c r="V554" i="15" s="1"/>
  <c r="U1012" i="14"/>
  <c r="U554" i="15" s="1"/>
  <c r="T1012" i="14"/>
  <c r="T554" i="15" s="1"/>
  <c r="S1012" i="14"/>
  <c r="S554" i="15" s="1"/>
  <c r="R1012" i="14"/>
  <c r="R554" i="15" s="1"/>
  <c r="Q1012" i="14"/>
  <c r="Q554" i="15" s="1"/>
  <c r="P1012" i="14"/>
  <c r="P554" i="15" s="1"/>
  <c r="O1012" i="14"/>
  <c r="O554" i="15" s="1"/>
  <c r="N1012" i="14"/>
  <c r="N554" i="15" s="1"/>
  <c r="M1012" i="14"/>
  <c r="M554" i="15" s="1"/>
  <c r="L1012" i="14"/>
  <c r="L554" i="15" s="1"/>
  <c r="K1012" i="14"/>
  <c r="K554" i="15" s="1"/>
  <c r="J1012" i="14"/>
  <c r="J554" i="15" s="1"/>
  <c r="I1012" i="14"/>
  <c r="I554" i="15" s="1"/>
  <c r="H1012" i="14"/>
  <c r="H554" i="15" s="1"/>
  <c r="G1012" i="14"/>
  <c r="G554" i="15" s="1"/>
  <c r="AB1011" i="14"/>
  <c r="AB553" i="15" s="1"/>
  <c r="Z1011" i="14"/>
  <c r="Z553" i="15" s="1"/>
  <c r="Y1011" i="14"/>
  <c r="Y553" i="15" s="1"/>
  <c r="X1011" i="14"/>
  <c r="X553" i="15" s="1"/>
  <c r="W1011" i="14"/>
  <c r="W553" i="15" s="1"/>
  <c r="V1011" i="14"/>
  <c r="V553" i="15" s="1"/>
  <c r="U1011" i="14"/>
  <c r="U553" i="15" s="1"/>
  <c r="T1011" i="14"/>
  <c r="T553" i="15" s="1"/>
  <c r="S1011" i="14"/>
  <c r="S553" i="15" s="1"/>
  <c r="R1011" i="14"/>
  <c r="R553" i="15" s="1"/>
  <c r="Q1011" i="14"/>
  <c r="Q553" i="15" s="1"/>
  <c r="P1011" i="14"/>
  <c r="P553" i="15" s="1"/>
  <c r="O1011" i="14"/>
  <c r="O553" i="15" s="1"/>
  <c r="N1011" i="14"/>
  <c r="N553" i="15" s="1"/>
  <c r="M1011" i="14"/>
  <c r="M553" i="15" s="1"/>
  <c r="L1011" i="14"/>
  <c r="L553" i="15" s="1"/>
  <c r="K1011" i="14"/>
  <c r="K553" i="15" s="1"/>
  <c r="J1011" i="14"/>
  <c r="J553" i="15" s="1"/>
  <c r="I1011" i="14"/>
  <c r="I553" i="15" s="1"/>
  <c r="H1011" i="14"/>
  <c r="H553" i="15" s="1"/>
  <c r="G1011" i="14"/>
  <c r="G553" i="15" s="1"/>
  <c r="AB1010" i="14"/>
  <c r="AB552" i="15" s="1"/>
  <c r="Z1010" i="14"/>
  <c r="Z552" i="15" s="1"/>
  <c r="Y1010" i="14"/>
  <c r="Y552" i="15" s="1"/>
  <c r="X1010" i="14"/>
  <c r="X552" i="15" s="1"/>
  <c r="W1010" i="14"/>
  <c r="W552" i="15" s="1"/>
  <c r="V1010" i="14"/>
  <c r="V552" i="15" s="1"/>
  <c r="U1010" i="14"/>
  <c r="U552" i="15" s="1"/>
  <c r="T1010" i="14"/>
  <c r="T552" i="15" s="1"/>
  <c r="S1010" i="14"/>
  <c r="S552" i="15" s="1"/>
  <c r="R1010" i="14"/>
  <c r="R552" i="15" s="1"/>
  <c r="Q1010" i="14"/>
  <c r="Q552" i="15" s="1"/>
  <c r="P1010" i="14"/>
  <c r="P552" i="15" s="1"/>
  <c r="O1010" i="14"/>
  <c r="O552" i="15" s="1"/>
  <c r="N1010" i="14"/>
  <c r="N552" i="15" s="1"/>
  <c r="M1010" i="14"/>
  <c r="M552" i="15" s="1"/>
  <c r="L1010" i="14"/>
  <c r="L552" i="15" s="1"/>
  <c r="K1010" i="14"/>
  <c r="K552" i="15" s="1"/>
  <c r="J1010" i="14"/>
  <c r="J552" i="15" s="1"/>
  <c r="I1010" i="14"/>
  <c r="I552" i="15" s="1"/>
  <c r="H1010" i="14"/>
  <c r="H552" i="15" s="1"/>
  <c r="G1010" i="14"/>
  <c r="G552" i="15" s="1"/>
  <c r="AB1009" i="14"/>
  <c r="AB551" i="15" s="1"/>
  <c r="Z1009" i="14"/>
  <c r="Z551" i="15" s="1"/>
  <c r="Y1009" i="14"/>
  <c r="Y551" i="15" s="1"/>
  <c r="X1009" i="14"/>
  <c r="X551" i="15" s="1"/>
  <c r="W1009" i="14"/>
  <c r="W551" i="15" s="1"/>
  <c r="V1009" i="14"/>
  <c r="V551" i="15" s="1"/>
  <c r="U1009" i="14"/>
  <c r="U551" i="15" s="1"/>
  <c r="T1009" i="14"/>
  <c r="T551" i="15" s="1"/>
  <c r="S1009" i="14"/>
  <c r="S551" i="15" s="1"/>
  <c r="R1009" i="14"/>
  <c r="R551" i="15" s="1"/>
  <c r="Q1009" i="14"/>
  <c r="Q551" i="15" s="1"/>
  <c r="P1009" i="14"/>
  <c r="P551" i="15" s="1"/>
  <c r="O1009" i="14"/>
  <c r="O551" i="15" s="1"/>
  <c r="N1009" i="14"/>
  <c r="N551" i="15" s="1"/>
  <c r="M1009" i="14"/>
  <c r="M551" i="15" s="1"/>
  <c r="L1009" i="14"/>
  <c r="L551" i="15" s="1"/>
  <c r="K1009" i="14"/>
  <c r="K551" i="15" s="1"/>
  <c r="J1009" i="14"/>
  <c r="J551" i="15" s="1"/>
  <c r="I1009" i="14"/>
  <c r="I551" i="15" s="1"/>
  <c r="H1009" i="14"/>
  <c r="H551" i="15" s="1"/>
  <c r="G1009" i="14"/>
  <c r="G551" i="15" s="1"/>
  <c r="AB1008" i="14"/>
  <c r="AB550" i="15" s="1"/>
  <c r="Z1008" i="14"/>
  <c r="Z550" i="15" s="1"/>
  <c r="Y1008" i="14"/>
  <c r="Y550" i="15" s="1"/>
  <c r="X1008" i="14"/>
  <c r="X550" i="15" s="1"/>
  <c r="W1008" i="14"/>
  <c r="W550" i="15" s="1"/>
  <c r="V1008" i="14"/>
  <c r="V550" i="15" s="1"/>
  <c r="U1008" i="14"/>
  <c r="U550" i="15" s="1"/>
  <c r="T1008" i="14"/>
  <c r="T550" i="15" s="1"/>
  <c r="S1008" i="14"/>
  <c r="S550" i="15" s="1"/>
  <c r="R1008" i="14"/>
  <c r="R550" i="15" s="1"/>
  <c r="Q1008" i="14"/>
  <c r="Q550" i="15" s="1"/>
  <c r="P1008" i="14"/>
  <c r="P550" i="15" s="1"/>
  <c r="O1008" i="14"/>
  <c r="O550" i="15" s="1"/>
  <c r="N1008" i="14"/>
  <c r="N550" i="15" s="1"/>
  <c r="M1008" i="14"/>
  <c r="M550" i="15" s="1"/>
  <c r="L1008" i="14"/>
  <c r="L550" i="15" s="1"/>
  <c r="K1008" i="14"/>
  <c r="K550" i="15" s="1"/>
  <c r="J1008" i="14"/>
  <c r="J550" i="15" s="1"/>
  <c r="I1008" i="14"/>
  <c r="I550" i="15" s="1"/>
  <c r="H1008" i="14"/>
  <c r="H550" i="15" s="1"/>
  <c r="G1008" i="14"/>
  <c r="G550" i="15" s="1"/>
  <c r="AB1007" i="14"/>
  <c r="AB549" i="15" s="1"/>
  <c r="Z1007" i="14"/>
  <c r="Z549" i="15" s="1"/>
  <c r="Y1007" i="14"/>
  <c r="Y549" i="15" s="1"/>
  <c r="X1007" i="14"/>
  <c r="X549" i="15" s="1"/>
  <c r="W1007" i="14"/>
  <c r="W549" i="15" s="1"/>
  <c r="V1007" i="14"/>
  <c r="V549" i="15" s="1"/>
  <c r="U1007" i="14"/>
  <c r="U549" i="15" s="1"/>
  <c r="T1007" i="14"/>
  <c r="T549" i="15" s="1"/>
  <c r="S1007" i="14"/>
  <c r="S549" i="15" s="1"/>
  <c r="R1007" i="14"/>
  <c r="R549" i="15" s="1"/>
  <c r="Q1007" i="14"/>
  <c r="Q549" i="15" s="1"/>
  <c r="P1007" i="14"/>
  <c r="P549" i="15" s="1"/>
  <c r="O1007" i="14"/>
  <c r="O549" i="15" s="1"/>
  <c r="N1007" i="14"/>
  <c r="N549" i="15" s="1"/>
  <c r="M1007" i="14"/>
  <c r="M549" i="15" s="1"/>
  <c r="L1007" i="14"/>
  <c r="L549" i="15" s="1"/>
  <c r="K1007" i="14"/>
  <c r="K549" i="15" s="1"/>
  <c r="J1007" i="14"/>
  <c r="J549" i="15" s="1"/>
  <c r="I1007" i="14"/>
  <c r="I549" i="15" s="1"/>
  <c r="H1007" i="14"/>
  <c r="H549" i="15" s="1"/>
  <c r="G1007" i="14"/>
  <c r="G549" i="15" s="1"/>
  <c r="AB1006" i="14"/>
  <c r="AB548" i="15" s="1"/>
  <c r="Z1006" i="14"/>
  <c r="Z548" i="15" s="1"/>
  <c r="Y1006" i="14"/>
  <c r="Y548" i="15" s="1"/>
  <c r="X1006" i="14"/>
  <c r="X548" i="15" s="1"/>
  <c r="W1006" i="14"/>
  <c r="W548" i="15" s="1"/>
  <c r="V1006" i="14"/>
  <c r="V548" i="15" s="1"/>
  <c r="U1006" i="14"/>
  <c r="U548" i="15" s="1"/>
  <c r="T1006" i="14"/>
  <c r="T548" i="15" s="1"/>
  <c r="S1006" i="14"/>
  <c r="S548" i="15" s="1"/>
  <c r="R1006" i="14"/>
  <c r="R548" i="15" s="1"/>
  <c r="Q1006" i="14"/>
  <c r="Q548" i="15" s="1"/>
  <c r="P1006" i="14"/>
  <c r="P548" i="15" s="1"/>
  <c r="O1006" i="14"/>
  <c r="O548" i="15" s="1"/>
  <c r="N1006" i="14"/>
  <c r="N548" i="15" s="1"/>
  <c r="M1006" i="14"/>
  <c r="M548" i="15" s="1"/>
  <c r="L1006" i="14"/>
  <c r="L548" i="15" s="1"/>
  <c r="K1006" i="14"/>
  <c r="K548" i="15" s="1"/>
  <c r="J1006" i="14"/>
  <c r="J548" i="15" s="1"/>
  <c r="I1006" i="14"/>
  <c r="I548" i="15" s="1"/>
  <c r="H1006" i="14"/>
  <c r="H548" i="15" s="1"/>
  <c r="G1006" i="14"/>
  <c r="G548" i="15" s="1"/>
  <c r="AB1005" i="14"/>
  <c r="AB547" i="15" s="1"/>
  <c r="Z1005" i="14"/>
  <c r="Z547" i="15" s="1"/>
  <c r="Y1005" i="14"/>
  <c r="Y547" i="15" s="1"/>
  <c r="X1005" i="14"/>
  <c r="X547" i="15" s="1"/>
  <c r="W1005" i="14"/>
  <c r="W547" i="15" s="1"/>
  <c r="V1005" i="14"/>
  <c r="V547" i="15" s="1"/>
  <c r="U1005" i="14"/>
  <c r="U547" i="15" s="1"/>
  <c r="T1005" i="14"/>
  <c r="T547" i="15" s="1"/>
  <c r="S1005" i="14"/>
  <c r="S547" i="15" s="1"/>
  <c r="R1005" i="14"/>
  <c r="R547" i="15" s="1"/>
  <c r="Q1005" i="14"/>
  <c r="Q547" i="15" s="1"/>
  <c r="P1005" i="14"/>
  <c r="P547" i="15" s="1"/>
  <c r="O1005" i="14"/>
  <c r="O547" i="15" s="1"/>
  <c r="N1005" i="14"/>
  <c r="N547" i="15" s="1"/>
  <c r="M1005" i="14"/>
  <c r="M547" i="15" s="1"/>
  <c r="L1005" i="14"/>
  <c r="L547" i="15" s="1"/>
  <c r="K1005" i="14"/>
  <c r="K547" i="15" s="1"/>
  <c r="J1005" i="14"/>
  <c r="J547" i="15" s="1"/>
  <c r="I1005" i="14"/>
  <c r="I547" i="15" s="1"/>
  <c r="H1005" i="14"/>
  <c r="H547" i="15" s="1"/>
  <c r="G1005" i="14"/>
  <c r="G547" i="15" s="1"/>
  <c r="AB1004" i="14"/>
  <c r="AB546" i="15" s="1"/>
  <c r="Z1004" i="14"/>
  <c r="Z546" i="15" s="1"/>
  <c r="Y1004" i="14"/>
  <c r="Y546" i="15" s="1"/>
  <c r="X1004" i="14"/>
  <c r="X546" i="15" s="1"/>
  <c r="W1004" i="14"/>
  <c r="W546" i="15" s="1"/>
  <c r="V1004" i="14"/>
  <c r="V546" i="15" s="1"/>
  <c r="U1004" i="14"/>
  <c r="U546" i="15" s="1"/>
  <c r="T1004" i="14"/>
  <c r="T546" i="15" s="1"/>
  <c r="S1004" i="14"/>
  <c r="S546" i="15" s="1"/>
  <c r="R1004" i="14"/>
  <c r="R546" i="15" s="1"/>
  <c r="Q1004" i="14"/>
  <c r="Q546" i="15" s="1"/>
  <c r="P1004" i="14"/>
  <c r="P546" i="15" s="1"/>
  <c r="O1004" i="14"/>
  <c r="O546" i="15" s="1"/>
  <c r="N1004" i="14"/>
  <c r="N546" i="15" s="1"/>
  <c r="M1004" i="14"/>
  <c r="M546" i="15" s="1"/>
  <c r="L1004" i="14"/>
  <c r="L546" i="15" s="1"/>
  <c r="K1004" i="14"/>
  <c r="K546" i="15" s="1"/>
  <c r="J1004" i="14"/>
  <c r="J546" i="15" s="1"/>
  <c r="I1004" i="14"/>
  <c r="I546" i="15" s="1"/>
  <c r="H1004" i="14"/>
  <c r="H546" i="15" s="1"/>
  <c r="G1004" i="14"/>
  <c r="G546" i="15" s="1"/>
  <c r="AB1003" i="14"/>
  <c r="AB545" i="15" s="1"/>
  <c r="Z1003" i="14"/>
  <c r="Z545" i="15" s="1"/>
  <c r="Y1003" i="14"/>
  <c r="Y545" i="15" s="1"/>
  <c r="X1003" i="14"/>
  <c r="X545" i="15" s="1"/>
  <c r="W1003" i="14"/>
  <c r="W545" i="15" s="1"/>
  <c r="V1003" i="14"/>
  <c r="V545" i="15" s="1"/>
  <c r="U1003" i="14"/>
  <c r="U545" i="15" s="1"/>
  <c r="T1003" i="14"/>
  <c r="T545" i="15" s="1"/>
  <c r="S1003" i="14"/>
  <c r="S545" i="15" s="1"/>
  <c r="R1003" i="14"/>
  <c r="R545" i="15" s="1"/>
  <c r="Q1003" i="14"/>
  <c r="Q545" i="15" s="1"/>
  <c r="P1003" i="14"/>
  <c r="P545" i="15" s="1"/>
  <c r="O1003" i="14"/>
  <c r="O545" i="15" s="1"/>
  <c r="N1003" i="14"/>
  <c r="N545" i="15" s="1"/>
  <c r="M1003" i="14"/>
  <c r="M545" i="15" s="1"/>
  <c r="L1003" i="14"/>
  <c r="L545" i="15" s="1"/>
  <c r="K1003" i="14"/>
  <c r="K545" i="15" s="1"/>
  <c r="J1003" i="14"/>
  <c r="J545" i="15" s="1"/>
  <c r="I1003" i="14"/>
  <c r="I545" i="15" s="1"/>
  <c r="H1003" i="14"/>
  <c r="H545" i="15" s="1"/>
  <c r="G1003" i="14"/>
  <c r="G545" i="15" s="1"/>
  <c r="AB1002" i="14"/>
  <c r="AB544" i="15" s="1"/>
  <c r="Z1002" i="14"/>
  <c r="Z544" i="15" s="1"/>
  <c r="Y1002" i="14"/>
  <c r="Y544" i="15" s="1"/>
  <c r="X1002" i="14"/>
  <c r="X544" i="15" s="1"/>
  <c r="W1002" i="14"/>
  <c r="W544" i="15" s="1"/>
  <c r="V1002" i="14"/>
  <c r="V544" i="15" s="1"/>
  <c r="U1002" i="14"/>
  <c r="U544" i="15" s="1"/>
  <c r="T1002" i="14"/>
  <c r="T544" i="15" s="1"/>
  <c r="S1002" i="14"/>
  <c r="S544" i="15" s="1"/>
  <c r="R1002" i="14"/>
  <c r="R544" i="15" s="1"/>
  <c r="Q1002" i="14"/>
  <c r="Q544" i="15" s="1"/>
  <c r="P1002" i="14"/>
  <c r="P544" i="15" s="1"/>
  <c r="O1002" i="14"/>
  <c r="O544" i="15" s="1"/>
  <c r="N1002" i="14"/>
  <c r="N544" i="15" s="1"/>
  <c r="M1002" i="14"/>
  <c r="M544" i="15" s="1"/>
  <c r="L1002" i="14"/>
  <c r="L544" i="15" s="1"/>
  <c r="K1002" i="14"/>
  <c r="K544" i="15" s="1"/>
  <c r="J1002" i="14"/>
  <c r="J544" i="15" s="1"/>
  <c r="I1002" i="14"/>
  <c r="I544" i="15" s="1"/>
  <c r="H1002" i="14"/>
  <c r="H544" i="15" s="1"/>
  <c r="G1002" i="14"/>
  <c r="G544" i="15" s="1"/>
  <c r="AB1001" i="14"/>
  <c r="AB543" i="15" s="1"/>
  <c r="Z1001" i="14"/>
  <c r="Z543" i="15" s="1"/>
  <c r="Y1001" i="14"/>
  <c r="Y543" i="15" s="1"/>
  <c r="X1001" i="14"/>
  <c r="X543" i="15" s="1"/>
  <c r="W1001" i="14"/>
  <c r="W543" i="15" s="1"/>
  <c r="V1001" i="14"/>
  <c r="V543" i="15" s="1"/>
  <c r="U1001" i="14"/>
  <c r="U543" i="15" s="1"/>
  <c r="T1001" i="14"/>
  <c r="T543" i="15" s="1"/>
  <c r="S1001" i="14"/>
  <c r="S543" i="15" s="1"/>
  <c r="R1001" i="14"/>
  <c r="R543" i="15" s="1"/>
  <c r="Q1001" i="14"/>
  <c r="Q543" i="15" s="1"/>
  <c r="P1001" i="14"/>
  <c r="P543" i="15" s="1"/>
  <c r="O1001" i="14"/>
  <c r="O543" i="15" s="1"/>
  <c r="N1001" i="14"/>
  <c r="N543" i="15" s="1"/>
  <c r="M1001" i="14"/>
  <c r="M543" i="15" s="1"/>
  <c r="L1001" i="14"/>
  <c r="L543" i="15" s="1"/>
  <c r="K1001" i="14"/>
  <c r="K543" i="15" s="1"/>
  <c r="J1001" i="14"/>
  <c r="J543" i="15" s="1"/>
  <c r="I1001" i="14"/>
  <c r="I543" i="15" s="1"/>
  <c r="H1001" i="14"/>
  <c r="H543" i="15" s="1"/>
  <c r="G1001" i="14"/>
  <c r="G543" i="15" s="1"/>
  <c r="AB1000" i="14"/>
  <c r="AB542" i="15" s="1"/>
  <c r="Z1000" i="14"/>
  <c r="Z542" i="15" s="1"/>
  <c r="Y1000" i="14"/>
  <c r="Y542" i="15" s="1"/>
  <c r="X1000" i="14"/>
  <c r="X542" i="15" s="1"/>
  <c r="W1000" i="14"/>
  <c r="W542" i="15" s="1"/>
  <c r="V1000" i="14"/>
  <c r="V542" i="15" s="1"/>
  <c r="U1000" i="14"/>
  <c r="U542" i="15" s="1"/>
  <c r="T1000" i="14"/>
  <c r="T542" i="15" s="1"/>
  <c r="S1000" i="14"/>
  <c r="S542" i="15" s="1"/>
  <c r="R1000" i="14"/>
  <c r="R542" i="15" s="1"/>
  <c r="Q1000" i="14"/>
  <c r="Q542" i="15" s="1"/>
  <c r="P1000" i="14"/>
  <c r="P542" i="15" s="1"/>
  <c r="O1000" i="14"/>
  <c r="O542" i="15" s="1"/>
  <c r="N1000" i="14"/>
  <c r="N542" i="15" s="1"/>
  <c r="M1000" i="14"/>
  <c r="M542" i="15" s="1"/>
  <c r="L1000" i="14"/>
  <c r="L542" i="15" s="1"/>
  <c r="K1000" i="14"/>
  <c r="K542" i="15" s="1"/>
  <c r="J1000" i="14"/>
  <c r="J542" i="15" s="1"/>
  <c r="I1000" i="14"/>
  <c r="I542" i="15" s="1"/>
  <c r="H1000" i="14"/>
  <c r="H542" i="15" s="1"/>
  <c r="G1000" i="14"/>
  <c r="G542" i="15" s="1"/>
  <c r="AB999" i="14"/>
  <c r="AB541" i="15" s="1"/>
  <c r="Z999" i="14"/>
  <c r="Z541" i="15" s="1"/>
  <c r="Y999" i="14"/>
  <c r="Y541" i="15" s="1"/>
  <c r="X999" i="14"/>
  <c r="X541" i="15" s="1"/>
  <c r="W999" i="14"/>
  <c r="W541" i="15" s="1"/>
  <c r="V999" i="14"/>
  <c r="V541" i="15" s="1"/>
  <c r="U999" i="14"/>
  <c r="U541" i="15" s="1"/>
  <c r="T999" i="14"/>
  <c r="T541" i="15" s="1"/>
  <c r="S999" i="14"/>
  <c r="S541" i="15" s="1"/>
  <c r="R999" i="14"/>
  <c r="R541" i="15" s="1"/>
  <c r="Q999" i="14"/>
  <c r="Q541" i="15" s="1"/>
  <c r="P999" i="14"/>
  <c r="P541" i="15" s="1"/>
  <c r="O999" i="14"/>
  <c r="O541" i="15" s="1"/>
  <c r="N999" i="14"/>
  <c r="N541" i="15" s="1"/>
  <c r="M999" i="14"/>
  <c r="M541" i="15" s="1"/>
  <c r="L999" i="14"/>
  <c r="L541" i="15" s="1"/>
  <c r="K999" i="14"/>
  <c r="K541" i="15" s="1"/>
  <c r="J999" i="14"/>
  <c r="J541" i="15" s="1"/>
  <c r="I999" i="14"/>
  <c r="I541" i="15" s="1"/>
  <c r="H999" i="14"/>
  <c r="H541" i="15" s="1"/>
  <c r="G999" i="14"/>
  <c r="G541" i="15" s="1"/>
  <c r="AB998" i="14"/>
  <c r="AB540" i="15" s="1"/>
  <c r="Z998" i="14"/>
  <c r="Z540" i="15" s="1"/>
  <c r="Y998" i="14"/>
  <c r="Y540" i="15" s="1"/>
  <c r="X998" i="14"/>
  <c r="X540" i="15" s="1"/>
  <c r="W998" i="14"/>
  <c r="W540" i="15" s="1"/>
  <c r="V998" i="14"/>
  <c r="V540" i="15" s="1"/>
  <c r="U998" i="14"/>
  <c r="U540" i="15" s="1"/>
  <c r="T998" i="14"/>
  <c r="T540" i="15" s="1"/>
  <c r="S998" i="14"/>
  <c r="S540" i="15" s="1"/>
  <c r="R998" i="14"/>
  <c r="R540" i="15" s="1"/>
  <c r="Q998" i="14"/>
  <c r="Q540" i="15" s="1"/>
  <c r="P998" i="14"/>
  <c r="P540" i="15" s="1"/>
  <c r="O998" i="14"/>
  <c r="O540" i="15" s="1"/>
  <c r="N998" i="14"/>
  <c r="N540" i="15" s="1"/>
  <c r="M998" i="14"/>
  <c r="M540" i="15" s="1"/>
  <c r="L998" i="14"/>
  <c r="L540" i="15" s="1"/>
  <c r="K998" i="14"/>
  <c r="K540" i="15" s="1"/>
  <c r="J998" i="14"/>
  <c r="J540" i="15" s="1"/>
  <c r="I998" i="14"/>
  <c r="I540" i="15" s="1"/>
  <c r="H998" i="14"/>
  <c r="H540" i="15" s="1"/>
  <c r="G998" i="14"/>
  <c r="G540" i="15" s="1"/>
  <c r="AB997" i="14"/>
  <c r="AB539" i="15" s="1"/>
  <c r="Z997" i="14"/>
  <c r="Z539" i="15" s="1"/>
  <c r="Y997" i="14"/>
  <c r="Y539" i="15" s="1"/>
  <c r="X997" i="14"/>
  <c r="X539" i="15" s="1"/>
  <c r="W997" i="14"/>
  <c r="W539" i="15" s="1"/>
  <c r="V997" i="14"/>
  <c r="V539" i="15" s="1"/>
  <c r="U997" i="14"/>
  <c r="U539" i="15" s="1"/>
  <c r="T997" i="14"/>
  <c r="T539" i="15" s="1"/>
  <c r="S997" i="14"/>
  <c r="S539" i="15" s="1"/>
  <c r="R997" i="14"/>
  <c r="R539" i="15" s="1"/>
  <c r="Q997" i="14"/>
  <c r="Q539" i="15" s="1"/>
  <c r="P997" i="14"/>
  <c r="P539" i="15" s="1"/>
  <c r="O997" i="14"/>
  <c r="O539" i="15" s="1"/>
  <c r="N997" i="14"/>
  <c r="N539" i="15" s="1"/>
  <c r="M997" i="14"/>
  <c r="M539" i="15" s="1"/>
  <c r="L997" i="14"/>
  <c r="L539" i="15" s="1"/>
  <c r="K997" i="14"/>
  <c r="K539" i="15" s="1"/>
  <c r="J997" i="14"/>
  <c r="J539" i="15" s="1"/>
  <c r="I997" i="14"/>
  <c r="I539" i="15" s="1"/>
  <c r="H997" i="14"/>
  <c r="H539" i="15" s="1"/>
  <c r="G997" i="14"/>
  <c r="G539" i="15" s="1"/>
  <c r="AB996" i="14"/>
  <c r="AB538" i="15" s="1"/>
  <c r="Z996" i="14"/>
  <c r="Z538" i="15" s="1"/>
  <c r="Y996" i="14"/>
  <c r="Y538" i="15" s="1"/>
  <c r="X996" i="14"/>
  <c r="X538" i="15" s="1"/>
  <c r="W996" i="14"/>
  <c r="W538" i="15" s="1"/>
  <c r="V996" i="14"/>
  <c r="V538" i="15" s="1"/>
  <c r="U996" i="14"/>
  <c r="U538" i="15" s="1"/>
  <c r="T996" i="14"/>
  <c r="T538" i="15" s="1"/>
  <c r="S996" i="14"/>
  <c r="S538" i="15" s="1"/>
  <c r="R996" i="14"/>
  <c r="R538" i="15" s="1"/>
  <c r="Q996" i="14"/>
  <c r="Q538" i="15" s="1"/>
  <c r="P996" i="14"/>
  <c r="P538" i="15" s="1"/>
  <c r="O996" i="14"/>
  <c r="O538" i="15" s="1"/>
  <c r="N996" i="14"/>
  <c r="N538" i="15" s="1"/>
  <c r="M996" i="14"/>
  <c r="M538" i="15" s="1"/>
  <c r="L996" i="14"/>
  <c r="L538" i="15" s="1"/>
  <c r="K996" i="14"/>
  <c r="K538" i="15" s="1"/>
  <c r="J996" i="14"/>
  <c r="J538" i="15" s="1"/>
  <c r="I996" i="14"/>
  <c r="I538" i="15" s="1"/>
  <c r="H996" i="14"/>
  <c r="H538" i="15" s="1"/>
  <c r="G996" i="14"/>
  <c r="G538" i="15" s="1"/>
  <c r="AB995" i="14"/>
  <c r="AB537" i="15" s="1"/>
  <c r="Z995" i="14"/>
  <c r="Z537" i="15" s="1"/>
  <c r="Y995" i="14"/>
  <c r="Y537" i="15" s="1"/>
  <c r="X995" i="14"/>
  <c r="X537" i="15" s="1"/>
  <c r="W995" i="14"/>
  <c r="W537" i="15" s="1"/>
  <c r="V995" i="14"/>
  <c r="V537" i="15" s="1"/>
  <c r="U995" i="14"/>
  <c r="U537" i="15" s="1"/>
  <c r="T995" i="14"/>
  <c r="T537" i="15" s="1"/>
  <c r="S995" i="14"/>
  <c r="S537" i="15" s="1"/>
  <c r="R995" i="14"/>
  <c r="R537" i="15" s="1"/>
  <c r="Q995" i="14"/>
  <c r="Q537" i="15" s="1"/>
  <c r="P995" i="14"/>
  <c r="P537" i="15" s="1"/>
  <c r="O995" i="14"/>
  <c r="O537" i="15" s="1"/>
  <c r="N995" i="14"/>
  <c r="N537" i="15" s="1"/>
  <c r="M995" i="14"/>
  <c r="M537" i="15" s="1"/>
  <c r="L995" i="14"/>
  <c r="L537" i="15" s="1"/>
  <c r="K995" i="14"/>
  <c r="K537" i="15" s="1"/>
  <c r="J995" i="14"/>
  <c r="J537" i="15" s="1"/>
  <c r="I995" i="14"/>
  <c r="I537" i="15" s="1"/>
  <c r="H995" i="14"/>
  <c r="H537" i="15" s="1"/>
  <c r="G995" i="14"/>
  <c r="G537" i="15" s="1"/>
  <c r="AB994" i="14"/>
  <c r="AB536" i="15" s="1"/>
  <c r="Z994" i="14"/>
  <c r="Z536" i="15" s="1"/>
  <c r="Y994" i="14"/>
  <c r="Y536" i="15" s="1"/>
  <c r="X994" i="14"/>
  <c r="X536" i="15" s="1"/>
  <c r="W994" i="14"/>
  <c r="W536" i="15" s="1"/>
  <c r="V994" i="14"/>
  <c r="V536" i="15" s="1"/>
  <c r="U994" i="14"/>
  <c r="U536" i="15" s="1"/>
  <c r="T994" i="14"/>
  <c r="T536" i="15" s="1"/>
  <c r="S994" i="14"/>
  <c r="S536" i="15" s="1"/>
  <c r="R994" i="14"/>
  <c r="R536" i="15" s="1"/>
  <c r="Q994" i="14"/>
  <c r="Q536" i="15" s="1"/>
  <c r="P994" i="14"/>
  <c r="P536" i="15" s="1"/>
  <c r="O994" i="14"/>
  <c r="O536" i="15" s="1"/>
  <c r="N994" i="14"/>
  <c r="N536" i="15" s="1"/>
  <c r="M994" i="14"/>
  <c r="M536" i="15" s="1"/>
  <c r="L994" i="14"/>
  <c r="L536" i="15" s="1"/>
  <c r="K994" i="14"/>
  <c r="K536" i="15" s="1"/>
  <c r="J994" i="14"/>
  <c r="J536" i="15" s="1"/>
  <c r="I994" i="14"/>
  <c r="I536" i="15" s="1"/>
  <c r="H994" i="14"/>
  <c r="H536" i="15" s="1"/>
  <c r="G994" i="14"/>
  <c r="G536" i="15" s="1"/>
  <c r="AB993" i="14"/>
  <c r="AB535" i="15" s="1"/>
  <c r="Z993" i="14"/>
  <c r="Z535" i="15" s="1"/>
  <c r="Y993" i="14"/>
  <c r="Y535" i="15" s="1"/>
  <c r="X993" i="14"/>
  <c r="X535" i="15" s="1"/>
  <c r="W993" i="14"/>
  <c r="W535" i="15" s="1"/>
  <c r="V993" i="14"/>
  <c r="V535" i="15" s="1"/>
  <c r="U993" i="14"/>
  <c r="U535" i="15" s="1"/>
  <c r="T993" i="14"/>
  <c r="T535" i="15" s="1"/>
  <c r="S993" i="14"/>
  <c r="S535" i="15" s="1"/>
  <c r="R993" i="14"/>
  <c r="R535" i="15" s="1"/>
  <c r="Q993" i="14"/>
  <c r="Q535" i="15" s="1"/>
  <c r="P993" i="14"/>
  <c r="P535" i="15" s="1"/>
  <c r="O993" i="14"/>
  <c r="O535" i="15" s="1"/>
  <c r="N993" i="14"/>
  <c r="N535" i="15" s="1"/>
  <c r="M993" i="14"/>
  <c r="M535" i="15" s="1"/>
  <c r="L993" i="14"/>
  <c r="L535" i="15" s="1"/>
  <c r="K993" i="14"/>
  <c r="K535" i="15" s="1"/>
  <c r="J993" i="14"/>
  <c r="J535" i="15" s="1"/>
  <c r="I993" i="14"/>
  <c r="I535" i="15" s="1"/>
  <c r="H993" i="14"/>
  <c r="H535" i="15" s="1"/>
  <c r="G993" i="14"/>
  <c r="G535" i="15" s="1"/>
  <c r="AB992" i="14"/>
  <c r="AB534" i="15" s="1"/>
  <c r="Z992" i="14"/>
  <c r="Z534" i="15" s="1"/>
  <c r="Y992" i="14"/>
  <c r="Y534" i="15" s="1"/>
  <c r="X992" i="14"/>
  <c r="X534" i="15" s="1"/>
  <c r="W992" i="14"/>
  <c r="W534" i="15" s="1"/>
  <c r="V992" i="14"/>
  <c r="V534" i="15" s="1"/>
  <c r="U992" i="14"/>
  <c r="U534" i="15" s="1"/>
  <c r="T992" i="14"/>
  <c r="T534" i="15" s="1"/>
  <c r="S992" i="14"/>
  <c r="S534" i="15" s="1"/>
  <c r="R992" i="14"/>
  <c r="R534" i="15" s="1"/>
  <c r="Q992" i="14"/>
  <c r="Q534" i="15" s="1"/>
  <c r="P992" i="14"/>
  <c r="P534" i="15" s="1"/>
  <c r="O992" i="14"/>
  <c r="O534" i="15" s="1"/>
  <c r="N992" i="14"/>
  <c r="N534" i="15" s="1"/>
  <c r="M992" i="14"/>
  <c r="M534" i="15" s="1"/>
  <c r="L992" i="14"/>
  <c r="L534" i="15" s="1"/>
  <c r="K992" i="14"/>
  <c r="K534" i="15" s="1"/>
  <c r="J992" i="14"/>
  <c r="J534" i="15" s="1"/>
  <c r="I992" i="14"/>
  <c r="I534" i="15" s="1"/>
  <c r="H992" i="14"/>
  <c r="H534" i="15" s="1"/>
  <c r="G992" i="14"/>
  <c r="G534" i="15" s="1"/>
  <c r="AB991" i="14"/>
  <c r="AB533" i="15" s="1"/>
  <c r="Z991" i="14"/>
  <c r="Z533" i="15" s="1"/>
  <c r="Y991" i="14"/>
  <c r="Y533" i="15" s="1"/>
  <c r="X991" i="14"/>
  <c r="X533" i="15" s="1"/>
  <c r="W991" i="14"/>
  <c r="W533" i="15" s="1"/>
  <c r="V991" i="14"/>
  <c r="V533" i="15" s="1"/>
  <c r="U991" i="14"/>
  <c r="U533" i="15" s="1"/>
  <c r="T991" i="14"/>
  <c r="T533" i="15" s="1"/>
  <c r="S991" i="14"/>
  <c r="S533" i="15" s="1"/>
  <c r="R991" i="14"/>
  <c r="R533" i="15" s="1"/>
  <c r="Q991" i="14"/>
  <c r="Q533" i="15" s="1"/>
  <c r="P991" i="14"/>
  <c r="P533" i="15" s="1"/>
  <c r="O991" i="14"/>
  <c r="O533" i="15" s="1"/>
  <c r="N991" i="14"/>
  <c r="N533" i="15" s="1"/>
  <c r="M991" i="14"/>
  <c r="M533" i="15" s="1"/>
  <c r="L991" i="14"/>
  <c r="L533" i="15" s="1"/>
  <c r="K991" i="14"/>
  <c r="K533" i="15" s="1"/>
  <c r="J991" i="14"/>
  <c r="J533" i="15" s="1"/>
  <c r="I991" i="14"/>
  <c r="I533" i="15" s="1"/>
  <c r="H991" i="14"/>
  <c r="H533" i="15" s="1"/>
  <c r="G991" i="14"/>
  <c r="AB927" i="14"/>
  <c r="AB928" i="14"/>
  <c r="AB929" i="14"/>
  <c r="AB930" i="14"/>
  <c r="AB931" i="14"/>
  <c r="AB932" i="14"/>
  <c r="AB933" i="14"/>
  <c r="AB934" i="14"/>
  <c r="AB935" i="14"/>
  <c r="AB936" i="14"/>
  <c r="AB937" i="14"/>
  <c r="AB938" i="14"/>
  <c r="AB939" i="14"/>
  <c r="AB940" i="14"/>
  <c r="AB941" i="14"/>
  <c r="AB942" i="14"/>
  <c r="AB943" i="14"/>
  <c r="AB944" i="14"/>
  <c r="AB945" i="14"/>
  <c r="AB946" i="14"/>
  <c r="AB947" i="14"/>
  <c r="AB948" i="14"/>
  <c r="AB949" i="14"/>
  <c r="AB950" i="14"/>
  <c r="AB951" i="14"/>
  <c r="AB952" i="14"/>
  <c r="AB953" i="14"/>
  <c r="AB954" i="14"/>
  <c r="AB955" i="14"/>
  <c r="AB956" i="14"/>
  <c r="AB957" i="14"/>
  <c r="AB958" i="14"/>
  <c r="AB959" i="14"/>
  <c r="AB960" i="14"/>
  <c r="AB961" i="14"/>
  <c r="AB962" i="14"/>
  <c r="AB963" i="14"/>
  <c r="AB964" i="14"/>
  <c r="AB965" i="14"/>
  <c r="AB966" i="14"/>
  <c r="AB967" i="14"/>
  <c r="AB968" i="14"/>
  <c r="AB969" i="14"/>
  <c r="AB970" i="14"/>
  <c r="AB971" i="14"/>
  <c r="AB972" i="14"/>
  <c r="AB973" i="14"/>
  <c r="AB974" i="14"/>
  <c r="AB975" i="14"/>
  <c r="AB986" i="14"/>
  <c r="Z927" i="14"/>
  <c r="Z928" i="14"/>
  <c r="Z929" i="14"/>
  <c r="Z930" i="14"/>
  <c r="Z931" i="14"/>
  <c r="Z932" i="14"/>
  <c r="Z933" i="14"/>
  <c r="Z934" i="14"/>
  <c r="Z935" i="14"/>
  <c r="Z936" i="14"/>
  <c r="Z937" i="14"/>
  <c r="Z938" i="14"/>
  <c r="Z939" i="14"/>
  <c r="Z940" i="14"/>
  <c r="Z941" i="14"/>
  <c r="Z942" i="14"/>
  <c r="Z943" i="14"/>
  <c r="Z944" i="14"/>
  <c r="Z945" i="14"/>
  <c r="Z946" i="14"/>
  <c r="Z947" i="14"/>
  <c r="Z948" i="14"/>
  <c r="Z949" i="14"/>
  <c r="Z950" i="14"/>
  <c r="Z951" i="14"/>
  <c r="Z952" i="14"/>
  <c r="Z953" i="14"/>
  <c r="Z954" i="14"/>
  <c r="Z955" i="14"/>
  <c r="Z956" i="14"/>
  <c r="Z957" i="14"/>
  <c r="Z958" i="14"/>
  <c r="Z959" i="14"/>
  <c r="Z960" i="14"/>
  <c r="Z961" i="14"/>
  <c r="Z962" i="14"/>
  <c r="Z963" i="14"/>
  <c r="Z964" i="14"/>
  <c r="Z965" i="14"/>
  <c r="Z966" i="14"/>
  <c r="Z967" i="14"/>
  <c r="Z968" i="14"/>
  <c r="Z969" i="14"/>
  <c r="Z970" i="14"/>
  <c r="Z971" i="14"/>
  <c r="Z972" i="14"/>
  <c r="Z973" i="14"/>
  <c r="Z974" i="14"/>
  <c r="Z975" i="14"/>
  <c r="Z986" i="14"/>
  <c r="Y927" i="14"/>
  <c r="Y928" i="14"/>
  <c r="Y929" i="14"/>
  <c r="Y930" i="14"/>
  <c r="Y931" i="14"/>
  <c r="Y932" i="14"/>
  <c r="Y933" i="14"/>
  <c r="Y934" i="14"/>
  <c r="Y935" i="14"/>
  <c r="Y936" i="14"/>
  <c r="Y937" i="14"/>
  <c r="Y938" i="14"/>
  <c r="Y939" i="14"/>
  <c r="Y940" i="14"/>
  <c r="Y941" i="14"/>
  <c r="Y942" i="14"/>
  <c r="Y943" i="14"/>
  <c r="Y944" i="14"/>
  <c r="Y945" i="14"/>
  <c r="Y946" i="14"/>
  <c r="Y947" i="14"/>
  <c r="Y948" i="14"/>
  <c r="Y949" i="14"/>
  <c r="Y950" i="14"/>
  <c r="Y951" i="14"/>
  <c r="Y952" i="14"/>
  <c r="Y953" i="14"/>
  <c r="Y954" i="14"/>
  <c r="Y955" i="14"/>
  <c r="Y956" i="14"/>
  <c r="Y957" i="14"/>
  <c r="Y958" i="14"/>
  <c r="Y959" i="14"/>
  <c r="Y960" i="14"/>
  <c r="Y961" i="14"/>
  <c r="Y962" i="14"/>
  <c r="Y963" i="14"/>
  <c r="Y964" i="14"/>
  <c r="Y965" i="14"/>
  <c r="Y966" i="14"/>
  <c r="Y967" i="14"/>
  <c r="Y968" i="14"/>
  <c r="Y969" i="14"/>
  <c r="Y970" i="14"/>
  <c r="Y971" i="14"/>
  <c r="Y972" i="14"/>
  <c r="Y973" i="14"/>
  <c r="Y974" i="14"/>
  <c r="Y975" i="14"/>
  <c r="Y986" i="14"/>
  <c r="X927" i="14"/>
  <c r="X928" i="14"/>
  <c r="X929" i="14"/>
  <c r="X930" i="14"/>
  <c r="X931" i="14"/>
  <c r="X932" i="14"/>
  <c r="X933" i="14"/>
  <c r="X934" i="14"/>
  <c r="X935" i="14"/>
  <c r="X936" i="14"/>
  <c r="X937" i="14"/>
  <c r="X938" i="14"/>
  <c r="X939" i="14"/>
  <c r="X940" i="14"/>
  <c r="X941" i="14"/>
  <c r="X942" i="14"/>
  <c r="X943" i="14"/>
  <c r="X944" i="14"/>
  <c r="X945" i="14"/>
  <c r="X946" i="14"/>
  <c r="X947" i="14"/>
  <c r="X948" i="14"/>
  <c r="X949" i="14"/>
  <c r="X950" i="14"/>
  <c r="X951" i="14"/>
  <c r="X952" i="14"/>
  <c r="X953" i="14"/>
  <c r="X954" i="14"/>
  <c r="X955" i="14"/>
  <c r="X956" i="14"/>
  <c r="X957" i="14"/>
  <c r="X958" i="14"/>
  <c r="X959" i="14"/>
  <c r="X960" i="14"/>
  <c r="X961" i="14"/>
  <c r="X962" i="14"/>
  <c r="X963" i="14"/>
  <c r="X964" i="14"/>
  <c r="X965" i="14"/>
  <c r="X966" i="14"/>
  <c r="X967" i="14"/>
  <c r="X968" i="14"/>
  <c r="X969" i="14"/>
  <c r="X970" i="14"/>
  <c r="X971" i="14"/>
  <c r="X972" i="14"/>
  <c r="X973" i="14"/>
  <c r="X974" i="14"/>
  <c r="X975" i="14"/>
  <c r="X986" i="14"/>
  <c r="W927" i="14"/>
  <c r="W928" i="14"/>
  <c r="W929" i="14"/>
  <c r="W930" i="14"/>
  <c r="W931" i="14"/>
  <c r="W932" i="14"/>
  <c r="W933" i="14"/>
  <c r="W934" i="14"/>
  <c r="W935" i="14"/>
  <c r="W936" i="14"/>
  <c r="W937" i="14"/>
  <c r="W938" i="14"/>
  <c r="W939" i="14"/>
  <c r="W940" i="14"/>
  <c r="W941" i="14"/>
  <c r="W942" i="14"/>
  <c r="W943" i="14"/>
  <c r="W944" i="14"/>
  <c r="W945" i="14"/>
  <c r="W946" i="14"/>
  <c r="W947" i="14"/>
  <c r="W948" i="14"/>
  <c r="W949" i="14"/>
  <c r="W950" i="14"/>
  <c r="W951" i="14"/>
  <c r="W952" i="14"/>
  <c r="W953" i="14"/>
  <c r="W954" i="14"/>
  <c r="W955" i="14"/>
  <c r="W956" i="14"/>
  <c r="W957" i="14"/>
  <c r="W958" i="14"/>
  <c r="W959" i="14"/>
  <c r="W960" i="14"/>
  <c r="W961" i="14"/>
  <c r="W962" i="14"/>
  <c r="W963" i="14"/>
  <c r="W964" i="14"/>
  <c r="W965" i="14"/>
  <c r="W966" i="14"/>
  <c r="W967" i="14"/>
  <c r="W968" i="14"/>
  <c r="W969" i="14"/>
  <c r="W970" i="14"/>
  <c r="W971" i="14"/>
  <c r="W972" i="14"/>
  <c r="W973" i="14"/>
  <c r="W974" i="14"/>
  <c r="W975" i="14"/>
  <c r="W986" i="14"/>
  <c r="V927" i="14"/>
  <c r="V928" i="14"/>
  <c r="V929" i="14"/>
  <c r="V930" i="14"/>
  <c r="V931" i="14"/>
  <c r="V932" i="14"/>
  <c r="V933" i="14"/>
  <c r="V934" i="14"/>
  <c r="V935" i="14"/>
  <c r="V936" i="14"/>
  <c r="V937" i="14"/>
  <c r="V938" i="14"/>
  <c r="V939" i="14"/>
  <c r="V940" i="14"/>
  <c r="V941" i="14"/>
  <c r="V942" i="14"/>
  <c r="V943" i="14"/>
  <c r="V944" i="14"/>
  <c r="V945" i="14"/>
  <c r="V946" i="14"/>
  <c r="V947" i="14"/>
  <c r="V948" i="14"/>
  <c r="V949" i="14"/>
  <c r="V950" i="14"/>
  <c r="V951" i="14"/>
  <c r="V952" i="14"/>
  <c r="V953" i="14"/>
  <c r="V954" i="14"/>
  <c r="V955" i="14"/>
  <c r="V956" i="14"/>
  <c r="V957" i="14"/>
  <c r="V958" i="14"/>
  <c r="V959" i="14"/>
  <c r="V960" i="14"/>
  <c r="V961" i="14"/>
  <c r="V962" i="14"/>
  <c r="V963" i="14"/>
  <c r="V964" i="14"/>
  <c r="V965" i="14"/>
  <c r="V966" i="14"/>
  <c r="V967" i="14"/>
  <c r="V968" i="14"/>
  <c r="V969" i="14"/>
  <c r="V970" i="14"/>
  <c r="V971" i="14"/>
  <c r="V972" i="14"/>
  <c r="V973" i="14"/>
  <c r="V974" i="14"/>
  <c r="V975" i="14"/>
  <c r="V986" i="14"/>
  <c r="U927" i="14"/>
  <c r="U928" i="14"/>
  <c r="U929" i="14"/>
  <c r="U930" i="14"/>
  <c r="U931" i="14"/>
  <c r="U932" i="14"/>
  <c r="U933" i="14"/>
  <c r="U934" i="14"/>
  <c r="U935" i="14"/>
  <c r="U936" i="14"/>
  <c r="U937" i="14"/>
  <c r="U938" i="14"/>
  <c r="U939" i="14"/>
  <c r="U940" i="14"/>
  <c r="U941" i="14"/>
  <c r="U942" i="14"/>
  <c r="U943" i="14"/>
  <c r="U944" i="14"/>
  <c r="U945" i="14"/>
  <c r="U946" i="14"/>
  <c r="U947" i="14"/>
  <c r="U948" i="14"/>
  <c r="U949" i="14"/>
  <c r="U950" i="14"/>
  <c r="U951" i="14"/>
  <c r="U952" i="14"/>
  <c r="U953" i="14"/>
  <c r="U954" i="14"/>
  <c r="U955" i="14"/>
  <c r="U956" i="14"/>
  <c r="U957" i="14"/>
  <c r="U958" i="14"/>
  <c r="U959" i="14"/>
  <c r="U960" i="14"/>
  <c r="U961" i="14"/>
  <c r="U962" i="14"/>
  <c r="U963" i="14"/>
  <c r="U964" i="14"/>
  <c r="U965" i="14"/>
  <c r="U966" i="14"/>
  <c r="U967" i="14"/>
  <c r="U968" i="14"/>
  <c r="U969" i="14"/>
  <c r="U970" i="14"/>
  <c r="U971" i="14"/>
  <c r="U972" i="14"/>
  <c r="U973" i="14"/>
  <c r="U974" i="14"/>
  <c r="U975" i="14"/>
  <c r="U986" i="14"/>
  <c r="T927" i="14"/>
  <c r="T928" i="14"/>
  <c r="T929" i="14"/>
  <c r="T930" i="14"/>
  <c r="T931" i="14"/>
  <c r="T932" i="14"/>
  <c r="T933" i="14"/>
  <c r="T934" i="14"/>
  <c r="T935" i="14"/>
  <c r="T936" i="14"/>
  <c r="T937" i="14"/>
  <c r="T938" i="14"/>
  <c r="T939" i="14"/>
  <c r="T940" i="14"/>
  <c r="T941" i="14"/>
  <c r="T942" i="14"/>
  <c r="T943" i="14"/>
  <c r="T944" i="14"/>
  <c r="T945" i="14"/>
  <c r="T946" i="14"/>
  <c r="T947" i="14"/>
  <c r="T948" i="14"/>
  <c r="T949" i="14"/>
  <c r="T950" i="14"/>
  <c r="T951" i="14"/>
  <c r="T952" i="14"/>
  <c r="T953" i="14"/>
  <c r="T954" i="14"/>
  <c r="T955" i="14"/>
  <c r="T956" i="14"/>
  <c r="T957" i="14"/>
  <c r="T958" i="14"/>
  <c r="T959" i="14"/>
  <c r="T960" i="14"/>
  <c r="T961" i="14"/>
  <c r="T962" i="14"/>
  <c r="T963" i="14"/>
  <c r="T964" i="14"/>
  <c r="T965" i="14"/>
  <c r="T966" i="14"/>
  <c r="T967" i="14"/>
  <c r="T968" i="14"/>
  <c r="T969" i="14"/>
  <c r="T970" i="14"/>
  <c r="T971" i="14"/>
  <c r="T972" i="14"/>
  <c r="T973" i="14"/>
  <c r="T974" i="14"/>
  <c r="T975" i="14"/>
  <c r="T986" i="14"/>
  <c r="S927" i="14"/>
  <c r="S928" i="14"/>
  <c r="S929" i="14"/>
  <c r="S930" i="14"/>
  <c r="S931" i="14"/>
  <c r="S932" i="14"/>
  <c r="S933" i="14"/>
  <c r="S934" i="14"/>
  <c r="S935" i="14"/>
  <c r="S936" i="14"/>
  <c r="S937" i="14"/>
  <c r="S938" i="14"/>
  <c r="S939" i="14"/>
  <c r="S940" i="14"/>
  <c r="S941" i="14"/>
  <c r="S942" i="14"/>
  <c r="S943" i="14"/>
  <c r="S944" i="14"/>
  <c r="S945" i="14"/>
  <c r="S946" i="14"/>
  <c r="S947" i="14"/>
  <c r="S948" i="14"/>
  <c r="S949" i="14"/>
  <c r="S950" i="14"/>
  <c r="S951" i="14"/>
  <c r="S952" i="14"/>
  <c r="S953" i="14"/>
  <c r="S954" i="14"/>
  <c r="S955" i="14"/>
  <c r="S956" i="14"/>
  <c r="S957" i="14"/>
  <c r="S958" i="14"/>
  <c r="S959" i="14"/>
  <c r="S960" i="14"/>
  <c r="S961" i="14"/>
  <c r="S962" i="14"/>
  <c r="S963" i="14"/>
  <c r="S964" i="14"/>
  <c r="S965" i="14"/>
  <c r="S966" i="14"/>
  <c r="S967" i="14"/>
  <c r="S968" i="14"/>
  <c r="S969" i="14"/>
  <c r="S970" i="14"/>
  <c r="S971" i="14"/>
  <c r="S972" i="14"/>
  <c r="S973" i="14"/>
  <c r="S974" i="14"/>
  <c r="S975" i="14"/>
  <c r="S986" i="14"/>
  <c r="R927" i="14"/>
  <c r="R928" i="14"/>
  <c r="R929" i="14"/>
  <c r="R930" i="14"/>
  <c r="R931" i="14"/>
  <c r="R932" i="14"/>
  <c r="R933" i="14"/>
  <c r="R934" i="14"/>
  <c r="R935" i="14"/>
  <c r="R936" i="14"/>
  <c r="R937" i="14"/>
  <c r="R938" i="14"/>
  <c r="R939" i="14"/>
  <c r="R940" i="14"/>
  <c r="R941" i="14"/>
  <c r="R942" i="14"/>
  <c r="R943" i="14"/>
  <c r="R944" i="14"/>
  <c r="R945" i="14"/>
  <c r="R946" i="14"/>
  <c r="R947" i="14"/>
  <c r="R948" i="14"/>
  <c r="R949" i="14"/>
  <c r="R950" i="14"/>
  <c r="R951" i="14"/>
  <c r="R952" i="14"/>
  <c r="R953" i="14"/>
  <c r="R954" i="14"/>
  <c r="R955" i="14"/>
  <c r="R956" i="14"/>
  <c r="R957" i="14"/>
  <c r="R958" i="14"/>
  <c r="R959" i="14"/>
  <c r="R960" i="14"/>
  <c r="R961" i="14"/>
  <c r="R962" i="14"/>
  <c r="R963" i="14"/>
  <c r="R964" i="14"/>
  <c r="R965" i="14"/>
  <c r="R966" i="14"/>
  <c r="R967" i="14"/>
  <c r="R968" i="14"/>
  <c r="R969" i="14"/>
  <c r="R970" i="14"/>
  <c r="R971" i="14"/>
  <c r="R972" i="14"/>
  <c r="R973" i="14"/>
  <c r="R974" i="14"/>
  <c r="R975" i="14"/>
  <c r="R986" i="14"/>
  <c r="Q927" i="14"/>
  <c r="Q928" i="14"/>
  <c r="Q929" i="14"/>
  <c r="Q930" i="14"/>
  <c r="Q931" i="14"/>
  <c r="Q932" i="14"/>
  <c r="Q933" i="14"/>
  <c r="Q934" i="14"/>
  <c r="Q935" i="14"/>
  <c r="Q936" i="14"/>
  <c r="Q937" i="14"/>
  <c r="Q938" i="14"/>
  <c r="Q939" i="14"/>
  <c r="Q940" i="14"/>
  <c r="Q941" i="14"/>
  <c r="Q942" i="14"/>
  <c r="Q943" i="14"/>
  <c r="Q944" i="14"/>
  <c r="Q945" i="14"/>
  <c r="Q946" i="14"/>
  <c r="Q947" i="14"/>
  <c r="Q948" i="14"/>
  <c r="Q949" i="14"/>
  <c r="Q950" i="14"/>
  <c r="Q951" i="14"/>
  <c r="Q952" i="14"/>
  <c r="Q953" i="14"/>
  <c r="Q954" i="14"/>
  <c r="Q955" i="14"/>
  <c r="Q956" i="14"/>
  <c r="Q957" i="14"/>
  <c r="Q958" i="14"/>
  <c r="Q959" i="14"/>
  <c r="Q960" i="14"/>
  <c r="Q961" i="14"/>
  <c r="Q962" i="14"/>
  <c r="Q963" i="14"/>
  <c r="Q964" i="14"/>
  <c r="Q965" i="14"/>
  <c r="Q966" i="14"/>
  <c r="Q967" i="14"/>
  <c r="Q968" i="14"/>
  <c r="Q969" i="14"/>
  <c r="Q970" i="14"/>
  <c r="Q971" i="14"/>
  <c r="Q972" i="14"/>
  <c r="Q973" i="14"/>
  <c r="Q974" i="14"/>
  <c r="Q975" i="14"/>
  <c r="Q986" i="14"/>
  <c r="P927" i="14"/>
  <c r="P928" i="14"/>
  <c r="P929" i="14"/>
  <c r="P930" i="14"/>
  <c r="P931" i="14"/>
  <c r="P932" i="14"/>
  <c r="P933" i="14"/>
  <c r="P934" i="14"/>
  <c r="P935" i="14"/>
  <c r="P936" i="14"/>
  <c r="P937" i="14"/>
  <c r="P938" i="14"/>
  <c r="P939" i="14"/>
  <c r="P940" i="14"/>
  <c r="P941" i="14"/>
  <c r="P942" i="14"/>
  <c r="P943" i="14"/>
  <c r="P944" i="14"/>
  <c r="P945" i="14"/>
  <c r="P946" i="14"/>
  <c r="P947" i="14"/>
  <c r="P948" i="14"/>
  <c r="P949" i="14"/>
  <c r="P950" i="14"/>
  <c r="P951" i="14"/>
  <c r="P952" i="14"/>
  <c r="P953" i="14"/>
  <c r="P954" i="14"/>
  <c r="P955" i="14"/>
  <c r="P956" i="14"/>
  <c r="P957" i="14"/>
  <c r="P958" i="14"/>
  <c r="P959" i="14"/>
  <c r="P960" i="14"/>
  <c r="P961" i="14"/>
  <c r="P962" i="14"/>
  <c r="P963" i="14"/>
  <c r="P964" i="14"/>
  <c r="P965" i="14"/>
  <c r="P966" i="14"/>
  <c r="P967" i="14"/>
  <c r="P968" i="14"/>
  <c r="P969" i="14"/>
  <c r="P970" i="14"/>
  <c r="P971" i="14"/>
  <c r="P972" i="14"/>
  <c r="P973" i="14"/>
  <c r="P974" i="14"/>
  <c r="P975" i="14"/>
  <c r="P986" i="14"/>
  <c r="O927" i="14"/>
  <c r="O928" i="14"/>
  <c r="O929" i="14"/>
  <c r="O930" i="14"/>
  <c r="O931" i="14"/>
  <c r="O932" i="14"/>
  <c r="O933" i="14"/>
  <c r="O934" i="14"/>
  <c r="O935" i="14"/>
  <c r="O936" i="14"/>
  <c r="O937" i="14"/>
  <c r="O938" i="14"/>
  <c r="O939" i="14"/>
  <c r="O940" i="14"/>
  <c r="O941" i="14"/>
  <c r="O942" i="14"/>
  <c r="O943" i="14"/>
  <c r="O944" i="14"/>
  <c r="O945" i="14"/>
  <c r="O946" i="14"/>
  <c r="O947" i="14"/>
  <c r="O948" i="14"/>
  <c r="O949" i="14"/>
  <c r="O950" i="14"/>
  <c r="O951" i="14"/>
  <c r="O952" i="14"/>
  <c r="O953" i="14"/>
  <c r="O954" i="14"/>
  <c r="O955" i="14"/>
  <c r="O956" i="14"/>
  <c r="O957" i="14"/>
  <c r="O958" i="14"/>
  <c r="O959" i="14"/>
  <c r="O960" i="14"/>
  <c r="O961" i="14"/>
  <c r="O962" i="14"/>
  <c r="O963" i="14"/>
  <c r="O964" i="14"/>
  <c r="O965" i="14"/>
  <c r="O966" i="14"/>
  <c r="O967" i="14"/>
  <c r="O968" i="14"/>
  <c r="O969" i="14"/>
  <c r="O970" i="14"/>
  <c r="O971" i="14"/>
  <c r="O972" i="14"/>
  <c r="O973" i="14"/>
  <c r="O974" i="14"/>
  <c r="O975" i="14"/>
  <c r="O986" i="14"/>
  <c r="N927" i="14"/>
  <c r="N928" i="14"/>
  <c r="N929" i="14"/>
  <c r="N930" i="14"/>
  <c r="N931" i="14"/>
  <c r="N932" i="14"/>
  <c r="N933" i="14"/>
  <c r="N934" i="14"/>
  <c r="N935" i="14"/>
  <c r="N936" i="14"/>
  <c r="N937" i="14"/>
  <c r="N938" i="14"/>
  <c r="N939" i="14"/>
  <c r="N940" i="14"/>
  <c r="N941" i="14"/>
  <c r="N942" i="14"/>
  <c r="N943" i="14"/>
  <c r="N944" i="14"/>
  <c r="N945" i="14"/>
  <c r="N946" i="14"/>
  <c r="N947" i="14"/>
  <c r="N948" i="14"/>
  <c r="N949" i="14"/>
  <c r="N950" i="14"/>
  <c r="N951" i="14"/>
  <c r="N952" i="14"/>
  <c r="N953" i="14"/>
  <c r="N954" i="14"/>
  <c r="N955" i="14"/>
  <c r="N956" i="14"/>
  <c r="N957" i="14"/>
  <c r="N958" i="14"/>
  <c r="N959" i="14"/>
  <c r="N960" i="14"/>
  <c r="N961" i="14"/>
  <c r="N962" i="14"/>
  <c r="N963" i="14"/>
  <c r="N964" i="14"/>
  <c r="N965" i="14"/>
  <c r="N966" i="14"/>
  <c r="N967" i="14"/>
  <c r="N968" i="14"/>
  <c r="N969" i="14"/>
  <c r="N970" i="14"/>
  <c r="N971" i="14"/>
  <c r="N972" i="14"/>
  <c r="N973" i="14"/>
  <c r="N974" i="14"/>
  <c r="N975" i="14"/>
  <c r="N986" i="14"/>
  <c r="M927" i="14"/>
  <c r="M928" i="14"/>
  <c r="M929" i="14"/>
  <c r="M930" i="14"/>
  <c r="M931" i="14"/>
  <c r="M932" i="14"/>
  <c r="M933" i="14"/>
  <c r="M934" i="14"/>
  <c r="M935" i="14"/>
  <c r="M936" i="14"/>
  <c r="M937" i="14"/>
  <c r="M938" i="14"/>
  <c r="M939" i="14"/>
  <c r="M940" i="14"/>
  <c r="M941" i="14"/>
  <c r="M942" i="14"/>
  <c r="M943" i="14"/>
  <c r="M944" i="14"/>
  <c r="M945" i="14"/>
  <c r="M946" i="14"/>
  <c r="M947" i="14"/>
  <c r="M948" i="14"/>
  <c r="M949" i="14"/>
  <c r="M950" i="14"/>
  <c r="M951" i="14"/>
  <c r="M952" i="14"/>
  <c r="M953" i="14"/>
  <c r="M954" i="14"/>
  <c r="M955" i="14"/>
  <c r="M956" i="14"/>
  <c r="M957" i="14"/>
  <c r="M958" i="14"/>
  <c r="M959" i="14"/>
  <c r="M960" i="14"/>
  <c r="M961" i="14"/>
  <c r="M962" i="14"/>
  <c r="M963" i="14"/>
  <c r="M964" i="14"/>
  <c r="M965" i="14"/>
  <c r="M966" i="14"/>
  <c r="M967" i="14"/>
  <c r="M968" i="14"/>
  <c r="M969" i="14"/>
  <c r="M970" i="14"/>
  <c r="M971" i="14"/>
  <c r="M972" i="14"/>
  <c r="M973" i="14"/>
  <c r="M974" i="14"/>
  <c r="M975" i="14"/>
  <c r="M986" i="14"/>
  <c r="L927" i="14"/>
  <c r="L928" i="14"/>
  <c r="L929" i="14"/>
  <c r="L930" i="14"/>
  <c r="L931" i="14"/>
  <c r="L932" i="14"/>
  <c r="L933" i="14"/>
  <c r="L934" i="14"/>
  <c r="L935" i="14"/>
  <c r="L936" i="14"/>
  <c r="L937" i="14"/>
  <c r="L938" i="14"/>
  <c r="L939" i="14"/>
  <c r="L940" i="14"/>
  <c r="L941" i="14"/>
  <c r="L942" i="14"/>
  <c r="L943" i="14"/>
  <c r="L944" i="14"/>
  <c r="L945" i="14"/>
  <c r="L946" i="14"/>
  <c r="L947" i="14"/>
  <c r="L948" i="14"/>
  <c r="L949" i="14"/>
  <c r="L950" i="14"/>
  <c r="L951" i="14"/>
  <c r="L952" i="14"/>
  <c r="L953" i="14"/>
  <c r="L954" i="14"/>
  <c r="L955" i="14"/>
  <c r="L956" i="14"/>
  <c r="L957" i="14"/>
  <c r="L958" i="14"/>
  <c r="L959" i="14"/>
  <c r="L960" i="14"/>
  <c r="L961" i="14"/>
  <c r="L962" i="14"/>
  <c r="L963" i="14"/>
  <c r="L964" i="14"/>
  <c r="L965" i="14"/>
  <c r="L966" i="14"/>
  <c r="L967" i="14"/>
  <c r="L968" i="14"/>
  <c r="L969" i="14"/>
  <c r="L970" i="14"/>
  <c r="L971" i="14"/>
  <c r="L972" i="14"/>
  <c r="L973" i="14"/>
  <c r="L974" i="14"/>
  <c r="L975" i="14"/>
  <c r="L986" i="14"/>
  <c r="K927" i="14"/>
  <c r="K928" i="14"/>
  <c r="K929" i="14"/>
  <c r="K930" i="14"/>
  <c r="K931" i="14"/>
  <c r="K932" i="14"/>
  <c r="K933" i="14"/>
  <c r="K934" i="14"/>
  <c r="K935" i="14"/>
  <c r="K936" i="14"/>
  <c r="K937" i="14"/>
  <c r="K938" i="14"/>
  <c r="K939" i="14"/>
  <c r="K940" i="14"/>
  <c r="K941" i="14"/>
  <c r="K942" i="14"/>
  <c r="K943" i="14"/>
  <c r="K944" i="14"/>
  <c r="K945" i="14"/>
  <c r="K946" i="14"/>
  <c r="K947" i="14"/>
  <c r="K948" i="14"/>
  <c r="K949" i="14"/>
  <c r="K950" i="14"/>
  <c r="K951" i="14"/>
  <c r="K952" i="14"/>
  <c r="K953" i="14"/>
  <c r="K954" i="14"/>
  <c r="K955" i="14"/>
  <c r="K956" i="14"/>
  <c r="K957" i="14"/>
  <c r="K958" i="14"/>
  <c r="K959" i="14"/>
  <c r="K960" i="14"/>
  <c r="K961" i="14"/>
  <c r="K962" i="14"/>
  <c r="K963" i="14"/>
  <c r="K964" i="14"/>
  <c r="K965" i="14"/>
  <c r="K966" i="14"/>
  <c r="K967" i="14"/>
  <c r="K968" i="14"/>
  <c r="K969" i="14"/>
  <c r="K970" i="14"/>
  <c r="K971" i="14"/>
  <c r="K972" i="14"/>
  <c r="K973" i="14"/>
  <c r="K974" i="14"/>
  <c r="K975" i="14"/>
  <c r="K986" i="14"/>
  <c r="J927" i="14"/>
  <c r="J928" i="14"/>
  <c r="J929" i="14"/>
  <c r="J930" i="14"/>
  <c r="J931" i="14"/>
  <c r="J932" i="14"/>
  <c r="J933" i="14"/>
  <c r="J934" i="14"/>
  <c r="J935" i="14"/>
  <c r="J936" i="14"/>
  <c r="J937" i="14"/>
  <c r="J938" i="14"/>
  <c r="J939" i="14"/>
  <c r="J940" i="14"/>
  <c r="J941" i="14"/>
  <c r="J942" i="14"/>
  <c r="J943" i="14"/>
  <c r="J944" i="14"/>
  <c r="J945" i="14"/>
  <c r="J946" i="14"/>
  <c r="J947" i="14"/>
  <c r="J948" i="14"/>
  <c r="J949" i="14"/>
  <c r="J950" i="14"/>
  <c r="J951" i="14"/>
  <c r="J952" i="14"/>
  <c r="J953" i="14"/>
  <c r="J954" i="14"/>
  <c r="J955" i="14"/>
  <c r="J956" i="14"/>
  <c r="J957" i="14"/>
  <c r="J958" i="14"/>
  <c r="J959" i="14"/>
  <c r="J960" i="14"/>
  <c r="J961" i="14"/>
  <c r="J962" i="14"/>
  <c r="J963" i="14"/>
  <c r="J964" i="14"/>
  <c r="J965" i="14"/>
  <c r="J966" i="14"/>
  <c r="J967" i="14"/>
  <c r="J968" i="14"/>
  <c r="J969" i="14"/>
  <c r="J970" i="14"/>
  <c r="J971" i="14"/>
  <c r="J972" i="14"/>
  <c r="J973" i="14"/>
  <c r="J974" i="14"/>
  <c r="J975" i="14"/>
  <c r="J986" i="14"/>
  <c r="I927" i="14"/>
  <c r="I928" i="14"/>
  <c r="I929" i="14"/>
  <c r="I930" i="14"/>
  <c r="I931" i="14"/>
  <c r="I932" i="14"/>
  <c r="I933" i="14"/>
  <c r="I934" i="14"/>
  <c r="I935" i="14"/>
  <c r="I936" i="14"/>
  <c r="I937" i="14"/>
  <c r="I938" i="14"/>
  <c r="I939" i="14"/>
  <c r="I940" i="14"/>
  <c r="I941" i="14"/>
  <c r="I942" i="14"/>
  <c r="I943" i="14"/>
  <c r="I944" i="14"/>
  <c r="I945" i="14"/>
  <c r="I946" i="14"/>
  <c r="I947" i="14"/>
  <c r="I948" i="14"/>
  <c r="I949" i="14"/>
  <c r="I950" i="14"/>
  <c r="I951" i="14"/>
  <c r="I952" i="14"/>
  <c r="I953" i="14"/>
  <c r="I954" i="14"/>
  <c r="I955" i="14"/>
  <c r="I956" i="14"/>
  <c r="I957" i="14"/>
  <c r="I958" i="14"/>
  <c r="I959" i="14"/>
  <c r="I960" i="14"/>
  <c r="I961" i="14"/>
  <c r="I962" i="14"/>
  <c r="I963" i="14"/>
  <c r="I964" i="14"/>
  <c r="I965" i="14"/>
  <c r="I966" i="14"/>
  <c r="I967" i="14"/>
  <c r="I968" i="14"/>
  <c r="I969" i="14"/>
  <c r="I970" i="14"/>
  <c r="I971" i="14"/>
  <c r="I972" i="14"/>
  <c r="I973" i="14"/>
  <c r="I974" i="14"/>
  <c r="I975" i="14"/>
  <c r="I986" i="14"/>
  <c r="H927" i="14"/>
  <c r="H928" i="14"/>
  <c r="H929" i="14"/>
  <c r="H930" i="14"/>
  <c r="H931" i="14"/>
  <c r="H932" i="14"/>
  <c r="H933" i="14"/>
  <c r="H934" i="14"/>
  <c r="H935" i="14"/>
  <c r="H936" i="14"/>
  <c r="H937" i="14"/>
  <c r="H938" i="14"/>
  <c r="H939" i="14"/>
  <c r="H940" i="14"/>
  <c r="H941" i="14"/>
  <c r="H942" i="14"/>
  <c r="H943" i="14"/>
  <c r="H944" i="14"/>
  <c r="H945" i="14"/>
  <c r="H946" i="14"/>
  <c r="H947" i="14"/>
  <c r="H948" i="14"/>
  <c r="H949" i="14"/>
  <c r="H950" i="14"/>
  <c r="H951" i="14"/>
  <c r="H952" i="14"/>
  <c r="H953" i="14"/>
  <c r="H954" i="14"/>
  <c r="H955" i="14"/>
  <c r="H956" i="14"/>
  <c r="H957" i="14"/>
  <c r="H958" i="14"/>
  <c r="H959" i="14"/>
  <c r="H960" i="14"/>
  <c r="H961" i="14"/>
  <c r="H962" i="14"/>
  <c r="H963" i="14"/>
  <c r="H964" i="14"/>
  <c r="H965" i="14"/>
  <c r="H966" i="14"/>
  <c r="H967" i="14"/>
  <c r="H968" i="14"/>
  <c r="H969" i="14"/>
  <c r="H970" i="14"/>
  <c r="H971" i="14"/>
  <c r="H972" i="14"/>
  <c r="H973" i="14"/>
  <c r="H974" i="14"/>
  <c r="H975" i="14"/>
  <c r="H986" i="14"/>
  <c r="G927" i="14"/>
  <c r="G928" i="14"/>
  <c r="G929" i="14"/>
  <c r="G930" i="14"/>
  <c r="G931" i="14"/>
  <c r="G932" i="14"/>
  <c r="G933" i="14"/>
  <c r="G934" i="14"/>
  <c r="G935" i="14"/>
  <c r="G936" i="14"/>
  <c r="G937" i="14"/>
  <c r="G938" i="14"/>
  <c r="G939" i="14"/>
  <c r="G940" i="14"/>
  <c r="G941" i="14"/>
  <c r="G942" i="14"/>
  <c r="G943" i="14"/>
  <c r="G944" i="14"/>
  <c r="G945" i="14"/>
  <c r="G946" i="14"/>
  <c r="G947" i="14"/>
  <c r="G948" i="14"/>
  <c r="G949" i="14"/>
  <c r="G950" i="14"/>
  <c r="G951" i="14"/>
  <c r="G952" i="14"/>
  <c r="G953" i="14"/>
  <c r="G954" i="14"/>
  <c r="G955" i="14"/>
  <c r="G956" i="14"/>
  <c r="G957" i="14"/>
  <c r="G958" i="14"/>
  <c r="G959" i="14"/>
  <c r="G960" i="14"/>
  <c r="G961" i="14"/>
  <c r="G962" i="14"/>
  <c r="G963" i="14"/>
  <c r="G964" i="14"/>
  <c r="G965" i="14"/>
  <c r="G966" i="14"/>
  <c r="G967" i="14"/>
  <c r="G968" i="14"/>
  <c r="G969" i="14"/>
  <c r="G970" i="14"/>
  <c r="G971" i="14"/>
  <c r="G972" i="14"/>
  <c r="G973" i="14"/>
  <c r="G974" i="14"/>
  <c r="G975" i="14"/>
  <c r="G986" i="14"/>
  <c r="F928" i="14"/>
  <c r="F929" i="14" s="1"/>
  <c r="F930" i="14" s="1"/>
  <c r="F931" i="14" s="1"/>
  <c r="F932" i="14" s="1"/>
  <c r="F933" i="14" s="1"/>
  <c r="F934" i="14" s="1"/>
  <c r="F935" i="14" s="1"/>
  <c r="F936" i="14" s="1"/>
  <c r="F937" i="14" s="1"/>
  <c r="F938" i="14" s="1"/>
  <c r="F939" i="14" s="1"/>
  <c r="F940" i="14" s="1"/>
  <c r="F941" i="14" s="1"/>
  <c r="F942" i="14" s="1"/>
  <c r="F943" i="14" s="1"/>
  <c r="F944" i="14" s="1"/>
  <c r="F945" i="14" s="1"/>
  <c r="AB863" i="14"/>
  <c r="AB402" i="15" s="1"/>
  <c r="AB864" i="14"/>
  <c r="AB403" i="15" s="1"/>
  <c r="AB865" i="14"/>
  <c r="AB404" i="15" s="1"/>
  <c r="AB866" i="14"/>
  <c r="AB405" i="15" s="1"/>
  <c r="AB867" i="14"/>
  <c r="AB406" i="15" s="1"/>
  <c r="AB868" i="14"/>
  <c r="AB407" i="15" s="1"/>
  <c r="AB869" i="14"/>
  <c r="AB408" i="15" s="1"/>
  <c r="AB870" i="14"/>
  <c r="AB409" i="15" s="1"/>
  <c r="AB871" i="14"/>
  <c r="AB410" i="15" s="1"/>
  <c r="AB872" i="14"/>
  <c r="AB411" i="15" s="1"/>
  <c r="AB873" i="14"/>
  <c r="AB412" i="15" s="1"/>
  <c r="AB874" i="14"/>
  <c r="AB413" i="15" s="1"/>
  <c r="AB875" i="14"/>
  <c r="AB414" i="15" s="1"/>
  <c r="AB876" i="14"/>
  <c r="AB415" i="15" s="1"/>
  <c r="AB877" i="14"/>
  <c r="AB416" i="15" s="1"/>
  <c r="AB878" i="14"/>
  <c r="AB417" i="15" s="1"/>
  <c r="AB879" i="14"/>
  <c r="AB418" i="15" s="1"/>
  <c r="AB880" i="14"/>
  <c r="AB419" i="15" s="1"/>
  <c r="AB881" i="14"/>
  <c r="AB420" i="15" s="1"/>
  <c r="AB882" i="14"/>
  <c r="AB421" i="15" s="1"/>
  <c r="AB883" i="14"/>
  <c r="AB422" i="15" s="1"/>
  <c r="AB884" i="14"/>
  <c r="AB423" i="15" s="1"/>
  <c r="AB885" i="14"/>
  <c r="AB424" i="15" s="1"/>
  <c r="AB886" i="14"/>
  <c r="AB425" i="15" s="1"/>
  <c r="AB887" i="14"/>
  <c r="AB426" i="15" s="1"/>
  <c r="AB888" i="14"/>
  <c r="AB427" i="15" s="1"/>
  <c r="AB889" i="14"/>
  <c r="AB428" i="15" s="1"/>
  <c r="AB890" i="14"/>
  <c r="AB429" i="15" s="1"/>
  <c r="AB891" i="14"/>
  <c r="AB430" i="15" s="1"/>
  <c r="AB892" i="14"/>
  <c r="AB431" i="15" s="1"/>
  <c r="AB893" i="14"/>
  <c r="AB432" i="15" s="1"/>
  <c r="AB894" i="14"/>
  <c r="AB433" i="15" s="1"/>
  <c r="AB895" i="14"/>
  <c r="AB434" i="15" s="1"/>
  <c r="AB896" i="14"/>
  <c r="AB435" i="15" s="1"/>
  <c r="AB897" i="14"/>
  <c r="AB436" i="15" s="1"/>
  <c r="AB898" i="14"/>
  <c r="AB437" i="15" s="1"/>
  <c r="AB899" i="14"/>
  <c r="AB438" i="15" s="1"/>
  <c r="AB900" i="14"/>
  <c r="AB439" i="15" s="1"/>
  <c r="AB901" i="14"/>
  <c r="AB440" i="15" s="1"/>
  <c r="AB902" i="14"/>
  <c r="AB441" i="15" s="1"/>
  <c r="AB903" i="14"/>
  <c r="AB442" i="15" s="1"/>
  <c r="AB904" i="14"/>
  <c r="AB443" i="15" s="1"/>
  <c r="AB905" i="14"/>
  <c r="AB444" i="15" s="1"/>
  <c r="AB906" i="14"/>
  <c r="AB445" i="15" s="1"/>
  <c r="AB907" i="14"/>
  <c r="AB446" i="15" s="1"/>
  <c r="AB908" i="14"/>
  <c r="AB447" i="15" s="1"/>
  <c r="AB909" i="14"/>
  <c r="AB448" i="15" s="1"/>
  <c r="AB910" i="14"/>
  <c r="AB449" i="15" s="1"/>
  <c r="AB911" i="14"/>
  <c r="AB450" i="15" s="1"/>
  <c r="AB922" i="14"/>
  <c r="AB461" i="15" s="1"/>
  <c r="Z863" i="14"/>
  <c r="Z402" i="15" s="1"/>
  <c r="Z864" i="14"/>
  <c r="Z403" i="15" s="1"/>
  <c r="Z865" i="14"/>
  <c r="Z404" i="15" s="1"/>
  <c r="Z866" i="14"/>
  <c r="Z405" i="15" s="1"/>
  <c r="Z867" i="14"/>
  <c r="Z406" i="15" s="1"/>
  <c r="Z868" i="14"/>
  <c r="Z407" i="15" s="1"/>
  <c r="Z869" i="14"/>
  <c r="Z408" i="15" s="1"/>
  <c r="Z870" i="14"/>
  <c r="Z409" i="15" s="1"/>
  <c r="Z871" i="14"/>
  <c r="Z410" i="15" s="1"/>
  <c r="Z872" i="14"/>
  <c r="Z411" i="15" s="1"/>
  <c r="Z873" i="14"/>
  <c r="Z412" i="15" s="1"/>
  <c r="Z874" i="14"/>
  <c r="Z413" i="15" s="1"/>
  <c r="Z875" i="14"/>
  <c r="Z414" i="15" s="1"/>
  <c r="Z876" i="14"/>
  <c r="Z415" i="15" s="1"/>
  <c r="Z877" i="14"/>
  <c r="Z416" i="15" s="1"/>
  <c r="Z878" i="14"/>
  <c r="Z417" i="15" s="1"/>
  <c r="Z879" i="14"/>
  <c r="Z418" i="15" s="1"/>
  <c r="Z880" i="14"/>
  <c r="Z419" i="15" s="1"/>
  <c r="Z881" i="14"/>
  <c r="Z420" i="15" s="1"/>
  <c r="Z882" i="14"/>
  <c r="Z421" i="15" s="1"/>
  <c r="Z883" i="14"/>
  <c r="Z422" i="15" s="1"/>
  <c r="Z884" i="14"/>
  <c r="Z423" i="15" s="1"/>
  <c r="Z885" i="14"/>
  <c r="Z424" i="15" s="1"/>
  <c r="Z886" i="14"/>
  <c r="Z425" i="15" s="1"/>
  <c r="Z887" i="14"/>
  <c r="Z426" i="15" s="1"/>
  <c r="Z888" i="14"/>
  <c r="Z427" i="15" s="1"/>
  <c r="Z889" i="14"/>
  <c r="Z428" i="15" s="1"/>
  <c r="Z890" i="14"/>
  <c r="Z429" i="15" s="1"/>
  <c r="Z891" i="14"/>
  <c r="Z430" i="15" s="1"/>
  <c r="Z892" i="14"/>
  <c r="Z431" i="15" s="1"/>
  <c r="Z893" i="14"/>
  <c r="Z432" i="15" s="1"/>
  <c r="Z894" i="14"/>
  <c r="Z433" i="15" s="1"/>
  <c r="Z895" i="14"/>
  <c r="Z434" i="15" s="1"/>
  <c r="Z896" i="14"/>
  <c r="Z435" i="15" s="1"/>
  <c r="Z897" i="14"/>
  <c r="Z436" i="15" s="1"/>
  <c r="Z898" i="14"/>
  <c r="Z437" i="15" s="1"/>
  <c r="Z899" i="14"/>
  <c r="Z438" i="15" s="1"/>
  <c r="Z900" i="14"/>
  <c r="Z439" i="15" s="1"/>
  <c r="Z901" i="14"/>
  <c r="Z440" i="15" s="1"/>
  <c r="Z902" i="14"/>
  <c r="Z441" i="15" s="1"/>
  <c r="Z903" i="14"/>
  <c r="Z442" i="15" s="1"/>
  <c r="Z904" i="14"/>
  <c r="Z443" i="15" s="1"/>
  <c r="Z905" i="14"/>
  <c r="Z444" i="15" s="1"/>
  <c r="Z906" i="14"/>
  <c r="Z445" i="15" s="1"/>
  <c r="Z907" i="14"/>
  <c r="Z446" i="15" s="1"/>
  <c r="Z908" i="14"/>
  <c r="Z447" i="15" s="1"/>
  <c r="Z909" i="14"/>
  <c r="Z448" i="15" s="1"/>
  <c r="Z910" i="14"/>
  <c r="Z449" i="15" s="1"/>
  <c r="Z911" i="14"/>
  <c r="Z450" i="15" s="1"/>
  <c r="Z922" i="14"/>
  <c r="Z461" i="15" s="1"/>
  <c r="Y863" i="14"/>
  <c r="Y402" i="15" s="1"/>
  <c r="Y864" i="14"/>
  <c r="Y403" i="15" s="1"/>
  <c r="Y865" i="14"/>
  <c r="Y404" i="15" s="1"/>
  <c r="Y866" i="14"/>
  <c r="Y405" i="15" s="1"/>
  <c r="Y867" i="14"/>
  <c r="Y406" i="15" s="1"/>
  <c r="Y868" i="14"/>
  <c r="Y407" i="15" s="1"/>
  <c r="Y869" i="14"/>
  <c r="Y408" i="15" s="1"/>
  <c r="Y870" i="14"/>
  <c r="Y409" i="15" s="1"/>
  <c r="Y871" i="14"/>
  <c r="Y410" i="15" s="1"/>
  <c r="Y872" i="14"/>
  <c r="Y411" i="15" s="1"/>
  <c r="Y873" i="14"/>
  <c r="Y412" i="15" s="1"/>
  <c r="Y874" i="14"/>
  <c r="Y413" i="15" s="1"/>
  <c r="Y875" i="14"/>
  <c r="Y414" i="15" s="1"/>
  <c r="Y876" i="14"/>
  <c r="Y415" i="15" s="1"/>
  <c r="Y877" i="14"/>
  <c r="Y416" i="15" s="1"/>
  <c r="Y878" i="14"/>
  <c r="Y417" i="15" s="1"/>
  <c r="Y879" i="14"/>
  <c r="Y418" i="15" s="1"/>
  <c r="Y880" i="14"/>
  <c r="Y419" i="15" s="1"/>
  <c r="Y881" i="14"/>
  <c r="Y420" i="15" s="1"/>
  <c r="Y882" i="14"/>
  <c r="Y421" i="15" s="1"/>
  <c r="Y883" i="14"/>
  <c r="Y422" i="15" s="1"/>
  <c r="Y884" i="14"/>
  <c r="Y423" i="15" s="1"/>
  <c r="Y885" i="14"/>
  <c r="Y424" i="15" s="1"/>
  <c r="Y886" i="14"/>
  <c r="Y425" i="15" s="1"/>
  <c r="Y887" i="14"/>
  <c r="Y426" i="15" s="1"/>
  <c r="Y888" i="14"/>
  <c r="Y427" i="15" s="1"/>
  <c r="Y889" i="14"/>
  <c r="Y428" i="15" s="1"/>
  <c r="Y890" i="14"/>
  <c r="Y429" i="15" s="1"/>
  <c r="Y891" i="14"/>
  <c r="Y430" i="15" s="1"/>
  <c r="Y892" i="14"/>
  <c r="Y431" i="15" s="1"/>
  <c r="Y893" i="14"/>
  <c r="Y432" i="15" s="1"/>
  <c r="Y894" i="14"/>
  <c r="Y433" i="15" s="1"/>
  <c r="Y895" i="14"/>
  <c r="Y434" i="15" s="1"/>
  <c r="Y896" i="14"/>
  <c r="Y435" i="15" s="1"/>
  <c r="Y897" i="14"/>
  <c r="Y436" i="15" s="1"/>
  <c r="Y898" i="14"/>
  <c r="Y437" i="15" s="1"/>
  <c r="Y899" i="14"/>
  <c r="Y438" i="15" s="1"/>
  <c r="Y900" i="14"/>
  <c r="Y439" i="15" s="1"/>
  <c r="Y901" i="14"/>
  <c r="Y440" i="15" s="1"/>
  <c r="Y902" i="14"/>
  <c r="Y441" i="15" s="1"/>
  <c r="Y903" i="14"/>
  <c r="Y442" i="15" s="1"/>
  <c r="Y904" i="14"/>
  <c r="Y443" i="15" s="1"/>
  <c r="Y905" i="14"/>
  <c r="Y444" i="15" s="1"/>
  <c r="Y906" i="14"/>
  <c r="Y445" i="15" s="1"/>
  <c r="Y907" i="14"/>
  <c r="Y446" i="15" s="1"/>
  <c r="Y908" i="14"/>
  <c r="Y447" i="15" s="1"/>
  <c r="Y909" i="14"/>
  <c r="Y448" i="15" s="1"/>
  <c r="Y910" i="14"/>
  <c r="Y449" i="15" s="1"/>
  <c r="Y911" i="14"/>
  <c r="Y450" i="15" s="1"/>
  <c r="Y922" i="14"/>
  <c r="Y461" i="15" s="1"/>
  <c r="X863" i="14"/>
  <c r="X402" i="15" s="1"/>
  <c r="X864" i="14"/>
  <c r="X403" i="15" s="1"/>
  <c r="X865" i="14"/>
  <c r="X404" i="15" s="1"/>
  <c r="X866" i="14"/>
  <c r="X405" i="15" s="1"/>
  <c r="X867" i="14"/>
  <c r="X406" i="15" s="1"/>
  <c r="X868" i="14"/>
  <c r="X407" i="15" s="1"/>
  <c r="X869" i="14"/>
  <c r="X408" i="15" s="1"/>
  <c r="X870" i="14"/>
  <c r="X409" i="15" s="1"/>
  <c r="X871" i="14"/>
  <c r="X410" i="15" s="1"/>
  <c r="X872" i="14"/>
  <c r="X411" i="15" s="1"/>
  <c r="X873" i="14"/>
  <c r="X412" i="15" s="1"/>
  <c r="X874" i="14"/>
  <c r="X413" i="15" s="1"/>
  <c r="X875" i="14"/>
  <c r="X414" i="15" s="1"/>
  <c r="X876" i="14"/>
  <c r="X415" i="15" s="1"/>
  <c r="X877" i="14"/>
  <c r="X416" i="15" s="1"/>
  <c r="X878" i="14"/>
  <c r="X417" i="15" s="1"/>
  <c r="X879" i="14"/>
  <c r="X418" i="15" s="1"/>
  <c r="X880" i="14"/>
  <c r="X419" i="15" s="1"/>
  <c r="X881" i="14"/>
  <c r="X420" i="15" s="1"/>
  <c r="X882" i="14"/>
  <c r="X421" i="15" s="1"/>
  <c r="X883" i="14"/>
  <c r="X422" i="15" s="1"/>
  <c r="X884" i="14"/>
  <c r="X423" i="15" s="1"/>
  <c r="X885" i="14"/>
  <c r="X424" i="15" s="1"/>
  <c r="X886" i="14"/>
  <c r="X425" i="15" s="1"/>
  <c r="X887" i="14"/>
  <c r="X426" i="15" s="1"/>
  <c r="X888" i="14"/>
  <c r="X427" i="15" s="1"/>
  <c r="X889" i="14"/>
  <c r="X428" i="15" s="1"/>
  <c r="X890" i="14"/>
  <c r="X429" i="15" s="1"/>
  <c r="X891" i="14"/>
  <c r="X430" i="15" s="1"/>
  <c r="X892" i="14"/>
  <c r="X431" i="15" s="1"/>
  <c r="X893" i="14"/>
  <c r="X432" i="15" s="1"/>
  <c r="X894" i="14"/>
  <c r="X433" i="15" s="1"/>
  <c r="X895" i="14"/>
  <c r="X434" i="15" s="1"/>
  <c r="X896" i="14"/>
  <c r="X435" i="15" s="1"/>
  <c r="X897" i="14"/>
  <c r="X436" i="15" s="1"/>
  <c r="X898" i="14"/>
  <c r="X437" i="15" s="1"/>
  <c r="X899" i="14"/>
  <c r="X438" i="15" s="1"/>
  <c r="X900" i="14"/>
  <c r="X439" i="15" s="1"/>
  <c r="X901" i="14"/>
  <c r="X440" i="15" s="1"/>
  <c r="X902" i="14"/>
  <c r="X441" i="15" s="1"/>
  <c r="X903" i="14"/>
  <c r="X442" i="15" s="1"/>
  <c r="X904" i="14"/>
  <c r="X443" i="15" s="1"/>
  <c r="X905" i="14"/>
  <c r="X444" i="15" s="1"/>
  <c r="X906" i="14"/>
  <c r="X445" i="15" s="1"/>
  <c r="X907" i="14"/>
  <c r="X446" i="15" s="1"/>
  <c r="X908" i="14"/>
  <c r="X447" i="15" s="1"/>
  <c r="X909" i="14"/>
  <c r="X448" i="15" s="1"/>
  <c r="X910" i="14"/>
  <c r="X449" i="15" s="1"/>
  <c r="X911" i="14"/>
  <c r="X450" i="15" s="1"/>
  <c r="X922" i="14"/>
  <c r="X461" i="15" s="1"/>
  <c r="W863" i="14"/>
  <c r="W402" i="15" s="1"/>
  <c r="W864" i="14"/>
  <c r="W403" i="15" s="1"/>
  <c r="W865" i="14"/>
  <c r="W404" i="15" s="1"/>
  <c r="W866" i="14"/>
  <c r="W405" i="15" s="1"/>
  <c r="W867" i="14"/>
  <c r="W406" i="15" s="1"/>
  <c r="W868" i="14"/>
  <c r="W407" i="15" s="1"/>
  <c r="W869" i="14"/>
  <c r="W408" i="15" s="1"/>
  <c r="W870" i="14"/>
  <c r="W409" i="15" s="1"/>
  <c r="W871" i="14"/>
  <c r="W410" i="15" s="1"/>
  <c r="W872" i="14"/>
  <c r="W411" i="15" s="1"/>
  <c r="W873" i="14"/>
  <c r="W412" i="15" s="1"/>
  <c r="W874" i="14"/>
  <c r="W413" i="15" s="1"/>
  <c r="W875" i="14"/>
  <c r="W414" i="15" s="1"/>
  <c r="W876" i="14"/>
  <c r="W415" i="15" s="1"/>
  <c r="W877" i="14"/>
  <c r="W416" i="15" s="1"/>
  <c r="W878" i="14"/>
  <c r="W417" i="15" s="1"/>
  <c r="W879" i="14"/>
  <c r="W418" i="15" s="1"/>
  <c r="W880" i="14"/>
  <c r="W419" i="15" s="1"/>
  <c r="W881" i="14"/>
  <c r="W420" i="15" s="1"/>
  <c r="W882" i="14"/>
  <c r="W421" i="15" s="1"/>
  <c r="W883" i="14"/>
  <c r="W422" i="15" s="1"/>
  <c r="W884" i="14"/>
  <c r="W423" i="15" s="1"/>
  <c r="W885" i="14"/>
  <c r="W424" i="15" s="1"/>
  <c r="W886" i="14"/>
  <c r="W425" i="15" s="1"/>
  <c r="W887" i="14"/>
  <c r="W426" i="15" s="1"/>
  <c r="W888" i="14"/>
  <c r="W427" i="15" s="1"/>
  <c r="W889" i="14"/>
  <c r="W428" i="15" s="1"/>
  <c r="W890" i="14"/>
  <c r="W429" i="15" s="1"/>
  <c r="W891" i="14"/>
  <c r="W430" i="15" s="1"/>
  <c r="W892" i="14"/>
  <c r="W431" i="15" s="1"/>
  <c r="W893" i="14"/>
  <c r="W432" i="15" s="1"/>
  <c r="W894" i="14"/>
  <c r="W433" i="15" s="1"/>
  <c r="W895" i="14"/>
  <c r="W434" i="15" s="1"/>
  <c r="W896" i="14"/>
  <c r="W435" i="15" s="1"/>
  <c r="W897" i="14"/>
  <c r="W436" i="15" s="1"/>
  <c r="W898" i="14"/>
  <c r="W437" i="15" s="1"/>
  <c r="W899" i="14"/>
  <c r="W438" i="15" s="1"/>
  <c r="W900" i="14"/>
  <c r="W439" i="15" s="1"/>
  <c r="W901" i="14"/>
  <c r="W440" i="15" s="1"/>
  <c r="W902" i="14"/>
  <c r="W441" i="15" s="1"/>
  <c r="W903" i="14"/>
  <c r="W442" i="15" s="1"/>
  <c r="W904" i="14"/>
  <c r="W443" i="15" s="1"/>
  <c r="W905" i="14"/>
  <c r="W444" i="15" s="1"/>
  <c r="W906" i="14"/>
  <c r="W445" i="15" s="1"/>
  <c r="W907" i="14"/>
  <c r="W446" i="15" s="1"/>
  <c r="W908" i="14"/>
  <c r="W447" i="15" s="1"/>
  <c r="W909" i="14"/>
  <c r="W448" i="15" s="1"/>
  <c r="W910" i="14"/>
  <c r="W449" i="15" s="1"/>
  <c r="W911" i="14"/>
  <c r="W450" i="15" s="1"/>
  <c r="W922" i="14"/>
  <c r="W461" i="15" s="1"/>
  <c r="V863" i="14"/>
  <c r="V402" i="15" s="1"/>
  <c r="V864" i="14"/>
  <c r="V403" i="15" s="1"/>
  <c r="V865" i="14"/>
  <c r="V404" i="15" s="1"/>
  <c r="V866" i="14"/>
  <c r="V405" i="15" s="1"/>
  <c r="V867" i="14"/>
  <c r="V406" i="15" s="1"/>
  <c r="V868" i="14"/>
  <c r="V407" i="15" s="1"/>
  <c r="V869" i="14"/>
  <c r="V408" i="15" s="1"/>
  <c r="V870" i="14"/>
  <c r="V409" i="15" s="1"/>
  <c r="V871" i="14"/>
  <c r="V410" i="15" s="1"/>
  <c r="V872" i="14"/>
  <c r="V411" i="15" s="1"/>
  <c r="V873" i="14"/>
  <c r="V412" i="15" s="1"/>
  <c r="V874" i="14"/>
  <c r="V413" i="15" s="1"/>
  <c r="V875" i="14"/>
  <c r="V414" i="15" s="1"/>
  <c r="V876" i="14"/>
  <c r="V415" i="15" s="1"/>
  <c r="V877" i="14"/>
  <c r="V416" i="15" s="1"/>
  <c r="V878" i="14"/>
  <c r="V417" i="15" s="1"/>
  <c r="V879" i="14"/>
  <c r="V418" i="15" s="1"/>
  <c r="V880" i="14"/>
  <c r="V419" i="15" s="1"/>
  <c r="V881" i="14"/>
  <c r="V420" i="15" s="1"/>
  <c r="V882" i="14"/>
  <c r="V421" i="15" s="1"/>
  <c r="V883" i="14"/>
  <c r="V422" i="15" s="1"/>
  <c r="V884" i="14"/>
  <c r="V423" i="15" s="1"/>
  <c r="V885" i="14"/>
  <c r="V424" i="15" s="1"/>
  <c r="V886" i="14"/>
  <c r="V425" i="15" s="1"/>
  <c r="V887" i="14"/>
  <c r="V426" i="15" s="1"/>
  <c r="V888" i="14"/>
  <c r="V427" i="15" s="1"/>
  <c r="V889" i="14"/>
  <c r="V428" i="15" s="1"/>
  <c r="V890" i="14"/>
  <c r="V429" i="15" s="1"/>
  <c r="V891" i="14"/>
  <c r="V430" i="15" s="1"/>
  <c r="V892" i="14"/>
  <c r="V431" i="15" s="1"/>
  <c r="V893" i="14"/>
  <c r="V432" i="15" s="1"/>
  <c r="V894" i="14"/>
  <c r="V433" i="15" s="1"/>
  <c r="V895" i="14"/>
  <c r="V434" i="15" s="1"/>
  <c r="V896" i="14"/>
  <c r="V435" i="15" s="1"/>
  <c r="V897" i="14"/>
  <c r="V436" i="15" s="1"/>
  <c r="V898" i="14"/>
  <c r="V437" i="15" s="1"/>
  <c r="V899" i="14"/>
  <c r="V438" i="15" s="1"/>
  <c r="V900" i="14"/>
  <c r="V439" i="15" s="1"/>
  <c r="V901" i="14"/>
  <c r="V440" i="15" s="1"/>
  <c r="V902" i="14"/>
  <c r="V441" i="15" s="1"/>
  <c r="V903" i="14"/>
  <c r="V442" i="15" s="1"/>
  <c r="V904" i="14"/>
  <c r="V443" i="15" s="1"/>
  <c r="V905" i="14"/>
  <c r="V444" i="15" s="1"/>
  <c r="V906" i="14"/>
  <c r="V445" i="15" s="1"/>
  <c r="V907" i="14"/>
  <c r="V446" i="15" s="1"/>
  <c r="V908" i="14"/>
  <c r="V447" i="15" s="1"/>
  <c r="V909" i="14"/>
  <c r="V448" i="15" s="1"/>
  <c r="V910" i="14"/>
  <c r="V449" i="15" s="1"/>
  <c r="V911" i="14"/>
  <c r="V450" i="15" s="1"/>
  <c r="V922" i="14"/>
  <c r="V461" i="15" s="1"/>
  <c r="U863" i="14"/>
  <c r="U402" i="15" s="1"/>
  <c r="U864" i="14"/>
  <c r="U403" i="15" s="1"/>
  <c r="U865" i="14"/>
  <c r="U404" i="15" s="1"/>
  <c r="U866" i="14"/>
  <c r="U405" i="15" s="1"/>
  <c r="U867" i="14"/>
  <c r="U406" i="15" s="1"/>
  <c r="U868" i="14"/>
  <c r="U407" i="15" s="1"/>
  <c r="U869" i="14"/>
  <c r="U408" i="15" s="1"/>
  <c r="U870" i="14"/>
  <c r="U409" i="15" s="1"/>
  <c r="U871" i="14"/>
  <c r="U410" i="15" s="1"/>
  <c r="U872" i="14"/>
  <c r="U411" i="15" s="1"/>
  <c r="U873" i="14"/>
  <c r="U412" i="15" s="1"/>
  <c r="U874" i="14"/>
  <c r="U413" i="15" s="1"/>
  <c r="U875" i="14"/>
  <c r="U414" i="15" s="1"/>
  <c r="U876" i="14"/>
  <c r="U415" i="15" s="1"/>
  <c r="U877" i="14"/>
  <c r="U416" i="15" s="1"/>
  <c r="U878" i="14"/>
  <c r="U417" i="15" s="1"/>
  <c r="U879" i="14"/>
  <c r="U418" i="15" s="1"/>
  <c r="U880" i="14"/>
  <c r="U419" i="15" s="1"/>
  <c r="U881" i="14"/>
  <c r="U420" i="15" s="1"/>
  <c r="U882" i="14"/>
  <c r="U421" i="15" s="1"/>
  <c r="U883" i="14"/>
  <c r="U422" i="15" s="1"/>
  <c r="U884" i="14"/>
  <c r="U423" i="15" s="1"/>
  <c r="U885" i="14"/>
  <c r="U424" i="15" s="1"/>
  <c r="U886" i="14"/>
  <c r="U425" i="15" s="1"/>
  <c r="U887" i="14"/>
  <c r="U426" i="15" s="1"/>
  <c r="U888" i="14"/>
  <c r="U427" i="15" s="1"/>
  <c r="U889" i="14"/>
  <c r="U428" i="15" s="1"/>
  <c r="U890" i="14"/>
  <c r="U429" i="15" s="1"/>
  <c r="U891" i="14"/>
  <c r="U430" i="15" s="1"/>
  <c r="U892" i="14"/>
  <c r="U431" i="15" s="1"/>
  <c r="U893" i="14"/>
  <c r="U432" i="15" s="1"/>
  <c r="U894" i="14"/>
  <c r="U433" i="15" s="1"/>
  <c r="U895" i="14"/>
  <c r="U434" i="15" s="1"/>
  <c r="U896" i="14"/>
  <c r="U435" i="15" s="1"/>
  <c r="U897" i="14"/>
  <c r="U436" i="15" s="1"/>
  <c r="U898" i="14"/>
  <c r="U437" i="15" s="1"/>
  <c r="U899" i="14"/>
  <c r="U438" i="15" s="1"/>
  <c r="U900" i="14"/>
  <c r="U439" i="15" s="1"/>
  <c r="U901" i="14"/>
  <c r="U440" i="15" s="1"/>
  <c r="U902" i="14"/>
  <c r="U441" i="15" s="1"/>
  <c r="U903" i="14"/>
  <c r="U442" i="15" s="1"/>
  <c r="U904" i="14"/>
  <c r="U443" i="15" s="1"/>
  <c r="U905" i="14"/>
  <c r="U444" i="15" s="1"/>
  <c r="U906" i="14"/>
  <c r="U445" i="15" s="1"/>
  <c r="U907" i="14"/>
  <c r="U446" i="15" s="1"/>
  <c r="U908" i="14"/>
  <c r="U447" i="15" s="1"/>
  <c r="U909" i="14"/>
  <c r="U448" i="15" s="1"/>
  <c r="U910" i="14"/>
  <c r="U449" i="15" s="1"/>
  <c r="U911" i="14"/>
  <c r="U450" i="15" s="1"/>
  <c r="U922" i="14"/>
  <c r="U461" i="15" s="1"/>
  <c r="T863" i="14"/>
  <c r="T402" i="15" s="1"/>
  <c r="T864" i="14"/>
  <c r="T403" i="15" s="1"/>
  <c r="T865" i="14"/>
  <c r="T404" i="15" s="1"/>
  <c r="T866" i="14"/>
  <c r="T405" i="15" s="1"/>
  <c r="T867" i="14"/>
  <c r="T406" i="15" s="1"/>
  <c r="T868" i="14"/>
  <c r="T407" i="15" s="1"/>
  <c r="T869" i="14"/>
  <c r="T408" i="15" s="1"/>
  <c r="T870" i="14"/>
  <c r="T409" i="15" s="1"/>
  <c r="T871" i="14"/>
  <c r="T410" i="15" s="1"/>
  <c r="T872" i="14"/>
  <c r="T411" i="15" s="1"/>
  <c r="T873" i="14"/>
  <c r="T412" i="15" s="1"/>
  <c r="T874" i="14"/>
  <c r="T413" i="15" s="1"/>
  <c r="T875" i="14"/>
  <c r="T414" i="15" s="1"/>
  <c r="T876" i="14"/>
  <c r="T415" i="15" s="1"/>
  <c r="T877" i="14"/>
  <c r="T416" i="15" s="1"/>
  <c r="T878" i="14"/>
  <c r="T417" i="15" s="1"/>
  <c r="T879" i="14"/>
  <c r="T418" i="15" s="1"/>
  <c r="T880" i="14"/>
  <c r="T419" i="15" s="1"/>
  <c r="T881" i="14"/>
  <c r="T420" i="15" s="1"/>
  <c r="T882" i="14"/>
  <c r="T421" i="15" s="1"/>
  <c r="T883" i="14"/>
  <c r="T422" i="15" s="1"/>
  <c r="T884" i="14"/>
  <c r="T423" i="15" s="1"/>
  <c r="T885" i="14"/>
  <c r="T424" i="15" s="1"/>
  <c r="T886" i="14"/>
  <c r="T425" i="15" s="1"/>
  <c r="T887" i="14"/>
  <c r="T426" i="15" s="1"/>
  <c r="T888" i="14"/>
  <c r="T427" i="15" s="1"/>
  <c r="T889" i="14"/>
  <c r="T428" i="15" s="1"/>
  <c r="T890" i="14"/>
  <c r="T429" i="15" s="1"/>
  <c r="T891" i="14"/>
  <c r="T430" i="15" s="1"/>
  <c r="T892" i="14"/>
  <c r="T431" i="15" s="1"/>
  <c r="T893" i="14"/>
  <c r="T432" i="15" s="1"/>
  <c r="T894" i="14"/>
  <c r="T433" i="15" s="1"/>
  <c r="T895" i="14"/>
  <c r="T434" i="15" s="1"/>
  <c r="T896" i="14"/>
  <c r="T435" i="15" s="1"/>
  <c r="T897" i="14"/>
  <c r="T436" i="15" s="1"/>
  <c r="T898" i="14"/>
  <c r="T437" i="15" s="1"/>
  <c r="T899" i="14"/>
  <c r="T438" i="15" s="1"/>
  <c r="T900" i="14"/>
  <c r="T439" i="15" s="1"/>
  <c r="T901" i="14"/>
  <c r="T440" i="15" s="1"/>
  <c r="T902" i="14"/>
  <c r="T441" i="15" s="1"/>
  <c r="T903" i="14"/>
  <c r="T442" i="15" s="1"/>
  <c r="T904" i="14"/>
  <c r="T443" i="15" s="1"/>
  <c r="T905" i="14"/>
  <c r="T444" i="15" s="1"/>
  <c r="T906" i="14"/>
  <c r="T445" i="15" s="1"/>
  <c r="T907" i="14"/>
  <c r="T446" i="15" s="1"/>
  <c r="T908" i="14"/>
  <c r="T447" i="15" s="1"/>
  <c r="T909" i="14"/>
  <c r="T448" i="15" s="1"/>
  <c r="T910" i="14"/>
  <c r="T449" i="15" s="1"/>
  <c r="T911" i="14"/>
  <c r="T450" i="15" s="1"/>
  <c r="T922" i="14"/>
  <c r="T461" i="15" s="1"/>
  <c r="S863" i="14"/>
  <c r="S402" i="15" s="1"/>
  <c r="S864" i="14"/>
  <c r="S403" i="15" s="1"/>
  <c r="S865" i="14"/>
  <c r="S404" i="15" s="1"/>
  <c r="S866" i="14"/>
  <c r="S405" i="15" s="1"/>
  <c r="S867" i="14"/>
  <c r="S406" i="15" s="1"/>
  <c r="S868" i="14"/>
  <c r="S407" i="15" s="1"/>
  <c r="S869" i="14"/>
  <c r="S408" i="15" s="1"/>
  <c r="S870" i="14"/>
  <c r="S409" i="15" s="1"/>
  <c r="S871" i="14"/>
  <c r="S410" i="15" s="1"/>
  <c r="S872" i="14"/>
  <c r="S411" i="15" s="1"/>
  <c r="S873" i="14"/>
  <c r="S412" i="15" s="1"/>
  <c r="S874" i="14"/>
  <c r="S413" i="15" s="1"/>
  <c r="S875" i="14"/>
  <c r="S414" i="15" s="1"/>
  <c r="S876" i="14"/>
  <c r="S415" i="15" s="1"/>
  <c r="S877" i="14"/>
  <c r="S416" i="15" s="1"/>
  <c r="S878" i="14"/>
  <c r="S417" i="15" s="1"/>
  <c r="S879" i="14"/>
  <c r="S418" i="15" s="1"/>
  <c r="S880" i="14"/>
  <c r="S419" i="15" s="1"/>
  <c r="S881" i="14"/>
  <c r="S420" i="15" s="1"/>
  <c r="S882" i="14"/>
  <c r="S421" i="15" s="1"/>
  <c r="S883" i="14"/>
  <c r="S422" i="15" s="1"/>
  <c r="S884" i="14"/>
  <c r="S423" i="15" s="1"/>
  <c r="S885" i="14"/>
  <c r="S424" i="15" s="1"/>
  <c r="S886" i="14"/>
  <c r="S425" i="15" s="1"/>
  <c r="S887" i="14"/>
  <c r="S426" i="15" s="1"/>
  <c r="S888" i="14"/>
  <c r="S427" i="15" s="1"/>
  <c r="S889" i="14"/>
  <c r="S428" i="15" s="1"/>
  <c r="S890" i="14"/>
  <c r="S429" i="15" s="1"/>
  <c r="S891" i="14"/>
  <c r="S430" i="15" s="1"/>
  <c r="S892" i="14"/>
  <c r="S431" i="15" s="1"/>
  <c r="S893" i="14"/>
  <c r="S432" i="15" s="1"/>
  <c r="S894" i="14"/>
  <c r="S433" i="15" s="1"/>
  <c r="S895" i="14"/>
  <c r="S434" i="15" s="1"/>
  <c r="S896" i="14"/>
  <c r="S435" i="15" s="1"/>
  <c r="S897" i="14"/>
  <c r="S436" i="15" s="1"/>
  <c r="S898" i="14"/>
  <c r="S437" i="15" s="1"/>
  <c r="S899" i="14"/>
  <c r="S438" i="15" s="1"/>
  <c r="S900" i="14"/>
  <c r="S439" i="15" s="1"/>
  <c r="S901" i="14"/>
  <c r="S440" i="15" s="1"/>
  <c r="S902" i="14"/>
  <c r="S441" i="15" s="1"/>
  <c r="S903" i="14"/>
  <c r="S442" i="15" s="1"/>
  <c r="S904" i="14"/>
  <c r="S443" i="15" s="1"/>
  <c r="S905" i="14"/>
  <c r="S444" i="15" s="1"/>
  <c r="S906" i="14"/>
  <c r="S445" i="15" s="1"/>
  <c r="S907" i="14"/>
  <c r="S446" i="15" s="1"/>
  <c r="S908" i="14"/>
  <c r="S447" i="15" s="1"/>
  <c r="S909" i="14"/>
  <c r="S448" i="15" s="1"/>
  <c r="S910" i="14"/>
  <c r="S449" i="15" s="1"/>
  <c r="S911" i="14"/>
  <c r="S450" i="15" s="1"/>
  <c r="S922" i="14"/>
  <c r="S461" i="15" s="1"/>
  <c r="R863" i="14"/>
  <c r="R402" i="15" s="1"/>
  <c r="R864" i="14"/>
  <c r="R403" i="15" s="1"/>
  <c r="R865" i="14"/>
  <c r="R404" i="15" s="1"/>
  <c r="R866" i="14"/>
  <c r="R405" i="15" s="1"/>
  <c r="R867" i="14"/>
  <c r="R406" i="15" s="1"/>
  <c r="R868" i="14"/>
  <c r="R407" i="15" s="1"/>
  <c r="R869" i="14"/>
  <c r="R408" i="15" s="1"/>
  <c r="R870" i="14"/>
  <c r="R409" i="15" s="1"/>
  <c r="R871" i="14"/>
  <c r="R410" i="15" s="1"/>
  <c r="R872" i="14"/>
  <c r="R411" i="15" s="1"/>
  <c r="R873" i="14"/>
  <c r="R412" i="15" s="1"/>
  <c r="R874" i="14"/>
  <c r="R413" i="15" s="1"/>
  <c r="R875" i="14"/>
  <c r="R414" i="15" s="1"/>
  <c r="R876" i="14"/>
  <c r="R415" i="15" s="1"/>
  <c r="R877" i="14"/>
  <c r="R416" i="15" s="1"/>
  <c r="R878" i="14"/>
  <c r="R417" i="15" s="1"/>
  <c r="R879" i="14"/>
  <c r="R418" i="15" s="1"/>
  <c r="R880" i="14"/>
  <c r="R419" i="15" s="1"/>
  <c r="R881" i="14"/>
  <c r="R420" i="15" s="1"/>
  <c r="R882" i="14"/>
  <c r="R421" i="15" s="1"/>
  <c r="R883" i="14"/>
  <c r="R422" i="15" s="1"/>
  <c r="R884" i="14"/>
  <c r="R423" i="15" s="1"/>
  <c r="R885" i="14"/>
  <c r="R424" i="15" s="1"/>
  <c r="R886" i="14"/>
  <c r="R425" i="15" s="1"/>
  <c r="R887" i="14"/>
  <c r="R426" i="15" s="1"/>
  <c r="R888" i="14"/>
  <c r="R427" i="15" s="1"/>
  <c r="R889" i="14"/>
  <c r="R428" i="15" s="1"/>
  <c r="R890" i="14"/>
  <c r="R429" i="15" s="1"/>
  <c r="R891" i="14"/>
  <c r="R430" i="15" s="1"/>
  <c r="R892" i="14"/>
  <c r="R431" i="15" s="1"/>
  <c r="R893" i="14"/>
  <c r="R432" i="15" s="1"/>
  <c r="R894" i="14"/>
  <c r="R433" i="15" s="1"/>
  <c r="R895" i="14"/>
  <c r="R434" i="15" s="1"/>
  <c r="R896" i="14"/>
  <c r="R435" i="15" s="1"/>
  <c r="R897" i="14"/>
  <c r="R436" i="15" s="1"/>
  <c r="R898" i="14"/>
  <c r="R437" i="15" s="1"/>
  <c r="R899" i="14"/>
  <c r="R438" i="15" s="1"/>
  <c r="R900" i="14"/>
  <c r="R439" i="15" s="1"/>
  <c r="R901" i="14"/>
  <c r="R440" i="15" s="1"/>
  <c r="R902" i="14"/>
  <c r="R441" i="15" s="1"/>
  <c r="R903" i="14"/>
  <c r="R442" i="15" s="1"/>
  <c r="R904" i="14"/>
  <c r="R443" i="15" s="1"/>
  <c r="R905" i="14"/>
  <c r="R444" i="15" s="1"/>
  <c r="R906" i="14"/>
  <c r="R445" i="15" s="1"/>
  <c r="R907" i="14"/>
  <c r="R446" i="15" s="1"/>
  <c r="R908" i="14"/>
  <c r="R447" i="15" s="1"/>
  <c r="R909" i="14"/>
  <c r="R448" i="15" s="1"/>
  <c r="R910" i="14"/>
  <c r="R449" i="15" s="1"/>
  <c r="R911" i="14"/>
  <c r="R450" i="15" s="1"/>
  <c r="R922" i="14"/>
  <c r="R461" i="15" s="1"/>
  <c r="Q863" i="14"/>
  <c r="Q402" i="15" s="1"/>
  <c r="Q864" i="14"/>
  <c r="Q403" i="15" s="1"/>
  <c r="Q865" i="14"/>
  <c r="Q404" i="15" s="1"/>
  <c r="Q866" i="14"/>
  <c r="Q405" i="15" s="1"/>
  <c r="Q867" i="14"/>
  <c r="Q406" i="15" s="1"/>
  <c r="Q868" i="14"/>
  <c r="Q407" i="15" s="1"/>
  <c r="Q869" i="14"/>
  <c r="Q408" i="15" s="1"/>
  <c r="Q870" i="14"/>
  <c r="Q409" i="15" s="1"/>
  <c r="Q871" i="14"/>
  <c r="Q410" i="15" s="1"/>
  <c r="Q872" i="14"/>
  <c r="Q411" i="15" s="1"/>
  <c r="Q873" i="14"/>
  <c r="Q412" i="15" s="1"/>
  <c r="Q874" i="14"/>
  <c r="Q413" i="15" s="1"/>
  <c r="Q875" i="14"/>
  <c r="Q414" i="15" s="1"/>
  <c r="Q876" i="14"/>
  <c r="Q415" i="15" s="1"/>
  <c r="Q877" i="14"/>
  <c r="Q416" i="15" s="1"/>
  <c r="Q878" i="14"/>
  <c r="Q417" i="15" s="1"/>
  <c r="Q879" i="14"/>
  <c r="Q418" i="15" s="1"/>
  <c r="Q880" i="14"/>
  <c r="Q419" i="15" s="1"/>
  <c r="Q881" i="14"/>
  <c r="Q420" i="15" s="1"/>
  <c r="Q882" i="14"/>
  <c r="Q421" i="15" s="1"/>
  <c r="Q883" i="14"/>
  <c r="Q422" i="15" s="1"/>
  <c r="Q884" i="14"/>
  <c r="Q423" i="15" s="1"/>
  <c r="Q885" i="14"/>
  <c r="Q424" i="15" s="1"/>
  <c r="Q886" i="14"/>
  <c r="Q425" i="15" s="1"/>
  <c r="Q887" i="14"/>
  <c r="Q426" i="15" s="1"/>
  <c r="Q888" i="14"/>
  <c r="Q427" i="15" s="1"/>
  <c r="Q889" i="14"/>
  <c r="Q428" i="15" s="1"/>
  <c r="Q890" i="14"/>
  <c r="Q429" i="15" s="1"/>
  <c r="Q891" i="14"/>
  <c r="Q430" i="15" s="1"/>
  <c r="Q892" i="14"/>
  <c r="Q431" i="15" s="1"/>
  <c r="Q893" i="14"/>
  <c r="Q432" i="15" s="1"/>
  <c r="Q894" i="14"/>
  <c r="Q433" i="15" s="1"/>
  <c r="Q895" i="14"/>
  <c r="Q434" i="15" s="1"/>
  <c r="Q896" i="14"/>
  <c r="Q435" i="15" s="1"/>
  <c r="Q897" i="14"/>
  <c r="Q436" i="15" s="1"/>
  <c r="Q898" i="14"/>
  <c r="Q437" i="15" s="1"/>
  <c r="Q899" i="14"/>
  <c r="Q438" i="15" s="1"/>
  <c r="Q900" i="14"/>
  <c r="Q439" i="15" s="1"/>
  <c r="Q901" i="14"/>
  <c r="Q440" i="15" s="1"/>
  <c r="Q902" i="14"/>
  <c r="Q441" i="15" s="1"/>
  <c r="Q903" i="14"/>
  <c r="Q442" i="15" s="1"/>
  <c r="Q904" i="14"/>
  <c r="Q443" i="15" s="1"/>
  <c r="Q905" i="14"/>
  <c r="Q444" i="15" s="1"/>
  <c r="Q906" i="14"/>
  <c r="Q445" i="15" s="1"/>
  <c r="Q907" i="14"/>
  <c r="Q446" i="15" s="1"/>
  <c r="Q908" i="14"/>
  <c r="Q447" i="15" s="1"/>
  <c r="Q909" i="14"/>
  <c r="Q448" i="15" s="1"/>
  <c r="Q910" i="14"/>
  <c r="Q449" i="15" s="1"/>
  <c r="Q911" i="14"/>
  <c r="Q450" i="15" s="1"/>
  <c r="Q922" i="14"/>
  <c r="Q461" i="15" s="1"/>
  <c r="P863" i="14"/>
  <c r="P402" i="15" s="1"/>
  <c r="P864" i="14"/>
  <c r="P403" i="15" s="1"/>
  <c r="P865" i="14"/>
  <c r="P404" i="15" s="1"/>
  <c r="P866" i="14"/>
  <c r="P405" i="15" s="1"/>
  <c r="P867" i="14"/>
  <c r="P406" i="15" s="1"/>
  <c r="P868" i="14"/>
  <c r="P407" i="15" s="1"/>
  <c r="P869" i="14"/>
  <c r="P408" i="15" s="1"/>
  <c r="P870" i="14"/>
  <c r="P409" i="15" s="1"/>
  <c r="P871" i="14"/>
  <c r="P410" i="15" s="1"/>
  <c r="P872" i="14"/>
  <c r="P411" i="15" s="1"/>
  <c r="P873" i="14"/>
  <c r="P412" i="15" s="1"/>
  <c r="P874" i="14"/>
  <c r="P413" i="15" s="1"/>
  <c r="P875" i="14"/>
  <c r="P414" i="15" s="1"/>
  <c r="P876" i="14"/>
  <c r="P415" i="15" s="1"/>
  <c r="P877" i="14"/>
  <c r="P416" i="15" s="1"/>
  <c r="P878" i="14"/>
  <c r="P417" i="15" s="1"/>
  <c r="P879" i="14"/>
  <c r="P418" i="15" s="1"/>
  <c r="P880" i="14"/>
  <c r="P419" i="15" s="1"/>
  <c r="P881" i="14"/>
  <c r="P420" i="15" s="1"/>
  <c r="P882" i="14"/>
  <c r="P421" i="15" s="1"/>
  <c r="P883" i="14"/>
  <c r="P422" i="15" s="1"/>
  <c r="P884" i="14"/>
  <c r="P423" i="15" s="1"/>
  <c r="P885" i="14"/>
  <c r="P424" i="15" s="1"/>
  <c r="P886" i="14"/>
  <c r="P425" i="15" s="1"/>
  <c r="P887" i="14"/>
  <c r="P426" i="15" s="1"/>
  <c r="P888" i="14"/>
  <c r="P427" i="15" s="1"/>
  <c r="P889" i="14"/>
  <c r="P428" i="15" s="1"/>
  <c r="P890" i="14"/>
  <c r="P429" i="15" s="1"/>
  <c r="P891" i="14"/>
  <c r="P430" i="15" s="1"/>
  <c r="P892" i="14"/>
  <c r="P431" i="15" s="1"/>
  <c r="P893" i="14"/>
  <c r="P432" i="15" s="1"/>
  <c r="P894" i="14"/>
  <c r="P433" i="15" s="1"/>
  <c r="P895" i="14"/>
  <c r="P434" i="15" s="1"/>
  <c r="P896" i="14"/>
  <c r="P435" i="15" s="1"/>
  <c r="P897" i="14"/>
  <c r="P436" i="15" s="1"/>
  <c r="P898" i="14"/>
  <c r="P437" i="15" s="1"/>
  <c r="P899" i="14"/>
  <c r="P438" i="15" s="1"/>
  <c r="P900" i="14"/>
  <c r="P439" i="15" s="1"/>
  <c r="P901" i="14"/>
  <c r="P440" i="15" s="1"/>
  <c r="P902" i="14"/>
  <c r="P441" i="15" s="1"/>
  <c r="P903" i="14"/>
  <c r="P442" i="15" s="1"/>
  <c r="P904" i="14"/>
  <c r="P443" i="15" s="1"/>
  <c r="P905" i="14"/>
  <c r="P444" i="15" s="1"/>
  <c r="P906" i="14"/>
  <c r="P445" i="15" s="1"/>
  <c r="P907" i="14"/>
  <c r="P446" i="15" s="1"/>
  <c r="P908" i="14"/>
  <c r="P447" i="15" s="1"/>
  <c r="P909" i="14"/>
  <c r="P448" i="15" s="1"/>
  <c r="P910" i="14"/>
  <c r="P449" i="15" s="1"/>
  <c r="P911" i="14"/>
  <c r="P450" i="15" s="1"/>
  <c r="P922" i="14"/>
  <c r="P461" i="15" s="1"/>
  <c r="O863" i="14"/>
  <c r="O402" i="15" s="1"/>
  <c r="O864" i="14"/>
  <c r="O403" i="15" s="1"/>
  <c r="O865" i="14"/>
  <c r="O404" i="15" s="1"/>
  <c r="O866" i="14"/>
  <c r="O405" i="15" s="1"/>
  <c r="O867" i="14"/>
  <c r="O406" i="15" s="1"/>
  <c r="O868" i="14"/>
  <c r="O407" i="15" s="1"/>
  <c r="O869" i="14"/>
  <c r="O408" i="15" s="1"/>
  <c r="O870" i="14"/>
  <c r="O409" i="15" s="1"/>
  <c r="O871" i="14"/>
  <c r="O410" i="15" s="1"/>
  <c r="O872" i="14"/>
  <c r="O411" i="15" s="1"/>
  <c r="O873" i="14"/>
  <c r="O412" i="15" s="1"/>
  <c r="O874" i="14"/>
  <c r="O413" i="15" s="1"/>
  <c r="O875" i="14"/>
  <c r="O414" i="15" s="1"/>
  <c r="O876" i="14"/>
  <c r="O415" i="15" s="1"/>
  <c r="O877" i="14"/>
  <c r="O416" i="15" s="1"/>
  <c r="O878" i="14"/>
  <c r="O417" i="15" s="1"/>
  <c r="O879" i="14"/>
  <c r="O418" i="15" s="1"/>
  <c r="O880" i="14"/>
  <c r="O419" i="15" s="1"/>
  <c r="O881" i="14"/>
  <c r="O420" i="15" s="1"/>
  <c r="O882" i="14"/>
  <c r="O421" i="15" s="1"/>
  <c r="O883" i="14"/>
  <c r="O422" i="15" s="1"/>
  <c r="O884" i="14"/>
  <c r="O423" i="15" s="1"/>
  <c r="O885" i="14"/>
  <c r="O424" i="15" s="1"/>
  <c r="O886" i="14"/>
  <c r="O425" i="15" s="1"/>
  <c r="O887" i="14"/>
  <c r="O426" i="15" s="1"/>
  <c r="O888" i="14"/>
  <c r="O427" i="15" s="1"/>
  <c r="O889" i="14"/>
  <c r="O428" i="15" s="1"/>
  <c r="O890" i="14"/>
  <c r="O429" i="15" s="1"/>
  <c r="O891" i="14"/>
  <c r="O430" i="15" s="1"/>
  <c r="O892" i="14"/>
  <c r="O431" i="15" s="1"/>
  <c r="O893" i="14"/>
  <c r="O432" i="15" s="1"/>
  <c r="O894" i="14"/>
  <c r="O433" i="15" s="1"/>
  <c r="O895" i="14"/>
  <c r="O434" i="15" s="1"/>
  <c r="O896" i="14"/>
  <c r="O435" i="15" s="1"/>
  <c r="O897" i="14"/>
  <c r="O436" i="15" s="1"/>
  <c r="O898" i="14"/>
  <c r="O437" i="15" s="1"/>
  <c r="O899" i="14"/>
  <c r="O438" i="15" s="1"/>
  <c r="O900" i="14"/>
  <c r="O439" i="15" s="1"/>
  <c r="O901" i="14"/>
  <c r="O440" i="15" s="1"/>
  <c r="O902" i="14"/>
  <c r="O441" i="15" s="1"/>
  <c r="O903" i="14"/>
  <c r="O442" i="15" s="1"/>
  <c r="O904" i="14"/>
  <c r="O443" i="15" s="1"/>
  <c r="O905" i="14"/>
  <c r="O444" i="15" s="1"/>
  <c r="O906" i="14"/>
  <c r="O445" i="15" s="1"/>
  <c r="O907" i="14"/>
  <c r="O446" i="15" s="1"/>
  <c r="O908" i="14"/>
  <c r="O447" i="15" s="1"/>
  <c r="O909" i="14"/>
  <c r="O448" i="15" s="1"/>
  <c r="O910" i="14"/>
  <c r="O449" i="15" s="1"/>
  <c r="O911" i="14"/>
  <c r="O450" i="15" s="1"/>
  <c r="O922" i="14"/>
  <c r="O461" i="15" s="1"/>
  <c r="N863" i="14"/>
  <c r="N402" i="15" s="1"/>
  <c r="N864" i="14"/>
  <c r="N403" i="15" s="1"/>
  <c r="N865" i="14"/>
  <c r="N404" i="15" s="1"/>
  <c r="N866" i="14"/>
  <c r="N405" i="15" s="1"/>
  <c r="N867" i="14"/>
  <c r="N406" i="15" s="1"/>
  <c r="N868" i="14"/>
  <c r="N407" i="15" s="1"/>
  <c r="N869" i="14"/>
  <c r="N408" i="15" s="1"/>
  <c r="N870" i="14"/>
  <c r="N409" i="15" s="1"/>
  <c r="N871" i="14"/>
  <c r="N410" i="15" s="1"/>
  <c r="N872" i="14"/>
  <c r="N411" i="15" s="1"/>
  <c r="N873" i="14"/>
  <c r="N412" i="15" s="1"/>
  <c r="N874" i="14"/>
  <c r="N413" i="15" s="1"/>
  <c r="N875" i="14"/>
  <c r="N414" i="15" s="1"/>
  <c r="N876" i="14"/>
  <c r="N415" i="15" s="1"/>
  <c r="N877" i="14"/>
  <c r="N416" i="15" s="1"/>
  <c r="N878" i="14"/>
  <c r="N417" i="15" s="1"/>
  <c r="N879" i="14"/>
  <c r="N418" i="15" s="1"/>
  <c r="N880" i="14"/>
  <c r="N419" i="15" s="1"/>
  <c r="N881" i="14"/>
  <c r="N420" i="15" s="1"/>
  <c r="N882" i="14"/>
  <c r="N421" i="15" s="1"/>
  <c r="N883" i="14"/>
  <c r="N422" i="15" s="1"/>
  <c r="N884" i="14"/>
  <c r="N423" i="15" s="1"/>
  <c r="N885" i="14"/>
  <c r="N424" i="15" s="1"/>
  <c r="N886" i="14"/>
  <c r="N425" i="15" s="1"/>
  <c r="N887" i="14"/>
  <c r="N426" i="15" s="1"/>
  <c r="N888" i="14"/>
  <c r="N427" i="15" s="1"/>
  <c r="N889" i="14"/>
  <c r="N428" i="15" s="1"/>
  <c r="N890" i="14"/>
  <c r="N429" i="15" s="1"/>
  <c r="N891" i="14"/>
  <c r="N430" i="15" s="1"/>
  <c r="N892" i="14"/>
  <c r="N431" i="15" s="1"/>
  <c r="N893" i="14"/>
  <c r="N432" i="15" s="1"/>
  <c r="N894" i="14"/>
  <c r="N433" i="15" s="1"/>
  <c r="N895" i="14"/>
  <c r="N434" i="15" s="1"/>
  <c r="N896" i="14"/>
  <c r="N435" i="15" s="1"/>
  <c r="N897" i="14"/>
  <c r="N436" i="15" s="1"/>
  <c r="N898" i="14"/>
  <c r="N437" i="15" s="1"/>
  <c r="N899" i="14"/>
  <c r="N438" i="15" s="1"/>
  <c r="N900" i="14"/>
  <c r="N439" i="15" s="1"/>
  <c r="N901" i="14"/>
  <c r="N440" i="15" s="1"/>
  <c r="N902" i="14"/>
  <c r="N441" i="15" s="1"/>
  <c r="N903" i="14"/>
  <c r="N442" i="15" s="1"/>
  <c r="N904" i="14"/>
  <c r="N443" i="15" s="1"/>
  <c r="N905" i="14"/>
  <c r="N444" i="15" s="1"/>
  <c r="N906" i="14"/>
  <c r="N445" i="15" s="1"/>
  <c r="N907" i="14"/>
  <c r="N446" i="15" s="1"/>
  <c r="N908" i="14"/>
  <c r="N447" i="15" s="1"/>
  <c r="N909" i="14"/>
  <c r="N448" i="15" s="1"/>
  <c r="N910" i="14"/>
  <c r="N449" i="15" s="1"/>
  <c r="N911" i="14"/>
  <c r="N450" i="15" s="1"/>
  <c r="N922" i="14"/>
  <c r="N461" i="15" s="1"/>
  <c r="M863" i="14"/>
  <c r="M402" i="15" s="1"/>
  <c r="M864" i="14"/>
  <c r="M403" i="15" s="1"/>
  <c r="M865" i="14"/>
  <c r="M404" i="15" s="1"/>
  <c r="M866" i="14"/>
  <c r="M405" i="15" s="1"/>
  <c r="M867" i="14"/>
  <c r="M406" i="15" s="1"/>
  <c r="M868" i="14"/>
  <c r="M407" i="15" s="1"/>
  <c r="M869" i="14"/>
  <c r="M408" i="15" s="1"/>
  <c r="M870" i="14"/>
  <c r="M409" i="15" s="1"/>
  <c r="M871" i="14"/>
  <c r="M410" i="15" s="1"/>
  <c r="M872" i="14"/>
  <c r="M411" i="15" s="1"/>
  <c r="M873" i="14"/>
  <c r="M412" i="15" s="1"/>
  <c r="M874" i="14"/>
  <c r="M413" i="15" s="1"/>
  <c r="M875" i="14"/>
  <c r="M414" i="15" s="1"/>
  <c r="M876" i="14"/>
  <c r="M415" i="15" s="1"/>
  <c r="M877" i="14"/>
  <c r="M416" i="15" s="1"/>
  <c r="M878" i="14"/>
  <c r="M417" i="15" s="1"/>
  <c r="M879" i="14"/>
  <c r="M418" i="15" s="1"/>
  <c r="M880" i="14"/>
  <c r="M419" i="15" s="1"/>
  <c r="M881" i="14"/>
  <c r="M420" i="15" s="1"/>
  <c r="M882" i="14"/>
  <c r="M421" i="15" s="1"/>
  <c r="M883" i="14"/>
  <c r="M422" i="15" s="1"/>
  <c r="M884" i="14"/>
  <c r="M423" i="15" s="1"/>
  <c r="M885" i="14"/>
  <c r="M424" i="15" s="1"/>
  <c r="M886" i="14"/>
  <c r="M425" i="15" s="1"/>
  <c r="M887" i="14"/>
  <c r="M426" i="15" s="1"/>
  <c r="M888" i="14"/>
  <c r="M427" i="15" s="1"/>
  <c r="M889" i="14"/>
  <c r="M428" i="15" s="1"/>
  <c r="M890" i="14"/>
  <c r="M429" i="15" s="1"/>
  <c r="M891" i="14"/>
  <c r="M430" i="15" s="1"/>
  <c r="M892" i="14"/>
  <c r="M431" i="15" s="1"/>
  <c r="M893" i="14"/>
  <c r="M432" i="15" s="1"/>
  <c r="M894" i="14"/>
  <c r="M433" i="15" s="1"/>
  <c r="M895" i="14"/>
  <c r="M434" i="15" s="1"/>
  <c r="M896" i="14"/>
  <c r="M435" i="15" s="1"/>
  <c r="M897" i="14"/>
  <c r="M436" i="15" s="1"/>
  <c r="M898" i="14"/>
  <c r="M437" i="15" s="1"/>
  <c r="M899" i="14"/>
  <c r="M438" i="15" s="1"/>
  <c r="M900" i="14"/>
  <c r="M439" i="15" s="1"/>
  <c r="M901" i="14"/>
  <c r="M440" i="15" s="1"/>
  <c r="M902" i="14"/>
  <c r="M441" i="15" s="1"/>
  <c r="M903" i="14"/>
  <c r="M442" i="15" s="1"/>
  <c r="M904" i="14"/>
  <c r="M443" i="15" s="1"/>
  <c r="M905" i="14"/>
  <c r="M444" i="15" s="1"/>
  <c r="M906" i="14"/>
  <c r="M445" i="15" s="1"/>
  <c r="M907" i="14"/>
  <c r="M446" i="15" s="1"/>
  <c r="M908" i="14"/>
  <c r="M447" i="15" s="1"/>
  <c r="M909" i="14"/>
  <c r="M448" i="15" s="1"/>
  <c r="M910" i="14"/>
  <c r="M449" i="15" s="1"/>
  <c r="M911" i="14"/>
  <c r="M450" i="15" s="1"/>
  <c r="M922" i="14"/>
  <c r="M461" i="15" s="1"/>
  <c r="L863" i="14"/>
  <c r="L402" i="15" s="1"/>
  <c r="L864" i="14"/>
  <c r="L403" i="15" s="1"/>
  <c r="L865" i="14"/>
  <c r="L404" i="15" s="1"/>
  <c r="L866" i="14"/>
  <c r="L405" i="15" s="1"/>
  <c r="L867" i="14"/>
  <c r="L406" i="15" s="1"/>
  <c r="L868" i="14"/>
  <c r="L407" i="15" s="1"/>
  <c r="L869" i="14"/>
  <c r="L408" i="15" s="1"/>
  <c r="L870" i="14"/>
  <c r="L409" i="15" s="1"/>
  <c r="L871" i="14"/>
  <c r="L410" i="15" s="1"/>
  <c r="L872" i="14"/>
  <c r="L411" i="15" s="1"/>
  <c r="L873" i="14"/>
  <c r="L412" i="15" s="1"/>
  <c r="L874" i="14"/>
  <c r="L413" i="15" s="1"/>
  <c r="L875" i="14"/>
  <c r="L414" i="15" s="1"/>
  <c r="L876" i="14"/>
  <c r="L415" i="15" s="1"/>
  <c r="L877" i="14"/>
  <c r="L416" i="15" s="1"/>
  <c r="L878" i="14"/>
  <c r="L417" i="15" s="1"/>
  <c r="L879" i="14"/>
  <c r="L418" i="15" s="1"/>
  <c r="L880" i="14"/>
  <c r="L419" i="15" s="1"/>
  <c r="L881" i="14"/>
  <c r="L420" i="15" s="1"/>
  <c r="L882" i="14"/>
  <c r="L421" i="15" s="1"/>
  <c r="L883" i="14"/>
  <c r="L422" i="15" s="1"/>
  <c r="L884" i="14"/>
  <c r="L423" i="15" s="1"/>
  <c r="L885" i="14"/>
  <c r="L424" i="15" s="1"/>
  <c r="L886" i="14"/>
  <c r="L425" i="15" s="1"/>
  <c r="L887" i="14"/>
  <c r="L426" i="15" s="1"/>
  <c r="L888" i="14"/>
  <c r="L427" i="15" s="1"/>
  <c r="L889" i="14"/>
  <c r="L428" i="15" s="1"/>
  <c r="L890" i="14"/>
  <c r="L429" i="15" s="1"/>
  <c r="L891" i="14"/>
  <c r="L430" i="15" s="1"/>
  <c r="L892" i="14"/>
  <c r="L431" i="15" s="1"/>
  <c r="L893" i="14"/>
  <c r="L432" i="15" s="1"/>
  <c r="L894" i="14"/>
  <c r="L433" i="15" s="1"/>
  <c r="L895" i="14"/>
  <c r="L434" i="15" s="1"/>
  <c r="L896" i="14"/>
  <c r="L435" i="15" s="1"/>
  <c r="L897" i="14"/>
  <c r="L436" i="15" s="1"/>
  <c r="L898" i="14"/>
  <c r="L437" i="15" s="1"/>
  <c r="L899" i="14"/>
  <c r="L438" i="15" s="1"/>
  <c r="L900" i="14"/>
  <c r="L439" i="15" s="1"/>
  <c r="L901" i="14"/>
  <c r="L440" i="15" s="1"/>
  <c r="L902" i="14"/>
  <c r="L441" i="15" s="1"/>
  <c r="L903" i="14"/>
  <c r="L442" i="15" s="1"/>
  <c r="L904" i="14"/>
  <c r="L443" i="15" s="1"/>
  <c r="L905" i="14"/>
  <c r="L444" i="15" s="1"/>
  <c r="L906" i="14"/>
  <c r="L445" i="15" s="1"/>
  <c r="L907" i="14"/>
  <c r="L446" i="15" s="1"/>
  <c r="L908" i="14"/>
  <c r="L447" i="15" s="1"/>
  <c r="L909" i="14"/>
  <c r="L448" i="15" s="1"/>
  <c r="L910" i="14"/>
  <c r="L449" i="15" s="1"/>
  <c r="L911" i="14"/>
  <c r="L450" i="15" s="1"/>
  <c r="L922" i="14"/>
  <c r="L461" i="15" s="1"/>
  <c r="K863" i="14"/>
  <c r="K402" i="15" s="1"/>
  <c r="K864" i="14"/>
  <c r="K403" i="15" s="1"/>
  <c r="K865" i="14"/>
  <c r="K404" i="15" s="1"/>
  <c r="K866" i="14"/>
  <c r="K405" i="15" s="1"/>
  <c r="K867" i="14"/>
  <c r="K406" i="15" s="1"/>
  <c r="K868" i="14"/>
  <c r="K407" i="15" s="1"/>
  <c r="K869" i="14"/>
  <c r="K408" i="15" s="1"/>
  <c r="K870" i="14"/>
  <c r="K409" i="15" s="1"/>
  <c r="K871" i="14"/>
  <c r="K410" i="15" s="1"/>
  <c r="K872" i="14"/>
  <c r="K411" i="15" s="1"/>
  <c r="K873" i="14"/>
  <c r="K412" i="15" s="1"/>
  <c r="K874" i="14"/>
  <c r="K413" i="15" s="1"/>
  <c r="K875" i="14"/>
  <c r="K414" i="15" s="1"/>
  <c r="K876" i="14"/>
  <c r="K415" i="15" s="1"/>
  <c r="K877" i="14"/>
  <c r="K416" i="15" s="1"/>
  <c r="K878" i="14"/>
  <c r="K417" i="15" s="1"/>
  <c r="K879" i="14"/>
  <c r="K418" i="15" s="1"/>
  <c r="K880" i="14"/>
  <c r="K419" i="15" s="1"/>
  <c r="K881" i="14"/>
  <c r="K420" i="15" s="1"/>
  <c r="K882" i="14"/>
  <c r="K421" i="15" s="1"/>
  <c r="K883" i="14"/>
  <c r="K422" i="15" s="1"/>
  <c r="K884" i="14"/>
  <c r="K423" i="15" s="1"/>
  <c r="K885" i="14"/>
  <c r="K424" i="15" s="1"/>
  <c r="K886" i="14"/>
  <c r="K425" i="15" s="1"/>
  <c r="K887" i="14"/>
  <c r="K426" i="15" s="1"/>
  <c r="K888" i="14"/>
  <c r="K427" i="15" s="1"/>
  <c r="K889" i="14"/>
  <c r="K428" i="15" s="1"/>
  <c r="K890" i="14"/>
  <c r="K429" i="15" s="1"/>
  <c r="K891" i="14"/>
  <c r="K430" i="15" s="1"/>
  <c r="K892" i="14"/>
  <c r="K431" i="15" s="1"/>
  <c r="K893" i="14"/>
  <c r="K432" i="15" s="1"/>
  <c r="K894" i="14"/>
  <c r="K433" i="15" s="1"/>
  <c r="K895" i="14"/>
  <c r="K434" i="15" s="1"/>
  <c r="K896" i="14"/>
  <c r="K435" i="15" s="1"/>
  <c r="K897" i="14"/>
  <c r="K436" i="15" s="1"/>
  <c r="K898" i="14"/>
  <c r="K437" i="15" s="1"/>
  <c r="K899" i="14"/>
  <c r="K438" i="15" s="1"/>
  <c r="K900" i="14"/>
  <c r="K439" i="15" s="1"/>
  <c r="K901" i="14"/>
  <c r="K440" i="15" s="1"/>
  <c r="K902" i="14"/>
  <c r="K441" i="15" s="1"/>
  <c r="K903" i="14"/>
  <c r="K442" i="15" s="1"/>
  <c r="K904" i="14"/>
  <c r="K443" i="15" s="1"/>
  <c r="K905" i="14"/>
  <c r="K444" i="15" s="1"/>
  <c r="K906" i="14"/>
  <c r="K445" i="15" s="1"/>
  <c r="K907" i="14"/>
  <c r="K446" i="15" s="1"/>
  <c r="K908" i="14"/>
  <c r="K447" i="15" s="1"/>
  <c r="K909" i="14"/>
  <c r="K448" i="15" s="1"/>
  <c r="K910" i="14"/>
  <c r="K449" i="15" s="1"/>
  <c r="K911" i="14"/>
  <c r="K450" i="15" s="1"/>
  <c r="K922" i="14"/>
  <c r="K461" i="15" s="1"/>
  <c r="J863" i="14"/>
  <c r="J402" i="15" s="1"/>
  <c r="J864" i="14"/>
  <c r="J403" i="15" s="1"/>
  <c r="J865" i="14"/>
  <c r="J404" i="15" s="1"/>
  <c r="J866" i="14"/>
  <c r="J405" i="15" s="1"/>
  <c r="J867" i="14"/>
  <c r="J406" i="15" s="1"/>
  <c r="J868" i="14"/>
  <c r="J407" i="15" s="1"/>
  <c r="J869" i="14"/>
  <c r="J408" i="15" s="1"/>
  <c r="J870" i="14"/>
  <c r="J409" i="15" s="1"/>
  <c r="J871" i="14"/>
  <c r="J410" i="15" s="1"/>
  <c r="J872" i="14"/>
  <c r="J411" i="15" s="1"/>
  <c r="J873" i="14"/>
  <c r="J412" i="15" s="1"/>
  <c r="J874" i="14"/>
  <c r="J413" i="15" s="1"/>
  <c r="J875" i="14"/>
  <c r="J414" i="15" s="1"/>
  <c r="J876" i="14"/>
  <c r="J415" i="15" s="1"/>
  <c r="J877" i="14"/>
  <c r="J416" i="15" s="1"/>
  <c r="J878" i="14"/>
  <c r="J417" i="15" s="1"/>
  <c r="J879" i="14"/>
  <c r="J418" i="15" s="1"/>
  <c r="J880" i="14"/>
  <c r="J419" i="15" s="1"/>
  <c r="J881" i="14"/>
  <c r="J420" i="15" s="1"/>
  <c r="J882" i="14"/>
  <c r="J421" i="15" s="1"/>
  <c r="J883" i="14"/>
  <c r="J422" i="15" s="1"/>
  <c r="J884" i="14"/>
  <c r="J423" i="15" s="1"/>
  <c r="J885" i="14"/>
  <c r="J424" i="15" s="1"/>
  <c r="J886" i="14"/>
  <c r="J425" i="15" s="1"/>
  <c r="J887" i="14"/>
  <c r="J426" i="15" s="1"/>
  <c r="J888" i="14"/>
  <c r="J427" i="15" s="1"/>
  <c r="J889" i="14"/>
  <c r="J428" i="15" s="1"/>
  <c r="J890" i="14"/>
  <c r="J429" i="15" s="1"/>
  <c r="J891" i="14"/>
  <c r="J430" i="15" s="1"/>
  <c r="J892" i="14"/>
  <c r="J431" i="15" s="1"/>
  <c r="J893" i="14"/>
  <c r="J432" i="15" s="1"/>
  <c r="J894" i="14"/>
  <c r="J433" i="15" s="1"/>
  <c r="J895" i="14"/>
  <c r="J434" i="15" s="1"/>
  <c r="J896" i="14"/>
  <c r="J435" i="15" s="1"/>
  <c r="J897" i="14"/>
  <c r="J436" i="15" s="1"/>
  <c r="J898" i="14"/>
  <c r="J437" i="15" s="1"/>
  <c r="J899" i="14"/>
  <c r="J438" i="15" s="1"/>
  <c r="J900" i="14"/>
  <c r="J439" i="15" s="1"/>
  <c r="J901" i="14"/>
  <c r="J440" i="15" s="1"/>
  <c r="J902" i="14"/>
  <c r="J441" i="15" s="1"/>
  <c r="J903" i="14"/>
  <c r="J442" i="15" s="1"/>
  <c r="J904" i="14"/>
  <c r="J443" i="15" s="1"/>
  <c r="J905" i="14"/>
  <c r="J444" i="15" s="1"/>
  <c r="J906" i="14"/>
  <c r="J445" i="15" s="1"/>
  <c r="J907" i="14"/>
  <c r="J446" i="15" s="1"/>
  <c r="J908" i="14"/>
  <c r="J447" i="15" s="1"/>
  <c r="J909" i="14"/>
  <c r="J448" i="15" s="1"/>
  <c r="J910" i="14"/>
  <c r="J449" i="15" s="1"/>
  <c r="J911" i="14"/>
  <c r="J450" i="15" s="1"/>
  <c r="J922" i="14"/>
  <c r="J461" i="15" s="1"/>
  <c r="I863" i="14"/>
  <c r="I402" i="15" s="1"/>
  <c r="I864" i="14"/>
  <c r="I403" i="15" s="1"/>
  <c r="I865" i="14"/>
  <c r="I404" i="15" s="1"/>
  <c r="I866" i="14"/>
  <c r="I405" i="15" s="1"/>
  <c r="I867" i="14"/>
  <c r="I406" i="15" s="1"/>
  <c r="I868" i="14"/>
  <c r="I407" i="15" s="1"/>
  <c r="I869" i="14"/>
  <c r="I408" i="15" s="1"/>
  <c r="I870" i="14"/>
  <c r="I409" i="15" s="1"/>
  <c r="I871" i="14"/>
  <c r="I410" i="15" s="1"/>
  <c r="I872" i="14"/>
  <c r="I411" i="15" s="1"/>
  <c r="I873" i="14"/>
  <c r="I412" i="15" s="1"/>
  <c r="I874" i="14"/>
  <c r="I413" i="15" s="1"/>
  <c r="I875" i="14"/>
  <c r="I414" i="15" s="1"/>
  <c r="I876" i="14"/>
  <c r="I415" i="15" s="1"/>
  <c r="I877" i="14"/>
  <c r="I416" i="15" s="1"/>
  <c r="I878" i="14"/>
  <c r="I417" i="15" s="1"/>
  <c r="I879" i="14"/>
  <c r="I418" i="15" s="1"/>
  <c r="I880" i="14"/>
  <c r="I419" i="15" s="1"/>
  <c r="I881" i="14"/>
  <c r="I420" i="15" s="1"/>
  <c r="I882" i="14"/>
  <c r="I421" i="15" s="1"/>
  <c r="I883" i="14"/>
  <c r="I422" i="15" s="1"/>
  <c r="I884" i="14"/>
  <c r="I423" i="15" s="1"/>
  <c r="I885" i="14"/>
  <c r="I424" i="15" s="1"/>
  <c r="I886" i="14"/>
  <c r="I425" i="15" s="1"/>
  <c r="I887" i="14"/>
  <c r="I426" i="15" s="1"/>
  <c r="I888" i="14"/>
  <c r="I427" i="15" s="1"/>
  <c r="I889" i="14"/>
  <c r="I428" i="15" s="1"/>
  <c r="I890" i="14"/>
  <c r="I429" i="15" s="1"/>
  <c r="I891" i="14"/>
  <c r="I430" i="15" s="1"/>
  <c r="I892" i="14"/>
  <c r="I431" i="15" s="1"/>
  <c r="I893" i="14"/>
  <c r="I432" i="15" s="1"/>
  <c r="I894" i="14"/>
  <c r="I433" i="15" s="1"/>
  <c r="I895" i="14"/>
  <c r="I434" i="15" s="1"/>
  <c r="I896" i="14"/>
  <c r="I435" i="15" s="1"/>
  <c r="I897" i="14"/>
  <c r="I436" i="15" s="1"/>
  <c r="I898" i="14"/>
  <c r="I437" i="15" s="1"/>
  <c r="I899" i="14"/>
  <c r="I438" i="15" s="1"/>
  <c r="I900" i="14"/>
  <c r="I439" i="15" s="1"/>
  <c r="I901" i="14"/>
  <c r="I440" i="15" s="1"/>
  <c r="I902" i="14"/>
  <c r="I441" i="15" s="1"/>
  <c r="I903" i="14"/>
  <c r="I442" i="15" s="1"/>
  <c r="I904" i="14"/>
  <c r="I443" i="15" s="1"/>
  <c r="I905" i="14"/>
  <c r="I444" i="15" s="1"/>
  <c r="I906" i="14"/>
  <c r="I445" i="15" s="1"/>
  <c r="I907" i="14"/>
  <c r="I446" i="15" s="1"/>
  <c r="I908" i="14"/>
  <c r="I447" i="15" s="1"/>
  <c r="I909" i="14"/>
  <c r="I448" i="15" s="1"/>
  <c r="I910" i="14"/>
  <c r="I449" i="15" s="1"/>
  <c r="I911" i="14"/>
  <c r="I450" i="15" s="1"/>
  <c r="I922" i="14"/>
  <c r="I461" i="15" s="1"/>
  <c r="H863" i="14"/>
  <c r="H402" i="15" s="1"/>
  <c r="H864" i="14"/>
  <c r="H403" i="15" s="1"/>
  <c r="H865" i="14"/>
  <c r="H404" i="15" s="1"/>
  <c r="H866" i="14"/>
  <c r="H405" i="15" s="1"/>
  <c r="H867" i="14"/>
  <c r="H406" i="15" s="1"/>
  <c r="H868" i="14"/>
  <c r="H407" i="15" s="1"/>
  <c r="H869" i="14"/>
  <c r="H408" i="15" s="1"/>
  <c r="H870" i="14"/>
  <c r="H409" i="15" s="1"/>
  <c r="H871" i="14"/>
  <c r="H410" i="15" s="1"/>
  <c r="H872" i="14"/>
  <c r="H411" i="15" s="1"/>
  <c r="H873" i="14"/>
  <c r="H412" i="15" s="1"/>
  <c r="H874" i="14"/>
  <c r="H413" i="15" s="1"/>
  <c r="H875" i="14"/>
  <c r="H414" i="15" s="1"/>
  <c r="H876" i="14"/>
  <c r="H415" i="15" s="1"/>
  <c r="H877" i="14"/>
  <c r="H416" i="15" s="1"/>
  <c r="H878" i="14"/>
  <c r="H417" i="15" s="1"/>
  <c r="H879" i="14"/>
  <c r="H418" i="15" s="1"/>
  <c r="H880" i="14"/>
  <c r="H419" i="15" s="1"/>
  <c r="H881" i="14"/>
  <c r="H420" i="15" s="1"/>
  <c r="H882" i="14"/>
  <c r="H421" i="15" s="1"/>
  <c r="H883" i="14"/>
  <c r="H422" i="15" s="1"/>
  <c r="H884" i="14"/>
  <c r="H423" i="15" s="1"/>
  <c r="H885" i="14"/>
  <c r="H424" i="15" s="1"/>
  <c r="H886" i="14"/>
  <c r="H425" i="15" s="1"/>
  <c r="H887" i="14"/>
  <c r="H426" i="15" s="1"/>
  <c r="H888" i="14"/>
  <c r="H427" i="15" s="1"/>
  <c r="H889" i="14"/>
  <c r="H428" i="15" s="1"/>
  <c r="H890" i="14"/>
  <c r="H429" i="15" s="1"/>
  <c r="H891" i="14"/>
  <c r="H430" i="15" s="1"/>
  <c r="H892" i="14"/>
  <c r="H431" i="15" s="1"/>
  <c r="H893" i="14"/>
  <c r="H432" i="15" s="1"/>
  <c r="H894" i="14"/>
  <c r="H433" i="15" s="1"/>
  <c r="H895" i="14"/>
  <c r="H434" i="15" s="1"/>
  <c r="H896" i="14"/>
  <c r="H435" i="15" s="1"/>
  <c r="H897" i="14"/>
  <c r="H436" i="15" s="1"/>
  <c r="H898" i="14"/>
  <c r="H437" i="15" s="1"/>
  <c r="H899" i="14"/>
  <c r="H438" i="15" s="1"/>
  <c r="H900" i="14"/>
  <c r="H439" i="15" s="1"/>
  <c r="H901" i="14"/>
  <c r="H440" i="15" s="1"/>
  <c r="H902" i="14"/>
  <c r="H441" i="15" s="1"/>
  <c r="H903" i="14"/>
  <c r="H442" i="15" s="1"/>
  <c r="H904" i="14"/>
  <c r="H443" i="15" s="1"/>
  <c r="H905" i="14"/>
  <c r="H444" i="15" s="1"/>
  <c r="H906" i="14"/>
  <c r="H445" i="15" s="1"/>
  <c r="H907" i="14"/>
  <c r="H446" i="15" s="1"/>
  <c r="H908" i="14"/>
  <c r="H447" i="15" s="1"/>
  <c r="H909" i="14"/>
  <c r="H448" i="15" s="1"/>
  <c r="H910" i="14"/>
  <c r="H449" i="15" s="1"/>
  <c r="H911" i="14"/>
  <c r="H450" i="15" s="1"/>
  <c r="H922" i="14"/>
  <c r="H461" i="15" s="1"/>
  <c r="G863" i="14"/>
  <c r="G402" i="15" s="1"/>
  <c r="G864" i="14"/>
  <c r="G403" i="15" s="1"/>
  <c r="G865" i="14"/>
  <c r="G404" i="15" s="1"/>
  <c r="G866" i="14"/>
  <c r="G405" i="15" s="1"/>
  <c r="G867" i="14"/>
  <c r="G406" i="15" s="1"/>
  <c r="G868" i="14"/>
  <c r="G407" i="15" s="1"/>
  <c r="G869" i="14"/>
  <c r="G408" i="15" s="1"/>
  <c r="G870" i="14"/>
  <c r="G409" i="15" s="1"/>
  <c r="G871" i="14"/>
  <c r="G410" i="15" s="1"/>
  <c r="G872" i="14"/>
  <c r="G411" i="15" s="1"/>
  <c r="G873" i="14"/>
  <c r="G412" i="15" s="1"/>
  <c r="G874" i="14"/>
  <c r="G413" i="15" s="1"/>
  <c r="G875" i="14"/>
  <c r="G414" i="15" s="1"/>
  <c r="G876" i="14"/>
  <c r="G415" i="15" s="1"/>
  <c r="G877" i="14"/>
  <c r="G416" i="15" s="1"/>
  <c r="G878" i="14"/>
  <c r="G417" i="15" s="1"/>
  <c r="G879" i="14"/>
  <c r="G418" i="15" s="1"/>
  <c r="G880" i="14"/>
  <c r="G419" i="15" s="1"/>
  <c r="G881" i="14"/>
  <c r="G420" i="15" s="1"/>
  <c r="G882" i="14"/>
  <c r="G421" i="15" s="1"/>
  <c r="G883" i="14"/>
  <c r="G422" i="15" s="1"/>
  <c r="G884" i="14"/>
  <c r="G423" i="15" s="1"/>
  <c r="G885" i="14"/>
  <c r="G424" i="15" s="1"/>
  <c r="G886" i="14"/>
  <c r="G425" i="15" s="1"/>
  <c r="G887" i="14"/>
  <c r="G426" i="15" s="1"/>
  <c r="G888" i="14"/>
  <c r="G427" i="15" s="1"/>
  <c r="G889" i="14"/>
  <c r="G428" i="15" s="1"/>
  <c r="G890" i="14"/>
  <c r="G429" i="15" s="1"/>
  <c r="G891" i="14"/>
  <c r="G430" i="15" s="1"/>
  <c r="G892" i="14"/>
  <c r="G431" i="15" s="1"/>
  <c r="G893" i="14"/>
  <c r="G432" i="15" s="1"/>
  <c r="G894" i="14"/>
  <c r="G433" i="15" s="1"/>
  <c r="G895" i="14"/>
  <c r="G434" i="15" s="1"/>
  <c r="G896" i="14"/>
  <c r="G435" i="15" s="1"/>
  <c r="G897" i="14"/>
  <c r="G436" i="15" s="1"/>
  <c r="G898" i="14"/>
  <c r="G437" i="15" s="1"/>
  <c r="G899" i="14"/>
  <c r="G438" i="15" s="1"/>
  <c r="G900" i="14"/>
  <c r="G439" i="15" s="1"/>
  <c r="G901" i="14"/>
  <c r="G440" i="15" s="1"/>
  <c r="G902" i="14"/>
  <c r="G441" i="15" s="1"/>
  <c r="G903" i="14"/>
  <c r="G442" i="15" s="1"/>
  <c r="G904" i="14"/>
  <c r="G443" i="15" s="1"/>
  <c r="G905" i="14"/>
  <c r="G444" i="15" s="1"/>
  <c r="G906" i="14"/>
  <c r="G445" i="15" s="1"/>
  <c r="G907" i="14"/>
  <c r="G446" i="15" s="1"/>
  <c r="G908" i="14"/>
  <c r="G447" i="15" s="1"/>
  <c r="G909" i="14"/>
  <c r="G448" i="15" s="1"/>
  <c r="G910" i="14"/>
  <c r="G449" i="15" s="1"/>
  <c r="G911" i="14"/>
  <c r="G450" i="15" s="1"/>
  <c r="G922" i="14"/>
  <c r="G461" i="15" s="1"/>
  <c r="F864" i="14"/>
  <c r="F865" i="14" s="1"/>
  <c r="F866" i="14" s="1"/>
  <c r="F867" i="14" s="1"/>
  <c r="F868" i="14" s="1"/>
  <c r="F869" i="14" s="1"/>
  <c r="F870" i="14" s="1"/>
  <c r="F871" i="14" s="1"/>
  <c r="F872" i="14" s="1"/>
  <c r="F873" i="14" s="1"/>
  <c r="F874" i="14" s="1"/>
  <c r="F875" i="14" s="1"/>
  <c r="F876" i="14" s="1"/>
  <c r="F877" i="14" s="1"/>
  <c r="F878" i="14" s="1"/>
  <c r="F879" i="14" s="1"/>
  <c r="F880" i="14" s="1"/>
  <c r="F881" i="14" s="1"/>
  <c r="D884" i="14"/>
  <c r="D882" i="14"/>
  <c r="D881" i="14"/>
  <c r="D880" i="14"/>
  <c r="D878" i="14"/>
  <c r="D877" i="14"/>
  <c r="D876" i="14"/>
  <c r="D874" i="14"/>
  <c r="D873" i="14"/>
  <c r="D872" i="14"/>
  <c r="D870" i="14"/>
  <c r="D869" i="14"/>
  <c r="D868" i="14"/>
  <c r="D866" i="14"/>
  <c r="D865" i="14"/>
  <c r="D864" i="14"/>
  <c r="D863" i="14"/>
  <c r="F798" i="14"/>
  <c r="F799" i="14" s="1"/>
  <c r="F800" i="14" s="1"/>
  <c r="F801" i="14" s="1"/>
  <c r="F802" i="14" s="1"/>
  <c r="F803" i="14" s="1"/>
  <c r="F804" i="14" s="1"/>
  <c r="F805" i="14" s="1"/>
  <c r="F806" i="14" s="1"/>
  <c r="F807" i="14" s="1"/>
  <c r="F808" i="14" s="1"/>
  <c r="F809" i="14" s="1"/>
  <c r="F810" i="14" s="1"/>
  <c r="F811" i="14" s="1"/>
  <c r="F812" i="14" s="1"/>
  <c r="F813" i="14" s="1"/>
  <c r="F814" i="14" s="1"/>
  <c r="F815" i="14" s="1"/>
  <c r="D858" i="14"/>
  <c r="AB794" i="14"/>
  <c r="Z794" i="14"/>
  <c r="Y794" i="14"/>
  <c r="X794" i="14"/>
  <c r="W794" i="14"/>
  <c r="V794" i="14"/>
  <c r="U794" i="14"/>
  <c r="T794" i="14"/>
  <c r="S794" i="14"/>
  <c r="R794" i="14"/>
  <c r="Q794" i="14"/>
  <c r="P794" i="14"/>
  <c r="O794" i="14"/>
  <c r="N794" i="14"/>
  <c r="M794" i="14"/>
  <c r="L794" i="14"/>
  <c r="K794" i="14"/>
  <c r="J794" i="14"/>
  <c r="I794" i="14"/>
  <c r="H794" i="14"/>
  <c r="G794" i="14"/>
  <c r="F734" i="14"/>
  <c r="F735" i="14" s="1"/>
  <c r="F736" i="14" s="1"/>
  <c r="F737" i="14" s="1"/>
  <c r="F738" i="14" s="1"/>
  <c r="F739" i="14" s="1"/>
  <c r="F740" i="14" s="1"/>
  <c r="F741" i="14" s="1"/>
  <c r="F742" i="14" s="1"/>
  <c r="F743" i="14" s="1"/>
  <c r="F744" i="14" s="1"/>
  <c r="F745" i="14" s="1"/>
  <c r="F746" i="14" s="1"/>
  <c r="F747" i="14" s="1"/>
  <c r="F748" i="14" s="1"/>
  <c r="F749" i="14" s="1"/>
  <c r="F750" i="14" s="1"/>
  <c r="F751" i="14" s="1"/>
  <c r="D794" i="14"/>
  <c r="AB730" i="14"/>
  <c r="Z730" i="14"/>
  <c r="Y730" i="14"/>
  <c r="X730" i="14"/>
  <c r="W730" i="14"/>
  <c r="V730" i="14"/>
  <c r="U730" i="14"/>
  <c r="T730" i="14"/>
  <c r="S730" i="14"/>
  <c r="R730" i="14"/>
  <c r="Q730" i="14"/>
  <c r="P730" i="14"/>
  <c r="O730" i="14"/>
  <c r="N730" i="14"/>
  <c r="M730" i="14"/>
  <c r="L730" i="14"/>
  <c r="K730" i="14"/>
  <c r="J730" i="14"/>
  <c r="I730" i="14"/>
  <c r="H730" i="14"/>
  <c r="G730" i="14"/>
  <c r="F670" i="14"/>
  <c r="F671" i="14" s="1"/>
  <c r="F672" i="14" s="1"/>
  <c r="F673" i="14" s="1"/>
  <c r="F674" i="14" s="1"/>
  <c r="F675" i="14" s="1"/>
  <c r="F676" i="14" s="1"/>
  <c r="F677" i="14" s="1"/>
  <c r="F678" i="14" s="1"/>
  <c r="F679" i="14" s="1"/>
  <c r="F680" i="14" s="1"/>
  <c r="F681" i="14" s="1"/>
  <c r="F682" i="14" s="1"/>
  <c r="F683" i="14" s="1"/>
  <c r="F684" i="14" s="1"/>
  <c r="F685" i="14" s="1"/>
  <c r="F686" i="14" s="1"/>
  <c r="F687" i="14" s="1"/>
  <c r="D730" i="14"/>
  <c r="D690" i="14"/>
  <c r="D688" i="14"/>
  <c r="D687" i="14"/>
  <c r="D686" i="14"/>
  <c r="D684" i="14"/>
  <c r="D683" i="14"/>
  <c r="D682" i="14"/>
  <c r="D680" i="14"/>
  <c r="D679" i="14"/>
  <c r="D678" i="14"/>
  <c r="D676" i="14"/>
  <c r="D675" i="14"/>
  <c r="D674" i="14"/>
  <c r="D672" i="14"/>
  <c r="D671" i="14"/>
  <c r="D670" i="14"/>
  <c r="D669" i="14"/>
  <c r="F604" i="14"/>
  <c r="F605" i="14" s="1"/>
  <c r="F606" i="14" s="1"/>
  <c r="F607" i="14" s="1"/>
  <c r="F608" i="14" s="1"/>
  <c r="F609" i="14" s="1"/>
  <c r="F610" i="14" s="1"/>
  <c r="F611" i="14" s="1"/>
  <c r="F612" i="14" s="1"/>
  <c r="F613" i="14" s="1"/>
  <c r="F614" i="14" s="1"/>
  <c r="F615" i="14" s="1"/>
  <c r="F616" i="14" s="1"/>
  <c r="F617" i="14" s="1"/>
  <c r="F618" i="14" s="1"/>
  <c r="F619" i="14" s="1"/>
  <c r="F620" i="14" s="1"/>
  <c r="F621" i="14" s="1"/>
  <c r="D664" i="14"/>
  <c r="AB600" i="14"/>
  <c r="Z600" i="14"/>
  <c r="Y600" i="14"/>
  <c r="X600" i="14"/>
  <c r="W600" i="14"/>
  <c r="V600" i="14"/>
  <c r="U600" i="14"/>
  <c r="T600" i="14"/>
  <c r="S600" i="14"/>
  <c r="R600" i="14"/>
  <c r="Q600" i="14"/>
  <c r="P600" i="14"/>
  <c r="O600" i="14"/>
  <c r="N600" i="14"/>
  <c r="M600" i="14"/>
  <c r="L600" i="14"/>
  <c r="K600" i="14"/>
  <c r="J600" i="14"/>
  <c r="I600" i="14"/>
  <c r="H600" i="14"/>
  <c r="G600" i="14"/>
  <c r="F540" i="14"/>
  <c r="F541" i="14" s="1"/>
  <c r="F542" i="14" s="1"/>
  <c r="F543" i="14" s="1"/>
  <c r="F544" i="14" s="1"/>
  <c r="F545" i="14" s="1"/>
  <c r="F546" i="14" s="1"/>
  <c r="F547" i="14" s="1"/>
  <c r="F548" i="14" s="1"/>
  <c r="F549" i="14" s="1"/>
  <c r="F550" i="14" s="1"/>
  <c r="F551" i="14" s="1"/>
  <c r="F552" i="14" s="1"/>
  <c r="F553" i="14" s="1"/>
  <c r="F554" i="14" s="1"/>
  <c r="F555" i="14" s="1"/>
  <c r="F556" i="14" s="1"/>
  <c r="F557" i="14" s="1"/>
  <c r="D600" i="14"/>
  <c r="AB536" i="14"/>
  <c r="Z536" i="14"/>
  <c r="Y536" i="14"/>
  <c r="X536" i="14"/>
  <c r="W536" i="14"/>
  <c r="V536" i="14"/>
  <c r="U536" i="14"/>
  <c r="T536" i="14"/>
  <c r="S536" i="14"/>
  <c r="R536" i="14"/>
  <c r="Q536" i="14"/>
  <c r="P536" i="14"/>
  <c r="O536" i="14"/>
  <c r="N536" i="14"/>
  <c r="M536" i="14"/>
  <c r="L536" i="14"/>
  <c r="K536" i="14"/>
  <c r="J536" i="14"/>
  <c r="I536" i="14"/>
  <c r="H536" i="14"/>
  <c r="G536" i="14"/>
  <c r="F476" i="14"/>
  <c r="F477" i="14" s="1"/>
  <c r="F478" i="14" s="1"/>
  <c r="F479" i="14" s="1"/>
  <c r="F480" i="14" s="1"/>
  <c r="F481" i="14" s="1"/>
  <c r="F482" i="14" s="1"/>
  <c r="F483" i="14" s="1"/>
  <c r="F484" i="14" s="1"/>
  <c r="F485" i="14" s="1"/>
  <c r="F486" i="14" s="1"/>
  <c r="F487" i="14" s="1"/>
  <c r="F488" i="14" s="1"/>
  <c r="F489" i="14" s="1"/>
  <c r="F490" i="14" s="1"/>
  <c r="F491" i="14" s="1"/>
  <c r="F492" i="14" s="1"/>
  <c r="F493" i="14" s="1"/>
  <c r="F494" i="14" s="1"/>
  <c r="F495" i="14" s="1"/>
  <c r="F496" i="14" s="1"/>
  <c r="F497" i="14" s="1"/>
  <c r="F498" i="14" s="1"/>
  <c r="F499" i="14" s="1"/>
  <c r="F500" i="14" s="1"/>
  <c r="F501" i="14" s="1"/>
  <c r="F502" i="14" s="1"/>
  <c r="F503" i="14" s="1"/>
  <c r="F504" i="14" s="1"/>
  <c r="F505" i="14" s="1"/>
  <c r="F506" i="14" s="1"/>
  <c r="F507" i="14" s="1"/>
  <c r="F508" i="14" s="1"/>
  <c r="F509" i="14" s="1"/>
  <c r="F510" i="14" s="1"/>
  <c r="F511" i="14" s="1"/>
  <c r="F512" i="14" s="1"/>
  <c r="F513" i="14" s="1"/>
  <c r="F514" i="14" s="1"/>
  <c r="F515" i="14" s="1"/>
  <c r="F516" i="14" s="1"/>
  <c r="F517" i="14" s="1"/>
  <c r="F518" i="14" s="1"/>
  <c r="F519" i="14" s="1"/>
  <c r="F520" i="14" s="1"/>
  <c r="F521" i="14" s="1"/>
  <c r="F522" i="14" s="1"/>
  <c r="F523" i="14" s="1"/>
  <c r="D536" i="14"/>
  <c r="D496" i="14"/>
  <c r="D493" i="14"/>
  <c r="D492" i="14"/>
  <c r="D489" i="14"/>
  <c r="D488" i="14"/>
  <c r="D485" i="14"/>
  <c r="D484" i="14"/>
  <c r="D481" i="14"/>
  <c r="D480" i="14"/>
  <c r="D478" i="14"/>
  <c r="D477" i="14"/>
  <c r="D476" i="14"/>
  <c r="D475" i="14"/>
  <c r="F407" i="14"/>
  <c r="F408" i="14" s="1"/>
  <c r="F409" i="14" s="1"/>
  <c r="F410" i="14" s="1"/>
  <c r="F411" i="14" s="1"/>
  <c r="F412" i="14" s="1"/>
  <c r="F413" i="14" s="1"/>
  <c r="F414" i="14" s="1"/>
  <c r="F415" i="14" s="1"/>
  <c r="F416" i="14" s="1"/>
  <c r="F417" i="14" s="1"/>
  <c r="F418" i="14" s="1"/>
  <c r="F419" i="14" s="1"/>
  <c r="F420" i="14" s="1"/>
  <c r="F421" i="14" s="1"/>
  <c r="F422" i="14" s="1"/>
  <c r="F423" i="14" s="1"/>
  <c r="F424" i="14" s="1"/>
  <c r="F425" i="14" s="1"/>
  <c r="F426" i="14" s="1"/>
  <c r="F427" i="14" s="1"/>
  <c r="F428" i="14" s="1"/>
  <c r="F429" i="14" s="1"/>
  <c r="F430" i="14" s="1"/>
  <c r="F431" i="14" s="1"/>
  <c r="F432" i="14" s="1"/>
  <c r="F433" i="14" s="1"/>
  <c r="F434" i="14" s="1"/>
  <c r="F435" i="14" s="1"/>
  <c r="F436" i="14" s="1"/>
  <c r="F437" i="14" s="1"/>
  <c r="F438" i="14" s="1"/>
  <c r="F439" i="14" s="1"/>
  <c r="F440" i="14" s="1"/>
  <c r="F441" i="14" s="1"/>
  <c r="F442" i="14" s="1"/>
  <c r="F443" i="14" s="1"/>
  <c r="F444" i="14" s="1"/>
  <c r="F445" i="14" s="1"/>
  <c r="F446" i="14" s="1"/>
  <c r="F447" i="14" s="1"/>
  <c r="F448" i="14" s="1"/>
  <c r="F449" i="14" s="1"/>
  <c r="F450" i="14" s="1"/>
  <c r="F451" i="14" s="1"/>
  <c r="F452" i="14" s="1"/>
  <c r="F453" i="14" s="1"/>
  <c r="F454" i="14" s="1"/>
  <c r="D467" i="14"/>
  <c r="AB465" i="14"/>
  <c r="Z465" i="14"/>
  <c r="Y465" i="14"/>
  <c r="X465" i="14"/>
  <c r="W465" i="14"/>
  <c r="V465" i="14"/>
  <c r="U465" i="14"/>
  <c r="T465" i="14"/>
  <c r="S465" i="14"/>
  <c r="R465" i="14"/>
  <c r="Q465" i="14"/>
  <c r="P465" i="14"/>
  <c r="O465" i="14"/>
  <c r="N465" i="14"/>
  <c r="M465" i="14"/>
  <c r="L465" i="14"/>
  <c r="K465" i="14"/>
  <c r="J465" i="14"/>
  <c r="I465" i="14"/>
  <c r="H465" i="14"/>
  <c r="G465" i="14"/>
  <c r="AB454" i="14"/>
  <c r="Z454" i="14"/>
  <c r="Y454" i="14"/>
  <c r="X454" i="14"/>
  <c r="W454" i="14"/>
  <c r="V454" i="14"/>
  <c r="U454" i="14"/>
  <c r="T454" i="14"/>
  <c r="S454" i="14"/>
  <c r="R454" i="14"/>
  <c r="Q454" i="14"/>
  <c r="P454" i="14"/>
  <c r="O454" i="14"/>
  <c r="N454" i="14"/>
  <c r="M454" i="14"/>
  <c r="L454" i="14"/>
  <c r="K454" i="14"/>
  <c r="J454" i="14"/>
  <c r="I454" i="14"/>
  <c r="H454" i="14"/>
  <c r="G454" i="14"/>
  <c r="AB453" i="14"/>
  <c r="Z453" i="14"/>
  <c r="Y453" i="14"/>
  <c r="X453" i="14"/>
  <c r="W453" i="14"/>
  <c r="V453" i="14"/>
  <c r="U453" i="14"/>
  <c r="T453" i="14"/>
  <c r="S453" i="14"/>
  <c r="R453" i="14"/>
  <c r="Q453" i="14"/>
  <c r="P453" i="14"/>
  <c r="O453" i="14"/>
  <c r="N453" i="14"/>
  <c r="M453" i="14"/>
  <c r="L453" i="14"/>
  <c r="K453" i="14"/>
  <c r="J453" i="14"/>
  <c r="I453" i="14"/>
  <c r="H453" i="14"/>
  <c r="G453" i="14"/>
  <c r="AB452" i="14"/>
  <c r="Z452" i="14"/>
  <c r="Y452" i="14"/>
  <c r="X452" i="14"/>
  <c r="W452" i="14"/>
  <c r="V452" i="14"/>
  <c r="U452" i="14"/>
  <c r="T452" i="14"/>
  <c r="S452" i="14"/>
  <c r="R452" i="14"/>
  <c r="Q452" i="14"/>
  <c r="P452" i="14"/>
  <c r="O452" i="14"/>
  <c r="N452" i="14"/>
  <c r="M452" i="14"/>
  <c r="L452" i="14"/>
  <c r="K452" i="14"/>
  <c r="J452" i="14"/>
  <c r="I452" i="14"/>
  <c r="H452" i="14"/>
  <c r="G452" i="14"/>
  <c r="AB451" i="14"/>
  <c r="Z451" i="14"/>
  <c r="Y451" i="14"/>
  <c r="X451" i="14"/>
  <c r="W451" i="14"/>
  <c r="V451" i="14"/>
  <c r="U451" i="14"/>
  <c r="T451" i="14"/>
  <c r="S451" i="14"/>
  <c r="R451" i="14"/>
  <c r="Q451" i="14"/>
  <c r="P451" i="14"/>
  <c r="O451" i="14"/>
  <c r="N451" i="14"/>
  <c r="M451" i="14"/>
  <c r="L451" i="14"/>
  <c r="K451" i="14"/>
  <c r="J451" i="14"/>
  <c r="I451" i="14"/>
  <c r="H451" i="14"/>
  <c r="G451" i="14"/>
  <c r="AB450" i="14"/>
  <c r="Z450" i="14"/>
  <c r="Y450" i="14"/>
  <c r="X450" i="14"/>
  <c r="W450" i="14"/>
  <c r="V450" i="14"/>
  <c r="U450" i="14"/>
  <c r="T450" i="14"/>
  <c r="S450" i="14"/>
  <c r="R450" i="14"/>
  <c r="Q450" i="14"/>
  <c r="P450" i="14"/>
  <c r="O450" i="14"/>
  <c r="N450" i="14"/>
  <c r="M450" i="14"/>
  <c r="L450" i="14"/>
  <c r="K450" i="14"/>
  <c r="J450" i="14"/>
  <c r="I450" i="14"/>
  <c r="H450" i="14"/>
  <c r="G450" i="14"/>
  <c r="AB449" i="14"/>
  <c r="Z449" i="14"/>
  <c r="Y449" i="14"/>
  <c r="X449" i="14"/>
  <c r="W449" i="14"/>
  <c r="V449" i="14"/>
  <c r="U449" i="14"/>
  <c r="T449" i="14"/>
  <c r="S449" i="14"/>
  <c r="R449" i="14"/>
  <c r="Q449" i="14"/>
  <c r="P449" i="14"/>
  <c r="O449" i="14"/>
  <c r="N449" i="14"/>
  <c r="M449" i="14"/>
  <c r="L449" i="14"/>
  <c r="K449" i="14"/>
  <c r="J449" i="14"/>
  <c r="I449" i="14"/>
  <c r="H449" i="14"/>
  <c r="G449" i="14"/>
  <c r="AB448" i="14"/>
  <c r="Z448" i="14"/>
  <c r="Y448" i="14"/>
  <c r="X448" i="14"/>
  <c r="W448" i="14"/>
  <c r="V448" i="14"/>
  <c r="U448" i="14"/>
  <c r="T448" i="14"/>
  <c r="S448" i="14"/>
  <c r="R448" i="14"/>
  <c r="Q448" i="14"/>
  <c r="P448" i="14"/>
  <c r="O448" i="14"/>
  <c r="N448" i="14"/>
  <c r="M448" i="14"/>
  <c r="L448" i="14"/>
  <c r="K448" i="14"/>
  <c r="J448" i="14"/>
  <c r="I448" i="14"/>
  <c r="H448" i="14"/>
  <c r="G448" i="14"/>
  <c r="AB447" i="14"/>
  <c r="Z447" i="14"/>
  <c r="Y447" i="14"/>
  <c r="X447" i="14"/>
  <c r="W447" i="14"/>
  <c r="V447" i="14"/>
  <c r="U447" i="14"/>
  <c r="T447" i="14"/>
  <c r="S447" i="14"/>
  <c r="R447" i="14"/>
  <c r="Q447" i="14"/>
  <c r="P447" i="14"/>
  <c r="O447" i="14"/>
  <c r="N447" i="14"/>
  <c r="M447" i="14"/>
  <c r="L447" i="14"/>
  <c r="K447" i="14"/>
  <c r="J447" i="14"/>
  <c r="I447" i="14"/>
  <c r="H447" i="14"/>
  <c r="G447" i="14"/>
  <c r="AB446" i="14"/>
  <c r="Z446" i="14"/>
  <c r="Y446" i="14"/>
  <c r="X446" i="14"/>
  <c r="W446" i="14"/>
  <c r="V446" i="14"/>
  <c r="U446" i="14"/>
  <c r="T446" i="14"/>
  <c r="S446" i="14"/>
  <c r="R446" i="14"/>
  <c r="Q446" i="14"/>
  <c r="P446" i="14"/>
  <c r="O446" i="14"/>
  <c r="N446" i="14"/>
  <c r="M446" i="14"/>
  <c r="L446" i="14"/>
  <c r="K446" i="14"/>
  <c r="J446" i="14"/>
  <c r="I446" i="14"/>
  <c r="H446" i="14"/>
  <c r="G446" i="14"/>
  <c r="AB445" i="14"/>
  <c r="Z445" i="14"/>
  <c r="Y445" i="14"/>
  <c r="X445" i="14"/>
  <c r="W445" i="14"/>
  <c r="V445" i="14"/>
  <c r="U445" i="14"/>
  <c r="T445" i="14"/>
  <c r="S445" i="14"/>
  <c r="R445" i="14"/>
  <c r="Q445" i="14"/>
  <c r="P445" i="14"/>
  <c r="O445" i="14"/>
  <c r="N445" i="14"/>
  <c r="M445" i="14"/>
  <c r="L445" i="14"/>
  <c r="K445" i="14"/>
  <c r="J445" i="14"/>
  <c r="I445" i="14"/>
  <c r="H445" i="14"/>
  <c r="G445" i="14"/>
  <c r="AB444" i="14"/>
  <c r="Z444" i="14"/>
  <c r="Y444" i="14"/>
  <c r="X444" i="14"/>
  <c r="W444" i="14"/>
  <c r="V444" i="14"/>
  <c r="U444" i="14"/>
  <c r="T444" i="14"/>
  <c r="S444" i="14"/>
  <c r="R444" i="14"/>
  <c r="Q444" i="14"/>
  <c r="P444" i="14"/>
  <c r="O444" i="14"/>
  <c r="N444" i="14"/>
  <c r="M444" i="14"/>
  <c r="L444" i="14"/>
  <c r="K444" i="14"/>
  <c r="J444" i="14"/>
  <c r="I444" i="14"/>
  <c r="H444" i="14"/>
  <c r="G444" i="14"/>
  <c r="AB443" i="14"/>
  <c r="Z443" i="14"/>
  <c r="Y443" i="14"/>
  <c r="X443" i="14"/>
  <c r="W443" i="14"/>
  <c r="V443" i="14"/>
  <c r="U443" i="14"/>
  <c r="T443" i="14"/>
  <c r="S443" i="14"/>
  <c r="R443" i="14"/>
  <c r="Q443" i="14"/>
  <c r="P443" i="14"/>
  <c r="O443" i="14"/>
  <c r="N443" i="14"/>
  <c r="M443" i="14"/>
  <c r="L443" i="14"/>
  <c r="K443" i="14"/>
  <c r="J443" i="14"/>
  <c r="I443" i="14"/>
  <c r="H443" i="14"/>
  <c r="G443" i="14"/>
  <c r="AB442" i="14"/>
  <c r="Z442" i="14"/>
  <c r="Y442" i="14"/>
  <c r="X442" i="14"/>
  <c r="W442" i="14"/>
  <c r="V442" i="14"/>
  <c r="U442" i="14"/>
  <c r="T442" i="14"/>
  <c r="S442" i="14"/>
  <c r="R442" i="14"/>
  <c r="Q442" i="14"/>
  <c r="P442" i="14"/>
  <c r="O442" i="14"/>
  <c r="N442" i="14"/>
  <c r="M442" i="14"/>
  <c r="L442" i="14"/>
  <c r="K442" i="14"/>
  <c r="J442" i="14"/>
  <c r="I442" i="14"/>
  <c r="H442" i="14"/>
  <c r="G442" i="14"/>
  <c r="AB441" i="14"/>
  <c r="Z441" i="14"/>
  <c r="Y441" i="14"/>
  <c r="X441" i="14"/>
  <c r="W441" i="14"/>
  <c r="V441" i="14"/>
  <c r="U441" i="14"/>
  <c r="T441" i="14"/>
  <c r="S441" i="14"/>
  <c r="R441" i="14"/>
  <c r="Q441" i="14"/>
  <c r="P441" i="14"/>
  <c r="O441" i="14"/>
  <c r="N441" i="14"/>
  <c r="M441" i="14"/>
  <c r="L441" i="14"/>
  <c r="K441" i="14"/>
  <c r="J441" i="14"/>
  <c r="I441" i="14"/>
  <c r="H441" i="14"/>
  <c r="G441" i="14"/>
  <c r="AB440" i="14"/>
  <c r="Z440" i="14"/>
  <c r="Y440" i="14"/>
  <c r="X440" i="14"/>
  <c r="W440" i="14"/>
  <c r="V440" i="14"/>
  <c r="U440" i="14"/>
  <c r="T440" i="14"/>
  <c r="S440" i="14"/>
  <c r="R440" i="14"/>
  <c r="Q440" i="14"/>
  <c r="P440" i="14"/>
  <c r="O440" i="14"/>
  <c r="N440" i="14"/>
  <c r="M440" i="14"/>
  <c r="L440" i="14"/>
  <c r="K440" i="14"/>
  <c r="J440" i="14"/>
  <c r="I440" i="14"/>
  <c r="H440" i="14"/>
  <c r="G440" i="14"/>
  <c r="AB439" i="14"/>
  <c r="Z439" i="14"/>
  <c r="Y439" i="14"/>
  <c r="X439" i="14"/>
  <c r="W439" i="14"/>
  <c r="V439" i="14"/>
  <c r="U439" i="14"/>
  <c r="T439" i="14"/>
  <c r="S439" i="14"/>
  <c r="R439" i="14"/>
  <c r="Q439" i="14"/>
  <c r="P439" i="14"/>
  <c r="O439" i="14"/>
  <c r="N439" i="14"/>
  <c r="M439" i="14"/>
  <c r="L439" i="14"/>
  <c r="K439" i="14"/>
  <c r="J439" i="14"/>
  <c r="I439" i="14"/>
  <c r="H439" i="14"/>
  <c r="G439" i="14"/>
  <c r="AB438" i="14"/>
  <c r="Z438" i="14"/>
  <c r="Y438" i="14"/>
  <c r="X438" i="14"/>
  <c r="W438" i="14"/>
  <c r="V438" i="14"/>
  <c r="U438" i="14"/>
  <c r="T438" i="14"/>
  <c r="S438" i="14"/>
  <c r="R438" i="14"/>
  <c r="Q438" i="14"/>
  <c r="P438" i="14"/>
  <c r="O438" i="14"/>
  <c r="N438" i="14"/>
  <c r="M438" i="14"/>
  <c r="L438" i="14"/>
  <c r="K438" i="14"/>
  <c r="J438" i="14"/>
  <c r="I438" i="14"/>
  <c r="H438" i="14"/>
  <c r="G438" i="14"/>
  <c r="AB437" i="14"/>
  <c r="Z437" i="14"/>
  <c r="Y437" i="14"/>
  <c r="X437" i="14"/>
  <c r="W437" i="14"/>
  <c r="V437" i="14"/>
  <c r="U437" i="14"/>
  <c r="T437" i="14"/>
  <c r="S437" i="14"/>
  <c r="R437" i="14"/>
  <c r="Q437" i="14"/>
  <c r="P437" i="14"/>
  <c r="O437" i="14"/>
  <c r="N437" i="14"/>
  <c r="M437" i="14"/>
  <c r="L437" i="14"/>
  <c r="K437" i="14"/>
  <c r="J437" i="14"/>
  <c r="I437" i="14"/>
  <c r="H437" i="14"/>
  <c r="G437" i="14"/>
  <c r="AB436" i="14"/>
  <c r="Z436" i="14"/>
  <c r="Y436" i="14"/>
  <c r="X436" i="14"/>
  <c r="W436" i="14"/>
  <c r="V436" i="14"/>
  <c r="U436" i="14"/>
  <c r="T436" i="14"/>
  <c r="S436" i="14"/>
  <c r="R436" i="14"/>
  <c r="Q436" i="14"/>
  <c r="P436" i="14"/>
  <c r="O436" i="14"/>
  <c r="N436" i="14"/>
  <c r="M436" i="14"/>
  <c r="L436" i="14"/>
  <c r="K436" i="14"/>
  <c r="J436" i="14"/>
  <c r="I436" i="14"/>
  <c r="H436" i="14"/>
  <c r="G436" i="14"/>
  <c r="AB435" i="14"/>
  <c r="Z435" i="14"/>
  <c r="Y435" i="14"/>
  <c r="X435" i="14"/>
  <c r="W435" i="14"/>
  <c r="V435" i="14"/>
  <c r="U435" i="14"/>
  <c r="T435" i="14"/>
  <c r="S435" i="14"/>
  <c r="R435" i="14"/>
  <c r="Q435" i="14"/>
  <c r="P435" i="14"/>
  <c r="O435" i="14"/>
  <c r="N435" i="14"/>
  <c r="M435" i="14"/>
  <c r="L435" i="14"/>
  <c r="K435" i="14"/>
  <c r="J435" i="14"/>
  <c r="I435" i="14"/>
  <c r="H435" i="14"/>
  <c r="G435" i="14"/>
  <c r="AB434" i="14"/>
  <c r="Z434" i="14"/>
  <c r="Y434" i="14"/>
  <c r="X434" i="14"/>
  <c r="W434" i="14"/>
  <c r="V434" i="14"/>
  <c r="U434" i="14"/>
  <c r="T434" i="14"/>
  <c r="S434" i="14"/>
  <c r="R434" i="14"/>
  <c r="Q434" i="14"/>
  <c r="P434" i="14"/>
  <c r="O434" i="14"/>
  <c r="N434" i="14"/>
  <c r="M434" i="14"/>
  <c r="L434" i="14"/>
  <c r="K434" i="14"/>
  <c r="J434" i="14"/>
  <c r="I434" i="14"/>
  <c r="H434" i="14"/>
  <c r="G434" i="14"/>
  <c r="AB433" i="14"/>
  <c r="Z433" i="14"/>
  <c r="Y433" i="14"/>
  <c r="X433" i="14"/>
  <c r="W433" i="14"/>
  <c r="V433" i="14"/>
  <c r="U433" i="14"/>
  <c r="T433" i="14"/>
  <c r="S433" i="14"/>
  <c r="R433" i="14"/>
  <c r="Q433" i="14"/>
  <c r="P433" i="14"/>
  <c r="O433" i="14"/>
  <c r="N433" i="14"/>
  <c r="M433" i="14"/>
  <c r="L433" i="14"/>
  <c r="K433" i="14"/>
  <c r="J433" i="14"/>
  <c r="I433" i="14"/>
  <c r="H433" i="14"/>
  <c r="G433" i="14"/>
  <c r="AB432" i="14"/>
  <c r="Z432" i="14"/>
  <c r="Y432" i="14"/>
  <c r="X432" i="14"/>
  <c r="W432" i="14"/>
  <c r="V432" i="14"/>
  <c r="U432" i="14"/>
  <c r="T432" i="14"/>
  <c r="S432" i="14"/>
  <c r="R432" i="14"/>
  <c r="Q432" i="14"/>
  <c r="P432" i="14"/>
  <c r="O432" i="14"/>
  <c r="N432" i="14"/>
  <c r="M432" i="14"/>
  <c r="L432" i="14"/>
  <c r="K432" i="14"/>
  <c r="J432" i="14"/>
  <c r="I432" i="14"/>
  <c r="H432" i="14"/>
  <c r="G432" i="14"/>
  <c r="AB431" i="14"/>
  <c r="Z431" i="14"/>
  <c r="Y431" i="14"/>
  <c r="X431" i="14"/>
  <c r="W431" i="14"/>
  <c r="V431" i="14"/>
  <c r="U431" i="14"/>
  <c r="T431" i="14"/>
  <c r="S431" i="14"/>
  <c r="R431" i="14"/>
  <c r="Q431" i="14"/>
  <c r="P431" i="14"/>
  <c r="O431" i="14"/>
  <c r="N431" i="14"/>
  <c r="M431" i="14"/>
  <c r="L431" i="14"/>
  <c r="K431" i="14"/>
  <c r="J431" i="14"/>
  <c r="I431" i="14"/>
  <c r="H431" i="14"/>
  <c r="G431" i="14"/>
  <c r="AB430" i="14"/>
  <c r="Z430" i="14"/>
  <c r="Y430" i="14"/>
  <c r="X430" i="14"/>
  <c r="W430" i="14"/>
  <c r="V430" i="14"/>
  <c r="U430" i="14"/>
  <c r="T430" i="14"/>
  <c r="S430" i="14"/>
  <c r="R430" i="14"/>
  <c r="Q430" i="14"/>
  <c r="P430" i="14"/>
  <c r="O430" i="14"/>
  <c r="N430" i="14"/>
  <c r="M430" i="14"/>
  <c r="L430" i="14"/>
  <c r="K430" i="14"/>
  <c r="J430" i="14"/>
  <c r="I430" i="14"/>
  <c r="H430" i="14"/>
  <c r="G430" i="14"/>
  <c r="AB429" i="14"/>
  <c r="Z429" i="14"/>
  <c r="Y429" i="14"/>
  <c r="X429" i="14"/>
  <c r="W429" i="14"/>
  <c r="V429" i="14"/>
  <c r="U429" i="14"/>
  <c r="T429" i="14"/>
  <c r="S429" i="14"/>
  <c r="R429" i="14"/>
  <c r="Q429" i="14"/>
  <c r="P429" i="14"/>
  <c r="O429" i="14"/>
  <c r="N429" i="14"/>
  <c r="M429" i="14"/>
  <c r="L429" i="14"/>
  <c r="K429" i="14"/>
  <c r="J429" i="14"/>
  <c r="I429" i="14"/>
  <c r="H429" i="14"/>
  <c r="G429" i="14"/>
  <c r="AB428" i="14"/>
  <c r="Z428" i="14"/>
  <c r="Y428" i="14"/>
  <c r="X428" i="14"/>
  <c r="W428" i="14"/>
  <c r="V428" i="14"/>
  <c r="U428" i="14"/>
  <c r="T428" i="14"/>
  <c r="S428" i="14"/>
  <c r="R428" i="14"/>
  <c r="Q428" i="14"/>
  <c r="P428" i="14"/>
  <c r="O428" i="14"/>
  <c r="N428" i="14"/>
  <c r="M428" i="14"/>
  <c r="L428" i="14"/>
  <c r="K428" i="14"/>
  <c r="J428" i="14"/>
  <c r="I428" i="14"/>
  <c r="H428" i="14"/>
  <c r="G428" i="14"/>
  <c r="AB427" i="14"/>
  <c r="Z427" i="14"/>
  <c r="Y427" i="14"/>
  <c r="X427" i="14"/>
  <c r="W427" i="14"/>
  <c r="V427" i="14"/>
  <c r="U427" i="14"/>
  <c r="T427" i="14"/>
  <c r="S427" i="14"/>
  <c r="R427" i="14"/>
  <c r="Q427" i="14"/>
  <c r="P427" i="14"/>
  <c r="O427" i="14"/>
  <c r="N427" i="14"/>
  <c r="M427" i="14"/>
  <c r="L427" i="14"/>
  <c r="K427" i="14"/>
  <c r="J427" i="14"/>
  <c r="I427" i="14"/>
  <c r="H427" i="14"/>
  <c r="G427" i="14"/>
  <c r="D427" i="14"/>
  <c r="AB426" i="14"/>
  <c r="Z426" i="14"/>
  <c r="Y426" i="14"/>
  <c r="X426" i="14"/>
  <c r="W426" i="14"/>
  <c r="V426" i="14"/>
  <c r="U426" i="14"/>
  <c r="T426" i="14"/>
  <c r="S426" i="14"/>
  <c r="R426" i="14"/>
  <c r="Q426" i="14"/>
  <c r="P426" i="14"/>
  <c r="O426" i="14"/>
  <c r="N426" i="14"/>
  <c r="M426" i="14"/>
  <c r="L426" i="14"/>
  <c r="K426" i="14"/>
  <c r="J426" i="14"/>
  <c r="I426" i="14"/>
  <c r="H426" i="14"/>
  <c r="G426" i="14"/>
  <c r="AB425" i="14"/>
  <c r="Z425" i="14"/>
  <c r="Y425" i="14"/>
  <c r="X425" i="14"/>
  <c r="W425" i="14"/>
  <c r="V425" i="14"/>
  <c r="U425" i="14"/>
  <c r="T425" i="14"/>
  <c r="S425" i="14"/>
  <c r="R425" i="14"/>
  <c r="Q425" i="14"/>
  <c r="P425" i="14"/>
  <c r="O425" i="14"/>
  <c r="N425" i="14"/>
  <c r="M425" i="14"/>
  <c r="L425" i="14"/>
  <c r="K425" i="14"/>
  <c r="J425" i="14"/>
  <c r="I425" i="14"/>
  <c r="H425" i="14"/>
  <c r="G425" i="14"/>
  <c r="D425" i="14"/>
  <c r="AB424" i="14"/>
  <c r="Z424" i="14"/>
  <c r="Y424" i="14"/>
  <c r="X424" i="14"/>
  <c r="W424" i="14"/>
  <c r="V424" i="14"/>
  <c r="U424" i="14"/>
  <c r="T424" i="14"/>
  <c r="S424" i="14"/>
  <c r="R424" i="14"/>
  <c r="Q424" i="14"/>
  <c r="P424" i="14"/>
  <c r="O424" i="14"/>
  <c r="N424" i="14"/>
  <c r="M424" i="14"/>
  <c r="L424" i="14"/>
  <c r="K424" i="14"/>
  <c r="J424" i="14"/>
  <c r="I424" i="14"/>
  <c r="H424" i="14"/>
  <c r="G424" i="14"/>
  <c r="D424" i="14"/>
  <c r="AB423" i="14"/>
  <c r="Z423" i="14"/>
  <c r="Y423" i="14"/>
  <c r="X423" i="14"/>
  <c r="W423" i="14"/>
  <c r="V423" i="14"/>
  <c r="U423" i="14"/>
  <c r="T423" i="14"/>
  <c r="S423" i="14"/>
  <c r="R423" i="14"/>
  <c r="Q423" i="14"/>
  <c r="P423" i="14"/>
  <c r="O423" i="14"/>
  <c r="N423" i="14"/>
  <c r="M423" i="14"/>
  <c r="L423" i="14"/>
  <c r="K423" i="14"/>
  <c r="J423" i="14"/>
  <c r="I423" i="14"/>
  <c r="H423" i="14"/>
  <c r="G423" i="14"/>
  <c r="D423" i="14"/>
  <c r="AB422" i="14"/>
  <c r="Z422" i="14"/>
  <c r="Y422" i="14"/>
  <c r="X422" i="14"/>
  <c r="W422" i="14"/>
  <c r="V422" i="14"/>
  <c r="U422" i="14"/>
  <c r="T422" i="14"/>
  <c r="S422" i="14"/>
  <c r="R422" i="14"/>
  <c r="Q422" i="14"/>
  <c r="P422" i="14"/>
  <c r="O422" i="14"/>
  <c r="N422" i="14"/>
  <c r="M422" i="14"/>
  <c r="L422" i="14"/>
  <c r="K422" i="14"/>
  <c r="J422" i="14"/>
  <c r="I422" i="14"/>
  <c r="H422" i="14"/>
  <c r="G422" i="14"/>
  <c r="AB421" i="14"/>
  <c r="Z421" i="14"/>
  <c r="Y421" i="14"/>
  <c r="X421" i="14"/>
  <c r="W421" i="14"/>
  <c r="V421" i="14"/>
  <c r="U421" i="14"/>
  <c r="T421" i="14"/>
  <c r="S421" i="14"/>
  <c r="R421" i="14"/>
  <c r="Q421" i="14"/>
  <c r="P421" i="14"/>
  <c r="O421" i="14"/>
  <c r="N421" i="14"/>
  <c r="M421" i="14"/>
  <c r="L421" i="14"/>
  <c r="K421" i="14"/>
  <c r="J421" i="14"/>
  <c r="I421" i="14"/>
  <c r="H421" i="14"/>
  <c r="G421" i="14"/>
  <c r="D421" i="14"/>
  <c r="AB420" i="14"/>
  <c r="Z420" i="14"/>
  <c r="Y420" i="14"/>
  <c r="X420" i="14"/>
  <c r="W420" i="14"/>
  <c r="V420" i="14"/>
  <c r="U420" i="14"/>
  <c r="T420" i="14"/>
  <c r="S420" i="14"/>
  <c r="R420" i="14"/>
  <c r="Q420" i="14"/>
  <c r="P420" i="14"/>
  <c r="O420" i="14"/>
  <c r="N420" i="14"/>
  <c r="M420" i="14"/>
  <c r="L420" i="14"/>
  <c r="K420" i="14"/>
  <c r="J420" i="14"/>
  <c r="I420" i="14"/>
  <c r="H420" i="14"/>
  <c r="G420" i="14"/>
  <c r="D420" i="14"/>
  <c r="AB419" i="14"/>
  <c r="Z419" i="14"/>
  <c r="Y419" i="14"/>
  <c r="X419" i="14"/>
  <c r="W419" i="14"/>
  <c r="V419" i="14"/>
  <c r="U419" i="14"/>
  <c r="T419" i="14"/>
  <c r="S419" i="14"/>
  <c r="R419" i="14"/>
  <c r="Q419" i="14"/>
  <c r="P419" i="14"/>
  <c r="O419" i="14"/>
  <c r="N419" i="14"/>
  <c r="M419" i="14"/>
  <c r="L419" i="14"/>
  <c r="K419" i="14"/>
  <c r="J419" i="14"/>
  <c r="I419" i="14"/>
  <c r="H419" i="14"/>
  <c r="G419" i="14"/>
  <c r="D419" i="14"/>
  <c r="AB418" i="14"/>
  <c r="Z418" i="14"/>
  <c r="Y418" i="14"/>
  <c r="X418" i="14"/>
  <c r="W418" i="14"/>
  <c r="V418" i="14"/>
  <c r="U418" i="14"/>
  <c r="T418" i="14"/>
  <c r="S418" i="14"/>
  <c r="R418" i="14"/>
  <c r="Q418" i="14"/>
  <c r="P418" i="14"/>
  <c r="O418" i="14"/>
  <c r="N418" i="14"/>
  <c r="M418" i="14"/>
  <c r="L418" i="14"/>
  <c r="K418" i="14"/>
  <c r="J418" i="14"/>
  <c r="I418" i="14"/>
  <c r="H418" i="14"/>
  <c r="G418" i="14"/>
  <c r="AB417" i="14"/>
  <c r="Z417" i="14"/>
  <c r="Y417" i="14"/>
  <c r="X417" i="14"/>
  <c r="W417" i="14"/>
  <c r="V417" i="14"/>
  <c r="U417" i="14"/>
  <c r="T417" i="14"/>
  <c r="S417" i="14"/>
  <c r="R417" i="14"/>
  <c r="Q417" i="14"/>
  <c r="P417" i="14"/>
  <c r="O417" i="14"/>
  <c r="N417" i="14"/>
  <c r="M417" i="14"/>
  <c r="L417" i="14"/>
  <c r="K417" i="14"/>
  <c r="J417" i="14"/>
  <c r="I417" i="14"/>
  <c r="H417" i="14"/>
  <c r="G417" i="14"/>
  <c r="D417" i="14"/>
  <c r="AB416" i="14"/>
  <c r="Z416" i="14"/>
  <c r="Y416" i="14"/>
  <c r="X416" i="14"/>
  <c r="W416" i="14"/>
  <c r="V416" i="14"/>
  <c r="U416" i="14"/>
  <c r="T416" i="14"/>
  <c r="S416" i="14"/>
  <c r="R416" i="14"/>
  <c r="Q416" i="14"/>
  <c r="P416" i="14"/>
  <c r="O416" i="14"/>
  <c r="N416" i="14"/>
  <c r="M416" i="14"/>
  <c r="L416" i="14"/>
  <c r="K416" i="14"/>
  <c r="J416" i="14"/>
  <c r="I416" i="14"/>
  <c r="H416" i="14"/>
  <c r="G416" i="14"/>
  <c r="D416" i="14"/>
  <c r="AB415" i="14"/>
  <c r="Z415" i="14"/>
  <c r="Y415" i="14"/>
  <c r="X415" i="14"/>
  <c r="W415" i="14"/>
  <c r="V415" i="14"/>
  <c r="U415" i="14"/>
  <c r="T415" i="14"/>
  <c r="S415" i="14"/>
  <c r="R415" i="14"/>
  <c r="Q415" i="14"/>
  <c r="P415" i="14"/>
  <c r="O415" i="14"/>
  <c r="N415" i="14"/>
  <c r="M415" i="14"/>
  <c r="L415" i="14"/>
  <c r="K415" i="14"/>
  <c r="J415" i="14"/>
  <c r="I415" i="14"/>
  <c r="H415" i="14"/>
  <c r="G415" i="14"/>
  <c r="D415" i="14"/>
  <c r="AB414" i="14"/>
  <c r="Z414" i="14"/>
  <c r="Y414" i="14"/>
  <c r="X414" i="14"/>
  <c r="W414" i="14"/>
  <c r="V414" i="14"/>
  <c r="U414" i="14"/>
  <c r="T414" i="14"/>
  <c r="S414" i="14"/>
  <c r="R414" i="14"/>
  <c r="Q414" i="14"/>
  <c r="P414" i="14"/>
  <c r="O414" i="14"/>
  <c r="N414" i="14"/>
  <c r="M414" i="14"/>
  <c r="L414" i="14"/>
  <c r="K414" i="14"/>
  <c r="J414" i="14"/>
  <c r="I414" i="14"/>
  <c r="H414" i="14"/>
  <c r="G414" i="14"/>
  <c r="AB413" i="14"/>
  <c r="Z413" i="14"/>
  <c r="Y413" i="14"/>
  <c r="X413" i="14"/>
  <c r="W413" i="14"/>
  <c r="V413" i="14"/>
  <c r="U413" i="14"/>
  <c r="T413" i="14"/>
  <c r="S413" i="14"/>
  <c r="R413" i="14"/>
  <c r="Q413" i="14"/>
  <c r="P413" i="14"/>
  <c r="O413" i="14"/>
  <c r="N413" i="14"/>
  <c r="M413" i="14"/>
  <c r="L413" i="14"/>
  <c r="K413" i="14"/>
  <c r="J413" i="14"/>
  <c r="I413" i="14"/>
  <c r="H413" i="14"/>
  <c r="G413" i="14"/>
  <c r="D413" i="14"/>
  <c r="AB412" i="14"/>
  <c r="Z412" i="14"/>
  <c r="Y412" i="14"/>
  <c r="X412" i="14"/>
  <c r="W412" i="14"/>
  <c r="V412" i="14"/>
  <c r="U412" i="14"/>
  <c r="T412" i="14"/>
  <c r="S412" i="14"/>
  <c r="R412" i="14"/>
  <c r="Q412" i="14"/>
  <c r="P412" i="14"/>
  <c r="O412" i="14"/>
  <c r="N412" i="14"/>
  <c r="M412" i="14"/>
  <c r="L412" i="14"/>
  <c r="K412" i="14"/>
  <c r="J412" i="14"/>
  <c r="I412" i="14"/>
  <c r="H412" i="14"/>
  <c r="G412" i="14"/>
  <c r="D412" i="14"/>
  <c r="AB411" i="14"/>
  <c r="Z411" i="14"/>
  <c r="Y411" i="14"/>
  <c r="X411" i="14"/>
  <c r="W411" i="14"/>
  <c r="V411" i="14"/>
  <c r="U411" i="14"/>
  <c r="T411" i="14"/>
  <c r="S411" i="14"/>
  <c r="R411" i="14"/>
  <c r="Q411" i="14"/>
  <c r="P411" i="14"/>
  <c r="O411" i="14"/>
  <c r="N411" i="14"/>
  <c r="M411" i="14"/>
  <c r="L411" i="14"/>
  <c r="K411" i="14"/>
  <c r="J411" i="14"/>
  <c r="I411" i="14"/>
  <c r="H411" i="14"/>
  <c r="G411" i="14"/>
  <c r="D411" i="14"/>
  <c r="AB410" i="14"/>
  <c r="Z410" i="14"/>
  <c r="Y410" i="14"/>
  <c r="X410" i="14"/>
  <c r="W410" i="14"/>
  <c r="V410" i="14"/>
  <c r="U410" i="14"/>
  <c r="T410" i="14"/>
  <c r="S410" i="14"/>
  <c r="R410" i="14"/>
  <c r="Q410" i="14"/>
  <c r="P410" i="14"/>
  <c r="O410" i="14"/>
  <c r="N410" i="14"/>
  <c r="M410" i="14"/>
  <c r="L410" i="14"/>
  <c r="K410" i="14"/>
  <c r="J410" i="14"/>
  <c r="I410" i="14"/>
  <c r="H410" i="14"/>
  <c r="G410" i="14"/>
  <c r="AB409" i="14"/>
  <c r="Z409" i="14"/>
  <c r="Y409" i="14"/>
  <c r="X409" i="14"/>
  <c r="W409" i="14"/>
  <c r="V409" i="14"/>
  <c r="U409" i="14"/>
  <c r="T409" i="14"/>
  <c r="S409" i="14"/>
  <c r="R409" i="14"/>
  <c r="Q409" i="14"/>
  <c r="P409" i="14"/>
  <c r="O409" i="14"/>
  <c r="N409" i="14"/>
  <c r="M409" i="14"/>
  <c r="L409" i="14"/>
  <c r="K409" i="14"/>
  <c r="J409" i="14"/>
  <c r="I409" i="14"/>
  <c r="H409" i="14"/>
  <c r="G409" i="14"/>
  <c r="D409" i="14"/>
  <c r="AB408" i="14"/>
  <c r="Z408" i="14"/>
  <c r="Y408" i="14"/>
  <c r="X408" i="14"/>
  <c r="W408" i="14"/>
  <c r="V408" i="14"/>
  <c r="U408" i="14"/>
  <c r="T408" i="14"/>
  <c r="S408" i="14"/>
  <c r="R408" i="14"/>
  <c r="Q408" i="14"/>
  <c r="P408" i="14"/>
  <c r="O408" i="14"/>
  <c r="N408" i="14"/>
  <c r="M408" i="14"/>
  <c r="L408" i="14"/>
  <c r="K408" i="14"/>
  <c r="J408" i="14"/>
  <c r="I408" i="14"/>
  <c r="H408" i="14"/>
  <c r="G408" i="14"/>
  <c r="D408" i="14"/>
  <c r="AB407" i="14"/>
  <c r="Z407" i="14"/>
  <c r="Y407" i="14"/>
  <c r="X407" i="14"/>
  <c r="W407" i="14"/>
  <c r="V407" i="14"/>
  <c r="U407" i="14"/>
  <c r="T407" i="14"/>
  <c r="S407" i="14"/>
  <c r="R407" i="14"/>
  <c r="Q407" i="14"/>
  <c r="P407" i="14"/>
  <c r="O407" i="14"/>
  <c r="N407" i="14"/>
  <c r="M407" i="14"/>
  <c r="L407" i="14"/>
  <c r="K407" i="14"/>
  <c r="J407" i="14"/>
  <c r="I407" i="14"/>
  <c r="H407" i="14"/>
  <c r="G407" i="14"/>
  <c r="D407" i="14"/>
  <c r="AB406" i="14"/>
  <c r="Z406" i="14"/>
  <c r="Y406" i="14"/>
  <c r="X406" i="14"/>
  <c r="W406" i="14"/>
  <c r="V406" i="14"/>
  <c r="U406" i="14"/>
  <c r="T406" i="14"/>
  <c r="S406" i="14"/>
  <c r="R406" i="14"/>
  <c r="Q406" i="14"/>
  <c r="P406" i="14"/>
  <c r="O406" i="14"/>
  <c r="N406" i="14"/>
  <c r="M406" i="14"/>
  <c r="L406" i="14"/>
  <c r="K406" i="14"/>
  <c r="J406" i="14"/>
  <c r="I406" i="14"/>
  <c r="H406" i="14"/>
  <c r="G406" i="14"/>
  <c r="D406" i="14"/>
  <c r="AB401" i="14"/>
  <c r="Z401" i="14"/>
  <c r="Y401" i="14"/>
  <c r="X401" i="14"/>
  <c r="W401" i="14"/>
  <c r="V401" i="14"/>
  <c r="U401" i="14"/>
  <c r="T401" i="14"/>
  <c r="S401" i="14"/>
  <c r="R401" i="14"/>
  <c r="Q401" i="14"/>
  <c r="P401" i="14"/>
  <c r="O401" i="14"/>
  <c r="N401" i="14"/>
  <c r="M401" i="14"/>
  <c r="L401" i="14"/>
  <c r="K401" i="14"/>
  <c r="J401" i="14"/>
  <c r="I401" i="14"/>
  <c r="H401" i="14"/>
  <c r="G401" i="14"/>
  <c r="F341" i="14"/>
  <c r="F342" i="14" s="1"/>
  <c r="F343" i="14" s="1"/>
  <c r="F344" i="14" s="1"/>
  <c r="F345" i="14" s="1"/>
  <c r="F346" i="14" s="1"/>
  <c r="F347" i="14" s="1"/>
  <c r="F348" i="14" s="1"/>
  <c r="F349" i="14" s="1"/>
  <c r="F350" i="14" s="1"/>
  <c r="F351" i="14" s="1"/>
  <c r="F352" i="14" s="1"/>
  <c r="F353" i="14" s="1"/>
  <c r="F354" i="14" s="1"/>
  <c r="F355" i="14" s="1"/>
  <c r="F356" i="14" s="1"/>
  <c r="F357" i="14" s="1"/>
  <c r="F358" i="14" s="1"/>
  <c r="F359" i="14" s="1"/>
  <c r="F360" i="14" s="1"/>
  <c r="F361" i="14" s="1"/>
  <c r="F362" i="14" s="1"/>
  <c r="F363" i="14" s="1"/>
  <c r="F364" i="14" s="1"/>
  <c r="F365" i="14" s="1"/>
  <c r="F366" i="14" s="1"/>
  <c r="F367" i="14" s="1"/>
  <c r="F368" i="14" s="1"/>
  <c r="F369" i="14" s="1"/>
  <c r="F370" i="14" s="1"/>
  <c r="F371" i="14" s="1"/>
  <c r="F372" i="14" s="1"/>
  <c r="F373" i="14" s="1"/>
  <c r="F374" i="14" s="1"/>
  <c r="F375" i="14" s="1"/>
  <c r="F376" i="14" s="1"/>
  <c r="F377" i="14" s="1"/>
  <c r="F378" i="14" s="1"/>
  <c r="F379" i="14" s="1"/>
  <c r="F380" i="14" s="1"/>
  <c r="F381" i="14" s="1"/>
  <c r="F382" i="14" s="1"/>
  <c r="F383" i="14" s="1"/>
  <c r="F384" i="14" s="1"/>
  <c r="F385" i="14" s="1"/>
  <c r="F386" i="14" s="1"/>
  <c r="F387" i="14" s="1"/>
  <c r="F388" i="14" s="1"/>
  <c r="D401" i="14"/>
  <c r="AB337" i="14"/>
  <c r="Z337" i="14"/>
  <c r="Y337" i="14"/>
  <c r="X337" i="14"/>
  <c r="W337" i="14"/>
  <c r="V337" i="14"/>
  <c r="U337" i="14"/>
  <c r="T337" i="14"/>
  <c r="S337" i="14"/>
  <c r="R337" i="14"/>
  <c r="Q337" i="14"/>
  <c r="P337" i="14"/>
  <c r="O337" i="14"/>
  <c r="N337" i="14"/>
  <c r="M337" i="14"/>
  <c r="L337" i="14"/>
  <c r="K337" i="14"/>
  <c r="J337" i="14"/>
  <c r="I337" i="14"/>
  <c r="H337" i="14"/>
  <c r="G337" i="14"/>
  <c r="F277" i="14"/>
  <c r="F278" i="14" s="1"/>
  <c r="F279" i="14" s="1"/>
  <c r="F280" i="14" s="1"/>
  <c r="F281" i="14" s="1"/>
  <c r="F282" i="14" s="1"/>
  <c r="F283" i="14" s="1"/>
  <c r="F284" i="14" s="1"/>
  <c r="F285" i="14" s="1"/>
  <c r="F286" i="14" s="1"/>
  <c r="F287" i="14" s="1"/>
  <c r="F288" i="14" s="1"/>
  <c r="F289" i="14" s="1"/>
  <c r="F290" i="14" s="1"/>
  <c r="F291" i="14" s="1"/>
  <c r="F292" i="14" s="1"/>
  <c r="F293" i="14" s="1"/>
  <c r="F294" i="14" s="1"/>
  <c r="F295" i="14" s="1"/>
  <c r="F296" i="14" s="1"/>
  <c r="F297" i="14" s="1"/>
  <c r="F298" i="14" s="1"/>
  <c r="F299" i="14" s="1"/>
  <c r="F300" i="14" s="1"/>
  <c r="F301" i="14" s="1"/>
  <c r="F302" i="14" s="1"/>
  <c r="F303" i="14" s="1"/>
  <c r="F304" i="14" s="1"/>
  <c r="F305" i="14" s="1"/>
  <c r="F306" i="14" s="1"/>
  <c r="F307" i="14" s="1"/>
  <c r="F308" i="14" s="1"/>
  <c r="F309" i="14" s="1"/>
  <c r="F310" i="14" s="1"/>
  <c r="F311" i="14" s="1"/>
  <c r="F312" i="14" s="1"/>
  <c r="F313" i="14" s="1"/>
  <c r="F314" i="14" s="1"/>
  <c r="F315" i="14" s="1"/>
  <c r="F316" i="14" s="1"/>
  <c r="F317" i="14" s="1"/>
  <c r="F318" i="14" s="1"/>
  <c r="F319" i="14" s="1"/>
  <c r="F320" i="14" s="1"/>
  <c r="F321" i="14" s="1"/>
  <c r="F322" i="14" s="1"/>
  <c r="F323" i="14" s="1"/>
  <c r="F324" i="14" s="1"/>
  <c r="D337" i="14"/>
  <c r="AB273" i="14"/>
  <c r="Z273" i="14"/>
  <c r="Y273" i="14"/>
  <c r="X273" i="14"/>
  <c r="W273" i="14"/>
  <c r="V273" i="14"/>
  <c r="U273" i="14"/>
  <c r="T273" i="14"/>
  <c r="S273" i="14"/>
  <c r="R273" i="14"/>
  <c r="Q273" i="14"/>
  <c r="P273" i="14"/>
  <c r="O273" i="14"/>
  <c r="N273" i="14"/>
  <c r="M273" i="14"/>
  <c r="L273" i="14"/>
  <c r="K273" i="14"/>
  <c r="J273" i="14"/>
  <c r="I273" i="14"/>
  <c r="H273" i="14"/>
  <c r="G273" i="14"/>
  <c r="F213" i="14"/>
  <c r="F214" i="14" s="1"/>
  <c r="F215" i="14" s="1"/>
  <c r="F216" i="14" s="1"/>
  <c r="F217" i="14" s="1"/>
  <c r="F218" i="14" s="1"/>
  <c r="F219" i="14" s="1"/>
  <c r="F220" i="14" s="1"/>
  <c r="F221" i="14" s="1"/>
  <c r="F222" i="14" s="1"/>
  <c r="F223" i="14" s="1"/>
  <c r="F224" i="14" s="1"/>
  <c r="F225" i="14" s="1"/>
  <c r="F226" i="14" s="1"/>
  <c r="F227" i="14" s="1"/>
  <c r="F228" i="14" s="1"/>
  <c r="F229" i="14" s="1"/>
  <c r="F230" i="14" s="1"/>
  <c r="F231" i="14" s="1"/>
  <c r="F232" i="14" s="1"/>
  <c r="F233" i="14" s="1"/>
  <c r="F234" i="14" s="1"/>
  <c r="F235" i="14" s="1"/>
  <c r="F236" i="14" s="1"/>
  <c r="F237" i="14" s="1"/>
  <c r="F238" i="14" s="1"/>
  <c r="F239" i="14" s="1"/>
  <c r="F240" i="14" s="1"/>
  <c r="F241" i="14" s="1"/>
  <c r="F242" i="14" s="1"/>
  <c r="F243" i="14" s="1"/>
  <c r="F244" i="14" s="1"/>
  <c r="F245" i="14" s="1"/>
  <c r="F246" i="14" s="1"/>
  <c r="F247" i="14" s="1"/>
  <c r="F248" i="14" s="1"/>
  <c r="F249" i="14" s="1"/>
  <c r="F250" i="14" s="1"/>
  <c r="F251" i="14" s="1"/>
  <c r="F252" i="14" s="1"/>
  <c r="F253" i="14" s="1"/>
  <c r="F254" i="14" s="1"/>
  <c r="F255" i="14" s="1"/>
  <c r="F256" i="14" s="1"/>
  <c r="F257" i="14" s="1"/>
  <c r="F258" i="14" s="1"/>
  <c r="F259" i="14" s="1"/>
  <c r="F260" i="14" s="1"/>
  <c r="D273" i="14"/>
  <c r="D233" i="14"/>
  <c r="D231" i="14"/>
  <c r="D230" i="14"/>
  <c r="D229" i="14"/>
  <c r="D227" i="14"/>
  <c r="D226" i="14"/>
  <c r="D225" i="14"/>
  <c r="D223" i="14"/>
  <c r="D222" i="14"/>
  <c r="D221" i="14"/>
  <c r="D219" i="14"/>
  <c r="D218" i="14"/>
  <c r="D217" i="14"/>
  <c r="D215" i="14"/>
  <c r="D214" i="14"/>
  <c r="D213" i="14"/>
  <c r="D212" i="14"/>
  <c r="AB207" i="14"/>
  <c r="Z207" i="14"/>
  <c r="Y207" i="14"/>
  <c r="X207" i="14"/>
  <c r="W207" i="14"/>
  <c r="V207" i="14"/>
  <c r="U207" i="14"/>
  <c r="T207" i="14"/>
  <c r="S207" i="14"/>
  <c r="R207" i="14"/>
  <c r="Q207" i="14"/>
  <c r="P207" i="14"/>
  <c r="O207" i="14"/>
  <c r="N207" i="14"/>
  <c r="M207" i="14"/>
  <c r="L207" i="14"/>
  <c r="K207" i="14"/>
  <c r="J207" i="14"/>
  <c r="I207" i="14"/>
  <c r="H207" i="14"/>
  <c r="G207" i="14"/>
  <c r="F147" i="14"/>
  <c r="F148" i="14" s="1"/>
  <c r="F149" i="14" s="1"/>
  <c r="F150" i="14" s="1"/>
  <c r="F151" i="14" s="1"/>
  <c r="F152" i="14" s="1"/>
  <c r="F153" i="14" s="1"/>
  <c r="F154" i="14" s="1"/>
  <c r="F155" i="14" s="1"/>
  <c r="F156" i="14" s="1"/>
  <c r="F157" i="14" s="1"/>
  <c r="F158" i="14" s="1"/>
  <c r="F159" i="14" s="1"/>
  <c r="F160" i="14" s="1"/>
  <c r="F161" i="14" s="1"/>
  <c r="F162" i="14" s="1"/>
  <c r="F163" i="14" s="1"/>
  <c r="F164" i="14" s="1"/>
  <c r="F165" i="14" s="1"/>
  <c r="F166" i="14" s="1"/>
  <c r="F167" i="14" s="1"/>
  <c r="F168" i="14" s="1"/>
  <c r="F169" i="14" s="1"/>
  <c r="F170" i="14" s="1"/>
  <c r="F171" i="14" s="1"/>
  <c r="F172" i="14" s="1"/>
  <c r="F173" i="14" s="1"/>
  <c r="F174" i="14" s="1"/>
  <c r="F175" i="14" s="1"/>
  <c r="F176" i="14" s="1"/>
  <c r="F177" i="14" s="1"/>
  <c r="F178" i="14" s="1"/>
  <c r="F179" i="14" s="1"/>
  <c r="F180" i="14" s="1"/>
  <c r="F181" i="14" s="1"/>
  <c r="F182" i="14" s="1"/>
  <c r="F183" i="14" s="1"/>
  <c r="F184" i="14" s="1"/>
  <c r="F185" i="14" s="1"/>
  <c r="F186" i="14" s="1"/>
  <c r="F187" i="14" s="1"/>
  <c r="F188" i="14" s="1"/>
  <c r="F189" i="14" s="1"/>
  <c r="F190" i="14" s="1"/>
  <c r="F191" i="14" s="1"/>
  <c r="F192" i="14" s="1"/>
  <c r="F193" i="14" s="1"/>
  <c r="F194" i="14" s="1"/>
  <c r="D207" i="14"/>
  <c r="AB143" i="14"/>
  <c r="Z143" i="14"/>
  <c r="Y143" i="14"/>
  <c r="X143" i="14"/>
  <c r="W143" i="14"/>
  <c r="V143" i="14"/>
  <c r="U143" i="14"/>
  <c r="T143" i="14"/>
  <c r="S143" i="14"/>
  <c r="R143" i="14"/>
  <c r="Q143" i="14"/>
  <c r="P143" i="14"/>
  <c r="O143" i="14"/>
  <c r="N143" i="14"/>
  <c r="M143" i="14"/>
  <c r="L143" i="14"/>
  <c r="K143" i="14"/>
  <c r="J143" i="14"/>
  <c r="I143" i="14"/>
  <c r="H143" i="14"/>
  <c r="G143" i="14"/>
  <c r="F83" i="14"/>
  <c r="F84" i="14" s="1"/>
  <c r="F85" i="14" s="1"/>
  <c r="F86" i="14" s="1"/>
  <c r="F87" i="14" s="1"/>
  <c r="F88" i="14" s="1"/>
  <c r="F89" i="14" s="1"/>
  <c r="F90" i="14" s="1"/>
  <c r="F91" i="14" s="1"/>
  <c r="F92" i="14" s="1"/>
  <c r="F93" i="14" s="1"/>
  <c r="F94" i="14" s="1"/>
  <c r="F95" i="14" s="1"/>
  <c r="F96" i="14" s="1"/>
  <c r="F97" i="14" s="1"/>
  <c r="F98" i="14" s="1"/>
  <c r="F99" i="14" s="1"/>
  <c r="F100" i="14" s="1"/>
  <c r="F101" i="14" s="1"/>
  <c r="F102" i="14" s="1"/>
  <c r="F103" i="14" s="1"/>
  <c r="F104" i="14" s="1"/>
  <c r="F105" i="14" s="1"/>
  <c r="F106" i="14" s="1"/>
  <c r="F107" i="14" s="1"/>
  <c r="F108" i="14" s="1"/>
  <c r="F109" i="14" s="1"/>
  <c r="F110" i="14" s="1"/>
  <c r="F111" i="14" s="1"/>
  <c r="F112" i="14" s="1"/>
  <c r="F113" i="14" s="1"/>
  <c r="F114" i="14" s="1"/>
  <c r="F115" i="14" s="1"/>
  <c r="F116" i="14" s="1"/>
  <c r="F117" i="14" s="1"/>
  <c r="F118" i="14" s="1"/>
  <c r="F119" i="14" s="1"/>
  <c r="F120" i="14" s="1"/>
  <c r="F121" i="14" s="1"/>
  <c r="F122" i="14" s="1"/>
  <c r="F123" i="14" s="1"/>
  <c r="F124" i="14" s="1"/>
  <c r="F125" i="14" s="1"/>
  <c r="F126" i="14" s="1"/>
  <c r="F127" i="14" s="1"/>
  <c r="F128" i="14" s="1"/>
  <c r="F129" i="14" s="1"/>
  <c r="F130" i="14" s="1"/>
  <c r="D143" i="14"/>
  <c r="F19" i="14"/>
  <c r="F20" i="14" s="1"/>
  <c r="F21" i="14" s="1"/>
  <c r="F22" i="14" s="1"/>
  <c r="F23" i="14" s="1"/>
  <c r="F24" i="14" s="1"/>
  <c r="F25" i="14" s="1"/>
  <c r="F26" i="14" s="1"/>
  <c r="F27" i="14" s="1"/>
  <c r="F28" i="14" s="1"/>
  <c r="F29" i="14" s="1"/>
  <c r="F30" i="14" s="1"/>
  <c r="F31" i="14" s="1"/>
  <c r="F32" i="14" s="1"/>
  <c r="F33" i="14" s="1"/>
  <c r="F34" i="14" s="1"/>
  <c r="F35" i="14" s="1"/>
  <c r="F36" i="14" s="1"/>
  <c r="F37" i="14" s="1"/>
  <c r="F38" i="14" s="1"/>
  <c r="F39" i="14" s="1"/>
  <c r="F40" i="14" s="1"/>
  <c r="F41" i="14" s="1"/>
  <c r="F42" i="14" s="1"/>
  <c r="F43" i="14" s="1"/>
  <c r="F44" i="14" s="1"/>
  <c r="F45" i="14" s="1"/>
  <c r="F46" i="14" s="1"/>
  <c r="F47" i="14" s="1"/>
  <c r="F48" i="14" s="1"/>
  <c r="F49" i="14" s="1"/>
  <c r="F50" i="14" s="1"/>
  <c r="F51" i="14" s="1"/>
  <c r="F52" i="14" s="1"/>
  <c r="F53" i="14" s="1"/>
  <c r="F54" i="14" s="1"/>
  <c r="F55" i="14" s="1"/>
  <c r="F56" i="14" s="1"/>
  <c r="F57" i="14" s="1"/>
  <c r="F58" i="14" s="1"/>
  <c r="F59" i="14" s="1"/>
  <c r="F60" i="14" s="1"/>
  <c r="F61" i="14" s="1"/>
  <c r="F62" i="14" s="1"/>
  <c r="F63" i="14" s="1"/>
  <c r="F64" i="14" s="1"/>
  <c r="F65" i="14" s="1"/>
  <c r="F66" i="14" s="1"/>
  <c r="D79" i="14"/>
  <c r="D39" i="14"/>
  <c r="D37" i="14"/>
  <c r="D36" i="14"/>
  <c r="D35" i="14"/>
  <c r="D33" i="14"/>
  <c r="D32" i="14"/>
  <c r="D31" i="14"/>
  <c r="D29" i="14"/>
  <c r="D28" i="14"/>
  <c r="D27" i="14"/>
  <c r="D25" i="14"/>
  <c r="D24" i="14"/>
  <c r="D23" i="14"/>
  <c r="D21" i="14"/>
  <c r="D20" i="14"/>
  <c r="D19" i="14"/>
  <c r="D18" i="14"/>
  <c r="AB11" i="14"/>
  <c r="Z11" i="14"/>
  <c r="Y11" i="14"/>
  <c r="X11" i="14"/>
  <c r="W11" i="14"/>
  <c r="V11" i="14"/>
  <c r="U11" i="14"/>
  <c r="T11" i="14"/>
  <c r="S11" i="14"/>
  <c r="R11" i="14"/>
  <c r="Q11" i="14"/>
  <c r="P11" i="14"/>
  <c r="O11" i="14"/>
  <c r="N11" i="14"/>
  <c r="M11" i="14"/>
  <c r="L11" i="14"/>
  <c r="K11" i="14"/>
  <c r="J11" i="14"/>
  <c r="I11" i="14"/>
  <c r="H11" i="14"/>
  <c r="G11" i="14"/>
  <c r="AB10" i="14"/>
  <c r="Z10" i="14"/>
  <c r="Y10" i="14"/>
  <c r="X10" i="14"/>
  <c r="W10" i="14"/>
  <c r="V10" i="14"/>
  <c r="U10" i="14"/>
  <c r="T10" i="14"/>
  <c r="S10" i="14"/>
  <c r="R10" i="14"/>
  <c r="Q10" i="14"/>
  <c r="P10" i="14"/>
  <c r="O10" i="14"/>
  <c r="N10" i="14"/>
  <c r="M10" i="14"/>
  <c r="L10" i="14"/>
  <c r="K10" i="14"/>
  <c r="J10" i="14"/>
  <c r="I10" i="14"/>
  <c r="H10" i="14"/>
  <c r="G10" i="14"/>
  <c r="D10" i="14"/>
  <c r="AB9" i="14"/>
  <c r="Z9" i="14"/>
  <c r="Y9" i="14"/>
  <c r="X9" i="14"/>
  <c r="W9" i="14"/>
  <c r="V9" i="14"/>
  <c r="U9" i="14"/>
  <c r="T9" i="14"/>
  <c r="S9" i="14"/>
  <c r="R9" i="14"/>
  <c r="Q9" i="14"/>
  <c r="P9" i="14"/>
  <c r="O9" i="14"/>
  <c r="N9" i="14"/>
  <c r="M9" i="14"/>
  <c r="L9" i="14"/>
  <c r="K9" i="14"/>
  <c r="J9" i="14"/>
  <c r="I9" i="14"/>
  <c r="H9" i="14"/>
  <c r="G9" i="14"/>
  <c r="D9" i="14"/>
  <c r="G7" i="14"/>
  <c r="B7" i="14"/>
  <c r="G6" i="14"/>
  <c r="B6" i="14"/>
  <c r="G5" i="14"/>
  <c r="B5" i="14"/>
  <c r="G4" i="14"/>
  <c r="B4" i="14"/>
  <c r="G3" i="14"/>
  <c r="B3" i="14"/>
  <c r="G2" i="14"/>
  <c r="B2" i="14"/>
  <c r="AB63" i="13"/>
  <c r="AB295" i="13" s="1"/>
  <c r="AB296" i="13"/>
  <c r="AB178" i="13"/>
  <c r="AB297" i="13" s="1"/>
  <c r="AB228" i="13"/>
  <c r="AB298" i="13" s="1"/>
  <c r="AB283" i="13"/>
  <c r="AB299" i="13" s="1"/>
  <c r="AB290" i="13"/>
  <c r="AB300" i="13" s="1"/>
  <c r="AA63" i="13"/>
  <c r="AA295" i="13" s="1"/>
  <c r="AA296" i="13"/>
  <c r="AA178" i="13"/>
  <c r="AA297" i="13" s="1"/>
  <c r="AA228" i="13"/>
  <c r="AA298" i="13" s="1"/>
  <c r="AA283" i="13"/>
  <c r="AA299" i="13" s="1"/>
  <c r="AA290" i="13"/>
  <c r="AA300" i="13" s="1"/>
  <c r="Z63" i="13"/>
  <c r="Z295" i="13" s="1"/>
  <c r="Z296" i="13"/>
  <c r="Z178" i="13"/>
  <c r="Z297" i="13" s="1"/>
  <c r="Z228" i="13"/>
  <c r="Z298" i="13" s="1"/>
  <c r="Z283" i="13"/>
  <c r="Z299" i="13" s="1"/>
  <c r="Z290" i="13"/>
  <c r="Z300" i="13" s="1"/>
  <c r="Y63" i="13"/>
  <c r="Y295" i="13" s="1"/>
  <c r="Y296" i="13"/>
  <c r="Y178" i="13"/>
  <c r="Y297" i="13" s="1"/>
  <c r="Y228" i="13"/>
  <c r="Y298" i="13" s="1"/>
  <c r="Y283" i="13"/>
  <c r="Y299" i="13" s="1"/>
  <c r="Y290" i="13"/>
  <c r="Y300" i="13" s="1"/>
  <c r="X63" i="13"/>
  <c r="X295" i="13" s="1"/>
  <c r="X296" i="13"/>
  <c r="X178" i="13"/>
  <c r="X297" i="13" s="1"/>
  <c r="X228" i="13"/>
  <c r="X298" i="13" s="1"/>
  <c r="X283" i="13"/>
  <c r="X299" i="13" s="1"/>
  <c r="X290" i="13"/>
  <c r="X300" i="13" s="1"/>
  <c r="W63" i="13"/>
  <c r="W295" i="13" s="1"/>
  <c r="W296" i="13"/>
  <c r="W178" i="13"/>
  <c r="W297" i="13" s="1"/>
  <c r="W228" i="13"/>
  <c r="W298" i="13" s="1"/>
  <c r="W283" i="13"/>
  <c r="W299" i="13" s="1"/>
  <c r="W290" i="13"/>
  <c r="W300" i="13" s="1"/>
  <c r="V63" i="13"/>
  <c r="V295" i="13" s="1"/>
  <c r="V296" i="13"/>
  <c r="V178" i="13"/>
  <c r="V297" i="13" s="1"/>
  <c r="V228" i="13"/>
  <c r="V298" i="13" s="1"/>
  <c r="V283" i="13"/>
  <c r="V299" i="13" s="1"/>
  <c r="V290" i="13"/>
  <c r="V300" i="13" s="1"/>
  <c r="U63" i="13"/>
  <c r="U295" i="13" s="1"/>
  <c r="U296" i="13"/>
  <c r="U178" i="13"/>
  <c r="U297" i="13" s="1"/>
  <c r="U228" i="13"/>
  <c r="U298" i="13" s="1"/>
  <c r="U283" i="13"/>
  <c r="U299" i="13" s="1"/>
  <c r="U290" i="13"/>
  <c r="U300" i="13" s="1"/>
  <c r="T63" i="13"/>
  <c r="T295" i="13" s="1"/>
  <c r="T296" i="13"/>
  <c r="T178" i="13"/>
  <c r="T297" i="13" s="1"/>
  <c r="T228" i="13"/>
  <c r="T298" i="13" s="1"/>
  <c r="T283" i="13"/>
  <c r="T299" i="13" s="1"/>
  <c r="T290" i="13"/>
  <c r="T300" i="13" s="1"/>
  <c r="S63" i="13"/>
  <c r="S295" i="13" s="1"/>
  <c r="S296" i="13"/>
  <c r="S178" i="13"/>
  <c r="S297" i="13" s="1"/>
  <c r="S228" i="13"/>
  <c r="S298" i="13" s="1"/>
  <c r="S283" i="13"/>
  <c r="S299" i="13" s="1"/>
  <c r="S290" i="13"/>
  <c r="S300" i="13" s="1"/>
  <c r="R63" i="13"/>
  <c r="R295" i="13" s="1"/>
  <c r="R296" i="13"/>
  <c r="R178" i="13"/>
  <c r="R297" i="13" s="1"/>
  <c r="R228" i="13"/>
  <c r="R298" i="13" s="1"/>
  <c r="R283" i="13"/>
  <c r="R299" i="13" s="1"/>
  <c r="R290" i="13"/>
  <c r="R300" i="13" s="1"/>
  <c r="Q63" i="13"/>
  <c r="Q295" i="13" s="1"/>
  <c r="Q296" i="13"/>
  <c r="Q178" i="13"/>
  <c r="Q297" i="13" s="1"/>
  <c r="Q228" i="13"/>
  <c r="Q298" i="13" s="1"/>
  <c r="Q283" i="13"/>
  <c r="Q299" i="13" s="1"/>
  <c r="Q290" i="13"/>
  <c r="Q300" i="13" s="1"/>
  <c r="P63" i="13"/>
  <c r="P295" i="13" s="1"/>
  <c r="P296" i="13"/>
  <c r="P178" i="13"/>
  <c r="P297" i="13" s="1"/>
  <c r="P228" i="13"/>
  <c r="P298" i="13" s="1"/>
  <c r="P283" i="13"/>
  <c r="P299" i="13" s="1"/>
  <c r="P290" i="13"/>
  <c r="P300" i="13" s="1"/>
  <c r="O63" i="13"/>
  <c r="O295" i="13" s="1"/>
  <c r="O296" i="13"/>
  <c r="O178" i="13"/>
  <c r="O297" i="13" s="1"/>
  <c r="O228" i="13"/>
  <c r="O298" i="13" s="1"/>
  <c r="O283" i="13"/>
  <c r="O299" i="13" s="1"/>
  <c r="O290" i="13"/>
  <c r="O300" i="13" s="1"/>
  <c r="N63" i="13"/>
  <c r="N295" i="13" s="1"/>
  <c r="N296" i="13"/>
  <c r="N178" i="13"/>
  <c r="N297" i="13" s="1"/>
  <c r="N228" i="13"/>
  <c r="N298" i="13" s="1"/>
  <c r="N283" i="13"/>
  <c r="N299" i="13" s="1"/>
  <c r="N290" i="13"/>
  <c r="N300" i="13" s="1"/>
  <c r="M63" i="13"/>
  <c r="M295" i="13" s="1"/>
  <c r="M296" i="13"/>
  <c r="M178" i="13"/>
  <c r="M297" i="13" s="1"/>
  <c r="M228" i="13"/>
  <c r="M298" i="13" s="1"/>
  <c r="M283" i="13"/>
  <c r="M299" i="13" s="1"/>
  <c r="M290" i="13"/>
  <c r="M300" i="13" s="1"/>
  <c r="L63" i="13"/>
  <c r="L295" i="13" s="1"/>
  <c r="L296" i="13"/>
  <c r="L178" i="13"/>
  <c r="L297" i="13" s="1"/>
  <c r="L228" i="13"/>
  <c r="L298" i="13" s="1"/>
  <c r="L283" i="13"/>
  <c r="L299" i="13" s="1"/>
  <c r="L290" i="13"/>
  <c r="L300" i="13" s="1"/>
  <c r="K63" i="13"/>
  <c r="K295" i="13" s="1"/>
  <c r="K296" i="13"/>
  <c r="K178" i="13"/>
  <c r="K297" i="13" s="1"/>
  <c r="K228" i="13"/>
  <c r="K298" i="13" s="1"/>
  <c r="K283" i="13"/>
  <c r="K299" i="13" s="1"/>
  <c r="K290" i="13"/>
  <c r="K300" i="13" s="1"/>
  <c r="J63" i="13"/>
  <c r="J295" i="13" s="1"/>
  <c r="J296" i="13"/>
  <c r="J178" i="13"/>
  <c r="J297" i="13" s="1"/>
  <c r="J228" i="13"/>
  <c r="J298" i="13" s="1"/>
  <c r="J283" i="13"/>
  <c r="J299" i="13" s="1"/>
  <c r="J290" i="13"/>
  <c r="J300" i="13" s="1"/>
  <c r="I63" i="13"/>
  <c r="I295" i="13" s="1"/>
  <c r="I296" i="13"/>
  <c r="I178" i="13"/>
  <c r="I297" i="13" s="1"/>
  <c r="I228" i="13"/>
  <c r="I298" i="13" s="1"/>
  <c r="I283" i="13"/>
  <c r="I299" i="13" s="1"/>
  <c r="I290" i="13"/>
  <c r="I300" i="13" s="1"/>
  <c r="H63" i="13"/>
  <c r="H295" i="13" s="1"/>
  <c r="H296" i="13"/>
  <c r="H178" i="13"/>
  <c r="H297" i="13" s="1"/>
  <c r="H228" i="13"/>
  <c r="H298" i="13" s="1"/>
  <c r="H283" i="13"/>
  <c r="H299" i="13" s="1"/>
  <c r="H290" i="13"/>
  <c r="H300" i="13" s="1"/>
  <c r="G63" i="13"/>
  <c r="G295" i="13" s="1"/>
  <c r="G296" i="13"/>
  <c r="G178" i="13"/>
  <c r="G297" i="13" s="1"/>
  <c r="G228" i="13"/>
  <c r="G298" i="13" s="1"/>
  <c r="G283" i="13"/>
  <c r="G299" i="13" s="1"/>
  <c r="G290" i="13"/>
  <c r="G300" i="13" s="1"/>
  <c r="B293" i="13"/>
  <c r="D302" i="13" s="1"/>
  <c r="B285" i="13"/>
  <c r="D290" i="13" s="1"/>
  <c r="D300" i="13" s="1"/>
  <c r="B230" i="13"/>
  <c r="D283" i="13" s="1"/>
  <c r="D299" i="13" s="1"/>
  <c r="B180" i="13"/>
  <c r="D228" i="13" s="1"/>
  <c r="D298" i="13" s="1"/>
  <c r="B130" i="13"/>
  <c r="D178" i="13" s="1"/>
  <c r="D297" i="13" s="1"/>
  <c r="B65" i="13"/>
  <c r="D128" i="13" s="1"/>
  <c r="D296" i="13" s="1"/>
  <c r="B15" i="13"/>
  <c r="D63" i="13" s="1"/>
  <c r="D295" i="13" s="1"/>
  <c r="AB11" i="13"/>
  <c r="AA11" i="13"/>
  <c r="Z11" i="13"/>
  <c r="Y11" i="13"/>
  <c r="X11" i="13"/>
  <c r="W11" i="13"/>
  <c r="V11" i="13"/>
  <c r="U11" i="13"/>
  <c r="T11" i="13"/>
  <c r="S11" i="13"/>
  <c r="R11" i="13"/>
  <c r="Q11" i="13"/>
  <c r="P11" i="13"/>
  <c r="O11" i="13"/>
  <c r="N11" i="13"/>
  <c r="M11" i="13"/>
  <c r="L11" i="13"/>
  <c r="K11" i="13"/>
  <c r="J11" i="13"/>
  <c r="I11" i="13"/>
  <c r="H11" i="13"/>
  <c r="G11" i="13"/>
  <c r="AB10" i="13"/>
  <c r="AA10" i="13"/>
  <c r="Z10" i="13"/>
  <c r="Y10" i="13"/>
  <c r="X10" i="13"/>
  <c r="W10" i="13"/>
  <c r="V10" i="13"/>
  <c r="U10" i="13"/>
  <c r="T10" i="13"/>
  <c r="S10" i="13"/>
  <c r="R10" i="13"/>
  <c r="Q10" i="13"/>
  <c r="P10" i="13"/>
  <c r="O10" i="13"/>
  <c r="N10" i="13"/>
  <c r="M10" i="13"/>
  <c r="L10" i="13"/>
  <c r="K10" i="13"/>
  <c r="J10" i="13"/>
  <c r="I10" i="13"/>
  <c r="H10" i="13"/>
  <c r="G10" i="13"/>
  <c r="D10" i="13"/>
  <c r="AB9" i="13"/>
  <c r="AA9" i="13"/>
  <c r="Z9" i="13"/>
  <c r="Y9" i="13"/>
  <c r="X9" i="13"/>
  <c r="W9" i="13"/>
  <c r="V9" i="13"/>
  <c r="U9" i="13"/>
  <c r="T9" i="13"/>
  <c r="S9" i="13"/>
  <c r="R9" i="13"/>
  <c r="Q9" i="13"/>
  <c r="P9" i="13"/>
  <c r="O9" i="13"/>
  <c r="N9" i="13"/>
  <c r="M9" i="13"/>
  <c r="L9" i="13"/>
  <c r="K9" i="13"/>
  <c r="J9" i="13"/>
  <c r="I9" i="13"/>
  <c r="H9" i="13"/>
  <c r="G9" i="13"/>
  <c r="D9" i="13"/>
  <c r="G7" i="13"/>
  <c r="B7" i="13"/>
  <c r="G6" i="13"/>
  <c r="B6" i="13"/>
  <c r="G5" i="13"/>
  <c r="B5" i="13"/>
  <c r="G4" i="13"/>
  <c r="B4" i="13"/>
  <c r="G3" i="13"/>
  <c r="B3" i="13"/>
  <c r="G2" i="13"/>
  <c r="B2" i="13"/>
  <c r="B469" i="12"/>
  <c r="D474" i="12" s="1"/>
  <c r="D328" i="12"/>
  <c r="D471" i="12" s="1"/>
  <c r="D354" i="12"/>
  <c r="D399" i="12" s="1"/>
  <c r="D444" i="12" s="1"/>
  <c r="D353" i="12"/>
  <c r="D398" i="12" s="1"/>
  <c r="D443" i="12" s="1"/>
  <c r="D352" i="12"/>
  <c r="D397" i="12" s="1"/>
  <c r="D442" i="12" s="1"/>
  <c r="D351" i="12"/>
  <c r="D396" i="12" s="1"/>
  <c r="D441" i="12" s="1"/>
  <c r="D350" i="12"/>
  <c r="D395" i="12" s="1"/>
  <c r="D440" i="12" s="1"/>
  <c r="D349" i="12"/>
  <c r="D394" i="12" s="1"/>
  <c r="D439" i="12" s="1"/>
  <c r="D348" i="12"/>
  <c r="D393" i="12" s="1"/>
  <c r="D438" i="12" s="1"/>
  <c r="D347" i="12"/>
  <c r="D392" i="12" s="1"/>
  <c r="D437" i="12" s="1"/>
  <c r="D346" i="12"/>
  <c r="D391" i="12" s="1"/>
  <c r="D436" i="12" s="1"/>
  <c r="D345" i="12"/>
  <c r="D390" i="12" s="1"/>
  <c r="D435" i="12" s="1"/>
  <c r="D344" i="12"/>
  <c r="D389" i="12" s="1"/>
  <c r="D434" i="12" s="1"/>
  <c r="D343" i="12"/>
  <c r="D388" i="12" s="1"/>
  <c r="D433" i="12" s="1"/>
  <c r="D342" i="12"/>
  <c r="D387" i="12" s="1"/>
  <c r="D432" i="12" s="1"/>
  <c r="D341" i="12"/>
  <c r="D386" i="12" s="1"/>
  <c r="D431" i="12" s="1"/>
  <c r="D340" i="12"/>
  <c r="D385" i="12" s="1"/>
  <c r="D430" i="12" s="1"/>
  <c r="D339" i="12"/>
  <c r="D384" i="12" s="1"/>
  <c r="D429" i="12" s="1"/>
  <c r="D338" i="12"/>
  <c r="D383" i="12" s="1"/>
  <c r="D428" i="12" s="1"/>
  <c r="D337" i="12"/>
  <c r="D382" i="12" s="1"/>
  <c r="D427" i="12" s="1"/>
  <c r="D336" i="12"/>
  <c r="D381" i="12" s="1"/>
  <c r="D426" i="12" s="1"/>
  <c r="D335" i="12"/>
  <c r="D380" i="12" s="1"/>
  <c r="D425" i="12" s="1"/>
  <c r="AB376" i="12"/>
  <c r="AB421" i="12" s="1"/>
  <c r="AA376" i="12"/>
  <c r="AA421" i="12" s="1"/>
  <c r="Z376" i="12"/>
  <c r="Z421" i="12" s="1"/>
  <c r="Y376" i="12"/>
  <c r="Y421" i="12" s="1"/>
  <c r="X376" i="12"/>
  <c r="X421" i="12" s="1"/>
  <c r="W376" i="12"/>
  <c r="W421" i="12" s="1"/>
  <c r="V376" i="12"/>
  <c r="V421" i="12" s="1"/>
  <c r="U376" i="12"/>
  <c r="U421" i="12" s="1"/>
  <c r="T376" i="12"/>
  <c r="T421" i="12" s="1"/>
  <c r="S376" i="12"/>
  <c r="S421" i="12" s="1"/>
  <c r="R376" i="12"/>
  <c r="R421" i="12" s="1"/>
  <c r="Q376" i="12"/>
  <c r="Q421" i="12" s="1"/>
  <c r="P376" i="12"/>
  <c r="P421" i="12" s="1"/>
  <c r="O376" i="12"/>
  <c r="O421" i="12" s="1"/>
  <c r="N376" i="12"/>
  <c r="N421" i="12" s="1"/>
  <c r="M376" i="12"/>
  <c r="M421" i="12" s="1"/>
  <c r="L376" i="12"/>
  <c r="L421" i="12" s="1"/>
  <c r="K376" i="12"/>
  <c r="K421" i="12" s="1"/>
  <c r="J376" i="12"/>
  <c r="J421" i="12" s="1"/>
  <c r="I376" i="12"/>
  <c r="I421" i="12" s="1"/>
  <c r="H376" i="12"/>
  <c r="H421" i="12" s="1"/>
  <c r="G376" i="12"/>
  <c r="G421" i="12" s="1"/>
  <c r="F381" i="12"/>
  <c r="F382" i="12" s="1"/>
  <c r="F383" i="12" s="1"/>
  <c r="F384" i="12" s="1"/>
  <c r="F385" i="12" s="1"/>
  <c r="F386" i="12" s="1"/>
  <c r="F387" i="12" s="1"/>
  <c r="F388" i="12" s="1"/>
  <c r="F389" i="12" s="1"/>
  <c r="F390" i="12" s="1"/>
  <c r="F391" i="12" s="1"/>
  <c r="F392" i="12" s="1"/>
  <c r="F393" i="12" s="1"/>
  <c r="F394" i="12" s="1"/>
  <c r="F395" i="12" s="1"/>
  <c r="F396" i="12" s="1"/>
  <c r="F397" i="12" s="1"/>
  <c r="F398" i="12" s="1"/>
  <c r="F399" i="12" s="1"/>
  <c r="F400" i="12" s="1"/>
  <c r="F401" i="12" s="1"/>
  <c r="F402" i="12" s="1"/>
  <c r="F403" i="12" s="1"/>
  <c r="F404" i="12" s="1"/>
  <c r="F405" i="12" s="1"/>
  <c r="F406" i="12" s="1"/>
  <c r="F407" i="12" s="1"/>
  <c r="F408" i="12" s="1"/>
  <c r="D421" i="12"/>
  <c r="F336" i="12"/>
  <c r="F337" i="12" s="1"/>
  <c r="F338" i="12" s="1"/>
  <c r="F339" i="12" s="1"/>
  <c r="F340" i="12" s="1"/>
  <c r="F341" i="12" s="1"/>
  <c r="F342" i="12" s="1"/>
  <c r="F343" i="12" s="1"/>
  <c r="F344" i="12" s="1"/>
  <c r="F345" i="12" s="1"/>
  <c r="F346" i="12" s="1"/>
  <c r="F347" i="12" s="1"/>
  <c r="F348" i="12" s="1"/>
  <c r="F349" i="12" s="1"/>
  <c r="F350" i="12" s="1"/>
  <c r="F351" i="12" s="1"/>
  <c r="F352" i="12" s="1"/>
  <c r="F353" i="12" s="1"/>
  <c r="F354" i="12" s="1"/>
  <c r="F355" i="12" s="1"/>
  <c r="F356" i="12" s="1"/>
  <c r="F357" i="12" s="1"/>
  <c r="F358" i="12" s="1"/>
  <c r="F359" i="12" s="1"/>
  <c r="F360" i="12" s="1"/>
  <c r="F361" i="12" s="1"/>
  <c r="F362" i="12" s="1"/>
  <c r="F363" i="12" s="1"/>
  <c r="D376" i="12"/>
  <c r="AB58" i="12"/>
  <c r="AB283" i="12" s="1"/>
  <c r="AA58" i="12"/>
  <c r="AA103" i="12" s="1"/>
  <c r="Z58" i="12"/>
  <c r="Z283" i="12" s="1"/>
  <c r="Y58" i="12"/>
  <c r="Y193" i="12" s="1"/>
  <c r="X58" i="12"/>
  <c r="X283" i="12" s="1"/>
  <c r="W58" i="12"/>
  <c r="W103" i="12" s="1"/>
  <c r="V58" i="12"/>
  <c r="V283" i="12" s="1"/>
  <c r="U58" i="12"/>
  <c r="U193" i="12" s="1"/>
  <c r="T58" i="12"/>
  <c r="T283" i="12" s="1"/>
  <c r="S58" i="12"/>
  <c r="S103" i="12" s="1"/>
  <c r="R58" i="12"/>
  <c r="R283" i="12" s="1"/>
  <c r="Q58" i="12"/>
  <c r="Q193" i="12" s="1"/>
  <c r="P58" i="12"/>
  <c r="P283" i="12" s="1"/>
  <c r="O58" i="12"/>
  <c r="O103" i="12" s="1"/>
  <c r="N58" i="12"/>
  <c r="N283" i="12" s="1"/>
  <c r="M58" i="12"/>
  <c r="M193" i="12" s="1"/>
  <c r="L58" i="12"/>
  <c r="L283" i="12" s="1"/>
  <c r="K58" i="12"/>
  <c r="K103" i="12" s="1"/>
  <c r="J58" i="12"/>
  <c r="J283" i="12" s="1"/>
  <c r="I58" i="12"/>
  <c r="I193" i="12" s="1"/>
  <c r="H58" i="12"/>
  <c r="H283" i="12" s="1"/>
  <c r="G58" i="12"/>
  <c r="G103" i="12" s="1"/>
  <c r="F63" i="12"/>
  <c r="F64" i="12" s="1"/>
  <c r="D283" i="12"/>
  <c r="F107" i="12"/>
  <c r="F152" i="12" s="1"/>
  <c r="F197" i="12" s="1"/>
  <c r="F242" i="12" s="1"/>
  <c r="S238" i="12"/>
  <c r="D238" i="12"/>
  <c r="D193" i="12"/>
  <c r="D148" i="12"/>
  <c r="D103" i="12"/>
  <c r="F18" i="12"/>
  <c r="F19" i="12" s="1"/>
  <c r="F20" i="12" s="1"/>
  <c r="F21" i="12" s="1"/>
  <c r="F22" i="12" s="1"/>
  <c r="F23" i="12" s="1"/>
  <c r="F24" i="12" s="1"/>
  <c r="F25" i="12" s="1"/>
  <c r="F26" i="12" s="1"/>
  <c r="F27" i="12" s="1"/>
  <c r="F28" i="12" s="1"/>
  <c r="F29" i="12" s="1"/>
  <c r="F30" i="12" s="1"/>
  <c r="F31" i="12" s="1"/>
  <c r="F32" i="12" s="1"/>
  <c r="F33" i="12" s="1"/>
  <c r="F34" i="12" s="1"/>
  <c r="F35" i="12" s="1"/>
  <c r="F36" i="12" s="1"/>
  <c r="F37" i="12" s="1"/>
  <c r="F38" i="12" s="1"/>
  <c r="F39" i="12" s="1"/>
  <c r="F40" i="12" s="1"/>
  <c r="F41" i="12" s="1"/>
  <c r="F42" i="12" s="1"/>
  <c r="F43" i="12" s="1"/>
  <c r="F44" i="12" s="1"/>
  <c r="F45" i="12" s="1"/>
  <c r="D58" i="12"/>
  <c r="AB11" i="12"/>
  <c r="AA11" i="12"/>
  <c r="Z11" i="12"/>
  <c r="Y11" i="12"/>
  <c r="X11" i="12"/>
  <c r="W11" i="12"/>
  <c r="V11" i="12"/>
  <c r="U11" i="12"/>
  <c r="T11" i="12"/>
  <c r="S11" i="12"/>
  <c r="R11" i="12"/>
  <c r="Q11" i="12"/>
  <c r="P11" i="12"/>
  <c r="O11" i="12"/>
  <c r="N11" i="12"/>
  <c r="M11" i="12"/>
  <c r="L11" i="12"/>
  <c r="K11" i="12"/>
  <c r="J11" i="12"/>
  <c r="I11" i="12"/>
  <c r="H11" i="12"/>
  <c r="G11" i="12"/>
  <c r="AB10" i="12"/>
  <c r="AA10" i="12"/>
  <c r="Z10" i="12"/>
  <c r="Y10" i="12"/>
  <c r="X10" i="12"/>
  <c r="W10" i="12"/>
  <c r="V10" i="12"/>
  <c r="U10" i="12"/>
  <c r="T10" i="12"/>
  <c r="S10" i="12"/>
  <c r="R10" i="12"/>
  <c r="Q10" i="12"/>
  <c r="P10" i="12"/>
  <c r="O10" i="12"/>
  <c r="N10" i="12"/>
  <c r="M10" i="12"/>
  <c r="L10" i="12"/>
  <c r="K10" i="12"/>
  <c r="J10" i="12"/>
  <c r="I10" i="12"/>
  <c r="H10" i="12"/>
  <c r="G10" i="12"/>
  <c r="D10" i="12"/>
  <c r="AB9" i="12"/>
  <c r="AA9" i="12"/>
  <c r="Z9" i="12"/>
  <c r="Y9" i="12"/>
  <c r="X9" i="12"/>
  <c r="W9" i="12"/>
  <c r="V9" i="12"/>
  <c r="U9" i="12"/>
  <c r="T9" i="12"/>
  <c r="S9" i="12"/>
  <c r="R9" i="12"/>
  <c r="Q9" i="12"/>
  <c r="P9" i="12"/>
  <c r="O9" i="12"/>
  <c r="N9" i="12"/>
  <c r="M9" i="12"/>
  <c r="L9" i="12"/>
  <c r="K9" i="12"/>
  <c r="J9" i="12"/>
  <c r="I9" i="12"/>
  <c r="H9" i="12"/>
  <c r="G9" i="12"/>
  <c r="D9" i="12"/>
  <c r="G7" i="12"/>
  <c r="B7" i="12"/>
  <c r="G6" i="12"/>
  <c r="B6" i="12"/>
  <c r="G5" i="12"/>
  <c r="B5" i="12"/>
  <c r="G4" i="12"/>
  <c r="B4" i="12"/>
  <c r="G3" i="12"/>
  <c r="B3" i="12"/>
  <c r="G2" i="12"/>
  <c r="B2" i="12"/>
  <c r="AB43" i="11"/>
  <c r="AB595" i="11" s="1"/>
  <c r="AB590" i="11"/>
  <c r="AB598" i="11" s="1"/>
  <c r="AA43" i="11"/>
  <c r="AA595" i="11" s="1"/>
  <c r="AA590" i="11"/>
  <c r="AA598" i="11" s="1"/>
  <c r="Z43" i="11"/>
  <c r="Z595" i="11" s="1"/>
  <c r="Z590" i="11"/>
  <c r="Z598" i="11" s="1"/>
  <c r="Y43" i="11"/>
  <c r="Y595" i="11" s="1"/>
  <c r="Y590" i="11"/>
  <c r="Y598" i="11" s="1"/>
  <c r="X43" i="11"/>
  <c r="X595" i="11" s="1"/>
  <c r="X590" i="11"/>
  <c r="X598" i="11" s="1"/>
  <c r="W43" i="11"/>
  <c r="W595" i="11" s="1"/>
  <c r="W590" i="11"/>
  <c r="W598" i="11" s="1"/>
  <c r="V43" i="11"/>
  <c r="V595" i="11" s="1"/>
  <c r="V590" i="11"/>
  <c r="V598" i="11" s="1"/>
  <c r="U43" i="11"/>
  <c r="U595" i="11" s="1"/>
  <c r="U590" i="11"/>
  <c r="U598" i="11" s="1"/>
  <c r="T43" i="11"/>
  <c r="T595" i="11" s="1"/>
  <c r="T590" i="11"/>
  <c r="T598" i="11" s="1"/>
  <c r="S43" i="11"/>
  <c r="S595" i="11" s="1"/>
  <c r="S590" i="11"/>
  <c r="S598" i="11" s="1"/>
  <c r="R43" i="11"/>
  <c r="R595" i="11" s="1"/>
  <c r="R590" i="11"/>
  <c r="R598" i="11" s="1"/>
  <c r="Q43" i="11"/>
  <c r="Q595" i="11" s="1"/>
  <c r="Q590" i="11"/>
  <c r="Q598" i="11" s="1"/>
  <c r="P43" i="11"/>
  <c r="P595" i="11" s="1"/>
  <c r="P590" i="11"/>
  <c r="P598" i="11" s="1"/>
  <c r="O43" i="11"/>
  <c r="O595" i="11" s="1"/>
  <c r="O590" i="11"/>
  <c r="O598" i="11" s="1"/>
  <c r="N43" i="11"/>
  <c r="N595" i="11" s="1"/>
  <c r="N590" i="11"/>
  <c r="N598" i="11" s="1"/>
  <c r="M43" i="11"/>
  <c r="M595" i="11" s="1"/>
  <c r="M590" i="11"/>
  <c r="M598" i="11" s="1"/>
  <c r="L43" i="11"/>
  <c r="L595" i="11" s="1"/>
  <c r="L590" i="11"/>
  <c r="L598" i="11" s="1"/>
  <c r="K43" i="11"/>
  <c r="K595" i="11" s="1"/>
  <c r="K590" i="11"/>
  <c r="K598" i="11" s="1"/>
  <c r="J43" i="11"/>
  <c r="J595" i="11" s="1"/>
  <c r="J590" i="11"/>
  <c r="J598" i="11" s="1"/>
  <c r="I43" i="11"/>
  <c r="I595" i="11" s="1"/>
  <c r="I590" i="11"/>
  <c r="I598" i="11" s="1"/>
  <c r="H43" i="11"/>
  <c r="H595" i="11" s="1"/>
  <c r="H590" i="11"/>
  <c r="H598" i="11" s="1"/>
  <c r="G43" i="11"/>
  <c r="G595" i="11" s="1"/>
  <c r="G590" i="11"/>
  <c r="G598" i="11" s="1"/>
  <c r="B593" i="11"/>
  <c r="D600" i="11" s="1"/>
  <c r="B557" i="11"/>
  <c r="D590" i="11" s="1"/>
  <c r="D598" i="11" s="1"/>
  <c r="B15" i="11"/>
  <c r="D43" i="11" s="1"/>
  <c r="D595" i="11" s="1"/>
  <c r="AB11" i="11"/>
  <c r="AA11" i="11"/>
  <c r="Z11" i="11"/>
  <c r="Y11" i="11"/>
  <c r="X11" i="11"/>
  <c r="W11" i="11"/>
  <c r="V11" i="11"/>
  <c r="U11" i="11"/>
  <c r="T11" i="11"/>
  <c r="S11" i="11"/>
  <c r="R11" i="11"/>
  <c r="Q11" i="11"/>
  <c r="P11" i="11"/>
  <c r="O11" i="11"/>
  <c r="N11" i="11"/>
  <c r="M11" i="11"/>
  <c r="L11" i="11"/>
  <c r="K11" i="11"/>
  <c r="J11" i="11"/>
  <c r="I11" i="11"/>
  <c r="H11" i="11"/>
  <c r="G11" i="11"/>
  <c r="AB10" i="11"/>
  <c r="AA10" i="11"/>
  <c r="Z10" i="11"/>
  <c r="Y10" i="11"/>
  <c r="X10" i="11"/>
  <c r="W10" i="11"/>
  <c r="V10" i="11"/>
  <c r="U10" i="11"/>
  <c r="T10" i="11"/>
  <c r="S10" i="11"/>
  <c r="R10" i="11"/>
  <c r="Q10" i="11"/>
  <c r="P10" i="11"/>
  <c r="O10" i="11"/>
  <c r="N10" i="11"/>
  <c r="M10" i="11"/>
  <c r="L10" i="11"/>
  <c r="K10" i="11"/>
  <c r="J10" i="11"/>
  <c r="I10" i="11"/>
  <c r="H10" i="11"/>
  <c r="G10" i="11"/>
  <c r="D10" i="11"/>
  <c r="AB9" i="11"/>
  <c r="AA9" i="11"/>
  <c r="Z9" i="11"/>
  <c r="Y9" i="11"/>
  <c r="X9" i="11"/>
  <c r="W9" i="11"/>
  <c r="V9" i="11"/>
  <c r="U9" i="11"/>
  <c r="T9" i="11"/>
  <c r="S9" i="11"/>
  <c r="R9" i="11"/>
  <c r="Q9" i="11"/>
  <c r="P9" i="11"/>
  <c r="O9" i="11"/>
  <c r="N9" i="11"/>
  <c r="M9" i="11"/>
  <c r="L9" i="11"/>
  <c r="K9" i="11"/>
  <c r="J9" i="11"/>
  <c r="I9" i="11"/>
  <c r="H9" i="11"/>
  <c r="G9" i="11"/>
  <c r="D9" i="11"/>
  <c r="G7" i="11"/>
  <c r="B7" i="11"/>
  <c r="G6" i="11"/>
  <c r="B6" i="11"/>
  <c r="G5" i="11"/>
  <c r="B5" i="11"/>
  <c r="G4" i="11"/>
  <c r="B4" i="11"/>
  <c r="G3" i="11"/>
  <c r="B3" i="11"/>
  <c r="G2" i="11"/>
  <c r="B2" i="11"/>
  <c r="AB719" i="10"/>
  <c r="AB720" i="10"/>
  <c r="AB721" i="10"/>
  <c r="AB722" i="10"/>
  <c r="AB723" i="10"/>
  <c r="AB724" i="10"/>
  <c r="AB725" i="10"/>
  <c r="AB726" i="10"/>
  <c r="AB727" i="10"/>
  <c r="AA719" i="10"/>
  <c r="AA720" i="10"/>
  <c r="AA721" i="10"/>
  <c r="AA722" i="10"/>
  <c r="AA723" i="10"/>
  <c r="AA724" i="10"/>
  <c r="AA725" i="10"/>
  <c r="AA726" i="10"/>
  <c r="AA727" i="10"/>
  <c r="Z719" i="10"/>
  <c r="Z720" i="10"/>
  <c r="Z721" i="10"/>
  <c r="Z722" i="10"/>
  <c r="Z723" i="10"/>
  <c r="Z724" i="10"/>
  <c r="Z725" i="10"/>
  <c r="Z726" i="10"/>
  <c r="Z727" i="10"/>
  <c r="Y719" i="10"/>
  <c r="Y720" i="10"/>
  <c r="Y721" i="10"/>
  <c r="Y722" i="10"/>
  <c r="Y723" i="10"/>
  <c r="Y724" i="10"/>
  <c r="Y725" i="10"/>
  <c r="Y726" i="10"/>
  <c r="Y727" i="10"/>
  <c r="X719" i="10"/>
  <c r="X720" i="10"/>
  <c r="X721" i="10"/>
  <c r="X722" i="10"/>
  <c r="X723" i="10"/>
  <c r="X724" i="10"/>
  <c r="X725" i="10"/>
  <c r="X726" i="10"/>
  <c r="X727" i="10"/>
  <c r="W719" i="10"/>
  <c r="W720" i="10"/>
  <c r="W721" i="10"/>
  <c r="W722" i="10"/>
  <c r="W723" i="10"/>
  <c r="W724" i="10"/>
  <c r="W725" i="10"/>
  <c r="W726" i="10"/>
  <c r="W727" i="10"/>
  <c r="V719" i="10"/>
  <c r="V720" i="10"/>
  <c r="V721" i="10"/>
  <c r="V722" i="10"/>
  <c r="V723" i="10"/>
  <c r="V724" i="10"/>
  <c r="V725" i="10"/>
  <c r="V726" i="10"/>
  <c r="V727" i="10"/>
  <c r="U719" i="10"/>
  <c r="U720" i="10"/>
  <c r="U721" i="10"/>
  <c r="U722" i="10"/>
  <c r="U723" i="10"/>
  <c r="U724" i="10"/>
  <c r="U725" i="10"/>
  <c r="U726" i="10"/>
  <c r="U727" i="10"/>
  <c r="T719" i="10"/>
  <c r="T720" i="10"/>
  <c r="T721" i="10"/>
  <c r="T722" i="10"/>
  <c r="T723" i="10"/>
  <c r="T724" i="10"/>
  <c r="T725" i="10"/>
  <c r="T726" i="10"/>
  <c r="T727" i="10"/>
  <c r="S719" i="10"/>
  <c r="S720" i="10"/>
  <c r="S721" i="10"/>
  <c r="S722" i="10"/>
  <c r="S723" i="10"/>
  <c r="S724" i="10"/>
  <c r="S725" i="10"/>
  <c r="S726" i="10"/>
  <c r="S727" i="10"/>
  <c r="R719" i="10"/>
  <c r="R720" i="10"/>
  <c r="R721" i="10"/>
  <c r="R722" i="10"/>
  <c r="R723" i="10"/>
  <c r="R724" i="10"/>
  <c r="R725" i="10"/>
  <c r="R726" i="10"/>
  <c r="R727" i="10"/>
  <c r="Q719" i="10"/>
  <c r="Q720" i="10"/>
  <c r="Q721" i="10"/>
  <c r="Q722" i="10"/>
  <c r="Q723" i="10"/>
  <c r="Q724" i="10"/>
  <c r="Q725" i="10"/>
  <c r="Q726" i="10"/>
  <c r="Q727" i="10"/>
  <c r="P719" i="10"/>
  <c r="P720" i="10"/>
  <c r="P721" i="10"/>
  <c r="P722" i="10"/>
  <c r="P723" i="10"/>
  <c r="P724" i="10"/>
  <c r="P725" i="10"/>
  <c r="P726" i="10"/>
  <c r="P727" i="10"/>
  <c r="O719" i="10"/>
  <c r="O720" i="10"/>
  <c r="O721" i="10"/>
  <c r="O722" i="10"/>
  <c r="O723" i="10"/>
  <c r="O724" i="10"/>
  <c r="O725" i="10"/>
  <c r="O726" i="10"/>
  <c r="O727" i="10"/>
  <c r="N719" i="10"/>
  <c r="N720" i="10"/>
  <c r="N721" i="10"/>
  <c r="N722" i="10"/>
  <c r="N723" i="10"/>
  <c r="N724" i="10"/>
  <c r="N725" i="10"/>
  <c r="N726" i="10"/>
  <c r="N727" i="10"/>
  <c r="M719" i="10"/>
  <c r="M720" i="10"/>
  <c r="M721" i="10"/>
  <c r="M722" i="10"/>
  <c r="M723" i="10"/>
  <c r="M724" i="10"/>
  <c r="M725" i="10"/>
  <c r="M726" i="10"/>
  <c r="M727" i="10"/>
  <c r="L719" i="10"/>
  <c r="L720" i="10"/>
  <c r="L721" i="10"/>
  <c r="L722" i="10"/>
  <c r="L723" i="10"/>
  <c r="L724" i="10"/>
  <c r="L725" i="10"/>
  <c r="L726" i="10"/>
  <c r="L727" i="10"/>
  <c r="K719" i="10"/>
  <c r="K720" i="10"/>
  <c r="K721" i="10"/>
  <c r="K722" i="10"/>
  <c r="K723" i="10"/>
  <c r="K724" i="10"/>
  <c r="K725" i="10"/>
  <c r="K726" i="10"/>
  <c r="K727" i="10"/>
  <c r="J719" i="10"/>
  <c r="J720" i="10"/>
  <c r="J721" i="10"/>
  <c r="J722" i="10"/>
  <c r="J723" i="10"/>
  <c r="J724" i="10"/>
  <c r="J725" i="10"/>
  <c r="J726" i="10"/>
  <c r="J727" i="10"/>
  <c r="I719" i="10"/>
  <c r="I720" i="10"/>
  <c r="I721" i="10"/>
  <c r="I722" i="10"/>
  <c r="I723" i="10"/>
  <c r="I724" i="10"/>
  <c r="I725" i="10"/>
  <c r="I726" i="10"/>
  <c r="I727" i="10"/>
  <c r="H719" i="10"/>
  <c r="H720" i="10"/>
  <c r="H721" i="10"/>
  <c r="H722" i="10"/>
  <c r="H723" i="10"/>
  <c r="H724" i="10"/>
  <c r="H725" i="10"/>
  <c r="H726" i="10"/>
  <c r="H727" i="10"/>
  <c r="G719" i="10"/>
  <c r="G720" i="10"/>
  <c r="G721" i="10"/>
  <c r="G722" i="10"/>
  <c r="G723" i="10"/>
  <c r="G724" i="10"/>
  <c r="G725" i="10"/>
  <c r="G726" i="10"/>
  <c r="G727" i="10"/>
  <c r="D727" i="10"/>
  <c r="D726" i="10"/>
  <c r="D725" i="10"/>
  <c r="D724" i="10"/>
  <c r="D723" i="10"/>
  <c r="D722" i="10"/>
  <c r="D721" i="10"/>
  <c r="D720" i="10"/>
  <c r="F543" i="10"/>
  <c r="F569" i="10" s="1"/>
  <c r="D719" i="10"/>
  <c r="AB690" i="10"/>
  <c r="AB714" i="10"/>
  <c r="AA690" i="10"/>
  <c r="AA714" i="10"/>
  <c r="Z690" i="10"/>
  <c r="Z714" i="10"/>
  <c r="Y690" i="10"/>
  <c r="Y714" i="10"/>
  <c r="X690" i="10"/>
  <c r="X714" i="10"/>
  <c r="W690" i="10"/>
  <c r="W714" i="10"/>
  <c r="V690" i="10"/>
  <c r="V714" i="10"/>
  <c r="U690" i="10"/>
  <c r="U714" i="10"/>
  <c r="T690" i="10"/>
  <c r="T714" i="10"/>
  <c r="S690" i="10"/>
  <c r="S714" i="10"/>
  <c r="R690" i="10"/>
  <c r="R714" i="10"/>
  <c r="Q690" i="10"/>
  <c r="Q714" i="10"/>
  <c r="P690" i="10"/>
  <c r="P714" i="10"/>
  <c r="O690" i="10"/>
  <c r="O714" i="10"/>
  <c r="N690" i="10"/>
  <c r="N714" i="10"/>
  <c r="M690" i="10"/>
  <c r="M714" i="10"/>
  <c r="L690" i="10"/>
  <c r="L714" i="10"/>
  <c r="K690" i="10"/>
  <c r="K714" i="10"/>
  <c r="J690" i="10"/>
  <c r="J714" i="10"/>
  <c r="I690" i="10"/>
  <c r="I714" i="10"/>
  <c r="H690" i="10"/>
  <c r="H714" i="10"/>
  <c r="G690" i="10"/>
  <c r="G714" i="10"/>
  <c r="C463" i="10"/>
  <c r="C692" i="10" s="1"/>
  <c r="D714" i="10" s="1"/>
  <c r="D701" i="10"/>
  <c r="D700" i="10"/>
  <c r="D699" i="10"/>
  <c r="D698" i="10"/>
  <c r="D697" i="10"/>
  <c r="D696" i="10"/>
  <c r="D695" i="10"/>
  <c r="D694" i="10"/>
  <c r="D693" i="10"/>
  <c r="C439" i="10"/>
  <c r="C668" i="10" s="1"/>
  <c r="D690" i="10" s="1"/>
  <c r="D677" i="10"/>
  <c r="D676" i="10"/>
  <c r="D675" i="10"/>
  <c r="D674" i="10"/>
  <c r="D673" i="10"/>
  <c r="D672" i="10"/>
  <c r="D671" i="10"/>
  <c r="D670" i="10"/>
  <c r="D669" i="10"/>
  <c r="AB640" i="10"/>
  <c r="AB664" i="10"/>
  <c r="AA640" i="10"/>
  <c r="AA664" i="10"/>
  <c r="Z640" i="10"/>
  <c r="Z664" i="10"/>
  <c r="Y640" i="10"/>
  <c r="Y664" i="10"/>
  <c r="X640" i="10"/>
  <c r="X664" i="10"/>
  <c r="W640" i="10"/>
  <c r="W664" i="10"/>
  <c r="V640" i="10"/>
  <c r="V664" i="10"/>
  <c r="U640" i="10"/>
  <c r="U664" i="10"/>
  <c r="T640" i="10"/>
  <c r="T664" i="10"/>
  <c r="S640" i="10"/>
  <c r="S664" i="10"/>
  <c r="R640" i="10"/>
  <c r="R664" i="10"/>
  <c r="Q640" i="10"/>
  <c r="Q664" i="10"/>
  <c r="P640" i="10"/>
  <c r="P664" i="10"/>
  <c r="O640" i="10"/>
  <c r="O664" i="10"/>
  <c r="N640" i="10"/>
  <c r="N664" i="10"/>
  <c r="M640" i="10"/>
  <c r="M664" i="10"/>
  <c r="L640" i="10"/>
  <c r="L664" i="10"/>
  <c r="K640" i="10"/>
  <c r="K664" i="10"/>
  <c r="J640" i="10"/>
  <c r="J664" i="10"/>
  <c r="I640" i="10"/>
  <c r="I664" i="10"/>
  <c r="H640" i="10"/>
  <c r="H664" i="10"/>
  <c r="G640" i="10"/>
  <c r="G664" i="10"/>
  <c r="C413" i="10"/>
  <c r="C642" i="10" s="1"/>
  <c r="D664" i="10" s="1"/>
  <c r="D651" i="10"/>
  <c r="D650" i="10"/>
  <c r="D649" i="10"/>
  <c r="D648" i="10"/>
  <c r="D647" i="10"/>
  <c r="D646" i="10"/>
  <c r="D645" i="10"/>
  <c r="D644" i="10"/>
  <c r="D643" i="10"/>
  <c r="C389" i="10"/>
  <c r="C618" i="10" s="1"/>
  <c r="D640" i="10" s="1"/>
  <c r="D627" i="10"/>
  <c r="D626" i="10"/>
  <c r="D625" i="10"/>
  <c r="D624" i="10"/>
  <c r="D623" i="10"/>
  <c r="D622" i="10"/>
  <c r="D621" i="10"/>
  <c r="D620" i="10"/>
  <c r="D619" i="10"/>
  <c r="AB590" i="10"/>
  <c r="AB614" i="10"/>
  <c r="AA590" i="10"/>
  <c r="AA614" i="10"/>
  <c r="Z590" i="10"/>
  <c r="Z614" i="10"/>
  <c r="Y590" i="10"/>
  <c r="Y614" i="10"/>
  <c r="X590" i="10"/>
  <c r="X614" i="10"/>
  <c r="W590" i="10"/>
  <c r="W614" i="10"/>
  <c r="V590" i="10"/>
  <c r="V614" i="10"/>
  <c r="U590" i="10"/>
  <c r="U614" i="10"/>
  <c r="T590" i="10"/>
  <c r="T614" i="10"/>
  <c r="S590" i="10"/>
  <c r="S614" i="10"/>
  <c r="R590" i="10"/>
  <c r="R614" i="10"/>
  <c r="Q590" i="10"/>
  <c r="Q614" i="10"/>
  <c r="P590" i="10"/>
  <c r="P614" i="10"/>
  <c r="O590" i="10"/>
  <c r="O614" i="10"/>
  <c r="N590" i="10"/>
  <c r="N614" i="10"/>
  <c r="M590" i="10"/>
  <c r="M614" i="10"/>
  <c r="L590" i="10"/>
  <c r="L614" i="10"/>
  <c r="K590" i="10"/>
  <c r="K614" i="10"/>
  <c r="J590" i="10"/>
  <c r="J614" i="10"/>
  <c r="I590" i="10"/>
  <c r="I614" i="10"/>
  <c r="H590" i="10"/>
  <c r="H614" i="10"/>
  <c r="G590" i="10"/>
  <c r="G614" i="10"/>
  <c r="C363" i="10"/>
  <c r="C339" i="10"/>
  <c r="C568" i="10" s="1"/>
  <c r="D590" i="10" s="1"/>
  <c r="D577" i="10"/>
  <c r="D576" i="10"/>
  <c r="D575" i="10"/>
  <c r="D574" i="10"/>
  <c r="D573" i="10"/>
  <c r="D572" i="10"/>
  <c r="D571" i="10"/>
  <c r="D570" i="10"/>
  <c r="D569" i="10"/>
  <c r="AB540" i="10"/>
  <c r="AB564" i="10"/>
  <c r="AA540" i="10"/>
  <c r="AA564" i="10"/>
  <c r="Z540" i="10"/>
  <c r="Z564" i="10"/>
  <c r="Y540" i="10"/>
  <c r="Y564" i="10"/>
  <c r="X540" i="10"/>
  <c r="X564" i="10"/>
  <c r="W540" i="10"/>
  <c r="W564" i="10"/>
  <c r="V540" i="10"/>
  <c r="V564" i="10"/>
  <c r="U540" i="10"/>
  <c r="U564" i="10"/>
  <c r="T540" i="10"/>
  <c r="T564" i="10"/>
  <c r="S540" i="10"/>
  <c r="S564" i="10"/>
  <c r="R540" i="10"/>
  <c r="R564" i="10"/>
  <c r="Q540" i="10"/>
  <c r="Q564" i="10"/>
  <c r="P540" i="10"/>
  <c r="P564" i="10"/>
  <c r="O540" i="10"/>
  <c r="O564" i="10"/>
  <c r="N540" i="10"/>
  <c r="N564" i="10"/>
  <c r="M540" i="10"/>
  <c r="M564" i="10"/>
  <c r="L540" i="10"/>
  <c r="L564" i="10"/>
  <c r="K540" i="10"/>
  <c r="K564" i="10"/>
  <c r="J540" i="10"/>
  <c r="J564" i="10"/>
  <c r="I540" i="10"/>
  <c r="I564" i="10"/>
  <c r="H540" i="10"/>
  <c r="H564" i="10"/>
  <c r="G540" i="10"/>
  <c r="G564" i="10"/>
  <c r="C313" i="10"/>
  <c r="C542" i="10" s="1"/>
  <c r="D564" i="10" s="1"/>
  <c r="D551" i="10"/>
  <c r="D550" i="10"/>
  <c r="D549" i="10"/>
  <c r="D548" i="10"/>
  <c r="D547" i="10"/>
  <c r="D546" i="10"/>
  <c r="D545" i="10"/>
  <c r="D544" i="10"/>
  <c r="D543" i="10"/>
  <c r="C289" i="10"/>
  <c r="C518" i="10" s="1"/>
  <c r="D540" i="10" s="1"/>
  <c r="D527" i="10"/>
  <c r="D526" i="10"/>
  <c r="D525" i="10"/>
  <c r="D524" i="10"/>
  <c r="D523" i="10"/>
  <c r="D522" i="10"/>
  <c r="D521" i="10"/>
  <c r="D520" i="10"/>
  <c r="D519" i="10"/>
  <c r="AB490" i="10"/>
  <c r="AB491" i="10"/>
  <c r="AB492" i="10"/>
  <c r="AB493" i="10"/>
  <c r="AB494" i="10"/>
  <c r="AB495" i="10"/>
  <c r="AB496" i="10"/>
  <c r="AB497" i="10"/>
  <c r="AB498" i="10"/>
  <c r="AB509" i="10"/>
  <c r="AA490" i="10"/>
  <c r="AA491" i="10"/>
  <c r="AA492" i="10"/>
  <c r="AA493" i="10"/>
  <c r="AA494" i="10"/>
  <c r="AA495" i="10"/>
  <c r="AA496" i="10"/>
  <c r="AA497" i="10"/>
  <c r="AA498" i="10"/>
  <c r="AA509" i="10"/>
  <c r="Z490" i="10"/>
  <c r="Z491" i="10"/>
  <c r="Z492" i="10"/>
  <c r="Z493" i="10"/>
  <c r="Z494" i="10"/>
  <c r="Z495" i="10"/>
  <c r="Z496" i="10"/>
  <c r="Z497" i="10"/>
  <c r="Z498" i="10"/>
  <c r="Z509" i="10"/>
  <c r="Y490" i="10"/>
  <c r="Y491" i="10"/>
  <c r="Y492" i="10"/>
  <c r="Y493" i="10"/>
  <c r="Y494" i="10"/>
  <c r="Y495" i="10"/>
  <c r="Y496" i="10"/>
  <c r="Y497" i="10"/>
  <c r="Y498" i="10"/>
  <c r="Y509" i="10"/>
  <c r="X490" i="10"/>
  <c r="X491" i="10"/>
  <c r="X492" i="10"/>
  <c r="X493" i="10"/>
  <c r="X494" i="10"/>
  <c r="X495" i="10"/>
  <c r="X496" i="10"/>
  <c r="X497" i="10"/>
  <c r="X498" i="10"/>
  <c r="X509" i="10"/>
  <c r="W490" i="10"/>
  <c r="W491" i="10"/>
  <c r="W492" i="10"/>
  <c r="W493" i="10"/>
  <c r="W494" i="10"/>
  <c r="W495" i="10"/>
  <c r="W496" i="10"/>
  <c r="W497" i="10"/>
  <c r="W498" i="10"/>
  <c r="W509" i="10"/>
  <c r="V490" i="10"/>
  <c r="V491" i="10"/>
  <c r="V492" i="10"/>
  <c r="V493" i="10"/>
  <c r="V494" i="10"/>
  <c r="V495" i="10"/>
  <c r="V496" i="10"/>
  <c r="V497" i="10"/>
  <c r="V498" i="10"/>
  <c r="V509" i="10"/>
  <c r="U490" i="10"/>
  <c r="U491" i="10"/>
  <c r="U492" i="10"/>
  <c r="U493" i="10"/>
  <c r="U494" i="10"/>
  <c r="U495" i="10"/>
  <c r="U496" i="10"/>
  <c r="U497" i="10"/>
  <c r="U498" i="10"/>
  <c r="U509" i="10"/>
  <c r="T490" i="10"/>
  <c r="T491" i="10"/>
  <c r="T492" i="10"/>
  <c r="T493" i="10"/>
  <c r="T494" i="10"/>
  <c r="T495" i="10"/>
  <c r="T496" i="10"/>
  <c r="T497" i="10"/>
  <c r="T498" i="10"/>
  <c r="T509" i="10"/>
  <c r="S490" i="10"/>
  <c r="S491" i="10"/>
  <c r="S492" i="10"/>
  <c r="S493" i="10"/>
  <c r="S494" i="10"/>
  <c r="S495" i="10"/>
  <c r="S496" i="10"/>
  <c r="S497" i="10"/>
  <c r="S498" i="10"/>
  <c r="S509" i="10"/>
  <c r="R490" i="10"/>
  <c r="R491" i="10"/>
  <c r="R492" i="10"/>
  <c r="R493" i="10"/>
  <c r="R494" i="10"/>
  <c r="R495" i="10"/>
  <c r="R496" i="10"/>
  <c r="R497" i="10"/>
  <c r="R498" i="10"/>
  <c r="R509" i="10"/>
  <c r="Q490" i="10"/>
  <c r="Q491" i="10"/>
  <c r="Q492" i="10"/>
  <c r="Q493" i="10"/>
  <c r="Q494" i="10"/>
  <c r="Q495" i="10"/>
  <c r="Q496" i="10"/>
  <c r="Q497" i="10"/>
  <c r="Q498" i="10"/>
  <c r="Q509" i="10"/>
  <c r="P490" i="10"/>
  <c r="P491" i="10"/>
  <c r="P492" i="10"/>
  <c r="P493" i="10"/>
  <c r="P494" i="10"/>
  <c r="P495" i="10"/>
  <c r="P496" i="10"/>
  <c r="P497" i="10"/>
  <c r="P498" i="10"/>
  <c r="P509" i="10"/>
  <c r="O490" i="10"/>
  <c r="O491" i="10"/>
  <c r="O492" i="10"/>
  <c r="O493" i="10"/>
  <c r="O494" i="10"/>
  <c r="O495" i="10"/>
  <c r="O496" i="10"/>
  <c r="O497" i="10"/>
  <c r="O498" i="10"/>
  <c r="O509" i="10"/>
  <c r="N490" i="10"/>
  <c r="N491" i="10"/>
  <c r="N492" i="10"/>
  <c r="N493" i="10"/>
  <c r="N494" i="10"/>
  <c r="N495" i="10"/>
  <c r="N496" i="10"/>
  <c r="N497" i="10"/>
  <c r="N498" i="10"/>
  <c r="N509" i="10"/>
  <c r="M490" i="10"/>
  <c r="M491" i="10"/>
  <c r="M492" i="10"/>
  <c r="M493" i="10"/>
  <c r="M494" i="10"/>
  <c r="M495" i="10"/>
  <c r="M496" i="10"/>
  <c r="M497" i="10"/>
  <c r="M498" i="10"/>
  <c r="M509" i="10"/>
  <c r="L490" i="10"/>
  <c r="L491" i="10"/>
  <c r="L492" i="10"/>
  <c r="L493" i="10"/>
  <c r="L494" i="10"/>
  <c r="L495" i="10"/>
  <c r="L496" i="10"/>
  <c r="L497" i="10"/>
  <c r="L498" i="10"/>
  <c r="L509" i="10"/>
  <c r="K490" i="10"/>
  <c r="K491" i="10"/>
  <c r="K492" i="10"/>
  <c r="K493" i="10"/>
  <c r="K494" i="10"/>
  <c r="K495" i="10"/>
  <c r="K496" i="10"/>
  <c r="K497" i="10"/>
  <c r="K498" i="10"/>
  <c r="K509" i="10"/>
  <c r="J490" i="10"/>
  <c r="J491" i="10"/>
  <c r="J492" i="10"/>
  <c r="J493" i="10"/>
  <c r="J494" i="10"/>
  <c r="J495" i="10"/>
  <c r="J496" i="10"/>
  <c r="J497" i="10"/>
  <c r="J498" i="10"/>
  <c r="J509" i="10"/>
  <c r="I490" i="10"/>
  <c r="I491" i="10"/>
  <c r="I492" i="10"/>
  <c r="I493" i="10"/>
  <c r="I494" i="10"/>
  <c r="I495" i="10"/>
  <c r="I496" i="10"/>
  <c r="I497" i="10"/>
  <c r="I498" i="10"/>
  <c r="I509" i="10"/>
  <c r="H490" i="10"/>
  <c r="H491" i="10"/>
  <c r="H492" i="10"/>
  <c r="H493" i="10"/>
  <c r="H494" i="10"/>
  <c r="H495" i="10"/>
  <c r="H496" i="10"/>
  <c r="H497" i="10"/>
  <c r="H498" i="10"/>
  <c r="H509" i="10"/>
  <c r="G490" i="10"/>
  <c r="G491" i="10"/>
  <c r="G492" i="10"/>
  <c r="G493" i="10"/>
  <c r="G494" i="10"/>
  <c r="G495" i="10"/>
  <c r="G496" i="10"/>
  <c r="G497" i="10"/>
  <c r="G498" i="10"/>
  <c r="G509" i="10"/>
  <c r="D498" i="10"/>
  <c r="D497" i="10"/>
  <c r="D496" i="10"/>
  <c r="D495" i="10"/>
  <c r="D494" i="10"/>
  <c r="D493" i="10"/>
  <c r="D492" i="10"/>
  <c r="D491" i="10"/>
  <c r="F314" i="10"/>
  <c r="F340" i="10" s="1"/>
  <c r="F364" i="10" s="1"/>
  <c r="F390" i="10" s="1"/>
  <c r="F414" i="10" s="1"/>
  <c r="F440" i="10" s="1"/>
  <c r="F464" i="10" s="1"/>
  <c r="F490" i="10" s="1"/>
  <c r="D490" i="10"/>
  <c r="AB461" i="10"/>
  <c r="AB485" i="10"/>
  <c r="AA461" i="10"/>
  <c r="AA485" i="10"/>
  <c r="Z461" i="10"/>
  <c r="Z485" i="10"/>
  <c r="Y461" i="10"/>
  <c r="Y485" i="10"/>
  <c r="X461" i="10"/>
  <c r="X485" i="10"/>
  <c r="W461" i="10"/>
  <c r="W485" i="10"/>
  <c r="V461" i="10"/>
  <c r="V485" i="10"/>
  <c r="U461" i="10"/>
  <c r="U485" i="10"/>
  <c r="T461" i="10"/>
  <c r="T485" i="10"/>
  <c r="S461" i="10"/>
  <c r="S485" i="10"/>
  <c r="R461" i="10"/>
  <c r="R485" i="10"/>
  <c r="Q461" i="10"/>
  <c r="Q485" i="10"/>
  <c r="P461" i="10"/>
  <c r="P485" i="10"/>
  <c r="O461" i="10"/>
  <c r="O485" i="10"/>
  <c r="N461" i="10"/>
  <c r="N485" i="10"/>
  <c r="M461" i="10"/>
  <c r="M485" i="10"/>
  <c r="L461" i="10"/>
  <c r="L485" i="10"/>
  <c r="K461" i="10"/>
  <c r="K485" i="10"/>
  <c r="J461" i="10"/>
  <c r="J485" i="10"/>
  <c r="I461" i="10"/>
  <c r="I485" i="10"/>
  <c r="H461" i="10"/>
  <c r="H485" i="10"/>
  <c r="G461" i="10"/>
  <c r="G485" i="10"/>
  <c r="D472" i="10"/>
  <c r="D471" i="10"/>
  <c r="D470" i="10"/>
  <c r="D469" i="10"/>
  <c r="D468" i="10"/>
  <c r="D467" i="10"/>
  <c r="D466" i="10"/>
  <c r="D465" i="10"/>
  <c r="D464" i="10"/>
  <c r="D448" i="10"/>
  <c r="D447" i="10"/>
  <c r="D446" i="10"/>
  <c r="D445" i="10"/>
  <c r="D444" i="10"/>
  <c r="D443" i="10"/>
  <c r="D442" i="10"/>
  <c r="D441" i="10"/>
  <c r="D440" i="10"/>
  <c r="AB411" i="10"/>
  <c r="AB435" i="10"/>
  <c r="AA411" i="10"/>
  <c r="AA435" i="10"/>
  <c r="Z411" i="10"/>
  <c r="Z435" i="10"/>
  <c r="Y411" i="10"/>
  <c r="Y435" i="10"/>
  <c r="X411" i="10"/>
  <c r="X435" i="10"/>
  <c r="W411" i="10"/>
  <c r="W435" i="10"/>
  <c r="V411" i="10"/>
  <c r="V435" i="10"/>
  <c r="U411" i="10"/>
  <c r="U435" i="10"/>
  <c r="T411" i="10"/>
  <c r="T435" i="10"/>
  <c r="S411" i="10"/>
  <c r="S435" i="10"/>
  <c r="R411" i="10"/>
  <c r="R435" i="10"/>
  <c r="Q411" i="10"/>
  <c r="Q435" i="10"/>
  <c r="P411" i="10"/>
  <c r="P435" i="10"/>
  <c r="O411" i="10"/>
  <c r="O435" i="10"/>
  <c r="N411" i="10"/>
  <c r="N435" i="10"/>
  <c r="M411" i="10"/>
  <c r="M435" i="10"/>
  <c r="L411" i="10"/>
  <c r="L435" i="10"/>
  <c r="K411" i="10"/>
  <c r="K435" i="10"/>
  <c r="J411" i="10"/>
  <c r="J435" i="10"/>
  <c r="I411" i="10"/>
  <c r="I435" i="10"/>
  <c r="H411" i="10"/>
  <c r="H435" i="10"/>
  <c r="G411" i="10"/>
  <c r="G435" i="10"/>
  <c r="D422" i="10"/>
  <c r="D421" i="10"/>
  <c r="D420" i="10"/>
  <c r="D419" i="10"/>
  <c r="D418" i="10"/>
  <c r="D417" i="10"/>
  <c r="D416" i="10"/>
  <c r="D415" i="10"/>
  <c r="D414" i="10"/>
  <c r="D398" i="10"/>
  <c r="D397" i="10"/>
  <c r="D396" i="10"/>
  <c r="D395" i="10"/>
  <c r="D394" i="10"/>
  <c r="D393" i="10"/>
  <c r="D392" i="10"/>
  <c r="D391" i="10"/>
  <c r="D390" i="10"/>
  <c r="AB361" i="10"/>
  <c r="AB385" i="10"/>
  <c r="AA361" i="10"/>
  <c r="AA385" i="10"/>
  <c r="Z361" i="10"/>
  <c r="Z385" i="10"/>
  <c r="Y361" i="10"/>
  <c r="Y385" i="10"/>
  <c r="X361" i="10"/>
  <c r="X385" i="10"/>
  <c r="W361" i="10"/>
  <c r="W385" i="10"/>
  <c r="V361" i="10"/>
  <c r="V385" i="10"/>
  <c r="U361" i="10"/>
  <c r="U385" i="10"/>
  <c r="T361" i="10"/>
  <c r="T385" i="10"/>
  <c r="S361" i="10"/>
  <c r="S385" i="10"/>
  <c r="R361" i="10"/>
  <c r="R385" i="10"/>
  <c r="Q361" i="10"/>
  <c r="Q385" i="10"/>
  <c r="P361" i="10"/>
  <c r="P385" i="10"/>
  <c r="O361" i="10"/>
  <c r="O385" i="10"/>
  <c r="N361" i="10"/>
  <c r="N385" i="10"/>
  <c r="M361" i="10"/>
  <c r="M385" i="10"/>
  <c r="L361" i="10"/>
  <c r="L385" i="10"/>
  <c r="K361" i="10"/>
  <c r="K385" i="10"/>
  <c r="J361" i="10"/>
  <c r="J385" i="10"/>
  <c r="I361" i="10"/>
  <c r="I385" i="10"/>
  <c r="H361" i="10"/>
  <c r="H385" i="10"/>
  <c r="G361" i="10"/>
  <c r="G385" i="10"/>
  <c r="D372" i="10"/>
  <c r="D371" i="10"/>
  <c r="D370" i="10"/>
  <c r="D369" i="10"/>
  <c r="D368" i="10"/>
  <c r="D367" i="10"/>
  <c r="D366" i="10"/>
  <c r="D365" i="10"/>
  <c r="D364" i="10"/>
  <c r="D348" i="10"/>
  <c r="D347" i="10"/>
  <c r="D346" i="10"/>
  <c r="D345" i="10"/>
  <c r="D344" i="10"/>
  <c r="D343" i="10"/>
  <c r="D342" i="10"/>
  <c r="D341" i="10"/>
  <c r="D340" i="10"/>
  <c r="AB311" i="10"/>
  <c r="AB335" i="10"/>
  <c r="AA311" i="10"/>
  <c r="AA335" i="10"/>
  <c r="Z311" i="10"/>
  <c r="Z335" i="10"/>
  <c r="Y311" i="10"/>
  <c r="Y335" i="10"/>
  <c r="X311" i="10"/>
  <c r="X335" i="10"/>
  <c r="W311" i="10"/>
  <c r="W335" i="10"/>
  <c r="V311" i="10"/>
  <c r="V335" i="10"/>
  <c r="U311" i="10"/>
  <c r="U335" i="10"/>
  <c r="T311" i="10"/>
  <c r="T335" i="10"/>
  <c r="S311" i="10"/>
  <c r="S335" i="10"/>
  <c r="R311" i="10"/>
  <c r="R335" i="10"/>
  <c r="Q311" i="10"/>
  <c r="Q335" i="10"/>
  <c r="P311" i="10"/>
  <c r="P335" i="10"/>
  <c r="O311" i="10"/>
  <c r="O335" i="10"/>
  <c r="N311" i="10"/>
  <c r="N335" i="10"/>
  <c r="M311" i="10"/>
  <c r="M335" i="10"/>
  <c r="L311" i="10"/>
  <c r="L335" i="10"/>
  <c r="K311" i="10"/>
  <c r="K335" i="10"/>
  <c r="J311" i="10"/>
  <c r="J335" i="10"/>
  <c r="I311" i="10"/>
  <c r="I335" i="10"/>
  <c r="H311" i="10"/>
  <c r="H335" i="10"/>
  <c r="G311" i="10"/>
  <c r="G335" i="10"/>
  <c r="D322" i="10"/>
  <c r="D321" i="10"/>
  <c r="D320" i="10"/>
  <c r="D319" i="10"/>
  <c r="D318" i="10"/>
  <c r="D317" i="10"/>
  <c r="D316" i="10"/>
  <c r="D315" i="10"/>
  <c r="D314" i="10"/>
  <c r="D298" i="10"/>
  <c r="D297" i="10"/>
  <c r="D296" i="10"/>
  <c r="D295" i="10"/>
  <c r="D294" i="10"/>
  <c r="D293" i="10"/>
  <c r="D292" i="10"/>
  <c r="D291" i="10"/>
  <c r="D290" i="10"/>
  <c r="D282" i="10"/>
  <c r="D239" i="10"/>
  <c r="D279" i="10" s="1"/>
  <c r="D254" i="10"/>
  <c r="D253" i="10"/>
  <c r="D252" i="10"/>
  <c r="D251" i="10"/>
  <c r="D250" i="10"/>
  <c r="D249" i="10"/>
  <c r="D248" i="10"/>
  <c r="D247" i="10"/>
  <c r="D246" i="10"/>
  <c r="D245" i="10"/>
  <c r="D244" i="10"/>
  <c r="D243" i="10"/>
  <c r="D226" i="10"/>
  <c r="D225" i="10"/>
  <c r="D224" i="10"/>
  <c r="D223" i="10"/>
  <c r="D222" i="10"/>
  <c r="D221" i="10"/>
  <c r="D220" i="10"/>
  <c r="D219" i="10"/>
  <c r="D218" i="10"/>
  <c r="AB189" i="10"/>
  <c r="AB213" i="10"/>
  <c r="AA189" i="10"/>
  <c r="AA213" i="10"/>
  <c r="Z189" i="10"/>
  <c r="Z213" i="10"/>
  <c r="Y189" i="10"/>
  <c r="Y213" i="10"/>
  <c r="X189" i="10"/>
  <c r="X213" i="10"/>
  <c r="W189" i="10"/>
  <c r="W213" i="10"/>
  <c r="V189" i="10"/>
  <c r="V213" i="10"/>
  <c r="U189" i="10"/>
  <c r="U213" i="10"/>
  <c r="T189" i="10"/>
  <c r="T213" i="10"/>
  <c r="S189" i="10"/>
  <c r="S213" i="10"/>
  <c r="R189" i="10"/>
  <c r="R213" i="10"/>
  <c r="Q189" i="10"/>
  <c r="Q213" i="10"/>
  <c r="P189" i="10"/>
  <c r="P213" i="10"/>
  <c r="O189" i="10"/>
  <c r="O213" i="10"/>
  <c r="N189" i="10"/>
  <c r="N213" i="10"/>
  <c r="M189" i="10"/>
  <c r="M213" i="10"/>
  <c r="L189" i="10"/>
  <c r="L213" i="10"/>
  <c r="K189" i="10"/>
  <c r="K213" i="10"/>
  <c r="J189" i="10"/>
  <c r="J213" i="10"/>
  <c r="I189" i="10"/>
  <c r="I213" i="10"/>
  <c r="H189" i="10"/>
  <c r="H213" i="10"/>
  <c r="G189" i="10"/>
  <c r="G213" i="10"/>
  <c r="D213" i="10"/>
  <c r="D200" i="10"/>
  <c r="D199" i="10"/>
  <c r="D198" i="10"/>
  <c r="D197" i="10"/>
  <c r="D196" i="10"/>
  <c r="D195" i="10"/>
  <c r="D194" i="10"/>
  <c r="D193" i="10"/>
  <c r="D192" i="10"/>
  <c r="D189" i="10"/>
  <c r="D176" i="10"/>
  <c r="D175" i="10"/>
  <c r="D174" i="10"/>
  <c r="D173" i="10"/>
  <c r="D172" i="10"/>
  <c r="D171" i="10"/>
  <c r="D170" i="10"/>
  <c r="D169" i="10"/>
  <c r="D168" i="10"/>
  <c r="AB139" i="10"/>
  <c r="AB163" i="10"/>
  <c r="AA139" i="10"/>
  <c r="AA163" i="10"/>
  <c r="Z139" i="10"/>
  <c r="Z163" i="10"/>
  <c r="Y139" i="10"/>
  <c r="Y163" i="10"/>
  <c r="X139" i="10"/>
  <c r="X163" i="10"/>
  <c r="W139" i="10"/>
  <c r="W163" i="10"/>
  <c r="V139" i="10"/>
  <c r="V163" i="10"/>
  <c r="U139" i="10"/>
  <c r="U163" i="10"/>
  <c r="T139" i="10"/>
  <c r="T163" i="10"/>
  <c r="S139" i="10"/>
  <c r="S163" i="10"/>
  <c r="R139" i="10"/>
  <c r="R163" i="10"/>
  <c r="Q139" i="10"/>
  <c r="Q163" i="10"/>
  <c r="P139" i="10"/>
  <c r="P163" i="10"/>
  <c r="O139" i="10"/>
  <c r="O163" i="10"/>
  <c r="N139" i="10"/>
  <c r="N163" i="10"/>
  <c r="M139" i="10"/>
  <c r="M163" i="10"/>
  <c r="L139" i="10"/>
  <c r="L163" i="10"/>
  <c r="K139" i="10"/>
  <c r="K163" i="10"/>
  <c r="J139" i="10"/>
  <c r="J163" i="10"/>
  <c r="I139" i="10"/>
  <c r="I163" i="10"/>
  <c r="H139" i="10"/>
  <c r="H163" i="10"/>
  <c r="G139" i="10"/>
  <c r="G163" i="10"/>
  <c r="D163" i="10"/>
  <c r="D150" i="10"/>
  <c r="D149" i="10"/>
  <c r="D148" i="10"/>
  <c r="D147" i="10"/>
  <c r="D146" i="10"/>
  <c r="D145" i="10"/>
  <c r="D144" i="10"/>
  <c r="D143" i="10"/>
  <c r="D142" i="10"/>
  <c r="D139" i="10"/>
  <c r="D126" i="10"/>
  <c r="D125" i="10"/>
  <c r="D124" i="10"/>
  <c r="D123" i="10"/>
  <c r="D122" i="10"/>
  <c r="D121" i="10"/>
  <c r="D120" i="10"/>
  <c r="D119" i="10"/>
  <c r="D118" i="10"/>
  <c r="AB89" i="10"/>
  <c r="AB113" i="10"/>
  <c r="AA89" i="10"/>
  <c r="AA113" i="10"/>
  <c r="Z89" i="10"/>
  <c r="Z113" i="10"/>
  <c r="Y89" i="10"/>
  <c r="Y113" i="10"/>
  <c r="X89" i="10"/>
  <c r="X113" i="10"/>
  <c r="W89" i="10"/>
  <c r="W113" i="10"/>
  <c r="V89" i="10"/>
  <c r="V113" i="10"/>
  <c r="U89" i="10"/>
  <c r="U113" i="10"/>
  <c r="T89" i="10"/>
  <c r="T113" i="10"/>
  <c r="S89" i="10"/>
  <c r="S113" i="10"/>
  <c r="R89" i="10"/>
  <c r="R113" i="10"/>
  <c r="Q89" i="10"/>
  <c r="Q113" i="10"/>
  <c r="P89" i="10"/>
  <c r="P113" i="10"/>
  <c r="O89" i="10"/>
  <c r="O113" i="10"/>
  <c r="N89" i="10"/>
  <c r="N113" i="10"/>
  <c r="M89" i="10"/>
  <c r="M113" i="10"/>
  <c r="L89" i="10"/>
  <c r="L113" i="10"/>
  <c r="K89" i="10"/>
  <c r="K113" i="10"/>
  <c r="J89" i="10"/>
  <c r="J113" i="10"/>
  <c r="I89" i="10"/>
  <c r="I113" i="10"/>
  <c r="H89" i="10"/>
  <c r="H113" i="10"/>
  <c r="G89" i="10"/>
  <c r="G113" i="10"/>
  <c r="D113" i="10"/>
  <c r="D100" i="10"/>
  <c r="D99" i="10"/>
  <c r="D98" i="10"/>
  <c r="D97" i="10"/>
  <c r="D96" i="10"/>
  <c r="D95" i="10"/>
  <c r="D94" i="10"/>
  <c r="D93" i="10"/>
  <c r="D92" i="10"/>
  <c r="D89" i="10"/>
  <c r="D76" i="10"/>
  <c r="D75" i="10"/>
  <c r="D74" i="10"/>
  <c r="D73" i="10"/>
  <c r="D72" i="10"/>
  <c r="D71" i="10"/>
  <c r="D70" i="10"/>
  <c r="D69" i="10"/>
  <c r="D68" i="10"/>
  <c r="AB39" i="10"/>
  <c r="AB63" i="10"/>
  <c r="AA39" i="10"/>
  <c r="AA63" i="10"/>
  <c r="Z39" i="10"/>
  <c r="Z63" i="10"/>
  <c r="Y39" i="10"/>
  <c r="Y63" i="10"/>
  <c r="X39" i="10"/>
  <c r="X63" i="10"/>
  <c r="W39" i="10"/>
  <c r="W63" i="10"/>
  <c r="V39" i="10"/>
  <c r="V63" i="10"/>
  <c r="U39" i="10"/>
  <c r="U63" i="10"/>
  <c r="T39" i="10"/>
  <c r="T63" i="10"/>
  <c r="S39" i="10"/>
  <c r="S63" i="10"/>
  <c r="R39" i="10"/>
  <c r="R63" i="10"/>
  <c r="Q39" i="10"/>
  <c r="Q63" i="10"/>
  <c r="P39" i="10"/>
  <c r="P63" i="10"/>
  <c r="O39" i="10"/>
  <c r="O63" i="10"/>
  <c r="N39" i="10"/>
  <c r="N63" i="10"/>
  <c r="M39" i="10"/>
  <c r="M63" i="10"/>
  <c r="L39" i="10"/>
  <c r="L63" i="10"/>
  <c r="K39" i="10"/>
  <c r="K63" i="10"/>
  <c r="J39" i="10"/>
  <c r="J63" i="10"/>
  <c r="I39" i="10"/>
  <c r="I63" i="10"/>
  <c r="H39" i="10"/>
  <c r="H63" i="10"/>
  <c r="G39" i="10"/>
  <c r="G63" i="10"/>
  <c r="D63" i="10"/>
  <c r="D50" i="10"/>
  <c r="D49" i="10"/>
  <c r="D48" i="10"/>
  <c r="D47" i="10"/>
  <c r="D46" i="10"/>
  <c r="D45" i="10"/>
  <c r="D44" i="10"/>
  <c r="D43" i="10"/>
  <c r="D42" i="10"/>
  <c r="D39" i="10"/>
  <c r="D26" i="10"/>
  <c r="D25" i="10"/>
  <c r="D24" i="10"/>
  <c r="D23" i="10"/>
  <c r="D22" i="10"/>
  <c r="D21" i="10"/>
  <c r="D20" i="10"/>
  <c r="D19" i="10"/>
  <c r="D18" i="10"/>
  <c r="AB11" i="10"/>
  <c r="AA11" i="10"/>
  <c r="Z11" i="10"/>
  <c r="Y11" i="10"/>
  <c r="X11" i="10"/>
  <c r="W11" i="10"/>
  <c r="V11" i="10"/>
  <c r="U11" i="10"/>
  <c r="T11" i="10"/>
  <c r="S11" i="10"/>
  <c r="R11" i="10"/>
  <c r="Q11" i="10"/>
  <c r="P11" i="10"/>
  <c r="O11" i="10"/>
  <c r="N11" i="10"/>
  <c r="M11" i="10"/>
  <c r="L11" i="10"/>
  <c r="K11" i="10"/>
  <c r="J11" i="10"/>
  <c r="I11" i="10"/>
  <c r="H11" i="10"/>
  <c r="G11" i="10"/>
  <c r="AB10" i="10"/>
  <c r="AA10" i="10"/>
  <c r="Z10" i="10"/>
  <c r="Y10" i="10"/>
  <c r="X10" i="10"/>
  <c r="W10" i="10"/>
  <c r="V10" i="10"/>
  <c r="U10" i="10"/>
  <c r="T10" i="10"/>
  <c r="S10" i="10"/>
  <c r="R10" i="10"/>
  <c r="Q10" i="10"/>
  <c r="P10" i="10"/>
  <c r="O10" i="10"/>
  <c r="N10" i="10"/>
  <c r="M10" i="10"/>
  <c r="L10" i="10"/>
  <c r="K10" i="10"/>
  <c r="J10" i="10"/>
  <c r="I10" i="10"/>
  <c r="H10" i="10"/>
  <c r="G10" i="10"/>
  <c r="D10" i="10"/>
  <c r="AB9" i="10"/>
  <c r="AA9" i="10"/>
  <c r="Z9" i="10"/>
  <c r="Y9" i="10"/>
  <c r="X9" i="10"/>
  <c r="W9" i="10"/>
  <c r="V9" i="10"/>
  <c r="U9" i="10"/>
  <c r="T9" i="10"/>
  <c r="S9" i="10"/>
  <c r="R9" i="10"/>
  <c r="Q9" i="10"/>
  <c r="P9" i="10"/>
  <c r="O9" i="10"/>
  <c r="N9" i="10"/>
  <c r="M9" i="10"/>
  <c r="L9" i="10"/>
  <c r="K9" i="10"/>
  <c r="J9" i="10"/>
  <c r="I9" i="10"/>
  <c r="H9" i="10"/>
  <c r="G9" i="10"/>
  <c r="D9" i="10"/>
  <c r="G7" i="10"/>
  <c r="B7" i="10"/>
  <c r="G6" i="10"/>
  <c r="B6" i="10"/>
  <c r="G5" i="10"/>
  <c r="B5" i="10"/>
  <c r="G4" i="10"/>
  <c r="B4" i="10"/>
  <c r="G3" i="10"/>
  <c r="B3" i="10"/>
  <c r="G2" i="10"/>
  <c r="B2" i="10"/>
  <c r="C11" i="9"/>
  <c r="D2704" i="8"/>
  <c r="D78" i="7" s="1"/>
  <c r="D2703" i="8"/>
  <c r="D77" i="7" s="1"/>
  <c r="D2702" i="8"/>
  <c r="D76" i="7" s="1"/>
  <c r="D2701" i="8"/>
  <c r="D75" i="7" s="1"/>
  <c r="D2700" i="8"/>
  <c r="D74" i="7" s="1"/>
  <c r="D2699" i="8"/>
  <c r="D73" i="7" s="1"/>
  <c r="D2698" i="8"/>
  <c r="D2681" i="8"/>
  <c r="D49" i="7" s="1"/>
  <c r="D2680" i="8"/>
  <c r="D48" i="7" s="1"/>
  <c r="D2679" i="8"/>
  <c r="D47" i="7" s="1"/>
  <c r="D2678" i="8"/>
  <c r="D46" i="7" s="1"/>
  <c r="D2677" i="8"/>
  <c r="D45" i="7" s="1"/>
  <c r="D2676" i="8"/>
  <c r="D44" i="7" s="1"/>
  <c r="D2675" i="8"/>
  <c r="D43" i="7" s="1"/>
  <c r="D2674" i="8"/>
  <c r="D42" i="7" s="1"/>
  <c r="D2673" i="8"/>
  <c r="D41" i="7" s="1"/>
  <c r="D2672" i="8"/>
  <c r="D40" i="7" s="1"/>
  <c r="D2671" i="8"/>
  <c r="D39" i="7" s="1"/>
  <c r="D2670" i="8"/>
  <c r="D38" i="7" s="1"/>
  <c r="D2669" i="8"/>
  <c r="D37" i="7" s="1"/>
  <c r="D2668" i="8"/>
  <c r="D36" i="7" s="1"/>
  <c r="D2667" i="8"/>
  <c r="D35" i="7" s="1"/>
  <c r="D2666" i="8"/>
  <c r="D34" i="7" s="1"/>
  <c r="D2665" i="8"/>
  <c r="D33" i="7" s="1"/>
  <c r="D2664" i="8"/>
  <c r="D32" i="7" s="1"/>
  <c r="D2663" i="8"/>
  <c r="D31" i="7" s="1"/>
  <c r="D2662" i="8"/>
  <c r="D30" i="7" s="1"/>
  <c r="D2661" i="8"/>
  <c r="D29" i="7" s="1"/>
  <c r="D2660" i="8"/>
  <c r="D28" i="7" s="1"/>
  <c r="D2659" i="8"/>
  <c r="D27" i="7" s="1"/>
  <c r="D2658" i="8"/>
  <c r="D26" i="7" s="1"/>
  <c r="D2657" i="8"/>
  <c r="D25" i="7" s="1"/>
  <c r="D2656" i="8"/>
  <c r="D24" i="7" s="1"/>
  <c r="D2655" i="8"/>
  <c r="D23" i="7" s="1"/>
  <c r="D2654" i="8"/>
  <c r="D22" i="7" s="1"/>
  <c r="D2653" i="8"/>
  <c r="D21" i="7" s="1"/>
  <c r="D2652" i="8"/>
  <c r="D20" i="7" s="1"/>
  <c r="D7" i="8"/>
  <c r="B7" i="8"/>
  <c r="D6" i="8"/>
  <c r="B6" i="8"/>
  <c r="D5" i="8"/>
  <c r="B5" i="8"/>
  <c r="D4" i="8"/>
  <c r="B4" i="8"/>
  <c r="D3" i="8"/>
  <c r="B3" i="8"/>
  <c r="D2" i="8"/>
  <c r="B2" i="8"/>
  <c r="E60" i="7"/>
  <c r="E61" i="7" s="1"/>
  <c r="E62" i="7" s="1"/>
  <c r="E63" i="7" s="1"/>
  <c r="E64" i="7" s="1"/>
  <c r="E65" i="7" s="1"/>
  <c r="E66" i="7" s="1"/>
  <c r="E67" i="7" s="1"/>
  <c r="E68" i="7" s="1"/>
  <c r="E69" i="7" s="1"/>
  <c r="E70" i="7" s="1"/>
  <c r="E71" i="7" s="1"/>
  <c r="E72" i="7" s="1"/>
  <c r="E73" i="7" s="1"/>
  <c r="E74" i="7" s="1"/>
  <c r="E75" i="7" s="1"/>
  <c r="E76" i="7" s="1"/>
  <c r="E77" i="7" s="1"/>
  <c r="E78" i="7" s="1"/>
  <c r="D72" i="7"/>
  <c r="D71" i="7"/>
  <c r="D70" i="7"/>
  <c r="D69" i="7"/>
  <c r="D68" i="7"/>
  <c r="D67" i="7"/>
  <c r="D66" i="7"/>
  <c r="D65" i="7"/>
  <c r="D64" i="7"/>
  <c r="D63" i="7"/>
  <c r="D62" i="7"/>
  <c r="D61" i="7"/>
  <c r="D60" i="7"/>
  <c r="D59" i="7"/>
  <c r="E18" i="7"/>
  <c r="E19" i="7" s="1"/>
  <c r="E20" i="7" s="1"/>
  <c r="E21" i="7" s="1"/>
  <c r="E22" i="7" s="1"/>
  <c r="E23" i="7" s="1"/>
  <c r="E24" i="7" s="1"/>
  <c r="E25" i="7" s="1"/>
  <c r="E26" i="7" s="1"/>
  <c r="E27" i="7" s="1"/>
  <c r="E28" i="7" s="1"/>
  <c r="E29" i="7" s="1"/>
  <c r="E30" i="7" s="1"/>
  <c r="E31" i="7" s="1"/>
  <c r="E32" i="7" s="1"/>
  <c r="E33" i="7" s="1"/>
  <c r="E34" i="7" s="1"/>
  <c r="E35" i="7" s="1"/>
  <c r="E36" i="7" s="1"/>
  <c r="E37" i="7" s="1"/>
  <c r="E38" i="7" s="1"/>
  <c r="E39" i="7" s="1"/>
  <c r="E40" i="7" s="1"/>
  <c r="E41" i="7" s="1"/>
  <c r="E42" i="7" s="1"/>
  <c r="E43" i="7" s="1"/>
  <c r="E44" i="7" s="1"/>
  <c r="E45" i="7" s="1"/>
  <c r="E46" i="7" s="1"/>
  <c r="E47" i="7" s="1"/>
  <c r="E48" i="7" s="1"/>
  <c r="E49" i="7" s="1"/>
  <c r="K19" i="7"/>
  <c r="J19" i="7"/>
  <c r="I19" i="7"/>
  <c r="D19" i="7"/>
  <c r="D18" i="7"/>
  <c r="D17" i="7"/>
  <c r="AB11" i="7"/>
  <c r="AA11" i="7"/>
  <c r="Z11" i="7"/>
  <c r="Y11" i="7"/>
  <c r="X11" i="7"/>
  <c r="W11" i="7"/>
  <c r="V11" i="7"/>
  <c r="U11" i="7"/>
  <c r="T11" i="7"/>
  <c r="S11" i="7"/>
  <c r="R11" i="7"/>
  <c r="Q11" i="7"/>
  <c r="P11" i="7"/>
  <c r="O11" i="7"/>
  <c r="N11" i="7"/>
  <c r="M11" i="7"/>
  <c r="L11" i="7"/>
  <c r="K11" i="7"/>
  <c r="J11" i="7"/>
  <c r="I11" i="7"/>
  <c r="H11" i="7"/>
  <c r="G11" i="7"/>
  <c r="AB10" i="7"/>
  <c r="AA10" i="7"/>
  <c r="Z10" i="7"/>
  <c r="Y10" i="7"/>
  <c r="X10" i="7"/>
  <c r="W10" i="7"/>
  <c r="V10" i="7"/>
  <c r="U10" i="7"/>
  <c r="T10" i="7"/>
  <c r="S10" i="7"/>
  <c r="R10" i="7"/>
  <c r="Q10" i="7"/>
  <c r="P10" i="7"/>
  <c r="O10" i="7"/>
  <c r="N10" i="7"/>
  <c r="M10" i="7"/>
  <c r="L10" i="7"/>
  <c r="K10" i="7"/>
  <c r="J10" i="7"/>
  <c r="I10" i="7"/>
  <c r="H10" i="7"/>
  <c r="G10" i="7"/>
  <c r="AB9" i="7"/>
  <c r="AA9" i="7"/>
  <c r="Z9" i="7"/>
  <c r="Y9" i="7"/>
  <c r="X9" i="7"/>
  <c r="W9" i="7"/>
  <c r="V9" i="7"/>
  <c r="U9" i="7"/>
  <c r="T9" i="7"/>
  <c r="S9" i="7"/>
  <c r="R9" i="7"/>
  <c r="Q9" i="7"/>
  <c r="P9" i="7"/>
  <c r="O9" i="7"/>
  <c r="N9" i="7"/>
  <c r="M9" i="7"/>
  <c r="L9" i="7"/>
  <c r="K9" i="7"/>
  <c r="J9" i="7"/>
  <c r="I9" i="7"/>
  <c r="H9" i="7"/>
  <c r="G9" i="7"/>
  <c r="G7" i="7"/>
  <c r="B7" i="7"/>
  <c r="G6" i="7"/>
  <c r="B6" i="7"/>
  <c r="G5" i="7"/>
  <c r="B5" i="7"/>
  <c r="G4" i="7"/>
  <c r="B4" i="7"/>
  <c r="G3" i="7"/>
  <c r="B3" i="7"/>
  <c r="G2" i="7"/>
  <c r="B2" i="7"/>
  <c r="E7" i="6"/>
  <c r="B7" i="6"/>
  <c r="E6" i="6"/>
  <c r="B6" i="6"/>
  <c r="E5" i="6"/>
  <c r="B5" i="6"/>
  <c r="E4" i="6"/>
  <c r="B4" i="6"/>
  <c r="E3" i="6"/>
  <c r="B3" i="6"/>
  <c r="E2" i="6"/>
  <c r="B2" i="6"/>
  <c r="C11" i="5"/>
  <c r="F7" i="4"/>
  <c r="B7" i="4"/>
  <c r="F6" i="4"/>
  <c r="B6" i="4"/>
  <c r="F5" i="4"/>
  <c r="B5" i="4"/>
  <c r="F4" i="4"/>
  <c r="B4" i="4"/>
  <c r="F3" i="4"/>
  <c r="B3" i="4"/>
  <c r="F2" i="4"/>
  <c r="B2" i="4"/>
  <c r="F19" i="3"/>
  <c r="F7" i="3"/>
  <c r="B7" i="3"/>
  <c r="F6" i="3"/>
  <c r="B6" i="3"/>
  <c r="F5" i="3"/>
  <c r="B5" i="3"/>
  <c r="F4" i="3"/>
  <c r="B4" i="3"/>
  <c r="F3" i="3"/>
  <c r="B3" i="3"/>
  <c r="F2" i="3"/>
  <c r="B2" i="3"/>
  <c r="E14" i="2"/>
  <c r="E13" i="2"/>
  <c r="E12" i="2"/>
  <c r="F7" i="2"/>
  <c r="F6" i="2"/>
  <c r="F5" i="2"/>
  <c r="F4" i="2"/>
  <c r="F3" i="2"/>
  <c r="F2" i="2"/>
  <c r="H66" i="28" l="1"/>
  <c r="H63" i="28"/>
  <c r="G66" i="28"/>
  <c r="G63" i="28"/>
  <c r="H58" i="28"/>
  <c r="G58" i="28"/>
  <c r="H67" i="28"/>
  <c r="H60" i="28"/>
  <c r="G67" i="28"/>
  <c r="G60" i="28"/>
  <c r="G64" i="28"/>
  <c r="G65" i="28"/>
  <c r="H62" i="28"/>
  <c r="G61" i="28"/>
  <c r="G62" i="28"/>
  <c r="H64" i="28"/>
  <c r="H61" i="28"/>
  <c r="H68" i="28"/>
  <c r="H59" i="28"/>
  <c r="G68" i="28"/>
  <c r="G59" i="28"/>
  <c r="H65" i="28"/>
  <c r="D31" i="23"/>
  <c r="D102" i="23"/>
  <c r="W125" i="23"/>
  <c r="AI125" i="23"/>
  <c r="AE125" i="23"/>
  <c r="V125" i="23"/>
  <c r="N125" i="23"/>
  <c r="T125" i="23"/>
  <c r="U125" i="23"/>
  <c r="AC128" i="23"/>
  <c r="Q128" i="23"/>
  <c r="G128" i="23"/>
  <c r="N128" i="23"/>
  <c r="M128" i="23"/>
  <c r="K128" i="23"/>
  <c r="V128" i="23"/>
  <c r="Y126" i="23"/>
  <c r="Q126" i="23"/>
  <c r="AC126" i="23"/>
  <c r="L126" i="23"/>
  <c r="AB126" i="23"/>
  <c r="O126" i="23"/>
  <c r="T126" i="23"/>
  <c r="R124" i="23"/>
  <c r="AK124" i="23"/>
  <c r="P124" i="23"/>
  <c r="Y124" i="23"/>
  <c r="AG124" i="23"/>
  <c r="L124" i="23"/>
  <c r="J127" i="23"/>
  <c r="U127" i="23"/>
  <c r="N127" i="23"/>
  <c r="H127" i="23"/>
  <c r="X127" i="23"/>
  <c r="R127" i="23"/>
  <c r="G127" i="23"/>
  <c r="M125" i="23"/>
  <c r="AC125" i="23"/>
  <c r="I125" i="23"/>
  <c r="R125" i="23"/>
  <c r="U128" i="23"/>
  <c r="L128" i="23"/>
  <c r="R128" i="23"/>
  <c r="U126" i="23"/>
  <c r="AA126" i="23"/>
  <c r="G126" i="23"/>
  <c r="S126" i="23"/>
  <c r="Q124" i="23"/>
  <c r="N124" i="23"/>
  <c r="AA124" i="23"/>
  <c r="AC127" i="23"/>
  <c r="AA127" i="23"/>
  <c r="Y127" i="23"/>
  <c r="S125" i="23"/>
  <c r="AK125" i="23"/>
  <c r="Y125" i="23"/>
  <c r="Z128" i="23"/>
  <c r="I128" i="23"/>
  <c r="AE128" i="23"/>
  <c r="L125" i="23"/>
  <c r="P125" i="23"/>
  <c r="J125" i="23"/>
  <c r="AB125" i="23"/>
  <c r="X125" i="23"/>
  <c r="Z125" i="23"/>
  <c r="H125" i="23"/>
  <c r="P128" i="23"/>
  <c r="AB128" i="23"/>
  <c r="X128" i="23"/>
  <c r="S128" i="23"/>
  <c r="H128" i="23"/>
  <c r="AK128" i="23"/>
  <c r="O128" i="23"/>
  <c r="AE126" i="23"/>
  <c r="Z126" i="23"/>
  <c r="I126" i="23"/>
  <c r="P126" i="23"/>
  <c r="K126" i="23"/>
  <c r="R126" i="23"/>
  <c r="AI124" i="23"/>
  <c r="S124" i="23"/>
  <c r="H124" i="23"/>
  <c r="X124" i="23"/>
  <c r="G124" i="23"/>
  <c r="V124" i="23"/>
  <c r="W124" i="23"/>
  <c r="O127" i="23"/>
  <c r="AB127" i="23"/>
  <c r="S127" i="23"/>
  <c r="V127" i="23"/>
  <c r="Q127" i="23"/>
  <c r="P127" i="23"/>
  <c r="I127" i="23"/>
  <c r="Q125" i="23"/>
  <c r="AG125" i="23"/>
  <c r="K125" i="23"/>
  <c r="Y128" i="23"/>
  <c r="W128" i="23"/>
  <c r="AI128" i="23"/>
  <c r="J126" i="23"/>
  <c r="N126" i="23"/>
  <c r="AI126" i="23"/>
  <c r="T124" i="23"/>
  <c r="U124" i="23"/>
  <c r="AB124" i="23"/>
  <c r="J124" i="23"/>
  <c r="AE127" i="23"/>
  <c r="AI127" i="23"/>
  <c r="T127" i="23"/>
  <c r="AA125" i="23"/>
  <c r="O125" i="23"/>
  <c r="G125" i="23"/>
  <c r="J128" i="23"/>
  <c r="AG128" i="23"/>
  <c r="T128" i="23"/>
  <c r="AA128" i="23"/>
  <c r="AK126" i="23"/>
  <c r="K124" i="23"/>
  <c r="I124" i="23"/>
  <c r="L127" i="23"/>
  <c r="X126" i="23"/>
  <c r="Z124" i="23"/>
  <c r="M127" i="23"/>
  <c r="H126" i="23"/>
  <c r="V126" i="23"/>
  <c r="AC124" i="23"/>
  <c r="M124" i="23"/>
  <c r="Z127" i="23"/>
  <c r="K127" i="23"/>
  <c r="W126" i="23"/>
  <c r="M126" i="23"/>
  <c r="O124" i="23"/>
  <c r="AE124" i="23"/>
  <c r="AG127" i="23"/>
  <c r="W127" i="23"/>
  <c r="AG126" i="23"/>
  <c r="AK127" i="23"/>
  <c r="M136" i="23"/>
  <c r="O136" i="23"/>
  <c r="W136" i="23"/>
  <c r="N136" i="23"/>
  <c r="AG136" i="23"/>
  <c r="K136" i="23"/>
  <c r="AB136" i="23"/>
  <c r="M137" i="23"/>
  <c r="T137" i="23"/>
  <c r="W137" i="23"/>
  <c r="AA137" i="23"/>
  <c r="I137" i="23"/>
  <c r="AB137" i="23"/>
  <c r="N137" i="23"/>
  <c r="U138" i="23"/>
  <c r="Y138" i="23"/>
  <c r="AB138" i="23"/>
  <c r="AI138" i="23"/>
  <c r="X138" i="23"/>
  <c r="L138" i="23"/>
  <c r="J138" i="23"/>
  <c r="N135" i="23"/>
  <c r="AK135" i="23"/>
  <c r="L135" i="23"/>
  <c r="AE135" i="23"/>
  <c r="P135" i="23"/>
  <c r="M135" i="23"/>
  <c r="H136" i="23"/>
  <c r="V137" i="23"/>
  <c r="O137" i="23"/>
  <c r="AE138" i="23"/>
  <c r="AG138" i="23"/>
  <c r="M138" i="23"/>
  <c r="AB135" i="23"/>
  <c r="R135" i="23"/>
  <c r="AI135" i="23"/>
  <c r="AC135" i="23"/>
  <c r="AI136" i="23"/>
  <c r="R136" i="23"/>
  <c r="I136" i="23"/>
  <c r="AI137" i="23"/>
  <c r="AK137" i="23"/>
  <c r="J137" i="23"/>
  <c r="R138" i="23"/>
  <c r="AA138" i="23"/>
  <c r="Q138" i="23"/>
  <c r="AK138" i="23"/>
  <c r="Q135" i="23"/>
  <c r="G135" i="23"/>
  <c r="AG135" i="23"/>
  <c r="S136" i="23"/>
  <c r="AE136" i="23"/>
  <c r="AK136" i="23"/>
  <c r="T136" i="23"/>
  <c r="AC136" i="23"/>
  <c r="L136" i="23"/>
  <c r="U136" i="23"/>
  <c r="R137" i="23"/>
  <c r="S137" i="23"/>
  <c r="AE137" i="23"/>
  <c r="K137" i="23"/>
  <c r="L137" i="23"/>
  <c r="P137" i="23"/>
  <c r="U137" i="23"/>
  <c r="W138" i="23"/>
  <c r="S138" i="23"/>
  <c r="G138" i="23"/>
  <c r="N138" i="23"/>
  <c r="K138" i="23"/>
  <c r="Z138" i="23"/>
  <c r="Y135" i="23"/>
  <c r="U135" i="23"/>
  <c r="X135" i="23"/>
  <c r="V135" i="23"/>
  <c r="T135" i="23"/>
  <c r="K135" i="23"/>
  <c r="AA135" i="23"/>
  <c r="G136" i="23"/>
  <c r="V136" i="23"/>
  <c r="AA136" i="23"/>
  <c r="J136" i="23"/>
  <c r="Y136" i="23"/>
  <c r="Q136" i="23"/>
  <c r="X137" i="23"/>
  <c r="AG137" i="23"/>
  <c r="H137" i="23"/>
  <c r="Z137" i="23"/>
  <c r="I138" i="23"/>
  <c r="V138" i="23"/>
  <c r="P138" i="23"/>
  <c r="T138" i="23"/>
  <c r="Z135" i="23"/>
  <c r="H135" i="23"/>
  <c r="S135" i="23"/>
  <c r="P136" i="23"/>
  <c r="X136" i="23"/>
  <c r="Z136" i="23"/>
  <c r="AC137" i="23"/>
  <c r="Q137" i="23"/>
  <c r="Y137" i="23"/>
  <c r="G137" i="23"/>
  <c r="AC138" i="23"/>
  <c r="O138" i="23"/>
  <c r="H138" i="23"/>
  <c r="J135" i="23"/>
  <c r="I135" i="23"/>
  <c r="W135" i="23"/>
  <c r="O135" i="23"/>
  <c r="D33" i="23"/>
  <c r="D104" i="23"/>
  <c r="D32" i="23"/>
  <c r="O106" i="23" s="1"/>
  <c r="D103" i="23"/>
  <c r="Y105" i="23"/>
  <c r="Y107" i="23"/>
  <c r="M105" i="23"/>
  <c r="M107" i="23"/>
  <c r="T107" i="23"/>
  <c r="W130" i="23"/>
  <c r="AE134" i="23"/>
  <c r="AK119" i="23"/>
  <c r="AA119" i="23"/>
  <c r="K119" i="23"/>
  <c r="U119" i="23"/>
  <c r="AB119" i="23"/>
  <c r="P119" i="23"/>
  <c r="AG115" i="23"/>
  <c r="R115" i="23"/>
  <c r="X115" i="23"/>
  <c r="H115" i="23"/>
  <c r="U129" i="23"/>
  <c r="AK129" i="23"/>
  <c r="O129" i="23"/>
  <c r="P129" i="23"/>
  <c r="G129" i="23"/>
  <c r="AE129" i="23"/>
  <c r="I115" i="23"/>
  <c r="S117" i="23"/>
  <c r="R130" i="23"/>
  <c r="AE130" i="23"/>
  <c r="M130" i="23"/>
  <c r="T130" i="23"/>
  <c r="P130" i="23"/>
  <c r="G130" i="23"/>
  <c r="V134" i="23"/>
  <c r="AK134" i="23"/>
  <c r="L134" i="23"/>
  <c r="S134" i="23"/>
  <c r="I134" i="23"/>
  <c r="U134" i="23"/>
  <c r="J114" i="23"/>
  <c r="S115" i="23"/>
  <c r="M117" i="23"/>
  <c r="AG117" i="23"/>
  <c r="AA117" i="23"/>
  <c r="P117" i="23"/>
  <c r="V117" i="23"/>
  <c r="AG113" i="23"/>
  <c r="X113" i="23"/>
  <c r="H113" i="23"/>
  <c r="N113" i="23"/>
  <c r="W131" i="23"/>
  <c r="G131" i="23"/>
  <c r="L131" i="23"/>
  <c r="AC131" i="23"/>
  <c r="H131" i="23"/>
  <c r="I131" i="23"/>
  <c r="S113" i="23"/>
  <c r="AC115" i="23"/>
  <c r="J119" i="23"/>
  <c r="T132" i="23"/>
  <c r="Z132" i="23"/>
  <c r="AA132" i="23"/>
  <c r="AK132" i="23"/>
  <c r="AI132" i="23"/>
  <c r="Y132" i="23"/>
  <c r="AB112" i="23"/>
  <c r="N114" i="23"/>
  <c r="W115" i="23"/>
  <c r="I117" i="23"/>
  <c r="N119" i="23"/>
  <c r="I122" i="23"/>
  <c r="J131" i="23"/>
  <c r="R114" i="23"/>
  <c r="AA115" i="23"/>
  <c r="W117" i="23"/>
  <c r="L117" i="23"/>
  <c r="AK113" i="23"/>
  <c r="Z113" i="23"/>
  <c r="AI119" i="23"/>
  <c r="W119" i="23"/>
  <c r="G119" i="23"/>
  <c r="Q119" i="23"/>
  <c r="T119" i="23"/>
  <c r="H119" i="23"/>
  <c r="AE115" i="23"/>
  <c r="N115" i="23"/>
  <c r="T115" i="23"/>
  <c r="AG129" i="23"/>
  <c r="Q129" i="23"/>
  <c r="AI129" i="23"/>
  <c r="J129" i="23"/>
  <c r="K129" i="23"/>
  <c r="W129" i="23"/>
  <c r="S129" i="23"/>
  <c r="G113" i="23"/>
  <c r="Q115" i="23"/>
  <c r="R119" i="23"/>
  <c r="X129" i="23"/>
  <c r="AE113" i="23"/>
  <c r="Z122" i="23"/>
  <c r="J122" i="23"/>
  <c r="T122" i="23"/>
  <c r="AK122" i="23"/>
  <c r="AA122" i="23"/>
  <c r="AG114" i="23"/>
  <c r="Y114" i="23"/>
  <c r="I114" i="23"/>
  <c r="O114" i="23"/>
  <c r="AI130" i="23"/>
  <c r="N130" i="23"/>
  <c r="AC130" i="23"/>
  <c r="H130" i="23"/>
  <c r="O130" i="23"/>
  <c r="U130" i="23"/>
  <c r="Q130" i="23"/>
  <c r="R134" i="23"/>
  <c r="AB134" i="23"/>
  <c r="G134" i="23"/>
  <c r="M134" i="23"/>
  <c r="Y134" i="23"/>
  <c r="K134" i="23"/>
  <c r="X112" i="23"/>
  <c r="M118" i="23"/>
  <c r="AE117" i="23"/>
  <c r="R117" i="23"/>
  <c r="T113" i="23"/>
  <c r="U131" i="23"/>
  <c r="AG119" i="23"/>
  <c r="S119" i="23"/>
  <c r="AC119" i="23"/>
  <c r="M119" i="23"/>
  <c r="L119" i="23"/>
  <c r="AK115" i="23"/>
  <c r="Z115" i="23"/>
  <c r="J115" i="23"/>
  <c r="P115" i="23"/>
  <c r="AC129" i="23"/>
  <c r="M129" i="23"/>
  <c r="Z129" i="23"/>
  <c r="AA129" i="23"/>
  <c r="AB129" i="23"/>
  <c r="L129" i="23"/>
  <c r="Y115" i="23"/>
  <c r="AK117" i="23"/>
  <c r="Z130" i="23"/>
  <c r="J130" i="23"/>
  <c r="X130" i="23"/>
  <c r="AK130" i="23"/>
  <c r="I130" i="23"/>
  <c r="K130" i="23"/>
  <c r="AI134" i="23"/>
  <c r="N134" i="23"/>
  <c r="W134" i="23"/>
  <c r="AC134" i="23"/>
  <c r="H134" i="23"/>
  <c r="O134" i="23"/>
  <c r="Z114" i="23"/>
  <c r="Q122" i="23"/>
  <c r="AC117" i="23"/>
  <c r="Z117" i="23"/>
  <c r="H117" i="23"/>
  <c r="N117" i="23"/>
  <c r="AI113" i="23"/>
  <c r="P113" i="23"/>
  <c r="V113" i="23"/>
  <c r="AK131" i="23"/>
  <c r="O131" i="23"/>
  <c r="V131" i="23"/>
  <c r="AG131" i="23"/>
  <c r="R131" i="23"/>
  <c r="N131" i="23"/>
  <c r="P131" i="23"/>
  <c r="M115" i="23"/>
  <c r="O117" i="23"/>
  <c r="P134" i="23"/>
  <c r="W132" i="23"/>
  <c r="R132" i="23"/>
  <c r="L112" i="23"/>
  <c r="U113" i="23"/>
  <c r="G115" i="23"/>
  <c r="AB117" i="23"/>
  <c r="W120" i="23"/>
  <c r="AA134" i="23"/>
  <c r="I132" i="23"/>
  <c r="Y113" i="23"/>
  <c r="W112" i="23"/>
  <c r="G112" i="23"/>
  <c r="U112" i="23"/>
  <c r="O119" i="23"/>
  <c r="AI115" i="23"/>
  <c r="Y129" i="23"/>
  <c r="R129" i="23"/>
  <c r="K117" i="23"/>
  <c r="AI122" i="23"/>
  <c r="O122" i="23"/>
  <c r="L118" i="23"/>
  <c r="Q114" i="23"/>
  <c r="V130" i="23"/>
  <c r="AA130" i="23"/>
  <c r="Q134" i="23"/>
  <c r="Q113" i="23"/>
  <c r="AI117" i="23"/>
  <c r="R113" i="23"/>
  <c r="K131" i="23"/>
  <c r="AE131" i="23"/>
  <c r="T131" i="23"/>
  <c r="U115" i="23"/>
  <c r="AE120" i="23"/>
  <c r="L120" i="23"/>
  <c r="U120" i="23"/>
  <c r="P132" i="23"/>
  <c r="V132" i="23"/>
  <c r="AC132" i="23"/>
  <c r="AC113" i="23"/>
  <c r="X116" i="23"/>
  <c r="G133" i="23"/>
  <c r="AI120" i="23"/>
  <c r="Z120" i="23"/>
  <c r="Y120" i="23"/>
  <c r="W116" i="23"/>
  <c r="Q116" i="23"/>
  <c r="H132" i="23"/>
  <c r="K132" i="23"/>
  <c r="G132" i="23"/>
  <c r="V114" i="23"/>
  <c r="Q117" i="23"/>
  <c r="Y122" i="23"/>
  <c r="AB118" i="23"/>
  <c r="Y130" i="23"/>
  <c r="AG134" i="23"/>
  <c r="H112" i="23"/>
  <c r="S131" i="23"/>
  <c r="J120" i="23"/>
  <c r="M132" i="23"/>
  <c r="M113" i="23"/>
  <c r="AG118" i="23"/>
  <c r="Y119" i="23"/>
  <c r="V115" i="23"/>
  <c r="I129" i="23"/>
  <c r="H129" i="23"/>
  <c r="R122" i="23"/>
  <c r="K122" i="23"/>
  <c r="S118" i="23"/>
  <c r="W114" i="23"/>
  <c r="AG130" i="23"/>
  <c r="AB130" i="23"/>
  <c r="X134" i="23"/>
  <c r="K115" i="23"/>
  <c r="AI112" i="23"/>
  <c r="J117" i="23"/>
  <c r="J113" i="23"/>
  <c r="AB131" i="23"/>
  <c r="X131" i="23"/>
  <c r="Z131" i="23"/>
  <c r="R112" i="23"/>
  <c r="G117" i="23"/>
  <c r="T117" i="23"/>
  <c r="Y131" i="23"/>
  <c r="AA113" i="23"/>
  <c r="T120" i="23"/>
  <c r="G116" i="23"/>
  <c r="J132" i="23"/>
  <c r="G120" i="23"/>
  <c r="I119" i="23"/>
  <c r="AB115" i="23"/>
  <c r="T129" i="23"/>
  <c r="N112" i="23"/>
  <c r="AB122" i="23"/>
  <c r="V118" i="23"/>
  <c r="G118" i="23"/>
  <c r="G114" i="23"/>
  <c r="S130" i="23"/>
  <c r="Z134" i="23"/>
  <c r="T134" i="23"/>
  <c r="L130" i="23"/>
  <c r="Y117" i="23"/>
  <c r="AB113" i="23"/>
  <c r="AA131" i="23"/>
  <c r="Q131" i="23"/>
  <c r="M131" i="23"/>
  <c r="K113" i="23"/>
  <c r="X117" i="23"/>
  <c r="AB120" i="23"/>
  <c r="R120" i="23"/>
  <c r="I120" i="23"/>
  <c r="O116" i="23"/>
  <c r="I116" i="23"/>
  <c r="AE132" i="23"/>
  <c r="U132" i="23"/>
  <c r="AG132" i="23"/>
  <c r="N132" i="23"/>
  <c r="T112" i="23"/>
  <c r="O115" i="23"/>
  <c r="U118" i="23"/>
  <c r="AE119" i="23"/>
  <c r="X119" i="23"/>
  <c r="L115" i="23"/>
  <c r="V129" i="23"/>
  <c r="M133" i="23"/>
  <c r="AK133" i="23"/>
  <c r="W113" i="23"/>
  <c r="L122" i="23"/>
  <c r="AK114" i="23"/>
  <c r="J134" i="23"/>
  <c r="V119" i="23"/>
  <c r="L113" i="23"/>
  <c r="AI131" i="23"/>
  <c r="Z119" i="23"/>
  <c r="AI116" i="23"/>
  <c r="X132" i="23"/>
  <c r="H116" i="23"/>
  <c r="N129" i="23"/>
  <c r="O133" i="23"/>
  <c r="U117" i="23"/>
  <c r="AK120" i="23"/>
  <c r="J133" i="23"/>
  <c r="U133" i="23"/>
  <c r="P133" i="23"/>
  <c r="T133" i="23"/>
  <c r="AI133" i="23"/>
  <c r="R116" i="23"/>
  <c r="AC116" i="23"/>
  <c r="AE116" i="23"/>
  <c r="P116" i="23"/>
  <c r="Q132" i="23"/>
  <c r="N120" i="23"/>
  <c r="K114" i="23"/>
  <c r="AA118" i="23"/>
  <c r="W122" i="23"/>
  <c r="Y112" i="23"/>
  <c r="I118" i="23"/>
  <c r="N118" i="23"/>
  <c r="AC112" i="23"/>
  <c r="AA120" i="23"/>
  <c r="V120" i="23"/>
  <c r="L114" i="23"/>
  <c r="S114" i="23"/>
  <c r="K118" i="23"/>
  <c r="AI118" i="23"/>
  <c r="N122" i="23"/>
  <c r="S112" i="23"/>
  <c r="O120" i="23"/>
  <c r="T116" i="23"/>
  <c r="AE114" i="23"/>
  <c r="AE112" i="23"/>
  <c r="Y133" i="23"/>
  <c r="AA133" i="23"/>
  <c r="X133" i="23"/>
  <c r="AG133" i="23"/>
  <c r="K133" i="23"/>
  <c r="V116" i="23"/>
  <c r="J116" i="23"/>
  <c r="M116" i="23"/>
  <c r="AA116" i="23"/>
  <c r="Y116" i="23"/>
  <c r="Z118" i="23"/>
  <c r="O132" i="23"/>
  <c r="H120" i="23"/>
  <c r="Z112" i="23"/>
  <c r="U122" i="23"/>
  <c r="AA114" i="23"/>
  <c r="P118" i="23"/>
  <c r="P122" i="23"/>
  <c r="K112" i="23"/>
  <c r="W118" i="23"/>
  <c r="AK118" i="23"/>
  <c r="O112" i="23"/>
  <c r="K120" i="23"/>
  <c r="P120" i="23"/>
  <c r="J112" i="23"/>
  <c r="M114" i="23"/>
  <c r="H118" i="23"/>
  <c r="G122" i="23"/>
  <c r="AG122" i="23"/>
  <c r="V112" i="23"/>
  <c r="X114" i="23"/>
  <c r="AE133" i="23"/>
  <c r="I133" i="23"/>
  <c r="L133" i="23"/>
  <c r="Z133" i="23"/>
  <c r="Q133" i="23"/>
  <c r="W133" i="23"/>
  <c r="N116" i="23"/>
  <c r="AK116" i="23"/>
  <c r="AB116" i="23"/>
  <c r="K116" i="23"/>
  <c r="AG116" i="23"/>
  <c r="N133" i="23"/>
  <c r="L132" i="23"/>
  <c r="X120" i="23"/>
  <c r="AC118" i="23"/>
  <c r="AC122" i="23"/>
  <c r="U114" i="23"/>
  <c r="J118" i="23"/>
  <c r="AE122" i="23"/>
  <c r="AA112" i="23"/>
  <c r="Q118" i="23"/>
  <c r="AE118" i="23"/>
  <c r="AG112" i="23"/>
  <c r="S132" i="23"/>
  <c r="Q120" i="23"/>
  <c r="AG120" i="23"/>
  <c r="AB114" i="23"/>
  <c r="P114" i="23"/>
  <c r="AC114" i="23"/>
  <c r="X118" i="23"/>
  <c r="H122" i="23"/>
  <c r="Q112" i="23"/>
  <c r="AC133" i="23"/>
  <c r="AB132" i="23"/>
  <c r="H133" i="23"/>
  <c r="AB133" i="23"/>
  <c r="V133" i="23"/>
  <c r="S133" i="23"/>
  <c r="R133" i="23"/>
  <c r="Z116" i="23"/>
  <c r="S116" i="23"/>
  <c r="L116" i="23"/>
  <c r="U116" i="23"/>
  <c r="O113" i="23"/>
  <c r="M120" i="23"/>
  <c r="I113" i="23"/>
  <c r="M122" i="23"/>
  <c r="O118" i="23"/>
  <c r="S122" i="23"/>
  <c r="V122" i="23"/>
  <c r="I112" i="23"/>
  <c r="Y118" i="23"/>
  <c r="T118" i="23"/>
  <c r="M112" i="23"/>
  <c r="S120" i="23"/>
  <c r="AC120" i="23"/>
  <c r="P112" i="23"/>
  <c r="T114" i="23"/>
  <c r="H114" i="23"/>
  <c r="AI114" i="23"/>
  <c r="R118" i="23"/>
  <c r="X122" i="23"/>
  <c r="AK112" i="23"/>
  <c r="R99" i="23"/>
  <c r="AB99" i="23"/>
  <c r="L99" i="23"/>
  <c r="V95" i="23"/>
  <c r="AE95" i="23"/>
  <c r="P95" i="23"/>
  <c r="AC95" i="23"/>
  <c r="I99" i="23"/>
  <c r="U94" i="23"/>
  <c r="AK94" i="23"/>
  <c r="O94" i="23"/>
  <c r="N94" i="23"/>
  <c r="W95" i="23"/>
  <c r="AG99" i="23"/>
  <c r="I95" i="23"/>
  <c r="AC99" i="23"/>
  <c r="Y100" i="23"/>
  <c r="I100" i="23"/>
  <c r="Z94" i="23"/>
  <c r="U97" i="23"/>
  <c r="G99" i="23"/>
  <c r="P100" i="23"/>
  <c r="AG95" i="23"/>
  <c r="AK97" i="23"/>
  <c r="AI99" i="23"/>
  <c r="N99" i="23"/>
  <c r="X99" i="23"/>
  <c r="H99" i="23"/>
  <c r="R95" i="23"/>
  <c r="AB95" i="23"/>
  <c r="L95" i="23"/>
  <c r="Q99" i="23"/>
  <c r="AK99" i="23"/>
  <c r="AG94" i="23"/>
  <c r="Q94" i="23"/>
  <c r="AA94" i="23"/>
  <c r="K94" i="23"/>
  <c r="V94" i="23"/>
  <c r="Y97" i="23"/>
  <c r="K99" i="23"/>
  <c r="T100" i="23"/>
  <c r="AI95" i="23"/>
  <c r="N95" i="23"/>
  <c r="X95" i="23"/>
  <c r="H95" i="23"/>
  <c r="M95" i="23"/>
  <c r="Y99" i="23"/>
  <c r="M94" i="23"/>
  <c r="W94" i="23"/>
  <c r="G95" i="23"/>
  <c r="S99" i="23"/>
  <c r="Y95" i="23"/>
  <c r="M99" i="23"/>
  <c r="AK95" i="23"/>
  <c r="S100" i="23"/>
  <c r="AG100" i="23"/>
  <c r="Q100" i="23"/>
  <c r="J94" i="23"/>
  <c r="S95" i="23"/>
  <c r="W99" i="23"/>
  <c r="AE94" i="23"/>
  <c r="AE97" i="23"/>
  <c r="P97" i="23"/>
  <c r="Z97" i="23"/>
  <c r="J97" i="23"/>
  <c r="V99" i="23"/>
  <c r="J95" i="23"/>
  <c r="Y94" i="23"/>
  <c r="K97" i="23"/>
  <c r="AK100" i="23"/>
  <c r="AC100" i="23"/>
  <c r="K95" i="23"/>
  <c r="AC97" i="23"/>
  <c r="H100" i="23"/>
  <c r="AA95" i="23"/>
  <c r="X100" i="23"/>
  <c r="AG97" i="23"/>
  <c r="Q95" i="23"/>
  <c r="G100" i="23"/>
  <c r="O99" i="23"/>
  <c r="AE99" i="23"/>
  <c r="T95" i="23"/>
  <c r="U95" i="23"/>
  <c r="I94" i="23"/>
  <c r="G94" i="23"/>
  <c r="AA97" i="23"/>
  <c r="W100" i="23"/>
  <c r="U100" i="23"/>
  <c r="AA99" i="23"/>
  <c r="M97" i="23"/>
  <c r="P99" i="23"/>
  <c r="W97" i="23"/>
  <c r="S94" i="23"/>
  <c r="O95" i="23"/>
  <c r="U99" i="23"/>
  <c r="O100" i="23"/>
  <c r="M100" i="23"/>
  <c r="Z95" i="23"/>
  <c r="I97" i="23"/>
  <c r="R94" i="23"/>
  <c r="J96" i="23"/>
  <c r="W96" i="23"/>
  <c r="H96" i="23"/>
  <c r="O96" i="23"/>
  <c r="AI96" i="23"/>
  <c r="I96" i="23"/>
  <c r="AG96" i="23"/>
  <c r="AA96" i="23"/>
  <c r="V100" i="23"/>
  <c r="J100" i="23"/>
  <c r="AB100" i="23"/>
  <c r="O97" i="23"/>
  <c r="AI97" i="23"/>
  <c r="H97" i="23"/>
  <c r="AA100" i="23"/>
  <c r="L100" i="23"/>
  <c r="P94" i="23"/>
  <c r="L94" i="23"/>
  <c r="AE96" i="23"/>
  <c r="G96" i="23"/>
  <c r="X96" i="23"/>
  <c r="AC96" i="23"/>
  <c r="AC94" i="23"/>
  <c r="K96" i="23"/>
  <c r="N100" i="23"/>
  <c r="T99" i="23"/>
  <c r="T97" i="23"/>
  <c r="X97" i="23"/>
  <c r="Q97" i="23"/>
  <c r="H94" i="23"/>
  <c r="V97" i="23"/>
  <c r="Z96" i="23"/>
  <c r="V96" i="23"/>
  <c r="U96" i="23"/>
  <c r="P96" i="23"/>
  <c r="M96" i="23"/>
  <c r="Z99" i="23"/>
  <c r="Q96" i="23"/>
  <c r="AB97" i="23"/>
  <c r="Z100" i="23"/>
  <c r="J99" i="23"/>
  <c r="G97" i="23"/>
  <c r="S97" i="23"/>
  <c r="AI94" i="23"/>
  <c r="AB94" i="23"/>
  <c r="L97" i="23"/>
  <c r="R96" i="23"/>
  <c r="N96" i="23"/>
  <c r="L96" i="23"/>
  <c r="AK96" i="23"/>
  <c r="AB96" i="23"/>
  <c r="T96" i="23"/>
  <c r="S96" i="23"/>
  <c r="Y96" i="23"/>
  <c r="AE100" i="23"/>
  <c r="R100" i="23"/>
  <c r="N97" i="23"/>
  <c r="R97" i="23"/>
  <c r="K100" i="23"/>
  <c r="X94" i="23"/>
  <c r="T94" i="23"/>
  <c r="AI100" i="23"/>
  <c r="F19" i="17"/>
  <c r="F53" i="17"/>
  <c r="F88" i="17" s="1"/>
  <c r="F123" i="17" s="1"/>
  <c r="F161" i="17"/>
  <c r="F195" i="17"/>
  <c r="F230" i="17" s="1"/>
  <c r="F265" i="17" s="1"/>
  <c r="AG56" i="26"/>
  <c r="F110" i="16"/>
  <c r="F157" i="16"/>
  <c r="F181" i="16"/>
  <c r="W78" i="27"/>
  <c r="W39" i="27"/>
  <c r="V39" i="27"/>
  <c r="V78" i="27"/>
  <c r="T78" i="27"/>
  <c r="T39" i="27"/>
  <c r="S78" i="27"/>
  <c r="S39" i="27"/>
  <c r="P78" i="27"/>
  <c r="P39" i="27"/>
  <c r="O78" i="27"/>
  <c r="O39" i="27"/>
  <c r="M39" i="27"/>
  <c r="M78" i="27"/>
  <c r="K78" i="27"/>
  <c r="K39" i="27"/>
  <c r="K58" i="27" s="1"/>
  <c r="J78" i="27"/>
  <c r="J39" i="27"/>
  <c r="I39" i="27"/>
  <c r="I78" i="27"/>
  <c r="H78" i="27"/>
  <c r="H39" i="27"/>
  <c r="G39" i="27"/>
  <c r="G78" i="27"/>
  <c r="N38" i="25"/>
  <c r="N68" i="25" s="1"/>
  <c r="N36" i="25"/>
  <c r="N66" i="25" s="1"/>
  <c r="M45" i="25"/>
  <c r="M75" i="25" s="1"/>
  <c r="M44" i="25"/>
  <c r="M74" i="25" s="1"/>
  <c r="L44" i="25"/>
  <c r="L74" i="25" s="1"/>
  <c r="L45" i="25"/>
  <c r="L75" i="25" s="1"/>
  <c r="O36" i="25"/>
  <c r="O66" i="25" s="1"/>
  <c r="O35" i="25"/>
  <c r="K36" i="25"/>
  <c r="K66" i="25" s="1"/>
  <c r="K41" i="25"/>
  <c r="K71" i="25" s="1"/>
  <c r="K39" i="25"/>
  <c r="K69" i="25" s="1"/>
  <c r="N42" i="25"/>
  <c r="N72" i="25" s="1"/>
  <c r="N44" i="25"/>
  <c r="N74" i="25" s="1"/>
  <c r="N35" i="25"/>
  <c r="M42" i="25"/>
  <c r="M72" i="25" s="1"/>
  <c r="M38" i="25"/>
  <c r="M68" i="25" s="1"/>
  <c r="M39" i="25"/>
  <c r="M69" i="25" s="1"/>
  <c r="L38" i="25"/>
  <c r="L68" i="25" s="1"/>
  <c r="L39" i="25"/>
  <c r="L69" i="25" s="1"/>
  <c r="L36" i="25"/>
  <c r="L66" i="25" s="1"/>
  <c r="O44" i="25"/>
  <c r="O74" i="25" s="1"/>
  <c r="O38" i="25"/>
  <c r="O68" i="25" s="1"/>
  <c r="O41" i="25"/>
  <c r="O71" i="25" s="1"/>
  <c r="K40" i="25"/>
  <c r="K70" i="25" s="1"/>
  <c r="K35" i="25"/>
  <c r="K44" i="25"/>
  <c r="N37" i="25"/>
  <c r="N67" i="25" s="1"/>
  <c r="N39" i="25"/>
  <c r="N69" i="25" s="1"/>
  <c r="N43" i="25"/>
  <c r="N73" i="25" s="1"/>
  <c r="M41" i="25"/>
  <c r="M71" i="25" s="1"/>
  <c r="M35" i="25"/>
  <c r="M40" i="25"/>
  <c r="M70" i="25" s="1"/>
  <c r="L42" i="25"/>
  <c r="L72" i="25" s="1"/>
  <c r="L41" i="25"/>
  <c r="L71" i="25" s="1"/>
  <c r="L37" i="25"/>
  <c r="L67" i="25" s="1"/>
  <c r="O43" i="25"/>
  <c r="O73" i="25" s="1"/>
  <c r="O45" i="25"/>
  <c r="O75" i="25" s="1"/>
  <c r="O37" i="25"/>
  <c r="O67" i="25" s="1"/>
  <c r="K37" i="25"/>
  <c r="K67" i="25" s="1"/>
  <c r="K45" i="25"/>
  <c r="K75" i="25" s="1"/>
  <c r="K42" i="25"/>
  <c r="K72" i="25" s="1"/>
  <c r="N45" i="25"/>
  <c r="N75" i="25" s="1"/>
  <c r="N41" i="25"/>
  <c r="N71" i="25" s="1"/>
  <c r="N40" i="25"/>
  <c r="N70" i="25" s="1"/>
  <c r="M37" i="25"/>
  <c r="M67" i="25" s="1"/>
  <c r="M43" i="25"/>
  <c r="M73" i="25" s="1"/>
  <c r="M36" i="25"/>
  <c r="M66" i="25" s="1"/>
  <c r="L40" i="25"/>
  <c r="L70" i="25" s="1"/>
  <c r="L43" i="25"/>
  <c r="L73" i="25" s="1"/>
  <c r="L35" i="25"/>
  <c r="O39" i="25"/>
  <c r="O69" i="25" s="1"/>
  <c r="O42" i="25"/>
  <c r="O72" i="25" s="1"/>
  <c r="O40" i="25"/>
  <c r="O70" i="25" s="1"/>
  <c r="K43" i="25"/>
  <c r="K73" i="25" s="1"/>
  <c r="K38" i="25"/>
  <c r="K68" i="25" s="1"/>
  <c r="J42" i="25"/>
  <c r="J72" i="25" s="1"/>
  <c r="J38" i="25"/>
  <c r="J68" i="25" s="1"/>
  <c r="J41" i="25"/>
  <c r="J71" i="25" s="1"/>
  <c r="J36" i="25"/>
  <c r="J66" i="25" s="1"/>
  <c r="J39" i="25"/>
  <c r="J69" i="25" s="1"/>
  <c r="J44" i="25"/>
  <c r="J37" i="25"/>
  <c r="J67" i="25" s="1"/>
  <c r="J40" i="25"/>
  <c r="J70" i="25" s="1"/>
  <c r="J35" i="25"/>
  <c r="J43" i="25"/>
  <c r="J73" i="25" s="1"/>
  <c r="J45" i="25"/>
  <c r="J75" i="25" s="1"/>
  <c r="F593" i="10"/>
  <c r="F619" i="10" s="1"/>
  <c r="F643" i="10" s="1"/>
  <c r="F669" i="10" s="1"/>
  <c r="F693" i="10" s="1"/>
  <c r="F719" i="10" s="1"/>
  <c r="C592" i="10"/>
  <c r="D614" i="10" s="1"/>
  <c r="F20" i="22"/>
  <c r="F21" i="22" s="1"/>
  <c r="F22" i="22" s="1"/>
  <c r="F24" i="22" s="1"/>
  <c r="J56" i="26"/>
  <c r="AA56" i="26"/>
  <c r="Y56" i="26"/>
  <c r="S56" i="26"/>
  <c r="Q56" i="26"/>
  <c r="I56" i="26"/>
  <c r="AB56" i="26"/>
  <c r="Z56" i="26"/>
  <c r="T56" i="26"/>
  <c r="R56" i="26"/>
  <c r="P56" i="26"/>
  <c r="V56" i="26"/>
  <c r="W56" i="26"/>
  <c r="N35" i="26"/>
  <c r="N22" i="27" s="1"/>
  <c r="R35" i="26"/>
  <c r="R22" i="27" s="1"/>
  <c r="V35" i="26"/>
  <c r="V22" i="27" s="1"/>
  <c r="Z35" i="26"/>
  <c r="Z22" i="27" s="1"/>
  <c r="J35" i="26"/>
  <c r="J22" i="27" s="1"/>
  <c r="X56" i="26"/>
  <c r="O35" i="26"/>
  <c r="O22" i="27" s="1"/>
  <c r="S35" i="26"/>
  <c r="S22" i="27" s="1"/>
  <c r="W35" i="26"/>
  <c r="W22" i="27" s="1"/>
  <c r="AA35" i="26"/>
  <c r="AA22" i="27" s="1"/>
  <c r="I35" i="26"/>
  <c r="I22" i="27" s="1"/>
  <c r="AI56" i="26"/>
  <c r="AE56" i="26"/>
  <c r="AC56" i="26"/>
  <c r="L35" i="26"/>
  <c r="L22" i="27" s="1"/>
  <c r="P35" i="26"/>
  <c r="P22" i="27" s="1"/>
  <c r="T35" i="26"/>
  <c r="T22" i="27" s="1"/>
  <c r="X35" i="26"/>
  <c r="X22" i="27" s="1"/>
  <c r="AB35" i="26"/>
  <c r="AB22" i="27" s="1"/>
  <c r="M35" i="26"/>
  <c r="M22" i="27" s="1"/>
  <c r="Q35" i="26"/>
  <c r="Q22" i="27" s="1"/>
  <c r="U35" i="26"/>
  <c r="U22" i="27" s="1"/>
  <c r="Y35" i="26"/>
  <c r="Y22" i="27" s="1"/>
  <c r="K35" i="26"/>
  <c r="K22" i="27" s="1"/>
  <c r="U56" i="26"/>
  <c r="AB80" i="27"/>
  <c r="AB108" i="27" s="1"/>
  <c r="AB57" i="27"/>
  <c r="AA57" i="27"/>
  <c r="AA80" i="27"/>
  <c r="AA108" i="27" s="1"/>
  <c r="Z57" i="27"/>
  <c r="Z80" i="27"/>
  <c r="Z108" i="27" s="1"/>
  <c r="Y57" i="27"/>
  <c r="Y80" i="27"/>
  <c r="Y108" i="27" s="1"/>
  <c r="X57" i="27"/>
  <c r="X80" i="27"/>
  <c r="X108" i="27" s="1"/>
  <c r="W57" i="27"/>
  <c r="W80" i="27"/>
  <c r="W108" i="27" s="1"/>
  <c r="V57" i="27"/>
  <c r="V80" i="27"/>
  <c r="V108" i="27" s="1"/>
  <c r="U80" i="27"/>
  <c r="U108" i="27" s="1"/>
  <c r="U57" i="27"/>
  <c r="T57" i="27"/>
  <c r="T80" i="27"/>
  <c r="T108" i="27" s="1"/>
  <c r="S80" i="27"/>
  <c r="S108" i="27" s="1"/>
  <c r="S57" i="27"/>
  <c r="R57" i="27"/>
  <c r="R80" i="27"/>
  <c r="R108" i="27" s="1"/>
  <c r="Q57" i="27"/>
  <c r="Q80" i="27"/>
  <c r="Q108" i="27" s="1"/>
  <c r="P57" i="27"/>
  <c r="P80" i="27"/>
  <c r="P108" i="27" s="1"/>
  <c r="O57" i="27"/>
  <c r="O80" i="27"/>
  <c r="O108" i="27" s="1"/>
  <c r="N80" i="27"/>
  <c r="N108" i="27" s="1"/>
  <c r="N57" i="27"/>
  <c r="M80" i="27"/>
  <c r="M108" i="27" s="1"/>
  <c r="M57" i="27"/>
  <c r="L80" i="27"/>
  <c r="K57" i="27"/>
  <c r="K80" i="27"/>
  <c r="K108" i="27" s="1"/>
  <c r="J57" i="27"/>
  <c r="J80" i="27"/>
  <c r="J108" i="27" s="1"/>
  <c r="I80" i="27"/>
  <c r="I108" i="27" s="1"/>
  <c r="I57" i="27"/>
  <c r="H57" i="27"/>
  <c r="H80" i="27"/>
  <c r="H108" i="27" s="1"/>
  <c r="G57" i="27"/>
  <c r="G80" i="27"/>
  <c r="G108" i="27" s="1"/>
  <c r="AB37" i="27"/>
  <c r="AB77" i="27"/>
  <c r="AA77" i="27"/>
  <c r="AA37" i="27"/>
  <c r="Z77" i="27"/>
  <c r="Z37" i="27"/>
  <c r="Y77" i="27"/>
  <c r="Y37" i="27"/>
  <c r="X37" i="27"/>
  <c r="X77" i="27"/>
  <c r="W77" i="27"/>
  <c r="W37" i="27"/>
  <c r="V77" i="27"/>
  <c r="V37" i="27"/>
  <c r="U37" i="27"/>
  <c r="U77" i="27"/>
  <c r="T37" i="27"/>
  <c r="T77" i="27"/>
  <c r="S37" i="27"/>
  <c r="S77" i="27"/>
  <c r="R77" i="27"/>
  <c r="R37" i="27"/>
  <c r="Q77" i="27"/>
  <c r="Q37" i="27"/>
  <c r="P77" i="27"/>
  <c r="P37" i="27"/>
  <c r="O77" i="27"/>
  <c r="O37" i="27"/>
  <c r="N37" i="27"/>
  <c r="N77" i="27"/>
  <c r="M37" i="27"/>
  <c r="M77" i="27"/>
  <c r="L77" i="27"/>
  <c r="L37" i="27"/>
  <c r="K77" i="27"/>
  <c r="K105" i="27" s="1"/>
  <c r="K37" i="27"/>
  <c r="K56" i="27" s="1"/>
  <c r="J37" i="27"/>
  <c r="J77" i="27"/>
  <c r="I77" i="27"/>
  <c r="I37" i="27"/>
  <c r="H37" i="27"/>
  <c r="H77" i="27"/>
  <c r="I594" i="15"/>
  <c r="I1578" i="15" s="1"/>
  <c r="M594" i="15"/>
  <c r="M448" i="19" s="1"/>
  <c r="Q594" i="15"/>
  <c r="Q1578" i="15" s="1"/>
  <c r="U594" i="15"/>
  <c r="U1578" i="15" s="1"/>
  <c r="Y594" i="15"/>
  <c r="Y1578" i="15" s="1"/>
  <c r="J1582" i="15"/>
  <c r="N1582" i="15"/>
  <c r="R1582" i="15"/>
  <c r="V1582" i="15"/>
  <c r="Z1582" i="15"/>
  <c r="K106" i="27"/>
  <c r="V38" i="26"/>
  <c r="U38" i="26"/>
  <c r="T38" i="26"/>
  <c r="S38" i="26"/>
  <c r="R38" i="26"/>
  <c r="Q38" i="26"/>
  <c r="P38" i="26"/>
  <c r="O38" i="26"/>
  <c r="I1582" i="15"/>
  <c r="M1582" i="15"/>
  <c r="Q1582" i="15"/>
  <c r="U1582" i="15"/>
  <c r="Y1582" i="15"/>
  <c r="F1515" i="15"/>
  <c r="F1516" i="15" s="1"/>
  <c r="F1517" i="15" s="1"/>
  <c r="F1519" i="15" s="1"/>
  <c r="F466" i="19" s="1"/>
  <c r="H1582" i="15"/>
  <c r="L1582" i="15"/>
  <c r="P1582" i="15"/>
  <c r="T1582" i="15"/>
  <c r="X1582" i="15"/>
  <c r="AB1582" i="15"/>
  <c r="G1582" i="15"/>
  <c r="K1582" i="15"/>
  <c r="O1582" i="15"/>
  <c r="S1582" i="15"/>
  <c r="W1582" i="15"/>
  <c r="AA1582" i="15"/>
  <c r="F1524" i="15"/>
  <c r="F1525" i="15" s="1"/>
  <c r="F1526" i="15" s="1"/>
  <c r="F1528" i="15" s="1"/>
  <c r="F467" i="19" s="1"/>
  <c r="J594" i="15"/>
  <c r="N594" i="15"/>
  <c r="R594" i="15"/>
  <c r="V594" i="15"/>
  <c r="Z594" i="15"/>
  <c r="U1646" i="14"/>
  <c r="U1783" i="14" s="1"/>
  <c r="G463" i="15"/>
  <c r="I463" i="15"/>
  <c r="K463" i="15"/>
  <c r="M463" i="15"/>
  <c r="O463" i="15"/>
  <c r="Q463" i="15"/>
  <c r="S463" i="15"/>
  <c r="U463" i="15"/>
  <c r="W463" i="15"/>
  <c r="Y463" i="15"/>
  <c r="AB463" i="15"/>
  <c r="G1052" i="14"/>
  <c r="G819" i="15" s="1"/>
  <c r="G533" i="15"/>
  <c r="G594" i="15" s="1"/>
  <c r="K594" i="15"/>
  <c r="O594" i="15"/>
  <c r="S594" i="15"/>
  <c r="W594" i="15"/>
  <c r="AB594" i="15"/>
  <c r="K1516" i="14"/>
  <c r="K1781" i="14" s="1"/>
  <c r="H463" i="15"/>
  <c r="J463" i="15"/>
  <c r="L463" i="15"/>
  <c r="N463" i="15"/>
  <c r="P463" i="15"/>
  <c r="R463" i="15"/>
  <c r="T463" i="15"/>
  <c r="V463" i="15"/>
  <c r="X463" i="15"/>
  <c r="Z463" i="15"/>
  <c r="H594" i="15"/>
  <c r="L594" i="15"/>
  <c r="P594" i="15"/>
  <c r="T594" i="15"/>
  <c r="X594" i="15"/>
  <c r="Y27" i="26"/>
  <c r="Y36" i="6"/>
  <c r="R27" i="26"/>
  <c r="R36" i="6"/>
  <c r="R28" i="26" s="1"/>
  <c r="N27" i="26"/>
  <c r="N36" i="6"/>
  <c r="J27" i="26"/>
  <c r="J36" i="6"/>
  <c r="J28" i="26" s="1"/>
  <c r="U36" i="6"/>
  <c r="U28" i="26" s="1"/>
  <c r="AB27" i="26"/>
  <c r="AB36" i="6"/>
  <c r="AB28" i="26" s="1"/>
  <c r="X36" i="6"/>
  <c r="X28" i="26" s="1"/>
  <c r="Q36" i="6"/>
  <c r="Q28" i="26" s="1"/>
  <c r="M36" i="6"/>
  <c r="M28" i="26" s="1"/>
  <c r="I36" i="6"/>
  <c r="I28" i="26" s="1"/>
  <c r="AG36" i="6"/>
  <c r="T54" i="6" s="1"/>
  <c r="AE36" i="6"/>
  <c r="M53" i="6" s="1"/>
  <c r="M28" i="27" s="1"/>
  <c r="AI36" i="6"/>
  <c r="U55" i="6" s="1"/>
  <c r="AA36" i="6"/>
  <c r="AA28" i="26" s="1"/>
  <c r="T36" i="6"/>
  <c r="T28" i="26" s="1"/>
  <c r="P27" i="26"/>
  <c r="P36" i="6"/>
  <c r="L36" i="6"/>
  <c r="L28" i="26" s="1"/>
  <c r="V27" i="26"/>
  <c r="V36" i="6"/>
  <c r="V28" i="26" s="1"/>
  <c r="Z27" i="26"/>
  <c r="Z36" i="6"/>
  <c r="Z28" i="26" s="1"/>
  <c r="S27" i="26"/>
  <c r="S36" i="6"/>
  <c r="S28" i="26" s="1"/>
  <c r="O36" i="6"/>
  <c r="O28" i="26" s="1"/>
  <c r="K27" i="26"/>
  <c r="K36" i="6"/>
  <c r="K28" i="26" s="1"/>
  <c r="W27" i="26"/>
  <c r="W36" i="6"/>
  <c r="F24" i="23"/>
  <c r="F25" i="23" s="1"/>
  <c r="F26" i="23" s="1"/>
  <c r="F27" i="23" s="1"/>
  <c r="F93" i="23"/>
  <c r="F94" i="23" s="1"/>
  <c r="F95" i="23" s="1"/>
  <c r="F96" i="23" s="1"/>
  <c r="F97" i="23" s="1"/>
  <c r="F98" i="23" s="1"/>
  <c r="F99" i="23" s="1"/>
  <c r="F100" i="23" s="1"/>
  <c r="F101" i="23" s="1"/>
  <c r="F102" i="23" s="1"/>
  <c r="F103" i="23" s="1"/>
  <c r="F104" i="23" s="1"/>
  <c r="F105" i="23" s="1"/>
  <c r="F106" i="23" s="1"/>
  <c r="F107" i="23" s="1"/>
  <c r="F59" i="23"/>
  <c r="F61" i="23" s="1"/>
  <c r="F61" i="22"/>
  <c r="F62" i="22" s="1"/>
  <c r="F63" i="22" s="1"/>
  <c r="F65" i="22" s="1"/>
  <c r="F67" i="22" s="1"/>
  <c r="F41" i="22"/>
  <c r="F42" i="22" s="1"/>
  <c r="F43" i="22" s="1"/>
  <c r="F44" i="22" s="1"/>
  <c r="B464" i="19"/>
  <c r="B460" i="19"/>
  <c r="B463" i="19"/>
  <c r="B454" i="19"/>
  <c r="B462" i="19"/>
  <c r="B461" i="19"/>
  <c r="B453" i="19"/>
  <c r="D1494" i="15"/>
  <c r="D455" i="19"/>
  <c r="B447" i="19"/>
  <c r="D2336" i="8"/>
  <c r="D60" i="20" s="1"/>
  <c r="D2332" i="8"/>
  <c r="D2335" i="8"/>
  <c r="D2334" i="8"/>
  <c r="D2333" i="8"/>
  <c r="B399" i="19"/>
  <c r="B440" i="19"/>
  <c r="B436" i="19"/>
  <c r="B439" i="19"/>
  <c r="B435" i="19"/>
  <c r="B441" i="19"/>
  <c r="B437" i="19"/>
  <c r="B433" i="19"/>
  <c r="B442" i="19"/>
  <c r="B438" i="19"/>
  <c r="B434" i="19"/>
  <c r="B97" i="19"/>
  <c r="B134" i="19"/>
  <c r="B133" i="19"/>
  <c r="B132" i="19"/>
  <c r="B131" i="19"/>
  <c r="B130" i="19"/>
  <c r="B129" i="19"/>
  <c r="B128" i="19"/>
  <c r="B127" i="19"/>
  <c r="B126" i="19"/>
  <c r="B125" i="19"/>
  <c r="B89" i="19"/>
  <c r="B85" i="19"/>
  <c r="B62" i="19"/>
  <c r="B88" i="19"/>
  <c r="B84" i="19"/>
  <c r="B61" i="19"/>
  <c r="B91" i="19"/>
  <c r="B87" i="19"/>
  <c r="B83" i="19"/>
  <c r="B90" i="19"/>
  <c r="B86" i="19"/>
  <c r="B82" i="19"/>
  <c r="D2316" i="8"/>
  <c r="D37" i="20" s="1"/>
  <c r="B215" i="19"/>
  <c r="B285" i="19"/>
  <c r="B281" i="19"/>
  <c r="B277" i="19"/>
  <c r="B273" i="19"/>
  <c r="B179" i="19"/>
  <c r="B175" i="19"/>
  <c r="B171" i="19"/>
  <c r="B167" i="19"/>
  <c r="B284" i="19"/>
  <c r="B280" i="19"/>
  <c r="B276" i="19"/>
  <c r="B272" i="19"/>
  <c r="B178" i="19"/>
  <c r="B174" i="19"/>
  <c r="B170" i="19"/>
  <c r="B166" i="19"/>
  <c r="B380" i="19"/>
  <c r="B379" i="19"/>
  <c r="B378" i="19"/>
  <c r="B377" i="19"/>
  <c r="B376" i="19"/>
  <c r="B375" i="19"/>
  <c r="B374" i="19"/>
  <c r="B373" i="19"/>
  <c r="B372" i="19"/>
  <c r="B371" i="19"/>
  <c r="B370" i="19"/>
  <c r="B369" i="19"/>
  <c r="B368" i="19"/>
  <c r="B367" i="19"/>
  <c r="B366" i="19"/>
  <c r="B330" i="19"/>
  <c r="B329" i="19"/>
  <c r="B328" i="19"/>
  <c r="B327" i="19"/>
  <c r="B326" i="19"/>
  <c r="B325" i="19"/>
  <c r="B324" i="19"/>
  <c r="B323" i="19"/>
  <c r="B322" i="19"/>
  <c r="B321" i="19"/>
  <c r="B320" i="19"/>
  <c r="B319" i="19"/>
  <c r="B318" i="19"/>
  <c r="B317" i="19"/>
  <c r="B316" i="19"/>
  <c r="B282" i="19"/>
  <c r="B278" i="19"/>
  <c r="B274" i="19"/>
  <c r="B238" i="19"/>
  <c r="B234" i="19"/>
  <c r="B230" i="19"/>
  <c r="B226" i="19"/>
  <c r="B222" i="19"/>
  <c r="B180" i="19"/>
  <c r="B176" i="19"/>
  <c r="B172" i="19"/>
  <c r="B168" i="19"/>
  <c r="B239" i="19"/>
  <c r="B235" i="19"/>
  <c r="B231" i="19"/>
  <c r="B227" i="19"/>
  <c r="B223" i="19"/>
  <c r="B240" i="19"/>
  <c r="B236" i="19"/>
  <c r="B232" i="19"/>
  <c r="B228" i="19"/>
  <c r="B224" i="19"/>
  <c r="B283" i="19"/>
  <c r="B275" i="19"/>
  <c r="B233" i="19"/>
  <c r="B229" i="19"/>
  <c r="B177" i="19"/>
  <c r="B169" i="19"/>
  <c r="B279" i="19"/>
  <c r="B271" i="19"/>
  <c r="B225" i="19"/>
  <c r="B237" i="19"/>
  <c r="B221" i="19"/>
  <c r="B173" i="19"/>
  <c r="C131" i="19"/>
  <c r="C134" i="19"/>
  <c r="C132" i="19"/>
  <c r="C128" i="19"/>
  <c r="C125" i="19"/>
  <c r="C133" i="19"/>
  <c r="C127" i="19"/>
  <c r="C130" i="19"/>
  <c r="C129" i="19"/>
  <c r="C126" i="19"/>
  <c r="I1575" i="15"/>
  <c r="I444" i="19"/>
  <c r="M1575" i="15"/>
  <c r="M444" i="19"/>
  <c r="Q1575" i="15"/>
  <c r="Q444" i="19"/>
  <c r="U1575" i="15"/>
  <c r="U444" i="19"/>
  <c r="Y1575" i="15"/>
  <c r="Y444" i="19"/>
  <c r="H1575" i="15"/>
  <c r="H444" i="19"/>
  <c r="L1575" i="15"/>
  <c r="L444" i="19"/>
  <c r="P1575" i="15"/>
  <c r="P444" i="19"/>
  <c r="T1575" i="15"/>
  <c r="T444" i="19"/>
  <c r="X1575" i="15"/>
  <c r="X444" i="19"/>
  <c r="AB1575" i="15"/>
  <c r="AB444" i="19"/>
  <c r="G1575" i="15"/>
  <c r="G444" i="19"/>
  <c r="K1575" i="15"/>
  <c r="K444" i="19"/>
  <c r="O1575" i="15"/>
  <c r="O444" i="19"/>
  <c r="S1575" i="15"/>
  <c r="S444" i="19"/>
  <c r="W1575" i="15"/>
  <c r="W444" i="19"/>
  <c r="AA1575" i="15"/>
  <c r="AA444" i="19"/>
  <c r="J1575" i="15"/>
  <c r="J444" i="19"/>
  <c r="N1575" i="15"/>
  <c r="N444" i="19"/>
  <c r="R1575" i="15"/>
  <c r="R444" i="19"/>
  <c r="V1575" i="15"/>
  <c r="V444" i="19"/>
  <c r="Z1575" i="15"/>
  <c r="Z444" i="19"/>
  <c r="B38" i="19"/>
  <c r="B58" i="19"/>
  <c r="B55" i="19"/>
  <c r="B59" i="19"/>
  <c r="B56" i="19"/>
  <c r="B57" i="19"/>
  <c r="B18" i="19"/>
  <c r="B28" i="19"/>
  <c r="B32" i="19"/>
  <c r="B29" i="19"/>
  <c r="B33" i="19"/>
  <c r="B26" i="19"/>
  <c r="B30" i="19"/>
  <c r="B27" i="19"/>
  <c r="B31" i="19"/>
  <c r="D2308" i="8"/>
  <c r="D2310" i="8"/>
  <c r="D2307" i="8"/>
  <c r="D2306" i="8"/>
  <c r="D2309" i="8"/>
  <c r="D2312" i="8"/>
  <c r="D2305" i="8"/>
  <c r="D2311" i="8"/>
  <c r="F457" i="19"/>
  <c r="F1501" i="15"/>
  <c r="F1502" i="15" s="1"/>
  <c r="F1503" i="15" s="1"/>
  <c r="Y451" i="19"/>
  <c r="Y1581" i="15"/>
  <c r="U451" i="19"/>
  <c r="U1581" i="15"/>
  <c r="Q451" i="19"/>
  <c r="Q1581" i="15"/>
  <c r="M451" i="19"/>
  <c r="M1581" i="15"/>
  <c r="I451" i="19"/>
  <c r="I1581" i="15"/>
  <c r="Z451" i="19"/>
  <c r="Z1581" i="15"/>
  <c r="V451" i="19"/>
  <c r="V1581" i="15"/>
  <c r="R451" i="19"/>
  <c r="R1581" i="15"/>
  <c r="N451" i="19"/>
  <c r="N1581" i="15"/>
  <c r="J451" i="19"/>
  <c r="J1581" i="15"/>
  <c r="AA451" i="19"/>
  <c r="AA1581" i="15"/>
  <c r="W451" i="19"/>
  <c r="W1581" i="15"/>
  <c r="S451" i="19"/>
  <c r="S1581" i="15"/>
  <c r="O451" i="19"/>
  <c r="O1581" i="15"/>
  <c r="K451" i="19"/>
  <c r="K1581" i="15"/>
  <c r="G1581" i="15"/>
  <c r="AB451" i="19"/>
  <c r="AB1581" i="15"/>
  <c r="X451" i="19"/>
  <c r="X1581" i="15"/>
  <c r="T451" i="19"/>
  <c r="T1581" i="15"/>
  <c r="P451" i="19"/>
  <c r="P1581" i="15"/>
  <c r="L451" i="19"/>
  <c r="L1581" i="15"/>
  <c r="H451" i="19"/>
  <c r="H1581" i="15"/>
  <c r="D176" i="13"/>
  <c r="D286" i="19" s="1"/>
  <c r="D61" i="13"/>
  <c r="D181" i="19" s="1"/>
  <c r="D126" i="13"/>
  <c r="D241" i="19" s="1"/>
  <c r="D226" i="13"/>
  <c r="D331" i="19" s="1"/>
  <c r="D281" i="13"/>
  <c r="D381" i="19" s="1"/>
  <c r="D45" i="12"/>
  <c r="D90" i="12" s="1"/>
  <c r="D135" i="12" s="1"/>
  <c r="D180" i="12" s="1"/>
  <c r="D225" i="12" s="1"/>
  <c r="D270" i="12" s="1"/>
  <c r="D315" i="12" s="1"/>
  <c r="D124" i="19" s="1"/>
  <c r="C124" i="19" s="1"/>
  <c r="D41" i="12"/>
  <c r="D86" i="12" s="1"/>
  <c r="D131" i="12" s="1"/>
  <c r="D176" i="12" s="1"/>
  <c r="D221" i="12" s="1"/>
  <c r="D266" i="12" s="1"/>
  <c r="D311" i="12" s="1"/>
  <c r="D120" i="19" s="1"/>
  <c r="C120" i="19" s="1"/>
  <c r="D577" i="11"/>
  <c r="D81" i="19" s="1"/>
  <c r="D42" i="12"/>
  <c r="D87" i="12" s="1"/>
  <c r="D132" i="12" s="1"/>
  <c r="D177" i="12" s="1"/>
  <c r="D222" i="12" s="1"/>
  <c r="D267" i="12" s="1"/>
  <c r="D312" i="12" s="1"/>
  <c r="D121" i="19" s="1"/>
  <c r="C121" i="19" s="1"/>
  <c r="D38" i="12"/>
  <c r="D83" i="12" s="1"/>
  <c r="D128" i="12" s="1"/>
  <c r="D173" i="12" s="1"/>
  <c r="D218" i="12" s="1"/>
  <c r="D263" i="12" s="1"/>
  <c r="D308" i="12" s="1"/>
  <c r="D117" i="19" s="1"/>
  <c r="C117" i="19" s="1"/>
  <c r="D44" i="12"/>
  <c r="D89" i="12" s="1"/>
  <c r="D134" i="12" s="1"/>
  <c r="D179" i="12" s="1"/>
  <c r="D224" i="12" s="1"/>
  <c r="D269" i="12" s="1"/>
  <c r="D314" i="12" s="1"/>
  <c r="D123" i="19" s="1"/>
  <c r="C123" i="19" s="1"/>
  <c r="D40" i="12"/>
  <c r="D85" i="12" s="1"/>
  <c r="D130" i="12" s="1"/>
  <c r="D175" i="12" s="1"/>
  <c r="D220" i="12" s="1"/>
  <c r="D265" i="12" s="1"/>
  <c r="D310" i="12" s="1"/>
  <c r="D119" i="19" s="1"/>
  <c r="C119" i="19" s="1"/>
  <c r="D39" i="12"/>
  <c r="D84" i="12" s="1"/>
  <c r="D129" i="12" s="1"/>
  <c r="D174" i="12" s="1"/>
  <c r="D219" i="12" s="1"/>
  <c r="D264" i="12" s="1"/>
  <c r="D309" i="12" s="1"/>
  <c r="D118" i="19" s="1"/>
  <c r="C118" i="19" s="1"/>
  <c r="D43" i="12"/>
  <c r="D88" i="12" s="1"/>
  <c r="D133" i="12" s="1"/>
  <c r="D178" i="12" s="1"/>
  <c r="D223" i="12" s="1"/>
  <c r="D268" i="12" s="1"/>
  <c r="D313" i="12" s="1"/>
  <c r="D122" i="19" s="1"/>
  <c r="C122" i="19" s="1"/>
  <c r="J1576" i="15"/>
  <c r="N1576" i="15"/>
  <c r="R1576" i="15"/>
  <c r="V1576" i="15"/>
  <c r="Z1576" i="15"/>
  <c r="I1576" i="15"/>
  <c r="U1576" i="15"/>
  <c r="H1576" i="15"/>
  <c r="L1576" i="15"/>
  <c r="P1576" i="15"/>
  <c r="T1576" i="15"/>
  <c r="X1576" i="15"/>
  <c r="AB1576" i="15"/>
  <c r="M1576" i="15"/>
  <c r="Q1576" i="15"/>
  <c r="Y1576" i="15"/>
  <c r="G1576" i="15"/>
  <c r="K1576" i="15"/>
  <c r="O1576" i="15"/>
  <c r="S1576" i="15"/>
  <c r="W1576" i="15"/>
  <c r="AA1576" i="15"/>
  <c r="D71" i="16"/>
  <c r="D64" i="16"/>
  <c r="D46" i="16"/>
  <c r="D18" i="16"/>
  <c r="D84" i="16" s="1"/>
  <c r="D43" i="16"/>
  <c r="D1606" i="15"/>
  <c r="D490" i="19" s="1"/>
  <c r="D1463" i="8"/>
  <c r="D399" i="15" s="1"/>
  <c r="D461" i="15" s="1"/>
  <c r="D1445" i="8"/>
  <c r="D381" i="15" s="1"/>
  <c r="D443" i="15" s="1"/>
  <c r="D1441" i="8"/>
  <c r="D377" i="15" s="1"/>
  <c r="D439" i="15" s="1"/>
  <c r="D1437" i="8"/>
  <c r="D373" i="15" s="1"/>
  <c r="D435" i="15" s="1"/>
  <c r="D1433" i="8"/>
  <c r="D369" i="15" s="1"/>
  <c r="D431" i="15" s="1"/>
  <c r="D1429" i="8"/>
  <c r="D365" i="15" s="1"/>
  <c r="D427" i="15" s="1"/>
  <c r="D1566" i="15"/>
  <c r="D1596" i="15"/>
  <c r="D486" i="19" s="1"/>
  <c r="D1605" i="15"/>
  <c r="D489" i="19" s="1"/>
  <c r="D1427" i="8"/>
  <c r="D363" i="15" s="1"/>
  <c r="D425" i="15" s="1"/>
  <c r="D1450" i="8"/>
  <c r="D386" i="15" s="1"/>
  <c r="D448" i="15" s="1"/>
  <c r="D1446" i="8"/>
  <c r="D382" i="15" s="1"/>
  <c r="D444" i="15" s="1"/>
  <c r="D1442" i="8"/>
  <c r="D378" i="15" s="1"/>
  <c r="D440" i="15" s="1"/>
  <c r="D1438" i="8"/>
  <c r="D374" i="15" s="1"/>
  <c r="D436" i="15" s="1"/>
  <c r="D1434" i="8"/>
  <c r="D370" i="15" s="1"/>
  <c r="D432" i="15" s="1"/>
  <c r="D1430" i="8"/>
  <c r="D366" i="15" s="1"/>
  <c r="D428" i="15" s="1"/>
  <c r="D1594" i="15"/>
  <c r="D484" i="19" s="1"/>
  <c r="D1595" i="15"/>
  <c r="D485" i="19" s="1"/>
  <c r="D1452" i="8"/>
  <c r="D388" i="15" s="1"/>
  <c r="D450" i="15" s="1"/>
  <c r="D1448" i="8"/>
  <c r="D384" i="15" s="1"/>
  <c r="D446" i="15" s="1"/>
  <c r="D1444" i="8"/>
  <c r="D380" i="15" s="1"/>
  <c r="D442" i="15" s="1"/>
  <c r="D1440" i="8"/>
  <c r="D376" i="15" s="1"/>
  <c r="D438" i="15" s="1"/>
  <c r="D1436" i="8"/>
  <c r="D372" i="15" s="1"/>
  <c r="D434" i="15" s="1"/>
  <c r="D1432" i="8"/>
  <c r="D368" i="15" s="1"/>
  <c r="D430" i="15" s="1"/>
  <c r="D1428" i="8"/>
  <c r="D364" i="15" s="1"/>
  <c r="D426" i="15" s="1"/>
  <c r="D1592" i="15"/>
  <c r="D482" i="19" s="1"/>
  <c r="D1567" i="15"/>
  <c r="D1449" i="8"/>
  <c r="D385" i="15" s="1"/>
  <c r="D447" i="15" s="1"/>
  <c r="D1426" i="8"/>
  <c r="D362" i="15" s="1"/>
  <c r="D424" i="15" s="1"/>
  <c r="D1565" i="15"/>
  <c r="D1568" i="15"/>
  <c r="D1604" i="15"/>
  <c r="D488" i="19" s="1"/>
  <c r="D1607" i="15"/>
  <c r="D491" i="19" s="1"/>
  <c r="D1451" i="8"/>
  <c r="D387" i="15" s="1"/>
  <c r="D449" i="15" s="1"/>
  <c r="D1447" i="8"/>
  <c r="D383" i="15" s="1"/>
  <c r="D445" i="15" s="1"/>
  <c r="D1443" i="8"/>
  <c r="D379" i="15" s="1"/>
  <c r="D441" i="15" s="1"/>
  <c r="D1439" i="8"/>
  <c r="D375" i="15" s="1"/>
  <c r="D437" i="15" s="1"/>
  <c r="D1435" i="8"/>
  <c r="D371" i="15" s="1"/>
  <c r="D433" i="15" s="1"/>
  <c r="D1431" i="8"/>
  <c r="D367" i="15" s="1"/>
  <c r="D429" i="15" s="1"/>
  <c r="D1593" i="15"/>
  <c r="D483" i="19" s="1"/>
  <c r="D335" i="15"/>
  <c r="D1576" i="15"/>
  <c r="D446" i="19" s="1"/>
  <c r="N1583" i="15"/>
  <c r="L1585" i="15"/>
  <c r="K1583" i="15"/>
  <c r="M1585" i="15"/>
  <c r="O1583" i="15"/>
  <c r="P1584" i="15"/>
  <c r="Q1584" i="15"/>
  <c r="D1170" i="14"/>
  <c r="D1105" i="14"/>
  <c r="D1166" i="14"/>
  <c r="D1101" i="14"/>
  <c r="D1158" i="14"/>
  <c r="D1093" i="14"/>
  <c r="D1150" i="14"/>
  <c r="D1085" i="14"/>
  <c r="D1171" i="14"/>
  <c r="D1106" i="14"/>
  <c r="D1167" i="14"/>
  <c r="D1102" i="14"/>
  <c r="D1163" i="14"/>
  <c r="D1098" i="14"/>
  <c r="D1159" i="14"/>
  <c r="D1094" i="14"/>
  <c r="D1155" i="14"/>
  <c r="D1090" i="14"/>
  <c r="D1151" i="14"/>
  <c r="D1086" i="14"/>
  <c r="D1147" i="14"/>
  <c r="D1082" i="14"/>
  <c r="D1162" i="14"/>
  <c r="D1097" i="14"/>
  <c r="D1154" i="14"/>
  <c r="D1089" i="14"/>
  <c r="D1183" i="14"/>
  <c r="D1118" i="14"/>
  <c r="D1169" i="14"/>
  <c r="D1104" i="14"/>
  <c r="D1165" i="14"/>
  <c r="D1100" i="14"/>
  <c r="D1161" i="14"/>
  <c r="D1096" i="14"/>
  <c r="D1157" i="14"/>
  <c r="D1092" i="14"/>
  <c r="D1153" i="14"/>
  <c r="D1088" i="14"/>
  <c r="D1149" i="14"/>
  <c r="D1084" i="14"/>
  <c r="D1107" i="14"/>
  <c r="D1172" i="14"/>
  <c r="D1103" i="14"/>
  <c r="D1168" i="14"/>
  <c r="D1099" i="14"/>
  <c r="D1164" i="14"/>
  <c r="D1095" i="14"/>
  <c r="D1160" i="14"/>
  <c r="D1091" i="14"/>
  <c r="D1156" i="14"/>
  <c r="D1087" i="14"/>
  <c r="D1152" i="14"/>
  <c r="D1083" i="14"/>
  <c r="D1148" i="14"/>
  <c r="D1146" i="14"/>
  <c r="D1081" i="14"/>
  <c r="D728" i="14"/>
  <c r="D1631" i="14"/>
  <c r="D1688" i="14"/>
  <c r="D1356" i="14"/>
  <c r="D432" i="14"/>
  <c r="D1298" i="14"/>
  <c r="D717" i="14"/>
  <c r="D1236" i="14"/>
  <c r="D1666" i="14"/>
  <c r="D701" i="14"/>
  <c r="D1654" i="14"/>
  <c r="D1652" i="14"/>
  <c r="D1697" i="14"/>
  <c r="D1628" i="14"/>
  <c r="D1754" i="14"/>
  <c r="D423" i="19" s="1"/>
  <c r="D704" i="14"/>
  <c r="D1722" i="14"/>
  <c r="D391" i="19" s="1"/>
  <c r="F195" i="14"/>
  <c r="F196" i="14" s="1"/>
  <c r="F197" i="14" s="1"/>
  <c r="F198" i="14" s="1"/>
  <c r="F199" i="14" s="1"/>
  <c r="F200" i="14" s="1"/>
  <c r="F201" i="14" s="1"/>
  <c r="F202" i="14" s="1"/>
  <c r="F203" i="14" s="1"/>
  <c r="F204" i="14" s="1"/>
  <c r="F205" i="14" s="1"/>
  <c r="F207" i="14" s="1"/>
  <c r="F524" i="14"/>
  <c r="F525" i="14" s="1"/>
  <c r="F526" i="14" s="1"/>
  <c r="F527" i="14" s="1"/>
  <c r="F528" i="14" s="1"/>
  <c r="F529" i="14" s="1"/>
  <c r="F530" i="14" s="1"/>
  <c r="F531" i="14" s="1"/>
  <c r="F532" i="14" s="1"/>
  <c r="F533" i="14" s="1"/>
  <c r="F534" i="14" s="1"/>
  <c r="F536" i="14" s="1"/>
  <c r="F455" i="14"/>
  <c r="F456" i="14" s="1"/>
  <c r="F457" i="14" s="1"/>
  <c r="F458" i="14" s="1"/>
  <c r="F459" i="14" s="1"/>
  <c r="F460" i="14" s="1"/>
  <c r="F461" i="14" s="1"/>
  <c r="F462" i="14" s="1"/>
  <c r="F463" i="14" s="1"/>
  <c r="F464" i="14" s="1"/>
  <c r="F465" i="14" s="1"/>
  <c r="F467" i="14" s="1"/>
  <c r="F389" i="14"/>
  <c r="F390" i="14" s="1"/>
  <c r="F391" i="14" s="1"/>
  <c r="F392" i="14" s="1"/>
  <c r="F393" i="14" s="1"/>
  <c r="F394" i="14" s="1"/>
  <c r="F395" i="14" s="1"/>
  <c r="F396" i="14" s="1"/>
  <c r="F397" i="14" s="1"/>
  <c r="F398" i="14" s="1"/>
  <c r="F399" i="14" s="1"/>
  <c r="F401" i="14" s="1"/>
  <c r="F325" i="14"/>
  <c r="F326" i="14" s="1"/>
  <c r="F327" i="14" s="1"/>
  <c r="F328" i="14" s="1"/>
  <c r="F329" i="14" s="1"/>
  <c r="F330" i="14" s="1"/>
  <c r="F331" i="14" s="1"/>
  <c r="F332" i="14" s="1"/>
  <c r="F333" i="14" s="1"/>
  <c r="F334" i="14" s="1"/>
  <c r="F335" i="14" s="1"/>
  <c r="F337" i="14" s="1"/>
  <c r="F261" i="14"/>
  <c r="F262" i="14" s="1"/>
  <c r="F263" i="14" s="1"/>
  <c r="F264" i="14" s="1"/>
  <c r="F265" i="14" s="1"/>
  <c r="F266" i="14" s="1"/>
  <c r="F267" i="14" s="1"/>
  <c r="F268" i="14" s="1"/>
  <c r="F269" i="14" s="1"/>
  <c r="F270" i="14" s="1"/>
  <c r="F271" i="14" s="1"/>
  <c r="F273" i="14" s="1"/>
  <c r="F131" i="14"/>
  <c r="F132" i="14" s="1"/>
  <c r="F133" i="14" s="1"/>
  <c r="F134" i="14" s="1"/>
  <c r="F135" i="14" s="1"/>
  <c r="F136" i="14" s="1"/>
  <c r="F137" i="14" s="1"/>
  <c r="F138" i="14" s="1"/>
  <c r="F139" i="14" s="1"/>
  <c r="F140" i="14" s="1"/>
  <c r="F141" i="14" s="1"/>
  <c r="F143" i="14" s="1"/>
  <c r="F67" i="14"/>
  <c r="F68" i="14" s="1"/>
  <c r="F69" i="14" s="1"/>
  <c r="F70" i="14" s="1"/>
  <c r="F71" i="14" s="1"/>
  <c r="F72" i="14" s="1"/>
  <c r="F73" i="14" s="1"/>
  <c r="F74" i="14" s="1"/>
  <c r="F75" i="14" s="1"/>
  <c r="F76" i="14" s="1"/>
  <c r="F77" i="14" s="1"/>
  <c r="F79" i="14" s="1"/>
  <c r="AI21" i="28"/>
  <c r="AI22" i="28" s="1"/>
  <c r="AG21" i="28"/>
  <c r="AG22" i="28" s="1"/>
  <c r="AE21" i="28"/>
  <c r="AE22" i="28" s="1"/>
  <c r="AC21" i="28"/>
  <c r="AC22" i="28" s="1"/>
  <c r="AG45" i="26"/>
  <c r="AI45" i="26"/>
  <c r="AI46" i="26"/>
  <c r="AI54" i="26"/>
  <c r="AI44" i="26"/>
  <c r="AG32" i="26"/>
  <c r="AG40" i="26" s="1"/>
  <c r="AG68" i="26" s="1"/>
  <c r="AI32" i="26"/>
  <c r="AI40" i="26" s="1"/>
  <c r="AI68" i="26" s="1"/>
  <c r="AG55" i="26"/>
  <c r="AI55" i="26"/>
  <c r="AG46" i="26"/>
  <c r="AG44" i="26"/>
  <c r="AG54" i="26"/>
  <c r="AG57" i="26" s="1"/>
  <c r="AC45" i="26"/>
  <c r="AE45" i="26"/>
  <c r="AE54" i="26"/>
  <c r="AE46" i="26"/>
  <c r="AE44" i="26"/>
  <c r="AC32" i="26"/>
  <c r="AE32" i="26"/>
  <c r="AE40" i="26" s="1"/>
  <c r="AE68" i="26" s="1"/>
  <c r="AC55" i="26"/>
  <c r="AE55" i="26"/>
  <c r="AC54" i="26"/>
  <c r="AC44" i="26"/>
  <c r="AC46" i="26"/>
  <c r="D56" i="12"/>
  <c r="D101" i="12" s="1"/>
  <c r="D146" i="12" s="1"/>
  <c r="D191" i="12" s="1"/>
  <c r="D236" i="12" s="1"/>
  <c r="D281" i="12" s="1"/>
  <c r="D326" i="12" s="1"/>
  <c r="D135" i="19" s="1"/>
  <c r="C135" i="19" s="1"/>
  <c r="F409" i="12"/>
  <c r="F410" i="12" s="1"/>
  <c r="F411" i="12" s="1"/>
  <c r="F412" i="12" s="1"/>
  <c r="F413" i="12" s="1"/>
  <c r="F414" i="12" s="1"/>
  <c r="F415" i="12" s="1"/>
  <c r="F416" i="12" s="1"/>
  <c r="F417" i="12" s="1"/>
  <c r="F418" i="12" s="1"/>
  <c r="F419" i="12" s="1"/>
  <c r="F421" i="12" s="1"/>
  <c r="F364" i="12"/>
  <c r="F365" i="12" s="1"/>
  <c r="F366" i="12" s="1"/>
  <c r="F367" i="12" s="1"/>
  <c r="F368" i="12" s="1"/>
  <c r="F369" i="12" s="1"/>
  <c r="F370" i="12" s="1"/>
  <c r="F371" i="12" s="1"/>
  <c r="F372" i="12" s="1"/>
  <c r="F373" i="12" s="1"/>
  <c r="F374" i="12" s="1"/>
  <c r="F376" i="12" s="1"/>
  <c r="F46" i="12"/>
  <c r="F47" i="12" s="1"/>
  <c r="F48" i="12" s="1"/>
  <c r="F49" i="12" s="1"/>
  <c r="F50" i="12" s="1"/>
  <c r="F51" i="12" s="1"/>
  <c r="F52" i="12" s="1"/>
  <c r="F53" i="12" s="1"/>
  <c r="F54" i="12" s="1"/>
  <c r="F55" i="12" s="1"/>
  <c r="D60" i="19"/>
  <c r="D588" i="11"/>
  <c r="D92" i="19" s="1"/>
  <c r="D333" i="10"/>
  <c r="D37" i="10"/>
  <c r="F262" i="10"/>
  <c r="F263" i="10" s="1"/>
  <c r="F264" i="10" s="1"/>
  <c r="F265" i="10" s="1"/>
  <c r="F266" i="10" s="1"/>
  <c r="F267" i="10" s="1"/>
  <c r="F268" i="10" s="1"/>
  <c r="F269" i="10" s="1"/>
  <c r="F270" i="10" s="1"/>
  <c r="F271" i="10" s="1"/>
  <c r="F272" i="10" s="1"/>
  <c r="F274" i="10" s="1"/>
  <c r="F22" i="25"/>
  <c r="F23" i="25" s="1"/>
  <c r="F24" i="25" s="1"/>
  <c r="F25" i="25" s="1"/>
  <c r="F26" i="25" s="1"/>
  <c r="F28" i="25" s="1"/>
  <c r="T1583" i="15"/>
  <c r="AA27" i="26"/>
  <c r="F1494" i="15"/>
  <c r="S1583" i="15"/>
  <c r="T27" i="26"/>
  <c r="P28" i="26"/>
  <c r="J1516" i="14"/>
  <c r="J1781" i="14" s="1"/>
  <c r="X242" i="16"/>
  <c r="P1711" i="14"/>
  <c r="P1784" i="14" s="1"/>
  <c r="K1646" i="14"/>
  <c r="K1783" i="14" s="1"/>
  <c r="X1583" i="15"/>
  <c r="Y1583" i="15"/>
  <c r="Z1584" i="15"/>
  <c r="G1583" i="15"/>
  <c r="H1584" i="15"/>
  <c r="J1585" i="15"/>
  <c r="K1584" i="15"/>
  <c r="T1585" i="15"/>
  <c r="O1711" i="14"/>
  <c r="O1784" i="14" s="1"/>
  <c r="N1646" i="14"/>
  <c r="N1783" i="14" s="1"/>
  <c r="Q1711" i="14"/>
  <c r="Q1784" i="14" s="1"/>
  <c r="AA1584" i="15"/>
  <c r="AB1585" i="15"/>
  <c r="R1516" i="14"/>
  <c r="R1781" i="14" s="1"/>
  <c r="K1581" i="14"/>
  <c r="K1782" i="14" s="1"/>
  <c r="U1711" i="14"/>
  <c r="U1784" i="14" s="1"/>
  <c r="O1581" i="14"/>
  <c r="O1782" i="14" s="1"/>
  <c r="T1646" i="14"/>
  <c r="T1783" i="14" s="1"/>
  <c r="F244" i="19"/>
  <c r="AB1584" i="15"/>
  <c r="O1585" i="15"/>
  <c r="AA1585" i="15"/>
  <c r="X1585" i="15"/>
  <c r="R1584" i="15"/>
  <c r="Y1584" i="15"/>
  <c r="R1711" i="14"/>
  <c r="R1784" i="14" s="1"/>
  <c r="R1646" i="14"/>
  <c r="R1783" i="14" s="1"/>
  <c r="F333" i="19"/>
  <c r="D472" i="12"/>
  <c r="M148" i="12"/>
  <c r="F97" i="19"/>
  <c r="L193" i="12"/>
  <c r="D374" i="12"/>
  <c r="D419" i="12" s="1"/>
  <c r="D464" i="12" s="1"/>
  <c r="Y38" i="26"/>
  <c r="N38" i="26"/>
  <c r="J38" i="26"/>
  <c r="I38" i="26"/>
  <c r="X38" i="26"/>
  <c r="AA38" i="26"/>
  <c r="K38" i="26"/>
  <c r="G38" i="26"/>
  <c r="N242" i="16"/>
  <c r="AB193" i="12"/>
  <c r="P148" i="12"/>
  <c r="I103" i="12"/>
  <c r="D579" i="10"/>
  <c r="D324" i="10"/>
  <c r="D629" i="10"/>
  <c r="D152" i="10"/>
  <c r="D202" i="10"/>
  <c r="D374" i="10"/>
  <c r="Y61" i="23"/>
  <c r="Z242" i="16"/>
  <c r="AB476" i="19"/>
  <c r="K242" i="16"/>
  <c r="S75" i="23"/>
  <c r="S85" i="23" s="1"/>
  <c r="S88" i="23" s="1"/>
  <c r="F133" i="16"/>
  <c r="R242" i="16"/>
  <c r="I242" i="16"/>
  <c r="I1585" i="15"/>
  <c r="L1583" i="15"/>
  <c r="P1583" i="15"/>
  <c r="U1583" i="15"/>
  <c r="V1584" i="15"/>
  <c r="W1584" i="15"/>
  <c r="G1584" i="15"/>
  <c r="O1584" i="15"/>
  <c r="T1584" i="15"/>
  <c r="X1584" i="15"/>
  <c r="M1646" i="14"/>
  <c r="M1783" i="14" s="1"/>
  <c r="X1749" i="14"/>
  <c r="X418" i="19" s="1"/>
  <c r="H1733" i="14"/>
  <c r="H402" i="19" s="1"/>
  <c r="P467" i="14"/>
  <c r="Z1731" i="14"/>
  <c r="Z400" i="19" s="1"/>
  <c r="V1724" i="14"/>
  <c r="V393" i="19" s="1"/>
  <c r="F138" i="19"/>
  <c r="F243" i="19"/>
  <c r="M103" i="12"/>
  <c r="G148" i="12"/>
  <c r="F544" i="10"/>
  <c r="F570" i="10" s="1"/>
  <c r="G242" i="16"/>
  <c r="U242" i="16"/>
  <c r="W242" i="16"/>
  <c r="F169" i="15"/>
  <c r="J1584" i="15"/>
  <c r="S1585" i="15"/>
  <c r="V1585" i="15"/>
  <c r="AA1583" i="15"/>
  <c r="Q1583" i="15"/>
  <c r="R1585" i="15"/>
  <c r="AB1583" i="15"/>
  <c r="U1581" i="14"/>
  <c r="U1782" i="14" s="1"/>
  <c r="R1581" i="14"/>
  <c r="R1782" i="14" s="1"/>
  <c r="Q1516" i="14"/>
  <c r="Q1781" i="14" s="1"/>
  <c r="P1581" i="14"/>
  <c r="P1782" i="14" s="1"/>
  <c r="O1646" i="14"/>
  <c r="O1783" i="14" s="1"/>
  <c r="I467" i="14"/>
  <c r="W467" i="14"/>
  <c r="G1318" i="14"/>
  <c r="X1759" i="14"/>
  <c r="X428" i="19" s="1"/>
  <c r="X1751" i="14"/>
  <c r="X420" i="19" s="1"/>
  <c r="J1581" i="14"/>
  <c r="J1782" i="14" s="1"/>
  <c r="I1755" i="14"/>
  <c r="I424" i="19" s="1"/>
  <c r="I1747" i="14"/>
  <c r="I416" i="19" s="1"/>
  <c r="I1745" i="14"/>
  <c r="I414" i="19" s="1"/>
  <c r="I1724" i="14"/>
  <c r="I393" i="19" s="1"/>
  <c r="I1720" i="14"/>
  <c r="I389" i="19" s="1"/>
  <c r="I1718" i="14"/>
  <c r="I387" i="19" s="1"/>
  <c r="H1749" i="14"/>
  <c r="H418" i="19" s="1"/>
  <c r="H1735" i="14"/>
  <c r="H404" i="19" s="1"/>
  <c r="O1253" i="14"/>
  <c r="Z1736" i="14"/>
  <c r="Z405" i="19" s="1"/>
  <c r="M1711" i="14"/>
  <c r="M1784" i="14" s="1"/>
  <c r="V148" i="12"/>
  <c r="P193" i="12"/>
  <c r="T238" i="12"/>
  <c r="Z148" i="12"/>
  <c r="P103" i="12"/>
  <c r="O148" i="12"/>
  <c r="J600" i="11"/>
  <c r="O600" i="11"/>
  <c r="L27" i="26"/>
  <c r="R616" i="10"/>
  <c r="P280" i="10"/>
  <c r="S437" i="10"/>
  <c r="F315" i="10"/>
  <c r="F341" i="10" s="1"/>
  <c r="F365" i="10" s="1"/>
  <c r="F391" i="10" s="1"/>
  <c r="F415" i="10" s="1"/>
  <c r="F441" i="10" s="1"/>
  <c r="F465" i="10" s="1"/>
  <c r="F491" i="10" s="1"/>
  <c r="F316" i="10"/>
  <c r="F342" i="10" s="1"/>
  <c r="F366" i="10" s="1"/>
  <c r="F392" i="10" s="1"/>
  <c r="F416" i="10" s="1"/>
  <c r="F442" i="10" s="1"/>
  <c r="F466" i="10" s="1"/>
  <c r="F492" i="10" s="1"/>
  <c r="F545" i="10"/>
  <c r="F571" i="10" s="1"/>
  <c r="J280" i="10"/>
  <c r="Z280" i="10"/>
  <c r="F43" i="10"/>
  <c r="F69" i="10" s="1"/>
  <c r="F93" i="10" s="1"/>
  <c r="F119" i="10" s="1"/>
  <c r="F143" i="10" s="1"/>
  <c r="F169" i="10" s="1"/>
  <c r="F193" i="10" s="1"/>
  <c r="F219" i="10" s="1"/>
  <c r="F16" i="19" s="1"/>
  <c r="U27" i="26"/>
  <c r="G1516" i="14"/>
  <c r="G1781" i="14" s="1"/>
  <c r="H467" i="14"/>
  <c r="AA431" i="19"/>
  <c r="T1516" i="14"/>
  <c r="T1781" i="14" s="1"/>
  <c r="N1516" i="14"/>
  <c r="N1781" i="14" s="1"/>
  <c r="L1774" i="14"/>
  <c r="L443" i="19" s="1"/>
  <c r="L1756" i="14"/>
  <c r="L425" i="19" s="1"/>
  <c r="L1754" i="14"/>
  <c r="L423" i="19" s="1"/>
  <c r="L1753" i="14"/>
  <c r="L422" i="19" s="1"/>
  <c r="L1740" i="14"/>
  <c r="L409" i="19" s="1"/>
  <c r="L1738" i="14"/>
  <c r="L407" i="19" s="1"/>
  <c r="H1761" i="14"/>
  <c r="H430" i="19" s="1"/>
  <c r="U988" i="14"/>
  <c r="F1258" i="14"/>
  <c r="F1323" i="14" s="1"/>
  <c r="AB1746" i="14"/>
  <c r="AB415" i="19" s="1"/>
  <c r="AB1738" i="14"/>
  <c r="AB407" i="19" s="1"/>
  <c r="AB1722" i="14"/>
  <c r="AB391" i="19" s="1"/>
  <c r="AA415" i="19"/>
  <c r="Y1742" i="14"/>
  <c r="Y411" i="19" s="1"/>
  <c r="Y1711" i="14"/>
  <c r="Y1784" i="14" s="1"/>
  <c r="W1756" i="14"/>
  <c r="W425" i="19" s="1"/>
  <c r="S1759" i="14"/>
  <c r="S428" i="19" s="1"/>
  <c r="S1743" i="14"/>
  <c r="S412" i="19" s="1"/>
  <c r="S1739" i="14"/>
  <c r="S408" i="19" s="1"/>
  <c r="Q1720" i="14"/>
  <c r="Q389" i="19" s="1"/>
  <c r="K1711" i="14"/>
  <c r="K1784" i="14" s="1"/>
  <c r="J1711" i="14"/>
  <c r="J1784" i="14" s="1"/>
  <c r="W1740" i="14"/>
  <c r="W409" i="19" s="1"/>
  <c r="V1726" i="14"/>
  <c r="V395" i="19" s="1"/>
  <c r="Q1736" i="14"/>
  <c r="Q405" i="19" s="1"/>
  <c r="P1763" i="14"/>
  <c r="P432" i="19" s="1"/>
  <c r="P1761" i="14"/>
  <c r="P430" i="19" s="1"/>
  <c r="P1759" i="14"/>
  <c r="P428" i="19" s="1"/>
  <c r="P1757" i="14"/>
  <c r="P426" i="19" s="1"/>
  <c r="P1755" i="14"/>
  <c r="P424" i="19" s="1"/>
  <c r="P1753" i="14"/>
  <c r="P422" i="19" s="1"/>
  <c r="P1751" i="14"/>
  <c r="P420" i="19" s="1"/>
  <c r="P1749" i="14"/>
  <c r="P418" i="19" s="1"/>
  <c r="P1747" i="14"/>
  <c r="P416" i="19" s="1"/>
  <c r="P1745" i="14"/>
  <c r="P414" i="19" s="1"/>
  <c r="P1743" i="14"/>
  <c r="P412" i="19" s="1"/>
  <c r="P1741" i="14"/>
  <c r="P410" i="19" s="1"/>
  <c r="P1739" i="14"/>
  <c r="P408" i="19" s="1"/>
  <c r="P1737" i="14"/>
  <c r="P406" i="19" s="1"/>
  <c r="P1735" i="14"/>
  <c r="P404" i="19" s="1"/>
  <c r="P1733" i="14"/>
  <c r="P402" i="19" s="1"/>
  <c r="P1731" i="14"/>
  <c r="P400" i="19" s="1"/>
  <c r="P1729" i="14"/>
  <c r="P398" i="19" s="1"/>
  <c r="P1727" i="14"/>
  <c r="P396" i="19" s="1"/>
  <c r="P1725" i="14"/>
  <c r="P394" i="19" s="1"/>
  <c r="P1723" i="14"/>
  <c r="P392" i="19" s="1"/>
  <c r="P1721" i="14"/>
  <c r="P390" i="19" s="1"/>
  <c r="P1719" i="14"/>
  <c r="P388" i="19" s="1"/>
  <c r="P1717" i="14"/>
  <c r="P386" i="19" s="1"/>
  <c r="P1715" i="14"/>
  <c r="P384" i="19" s="1"/>
  <c r="M1516" i="14"/>
  <c r="M1781" i="14" s="1"/>
  <c r="U148" i="12"/>
  <c r="J193" i="12"/>
  <c r="O283" i="12"/>
  <c r="X103" i="12"/>
  <c r="N148" i="12"/>
  <c r="P238" i="12"/>
  <c r="I283" i="12"/>
  <c r="I114" i="19"/>
  <c r="I328" i="12"/>
  <c r="I471" i="12" s="1"/>
  <c r="I466" i="12"/>
  <c r="I136" i="19" s="1"/>
  <c r="R103" i="12"/>
  <c r="H103" i="12"/>
  <c r="R148" i="12"/>
  <c r="R193" i="12"/>
  <c r="L238" i="12"/>
  <c r="Y103" i="12"/>
  <c r="Z193" i="12"/>
  <c r="O238" i="12"/>
  <c r="Z238" i="12"/>
  <c r="Y283" i="12"/>
  <c r="D15" i="21"/>
  <c r="D201" i="17"/>
  <c r="D236" i="17" s="1"/>
  <c r="D271" i="17" s="1"/>
  <c r="D194" i="17"/>
  <c r="D229" i="17" s="1"/>
  <c r="D264" i="17" s="1"/>
  <c r="D198" i="17"/>
  <c r="D233" i="17" s="1"/>
  <c r="D268" i="17" s="1"/>
  <c r="D202" i="17"/>
  <c r="D237" i="17" s="1"/>
  <c r="D272" i="17" s="1"/>
  <c r="D197" i="17"/>
  <c r="D232" i="17" s="1"/>
  <c r="D267" i="17" s="1"/>
  <c r="D195" i="17"/>
  <c r="D230" i="17" s="1"/>
  <c r="D265" i="17" s="1"/>
  <c r="D199" i="17"/>
  <c r="D234" i="17" s="1"/>
  <c r="D269" i="17" s="1"/>
  <c r="D203" i="17"/>
  <c r="D238" i="17" s="1"/>
  <c r="D273" i="17" s="1"/>
  <c r="D205" i="17"/>
  <c r="D240" i="17" s="1"/>
  <c r="D275" i="17" s="1"/>
  <c r="D196" i="17"/>
  <c r="D231" i="17" s="1"/>
  <c r="D266" i="17" s="1"/>
  <c r="D200" i="17"/>
  <c r="D235" i="17" s="1"/>
  <c r="D270" i="17" s="1"/>
  <c r="D204" i="17"/>
  <c r="D239" i="17" s="1"/>
  <c r="D274" i="17" s="1"/>
  <c r="Q61" i="23"/>
  <c r="S61" i="23"/>
  <c r="U61" i="23"/>
  <c r="AA61" i="23"/>
  <c r="G61" i="23"/>
  <c r="I61" i="23"/>
  <c r="O61" i="23"/>
  <c r="H148" i="12"/>
  <c r="W193" i="12"/>
  <c r="U238" i="12"/>
  <c r="AA238" i="12"/>
  <c r="P466" i="12"/>
  <c r="P136" i="19" s="1"/>
  <c r="J103" i="12"/>
  <c r="T103" i="12"/>
  <c r="Z103" i="12"/>
  <c r="J148" i="12"/>
  <c r="W148" i="12"/>
  <c r="G193" i="12"/>
  <c r="O193" i="12"/>
  <c r="X193" i="12"/>
  <c r="K238" i="12"/>
  <c r="R238" i="12"/>
  <c r="W238" i="12"/>
  <c r="AB238" i="12"/>
  <c r="G283" i="12"/>
  <c r="W283" i="12"/>
  <c r="U103" i="12"/>
  <c r="X148" i="12"/>
  <c r="H193" i="12"/>
  <c r="X238" i="12"/>
  <c r="Q283" i="12"/>
  <c r="X1516" i="14"/>
  <c r="X1781" i="14" s="1"/>
  <c r="Q1646" i="14"/>
  <c r="Q1783" i="14" s="1"/>
  <c r="O1516" i="14"/>
  <c r="O1781" i="14" s="1"/>
  <c r="L988" i="14"/>
  <c r="W1253" i="14"/>
  <c r="F1195" i="14"/>
  <c r="F1196" i="14" s="1"/>
  <c r="AB1748" i="14"/>
  <c r="AB417" i="19" s="1"/>
  <c r="AB1516" i="14"/>
  <c r="AB1781" i="14" s="1"/>
  <c r="AA423" i="19"/>
  <c r="AA399" i="19"/>
  <c r="Z1755" i="14"/>
  <c r="Z424" i="19" s="1"/>
  <c r="Z1752" i="14"/>
  <c r="Z421" i="19" s="1"/>
  <c r="Z1750" i="14"/>
  <c r="Z419" i="19" s="1"/>
  <c r="Z1748" i="14"/>
  <c r="Z417" i="19" s="1"/>
  <c r="Y1646" i="14"/>
  <c r="Y1783" i="14" s="1"/>
  <c r="W1724" i="14"/>
  <c r="W393" i="19" s="1"/>
  <c r="W1720" i="14"/>
  <c r="W389" i="19" s="1"/>
  <c r="W1719" i="14"/>
  <c r="W388" i="19" s="1"/>
  <c r="V1756" i="14"/>
  <c r="V425" i="19" s="1"/>
  <c r="V1752" i="14"/>
  <c r="V421" i="19" s="1"/>
  <c r="V1740" i="14"/>
  <c r="V409" i="19" s="1"/>
  <c r="V1736" i="14"/>
  <c r="V405" i="19" s="1"/>
  <c r="T1763" i="14"/>
  <c r="T432" i="19" s="1"/>
  <c r="T1761" i="14"/>
  <c r="T430" i="19" s="1"/>
  <c r="T1759" i="14"/>
  <c r="T428" i="19" s="1"/>
  <c r="T1757" i="14"/>
  <c r="T426" i="19" s="1"/>
  <c r="T1755" i="14"/>
  <c r="T424" i="19" s="1"/>
  <c r="T1753" i="14"/>
  <c r="T422" i="19" s="1"/>
  <c r="T1751" i="14"/>
  <c r="T420" i="19" s="1"/>
  <c r="T1749" i="14"/>
  <c r="T418" i="19" s="1"/>
  <c r="T1747" i="14"/>
  <c r="T416" i="19" s="1"/>
  <c r="T1745" i="14"/>
  <c r="T414" i="19" s="1"/>
  <c r="T1743" i="14"/>
  <c r="T412" i="19" s="1"/>
  <c r="T1741" i="14"/>
  <c r="T410" i="19" s="1"/>
  <c r="T1739" i="14"/>
  <c r="T408" i="19" s="1"/>
  <c r="T1737" i="14"/>
  <c r="T406" i="19" s="1"/>
  <c r="T1735" i="14"/>
  <c r="T404" i="19" s="1"/>
  <c r="T1733" i="14"/>
  <c r="T402" i="19" s="1"/>
  <c r="T1731" i="14"/>
  <c r="T400" i="19" s="1"/>
  <c r="T1729" i="14"/>
  <c r="T398" i="19" s="1"/>
  <c r="T1727" i="14"/>
  <c r="T396" i="19" s="1"/>
  <c r="T1725" i="14"/>
  <c r="T394" i="19" s="1"/>
  <c r="T1723" i="14"/>
  <c r="T392" i="19" s="1"/>
  <c r="T1721" i="14"/>
  <c r="T390" i="19" s="1"/>
  <c r="T1719" i="14"/>
  <c r="T388" i="19" s="1"/>
  <c r="T1717" i="14"/>
  <c r="T386" i="19" s="1"/>
  <c r="T1715" i="14"/>
  <c r="T384" i="19" s="1"/>
  <c r="S1751" i="14"/>
  <c r="S420" i="19" s="1"/>
  <c r="S1749" i="14"/>
  <c r="S418" i="19" s="1"/>
  <c r="N1739" i="14"/>
  <c r="N408" i="19" s="1"/>
  <c r="N1737" i="14"/>
  <c r="N406" i="19" s="1"/>
  <c r="N1735" i="14"/>
  <c r="N404" i="19" s="1"/>
  <c r="N1733" i="14"/>
  <c r="N402" i="19" s="1"/>
  <c r="N1731" i="14"/>
  <c r="N400" i="19" s="1"/>
  <c r="N1729" i="14"/>
  <c r="N398" i="19" s="1"/>
  <c r="N1727" i="14"/>
  <c r="N396" i="19" s="1"/>
  <c r="N1725" i="14"/>
  <c r="N394" i="19" s="1"/>
  <c r="N1723" i="14"/>
  <c r="N392" i="19" s="1"/>
  <c r="N1721" i="14"/>
  <c r="N390" i="19" s="1"/>
  <c r="N1719" i="14"/>
  <c r="N388" i="19" s="1"/>
  <c r="N1717" i="14"/>
  <c r="N386" i="19" s="1"/>
  <c r="N1715" i="14"/>
  <c r="N384" i="19" s="1"/>
  <c r="I1756" i="14"/>
  <c r="I425" i="19" s="1"/>
  <c r="Q1581" i="14"/>
  <c r="Q1782" i="14" s="1"/>
  <c r="H1711" i="14"/>
  <c r="H1784" i="14" s="1"/>
  <c r="AB1762" i="14"/>
  <c r="AB431" i="19" s="1"/>
  <c r="AB1758" i="14"/>
  <c r="AB427" i="19" s="1"/>
  <c r="AB1716" i="14"/>
  <c r="AB385" i="19" s="1"/>
  <c r="AA407" i="19"/>
  <c r="AA405" i="19"/>
  <c r="AA404" i="19"/>
  <c r="AA403" i="19"/>
  <c r="AA402" i="19"/>
  <c r="AA391" i="19"/>
  <c r="Z1763" i="14"/>
  <c r="Z432" i="19" s="1"/>
  <c r="Z1746" i="14"/>
  <c r="Z415" i="19" s="1"/>
  <c r="Z1646" i="14"/>
  <c r="Z1783" i="14" s="1"/>
  <c r="X1774" i="14"/>
  <c r="X443" i="19" s="1"/>
  <c r="X1733" i="14"/>
  <c r="X402" i="19" s="1"/>
  <c r="X1729" i="14"/>
  <c r="X398" i="19" s="1"/>
  <c r="X1728" i="14"/>
  <c r="X397" i="19" s="1"/>
  <c r="X1717" i="14"/>
  <c r="X386" i="19" s="1"/>
  <c r="W1758" i="14"/>
  <c r="W427" i="19" s="1"/>
  <c r="W1732" i="14"/>
  <c r="W401" i="19" s="1"/>
  <c r="W1730" i="14"/>
  <c r="W399" i="19" s="1"/>
  <c r="W1716" i="14"/>
  <c r="W385" i="19" s="1"/>
  <c r="W1581" i="14"/>
  <c r="W1782" i="14" s="1"/>
  <c r="V1774" i="14"/>
  <c r="V443" i="19" s="1"/>
  <c r="V1762" i="14"/>
  <c r="V431" i="19" s="1"/>
  <c r="V1748" i="14"/>
  <c r="V417" i="19" s="1"/>
  <c r="V1746" i="14"/>
  <c r="V415" i="19" s="1"/>
  <c r="U1516" i="14"/>
  <c r="U1781" i="14" s="1"/>
  <c r="S1761" i="14"/>
  <c r="S430" i="19" s="1"/>
  <c r="R1744" i="14"/>
  <c r="R413" i="19" s="1"/>
  <c r="Q1753" i="14"/>
  <c r="Q422" i="19" s="1"/>
  <c r="P1516" i="14"/>
  <c r="P1781" i="14" s="1"/>
  <c r="L1711" i="14"/>
  <c r="L1784" i="14" s="1"/>
  <c r="H1717" i="14"/>
  <c r="H386" i="19" s="1"/>
  <c r="G1760" i="14"/>
  <c r="G429" i="19" s="1"/>
  <c r="G1752" i="14"/>
  <c r="G421" i="19" s="1"/>
  <c r="G1728" i="14"/>
  <c r="G397" i="19" s="1"/>
  <c r="G1720" i="14"/>
  <c r="G389" i="19" s="1"/>
  <c r="T924" i="14"/>
  <c r="AB1754" i="14"/>
  <c r="AB423" i="19" s="1"/>
  <c r="AB1730" i="14"/>
  <c r="AB399" i="19" s="1"/>
  <c r="AB1726" i="14"/>
  <c r="AB395" i="19" s="1"/>
  <c r="Z1715" i="14"/>
  <c r="Z384" i="19" s="1"/>
  <c r="Y1750" i="14"/>
  <c r="Y419" i="19" s="1"/>
  <c r="Y1516" i="14"/>
  <c r="Y1781" i="14" s="1"/>
  <c r="X1741" i="14"/>
  <c r="X410" i="19" s="1"/>
  <c r="X1739" i="14"/>
  <c r="X408" i="19" s="1"/>
  <c r="X1725" i="14"/>
  <c r="X394" i="19" s="1"/>
  <c r="X1723" i="14"/>
  <c r="X392" i="19" s="1"/>
  <c r="W1742" i="14"/>
  <c r="W411" i="19" s="1"/>
  <c r="T1581" i="14"/>
  <c r="T1782" i="14" s="1"/>
  <c r="R1774" i="14"/>
  <c r="R443" i="19" s="1"/>
  <c r="R1762" i="14"/>
  <c r="R431" i="19" s="1"/>
  <c r="Q1761" i="14"/>
  <c r="Q430" i="19" s="1"/>
  <c r="Q1760" i="14"/>
  <c r="Q429" i="19" s="1"/>
  <c r="Q1757" i="14"/>
  <c r="Q426" i="19" s="1"/>
  <c r="Q1756" i="14"/>
  <c r="Q425" i="19" s="1"/>
  <c r="N1581" i="14"/>
  <c r="N1782" i="14" s="1"/>
  <c r="M1760" i="14"/>
  <c r="M429" i="19" s="1"/>
  <c r="M1759" i="14"/>
  <c r="M428" i="19" s="1"/>
  <c r="M1758" i="14"/>
  <c r="M427" i="19" s="1"/>
  <c r="M1757" i="14"/>
  <c r="M426" i="19" s="1"/>
  <c r="M1756" i="14"/>
  <c r="M425" i="19" s="1"/>
  <c r="M1728" i="14"/>
  <c r="M397" i="19" s="1"/>
  <c r="M1727" i="14"/>
  <c r="M396" i="19" s="1"/>
  <c r="M1726" i="14"/>
  <c r="M395" i="19" s="1"/>
  <c r="M1725" i="14"/>
  <c r="M394" i="19" s="1"/>
  <c r="M1724" i="14"/>
  <c r="M393" i="19" s="1"/>
  <c r="M1581" i="14"/>
  <c r="M1782" i="14" s="1"/>
  <c r="L1748" i="14"/>
  <c r="L417" i="19" s="1"/>
  <c r="L1744" i="14"/>
  <c r="L413" i="19" s="1"/>
  <c r="L1732" i="14"/>
  <c r="L401" i="19" s="1"/>
  <c r="L1728" i="14"/>
  <c r="L397" i="19" s="1"/>
  <c r="I1739" i="14"/>
  <c r="I408" i="19" s="1"/>
  <c r="I1732" i="14"/>
  <c r="I401" i="19" s="1"/>
  <c r="I1729" i="14"/>
  <c r="I398" i="19" s="1"/>
  <c r="H1751" i="14"/>
  <c r="H420" i="19" s="1"/>
  <c r="H1725" i="14"/>
  <c r="H394" i="19" s="1"/>
  <c r="H1723" i="14"/>
  <c r="H392" i="19" s="1"/>
  <c r="G1774" i="14"/>
  <c r="G443" i="19" s="1"/>
  <c r="G1744" i="14"/>
  <c r="G413" i="19" s="1"/>
  <c r="G1740" i="14"/>
  <c r="G409" i="19" s="1"/>
  <c r="G1739" i="14"/>
  <c r="G408" i="19" s="1"/>
  <c r="J302" i="17"/>
  <c r="N302" i="17"/>
  <c r="R302" i="17"/>
  <c r="V302" i="17"/>
  <c r="Z302" i="17"/>
  <c r="D253" i="14"/>
  <c r="D1290" i="14"/>
  <c r="G280" i="10"/>
  <c r="S600" i="11"/>
  <c r="U600" i="11"/>
  <c r="W600" i="11"/>
  <c r="AA600" i="11"/>
  <c r="P101" i="19"/>
  <c r="P328" i="12"/>
  <c r="P471" i="12" s="1"/>
  <c r="N96" i="19"/>
  <c r="N328" i="12"/>
  <c r="N471" i="12" s="1"/>
  <c r="T105" i="19"/>
  <c r="T328" i="12"/>
  <c r="T471" i="12" s="1"/>
  <c r="G102" i="19"/>
  <c r="G328" i="12"/>
  <c r="G471" i="12" s="1"/>
  <c r="T466" i="12"/>
  <c r="S466" i="12"/>
  <c r="M466" i="12"/>
  <c r="N103" i="12"/>
  <c r="L148" i="12"/>
  <c r="T148" i="12"/>
  <c r="AB148" i="12"/>
  <c r="T193" i="12"/>
  <c r="H238" i="12"/>
  <c r="M238" i="12"/>
  <c r="Q238" i="12"/>
  <c r="Y238" i="12"/>
  <c r="M283" i="12"/>
  <c r="U283" i="12"/>
  <c r="H328" i="12"/>
  <c r="H471" i="12" s="1"/>
  <c r="K328" i="12"/>
  <c r="K471" i="12" s="1"/>
  <c r="M328" i="12"/>
  <c r="M471" i="12" s="1"/>
  <c r="O328" i="12"/>
  <c r="O471" i="12" s="1"/>
  <c r="U328" i="12"/>
  <c r="U471" i="12" s="1"/>
  <c r="V466" i="12"/>
  <c r="V472" i="12" s="1"/>
  <c r="U466" i="12"/>
  <c r="O466" i="12"/>
  <c r="K148" i="12"/>
  <c r="S148" i="12"/>
  <c r="AA148" i="12"/>
  <c r="N193" i="12"/>
  <c r="S193" i="12"/>
  <c r="J328" i="12"/>
  <c r="J471" i="12" s="1"/>
  <c r="Q328" i="12"/>
  <c r="Q471" i="12" s="1"/>
  <c r="S328" i="12"/>
  <c r="S471" i="12" s="1"/>
  <c r="L103" i="12"/>
  <c r="Q103" i="12"/>
  <c r="V103" i="12"/>
  <c r="AB103" i="12"/>
  <c r="I148" i="12"/>
  <c r="Q148" i="12"/>
  <c r="Y148" i="12"/>
  <c r="K193" i="12"/>
  <c r="V193" i="12"/>
  <c r="AA193" i="12"/>
  <c r="I238" i="12"/>
  <c r="N238" i="12"/>
  <c r="V238" i="12"/>
  <c r="K283" i="12"/>
  <c r="S283" i="12"/>
  <c r="AA283" i="12"/>
  <c r="L328" i="12"/>
  <c r="L471" i="12" s="1"/>
  <c r="R328" i="12"/>
  <c r="R471" i="12" s="1"/>
  <c r="F184" i="13"/>
  <c r="F289" i="19" s="1"/>
  <c r="F139" i="19"/>
  <c r="S1711" i="14"/>
  <c r="S1784" i="14" s="1"/>
  <c r="S1516" i="14"/>
  <c r="S1781" i="14" s="1"/>
  <c r="I1516" i="14"/>
  <c r="I1781" i="14" s="1"/>
  <c r="AB467" i="14"/>
  <c r="T1383" i="14"/>
  <c r="F1585" i="14"/>
  <c r="F1650" i="14" s="1"/>
  <c r="P1646" i="14"/>
  <c r="P1783" i="14" s="1"/>
  <c r="T1711" i="14"/>
  <c r="T1784" i="14" s="1"/>
  <c r="AB1750" i="14"/>
  <c r="AB419" i="19" s="1"/>
  <c r="AB1740" i="14"/>
  <c r="AB409" i="19" s="1"/>
  <c r="AB1718" i="14"/>
  <c r="AB387" i="19" s="1"/>
  <c r="AA429" i="19"/>
  <c r="AA428" i="19"/>
  <c r="AA427" i="19"/>
  <c r="AA426" i="19"/>
  <c r="AA397" i="19"/>
  <c r="AA396" i="19"/>
  <c r="AA395" i="19"/>
  <c r="AA394" i="19"/>
  <c r="Z1754" i="14"/>
  <c r="Z423" i="19" s="1"/>
  <c r="Z1753" i="14"/>
  <c r="Z422" i="19" s="1"/>
  <c r="Z1739" i="14"/>
  <c r="Z408" i="19" s="1"/>
  <c r="Z1720" i="14"/>
  <c r="Z389" i="19" s="1"/>
  <c r="Z1711" i="14"/>
  <c r="Z1784" i="14" s="1"/>
  <c r="Z1516" i="14"/>
  <c r="Z1781" i="14" s="1"/>
  <c r="Y1758" i="14"/>
  <c r="Y427" i="19" s="1"/>
  <c r="X1761" i="14"/>
  <c r="X430" i="19" s="1"/>
  <c r="X1760" i="14"/>
  <c r="X429" i="19" s="1"/>
  <c r="X1735" i="14"/>
  <c r="X404" i="19" s="1"/>
  <c r="W1774" i="14"/>
  <c r="W443" i="19" s="1"/>
  <c r="W1762" i="14"/>
  <c r="W431" i="19" s="1"/>
  <c r="W1752" i="14"/>
  <c r="W421" i="19" s="1"/>
  <c r="W1751" i="14"/>
  <c r="W420" i="19" s="1"/>
  <c r="W1726" i="14"/>
  <c r="W395" i="19" s="1"/>
  <c r="V1758" i="14"/>
  <c r="V427" i="19" s="1"/>
  <c r="V1732" i="14"/>
  <c r="V401" i="19" s="1"/>
  <c r="V1730" i="14"/>
  <c r="V399" i="19" s="1"/>
  <c r="V1720" i="14"/>
  <c r="V389" i="19" s="1"/>
  <c r="S1745" i="14"/>
  <c r="S414" i="19" s="1"/>
  <c r="R1752" i="14"/>
  <c r="R421" i="19" s="1"/>
  <c r="Q1745" i="14"/>
  <c r="Q414" i="19" s="1"/>
  <c r="Q1744" i="14"/>
  <c r="Q413" i="19" s="1"/>
  <c r="L1750" i="14"/>
  <c r="L419" i="19" s="1"/>
  <c r="L1720" i="14"/>
  <c r="L389" i="19" s="1"/>
  <c r="L1716" i="14"/>
  <c r="L385" i="19" s="1"/>
  <c r="L1715" i="14"/>
  <c r="L384" i="19" s="1"/>
  <c r="K1750" i="14"/>
  <c r="K419" i="19" s="1"/>
  <c r="J1646" i="14"/>
  <c r="J1783" i="14" s="1"/>
  <c r="I1740" i="14"/>
  <c r="I409" i="19" s="1"/>
  <c r="H1757" i="14"/>
  <c r="H426" i="19" s="1"/>
  <c r="H1755" i="14"/>
  <c r="H424" i="19" s="1"/>
  <c r="H1745" i="14"/>
  <c r="H414" i="19" s="1"/>
  <c r="H1719" i="14"/>
  <c r="H388" i="19" s="1"/>
  <c r="G1762" i="14"/>
  <c r="G431" i="19" s="1"/>
  <c r="X1755" i="14"/>
  <c r="X424" i="19" s="1"/>
  <c r="Z988" i="14"/>
  <c r="AB1711" i="14"/>
  <c r="AB1784" i="14" s="1"/>
  <c r="L467" i="14"/>
  <c r="X467" i="14"/>
  <c r="H924" i="14"/>
  <c r="X924" i="14"/>
  <c r="P988" i="14"/>
  <c r="AB1774" i="14"/>
  <c r="AB443" i="19" s="1"/>
  <c r="AB1742" i="14"/>
  <c r="AB411" i="19" s="1"/>
  <c r="AB1732" i="14"/>
  <c r="AB401" i="19" s="1"/>
  <c r="AA421" i="19"/>
  <c r="AA420" i="19"/>
  <c r="AA419" i="19"/>
  <c r="AA418" i="19"/>
  <c r="AA389" i="19"/>
  <c r="AA388" i="19"/>
  <c r="AA387" i="19"/>
  <c r="Z1760" i="14"/>
  <c r="Z429" i="19" s="1"/>
  <c r="Z1744" i="14"/>
  <c r="Z413" i="19" s="1"/>
  <c r="Z1741" i="14"/>
  <c r="Z410" i="19" s="1"/>
  <c r="Z1723" i="14"/>
  <c r="Z392" i="19" s="1"/>
  <c r="Y1774" i="14"/>
  <c r="Y443" i="19" s="1"/>
  <c r="Y1762" i="14"/>
  <c r="Y431" i="19" s="1"/>
  <c r="Y1760" i="14"/>
  <c r="Y429" i="19" s="1"/>
  <c r="Y1581" i="14"/>
  <c r="Y1782" i="14" s="1"/>
  <c r="X1763" i="14"/>
  <c r="X432" i="19" s="1"/>
  <c r="X1757" i="14"/>
  <c r="X426" i="19" s="1"/>
  <c r="X1745" i="14"/>
  <c r="X414" i="19" s="1"/>
  <c r="X1744" i="14"/>
  <c r="X413" i="19" s="1"/>
  <c r="X1719" i="14"/>
  <c r="X388" i="19" s="1"/>
  <c r="W1748" i="14"/>
  <c r="W417" i="19" s="1"/>
  <c r="W1746" i="14"/>
  <c r="W415" i="19" s="1"/>
  <c r="W1736" i="14"/>
  <c r="W405" i="19" s="1"/>
  <c r="W1735" i="14"/>
  <c r="W404" i="19" s="1"/>
  <c r="V1742" i="14"/>
  <c r="V411" i="19" s="1"/>
  <c r="V1716" i="14"/>
  <c r="V385" i="19" s="1"/>
  <c r="S1755" i="14"/>
  <c r="S424" i="19" s="1"/>
  <c r="Q1728" i="14"/>
  <c r="Q397" i="19" s="1"/>
  <c r="Q1726" i="14"/>
  <c r="Q395" i="19" s="1"/>
  <c r="Q1725" i="14"/>
  <c r="Q394" i="19" s="1"/>
  <c r="Q1724" i="14"/>
  <c r="Q393" i="19" s="1"/>
  <c r="Q1722" i="14"/>
  <c r="Q391" i="19" s="1"/>
  <c r="O1763" i="14"/>
  <c r="O432" i="19" s="1"/>
  <c r="O1761" i="14"/>
  <c r="O430" i="19" s="1"/>
  <c r="O1759" i="14"/>
  <c r="O428" i="19" s="1"/>
  <c r="O1757" i="14"/>
  <c r="O426" i="19" s="1"/>
  <c r="O1755" i="14"/>
  <c r="O424" i="19" s="1"/>
  <c r="O1753" i="14"/>
  <c r="O422" i="19" s="1"/>
  <c r="O1751" i="14"/>
  <c r="O420" i="19" s="1"/>
  <c r="O1749" i="14"/>
  <c r="O418" i="19" s="1"/>
  <c r="O1747" i="14"/>
  <c r="O416" i="19" s="1"/>
  <c r="O1745" i="14"/>
  <c r="O414" i="19" s="1"/>
  <c r="O1743" i="14"/>
  <c r="O412" i="19" s="1"/>
  <c r="O1741" i="14"/>
  <c r="O410" i="19" s="1"/>
  <c r="O1739" i="14"/>
  <c r="O408" i="19" s="1"/>
  <c r="O1737" i="14"/>
  <c r="O406" i="19" s="1"/>
  <c r="O1735" i="14"/>
  <c r="O404" i="19" s="1"/>
  <c r="O1733" i="14"/>
  <c r="O402" i="19" s="1"/>
  <c r="O1731" i="14"/>
  <c r="O400" i="19" s="1"/>
  <c r="O1729" i="14"/>
  <c r="O398" i="19" s="1"/>
  <c r="O1727" i="14"/>
  <c r="O396" i="19" s="1"/>
  <c r="O1725" i="14"/>
  <c r="O394" i="19" s="1"/>
  <c r="O1723" i="14"/>
  <c r="O392" i="19" s="1"/>
  <c r="O1721" i="14"/>
  <c r="O390" i="19" s="1"/>
  <c r="O1719" i="14"/>
  <c r="O388" i="19" s="1"/>
  <c r="O1717" i="14"/>
  <c r="O386" i="19" s="1"/>
  <c r="O1715" i="14"/>
  <c r="O384" i="19" s="1"/>
  <c r="L1760" i="14"/>
  <c r="L429" i="19" s="1"/>
  <c r="L1734" i="14"/>
  <c r="L403" i="19" s="1"/>
  <c r="I1763" i="14"/>
  <c r="I432" i="19" s="1"/>
  <c r="I1761" i="14"/>
  <c r="I430" i="19" s="1"/>
  <c r="I1749" i="14"/>
  <c r="I418" i="19" s="1"/>
  <c r="H1741" i="14"/>
  <c r="H410" i="19" s="1"/>
  <c r="H1739" i="14"/>
  <c r="H408" i="19" s="1"/>
  <c r="H1729" i="14"/>
  <c r="H398" i="19" s="1"/>
  <c r="G1730" i="14"/>
  <c r="G399" i="19" s="1"/>
  <c r="L924" i="14"/>
  <c r="P924" i="14"/>
  <c r="AB924" i="14"/>
  <c r="N1711" i="14"/>
  <c r="N1784" i="14" s="1"/>
  <c r="AB1756" i="14"/>
  <c r="AB425" i="19" s="1"/>
  <c r="AB1734" i="14"/>
  <c r="AB403" i="19" s="1"/>
  <c r="AB1724" i="14"/>
  <c r="AB393" i="19" s="1"/>
  <c r="AA413" i="19"/>
  <c r="AA412" i="19"/>
  <c r="AA411" i="19"/>
  <c r="AA410" i="19"/>
  <c r="Z1762" i="14"/>
  <c r="Z431" i="19" s="1"/>
  <c r="Z1747" i="14"/>
  <c r="Z416" i="19" s="1"/>
  <c r="Z1728" i="14"/>
  <c r="Z397" i="19" s="1"/>
  <c r="Z1725" i="14"/>
  <c r="Z394" i="19" s="1"/>
  <c r="Y1734" i="14"/>
  <c r="Y403" i="19" s="1"/>
  <c r="Y1733" i="14"/>
  <c r="Y402" i="19" s="1"/>
  <c r="Y1732" i="14"/>
  <c r="Y401" i="19" s="1"/>
  <c r="Y1729" i="14"/>
  <c r="Y398" i="19" s="1"/>
  <c r="Y1728" i="14"/>
  <c r="Y397" i="19" s="1"/>
  <c r="Y1725" i="14"/>
  <c r="Y394" i="19" s="1"/>
  <c r="Y1724" i="14"/>
  <c r="Y393" i="19" s="1"/>
  <c r="Y1721" i="14"/>
  <c r="Y390" i="19" s="1"/>
  <c r="Y1720" i="14"/>
  <c r="Y389" i="19" s="1"/>
  <c r="Y1717" i="14"/>
  <c r="Y386" i="19" s="1"/>
  <c r="Y1716" i="14"/>
  <c r="Y385" i="19" s="1"/>
  <c r="S1581" i="14"/>
  <c r="S1782" i="14" s="1"/>
  <c r="S1646" i="14"/>
  <c r="S1783" i="14" s="1"/>
  <c r="I1581" i="14"/>
  <c r="I1782" i="14" s="1"/>
  <c r="X1753" i="14"/>
  <c r="X422" i="19" s="1"/>
  <c r="X1752" i="14"/>
  <c r="X421" i="19" s="1"/>
  <c r="X1743" i="14"/>
  <c r="X412" i="19" s="1"/>
  <c r="X1711" i="14"/>
  <c r="X1784" i="14" s="1"/>
  <c r="X1731" i="14"/>
  <c r="X400" i="19" s="1"/>
  <c r="X1721" i="14"/>
  <c r="X390" i="19" s="1"/>
  <c r="X1720" i="14"/>
  <c r="X389" i="19" s="1"/>
  <c r="W1754" i="14"/>
  <c r="W423" i="19" s="1"/>
  <c r="W1744" i="14"/>
  <c r="W413" i="19" s="1"/>
  <c r="W1743" i="14"/>
  <c r="W412" i="19" s="1"/>
  <c r="W1734" i="14"/>
  <c r="W403" i="19" s="1"/>
  <c r="W1722" i="14"/>
  <c r="W391" i="19" s="1"/>
  <c r="V1760" i="14"/>
  <c r="V429" i="19" s="1"/>
  <c r="V1750" i="14"/>
  <c r="V419" i="19" s="1"/>
  <c r="V1738" i="14"/>
  <c r="V407" i="19" s="1"/>
  <c r="V1728" i="14"/>
  <c r="V397" i="19" s="1"/>
  <c r="V1718" i="14"/>
  <c r="V387" i="19" s="1"/>
  <c r="S1757" i="14"/>
  <c r="S426" i="19" s="1"/>
  <c r="S1747" i="14"/>
  <c r="S416" i="19" s="1"/>
  <c r="S1737" i="14"/>
  <c r="S406" i="19" s="1"/>
  <c r="R1760" i="14"/>
  <c r="R429" i="19" s="1"/>
  <c r="Q1752" i="14"/>
  <c r="Q421" i="19" s="1"/>
  <c r="Q1749" i="14"/>
  <c r="Q418" i="19" s="1"/>
  <c r="Q1748" i="14"/>
  <c r="Q417" i="19" s="1"/>
  <c r="Q1718" i="14"/>
  <c r="Q387" i="19" s="1"/>
  <c r="Q1717" i="14"/>
  <c r="Q386" i="19" s="1"/>
  <c r="Q1716" i="14"/>
  <c r="Q385" i="19" s="1"/>
  <c r="L1762" i="14"/>
  <c r="L431" i="19" s="1"/>
  <c r="L1761" i="14"/>
  <c r="L430" i="19" s="1"/>
  <c r="L1752" i="14"/>
  <c r="L421" i="19" s="1"/>
  <c r="L1646" i="14"/>
  <c r="L1783" i="14" s="1"/>
  <c r="L1742" i="14"/>
  <c r="L411" i="19" s="1"/>
  <c r="L1516" i="14"/>
  <c r="L1781" i="14" s="1"/>
  <c r="L1730" i="14"/>
  <c r="L399" i="19" s="1"/>
  <c r="K1774" i="14"/>
  <c r="K443" i="19" s="1"/>
  <c r="K1758" i="14"/>
  <c r="K427" i="19" s="1"/>
  <c r="K1756" i="14"/>
  <c r="K425" i="19" s="1"/>
  <c r="I1774" i="14"/>
  <c r="I443" i="19" s="1"/>
  <c r="I1753" i="14"/>
  <c r="I422" i="19" s="1"/>
  <c r="I1741" i="14"/>
  <c r="I410" i="19" s="1"/>
  <c r="H1763" i="14"/>
  <c r="H432" i="19" s="1"/>
  <c r="H1753" i="14"/>
  <c r="H422" i="19" s="1"/>
  <c r="H1743" i="14"/>
  <c r="H412" i="19" s="1"/>
  <c r="H1516" i="14"/>
  <c r="H1781" i="14" s="1"/>
  <c r="H1731" i="14"/>
  <c r="H400" i="19" s="1"/>
  <c r="H1581" i="14"/>
  <c r="H1782" i="14" s="1"/>
  <c r="H1721" i="14"/>
  <c r="H390" i="19" s="1"/>
  <c r="H1646" i="14"/>
  <c r="H1783" i="14" s="1"/>
  <c r="G1746" i="14"/>
  <c r="G415" i="19" s="1"/>
  <c r="G1724" i="14"/>
  <c r="G393" i="19" s="1"/>
  <c r="G1723" i="14"/>
  <c r="G392" i="19" s="1"/>
  <c r="X1747" i="14"/>
  <c r="X416" i="19" s="1"/>
  <c r="X1737" i="14"/>
  <c r="X406" i="19" s="1"/>
  <c r="X1736" i="14"/>
  <c r="X405" i="19" s="1"/>
  <c r="X1727" i="14"/>
  <c r="X396" i="19" s="1"/>
  <c r="W1760" i="14"/>
  <c r="W429" i="19" s="1"/>
  <c r="W1759" i="14"/>
  <c r="W428" i="19" s="1"/>
  <c r="W1750" i="14"/>
  <c r="W419" i="19" s="1"/>
  <c r="W1738" i="14"/>
  <c r="W407" i="19" s="1"/>
  <c r="W1728" i="14"/>
  <c r="W397" i="19" s="1"/>
  <c r="W1727" i="14"/>
  <c r="W396" i="19" s="1"/>
  <c r="W1718" i="14"/>
  <c r="W387" i="19" s="1"/>
  <c r="W1711" i="14"/>
  <c r="W1784" i="14" s="1"/>
  <c r="W1516" i="14"/>
  <c r="W1781" i="14" s="1"/>
  <c r="V1754" i="14"/>
  <c r="V423" i="19" s="1"/>
  <c r="V1744" i="14"/>
  <c r="V413" i="19" s="1"/>
  <c r="V1646" i="14"/>
  <c r="V1783" i="14" s="1"/>
  <c r="V1734" i="14"/>
  <c r="V403" i="19" s="1"/>
  <c r="V1711" i="14"/>
  <c r="V1784" i="14" s="1"/>
  <c r="V1516" i="14"/>
  <c r="V1781" i="14" s="1"/>
  <c r="V1722" i="14"/>
  <c r="V391" i="19" s="1"/>
  <c r="S1763" i="14"/>
  <c r="S432" i="19" s="1"/>
  <c r="S1753" i="14"/>
  <c r="S422" i="19" s="1"/>
  <c r="S1741" i="14"/>
  <c r="S410" i="19" s="1"/>
  <c r="R1737" i="14"/>
  <c r="R406" i="19" s="1"/>
  <c r="R1736" i="14"/>
  <c r="R405" i="19" s="1"/>
  <c r="R1733" i="14"/>
  <c r="R402" i="19" s="1"/>
  <c r="R1732" i="14"/>
  <c r="R401" i="19" s="1"/>
  <c r="R1729" i="14"/>
  <c r="R398" i="19" s="1"/>
  <c r="R1728" i="14"/>
  <c r="R397" i="19" s="1"/>
  <c r="R1725" i="14"/>
  <c r="R394" i="19" s="1"/>
  <c r="R1724" i="14"/>
  <c r="R393" i="19" s="1"/>
  <c r="R1721" i="14"/>
  <c r="R390" i="19" s="1"/>
  <c r="R1720" i="14"/>
  <c r="R389" i="19" s="1"/>
  <c r="R1717" i="14"/>
  <c r="R386" i="19" s="1"/>
  <c r="R1716" i="14"/>
  <c r="R385" i="19" s="1"/>
  <c r="Q1734" i="14"/>
  <c r="Q403" i="19" s="1"/>
  <c r="Q1733" i="14"/>
  <c r="Q402" i="19" s="1"/>
  <c r="Q1732" i="14"/>
  <c r="Q401" i="19" s="1"/>
  <c r="L1758" i="14"/>
  <c r="L427" i="19" s="1"/>
  <c r="L1746" i="14"/>
  <c r="L415" i="19" s="1"/>
  <c r="L1736" i="14"/>
  <c r="L405" i="19" s="1"/>
  <c r="L1724" i="14"/>
  <c r="L393" i="19" s="1"/>
  <c r="L1722" i="14"/>
  <c r="L391" i="19" s="1"/>
  <c r="K1762" i="14"/>
  <c r="K431" i="19" s="1"/>
  <c r="K1754" i="14"/>
  <c r="K423" i="19" s="1"/>
  <c r="J1753" i="14"/>
  <c r="J422" i="19" s="1"/>
  <c r="J1751" i="14"/>
  <c r="J420" i="19" s="1"/>
  <c r="J1750" i="14"/>
  <c r="J419" i="19" s="1"/>
  <c r="J1737" i="14"/>
  <c r="J406" i="19" s="1"/>
  <c r="J1735" i="14"/>
  <c r="J404" i="19" s="1"/>
  <c r="J1734" i="14"/>
  <c r="J403" i="19" s="1"/>
  <c r="J1721" i="14"/>
  <c r="J390" i="19" s="1"/>
  <c r="J1719" i="14"/>
  <c r="J388" i="19" s="1"/>
  <c r="J1718" i="14"/>
  <c r="J387" i="19" s="1"/>
  <c r="I1757" i="14"/>
  <c r="I426" i="19" s="1"/>
  <c r="I1748" i="14"/>
  <c r="I417" i="19" s="1"/>
  <c r="I1737" i="14"/>
  <c r="I406" i="19" s="1"/>
  <c r="I1736" i="14"/>
  <c r="I405" i="19" s="1"/>
  <c r="I1734" i="14"/>
  <c r="I403" i="19" s="1"/>
  <c r="I1716" i="14"/>
  <c r="I385" i="19" s="1"/>
  <c r="H1759" i="14"/>
  <c r="H428" i="19" s="1"/>
  <c r="H1747" i="14"/>
  <c r="H416" i="19" s="1"/>
  <c r="H1737" i="14"/>
  <c r="H406" i="19" s="1"/>
  <c r="H1727" i="14"/>
  <c r="H396" i="19" s="1"/>
  <c r="H1715" i="14"/>
  <c r="H384" i="19" s="1"/>
  <c r="G1756" i="14"/>
  <c r="G425" i="19" s="1"/>
  <c r="G1755" i="14"/>
  <c r="G424" i="19" s="1"/>
  <c r="G1581" i="14"/>
  <c r="G1782" i="14" s="1"/>
  <c r="G1748" i="14"/>
  <c r="G417" i="19" s="1"/>
  <c r="G1736" i="14"/>
  <c r="G405" i="19" s="1"/>
  <c r="G1646" i="14"/>
  <c r="G1783" i="14" s="1"/>
  <c r="G1711" i="14"/>
  <c r="G1784" i="14" s="1"/>
  <c r="F1606" i="15"/>
  <c r="F490" i="19" s="1"/>
  <c r="F489" i="19"/>
  <c r="I1583" i="15"/>
  <c r="J1583" i="15"/>
  <c r="L1584" i="15"/>
  <c r="M1584" i="15"/>
  <c r="N1585" i="15"/>
  <c r="R1583" i="15"/>
  <c r="W1585" i="15"/>
  <c r="Z1585" i="15"/>
  <c r="F1598" i="15"/>
  <c r="F1609" i="15"/>
  <c r="F333" i="15"/>
  <c r="H1583" i="15"/>
  <c r="P1585" i="15"/>
  <c r="S1584" i="15"/>
  <c r="U1585" i="15"/>
  <c r="V1583" i="15"/>
  <c r="Y1585" i="15"/>
  <c r="Z1583" i="15"/>
  <c r="F488" i="19"/>
  <c r="J242" i="16"/>
  <c r="Q242" i="16"/>
  <c r="V242" i="16"/>
  <c r="AA242" i="16"/>
  <c r="H242" i="16"/>
  <c r="M242" i="16"/>
  <c r="T242" i="16"/>
  <c r="F497" i="19"/>
  <c r="F498" i="19" s="1"/>
  <c r="K61" i="23"/>
  <c r="M61" i="23"/>
  <c r="W61" i="23"/>
  <c r="G75" i="23"/>
  <c r="G85" i="23" s="1"/>
  <c r="G88" i="23" s="1"/>
  <c r="H75" i="23"/>
  <c r="H85" i="23" s="1"/>
  <c r="H88" i="23" s="1"/>
  <c r="I75" i="23"/>
  <c r="I85" i="23" s="1"/>
  <c r="I88" i="23" s="1"/>
  <c r="O75" i="23"/>
  <c r="O85" i="23" s="1"/>
  <c r="O88" i="23" s="1"/>
  <c r="W75" i="23"/>
  <c r="W85" i="23" s="1"/>
  <c r="W88" i="23" s="1"/>
  <c r="X75" i="23"/>
  <c r="X85" i="23" s="1"/>
  <c r="X88" i="23" s="1"/>
  <c r="Y75" i="23"/>
  <c r="Y85" i="23" s="1"/>
  <c r="Y88" i="23" s="1"/>
  <c r="O27" i="26"/>
  <c r="U15" i="27"/>
  <c r="AA15" i="27"/>
  <c r="M27" i="26"/>
  <c r="M15" i="27"/>
  <c r="S15" i="27"/>
  <c r="Y15" i="27"/>
  <c r="L15" i="27"/>
  <c r="Q15" i="27"/>
  <c r="W15" i="27"/>
  <c r="K64" i="25"/>
  <c r="D356" i="12"/>
  <c r="D401" i="12" s="1"/>
  <c r="D446" i="12" s="1"/>
  <c r="L75" i="23"/>
  <c r="L85" i="23" s="1"/>
  <c r="L88" i="23" s="1"/>
  <c r="M75" i="23"/>
  <c r="M85" i="23" s="1"/>
  <c r="M88" i="23" s="1"/>
  <c r="AB75" i="23"/>
  <c r="AB85" i="23" s="1"/>
  <c r="AB88" i="23" s="1"/>
  <c r="K75" i="23"/>
  <c r="K85" i="23" s="1"/>
  <c r="K88" i="23" s="1"/>
  <c r="P75" i="23"/>
  <c r="P85" i="23" s="1"/>
  <c r="P88" i="23" s="1"/>
  <c r="Q75" i="23"/>
  <c r="Q85" i="23" s="1"/>
  <c r="Q88" i="23" s="1"/>
  <c r="R75" i="23"/>
  <c r="R85" i="23" s="1"/>
  <c r="R88" i="23" s="1"/>
  <c r="AA75" i="23"/>
  <c r="AA85" i="23" s="1"/>
  <c r="AA88" i="23" s="1"/>
  <c r="T75" i="23"/>
  <c r="T85" i="23" s="1"/>
  <c r="T88" i="23" s="1"/>
  <c r="U75" i="23"/>
  <c r="U85" i="23" s="1"/>
  <c r="U88" i="23" s="1"/>
  <c r="V75" i="23"/>
  <c r="V85" i="23" s="1"/>
  <c r="V88" i="23" s="1"/>
  <c r="Q473" i="19"/>
  <c r="Q39" i="27" s="1"/>
  <c r="Q209" i="16"/>
  <c r="Q241" i="16" s="1"/>
  <c r="AB209" i="16"/>
  <c r="AB241" i="16" s="1"/>
  <c r="AB244" i="16" s="1"/>
  <c r="AB472" i="19"/>
  <c r="Y209" i="16"/>
  <c r="Y241" i="16" s="1"/>
  <c r="Y472" i="19"/>
  <c r="X473" i="19"/>
  <c r="X78" i="27" s="1"/>
  <c r="X209" i="16"/>
  <c r="X241" i="16" s="1"/>
  <c r="U473" i="19"/>
  <c r="U78" i="27" s="1"/>
  <c r="U209" i="16"/>
  <c r="U241" i="16" s="1"/>
  <c r="N474" i="19"/>
  <c r="N78" i="27" s="1"/>
  <c r="N209" i="16"/>
  <c r="N241" i="16" s="1"/>
  <c r="R209" i="16"/>
  <c r="R241" i="16" s="1"/>
  <c r="R472" i="19"/>
  <c r="AA209" i="16"/>
  <c r="AA241" i="16" s="1"/>
  <c r="AA472" i="19"/>
  <c r="Z473" i="19"/>
  <c r="Z39" i="27" s="1"/>
  <c r="Z209" i="16"/>
  <c r="Z241" i="16" s="1"/>
  <c r="L473" i="19"/>
  <c r="L39" i="27" s="1"/>
  <c r="L209" i="16"/>
  <c r="L241" i="16" s="1"/>
  <c r="F134" i="16"/>
  <c r="L242" i="16"/>
  <c r="O242" i="16"/>
  <c r="P242" i="16"/>
  <c r="S242" i="16"/>
  <c r="Y242" i="16"/>
  <c r="G209" i="16"/>
  <c r="G241" i="16" s="1"/>
  <c r="H209" i="16"/>
  <c r="H241" i="16" s="1"/>
  <c r="I209" i="16"/>
  <c r="I241" i="16" s="1"/>
  <c r="J209" i="16"/>
  <c r="J241" i="16" s="1"/>
  <c r="K209" i="16"/>
  <c r="K241" i="16" s="1"/>
  <c r="M209" i="16"/>
  <c r="M241" i="16" s="1"/>
  <c r="O209" i="16"/>
  <c r="O241" i="16" s="1"/>
  <c r="P209" i="16"/>
  <c r="P241" i="16" s="1"/>
  <c r="S209" i="16"/>
  <c r="S241" i="16" s="1"/>
  <c r="T209" i="16"/>
  <c r="T241" i="16" s="1"/>
  <c r="V209" i="16"/>
  <c r="V241" i="16" s="1"/>
  <c r="W209" i="16"/>
  <c r="W241" i="16" s="1"/>
  <c r="F484" i="19"/>
  <c r="F1595" i="15"/>
  <c r="F485" i="19" s="1"/>
  <c r="G1585" i="15"/>
  <c r="H1585" i="15"/>
  <c r="N1584" i="15"/>
  <c r="W1583" i="15"/>
  <c r="F483" i="19"/>
  <c r="M1583" i="15"/>
  <c r="Q1585" i="15"/>
  <c r="U1584" i="15"/>
  <c r="I1584" i="15"/>
  <c r="K1585" i="15"/>
  <c r="V1581" i="14"/>
  <c r="V1782" i="14" s="1"/>
  <c r="L1581" i="14"/>
  <c r="L1782" i="14" s="1"/>
  <c r="J467" i="14"/>
  <c r="I924" i="14"/>
  <c r="O924" i="14"/>
  <c r="R924" i="14"/>
  <c r="J988" i="14"/>
  <c r="Y988" i="14"/>
  <c r="N1383" i="14"/>
  <c r="V1383" i="14"/>
  <c r="I1711" i="14"/>
  <c r="I1784" i="14" s="1"/>
  <c r="F1457" i="14"/>
  <c r="AB1761" i="14"/>
  <c r="AB430" i="19" s="1"/>
  <c r="AB1760" i="14"/>
  <c r="AB429" i="19" s="1"/>
  <c r="AB1759" i="14"/>
  <c r="AB428" i="19" s="1"/>
  <c r="AB1745" i="14"/>
  <c r="AB414" i="19" s="1"/>
  <c r="AB1744" i="14"/>
  <c r="AB413" i="19" s="1"/>
  <c r="AB1743" i="14"/>
  <c r="AB412" i="19" s="1"/>
  <c r="AB1729" i="14"/>
  <c r="AB398" i="19" s="1"/>
  <c r="AB1728" i="14"/>
  <c r="AB397" i="19" s="1"/>
  <c r="AB1727" i="14"/>
  <c r="AB396" i="19" s="1"/>
  <c r="AA443" i="19"/>
  <c r="AA417" i="19"/>
  <c r="AA401" i="19"/>
  <c r="AA385" i="19"/>
  <c r="K924" i="14"/>
  <c r="M988" i="14"/>
  <c r="M924" i="14"/>
  <c r="S924" i="14"/>
  <c r="V924" i="14"/>
  <c r="Z924" i="14"/>
  <c r="G988" i="14"/>
  <c r="K988" i="14"/>
  <c r="N988" i="14"/>
  <c r="AB988" i="14"/>
  <c r="W1646" i="14"/>
  <c r="W1783" i="14" s="1"/>
  <c r="AB1646" i="14"/>
  <c r="AB1783" i="14" s="1"/>
  <c r="AA386" i="19"/>
  <c r="Z1581" i="14"/>
  <c r="Z1782" i="14" s="1"/>
  <c r="X1581" i="14"/>
  <c r="X1782" i="14" s="1"/>
  <c r="X1715" i="14"/>
  <c r="N924" i="14"/>
  <c r="U924" i="14"/>
  <c r="Y924" i="14"/>
  <c r="Q988" i="14"/>
  <c r="X988" i="14"/>
  <c r="Z467" i="14"/>
  <c r="R467" i="14"/>
  <c r="G924" i="14"/>
  <c r="J924" i="14"/>
  <c r="Q924" i="14"/>
  <c r="W924" i="14"/>
  <c r="H988" i="14"/>
  <c r="I988" i="14"/>
  <c r="O988" i="14"/>
  <c r="R988" i="14"/>
  <c r="T988" i="14"/>
  <c r="V988" i="14"/>
  <c r="K1052" i="14"/>
  <c r="K819" i="15" s="1"/>
  <c r="O1052" i="14"/>
  <c r="O819" i="15" s="1"/>
  <c r="S1052" i="14"/>
  <c r="S819" i="15" s="1"/>
  <c r="W1052" i="14"/>
  <c r="W819" i="15" s="1"/>
  <c r="J1253" i="14"/>
  <c r="I1646" i="14"/>
  <c r="I1783" i="14" s="1"/>
  <c r="X1646" i="14"/>
  <c r="X1783" i="14" s="1"/>
  <c r="AB1753" i="14"/>
  <c r="AB422" i="19" s="1"/>
  <c r="AB1752" i="14"/>
  <c r="AB421" i="19" s="1"/>
  <c r="AB1751" i="14"/>
  <c r="AB420" i="19" s="1"/>
  <c r="AB1737" i="14"/>
  <c r="AB406" i="19" s="1"/>
  <c r="AB1736" i="14"/>
  <c r="AB405" i="19" s="1"/>
  <c r="AB1735" i="14"/>
  <c r="AB404" i="19" s="1"/>
  <c r="AB1721" i="14"/>
  <c r="AB390" i="19" s="1"/>
  <c r="AB1720" i="14"/>
  <c r="AB389" i="19" s="1"/>
  <c r="AB1719" i="14"/>
  <c r="AB388" i="19" s="1"/>
  <c r="AB1581" i="14"/>
  <c r="AB1782" i="14" s="1"/>
  <c r="AA425" i="19"/>
  <c r="AA409" i="19"/>
  <c r="AA393" i="19"/>
  <c r="Z1761" i="14"/>
  <c r="Z430" i="19" s="1"/>
  <c r="Z1758" i="14"/>
  <c r="Z427" i="19" s="1"/>
  <c r="Z1756" i="14"/>
  <c r="Z425" i="19" s="1"/>
  <c r="Z1751" i="14"/>
  <c r="Z420" i="19" s="1"/>
  <c r="Z1749" i="14"/>
  <c r="Z418" i="19" s="1"/>
  <c r="Z1737" i="14"/>
  <c r="Z406" i="19" s="1"/>
  <c r="Z1735" i="14"/>
  <c r="Z404" i="19" s="1"/>
  <c r="Z1734" i="14"/>
  <c r="Z403" i="19" s="1"/>
  <c r="Z1732" i="14"/>
  <c r="Z401" i="19" s="1"/>
  <c r="Z1730" i="14"/>
  <c r="Z399" i="19" s="1"/>
  <c r="Z1721" i="14"/>
  <c r="Z390" i="19" s="1"/>
  <c r="Z1719" i="14"/>
  <c r="Z388" i="19" s="1"/>
  <c r="Z1718" i="14"/>
  <c r="Z387" i="19" s="1"/>
  <c r="Z1716" i="14"/>
  <c r="Z385" i="19" s="1"/>
  <c r="Y1757" i="14"/>
  <c r="Y426" i="19" s="1"/>
  <c r="Y1756" i="14"/>
  <c r="Y425" i="19" s="1"/>
  <c r="Y1754" i="14"/>
  <c r="Y423" i="19" s="1"/>
  <c r="Y1752" i="14"/>
  <c r="Y421" i="19" s="1"/>
  <c r="X1758" i="14"/>
  <c r="X427" i="19" s="1"/>
  <c r="X1750" i="14"/>
  <c r="X419" i="19" s="1"/>
  <c r="X1742" i="14"/>
  <c r="X411" i="19" s="1"/>
  <c r="X1734" i="14"/>
  <c r="X403" i="19" s="1"/>
  <c r="X1726" i="14"/>
  <c r="X395" i="19" s="1"/>
  <c r="X1718" i="14"/>
  <c r="X387" i="19" s="1"/>
  <c r="W1757" i="14"/>
  <c r="W426" i="19" s="1"/>
  <c r="W1749" i="14"/>
  <c r="W418" i="19" s="1"/>
  <c r="W1741" i="14"/>
  <c r="W410" i="19" s="1"/>
  <c r="W1733" i="14"/>
  <c r="W402" i="19" s="1"/>
  <c r="W1725" i="14"/>
  <c r="W394" i="19" s="1"/>
  <c r="W1717" i="14"/>
  <c r="W386" i="19" s="1"/>
  <c r="U1763" i="14"/>
  <c r="U432" i="19" s="1"/>
  <c r="U1761" i="14"/>
  <c r="U430" i="19" s="1"/>
  <c r="U1759" i="14"/>
  <c r="U428" i="19" s="1"/>
  <c r="U1757" i="14"/>
  <c r="U426" i="19" s="1"/>
  <c r="U1755" i="14"/>
  <c r="U424" i="19" s="1"/>
  <c r="U1753" i="14"/>
  <c r="U422" i="19" s="1"/>
  <c r="U1751" i="14"/>
  <c r="U420" i="19" s="1"/>
  <c r="U1749" i="14"/>
  <c r="U418" i="19" s="1"/>
  <c r="U1747" i="14"/>
  <c r="U416" i="19" s="1"/>
  <c r="U1745" i="14"/>
  <c r="U414" i="19" s="1"/>
  <c r="U1743" i="14"/>
  <c r="U412" i="19" s="1"/>
  <c r="U1741" i="14"/>
  <c r="U410" i="19" s="1"/>
  <c r="U1739" i="14"/>
  <c r="U408" i="19" s="1"/>
  <c r="U1737" i="14"/>
  <c r="U406" i="19" s="1"/>
  <c r="U1735" i="14"/>
  <c r="U404" i="19" s="1"/>
  <c r="U1733" i="14"/>
  <c r="U402" i="19" s="1"/>
  <c r="U1731" i="14"/>
  <c r="U400" i="19" s="1"/>
  <c r="U1729" i="14"/>
  <c r="U398" i="19" s="1"/>
  <c r="U1727" i="14"/>
  <c r="U396" i="19" s="1"/>
  <c r="U1725" i="14"/>
  <c r="U394" i="19" s="1"/>
  <c r="U1723" i="14"/>
  <c r="U392" i="19" s="1"/>
  <c r="U1721" i="14"/>
  <c r="U390" i="19" s="1"/>
  <c r="U1719" i="14"/>
  <c r="U388" i="19" s="1"/>
  <c r="U1717" i="14"/>
  <c r="U386" i="19" s="1"/>
  <c r="U1715" i="14"/>
  <c r="U384" i="19" s="1"/>
  <c r="R1751" i="14"/>
  <c r="R420" i="19" s="1"/>
  <c r="R1750" i="14"/>
  <c r="R419" i="19" s="1"/>
  <c r="R1748" i="14"/>
  <c r="R417" i="19" s="1"/>
  <c r="R1746" i="14"/>
  <c r="R415" i="19" s="1"/>
  <c r="Q1763" i="14"/>
  <c r="Q432" i="19" s="1"/>
  <c r="Q1741" i="14"/>
  <c r="Q410" i="19" s="1"/>
  <c r="Q1740" i="14"/>
  <c r="Q409" i="19" s="1"/>
  <c r="AB1757" i="14"/>
  <c r="AB426" i="19" s="1"/>
  <c r="AB1749" i="14"/>
  <c r="AB418" i="19" s="1"/>
  <c r="AB1741" i="14"/>
  <c r="AB410" i="19" s="1"/>
  <c r="AB1733" i="14"/>
  <c r="AB402" i="19" s="1"/>
  <c r="AB1725" i="14"/>
  <c r="AB394" i="19" s="1"/>
  <c r="AB1717" i="14"/>
  <c r="AB386" i="19" s="1"/>
  <c r="AA432" i="19"/>
  <c r="AA424" i="19"/>
  <c r="AA416" i="19"/>
  <c r="AA408" i="19"/>
  <c r="AA400" i="19"/>
  <c r="AA392" i="19"/>
  <c r="Z1774" i="14"/>
  <c r="Z443" i="19" s="1"/>
  <c r="Z1759" i="14"/>
  <c r="Z428" i="19" s="1"/>
  <c r="Z1757" i="14"/>
  <c r="Z426" i="19" s="1"/>
  <c r="Z1733" i="14"/>
  <c r="Z402" i="19" s="1"/>
  <c r="Z1717" i="14"/>
  <c r="Z386" i="19" s="1"/>
  <c r="Y1749" i="14"/>
  <c r="Y418" i="19" s="1"/>
  <c r="Y1748" i="14"/>
  <c r="Y417" i="19" s="1"/>
  <c r="Y1746" i="14"/>
  <c r="Y415" i="19" s="1"/>
  <c r="Y1744" i="14"/>
  <c r="Y413" i="19" s="1"/>
  <c r="X1756" i="14"/>
  <c r="X425" i="19" s="1"/>
  <c r="X1748" i="14"/>
  <c r="X417" i="19" s="1"/>
  <c r="X1740" i="14"/>
  <c r="X409" i="19" s="1"/>
  <c r="X1732" i="14"/>
  <c r="X401" i="19" s="1"/>
  <c r="X1724" i="14"/>
  <c r="X393" i="19" s="1"/>
  <c r="X1716" i="14"/>
  <c r="X385" i="19" s="1"/>
  <c r="W1763" i="14"/>
  <c r="W432" i="19" s="1"/>
  <c r="W1755" i="14"/>
  <c r="W424" i="19" s="1"/>
  <c r="W1747" i="14"/>
  <c r="W416" i="19" s="1"/>
  <c r="W1739" i="14"/>
  <c r="W408" i="19" s="1"/>
  <c r="W1731" i="14"/>
  <c r="W400" i="19" s="1"/>
  <c r="W1723" i="14"/>
  <c r="W392" i="19" s="1"/>
  <c r="W1715" i="14"/>
  <c r="S1735" i="14"/>
  <c r="S404" i="19" s="1"/>
  <c r="S1734" i="14"/>
  <c r="S403" i="19" s="1"/>
  <c r="R1743" i="14"/>
  <c r="R412" i="19" s="1"/>
  <c r="R1742" i="14"/>
  <c r="R411" i="19" s="1"/>
  <c r="R1740" i="14"/>
  <c r="R409" i="19" s="1"/>
  <c r="Q1774" i="14"/>
  <c r="Q443" i="19" s="1"/>
  <c r="Q1730" i="14"/>
  <c r="Q399" i="19" s="1"/>
  <c r="AB1763" i="14"/>
  <c r="AB432" i="19" s="1"/>
  <c r="AB1755" i="14"/>
  <c r="AB424" i="19" s="1"/>
  <c r="AB1747" i="14"/>
  <c r="AB416" i="19" s="1"/>
  <c r="AB1739" i="14"/>
  <c r="AB408" i="19" s="1"/>
  <c r="AB1731" i="14"/>
  <c r="AB400" i="19" s="1"/>
  <c r="AB1723" i="14"/>
  <c r="AB392" i="19" s="1"/>
  <c r="AB1715" i="14"/>
  <c r="AB384" i="19" s="1"/>
  <c r="AA430" i="19"/>
  <c r="AA422" i="19"/>
  <c r="AA414" i="19"/>
  <c r="AA406" i="19"/>
  <c r="AA398" i="19"/>
  <c r="AA390" i="19"/>
  <c r="Z1745" i="14"/>
  <c r="Z414" i="19" s="1"/>
  <c r="Z1743" i="14"/>
  <c r="Z412" i="19" s="1"/>
  <c r="Z1742" i="14"/>
  <c r="Z411" i="19" s="1"/>
  <c r="Z1740" i="14"/>
  <c r="Z409" i="19" s="1"/>
  <c r="Z1738" i="14"/>
  <c r="Z407" i="19" s="1"/>
  <c r="Z1729" i="14"/>
  <c r="Z398" i="19" s="1"/>
  <c r="Z1727" i="14"/>
  <c r="Z396" i="19" s="1"/>
  <c r="Z1726" i="14"/>
  <c r="Z395" i="19" s="1"/>
  <c r="Z1724" i="14"/>
  <c r="Z393" i="19" s="1"/>
  <c r="Z1722" i="14"/>
  <c r="Z391" i="19" s="1"/>
  <c r="Y1741" i="14"/>
  <c r="Y410" i="19" s="1"/>
  <c r="Y1740" i="14"/>
  <c r="Y409" i="19" s="1"/>
  <c r="Y1738" i="14"/>
  <c r="Y407" i="19" s="1"/>
  <c r="Y1736" i="14"/>
  <c r="Y405" i="19" s="1"/>
  <c r="X1762" i="14"/>
  <c r="X431" i="19" s="1"/>
  <c r="X1754" i="14"/>
  <c r="X423" i="19" s="1"/>
  <c r="X1746" i="14"/>
  <c r="X415" i="19" s="1"/>
  <c r="X1738" i="14"/>
  <c r="X407" i="19" s="1"/>
  <c r="X1730" i="14"/>
  <c r="X399" i="19" s="1"/>
  <c r="X1722" i="14"/>
  <c r="X391" i="19" s="1"/>
  <c r="W1761" i="14"/>
  <c r="W430" i="19" s="1"/>
  <c r="W1753" i="14"/>
  <c r="W422" i="19" s="1"/>
  <c r="W1745" i="14"/>
  <c r="W414" i="19" s="1"/>
  <c r="W1737" i="14"/>
  <c r="W406" i="19" s="1"/>
  <c r="W1729" i="14"/>
  <c r="W398" i="19" s="1"/>
  <c r="W1721" i="14"/>
  <c r="W390" i="19" s="1"/>
  <c r="S1733" i="14"/>
  <c r="S402" i="19" s="1"/>
  <c r="S1732" i="14"/>
  <c r="S401" i="19" s="1"/>
  <c r="S1731" i="14"/>
  <c r="S400" i="19" s="1"/>
  <c r="S1730" i="14"/>
  <c r="S399" i="19" s="1"/>
  <c r="S1729" i="14"/>
  <c r="S398" i="19" s="1"/>
  <c r="S1728" i="14"/>
  <c r="S397" i="19" s="1"/>
  <c r="S1727" i="14"/>
  <c r="S396" i="19" s="1"/>
  <c r="S1726" i="14"/>
  <c r="S395" i="19" s="1"/>
  <c r="S1725" i="14"/>
  <c r="S394" i="19" s="1"/>
  <c r="S1724" i="14"/>
  <c r="S393" i="19" s="1"/>
  <c r="S1723" i="14"/>
  <c r="S392" i="19" s="1"/>
  <c r="S1722" i="14"/>
  <c r="S391" i="19" s="1"/>
  <c r="S1721" i="14"/>
  <c r="S390" i="19" s="1"/>
  <c r="S1720" i="14"/>
  <c r="S389" i="19" s="1"/>
  <c r="S1719" i="14"/>
  <c r="S388" i="19" s="1"/>
  <c r="S1718" i="14"/>
  <c r="S387" i="19" s="1"/>
  <c r="S1717" i="14"/>
  <c r="S386" i="19" s="1"/>
  <c r="S1716" i="14"/>
  <c r="S385" i="19" s="1"/>
  <c r="S1715" i="14"/>
  <c r="S384" i="19" s="1"/>
  <c r="Q1762" i="14"/>
  <c r="Q431" i="19" s="1"/>
  <c r="Q1755" i="14"/>
  <c r="Q424" i="19" s="1"/>
  <c r="Q1754" i="14"/>
  <c r="Q423" i="19" s="1"/>
  <c r="Q1747" i="14"/>
  <c r="Q416" i="19" s="1"/>
  <c r="Q1746" i="14"/>
  <c r="Q415" i="19" s="1"/>
  <c r="Q1739" i="14"/>
  <c r="Q408" i="19" s="1"/>
  <c r="Q1738" i="14"/>
  <c r="Q407" i="19" s="1"/>
  <c r="P1774" i="14"/>
  <c r="P443" i="19" s="1"/>
  <c r="P1762" i="14"/>
  <c r="P431" i="19" s="1"/>
  <c r="P1760" i="14"/>
  <c r="P429" i="19" s="1"/>
  <c r="P1758" i="14"/>
  <c r="P427" i="19" s="1"/>
  <c r="P1756" i="14"/>
  <c r="P425" i="19" s="1"/>
  <c r="P1754" i="14"/>
  <c r="P423" i="19" s="1"/>
  <c r="P1752" i="14"/>
  <c r="P421" i="19" s="1"/>
  <c r="P1750" i="14"/>
  <c r="P419" i="19" s="1"/>
  <c r="P1748" i="14"/>
  <c r="P417" i="19" s="1"/>
  <c r="P1746" i="14"/>
  <c r="P415" i="19" s="1"/>
  <c r="P1744" i="14"/>
  <c r="P413" i="19" s="1"/>
  <c r="P1742" i="14"/>
  <c r="P411" i="19" s="1"/>
  <c r="P1740" i="14"/>
  <c r="P409" i="19" s="1"/>
  <c r="P1738" i="14"/>
  <c r="P407" i="19" s="1"/>
  <c r="P1736" i="14"/>
  <c r="P405" i="19" s="1"/>
  <c r="P1734" i="14"/>
  <c r="P403" i="19" s="1"/>
  <c r="P1732" i="14"/>
  <c r="P401" i="19" s="1"/>
  <c r="P1730" i="14"/>
  <c r="P399" i="19" s="1"/>
  <c r="P1728" i="14"/>
  <c r="P397" i="19" s="1"/>
  <c r="P1726" i="14"/>
  <c r="P395" i="19" s="1"/>
  <c r="P1724" i="14"/>
  <c r="P393" i="19" s="1"/>
  <c r="P1722" i="14"/>
  <c r="P391" i="19" s="1"/>
  <c r="P1720" i="14"/>
  <c r="P389" i="19" s="1"/>
  <c r="P1718" i="14"/>
  <c r="P387" i="19" s="1"/>
  <c r="P1716" i="14"/>
  <c r="O1774" i="14"/>
  <c r="O443" i="19" s="1"/>
  <c r="O1762" i="14"/>
  <c r="O431" i="19" s="1"/>
  <c r="O1760" i="14"/>
  <c r="O429" i="19" s="1"/>
  <c r="O1758" i="14"/>
  <c r="O427" i="19" s="1"/>
  <c r="O1756" i="14"/>
  <c r="O425" i="19" s="1"/>
  <c r="O1754" i="14"/>
  <c r="O423" i="19" s="1"/>
  <c r="O1752" i="14"/>
  <c r="O421" i="19" s="1"/>
  <c r="O1750" i="14"/>
  <c r="O419" i="19" s="1"/>
  <c r="O1748" i="14"/>
  <c r="O417" i="19" s="1"/>
  <c r="O1746" i="14"/>
  <c r="O415" i="19" s="1"/>
  <c r="O1744" i="14"/>
  <c r="O413" i="19" s="1"/>
  <c r="O1742" i="14"/>
  <c r="O411" i="19" s="1"/>
  <c r="O1740" i="14"/>
  <c r="O409" i="19" s="1"/>
  <c r="O1738" i="14"/>
  <c r="O407" i="19" s="1"/>
  <c r="O1736" i="14"/>
  <c r="O405" i="19" s="1"/>
  <c r="O1734" i="14"/>
  <c r="O403" i="19" s="1"/>
  <c r="O1732" i="14"/>
  <c r="O401" i="19" s="1"/>
  <c r="O1730" i="14"/>
  <c r="O399" i="19" s="1"/>
  <c r="O1728" i="14"/>
  <c r="O397" i="19" s="1"/>
  <c r="O1726" i="14"/>
  <c r="O395" i="19" s="1"/>
  <c r="O1724" i="14"/>
  <c r="O393" i="19" s="1"/>
  <c r="O1722" i="14"/>
  <c r="O391" i="19" s="1"/>
  <c r="O1720" i="14"/>
  <c r="O389" i="19" s="1"/>
  <c r="O1718" i="14"/>
  <c r="O387" i="19" s="1"/>
  <c r="O1716" i="14"/>
  <c r="N1763" i="14"/>
  <c r="N432" i="19" s="1"/>
  <c r="N1761" i="14"/>
  <c r="N430" i="19" s="1"/>
  <c r="N1759" i="14"/>
  <c r="N428" i="19" s="1"/>
  <c r="N1757" i="14"/>
  <c r="N426" i="19" s="1"/>
  <c r="N1755" i="14"/>
  <c r="N424" i="19" s="1"/>
  <c r="N1753" i="14"/>
  <c r="N422" i="19" s="1"/>
  <c r="N1751" i="14"/>
  <c r="N420" i="19" s="1"/>
  <c r="N1749" i="14"/>
  <c r="N418" i="19" s="1"/>
  <c r="N1747" i="14"/>
  <c r="N416" i="19" s="1"/>
  <c r="N1745" i="14"/>
  <c r="N414" i="19" s="1"/>
  <c r="N1743" i="14"/>
  <c r="N412" i="19" s="1"/>
  <c r="N1741" i="14"/>
  <c r="N410" i="19" s="1"/>
  <c r="M1752" i="14"/>
  <c r="M421" i="19" s="1"/>
  <c r="M1751" i="14"/>
  <c r="M420" i="19" s="1"/>
  <c r="M1750" i="14"/>
  <c r="M419" i="19" s="1"/>
  <c r="M1749" i="14"/>
  <c r="M418" i="19" s="1"/>
  <c r="M1748" i="14"/>
  <c r="M417" i="19" s="1"/>
  <c r="I1728" i="14"/>
  <c r="I397" i="19" s="1"/>
  <c r="G1732" i="14"/>
  <c r="G401" i="19" s="1"/>
  <c r="N1774" i="14"/>
  <c r="N443" i="19" s="1"/>
  <c r="N1762" i="14"/>
  <c r="N431" i="19" s="1"/>
  <c r="N1760" i="14"/>
  <c r="N429" i="19" s="1"/>
  <c r="N1758" i="14"/>
  <c r="N427" i="19" s="1"/>
  <c r="N1756" i="14"/>
  <c r="N425" i="19" s="1"/>
  <c r="N1754" i="14"/>
  <c r="N423" i="19" s="1"/>
  <c r="N1752" i="14"/>
  <c r="N421" i="19" s="1"/>
  <c r="N1750" i="14"/>
  <c r="N419" i="19" s="1"/>
  <c r="N1748" i="14"/>
  <c r="N417" i="19" s="1"/>
  <c r="N1746" i="14"/>
  <c r="N415" i="19" s="1"/>
  <c r="N1744" i="14"/>
  <c r="N413" i="19" s="1"/>
  <c r="N1742" i="14"/>
  <c r="N411" i="19" s="1"/>
  <c r="N1740" i="14"/>
  <c r="N409" i="19" s="1"/>
  <c r="N1738" i="14"/>
  <c r="N407" i="19" s="1"/>
  <c r="N1736" i="14"/>
  <c r="N405" i="19" s="1"/>
  <c r="N1734" i="14"/>
  <c r="N403" i="19" s="1"/>
  <c r="N1732" i="14"/>
  <c r="N401" i="19" s="1"/>
  <c r="N1730" i="14"/>
  <c r="N399" i="19" s="1"/>
  <c r="N1728" i="14"/>
  <c r="N397" i="19" s="1"/>
  <c r="N1726" i="14"/>
  <c r="N395" i="19" s="1"/>
  <c r="N1724" i="14"/>
  <c r="N393" i="19" s="1"/>
  <c r="N1722" i="14"/>
  <c r="N391" i="19" s="1"/>
  <c r="N1720" i="14"/>
  <c r="N389" i="19" s="1"/>
  <c r="N1718" i="14"/>
  <c r="N387" i="19" s="1"/>
  <c r="N1716" i="14"/>
  <c r="M1774" i="14"/>
  <c r="M443" i="19" s="1"/>
  <c r="M1746" i="14"/>
  <c r="M415" i="19" s="1"/>
  <c r="M1744" i="14"/>
  <c r="M413" i="19" s="1"/>
  <c r="M1743" i="14"/>
  <c r="M412" i="19" s="1"/>
  <c r="M1742" i="14"/>
  <c r="M411" i="19" s="1"/>
  <c r="M1741" i="14"/>
  <c r="M410" i="19" s="1"/>
  <c r="M1740" i="14"/>
  <c r="M409" i="19" s="1"/>
  <c r="G1716" i="14"/>
  <c r="G385" i="19" s="1"/>
  <c r="R1759" i="14"/>
  <c r="R428" i="19" s="1"/>
  <c r="R1758" i="14"/>
  <c r="R427" i="19" s="1"/>
  <c r="R1756" i="14"/>
  <c r="R425" i="19" s="1"/>
  <c r="R1754" i="14"/>
  <c r="R423" i="19" s="1"/>
  <c r="Q1759" i="14"/>
  <c r="Q428" i="19" s="1"/>
  <c r="Q1758" i="14"/>
  <c r="Q427" i="19" s="1"/>
  <c r="Q1751" i="14"/>
  <c r="Q420" i="19" s="1"/>
  <c r="Q1750" i="14"/>
  <c r="Q419" i="19" s="1"/>
  <c r="Q1743" i="14"/>
  <c r="Q412" i="19" s="1"/>
  <c r="Q1742" i="14"/>
  <c r="Q411" i="19" s="1"/>
  <c r="M1762" i="14"/>
  <c r="M431" i="19" s="1"/>
  <c r="M1754" i="14"/>
  <c r="M423" i="19" s="1"/>
  <c r="M1738" i="14"/>
  <c r="M407" i="19" s="1"/>
  <c r="M1722" i="14"/>
  <c r="M391" i="19" s="1"/>
  <c r="L1759" i="14"/>
  <c r="L428" i="19" s="1"/>
  <c r="L1751" i="14"/>
  <c r="L420" i="19" s="1"/>
  <c r="L1743" i="14"/>
  <c r="L412" i="19" s="1"/>
  <c r="L1735" i="14"/>
  <c r="L404" i="19" s="1"/>
  <c r="L1727" i="14"/>
  <c r="L396" i="19" s="1"/>
  <c r="L1718" i="14"/>
  <c r="L387" i="19" s="1"/>
  <c r="K1759" i="14"/>
  <c r="K428" i="19" s="1"/>
  <c r="J1749" i="14"/>
  <c r="J418" i="19" s="1"/>
  <c r="J1748" i="14"/>
  <c r="J417" i="19" s="1"/>
  <c r="J1747" i="14"/>
  <c r="J416" i="19" s="1"/>
  <c r="J1733" i="14"/>
  <c r="J402" i="19" s="1"/>
  <c r="J1732" i="14"/>
  <c r="J401" i="19" s="1"/>
  <c r="J1731" i="14"/>
  <c r="J400" i="19" s="1"/>
  <c r="J1717" i="14"/>
  <c r="J386" i="19" s="1"/>
  <c r="J1716" i="14"/>
  <c r="J385" i="19" s="1"/>
  <c r="J1715" i="14"/>
  <c r="J384" i="19" s="1"/>
  <c r="I1758" i="14"/>
  <c r="I427" i="19" s="1"/>
  <c r="I1750" i="14"/>
  <c r="I419" i="19" s="1"/>
  <c r="I1742" i="14"/>
  <c r="I411" i="19" s="1"/>
  <c r="I1730" i="14"/>
  <c r="I399" i="19" s="1"/>
  <c r="I1725" i="14"/>
  <c r="I394" i="19" s="1"/>
  <c r="H1736" i="14"/>
  <c r="H405" i="19" s="1"/>
  <c r="H1728" i="14"/>
  <c r="H397" i="19" s="1"/>
  <c r="H1720" i="14"/>
  <c r="H389" i="19" s="1"/>
  <c r="G1758" i="14"/>
  <c r="G427" i="19" s="1"/>
  <c r="G1751" i="14"/>
  <c r="G420" i="19" s="1"/>
  <c r="G1742" i="14"/>
  <c r="G411" i="19" s="1"/>
  <c r="G1735" i="14"/>
  <c r="G404" i="19" s="1"/>
  <c r="G1726" i="14"/>
  <c r="G395" i="19" s="1"/>
  <c r="G1719" i="14"/>
  <c r="G388" i="19" s="1"/>
  <c r="M1736" i="14"/>
  <c r="M405" i="19" s="1"/>
  <c r="M1735" i="14"/>
  <c r="M404" i="19" s="1"/>
  <c r="M1734" i="14"/>
  <c r="M403" i="19" s="1"/>
  <c r="M1733" i="14"/>
  <c r="M402" i="19" s="1"/>
  <c r="M1732" i="14"/>
  <c r="M401" i="19" s="1"/>
  <c r="M1720" i="14"/>
  <c r="M389" i="19" s="1"/>
  <c r="M1719" i="14"/>
  <c r="M388" i="19" s="1"/>
  <c r="M1718" i="14"/>
  <c r="M387" i="19" s="1"/>
  <c r="M1717" i="14"/>
  <c r="M386" i="19" s="1"/>
  <c r="M1716" i="14"/>
  <c r="M385" i="19" s="1"/>
  <c r="L1757" i="14"/>
  <c r="L426" i="19" s="1"/>
  <c r="L1749" i="14"/>
  <c r="L418" i="19" s="1"/>
  <c r="L1723" i="14"/>
  <c r="L392" i="19" s="1"/>
  <c r="K1760" i="14"/>
  <c r="K429" i="19" s="1"/>
  <c r="K1752" i="14"/>
  <c r="K421" i="19" s="1"/>
  <c r="J1745" i="14"/>
  <c r="J414" i="19" s="1"/>
  <c r="J1743" i="14"/>
  <c r="J412" i="19" s="1"/>
  <c r="J1742" i="14"/>
  <c r="J411" i="19" s="1"/>
  <c r="J1729" i="14"/>
  <c r="J398" i="19" s="1"/>
  <c r="J1727" i="14"/>
  <c r="J396" i="19" s="1"/>
  <c r="J1726" i="14"/>
  <c r="J395" i="19" s="1"/>
  <c r="I1726" i="14"/>
  <c r="I395" i="19" s="1"/>
  <c r="I1721" i="14"/>
  <c r="I390" i="19" s="1"/>
  <c r="G1763" i="14"/>
  <c r="G432" i="19" s="1"/>
  <c r="G1754" i="14"/>
  <c r="G423" i="19" s="1"/>
  <c r="G1747" i="14"/>
  <c r="G416" i="19" s="1"/>
  <c r="G1738" i="14"/>
  <c r="G407" i="19" s="1"/>
  <c r="G1731" i="14"/>
  <c r="G400" i="19" s="1"/>
  <c r="G1722" i="14"/>
  <c r="G391" i="19" s="1"/>
  <c r="G1715" i="14"/>
  <c r="G384" i="19" s="1"/>
  <c r="M1730" i="14"/>
  <c r="M399" i="19" s="1"/>
  <c r="L1763" i="14"/>
  <c r="L432" i="19" s="1"/>
  <c r="L1755" i="14"/>
  <c r="L424" i="19" s="1"/>
  <c r="L1747" i="14"/>
  <c r="L416" i="19" s="1"/>
  <c r="L1739" i="14"/>
  <c r="L408" i="19" s="1"/>
  <c r="L1731" i="14"/>
  <c r="L400" i="19" s="1"/>
  <c r="L1726" i="14"/>
  <c r="L395" i="19" s="1"/>
  <c r="L1719" i="14"/>
  <c r="L388" i="19" s="1"/>
  <c r="K1763" i="14"/>
  <c r="K432" i="19" s="1"/>
  <c r="K1755" i="14"/>
  <c r="K424" i="19" s="1"/>
  <c r="K1748" i="14"/>
  <c r="K417" i="19" s="1"/>
  <c r="K1746" i="14"/>
  <c r="K415" i="19" s="1"/>
  <c r="K1744" i="14"/>
  <c r="K413" i="19" s="1"/>
  <c r="K1742" i="14"/>
  <c r="K411" i="19" s="1"/>
  <c r="K1740" i="14"/>
  <c r="K409" i="19" s="1"/>
  <c r="K1738" i="14"/>
  <c r="K407" i="19" s="1"/>
  <c r="K1736" i="14"/>
  <c r="K405" i="19" s="1"/>
  <c r="K1734" i="14"/>
  <c r="K403" i="19" s="1"/>
  <c r="K1732" i="14"/>
  <c r="K401" i="19" s="1"/>
  <c r="K1730" i="14"/>
  <c r="K399" i="19" s="1"/>
  <c r="K1728" i="14"/>
  <c r="K397" i="19" s="1"/>
  <c r="K1726" i="14"/>
  <c r="K395" i="19" s="1"/>
  <c r="K1724" i="14"/>
  <c r="K393" i="19" s="1"/>
  <c r="K1722" i="14"/>
  <c r="K391" i="19" s="1"/>
  <c r="K1720" i="14"/>
  <c r="K389" i="19" s="1"/>
  <c r="K1718" i="14"/>
  <c r="K387" i="19" s="1"/>
  <c r="K1716" i="14"/>
  <c r="K385" i="19" s="1"/>
  <c r="J1763" i="14"/>
  <c r="J432" i="19" s="1"/>
  <c r="J1761" i="14"/>
  <c r="J430" i="19" s="1"/>
  <c r="J1759" i="14"/>
  <c r="J428" i="19" s="1"/>
  <c r="J1757" i="14"/>
  <c r="J426" i="19" s="1"/>
  <c r="J1755" i="14"/>
  <c r="J424" i="19" s="1"/>
  <c r="J1752" i="14"/>
  <c r="J421" i="19" s="1"/>
  <c r="J1741" i="14"/>
  <c r="J410" i="19" s="1"/>
  <c r="J1740" i="14"/>
  <c r="J409" i="19" s="1"/>
  <c r="J1739" i="14"/>
  <c r="J408" i="19" s="1"/>
  <c r="J1725" i="14"/>
  <c r="J394" i="19" s="1"/>
  <c r="J1724" i="14"/>
  <c r="J393" i="19" s="1"/>
  <c r="J1723" i="14"/>
  <c r="J392" i="19" s="1"/>
  <c r="I1762" i="14"/>
  <c r="I431" i="19" s="1"/>
  <c r="I1754" i="14"/>
  <c r="I423" i="19" s="1"/>
  <c r="I1746" i="14"/>
  <c r="I415" i="19" s="1"/>
  <c r="I1738" i="14"/>
  <c r="I407" i="19" s="1"/>
  <c r="I1735" i="14"/>
  <c r="I404" i="19" s="1"/>
  <c r="I1733" i="14"/>
  <c r="I402" i="19" s="1"/>
  <c r="I1722" i="14"/>
  <c r="I391" i="19" s="1"/>
  <c r="I1717" i="14"/>
  <c r="I386" i="19" s="1"/>
  <c r="H1774" i="14"/>
  <c r="H443" i="19" s="1"/>
  <c r="H1756" i="14"/>
  <c r="H425" i="19" s="1"/>
  <c r="H1748" i="14"/>
  <c r="H417" i="19" s="1"/>
  <c r="H1740" i="14"/>
  <c r="H409" i="19" s="1"/>
  <c r="H1732" i="14"/>
  <c r="H401" i="19" s="1"/>
  <c r="H1724" i="14"/>
  <c r="H393" i="19" s="1"/>
  <c r="H1716" i="14"/>
  <c r="H385" i="19" s="1"/>
  <c r="G1759" i="14"/>
  <c r="G428" i="19" s="1"/>
  <c r="G1750" i="14"/>
  <c r="G419" i="19" s="1"/>
  <c r="G1743" i="14"/>
  <c r="G412" i="19" s="1"/>
  <c r="G1734" i="14"/>
  <c r="G403" i="19" s="1"/>
  <c r="G1727" i="14"/>
  <c r="G396" i="19" s="1"/>
  <c r="G1718" i="14"/>
  <c r="G387" i="19" s="1"/>
  <c r="F235" i="13"/>
  <c r="F334" i="19"/>
  <c r="F23" i="13"/>
  <c r="F143" i="19" s="1"/>
  <c r="F141" i="19"/>
  <c r="F65" i="12"/>
  <c r="F109" i="12"/>
  <c r="F154" i="12" s="1"/>
  <c r="F199" i="12" s="1"/>
  <c r="F244" i="12" s="1"/>
  <c r="AA328" i="12"/>
  <c r="AA471" i="12" s="1"/>
  <c r="AA96" i="19"/>
  <c r="AB96" i="19"/>
  <c r="AB328" i="12"/>
  <c r="AB471" i="12" s="1"/>
  <c r="Y96" i="19"/>
  <c r="Y328" i="12"/>
  <c r="Y471" i="12" s="1"/>
  <c r="X96" i="19"/>
  <c r="X328" i="12"/>
  <c r="X471" i="12" s="1"/>
  <c r="W96" i="19"/>
  <c r="W328" i="12"/>
  <c r="W471" i="12" s="1"/>
  <c r="V115" i="19"/>
  <c r="V328" i="12"/>
  <c r="V471" i="12" s="1"/>
  <c r="Z104" i="19"/>
  <c r="Z328" i="12"/>
  <c r="Z471" i="12" s="1"/>
  <c r="J238" i="12"/>
  <c r="F108" i="12"/>
  <c r="F153" i="12" s="1"/>
  <c r="F198" i="12" s="1"/>
  <c r="F243" i="12" s="1"/>
  <c r="Y466" i="12"/>
  <c r="G238" i="12"/>
  <c r="AB466" i="12"/>
  <c r="AB136" i="19" s="1"/>
  <c r="R466" i="12"/>
  <c r="N466" i="12"/>
  <c r="T600" i="11"/>
  <c r="V600" i="11"/>
  <c r="X600" i="11"/>
  <c r="Z600" i="11"/>
  <c r="AB600" i="11"/>
  <c r="M600" i="11"/>
  <c r="Q600" i="11"/>
  <c r="H600" i="11"/>
  <c r="L600" i="11"/>
  <c r="P600" i="11"/>
  <c r="F561" i="11"/>
  <c r="F65" i="19" s="1"/>
  <c r="G600" i="11"/>
  <c r="K600" i="11"/>
  <c r="Z15" i="27"/>
  <c r="Q27" i="26"/>
  <c r="X27" i="26"/>
  <c r="O15" i="27"/>
  <c r="AB15" i="27"/>
  <c r="I27" i="26"/>
  <c r="P15" i="27"/>
  <c r="Y28" i="26"/>
  <c r="W28" i="26"/>
  <c r="N28" i="26"/>
  <c r="T15" i="27"/>
  <c r="J21" i="28"/>
  <c r="J22" i="28" s="1"/>
  <c r="Z32" i="26"/>
  <c r="Z40" i="26" s="1"/>
  <c r="Z68" i="26" s="1"/>
  <c r="V32" i="26"/>
  <c r="V40" i="26" s="1"/>
  <c r="V68" i="26" s="1"/>
  <c r="R32" i="26"/>
  <c r="R40" i="26" s="1"/>
  <c r="R68" i="26" s="1"/>
  <c r="N32" i="26"/>
  <c r="N40" i="26" s="1"/>
  <c r="N68" i="26" s="1"/>
  <c r="J32" i="26"/>
  <c r="J40" i="26" s="1"/>
  <c r="J68" i="26" s="1"/>
  <c r="S32" i="26"/>
  <c r="S40" i="26" s="1"/>
  <c r="S68" i="26" s="1"/>
  <c r="Y32" i="26"/>
  <c r="Y40" i="26" s="1"/>
  <c r="Y68" i="26" s="1"/>
  <c r="U32" i="26"/>
  <c r="U40" i="26" s="1"/>
  <c r="U68" i="26" s="1"/>
  <c r="Q32" i="26"/>
  <c r="Q40" i="26" s="1"/>
  <c r="Q68" i="26" s="1"/>
  <c r="M32" i="26"/>
  <c r="M40" i="26" s="1"/>
  <c r="M68" i="26" s="1"/>
  <c r="I32" i="26"/>
  <c r="I40" i="26" s="1"/>
  <c r="I68" i="26" s="1"/>
  <c r="W32" i="26"/>
  <c r="W40" i="26" s="1"/>
  <c r="W68" i="26" s="1"/>
  <c r="K32" i="26"/>
  <c r="K40" i="26" s="1"/>
  <c r="K68" i="26" s="1"/>
  <c r="AB32" i="26"/>
  <c r="AB40" i="26" s="1"/>
  <c r="AB68" i="26" s="1"/>
  <c r="X32" i="26"/>
  <c r="X40" i="26" s="1"/>
  <c r="X68" i="26" s="1"/>
  <c r="T32" i="26"/>
  <c r="T40" i="26" s="1"/>
  <c r="T68" i="26" s="1"/>
  <c r="P32" i="26"/>
  <c r="P40" i="26" s="1"/>
  <c r="P68" i="26" s="1"/>
  <c r="L32" i="26"/>
  <c r="L40" i="26" s="1"/>
  <c r="L68" i="26" s="1"/>
  <c r="AA32" i="26"/>
  <c r="AA40" i="26" s="1"/>
  <c r="AA68" i="26" s="1"/>
  <c r="O32" i="26"/>
  <c r="R437" i="10"/>
  <c r="Z437" i="10"/>
  <c r="Q280" i="10"/>
  <c r="Z387" i="10"/>
  <c r="S280" i="10"/>
  <c r="M337" i="10"/>
  <c r="D52" i="10"/>
  <c r="D102" i="10"/>
  <c r="D474" i="10"/>
  <c r="D529" i="10"/>
  <c r="D729" i="10"/>
  <c r="D424" i="10"/>
  <c r="D679" i="10"/>
  <c r="D360" i="12"/>
  <c r="D405" i="12" s="1"/>
  <c r="D450" i="12" s="1"/>
  <c r="D508" i="14"/>
  <c r="H38" i="26"/>
  <c r="D1681" i="14"/>
  <c r="D78" i="10"/>
  <c r="D178" i="10"/>
  <c r="D300" i="10"/>
  <c r="D350" i="10"/>
  <c r="D400" i="10"/>
  <c r="D450" i="10"/>
  <c r="D500" i="10"/>
  <c r="D715" i="14"/>
  <c r="D1280" i="14"/>
  <c r="D28" i="10"/>
  <c r="D128" i="10"/>
  <c r="D228" i="10"/>
  <c r="D553" i="10"/>
  <c r="D603" i="10"/>
  <c r="D653" i="10"/>
  <c r="D703" i="10"/>
  <c r="D25" i="19"/>
  <c r="F688" i="14"/>
  <c r="F689" i="14" s="1"/>
  <c r="F690" i="14" s="1"/>
  <c r="F691" i="14" s="1"/>
  <c r="F692" i="14" s="1"/>
  <c r="F693" i="14" s="1"/>
  <c r="F694" i="14" s="1"/>
  <c r="F695" i="14" s="1"/>
  <c r="F696" i="14" s="1"/>
  <c r="F697" i="14" s="1"/>
  <c r="F698" i="14" s="1"/>
  <c r="F699" i="14" s="1"/>
  <c r="F700" i="14" s="1"/>
  <c r="F701" i="14" s="1"/>
  <c r="F702" i="14" s="1"/>
  <c r="F703" i="14" s="1"/>
  <c r="F704" i="14" s="1"/>
  <c r="F705" i="14" s="1"/>
  <c r="F706" i="14" s="1"/>
  <c r="F707" i="14" s="1"/>
  <c r="F708" i="14" s="1"/>
  <c r="F709" i="14" s="1"/>
  <c r="F710" i="14" s="1"/>
  <c r="F711" i="14" s="1"/>
  <c r="F712" i="14" s="1"/>
  <c r="F713" i="14" s="1"/>
  <c r="F714" i="14" s="1"/>
  <c r="F715" i="14" s="1"/>
  <c r="F716" i="14" s="1"/>
  <c r="F717" i="14" s="1"/>
  <c r="F718" i="14" s="1"/>
  <c r="F719" i="14" s="1"/>
  <c r="F720" i="14" s="1"/>
  <c r="F721" i="14" s="1"/>
  <c r="F722" i="14" s="1"/>
  <c r="F723" i="14" s="1"/>
  <c r="F724" i="14" s="1"/>
  <c r="F725" i="14" s="1"/>
  <c r="F726" i="14" s="1"/>
  <c r="F727" i="14" s="1"/>
  <c r="F728" i="14" s="1"/>
  <c r="F730" i="14" s="1"/>
  <c r="F752" i="14"/>
  <c r="F753" i="14" s="1"/>
  <c r="F754" i="14" s="1"/>
  <c r="F755" i="14" s="1"/>
  <c r="F756" i="14" s="1"/>
  <c r="F757" i="14" s="1"/>
  <c r="F758" i="14" s="1"/>
  <c r="F759" i="14" s="1"/>
  <c r="F760" i="14" s="1"/>
  <c r="F761" i="14" s="1"/>
  <c r="F762" i="14" s="1"/>
  <c r="F763" i="14" s="1"/>
  <c r="F764" i="14" s="1"/>
  <c r="F765" i="14" s="1"/>
  <c r="F766" i="14" s="1"/>
  <c r="F767" i="14" s="1"/>
  <c r="F768" i="14" s="1"/>
  <c r="F769" i="14" s="1"/>
  <c r="F770" i="14" s="1"/>
  <c r="F771" i="14" s="1"/>
  <c r="F772" i="14" s="1"/>
  <c r="F773" i="14" s="1"/>
  <c r="F774" i="14" s="1"/>
  <c r="F775" i="14" s="1"/>
  <c r="F776" i="14" s="1"/>
  <c r="F777" i="14" s="1"/>
  <c r="F778" i="14" s="1"/>
  <c r="F779" i="14" s="1"/>
  <c r="F780" i="14" s="1"/>
  <c r="F781" i="14" s="1"/>
  <c r="F782" i="14" s="1"/>
  <c r="F783" i="14" s="1"/>
  <c r="F784" i="14" s="1"/>
  <c r="F785" i="14" s="1"/>
  <c r="F786" i="14" s="1"/>
  <c r="F787" i="14" s="1"/>
  <c r="F788" i="14" s="1"/>
  <c r="F789" i="14" s="1"/>
  <c r="F790" i="14" s="1"/>
  <c r="F791" i="14" s="1"/>
  <c r="F792" i="14" s="1"/>
  <c r="F794" i="14" s="1"/>
  <c r="F816" i="14"/>
  <c r="F817" i="14" s="1"/>
  <c r="F818" i="14" s="1"/>
  <c r="F819" i="14" s="1"/>
  <c r="F820" i="14" s="1"/>
  <c r="F821" i="14" s="1"/>
  <c r="F822" i="14" s="1"/>
  <c r="F823" i="14" s="1"/>
  <c r="F824" i="14" s="1"/>
  <c r="F825" i="14" s="1"/>
  <c r="F826" i="14" s="1"/>
  <c r="F827" i="14" s="1"/>
  <c r="F828" i="14" s="1"/>
  <c r="F829" i="14" s="1"/>
  <c r="F830" i="14" s="1"/>
  <c r="F831" i="14" s="1"/>
  <c r="F832" i="14" s="1"/>
  <c r="F833" i="14" s="1"/>
  <c r="F834" i="14" s="1"/>
  <c r="F835" i="14" s="1"/>
  <c r="F836" i="14" s="1"/>
  <c r="F837" i="14" s="1"/>
  <c r="F838" i="14" s="1"/>
  <c r="F839" i="14" s="1"/>
  <c r="F840" i="14" s="1"/>
  <c r="F841" i="14" s="1"/>
  <c r="F842" i="14" s="1"/>
  <c r="F843" i="14" s="1"/>
  <c r="F844" i="14" s="1"/>
  <c r="F845" i="14" s="1"/>
  <c r="F846" i="14" s="1"/>
  <c r="F847" i="14" s="1"/>
  <c r="F848" i="14" s="1"/>
  <c r="F849" i="14" s="1"/>
  <c r="F850" i="14" s="1"/>
  <c r="F851" i="14" s="1"/>
  <c r="F852" i="14" s="1"/>
  <c r="F853" i="14" s="1"/>
  <c r="F854" i="14" s="1"/>
  <c r="F855" i="14" s="1"/>
  <c r="F856" i="14" s="1"/>
  <c r="F858" i="14" s="1"/>
  <c r="F558" i="14"/>
  <c r="F559" i="14" s="1"/>
  <c r="F560" i="14" s="1"/>
  <c r="F561" i="14" s="1"/>
  <c r="F562" i="14" s="1"/>
  <c r="F563" i="14" s="1"/>
  <c r="F564" i="14" s="1"/>
  <c r="F565" i="14" s="1"/>
  <c r="F566" i="14" s="1"/>
  <c r="F567" i="14" s="1"/>
  <c r="F568" i="14" s="1"/>
  <c r="F569" i="14" s="1"/>
  <c r="F570" i="14" s="1"/>
  <c r="F571" i="14" s="1"/>
  <c r="F572" i="14" s="1"/>
  <c r="F573" i="14" s="1"/>
  <c r="F574" i="14" s="1"/>
  <c r="F575" i="14" s="1"/>
  <c r="F576" i="14" s="1"/>
  <c r="F577" i="14" s="1"/>
  <c r="F578" i="14" s="1"/>
  <c r="F579" i="14" s="1"/>
  <c r="F580" i="14" s="1"/>
  <c r="F581" i="14" s="1"/>
  <c r="F582" i="14" s="1"/>
  <c r="F583" i="14" s="1"/>
  <c r="F584" i="14" s="1"/>
  <c r="F585" i="14" s="1"/>
  <c r="F586" i="14" s="1"/>
  <c r="F587" i="14" s="1"/>
  <c r="F588" i="14" s="1"/>
  <c r="F589" i="14" s="1"/>
  <c r="F590" i="14" s="1"/>
  <c r="F591" i="14" s="1"/>
  <c r="F592" i="14" s="1"/>
  <c r="F593" i="14" s="1"/>
  <c r="F594" i="14" s="1"/>
  <c r="F595" i="14" s="1"/>
  <c r="F596" i="14" s="1"/>
  <c r="F597" i="14" s="1"/>
  <c r="F598" i="14" s="1"/>
  <c r="F600" i="14" s="1"/>
  <c r="F622" i="14"/>
  <c r="F623" i="14" s="1"/>
  <c r="F624" i="14" s="1"/>
  <c r="F625" i="14" s="1"/>
  <c r="F626" i="14" s="1"/>
  <c r="F627" i="14" s="1"/>
  <c r="F628" i="14" s="1"/>
  <c r="F629" i="14" s="1"/>
  <c r="F630" i="14" s="1"/>
  <c r="F631" i="14" s="1"/>
  <c r="F632" i="14" s="1"/>
  <c r="F633" i="14" s="1"/>
  <c r="F634" i="14" s="1"/>
  <c r="F635" i="14" s="1"/>
  <c r="F636" i="14" s="1"/>
  <c r="F637" i="14" s="1"/>
  <c r="F638" i="14" s="1"/>
  <c r="F639" i="14" s="1"/>
  <c r="F640" i="14" s="1"/>
  <c r="F641" i="14" s="1"/>
  <c r="F642" i="14" s="1"/>
  <c r="F643" i="14" s="1"/>
  <c r="F644" i="14" s="1"/>
  <c r="F645" i="14" s="1"/>
  <c r="F646" i="14" s="1"/>
  <c r="F647" i="14" s="1"/>
  <c r="F648" i="14" s="1"/>
  <c r="F649" i="14" s="1"/>
  <c r="F650" i="14" s="1"/>
  <c r="F651" i="14" s="1"/>
  <c r="F652" i="14" s="1"/>
  <c r="F653" i="14" s="1"/>
  <c r="F654" i="14" s="1"/>
  <c r="F655" i="14" s="1"/>
  <c r="F656" i="14" s="1"/>
  <c r="F657" i="14" s="1"/>
  <c r="F658" i="14" s="1"/>
  <c r="F659" i="14" s="1"/>
  <c r="F660" i="14" s="1"/>
  <c r="F661" i="14" s="1"/>
  <c r="F662" i="14" s="1"/>
  <c r="F664" i="14" s="1"/>
  <c r="F882" i="14"/>
  <c r="F883" i="14" s="1"/>
  <c r="F884" i="14" s="1"/>
  <c r="F885" i="14" s="1"/>
  <c r="F886" i="14" s="1"/>
  <c r="F887" i="14" s="1"/>
  <c r="F888" i="14" s="1"/>
  <c r="F889" i="14" s="1"/>
  <c r="F890" i="14" s="1"/>
  <c r="F891" i="14" s="1"/>
  <c r="F892" i="14" s="1"/>
  <c r="F893" i="14" s="1"/>
  <c r="F894" i="14" s="1"/>
  <c r="F895" i="14" s="1"/>
  <c r="F896" i="14" s="1"/>
  <c r="F897" i="14" s="1"/>
  <c r="F898" i="14" s="1"/>
  <c r="F899" i="14" s="1"/>
  <c r="F900" i="14" s="1"/>
  <c r="F901" i="14" s="1"/>
  <c r="F902" i="14" s="1"/>
  <c r="F903" i="14" s="1"/>
  <c r="F904" i="14" s="1"/>
  <c r="F905" i="14" s="1"/>
  <c r="F906" i="14" s="1"/>
  <c r="F907" i="14" s="1"/>
  <c r="F908" i="14" s="1"/>
  <c r="F909" i="14" s="1"/>
  <c r="F910" i="14" s="1"/>
  <c r="F911" i="14" s="1"/>
  <c r="F912" i="14" s="1"/>
  <c r="F913" i="14" s="1"/>
  <c r="F914" i="14" s="1"/>
  <c r="F915" i="14" s="1"/>
  <c r="F916" i="14" s="1"/>
  <c r="F917" i="14" s="1"/>
  <c r="F918" i="14" s="1"/>
  <c r="F919" i="14" s="1"/>
  <c r="F920" i="14" s="1"/>
  <c r="F921" i="14" s="1"/>
  <c r="F922" i="14" s="1"/>
  <c r="F924" i="14" s="1"/>
  <c r="F432" i="12"/>
  <c r="F433" i="12" s="1"/>
  <c r="F434" i="12" s="1"/>
  <c r="F435" i="12" s="1"/>
  <c r="F436" i="12" s="1"/>
  <c r="F437" i="12" s="1"/>
  <c r="F438" i="12" s="1"/>
  <c r="F439" i="12" s="1"/>
  <c r="F440" i="12" s="1"/>
  <c r="F441" i="12" s="1"/>
  <c r="F442" i="12" s="1"/>
  <c r="F443" i="12" s="1"/>
  <c r="F444" i="12" s="1"/>
  <c r="F445" i="12" s="1"/>
  <c r="F446" i="12" s="1"/>
  <c r="F447" i="12" s="1"/>
  <c r="F448" i="12" s="1"/>
  <c r="F449" i="12" s="1"/>
  <c r="F450" i="12" s="1"/>
  <c r="F451" i="12" s="1"/>
  <c r="F452" i="12" s="1"/>
  <c r="F453" i="12" s="1"/>
  <c r="F138" i="13"/>
  <c r="F247" i="19"/>
  <c r="I600" i="11"/>
  <c r="N600" i="11"/>
  <c r="Y600" i="11"/>
  <c r="G302" i="13"/>
  <c r="I302" i="13"/>
  <c r="K302" i="13"/>
  <c r="M302" i="13"/>
  <c r="O302" i="13"/>
  <c r="Q302" i="13"/>
  <c r="S302" i="13"/>
  <c r="U302" i="13"/>
  <c r="W302" i="13"/>
  <c r="Y302" i="13"/>
  <c r="AA302" i="13"/>
  <c r="F946" i="14"/>
  <c r="F947" i="14" s="1"/>
  <c r="F948" i="14" s="1"/>
  <c r="F949" i="14" s="1"/>
  <c r="F950" i="14" s="1"/>
  <c r="F951" i="14" s="1"/>
  <c r="F952" i="14" s="1"/>
  <c r="F953" i="14" s="1"/>
  <c r="F954" i="14" s="1"/>
  <c r="F955" i="14" s="1"/>
  <c r="F956" i="14" s="1"/>
  <c r="F957" i="14" s="1"/>
  <c r="F958" i="14" s="1"/>
  <c r="F959" i="14" s="1"/>
  <c r="F960" i="14" s="1"/>
  <c r="F961" i="14" s="1"/>
  <c r="F962" i="14" s="1"/>
  <c r="F963" i="14" s="1"/>
  <c r="F964" i="14" s="1"/>
  <c r="F965" i="14" s="1"/>
  <c r="F966" i="14" s="1"/>
  <c r="F967" i="14" s="1"/>
  <c r="F968" i="14" s="1"/>
  <c r="F969" i="14" s="1"/>
  <c r="F970" i="14" s="1"/>
  <c r="F971" i="14" s="1"/>
  <c r="F972" i="14" s="1"/>
  <c r="F973" i="14" s="1"/>
  <c r="F974" i="14" s="1"/>
  <c r="F975" i="14" s="1"/>
  <c r="F976" i="14" s="1"/>
  <c r="F977" i="14" s="1"/>
  <c r="F978" i="14" s="1"/>
  <c r="F979" i="14" s="1"/>
  <c r="F980" i="14" s="1"/>
  <c r="F981" i="14" s="1"/>
  <c r="F982" i="14" s="1"/>
  <c r="F983" i="14" s="1"/>
  <c r="F984" i="14" s="1"/>
  <c r="F985" i="14" s="1"/>
  <c r="F986" i="14" s="1"/>
  <c r="F988" i="14" s="1"/>
  <c r="R600" i="11"/>
  <c r="H302" i="13"/>
  <c r="J302" i="13"/>
  <c r="L302" i="13"/>
  <c r="N302" i="13"/>
  <c r="P302" i="13"/>
  <c r="R302" i="13"/>
  <c r="T302" i="13"/>
  <c r="V302" i="13"/>
  <c r="X302" i="13"/>
  <c r="Z302" i="13"/>
  <c r="F1010" i="14"/>
  <c r="F1011" i="14" s="1"/>
  <c r="F1012" i="14" s="1"/>
  <c r="F1013" i="14" s="1"/>
  <c r="F1014" i="14" s="1"/>
  <c r="F1015" i="14" s="1"/>
  <c r="F1016" i="14" s="1"/>
  <c r="F1017" i="14" s="1"/>
  <c r="F1018" i="14" s="1"/>
  <c r="F1019" i="14" s="1"/>
  <c r="F1020" i="14" s="1"/>
  <c r="F1021" i="14" s="1"/>
  <c r="F1022" i="14" s="1"/>
  <c r="F1023" i="14" s="1"/>
  <c r="F1024" i="14" s="1"/>
  <c r="F1025" i="14" s="1"/>
  <c r="F1026" i="14" s="1"/>
  <c r="F1027" i="14" s="1"/>
  <c r="F1028" i="14" s="1"/>
  <c r="F1029" i="14" s="1"/>
  <c r="F1030" i="14" s="1"/>
  <c r="F1031" i="14" s="1"/>
  <c r="F1032" i="14" s="1"/>
  <c r="F1033" i="14" s="1"/>
  <c r="F1034" i="14" s="1"/>
  <c r="F1035" i="14" s="1"/>
  <c r="F1036" i="14" s="1"/>
  <c r="F1037" i="14" s="1"/>
  <c r="F1038" i="14" s="1"/>
  <c r="F1039" i="14" s="1"/>
  <c r="F1040" i="14" s="1"/>
  <c r="F1041" i="14" s="1"/>
  <c r="F1042" i="14" s="1"/>
  <c r="F1043" i="14" s="1"/>
  <c r="F1044" i="14" s="1"/>
  <c r="F1045" i="14" s="1"/>
  <c r="F1046" i="14" s="1"/>
  <c r="F1047" i="14" s="1"/>
  <c r="F1048" i="14" s="1"/>
  <c r="F1049" i="14" s="1"/>
  <c r="F1050" i="14" s="1"/>
  <c r="F1052" i="14" s="1"/>
  <c r="F1406" i="14"/>
  <c r="F1407" i="14" s="1"/>
  <c r="F1408" i="14" s="1"/>
  <c r="F1409" i="14" s="1"/>
  <c r="F1410" i="14" s="1"/>
  <c r="F1411" i="14" s="1"/>
  <c r="F1412" i="14" s="1"/>
  <c r="F1413" i="14" s="1"/>
  <c r="F1414" i="14" s="1"/>
  <c r="F1415" i="14" s="1"/>
  <c r="F1416" i="14" s="1"/>
  <c r="F1417" i="14" s="1"/>
  <c r="F1418" i="14" s="1"/>
  <c r="F1419" i="14" s="1"/>
  <c r="F1420" i="14" s="1"/>
  <c r="F1421" i="14" s="1"/>
  <c r="F1422" i="14" s="1"/>
  <c r="F1423" i="14" s="1"/>
  <c r="F1424" i="14" s="1"/>
  <c r="F1425" i="14" s="1"/>
  <c r="F1426" i="14" s="1"/>
  <c r="F1427" i="14" s="1"/>
  <c r="F1428" i="14" s="1"/>
  <c r="F1429" i="14" s="1"/>
  <c r="F1430" i="14" s="1"/>
  <c r="F1431" i="14" s="1"/>
  <c r="F1432" i="14" s="1"/>
  <c r="F1433" i="14" s="1"/>
  <c r="F1434" i="14" s="1"/>
  <c r="F1435" i="14" s="1"/>
  <c r="F1436" i="14" s="1"/>
  <c r="F1437" i="14" s="1"/>
  <c r="F1438" i="14" s="1"/>
  <c r="F1439" i="14" s="1"/>
  <c r="F1440" i="14" s="1"/>
  <c r="F1441" i="14" s="1"/>
  <c r="F1442" i="14" s="1"/>
  <c r="F1443" i="14" s="1"/>
  <c r="F1444" i="14" s="1"/>
  <c r="F1445" i="14" s="1"/>
  <c r="F1446" i="14" s="1"/>
  <c r="F1448" i="14" s="1"/>
  <c r="K1253" i="14"/>
  <c r="S1253" i="14"/>
  <c r="I1448" i="14"/>
  <c r="I1383" i="14"/>
  <c r="M1448" i="14"/>
  <c r="M1383" i="14"/>
  <c r="Q1448" i="14"/>
  <c r="Q1383" i="14"/>
  <c r="U1448" i="14"/>
  <c r="U1383" i="14"/>
  <c r="Y1448" i="14"/>
  <c r="Y1383" i="14"/>
  <c r="G302" i="17"/>
  <c r="K302" i="17"/>
  <c r="O302" i="17"/>
  <c r="S302" i="17"/>
  <c r="W302" i="17"/>
  <c r="AA302" i="17"/>
  <c r="G303" i="17"/>
  <c r="K303" i="17"/>
  <c r="O303" i="17"/>
  <c r="S303" i="17"/>
  <c r="W303" i="17"/>
  <c r="AA303" i="17"/>
  <c r="F290" i="12"/>
  <c r="F98" i="19"/>
  <c r="J75" i="23"/>
  <c r="J85" i="23" s="1"/>
  <c r="J88" i="23" s="1"/>
  <c r="Z75" i="23"/>
  <c r="Z85" i="23" s="1"/>
  <c r="Z88" i="23" s="1"/>
  <c r="F69" i="13"/>
  <c r="F183" i="19"/>
  <c r="T54" i="26"/>
  <c r="AB302" i="13"/>
  <c r="G467" i="14"/>
  <c r="W988" i="14"/>
  <c r="H1052" i="14"/>
  <c r="H819" i="15" s="1"/>
  <c r="L1052" i="14"/>
  <c r="L819" i="15" s="1"/>
  <c r="P1052" i="14"/>
  <c r="P819" i="15" s="1"/>
  <c r="T1052" i="14"/>
  <c r="T819" i="15" s="1"/>
  <c r="X1052" i="14"/>
  <c r="X819" i="15" s="1"/>
  <c r="AB1052" i="14"/>
  <c r="AB819" i="15" s="1"/>
  <c r="M1253" i="14"/>
  <c r="U1253" i="14"/>
  <c r="M1318" i="14"/>
  <c r="U1318" i="14"/>
  <c r="J1448" i="14"/>
  <c r="J1318" i="14"/>
  <c r="N1448" i="14"/>
  <c r="N1318" i="14"/>
  <c r="N1253" i="14"/>
  <c r="R1448" i="14"/>
  <c r="R1318" i="14"/>
  <c r="R1253" i="14"/>
  <c r="V1448" i="14"/>
  <c r="V1318" i="14"/>
  <c r="V1253" i="14"/>
  <c r="Z1448" i="14"/>
  <c r="Z1318" i="14"/>
  <c r="Z1253" i="14"/>
  <c r="F19" i="11"/>
  <c r="F37" i="19"/>
  <c r="F245" i="19"/>
  <c r="N75" i="23"/>
  <c r="N85" i="23" s="1"/>
  <c r="N88" i="23" s="1"/>
  <c r="AK75" i="23"/>
  <c r="AK85" i="23" s="1"/>
  <c r="AK88" i="23" s="1"/>
  <c r="K1383" i="14"/>
  <c r="K1448" i="14"/>
  <c r="O1383" i="14"/>
  <c r="O1448" i="14"/>
  <c r="W1383" i="14"/>
  <c r="W1448" i="14"/>
  <c r="F471" i="19"/>
  <c r="F1585" i="15"/>
  <c r="F1587" i="15" s="1"/>
  <c r="S988" i="14"/>
  <c r="G1383" i="14"/>
  <c r="G1448" i="14"/>
  <c r="S1383" i="14"/>
  <c r="S1448" i="14"/>
  <c r="S467" i="14"/>
  <c r="O467" i="14"/>
  <c r="K467" i="14"/>
  <c r="D411" i="10"/>
  <c r="M716" i="10"/>
  <c r="J1052" i="14"/>
  <c r="J819" i="15" s="1"/>
  <c r="N1052" i="14"/>
  <c r="N819" i="15" s="1"/>
  <c r="R1052" i="14"/>
  <c r="R819" i="15" s="1"/>
  <c r="V1052" i="14"/>
  <c r="V819" i="15" s="1"/>
  <c r="Z1052" i="14"/>
  <c r="Z819" i="15" s="1"/>
  <c r="Q1253" i="14"/>
  <c r="Y1253" i="14"/>
  <c r="I1318" i="14"/>
  <c r="Q1318" i="14"/>
  <c r="Y1318" i="14"/>
  <c r="H1448" i="14"/>
  <c r="H1318" i="14"/>
  <c r="H1253" i="14"/>
  <c r="L1448" i="14"/>
  <c r="L1318" i="14"/>
  <c r="L1253" i="14"/>
  <c r="P1448" i="14"/>
  <c r="P1318" i="14"/>
  <c r="P1253" i="14"/>
  <c r="T1448" i="14"/>
  <c r="T1318" i="14"/>
  <c r="T1253" i="14"/>
  <c r="X1448" i="14"/>
  <c r="X1318" i="14"/>
  <c r="X1253" i="14"/>
  <c r="AB1448" i="14"/>
  <c r="AB1318" i="14"/>
  <c r="AB1253" i="14"/>
  <c r="F1586" i="14"/>
  <c r="F1651" i="14" s="1"/>
  <c r="F1584" i="15"/>
  <c r="F246" i="19"/>
  <c r="F469" i="19"/>
  <c r="F1583" i="15"/>
  <c r="G301" i="17"/>
  <c r="K301" i="17"/>
  <c r="O301" i="17"/>
  <c r="S301" i="17"/>
  <c r="W301" i="17"/>
  <c r="AA301" i="17"/>
  <c r="F54" i="21"/>
  <c r="F56" i="21" s="1"/>
  <c r="F96" i="20"/>
  <c r="F98" i="20" s="1"/>
  <c r="N61" i="23"/>
  <c r="V61" i="23"/>
  <c r="AK61" i="23"/>
  <c r="I1052" i="14"/>
  <c r="I819" i="15" s="1"/>
  <c r="M1052" i="14"/>
  <c r="M819" i="15" s="1"/>
  <c r="Q1052" i="14"/>
  <c r="Q819" i="15" s="1"/>
  <c r="U1052" i="14"/>
  <c r="U819" i="15" s="1"/>
  <c r="Y1052" i="14"/>
  <c r="Y819" i="15" s="1"/>
  <c r="F140" i="19"/>
  <c r="J61" i="23"/>
  <c r="R61" i="23"/>
  <c r="Z61" i="23"/>
  <c r="AA466" i="12"/>
  <c r="Y1759" i="14"/>
  <c r="Y428" i="19" s="1"/>
  <c r="Y1751" i="14"/>
  <c r="Y420" i="19" s="1"/>
  <c r="Y1743" i="14"/>
  <c r="Y412" i="19" s="1"/>
  <c r="Y1735" i="14"/>
  <c r="Y404" i="19" s="1"/>
  <c r="F78" i="20"/>
  <c r="V55" i="26"/>
  <c r="Z466" i="12"/>
  <c r="Y1761" i="14"/>
  <c r="Y430" i="19" s="1"/>
  <c r="Y1753" i="14"/>
  <c r="Y422" i="19" s="1"/>
  <c r="Y1745" i="14"/>
  <c r="Y414" i="19" s="1"/>
  <c r="Y1737" i="14"/>
  <c r="Y406" i="19" s="1"/>
  <c r="Y1731" i="14"/>
  <c r="Y400" i="19" s="1"/>
  <c r="Y1727" i="14"/>
  <c r="Y396" i="19" s="1"/>
  <c r="Y1723" i="14"/>
  <c r="Y392" i="19" s="1"/>
  <c r="Y1719" i="14"/>
  <c r="Y388" i="19" s="1"/>
  <c r="Y1715" i="14"/>
  <c r="X466" i="12"/>
  <c r="W466" i="12"/>
  <c r="H61" i="23"/>
  <c r="L61" i="23"/>
  <c r="P61" i="23"/>
  <c r="T61" i="23"/>
  <c r="X61" i="23"/>
  <c r="AB61" i="23"/>
  <c r="Y1763" i="14"/>
  <c r="Y432" i="19" s="1"/>
  <c r="Y1755" i="14"/>
  <c r="Y424" i="19" s="1"/>
  <c r="Y1747" i="14"/>
  <c r="Y416" i="19" s="1"/>
  <c r="Y1739" i="14"/>
  <c r="Y408" i="19" s="1"/>
  <c r="Y1730" i="14"/>
  <c r="Y399" i="19" s="1"/>
  <c r="Y1726" i="14"/>
  <c r="Y395" i="19" s="1"/>
  <c r="Y1722" i="14"/>
  <c r="Y391" i="19" s="1"/>
  <c r="Y1718" i="14"/>
  <c r="Y387" i="19" s="1"/>
  <c r="V1763" i="14"/>
  <c r="V432" i="19" s="1"/>
  <c r="V1759" i="14"/>
  <c r="V428" i="19" s="1"/>
  <c r="V1755" i="14"/>
  <c r="V424" i="19" s="1"/>
  <c r="V1751" i="14"/>
  <c r="V420" i="19" s="1"/>
  <c r="V1747" i="14"/>
  <c r="V416" i="19" s="1"/>
  <c r="V1743" i="14"/>
  <c r="V412" i="19" s="1"/>
  <c r="V1739" i="14"/>
  <c r="V408" i="19" s="1"/>
  <c r="V1735" i="14"/>
  <c r="V404" i="19" s="1"/>
  <c r="V1731" i="14"/>
  <c r="V400" i="19" s="1"/>
  <c r="V1727" i="14"/>
  <c r="V396" i="19" s="1"/>
  <c r="V1723" i="14"/>
  <c r="V392" i="19" s="1"/>
  <c r="V1719" i="14"/>
  <c r="V388" i="19" s="1"/>
  <c r="V1715" i="14"/>
  <c r="U1762" i="14"/>
  <c r="U431" i="19" s="1"/>
  <c r="U1758" i="14"/>
  <c r="U427" i="19" s="1"/>
  <c r="U1754" i="14"/>
  <c r="U423" i="19" s="1"/>
  <c r="U1750" i="14"/>
  <c r="U419" i="19" s="1"/>
  <c r="U1746" i="14"/>
  <c r="U415" i="19" s="1"/>
  <c r="U1742" i="14"/>
  <c r="U411" i="19" s="1"/>
  <c r="U1738" i="14"/>
  <c r="U407" i="19" s="1"/>
  <c r="U1734" i="14"/>
  <c r="U403" i="19" s="1"/>
  <c r="U1730" i="14"/>
  <c r="U399" i="19" s="1"/>
  <c r="U1726" i="14"/>
  <c r="U395" i="19" s="1"/>
  <c r="U1722" i="14"/>
  <c r="U391" i="19" s="1"/>
  <c r="U1718" i="14"/>
  <c r="U387" i="19" s="1"/>
  <c r="T1762" i="14"/>
  <c r="T431" i="19" s="1"/>
  <c r="T1758" i="14"/>
  <c r="T427" i="19" s="1"/>
  <c r="T1754" i="14"/>
  <c r="T423" i="19" s="1"/>
  <c r="T1750" i="14"/>
  <c r="T419" i="19" s="1"/>
  <c r="T1746" i="14"/>
  <c r="T415" i="19" s="1"/>
  <c r="T1742" i="14"/>
  <c r="T411" i="19" s="1"/>
  <c r="T1738" i="14"/>
  <c r="T407" i="19" s="1"/>
  <c r="T1734" i="14"/>
  <c r="T403" i="19" s="1"/>
  <c r="T1730" i="14"/>
  <c r="T399" i="19" s="1"/>
  <c r="T1726" i="14"/>
  <c r="T395" i="19" s="1"/>
  <c r="T1722" i="14"/>
  <c r="T391" i="19" s="1"/>
  <c r="T1718" i="14"/>
  <c r="T387" i="19" s="1"/>
  <c r="S1774" i="14"/>
  <c r="S443" i="19" s="1"/>
  <c r="S1760" i="14"/>
  <c r="S429" i="19" s="1"/>
  <c r="S1756" i="14"/>
  <c r="S425" i="19" s="1"/>
  <c r="S1752" i="14"/>
  <c r="S421" i="19" s="1"/>
  <c r="S1748" i="14"/>
  <c r="S417" i="19" s="1"/>
  <c r="S1744" i="14"/>
  <c r="S413" i="19" s="1"/>
  <c r="S1740" i="14"/>
  <c r="S409" i="19" s="1"/>
  <c r="S1736" i="14"/>
  <c r="V1761" i="14"/>
  <c r="V430" i="19" s="1"/>
  <c r="V1757" i="14"/>
  <c r="V426" i="19" s="1"/>
  <c r="V1753" i="14"/>
  <c r="V422" i="19" s="1"/>
  <c r="V1749" i="14"/>
  <c r="V418" i="19" s="1"/>
  <c r="V1745" i="14"/>
  <c r="V414" i="19" s="1"/>
  <c r="V1741" i="14"/>
  <c r="V410" i="19" s="1"/>
  <c r="V1737" i="14"/>
  <c r="V406" i="19" s="1"/>
  <c r="V1733" i="14"/>
  <c r="V402" i="19" s="1"/>
  <c r="V1729" i="14"/>
  <c r="V398" i="19" s="1"/>
  <c r="V1725" i="14"/>
  <c r="V394" i="19" s="1"/>
  <c r="V1721" i="14"/>
  <c r="V390" i="19" s="1"/>
  <c r="V1717" i="14"/>
  <c r="V386" i="19" s="1"/>
  <c r="U1774" i="14"/>
  <c r="U443" i="19" s="1"/>
  <c r="U1760" i="14"/>
  <c r="U429" i="19" s="1"/>
  <c r="U1756" i="14"/>
  <c r="U425" i="19" s="1"/>
  <c r="U1752" i="14"/>
  <c r="U421" i="19" s="1"/>
  <c r="U1748" i="14"/>
  <c r="U417" i="19" s="1"/>
  <c r="U1744" i="14"/>
  <c r="U413" i="19" s="1"/>
  <c r="U1740" i="14"/>
  <c r="U409" i="19" s="1"/>
  <c r="U1736" i="14"/>
  <c r="U405" i="19" s="1"/>
  <c r="U1732" i="14"/>
  <c r="U401" i="19" s="1"/>
  <c r="U1728" i="14"/>
  <c r="U397" i="19" s="1"/>
  <c r="U1724" i="14"/>
  <c r="U393" i="19" s="1"/>
  <c r="U1720" i="14"/>
  <c r="U389" i="19" s="1"/>
  <c r="U1716" i="14"/>
  <c r="T1774" i="14"/>
  <c r="T443" i="19" s="1"/>
  <c r="T1760" i="14"/>
  <c r="T429" i="19" s="1"/>
  <c r="T1756" i="14"/>
  <c r="T425" i="19" s="1"/>
  <c r="T1752" i="14"/>
  <c r="T421" i="19" s="1"/>
  <c r="T1748" i="14"/>
  <c r="T417" i="19" s="1"/>
  <c r="T1744" i="14"/>
  <c r="T413" i="19" s="1"/>
  <c r="T1740" i="14"/>
  <c r="T409" i="19" s="1"/>
  <c r="T1736" i="14"/>
  <c r="T405" i="19" s="1"/>
  <c r="T1732" i="14"/>
  <c r="T401" i="19" s="1"/>
  <c r="T1728" i="14"/>
  <c r="T397" i="19" s="1"/>
  <c r="T1724" i="14"/>
  <c r="T393" i="19" s="1"/>
  <c r="T1720" i="14"/>
  <c r="T389" i="19" s="1"/>
  <c r="T1716" i="14"/>
  <c r="S1762" i="14"/>
  <c r="S431" i="19" s="1"/>
  <c r="S1758" i="14"/>
  <c r="S427" i="19" s="1"/>
  <c r="S1754" i="14"/>
  <c r="S423" i="19" s="1"/>
  <c r="S1750" i="14"/>
  <c r="S419" i="19" s="1"/>
  <c r="S1746" i="14"/>
  <c r="S415" i="19" s="1"/>
  <c r="S1742" i="14"/>
  <c r="S411" i="19" s="1"/>
  <c r="S1738" i="14"/>
  <c r="S407" i="19" s="1"/>
  <c r="R1761" i="14"/>
  <c r="R430" i="19" s="1"/>
  <c r="R1753" i="14"/>
  <c r="R422" i="19" s="1"/>
  <c r="R1745" i="14"/>
  <c r="R414" i="19" s="1"/>
  <c r="Q1731" i="14"/>
  <c r="Q400" i="19" s="1"/>
  <c r="Q1723" i="14"/>
  <c r="Q392" i="19" s="1"/>
  <c r="Q1715" i="14"/>
  <c r="R1763" i="14"/>
  <c r="R432" i="19" s="1"/>
  <c r="R1755" i="14"/>
  <c r="R424" i="19" s="1"/>
  <c r="R1747" i="14"/>
  <c r="R416" i="19" s="1"/>
  <c r="R1739" i="14"/>
  <c r="R408" i="19" s="1"/>
  <c r="R1735" i="14"/>
  <c r="R404" i="19" s="1"/>
  <c r="R1731" i="14"/>
  <c r="R400" i="19" s="1"/>
  <c r="R1727" i="14"/>
  <c r="R396" i="19" s="1"/>
  <c r="R1723" i="14"/>
  <c r="R392" i="19" s="1"/>
  <c r="R1719" i="14"/>
  <c r="R388" i="19" s="1"/>
  <c r="R1715" i="14"/>
  <c r="Q1737" i="14"/>
  <c r="Q406" i="19" s="1"/>
  <c r="Q1729" i="14"/>
  <c r="Q398" i="19" s="1"/>
  <c r="Q1721" i="14"/>
  <c r="Q390" i="19" s="1"/>
  <c r="Q466" i="12"/>
  <c r="R1757" i="14"/>
  <c r="R426" i="19" s="1"/>
  <c r="R1749" i="14"/>
  <c r="R418" i="19" s="1"/>
  <c r="R1741" i="14"/>
  <c r="R410" i="19" s="1"/>
  <c r="R1738" i="14"/>
  <c r="R407" i="19" s="1"/>
  <c r="R1734" i="14"/>
  <c r="R403" i="19" s="1"/>
  <c r="R1730" i="14"/>
  <c r="R399" i="19" s="1"/>
  <c r="R1726" i="14"/>
  <c r="R395" i="19" s="1"/>
  <c r="R1722" i="14"/>
  <c r="R391" i="19" s="1"/>
  <c r="R1718" i="14"/>
  <c r="R387" i="19" s="1"/>
  <c r="Q1735" i="14"/>
  <c r="Q404" i="19" s="1"/>
  <c r="Q1727" i="14"/>
  <c r="Q396" i="19" s="1"/>
  <c r="Q1719" i="14"/>
  <c r="Q388" i="19" s="1"/>
  <c r="M1763" i="14"/>
  <c r="M432" i="19" s="1"/>
  <c r="M1755" i="14"/>
  <c r="M424" i="19" s="1"/>
  <c r="M1747" i="14"/>
  <c r="M416" i="19" s="1"/>
  <c r="M1739" i="14"/>
  <c r="M408" i="19" s="1"/>
  <c r="M1731" i="14"/>
  <c r="M400" i="19" s="1"/>
  <c r="M1723" i="14"/>
  <c r="M392" i="19" s="1"/>
  <c r="M1715" i="14"/>
  <c r="M1761" i="14"/>
  <c r="M430" i="19" s="1"/>
  <c r="M1753" i="14"/>
  <c r="M422" i="19" s="1"/>
  <c r="M1745" i="14"/>
  <c r="M414" i="19" s="1"/>
  <c r="M1737" i="14"/>
  <c r="M406" i="19" s="1"/>
  <c r="M1729" i="14"/>
  <c r="M398" i="19" s="1"/>
  <c r="M1721" i="14"/>
  <c r="M390" i="19" s="1"/>
  <c r="J466" i="12"/>
  <c r="K1761" i="14"/>
  <c r="K430" i="19" s="1"/>
  <c r="K1757" i="14"/>
  <c r="K426" i="19" s="1"/>
  <c r="K1753" i="14"/>
  <c r="K422" i="19" s="1"/>
  <c r="K1749" i="14"/>
  <c r="K418" i="19" s="1"/>
  <c r="K1745" i="14"/>
  <c r="K414" i="19" s="1"/>
  <c r="K1741" i="14"/>
  <c r="K410" i="19" s="1"/>
  <c r="K1737" i="14"/>
  <c r="K406" i="19" s="1"/>
  <c r="K1733" i="14"/>
  <c r="K402" i="19" s="1"/>
  <c r="K1729" i="14"/>
  <c r="K398" i="19" s="1"/>
  <c r="K1725" i="14"/>
  <c r="K394" i="19" s="1"/>
  <c r="K1721" i="14"/>
  <c r="K390" i="19" s="1"/>
  <c r="K1717" i="14"/>
  <c r="K386" i="19" s="1"/>
  <c r="K466" i="12"/>
  <c r="J1762" i="14"/>
  <c r="J431" i="19" s="1"/>
  <c r="J1758" i="14"/>
  <c r="J427" i="19" s="1"/>
  <c r="J1754" i="14"/>
  <c r="J423" i="19" s="1"/>
  <c r="I1759" i="14"/>
  <c r="I428" i="19" s="1"/>
  <c r="I1751" i="14"/>
  <c r="I420" i="19" s="1"/>
  <c r="I1743" i="14"/>
  <c r="I412" i="19" s="1"/>
  <c r="L1745" i="14"/>
  <c r="L414" i="19" s="1"/>
  <c r="L1741" i="14"/>
  <c r="L410" i="19" s="1"/>
  <c r="L1737" i="14"/>
  <c r="L406" i="19" s="1"/>
  <c r="L1733" i="14"/>
  <c r="L402" i="19" s="1"/>
  <c r="L1729" i="14"/>
  <c r="L398" i="19" s="1"/>
  <c r="L1725" i="14"/>
  <c r="L394" i="19" s="1"/>
  <c r="L1721" i="14"/>
  <c r="L390" i="19" s="1"/>
  <c r="L1717" i="14"/>
  <c r="L466" i="12"/>
  <c r="J1746" i="14"/>
  <c r="J415" i="19" s="1"/>
  <c r="J1738" i="14"/>
  <c r="J407" i="19" s="1"/>
  <c r="J1730" i="14"/>
  <c r="J399" i="19" s="1"/>
  <c r="J1722" i="14"/>
  <c r="J391" i="19" s="1"/>
  <c r="I1760" i="14"/>
  <c r="I429" i="19" s="1"/>
  <c r="I1752" i="14"/>
  <c r="I421" i="19" s="1"/>
  <c r="I1744" i="14"/>
  <c r="I413" i="19" s="1"/>
  <c r="K1751" i="14"/>
  <c r="K420" i="19" s="1"/>
  <c r="K1747" i="14"/>
  <c r="K416" i="19" s="1"/>
  <c r="K1743" i="14"/>
  <c r="K412" i="19" s="1"/>
  <c r="K1739" i="14"/>
  <c r="K408" i="19" s="1"/>
  <c r="K1735" i="14"/>
  <c r="K404" i="19" s="1"/>
  <c r="K1731" i="14"/>
  <c r="K400" i="19" s="1"/>
  <c r="K1727" i="14"/>
  <c r="K396" i="19" s="1"/>
  <c r="K1723" i="14"/>
  <c r="K392" i="19" s="1"/>
  <c r="K1719" i="14"/>
  <c r="K388" i="19" s="1"/>
  <c r="K1715" i="14"/>
  <c r="J1774" i="14"/>
  <c r="J443" i="19" s="1"/>
  <c r="J1760" i="14"/>
  <c r="J429" i="19" s="1"/>
  <c r="J1756" i="14"/>
  <c r="J425" i="19" s="1"/>
  <c r="J1744" i="14"/>
  <c r="J413" i="19" s="1"/>
  <c r="J1736" i="14"/>
  <c r="J405" i="19" s="1"/>
  <c r="J1728" i="14"/>
  <c r="J397" i="19" s="1"/>
  <c r="J1720" i="14"/>
  <c r="H1762" i="14"/>
  <c r="H431" i="19" s="1"/>
  <c r="H1754" i="14"/>
  <c r="H423" i="19" s="1"/>
  <c r="H1746" i="14"/>
  <c r="H415" i="19" s="1"/>
  <c r="H1738" i="14"/>
  <c r="H407" i="19" s="1"/>
  <c r="H1730" i="14"/>
  <c r="H399" i="19" s="1"/>
  <c r="H1722" i="14"/>
  <c r="H391" i="19" s="1"/>
  <c r="H466" i="12"/>
  <c r="I1731" i="14"/>
  <c r="I400" i="19" s="1"/>
  <c r="I1727" i="14"/>
  <c r="I396" i="19" s="1"/>
  <c r="I1723" i="14"/>
  <c r="I392" i="19" s="1"/>
  <c r="I1719" i="14"/>
  <c r="I388" i="19" s="1"/>
  <c r="I1715" i="14"/>
  <c r="H1760" i="14"/>
  <c r="H429" i="19" s="1"/>
  <c r="H1752" i="14"/>
  <c r="H421" i="19" s="1"/>
  <c r="H1744" i="14"/>
  <c r="H413" i="19" s="1"/>
  <c r="H1758" i="14"/>
  <c r="H427" i="19" s="1"/>
  <c r="H1750" i="14"/>
  <c r="H419" i="19" s="1"/>
  <c r="H1742" i="14"/>
  <c r="H411" i="19" s="1"/>
  <c r="H1734" i="14"/>
  <c r="H403" i="19" s="1"/>
  <c r="H1726" i="14"/>
  <c r="H395" i="19" s="1"/>
  <c r="H1718" i="14"/>
  <c r="G1761" i="14"/>
  <c r="G430" i="19" s="1"/>
  <c r="G1757" i="14"/>
  <c r="G426" i="19" s="1"/>
  <c r="G1753" i="14"/>
  <c r="G422" i="19" s="1"/>
  <c r="G1749" i="14"/>
  <c r="G418" i="19" s="1"/>
  <c r="G1745" i="14"/>
  <c r="G414" i="19" s="1"/>
  <c r="G1741" i="14"/>
  <c r="G410" i="19" s="1"/>
  <c r="G1737" i="14"/>
  <c r="G406" i="19" s="1"/>
  <c r="G1733" i="14"/>
  <c r="G402" i="19" s="1"/>
  <c r="G1729" i="14"/>
  <c r="G398" i="19" s="1"/>
  <c r="G1725" i="14"/>
  <c r="G394" i="19" s="1"/>
  <c r="G1721" i="14"/>
  <c r="G390" i="19" s="1"/>
  <c r="G1717" i="14"/>
  <c r="G466" i="12"/>
  <c r="V21" i="28"/>
  <c r="V22" i="28" s="1"/>
  <c r="Z55" i="26"/>
  <c r="U55" i="26"/>
  <c r="S44" i="26"/>
  <c r="Q44" i="26"/>
  <c r="J303" i="17"/>
  <c r="N303" i="17"/>
  <c r="R303" i="17"/>
  <c r="V303" i="17"/>
  <c r="Z303" i="17"/>
  <c r="I301" i="17"/>
  <c r="M301" i="17"/>
  <c r="Q301" i="17"/>
  <c r="U301" i="17"/>
  <c r="Y301" i="17"/>
  <c r="I302" i="17"/>
  <c r="M302" i="17"/>
  <c r="Q302" i="17"/>
  <c r="U302" i="17"/>
  <c r="Y302" i="17"/>
  <c r="I303" i="17"/>
  <c r="M303" i="17"/>
  <c r="Q303" i="17"/>
  <c r="U303" i="17"/>
  <c r="Y303" i="17"/>
  <c r="H302" i="17"/>
  <c r="P302" i="17"/>
  <c r="X302" i="17"/>
  <c r="H303" i="17"/>
  <c r="P303" i="17"/>
  <c r="T303" i="17"/>
  <c r="AB303" i="17"/>
  <c r="O153" i="17"/>
  <c r="L302" i="17"/>
  <c r="T302" i="17"/>
  <c r="AB302" i="17"/>
  <c r="L303" i="17"/>
  <c r="X303" i="17"/>
  <c r="J301" i="17"/>
  <c r="N301" i="17"/>
  <c r="R301" i="17"/>
  <c r="V301" i="17"/>
  <c r="Z301" i="17"/>
  <c r="H301" i="17"/>
  <c r="L301" i="17"/>
  <c r="P301" i="17"/>
  <c r="T301" i="17"/>
  <c r="X301" i="17"/>
  <c r="AB301" i="17"/>
  <c r="M153" i="17"/>
  <c r="W153" i="17"/>
  <c r="P295" i="17"/>
  <c r="G153" i="17"/>
  <c r="U153" i="17"/>
  <c r="J295" i="17"/>
  <c r="T295" i="17"/>
  <c r="AB295" i="17"/>
  <c r="X295" i="17"/>
  <c r="L295" i="17"/>
  <c r="I153" i="17"/>
  <c r="Y153" i="17"/>
  <c r="AA153" i="17"/>
  <c r="Q153" i="17"/>
  <c r="S153" i="17"/>
  <c r="O295" i="17"/>
  <c r="K153" i="17"/>
  <c r="H295" i="17"/>
  <c r="S295" i="17"/>
  <c r="F290" i="13"/>
  <c r="F300" i="13" s="1"/>
  <c r="F302" i="13" s="1"/>
  <c r="F383" i="19"/>
  <c r="L153" i="17"/>
  <c r="L304" i="17" s="1"/>
  <c r="T153" i="17"/>
  <c r="T304" i="17" s="1"/>
  <c r="AB153" i="17"/>
  <c r="AB304" i="17" s="1"/>
  <c r="I295" i="17"/>
  <c r="U295" i="17"/>
  <c r="W295" i="17"/>
  <c r="Z295" i="17"/>
  <c r="N153" i="17"/>
  <c r="V153" i="17"/>
  <c r="K295" i="17"/>
  <c r="N295" i="17"/>
  <c r="Y295" i="17"/>
  <c r="AA295" i="17"/>
  <c r="H153" i="17"/>
  <c r="P153" i="17"/>
  <c r="X153" i="17"/>
  <c r="X304" i="17" s="1"/>
  <c r="F229" i="17"/>
  <c r="M295" i="17"/>
  <c r="R295" i="17"/>
  <c r="J153" i="17"/>
  <c r="R153" i="17"/>
  <c r="Z153" i="17"/>
  <c r="G295" i="17"/>
  <c r="Q295" i="17"/>
  <c r="V295" i="17"/>
  <c r="F122" i="17"/>
  <c r="I21" i="28"/>
  <c r="I22" i="28" s="1"/>
  <c r="K21" i="28"/>
  <c r="K22" i="28" s="1"/>
  <c r="F39" i="28"/>
  <c r="D61" i="14"/>
  <c r="D22" i="21"/>
  <c r="D41" i="14"/>
  <c r="D1485" i="14"/>
  <c r="D2337" i="8"/>
  <c r="C468" i="19" s="1"/>
  <c r="B74" i="19"/>
  <c r="D64" i="14"/>
  <c r="D1562" i="14"/>
  <c r="D2315" i="8"/>
  <c r="F69" i="23"/>
  <c r="F70" i="23" s="1"/>
  <c r="F71" i="23" s="1"/>
  <c r="F72" i="23" s="1"/>
  <c r="F73" i="23" s="1"/>
  <c r="F75" i="23" s="1"/>
  <c r="F85" i="23" s="1"/>
  <c r="D49" i="14"/>
  <c r="D440" i="14"/>
  <c r="D699" i="14"/>
  <c r="D1227" i="14"/>
  <c r="D902" i="14"/>
  <c r="D1502" i="14"/>
  <c r="D60" i="14"/>
  <c r="D448" i="14"/>
  <c r="D707" i="14"/>
  <c r="D1304" i="14"/>
  <c r="D1421" i="14"/>
  <c r="D1554" i="14"/>
  <c r="D1762" i="14"/>
  <c r="D431" i="19" s="1"/>
  <c r="K121" i="27"/>
  <c r="K122" i="27"/>
  <c r="K114" i="27"/>
  <c r="K113" i="27"/>
  <c r="K112" i="27"/>
  <c r="D247" i="14"/>
  <c r="D1296" i="14"/>
  <c r="D1353" i="14"/>
  <c r="D1498" i="14"/>
  <c r="D1555" i="14"/>
  <c r="D1620" i="14"/>
  <c r="D2330" i="8"/>
  <c r="D54" i="20" s="1"/>
  <c r="D2314" i="8"/>
  <c r="D35" i="20" s="1"/>
  <c r="D16" i="21"/>
  <c r="B60" i="19"/>
  <c r="B17" i="19"/>
  <c r="B51" i="19"/>
  <c r="D441" i="14"/>
  <c r="D506" i="14"/>
  <c r="D691" i="14"/>
  <c r="D1567" i="14"/>
  <c r="D1758" i="14"/>
  <c r="D427" i="19" s="1"/>
  <c r="D2317" i="8"/>
  <c r="B465" i="19"/>
  <c r="B78" i="19"/>
  <c r="B39" i="19"/>
  <c r="D362" i="12"/>
  <c r="D407" i="12" s="1"/>
  <c r="D452" i="12" s="1"/>
  <c r="K203" i="27"/>
  <c r="K207" i="27" s="1"/>
  <c r="K109" i="27"/>
  <c r="K111" i="27"/>
  <c r="K117" i="27"/>
  <c r="K115" i="27"/>
  <c r="K110" i="27"/>
  <c r="D48" i="14"/>
  <c r="D436" i="14"/>
  <c r="D452" i="14"/>
  <c r="D695" i="14"/>
  <c r="D711" i="14"/>
  <c r="D1611" i="14"/>
  <c r="D1696" i="14"/>
  <c r="B415" i="19"/>
  <c r="B113" i="19"/>
  <c r="D40" i="14"/>
  <c r="D52" i="14"/>
  <c r="D428" i="14"/>
  <c r="D429" i="14"/>
  <c r="D497" i="14"/>
  <c r="D703" i="14"/>
  <c r="D1230" i="14"/>
  <c r="D1433" i="14"/>
  <c r="D1548" i="15"/>
  <c r="D469" i="19" s="1"/>
  <c r="D358" i="12"/>
  <c r="D403" i="12" s="1"/>
  <c r="D448" i="12" s="1"/>
  <c r="Y55" i="26"/>
  <c r="N54" i="26"/>
  <c r="T44" i="26"/>
  <c r="R54" i="26"/>
  <c r="O54" i="26"/>
  <c r="Z44" i="26"/>
  <c r="P55" i="26"/>
  <c r="V45" i="26"/>
  <c r="AB44" i="26"/>
  <c r="Y54" i="26"/>
  <c r="T45" i="26"/>
  <c r="M44" i="26"/>
  <c r="K44" i="26"/>
  <c r="I54" i="26"/>
  <c r="U44" i="26"/>
  <c r="R55" i="26"/>
  <c r="N26" i="26"/>
  <c r="N55" i="26" s="1"/>
  <c r="L26" i="26"/>
  <c r="M56" i="26" s="1"/>
  <c r="Q54" i="26"/>
  <c r="M54" i="26"/>
  <c r="X55" i="26"/>
  <c r="M45" i="26"/>
  <c r="K26" i="26"/>
  <c r="AA45" i="26"/>
  <c r="Q55" i="26"/>
  <c r="Q45" i="26"/>
  <c r="J45" i="26"/>
  <c r="W44" i="26"/>
  <c r="W45" i="26"/>
  <c r="X46" i="26"/>
  <c r="G39" i="26"/>
  <c r="G67" i="26" s="1"/>
  <c r="G69" i="26" s="1"/>
  <c r="H39" i="26"/>
  <c r="H67" i="26" s="1"/>
  <c r="H69" i="26" s="1"/>
  <c r="AA46" i="26"/>
  <c r="Y46" i="26"/>
  <c r="S46" i="26"/>
  <c r="Q46" i="26"/>
  <c r="I46" i="26"/>
  <c r="X45" i="26"/>
  <c r="U46" i="26"/>
  <c r="AB55" i="26"/>
  <c r="AB45" i="26"/>
  <c r="Z54" i="26"/>
  <c r="Y45" i="26"/>
  <c r="S54" i="26"/>
  <c r="R45" i="26"/>
  <c r="O44" i="26"/>
  <c r="J54" i="26"/>
  <c r="U54" i="26"/>
  <c r="U57" i="26" s="1"/>
  <c r="M55" i="26"/>
  <c r="AA55" i="26"/>
  <c r="O45" i="26"/>
  <c r="J55" i="26"/>
  <c r="I44" i="26"/>
  <c r="X44" i="26"/>
  <c r="X54" i="26"/>
  <c r="W55" i="26"/>
  <c r="U45" i="26"/>
  <c r="AB46" i="26"/>
  <c r="Z46" i="26"/>
  <c r="T46" i="26"/>
  <c r="R46" i="26"/>
  <c r="P46" i="26"/>
  <c r="J46" i="26"/>
  <c r="V46" i="26"/>
  <c r="W46" i="26"/>
  <c r="AB54" i="26"/>
  <c r="Z45" i="26"/>
  <c r="S45" i="26"/>
  <c r="P45" i="26"/>
  <c r="O55" i="26"/>
  <c r="K54" i="26"/>
  <c r="I55" i="26"/>
  <c r="I45" i="26"/>
  <c r="W54" i="26"/>
  <c r="V54" i="26"/>
  <c r="L54" i="26"/>
  <c r="P54" i="26"/>
  <c r="AA54" i="26"/>
  <c r="V44" i="26"/>
  <c r="J44" i="26"/>
  <c r="L44" i="26"/>
  <c r="N44" i="26"/>
  <c r="P44" i="26"/>
  <c r="R44" i="26"/>
  <c r="Y44" i="26"/>
  <c r="AA44" i="26"/>
  <c r="T55" i="26"/>
  <c r="S55" i="26"/>
  <c r="U65" i="10"/>
  <c r="S165" i="10"/>
  <c r="T215" i="10"/>
  <c r="Q115" i="10"/>
  <c r="R165" i="10"/>
  <c r="AA215" i="10"/>
  <c r="AA280" i="10"/>
  <c r="R65" i="10"/>
  <c r="H280" i="10"/>
  <c r="T716" i="10"/>
  <c r="J115" i="10"/>
  <c r="T280" i="10"/>
  <c r="V280" i="10"/>
  <c r="D234" i="14"/>
  <c r="D255" i="14"/>
  <c r="D894" i="14"/>
  <c r="D1235" i="14"/>
  <c r="D1288" i="14"/>
  <c r="D1365" i="14"/>
  <c r="D1422" i="14"/>
  <c r="D1486" i="14"/>
  <c r="D1689" i="14"/>
  <c r="D44" i="14"/>
  <c r="D56" i="14"/>
  <c r="D65" i="14"/>
  <c r="D235" i="14"/>
  <c r="D444" i="14"/>
  <c r="D445" i="14"/>
  <c r="D514" i="14"/>
  <c r="D713" i="14"/>
  <c r="D901" i="14"/>
  <c r="D1223" i="14"/>
  <c r="D1369" i="14"/>
  <c r="D1430" i="14"/>
  <c r="D1490" i="14"/>
  <c r="D1542" i="14"/>
  <c r="D1563" i="14"/>
  <c r="D1616" i="14"/>
  <c r="D1693" i="14"/>
  <c r="D1746" i="14"/>
  <c r="D415" i="19" s="1"/>
  <c r="D1428" i="14"/>
  <c r="D1683" i="14"/>
  <c r="D63" i="14"/>
  <c r="D241" i="14"/>
  <c r="D519" i="14"/>
  <c r="D706" i="14"/>
  <c r="D1282" i="14"/>
  <c r="D1302" i="14"/>
  <c r="D1553" i="14"/>
  <c r="D697" i="14"/>
  <c r="D1605" i="14"/>
  <c r="D883" i="14"/>
  <c r="D689" i="14"/>
  <c r="D232" i="14"/>
  <c r="D38" i="14"/>
  <c r="D1735" i="14"/>
  <c r="D404" i="19" s="1"/>
  <c r="D1277" i="14"/>
  <c r="D495" i="14"/>
  <c r="D1475" i="14"/>
  <c r="D426" i="14"/>
  <c r="D1354" i="14"/>
  <c r="D1597" i="14"/>
  <c r="D875" i="14"/>
  <c r="D681" i="14"/>
  <c r="D224" i="14"/>
  <c r="D30" i="14"/>
  <c r="D418" i="14"/>
  <c r="D1727" i="14"/>
  <c r="D396" i="19" s="1"/>
  <c r="D1269" i="14"/>
  <c r="D487" i="14"/>
  <c r="D1467" i="14"/>
  <c r="D1593" i="14"/>
  <c r="D871" i="14"/>
  <c r="D677" i="14"/>
  <c r="D220" i="14"/>
  <c r="D26" i="14"/>
  <c r="D1723" i="14"/>
  <c r="D392" i="19" s="1"/>
  <c r="D1265" i="14"/>
  <c r="D483" i="14"/>
  <c r="D1463" i="14"/>
  <c r="D414" i="14"/>
  <c r="D1196" i="14"/>
  <c r="D1212" i="14"/>
  <c r="D1391" i="14"/>
  <c r="D1407" i="14"/>
  <c r="D1536" i="14"/>
  <c r="D1658" i="14"/>
  <c r="D1662" i="14"/>
  <c r="D1670" i="14"/>
  <c r="D1293" i="14"/>
  <c r="D1601" i="14"/>
  <c r="D879" i="14"/>
  <c r="D685" i="14"/>
  <c r="D228" i="14"/>
  <c r="D34" i="14"/>
  <c r="D1731" i="14"/>
  <c r="D400" i="19" s="1"/>
  <c r="D1273" i="14"/>
  <c r="D491" i="14"/>
  <c r="D1471" i="14"/>
  <c r="D422" i="14"/>
  <c r="D1346" i="14"/>
  <c r="D1589" i="14"/>
  <c r="D867" i="14"/>
  <c r="D673" i="14"/>
  <c r="D216" i="14"/>
  <c r="D22" i="14"/>
  <c r="D1459" i="14"/>
  <c r="D1719" i="14"/>
  <c r="D388" i="19" s="1"/>
  <c r="D1261" i="14"/>
  <c r="D479" i="14"/>
  <c r="D410" i="14"/>
  <c r="D1204" i="14"/>
  <c r="D1399" i="14"/>
  <c r="D1528" i="14"/>
  <c r="D1200" i="14"/>
  <c r="D1395" i="14"/>
  <c r="D1524" i="14"/>
  <c r="D1540" i="14"/>
  <c r="D45" i="14"/>
  <c r="D1199" i="14"/>
  <c r="D1203" i="14"/>
  <c r="D1207" i="14"/>
  <c r="D1211" i="14"/>
  <c r="D1284" i="14"/>
  <c r="D1394" i="14"/>
  <c r="D1398" i="14"/>
  <c r="D1402" i="14"/>
  <c r="D1406" i="14"/>
  <c r="D1414" i="14"/>
  <c r="D1457" i="14"/>
  <c r="D1527" i="14"/>
  <c r="D1531" i="14"/>
  <c r="D1535" i="14"/>
  <c r="D1539" i="14"/>
  <c r="D1547" i="14"/>
  <c r="D1717" i="14"/>
  <c r="D386" i="19" s="1"/>
  <c r="D1726" i="14"/>
  <c r="D395" i="19" s="1"/>
  <c r="D1730" i="14"/>
  <c r="D399" i="19" s="1"/>
  <c r="D1734" i="14"/>
  <c r="D403" i="19" s="1"/>
  <c r="D1677" i="14"/>
  <c r="D239" i="14"/>
  <c r="D482" i="14"/>
  <c r="D486" i="14"/>
  <c r="D490" i="14"/>
  <c r="D494" i="14"/>
  <c r="D498" i="14"/>
  <c r="D1194" i="14"/>
  <c r="D1264" i="14"/>
  <c r="D1268" i="14"/>
  <c r="D1272" i="14"/>
  <c r="D1276" i="14"/>
  <c r="D1324" i="14"/>
  <c r="D1389" i="14"/>
  <c r="D1410" i="14"/>
  <c r="D1522" i="14"/>
  <c r="D1742" i="14"/>
  <c r="D411" i="19" s="1"/>
  <c r="D465" i="14"/>
  <c r="D512" i="14"/>
  <c r="D702" i="14"/>
  <c r="D1446" i="14"/>
  <c r="D1492" i="14"/>
  <c r="D1709" i="14"/>
  <c r="D47" i="14"/>
  <c r="D237" i="14"/>
  <c r="D257" i="14"/>
  <c r="D443" i="14"/>
  <c r="D504" i="14"/>
  <c r="D534" i="14"/>
  <c r="D693" i="14"/>
  <c r="D698" i="14"/>
  <c r="D709" i="14"/>
  <c r="D714" i="14"/>
  <c r="D1232" i="14"/>
  <c r="D1286" i="14"/>
  <c r="D1316" i="14"/>
  <c r="D1579" i="14"/>
  <c r="D1614" i="14"/>
  <c r="D1774" i="14"/>
  <c r="D443" i="19" s="1"/>
  <c r="D51" i="14"/>
  <c r="D59" i="14"/>
  <c r="D245" i="14"/>
  <c r="D435" i="14"/>
  <c r="D447" i="14"/>
  <c r="D500" i="14"/>
  <c r="D520" i="14"/>
  <c r="D1294" i="14"/>
  <c r="D1630" i="14"/>
  <c r="D43" i="14"/>
  <c r="D55" i="14"/>
  <c r="D77" i="14"/>
  <c r="D249" i="14"/>
  <c r="D271" i="14"/>
  <c r="D431" i="14"/>
  <c r="D439" i="14"/>
  <c r="D451" i="14"/>
  <c r="D516" i="14"/>
  <c r="D694" i="14"/>
  <c r="D705" i="14"/>
  <c r="D710" i="14"/>
  <c r="D891" i="14"/>
  <c r="D248" i="14"/>
  <c r="D359" i="12"/>
  <c r="D404" i="12" s="1"/>
  <c r="D449" i="12" s="1"/>
  <c r="D57" i="14"/>
  <c r="D243" i="14"/>
  <c r="D437" i="14"/>
  <c r="D453" i="14"/>
  <c r="D502" i="14"/>
  <c r="D522" i="14"/>
  <c r="D898" i="14"/>
  <c r="D906" i="14"/>
  <c r="D1239" i="14"/>
  <c r="D1285" i="14"/>
  <c r="D1292" i="14"/>
  <c r="D1300" i="14"/>
  <c r="D1349" i="14"/>
  <c r="D1357" i="14"/>
  <c r="D1418" i="14"/>
  <c r="D1426" i="14"/>
  <c r="D1434" i="14"/>
  <c r="D1482" i="14"/>
  <c r="D1551" i="14"/>
  <c r="D1559" i="14"/>
  <c r="D1612" i="14"/>
  <c r="D1624" i="14"/>
  <c r="D1632" i="14"/>
  <c r="D1685" i="14"/>
  <c r="D1750" i="14"/>
  <c r="D419" i="19" s="1"/>
  <c r="B25" i="19"/>
  <c r="D363" i="12"/>
  <c r="D408" i="12" s="1"/>
  <c r="D453" i="12" s="1"/>
  <c r="D1350" i="14"/>
  <c r="D1423" i="14"/>
  <c r="D355" i="12"/>
  <c r="D400" i="12" s="1"/>
  <c r="D445" i="12" s="1"/>
  <c r="D53" i="14"/>
  <c r="D251" i="14"/>
  <c r="D259" i="14"/>
  <c r="D433" i="14"/>
  <c r="D449" i="14"/>
  <c r="D503" i="14"/>
  <c r="D510" i="14"/>
  <c r="D518" i="14"/>
  <c r="D696" i="14"/>
  <c r="D700" i="14"/>
  <c r="D708" i="14"/>
  <c r="D712" i="14"/>
  <c r="D716" i="14"/>
  <c r="D890" i="14"/>
  <c r="D899" i="14"/>
  <c r="D910" i="14"/>
  <c r="D1219" i="14"/>
  <c r="D1231" i="14"/>
  <c r="D1240" i="14"/>
  <c r="D1301" i="14"/>
  <c r="D1361" i="14"/>
  <c r="D1494" i="14"/>
  <c r="B314" i="19"/>
  <c r="D236" i="14"/>
  <c r="D252" i="14"/>
  <c r="D507" i="14"/>
  <c r="D523" i="14"/>
  <c r="D903" i="14"/>
  <c r="D911" i="14"/>
  <c r="D1216" i="14"/>
  <c r="D1224" i="14"/>
  <c r="D1289" i="14"/>
  <c r="D1305" i="14"/>
  <c r="D1362" i="14"/>
  <c r="D1370" i="14"/>
  <c r="D1415" i="14"/>
  <c r="B343" i="19"/>
  <c r="B152" i="19"/>
  <c r="B92" i="19"/>
  <c r="B66" i="19"/>
  <c r="B43" i="19"/>
  <c r="B19" i="19"/>
  <c r="D433" i="10"/>
  <c r="D562" i="10"/>
  <c r="D357" i="12"/>
  <c r="D402" i="12" s="1"/>
  <c r="D447" i="12" s="1"/>
  <c r="D244" i="14"/>
  <c r="D260" i="14"/>
  <c r="D430" i="14"/>
  <c r="D434" i="14"/>
  <c r="D438" i="14"/>
  <c r="D442" i="14"/>
  <c r="D446" i="14"/>
  <c r="D450" i="14"/>
  <c r="D454" i="14"/>
  <c r="D499" i="14"/>
  <c r="D515" i="14"/>
  <c r="D907" i="14"/>
  <c r="D1220" i="14"/>
  <c r="D1228" i="14"/>
  <c r="D1281" i="14"/>
  <c r="D1297" i="14"/>
  <c r="D1358" i="14"/>
  <c r="D1366" i="14"/>
  <c r="D1411" i="14"/>
  <c r="D1419" i="14"/>
  <c r="D2327" i="8"/>
  <c r="B251" i="19"/>
  <c r="D361" i="12"/>
  <c r="D406" i="12" s="1"/>
  <c r="D451" i="12" s="1"/>
  <c r="D42" i="14"/>
  <c r="D46" i="14"/>
  <c r="D50" i="14"/>
  <c r="D54" i="14"/>
  <c r="D58" i="14"/>
  <c r="D62" i="14"/>
  <c r="D66" i="14"/>
  <c r="D240" i="14"/>
  <c r="D256" i="14"/>
  <c r="D511" i="14"/>
  <c r="D887" i="14"/>
  <c r="D895" i="14"/>
  <c r="D2323" i="8"/>
  <c r="B70" i="19"/>
  <c r="B47" i="19"/>
  <c r="B22" i="19"/>
  <c r="D1608" i="14"/>
  <c r="D1673" i="14"/>
  <c r="D1543" i="14"/>
  <c r="D1345" i="14"/>
  <c r="D1738" i="14"/>
  <c r="D407" i="19" s="1"/>
  <c r="D1478" i="14"/>
  <c r="D1215" i="14"/>
  <c r="D886" i="14"/>
  <c r="D692" i="14"/>
  <c r="D1303" i="14"/>
  <c r="D1761" i="14"/>
  <c r="D430" i="19" s="1"/>
  <c r="D1566" i="14"/>
  <c r="D1238" i="14"/>
  <c r="D909" i="14"/>
  <c r="D521" i="14"/>
  <c r="D258" i="14"/>
  <c r="D1501" i="14"/>
  <c r="D1368" i="14"/>
  <c r="D1757" i="14"/>
  <c r="D426" i="19" s="1"/>
  <c r="D1497" i="14"/>
  <c r="D1299" i="14"/>
  <c r="D1234" i="14"/>
  <c r="D905" i="14"/>
  <c r="D1692" i="14"/>
  <c r="D1429" i="14"/>
  <c r="D1364" i="14"/>
  <c r="D517" i="14"/>
  <c r="D254" i="14"/>
  <c r="D1627" i="14"/>
  <c r="D1623" i="14"/>
  <c r="D1425" i="14"/>
  <c r="D1360" i="14"/>
  <c r="D1295" i="14"/>
  <c r="D1558" i="14"/>
  <c r="D513" i="14"/>
  <c r="D250" i="14"/>
  <c r="D1753" i="14"/>
  <c r="D422" i="19" s="1"/>
  <c r="D1493" i="14"/>
  <c r="D1749" i="14"/>
  <c r="D418" i="19" s="1"/>
  <c r="D1291" i="14"/>
  <c r="D1684" i="14"/>
  <c r="D1489" i="14"/>
  <c r="D509" i="14"/>
  <c r="D246" i="14"/>
  <c r="D1619" i="14"/>
  <c r="D1226" i="14"/>
  <c r="D897" i="14"/>
  <c r="D1680" i="14"/>
  <c r="D1615" i="14"/>
  <c r="D1287" i="14"/>
  <c r="D1222" i="14"/>
  <c r="D893" i="14"/>
  <c r="D505" i="14"/>
  <c r="D242" i="14"/>
  <c r="D1745" i="14"/>
  <c r="D414" i="19" s="1"/>
  <c r="D1550" i="14"/>
  <c r="D1417" i="14"/>
  <c r="D1352" i="14"/>
  <c r="D1741" i="14"/>
  <c r="D410" i="19" s="1"/>
  <c r="D1546" i="14"/>
  <c r="D1283" i="14"/>
  <c r="D1218" i="14"/>
  <c r="D889" i="14"/>
  <c r="D1481" i="14"/>
  <c r="D1413" i="14"/>
  <c r="D1348" i="14"/>
  <c r="D501" i="14"/>
  <c r="D238" i="14"/>
  <c r="D1676" i="14"/>
  <c r="B361" i="19"/>
  <c r="B140" i="19"/>
  <c r="B156" i="19"/>
  <c r="B187" i="19"/>
  <c r="B203" i="19"/>
  <c r="B219" i="19"/>
  <c r="B255" i="19"/>
  <c r="B286" i="19"/>
  <c r="B302" i="19"/>
  <c r="B333" i="19"/>
  <c r="B346" i="19"/>
  <c r="B357" i="19"/>
  <c r="D2324" i="8"/>
  <c r="D2328" i="8"/>
  <c r="D52" i="20" s="1"/>
  <c r="B144" i="19"/>
  <c r="B160" i="19"/>
  <c r="B191" i="19"/>
  <c r="B207" i="19"/>
  <c r="B243" i="19"/>
  <c r="B259" i="19"/>
  <c r="B290" i="19"/>
  <c r="B306" i="19"/>
  <c r="B337" i="19"/>
  <c r="B349" i="19"/>
  <c r="B359" i="19"/>
  <c r="D2325" i="8"/>
  <c r="B148" i="19"/>
  <c r="B164" i="19"/>
  <c r="B195" i="19"/>
  <c r="B211" i="19"/>
  <c r="B247" i="19"/>
  <c r="B263" i="19"/>
  <c r="B294" i="19"/>
  <c r="B310" i="19"/>
  <c r="B341" i="19"/>
  <c r="B351" i="19"/>
  <c r="B381" i="19"/>
  <c r="D21" i="21"/>
  <c r="D2326" i="8"/>
  <c r="I34" i="25"/>
  <c r="B386" i="19"/>
  <c r="B387" i="19"/>
  <c r="B403" i="19"/>
  <c r="B419" i="19"/>
  <c r="B391" i="19"/>
  <c r="B407" i="19"/>
  <c r="B423" i="19"/>
  <c r="D2329" i="8"/>
  <c r="B395" i="19"/>
  <c r="B411" i="19"/>
  <c r="B427" i="19"/>
  <c r="B298" i="19"/>
  <c r="B199" i="19"/>
  <c r="B431" i="19"/>
  <c r="B354" i="19"/>
  <c r="B267" i="19"/>
  <c r="B183" i="19"/>
  <c r="B101" i="19"/>
  <c r="B117" i="19"/>
  <c r="B105" i="19"/>
  <c r="B121" i="19"/>
  <c r="B109" i="19"/>
  <c r="B135" i="19"/>
  <c r="B451" i="19"/>
  <c r="G34" i="25"/>
  <c r="D1514" i="14"/>
  <c r="D1381" i="14"/>
  <c r="D1251" i="14"/>
  <c r="D1644" i="14"/>
  <c r="D922" i="14"/>
  <c r="D1760" i="14"/>
  <c r="D429" i="19" s="1"/>
  <c r="D1500" i="14"/>
  <c r="D1695" i="14"/>
  <c r="D1565" i="14"/>
  <c r="D1237" i="14"/>
  <c r="D908" i="14"/>
  <c r="D1432" i="14"/>
  <c r="D1367" i="14"/>
  <c r="D1756" i="14"/>
  <c r="D425" i="19" s="1"/>
  <c r="D1691" i="14"/>
  <c r="D1561" i="14"/>
  <c r="D1626" i="14"/>
  <c r="D1233" i="14"/>
  <c r="D904" i="14"/>
  <c r="D1496" i="14"/>
  <c r="D1363" i="14"/>
  <c r="D1622" i="14"/>
  <c r="D1424" i="14"/>
  <c r="D1229" i="14"/>
  <c r="D900" i="14"/>
  <c r="D1752" i="14"/>
  <c r="D421" i="19" s="1"/>
  <c r="D1687" i="14"/>
  <c r="D1557" i="14"/>
  <c r="D1359" i="14"/>
  <c r="D1488" i="14"/>
  <c r="D1420" i="14"/>
  <c r="D1225" i="14"/>
  <c r="D896" i="14"/>
  <c r="D1748" i="14"/>
  <c r="D417" i="19" s="1"/>
  <c r="D1618" i="14"/>
  <c r="D1355" i="14"/>
  <c r="D1484" i="14"/>
  <c r="D1679" i="14"/>
  <c r="D1549" i="14"/>
  <c r="D1416" i="14"/>
  <c r="D1221" i="14"/>
  <c r="D892" i="14"/>
  <c r="D1744" i="14"/>
  <c r="D413" i="19" s="1"/>
  <c r="D1351" i="14"/>
  <c r="D1675" i="14"/>
  <c r="D1545" i="14"/>
  <c r="D1610" i="14"/>
  <c r="D1412" i="14"/>
  <c r="D1217" i="14"/>
  <c r="D888" i="14"/>
  <c r="D1740" i="14"/>
  <c r="D409" i="19" s="1"/>
  <c r="D1480" i="14"/>
  <c r="D1347" i="14"/>
  <c r="D161" i="10"/>
  <c r="D712" i="10"/>
  <c r="D612" i="10"/>
  <c r="D483" i="10"/>
  <c r="D383" i="10"/>
  <c r="D211" i="10"/>
  <c r="D111" i="10"/>
  <c r="D738" i="10"/>
  <c r="D638" i="10"/>
  <c r="D538" i="10"/>
  <c r="D509" i="10"/>
  <c r="D409" i="10"/>
  <c r="D309" i="10"/>
  <c r="D237" i="10"/>
  <c r="D137" i="10"/>
  <c r="D688" i="10"/>
  <c r="D588" i="10"/>
  <c r="D459" i="10"/>
  <c r="D359" i="10"/>
  <c r="D187" i="10"/>
  <c r="D87" i="10"/>
  <c r="D662" i="10"/>
  <c r="D1672" i="14"/>
  <c r="D1409" i="14"/>
  <c r="D1344" i="14"/>
  <c r="D1214" i="14"/>
  <c r="D885" i="14"/>
  <c r="D1477" i="14"/>
  <c r="D1279" i="14"/>
  <c r="D1737" i="14"/>
  <c r="D406" i="19" s="1"/>
  <c r="D1607" i="14"/>
  <c r="D1559" i="15"/>
  <c r="D470" i="19" s="1"/>
  <c r="D1584" i="15"/>
  <c r="D61" i="10"/>
  <c r="D34" i="19"/>
  <c r="M38" i="26"/>
  <c r="S21" i="28"/>
  <c r="S22" i="28" s="1"/>
  <c r="F516" i="19"/>
  <c r="P21" i="28"/>
  <c r="P22" i="28" s="1"/>
  <c r="W38" i="26"/>
  <c r="L38" i="26"/>
  <c r="L21" i="28"/>
  <c r="L22" i="28" s="1"/>
  <c r="AB38" i="26"/>
  <c r="Z38" i="26"/>
  <c r="D1763" i="14"/>
  <c r="D432" i="19" s="1"/>
  <c r="D1698" i="14"/>
  <c r="D1568" i="14"/>
  <c r="D1435" i="14"/>
  <c r="D1633" i="14"/>
  <c r="D1503" i="14"/>
  <c r="D1759" i="14"/>
  <c r="D428" i="19" s="1"/>
  <c r="D1694" i="14"/>
  <c r="D1564" i="14"/>
  <c r="D1431" i="14"/>
  <c r="D1629" i="14"/>
  <c r="D1499" i="14"/>
  <c r="D1690" i="14"/>
  <c r="D1560" i="14"/>
  <c r="D1427" i="14"/>
  <c r="D1755" i="14"/>
  <c r="D424" i="19" s="1"/>
  <c r="D1625" i="14"/>
  <c r="D1495" i="14"/>
  <c r="D1751" i="14"/>
  <c r="D420" i="19" s="1"/>
  <c r="D1686" i="14"/>
  <c r="D1556" i="14"/>
  <c r="D1621" i="14"/>
  <c r="D1491" i="14"/>
  <c r="D1682" i="14"/>
  <c r="D1552" i="14"/>
  <c r="D1747" i="14"/>
  <c r="D416" i="19" s="1"/>
  <c r="D1617" i="14"/>
  <c r="D1487" i="14"/>
  <c r="D1743" i="14"/>
  <c r="D412" i="19" s="1"/>
  <c r="D1678" i="14"/>
  <c r="D1548" i="14"/>
  <c r="D1613" i="14"/>
  <c r="D1483" i="14"/>
  <c r="D1674" i="14"/>
  <c r="D1544" i="14"/>
  <c r="D1739" i="14"/>
  <c r="D408" i="19" s="1"/>
  <c r="D1609" i="14"/>
  <c r="D1479" i="14"/>
  <c r="D1585" i="15"/>
  <c r="D1570" i="15"/>
  <c r="D471" i="19" s="1"/>
  <c r="B456" i="19"/>
  <c r="D20" i="21"/>
  <c r="B98" i="19"/>
  <c r="B102" i="19"/>
  <c r="B106" i="19"/>
  <c r="B110" i="19"/>
  <c r="B114" i="19"/>
  <c r="B118" i="19"/>
  <c r="B122" i="19"/>
  <c r="B136" i="19"/>
  <c r="B99" i="19"/>
  <c r="B103" i="19"/>
  <c r="B107" i="19"/>
  <c r="B111" i="19"/>
  <c r="B115" i="19"/>
  <c r="B119" i="19"/>
  <c r="B123" i="19"/>
  <c r="B96" i="19"/>
  <c r="B100" i="19"/>
  <c r="B104" i="19"/>
  <c r="B108" i="19"/>
  <c r="B112" i="19"/>
  <c r="B116" i="19"/>
  <c r="B120" i="19"/>
  <c r="B124" i="19"/>
  <c r="H34" i="25"/>
  <c r="F65" i="25"/>
  <c r="B469" i="19"/>
  <c r="J64" i="25"/>
  <c r="B444" i="19"/>
  <c r="B448" i="19"/>
  <c r="B452" i="19"/>
  <c r="B457" i="19"/>
  <c r="B470" i="19"/>
  <c r="D23" i="21"/>
  <c r="D2331" i="8"/>
  <c r="D2338" i="8"/>
  <c r="C469" i="19" s="1"/>
  <c r="B445" i="19"/>
  <c r="B449" i="19"/>
  <c r="B455" i="19"/>
  <c r="B458" i="19"/>
  <c r="B466" i="19"/>
  <c r="B471" i="19"/>
  <c r="D2339" i="8"/>
  <c r="B446" i="19"/>
  <c r="B450" i="19"/>
  <c r="B459" i="19"/>
  <c r="B467" i="19"/>
  <c r="D2340" i="8"/>
  <c r="D64" i="20" s="1"/>
  <c r="B443" i="19"/>
  <c r="B425" i="19"/>
  <c r="B417" i="19"/>
  <c r="B409" i="19"/>
  <c r="B401" i="19"/>
  <c r="B393" i="19"/>
  <c r="B385" i="19"/>
  <c r="B365" i="19"/>
  <c r="B355" i="19"/>
  <c r="B350" i="19"/>
  <c r="B345" i="19"/>
  <c r="B339" i="19"/>
  <c r="B331" i="19"/>
  <c r="B308" i="19"/>
  <c r="B300" i="19"/>
  <c r="B292" i="19"/>
  <c r="B269" i="19"/>
  <c r="B261" i="19"/>
  <c r="B253" i="19"/>
  <c r="B245" i="19"/>
  <c r="B217" i="19"/>
  <c r="B209" i="19"/>
  <c r="B201" i="19"/>
  <c r="B193" i="19"/>
  <c r="B185" i="19"/>
  <c r="B162" i="19"/>
  <c r="B154" i="19"/>
  <c r="B146" i="19"/>
  <c r="B138" i="19"/>
  <c r="B76" i="19"/>
  <c r="B68" i="19"/>
  <c r="B53" i="19"/>
  <c r="B45" i="19"/>
  <c r="B37" i="19"/>
  <c r="B21" i="19"/>
  <c r="B15" i="19"/>
  <c r="B363" i="19"/>
  <c r="D2304" i="8"/>
  <c r="B429" i="19"/>
  <c r="B421" i="19"/>
  <c r="B413" i="19"/>
  <c r="B405" i="19"/>
  <c r="B397" i="19"/>
  <c r="B389" i="19"/>
  <c r="B382" i="19"/>
  <c r="B358" i="19"/>
  <c r="B353" i="19"/>
  <c r="B347" i="19"/>
  <c r="B342" i="19"/>
  <c r="B335" i="19"/>
  <c r="B312" i="19"/>
  <c r="B304" i="19"/>
  <c r="B296" i="19"/>
  <c r="B288" i="19"/>
  <c r="B265" i="19"/>
  <c r="B257" i="19"/>
  <c r="B249" i="19"/>
  <c r="B241" i="19"/>
  <c r="B213" i="19"/>
  <c r="B205" i="19"/>
  <c r="B197" i="19"/>
  <c r="B189" i="19"/>
  <c r="B181" i="19"/>
  <c r="B158" i="19"/>
  <c r="B150" i="19"/>
  <c r="B142" i="19"/>
  <c r="B80" i="19"/>
  <c r="B72" i="19"/>
  <c r="B64" i="19"/>
  <c r="B49" i="19"/>
  <c r="B41" i="19"/>
  <c r="B23" i="19"/>
  <c r="F101" i="25"/>
  <c r="F128" i="25" s="1"/>
  <c r="F155" i="25" s="1"/>
  <c r="F186" i="25" s="1"/>
  <c r="F215" i="25" s="1"/>
  <c r="F98" i="25"/>
  <c r="F125" i="25" s="1"/>
  <c r="F152" i="25" s="1"/>
  <c r="F183" i="25" s="1"/>
  <c r="F212" i="25" s="1"/>
  <c r="F102" i="25"/>
  <c r="F129" i="25" s="1"/>
  <c r="F156" i="25" s="1"/>
  <c r="F187" i="25" s="1"/>
  <c r="F216" i="25" s="1"/>
  <c r="B472" i="19"/>
  <c r="B476" i="19"/>
  <c r="B473" i="19"/>
  <c r="B474" i="19"/>
  <c r="B475" i="19"/>
  <c r="D2341" i="8"/>
  <c r="D2342" i="8"/>
  <c r="F97" i="25"/>
  <c r="F124" i="25" s="1"/>
  <c r="F151" i="25" s="1"/>
  <c r="F182" i="25" s="1"/>
  <c r="F211" i="25" s="1"/>
  <c r="F95" i="25"/>
  <c r="F122" i="25" s="1"/>
  <c r="F149" i="25" s="1"/>
  <c r="F180" i="25" s="1"/>
  <c r="F209" i="25" s="1"/>
  <c r="F99" i="25"/>
  <c r="F126" i="25" s="1"/>
  <c r="F153" i="25" s="1"/>
  <c r="F184" i="25" s="1"/>
  <c r="F213" i="25" s="1"/>
  <c r="D24" i="21"/>
  <c r="D476" i="19"/>
  <c r="F96" i="25"/>
  <c r="F123" i="25" s="1"/>
  <c r="F150" i="25" s="1"/>
  <c r="F181" i="25" s="1"/>
  <c r="F210" i="25" s="1"/>
  <c r="F100" i="25"/>
  <c r="F127" i="25" s="1"/>
  <c r="F154" i="25" s="1"/>
  <c r="F185" i="25" s="1"/>
  <c r="F214" i="25" s="1"/>
  <c r="B432" i="19"/>
  <c r="B428" i="19"/>
  <c r="B424" i="19"/>
  <c r="B420" i="19"/>
  <c r="B416" i="19"/>
  <c r="B412" i="19"/>
  <c r="B408" i="19"/>
  <c r="B404" i="19"/>
  <c r="B400" i="19"/>
  <c r="B396" i="19"/>
  <c r="B392" i="19"/>
  <c r="B388" i="19"/>
  <c r="B384" i="19"/>
  <c r="B338" i="19"/>
  <c r="B334" i="19"/>
  <c r="B315" i="19"/>
  <c r="B311" i="19"/>
  <c r="B307" i="19"/>
  <c r="B303" i="19"/>
  <c r="B299" i="19"/>
  <c r="B295" i="19"/>
  <c r="B291" i="19"/>
  <c r="B287" i="19"/>
  <c r="B268" i="19"/>
  <c r="B264" i="19"/>
  <c r="B260" i="19"/>
  <c r="B256" i="19"/>
  <c r="B252" i="19"/>
  <c r="B248" i="19"/>
  <c r="B244" i="19"/>
  <c r="B220" i="19"/>
  <c r="B216" i="19"/>
  <c r="B212" i="19"/>
  <c r="B208" i="19"/>
  <c r="B204" i="19"/>
  <c r="B200" i="19"/>
  <c r="B196" i="19"/>
  <c r="B192" i="19"/>
  <c r="B188" i="19"/>
  <c r="B184" i="19"/>
  <c r="B165" i="19"/>
  <c r="B161" i="19"/>
  <c r="B157" i="19"/>
  <c r="B153" i="19"/>
  <c r="B149" i="19"/>
  <c r="B145" i="19"/>
  <c r="B141" i="19"/>
  <c r="B137" i="19"/>
  <c r="B79" i="19"/>
  <c r="B75" i="19"/>
  <c r="B71" i="19"/>
  <c r="B67" i="19"/>
  <c r="B63" i="19"/>
  <c r="B52" i="19"/>
  <c r="B48" i="19"/>
  <c r="B44" i="19"/>
  <c r="B40" i="19"/>
  <c r="B36" i="19"/>
  <c r="D2294" i="8"/>
  <c r="D2297" i="8"/>
  <c r="D18" i="20" s="1"/>
  <c r="D2301" i="8"/>
  <c r="D22" i="20" s="1"/>
  <c r="D2298" i="8"/>
  <c r="D2302" i="8"/>
  <c r="D2295" i="8"/>
  <c r="D2299" i="8"/>
  <c r="D20" i="20" s="1"/>
  <c r="B34" i="19"/>
  <c r="D2303" i="8"/>
  <c r="D24" i="20" s="1"/>
  <c r="D2296" i="8"/>
  <c r="D2300" i="8"/>
  <c r="B362" i="19"/>
  <c r="B364" i="19"/>
  <c r="B24" i="19"/>
  <c r="B430" i="19"/>
  <c r="B426" i="19"/>
  <c r="B422" i="19"/>
  <c r="B418" i="19"/>
  <c r="B414" i="19"/>
  <c r="B410" i="19"/>
  <c r="B406" i="19"/>
  <c r="B402" i="19"/>
  <c r="B398" i="19"/>
  <c r="B394" i="19"/>
  <c r="B390" i="19"/>
  <c r="B383" i="19"/>
  <c r="B360" i="19"/>
  <c r="B356" i="19"/>
  <c r="B352" i="19"/>
  <c r="B348" i="19"/>
  <c r="B344" i="19"/>
  <c r="B340" i="19"/>
  <c r="B336" i="19"/>
  <c r="B332" i="19"/>
  <c r="B313" i="19"/>
  <c r="B309" i="19"/>
  <c r="B305" i="19"/>
  <c r="B301" i="19"/>
  <c r="B297" i="19"/>
  <c r="B293" i="19"/>
  <c r="B289" i="19"/>
  <c r="B270" i="19"/>
  <c r="B266" i="19"/>
  <c r="B262" i="19"/>
  <c r="B258" i="19"/>
  <c r="B254" i="19"/>
  <c r="B250" i="19"/>
  <c r="B246" i="19"/>
  <c r="B242" i="19"/>
  <c r="B218" i="19"/>
  <c r="B214" i="19"/>
  <c r="B210" i="19"/>
  <c r="B206" i="19"/>
  <c r="B202" i="19"/>
  <c r="B198" i="19"/>
  <c r="B194" i="19"/>
  <c r="B190" i="19"/>
  <c r="B186" i="19"/>
  <c r="B182" i="19"/>
  <c r="B163" i="19"/>
  <c r="B159" i="19"/>
  <c r="B155" i="19"/>
  <c r="B151" i="19"/>
  <c r="B147" i="19"/>
  <c r="B143" i="19"/>
  <c r="B139" i="19"/>
  <c r="B81" i="19"/>
  <c r="B77" i="19"/>
  <c r="B73" i="19"/>
  <c r="B69" i="19"/>
  <c r="B65" i="19"/>
  <c r="B54" i="19"/>
  <c r="B50" i="19"/>
  <c r="B46" i="19"/>
  <c r="B42" i="19"/>
  <c r="B35" i="19"/>
  <c r="B20" i="19"/>
  <c r="B16" i="19"/>
  <c r="D2313" i="8"/>
  <c r="C136" i="19"/>
  <c r="L280" i="10"/>
  <c r="U280" i="10"/>
  <c r="V337" i="10"/>
  <c r="Z115" i="10"/>
  <c r="I165" i="10"/>
  <c r="K165" i="10"/>
  <c r="Q165" i="10"/>
  <c r="T165" i="10"/>
  <c r="V165" i="10"/>
  <c r="Z165" i="10"/>
  <c r="AB165" i="10"/>
  <c r="G215" i="10"/>
  <c r="D361" i="10"/>
  <c r="M566" i="10"/>
  <c r="U566" i="10"/>
  <c r="V666" i="10"/>
  <c r="X666" i="10"/>
  <c r="I239" i="10"/>
  <c r="I279" i="10" s="1"/>
  <c r="N280" i="10"/>
  <c r="W280" i="10"/>
  <c r="J487" i="10"/>
  <c r="R487" i="10"/>
  <c r="V487" i="10"/>
  <c r="Z487" i="10"/>
  <c r="T616" i="10"/>
  <c r="V616" i="10"/>
  <c r="Z616" i="10"/>
  <c r="M35" i="19"/>
  <c r="M94" i="19" s="1"/>
  <c r="R337" i="10"/>
  <c r="M387" i="10"/>
  <c r="Z740" i="10"/>
  <c r="G165" i="10"/>
  <c r="O165" i="10"/>
  <c r="AB215" i="10"/>
  <c r="R280" i="10"/>
  <c r="Q566" i="10"/>
  <c r="Z666" i="10"/>
  <c r="Y115" i="10"/>
  <c r="X280" i="10"/>
  <c r="AA239" i="10"/>
  <c r="AA279" i="10" s="1"/>
  <c r="S387" i="10"/>
  <c r="W387" i="10"/>
  <c r="Y387" i="10"/>
  <c r="H566" i="10"/>
  <c r="R566" i="10"/>
  <c r="P666" i="10"/>
  <c r="U115" i="10"/>
  <c r="D280" i="10"/>
  <c r="AB280" i="10"/>
  <c r="W337" i="10"/>
  <c r="S115" i="10"/>
  <c r="H115" i="10"/>
  <c r="X239" i="10"/>
  <c r="X279" i="10" s="1"/>
  <c r="D311" i="10"/>
  <c r="S337" i="10"/>
  <c r="Y337" i="10"/>
  <c r="V437" i="10"/>
  <c r="L740" i="10"/>
  <c r="K215" i="10"/>
  <c r="X215" i="10"/>
  <c r="Z215" i="10"/>
  <c r="I280" i="10"/>
  <c r="AB239" i="10"/>
  <c r="AB279" i="10" s="1"/>
  <c r="Z337" i="10"/>
  <c r="R387" i="10"/>
  <c r="V387" i="10"/>
  <c r="W437" i="10"/>
  <c r="D461" i="10"/>
  <c r="G616" i="10"/>
  <c r="I616" i="10"/>
  <c r="U616" i="10"/>
  <c r="M666" i="10"/>
  <c r="J716" i="10"/>
  <c r="N716" i="10"/>
  <c r="P716" i="10"/>
  <c r="V716" i="10"/>
  <c r="X716" i="10"/>
  <c r="Z716" i="10"/>
  <c r="I716" i="10"/>
  <c r="AB716" i="10"/>
  <c r="Y716" i="10"/>
  <c r="J666" i="10"/>
  <c r="L666" i="10"/>
  <c r="Y666" i="10"/>
  <c r="AA666" i="10"/>
  <c r="I666" i="10"/>
  <c r="AB666" i="10"/>
  <c r="W616" i="10"/>
  <c r="Y616" i="10"/>
  <c r="H616" i="10"/>
  <c r="J616" i="10"/>
  <c r="L616" i="10"/>
  <c r="X616" i="10"/>
  <c r="T566" i="10"/>
  <c r="X566" i="10"/>
  <c r="P740" i="10"/>
  <c r="I566" i="10"/>
  <c r="G487" i="10"/>
  <c r="I487" i="10"/>
  <c r="M487" i="10"/>
  <c r="O487" i="10"/>
  <c r="Q487" i="10"/>
  <c r="S487" i="10"/>
  <c r="W487" i="10"/>
  <c r="Y487" i="10"/>
  <c r="N487" i="10"/>
  <c r="J437" i="10"/>
  <c r="Y437" i="10"/>
  <c r="G437" i="10"/>
  <c r="I437" i="10"/>
  <c r="M437" i="10"/>
  <c r="N437" i="10"/>
  <c r="G387" i="10"/>
  <c r="I387" i="10"/>
  <c r="J387" i="10"/>
  <c r="N387" i="10"/>
  <c r="J337" i="10"/>
  <c r="G337" i="10"/>
  <c r="I337" i="10"/>
  <c r="F317" i="10"/>
  <c r="F343" i="10" s="1"/>
  <c r="F367" i="10" s="1"/>
  <c r="F393" i="10" s="1"/>
  <c r="F417" i="10" s="1"/>
  <c r="F443" i="10" s="1"/>
  <c r="F467" i="10" s="1"/>
  <c r="F493" i="10" s="1"/>
  <c r="N337" i="10"/>
  <c r="U511" i="10"/>
  <c r="M215" i="10"/>
  <c r="O215" i="10"/>
  <c r="H215" i="10"/>
  <c r="J215" i="10"/>
  <c r="U215" i="10"/>
  <c r="W215" i="10"/>
  <c r="S215" i="10"/>
  <c r="L215" i="10"/>
  <c r="P215" i="10"/>
  <c r="R215" i="10"/>
  <c r="J165" i="10"/>
  <c r="L165" i="10"/>
  <c r="N165" i="10"/>
  <c r="W165" i="10"/>
  <c r="Y165" i="10"/>
  <c r="AA165" i="10"/>
  <c r="K115" i="10"/>
  <c r="M115" i="10"/>
  <c r="N115" i="10"/>
  <c r="P115" i="10"/>
  <c r="AA115" i="10"/>
  <c r="I115" i="10"/>
  <c r="R115" i="10"/>
  <c r="V115" i="10"/>
  <c r="X115" i="10"/>
  <c r="N239" i="10"/>
  <c r="N279" i="10" s="1"/>
  <c r="K239" i="10"/>
  <c r="K279" i="10" s="1"/>
  <c r="S239" i="10"/>
  <c r="S279" i="10" s="1"/>
  <c r="M65" i="10"/>
  <c r="Q65" i="10"/>
  <c r="Z65" i="10"/>
  <c r="J65" i="10"/>
  <c r="M239" i="10"/>
  <c r="M279" i="10" s="1"/>
  <c r="M282" i="10" s="1"/>
  <c r="V65" i="10"/>
  <c r="F296" i="10"/>
  <c r="F319" i="10"/>
  <c r="F345" i="10" s="1"/>
  <c r="F369" i="10" s="1"/>
  <c r="F395" i="10" s="1"/>
  <c r="F419" i="10" s="1"/>
  <c r="F445" i="10" s="1"/>
  <c r="F469" i="10" s="1"/>
  <c r="F495" i="10" s="1"/>
  <c r="P511" i="10"/>
  <c r="F527" i="10"/>
  <c r="F550" i="10"/>
  <c r="F576" i="10" s="1"/>
  <c r="L94" i="19"/>
  <c r="I65" i="10"/>
  <c r="N65" i="10"/>
  <c r="Y65" i="10"/>
  <c r="G115" i="10"/>
  <c r="L115" i="10"/>
  <c r="O115" i="10"/>
  <c r="T115" i="10"/>
  <c r="W115" i="10"/>
  <c r="AB115" i="10"/>
  <c r="H165" i="10"/>
  <c r="M165" i="10"/>
  <c r="U165" i="10"/>
  <c r="X165" i="10"/>
  <c r="I215" i="10"/>
  <c r="N215" i="10"/>
  <c r="Q215" i="10"/>
  <c r="V215" i="10"/>
  <c r="Y215" i="10"/>
  <c r="J239" i="10"/>
  <c r="J279" i="10" s="1"/>
  <c r="O280" i="10"/>
  <c r="R239" i="10"/>
  <c r="R279" i="10" s="1"/>
  <c r="Z239" i="10"/>
  <c r="Z279" i="10" s="1"/>
  <c r="K337" i="10"/>
  <c r="H387" i="10"/>
  <c r="H437" i="10"/>
  <c r="K437" i="10"/>
  <c r="U487" i="10"/>
  <c r="X487" i="10"/>
  <c r="AA487" i="10"/>
  <c r="I511" i="10"/>
  <c r="N566" i="10"/>
  <c r="S566" i="10"/>
  <c r="V566" i="10"/>
  <c r="K666" i="10"/>
  <c r="N666" i="10"/>
  <c r="F546" i="10"/>
  <c r="F572" i="10" s="1"/>
  <c r="F547" i="10"/>
  <c r="F573" i="10" s="1"/>
  <c r="G740" i="10"/>
  <c r="J740" i="10"/>
  <c r="T740" i="10"/>
  <c r="X740" i="10"/>
  <c r="G239" i="10"/>
  <c r="G279" i="10" s="1"/>
  <c r="K280" i="10"/>
  <c r="L239" i="10"/>
  <c r="L279" i="10" s="1"/>
  <c r="O239" i="10"/>
  <c r="O279" i="10" s="1"/>
  <c r="Q239" i="10"/>
  <c r="Q279" i="10" s="1"/>
  <c r="T239" i="10"/>
  <c r="T279" i="10" s="1"/>
  <c r="Y280" i="10"/>
  <c r="O337" i="10"/>
  <c r="Q337" i="10"/>
  <c r="O387" i="10"/>
  <c r="Q387" i="10"/>
  <c r="O437" i="10"/>
  <c r="Q437" i="10"/>
  <c r="H487" i="10"/>
  <c r="K487" i="10"/>
  <c r="F318" i="10"/>
  <c r="F344" i="10" s="1"/>
  <c r="F368" i="10" s="1"/>
  <c r="F394" i="10" s="1"/>
  <c r="F418" i="10" s="1"/>
  <c r="F444" i="10" s="1"/>
  <c r="F468" i="10" s="1"/>
  <c r="F494" i="10" s="1"/>
  <c r="H511" i="10"/>
  <c r="L511" i="10"/>
  <c r="Q511" i="10"/>
  <c r="R511" i="10"/>
  <c r="V511" i="10"/>
  <c r="X511" i="10"/>
  <c r="Y511" i="10"/>
  <c r="AB511" i="10"/>
  <c r="Z566" i="10"/>
  <c r="AB566" i="10"/>
  <c r="Q616" i="10"/>
  <c r="R666" i="10"/>
  <c r="T666" i="10"/>
  <c r="Q716" i="10"/>
  <c r="U716" i="10"/>
  <c r="F549" i="10"/>
  <c r="F575" i="10" s="1"/>
  <c r="K740" i="10"/>
  <c r="N740" i="10"/>
  <c r="O740" i="10"/>
  <c r="Q740" i="10"/>
  <c r="AB740" i="10"/>
  <c r="I94" i="19"/>
  <c r="F21" i="10"/>
  <c r="F44" i="10"/>
  <c r="F70" i="10" s="1"/>
  <c r="F94" i="10" s="1"/>
  <c r="F120" i="10" s="1"/>
  <c r="F144" i="10" s="1"/>
  <c r="F170" i="10" s="1"/>
  <c r="F194" i="10" s="1"/>
  <c r="F220" i="10" s="1"/>
  <c r="F17" i="19" s="1"/>
  <c r="D335" i="10"/>
  <c r="U337" i="10"/>
  <c r="AA337" i="10"/>
  <c r="X387" i="10"/>
  <c r="AA387" i="10"/>
  <c r="AA437" i="10"/>
  <c r="P616" i="10"/>
  <c r="F548" i="10"/>
  <c r="F574" i="10" s="1"/>
  <c r="H740" i="10"/>
  <c r="AA740" i="10"/>
  <c r="U239" i="10"/>
  <c r="U279" i="10" s="1"/>
  <c r="X337" i="10"/>
  <c r="U387" i="10"/>
  <c r="U437" i="10"/>
  <c r="X437" i="10"/>
  <c r="N616" i="10"/>
  <c r="U666" i="10"/>
  <c r="H716" i="10"/>
  <c r="M740" i="10"/>
  <c r="P165" i="10"/>
  <c r="H337" i="10"/>
  <c r="K387" i="10"/>
  <c r="D485" i="10"/>
  <c r="M511" i="10"/>
  <c r="P566" i="10"/>
  <c r="AB616" i="10"/>
  <c r="H666" i="10"/>
  <c r="U740" i="10"/>
  <c r="Y740" i="10"/>
  <c r="N94" i="19"/>
  <c r="J511" i="10"/>
  <c r="N511" i="10"/>
  <c r="T511" i="10"/>
  <c r="Z511" i="10"/>
  <c r="J566" i="10"/>
  <c r="L566" i="10"/>
  <c r="Y566" i="10"/>
  <c r="M616" i="10"/>
  <c r="Q666" i="10"/>
  <c r="L716" i="10"/>
  <c r="O716" i="10"/>
  <c r="R716" i="10"/>
  <c r="I740" i="10"/>
  <c r="R740" i="10"/>
  <c r="S740" i="10"/>
  <c r="V740" i="10"/>
  <c r="W740" i="10"/>
  <c r="H65" i="10"/>
  <c r="K65" i="10"/>
  <c r="P65" i="10"/>
  <c r="X65" i="10"/>
  <c r="K511" i="10"/>
  <c r="O566" i="10"/>
  <c r="G666" i="10"/>
  <c r="O94" i="19"/>
  <c r="W239" i="10"/>
  <c r="W279" i="10" s="1"/>
  <c r="P337" i="10"/>
  <c r="D385" i="10"/>
  <c r="P387" i="10"/>
  <c r="D435" i="10"/>
  <c r="P437" i="10"/>
  <c r="G511" i="10"/>
  <c r="W511" i="10"/>
  <c r="K566" i="10"/>
  <c r="AA566" i="10"/>
  <c r="O616" i="10"/>
  <c r="G716" i="10"/>
  <c r="W716" i="10"/>
  <c r="G65" i="10"/>
  <c r="L65" i="10"/>
  <c r="O65" i="10"/>
  <c r="T65" i="10"/>
  <c r="W65" i="10"/>
  <c r="AB65" i="10"/>
  <c r="H239" i="10"/>
  <c r="H279" i="10" s="1"/>
  <c r="P239" i="10"/>
  <c r="P279" i="10" s="1"/>
  <c r="Y239" i="10"/>
  <c r="Y279" i="10" s="1"/>
  <c r="L337" i="10"/>
  <c r="AB337" i="10"/>
  <c r="L387" i="10"/>
  <c r="AB387" i="10"/>
  <c r="L437" i="10"/>
  <c r="AB437" i="10"/>
  <c r="L487" i="10"/>
  <c r="AB487" i="10"/>
  <c r="S511" i="10"/>
  <c r="G566" i="10"/>
  <c r="W566" i="10"/>
  <c r="K616" i="10"/>
  <c r="AA616" i="10"/>
  <c r="O666" i="10"/>
  <c r="S716" i="10"/>
  <c r="AB94" i="19"/>
  <c r="V15" i="19"/>
  <c r="V239" i="10"/>
  <c r="V279" i="10" s="1"/>
  <c r="O511" i="10"/>
  <c r="T487" i="10"/>
  <c r="S65" i="10"/>
  <c r="AA65" i="10"/>
  <c r="T337" i="10"/>
  <c r="T387" i="10"/>
  <c r="T437" i="10"/>
  <c r="AA511" i="10"/>
  <c r="S616" i="10"/>
  <c r="W666" i="10"/>
  <c r="K716" i="10"/>
  <c r="AA716" i="10"/>
  <c r="Q94" i="19"/>
  <c r="P487" i="10"/>
  <c r="S666" i="10"/>
  <c r="AA94" i="19"/>
  <c r="Z94" i="19"/>
  <c r="X94" i="19"/>
  <c r="T94" i="19"/>
  <c r="H94" i="19"/>
  <c r="P94" i="19"/>
  <c r="Y94" i="19"/>
  <c r="U94" i="19"/>
  <c r="R94" i="19"/>
  <c r="W94" i="19"/>
  <c r="S94" i="19"/>
  <c r="K94" i="19"/>
  <c r="J94" i="19"/>
  <c r="G94" i="19"/>
  <c r="G107" i="23" l="1"/>
  <c r="K107" i="23"/>
  <c r="G105" i="23"/>
  <c r="AE107" i="23"/>
  <c r="R106" i="23"/>
  <c r="AC106" i="23"/>
  <c r="AI107" i="23"/>
  <c r="G106" i="23"/>
  <c r="W106" i="23"/>
  <c r="N106" i="23"/>
  <c r="X106" i="23"/>
  <c r="N105" i="23"/>
  <c r="R105" i="23"/>
  <c r="AC105" i="23"/>
  <c r="AI106" i="23"/>
  <c r="I107" i="23"/>
  <c r="Z105" i="23"/>
  <c r="Q107" i="23"/>
  <c r="AA105" i="23"/>
  <c r="H107" i="23"/>
  <c r="L105" i="23"/>
  <c r="S105" i="23"/>
  <c r="AG107" i="23"/>
  <c r="X107" i="23"/>
  <c r="K105" i="23"/>
  <c r="U107" i="23"/>
  <c r="AB107" i="23"/>
  <c r="U105" i="23"/>
  <c r="V105" i="23"/>
  <c r="V107" i="23"/>
  <c r="AG105" i="23"/>
  <c r="S107" i="23"/>
  <c r="T105" i="23"/>
  <c r="P106" i="23"/>
  <c r="Q105" i="23"/>
  <c r="Z104" i="23"/>
  <c r="S104" i="23"/>
  <c r="AB104" i="23"/>
  <c r="W104" i="23"/>
  <c r="U104" i="23"/>
  <c r="T104" i="23"/>
  <c r="Q104" i="23"/>
  <c r="G104" i="23"/>
  <c r="AG104" i="23"/>
  <c r="I104" i="23"/>
  <c r="P104" i="23"/>
  <c r="AC104" i="23"/>
  <c r="V104" i="23"/>
  <c r="K104" i="23"/>
  <c r="AK104" i="23"/>
  <c r="X104" i="23"/>
  <c r="Y104" i="23"/>
  <c r="R104" i="23"/>
  <c r="O104" i="23"/>
  <c r="AE104" i="23"/>
  <c r="AI104" i="23"/>
  <c r="J104" i="23"/>
  <c r="N104" i="23"/>
  <c r="M104" i="23"/>
  <c r="L104" i="23"/>
  <c r="AA104" i="23"/>
  <c r="H104" i="23"/>
  <c r="N107" i="23"/>
  <c r="I106" i="23"/>
  <c r="AE106" i="23"/>
  <c r="O105" i="23"/>
  <c r="Y106" i="23"/>
  <c r="W107" i="23"/>
  <c r="L106" i="23"/>
  <c r="P105" i="23"/>
  <c r="L107" i="23"/>
  <c r="T106" i="23"/>
  <c r="T109" i="23" s="1"/>
  <c r="AB106" i="23"/>
  <c r="I105" i="23"/>
  <c r="AK105" i="23"/>
  <c r="Z107" i="23"/>
  <c r="W105" i="23"/>
  <c r="AA107" i="23"/>
  <c r="J107" i="23"/>
  <c r="S106" i="23"/>
  <c r="Q106" i="23"/>
  <c r="J105" i="23"/>
  <c r="AE105" i="23"/>
  <c r="AB102" i="23"/>
  <c r="O102" i="23"/>
  <c r="N102" i="23"/>
  <c r="AK102" i="23"/>
  <c r="J102" i="23"/>
  <c r="AE102" i="23"/>
  <c r="R102" i="23"/>
  <c r="U102" i="23"/>
  <c r="Z102" i="23"/>
  <c r="Z109" i="23" s="1"/>
  <c r="S102" i="23"/>
  <c r="X102" i="23"/>
  <c r="AC102" i="23"/>
  <c r="K102" i="23"/>
  <c r="P102" i="23"/>
  <c r="W102" i="23"/>
  <c r="Q102" i="23"/>
  <c r="I102" i="23"/>
  <c r="G102" i="23"/>
  <c r="T102" i="23"/>
  <c r="AA102" i="23"/>
  <c r="Y102" i="23"/>
  <c r="H102" i="23"/>
  <c r="L102" i="23"/>
  <c r="AG102" i="23"/>
  <c r="AI102" i="23"/>
  <c r="M102" i="23"/>
  <c r="V102" i="23"/>
  <c r="H106" i="23"/>
  <c r="X105" i="23"/>
  <c r="AG106" i="23"/>
  <c r="AK106" i="23"/>
  <c r="K106" i="23"/>
  <c r="AK107" i="23"/>
  <c r="U106" i="23"/>
  <c r="AI105" i="23"/>
  <c r="R107" i="23"/>
  <c r="M106" i="23"/>
  <c r="Z106" i="23"/>
  <c r="AB105" i="23"/>
  <c r="P107" i="23"/>
  <c r="J106" i="23"/>
  <c r="H105" i="23"/>
  <c r="O107" i="23"/>
  <c r="AC107" i="23"/>
  <c r="V106" i="23"/>
  <c r="AA106" i="23"/>
  <c r="V103" i="23"/>
  <c r="L103" i="23"/>
  <c r="Q103" i="23"/>
  <c r="AB103" i="23"/>
  <c r="M103" i="23"/>
  <c r="R103" i="23"/>
  <c r="S103" i="23"/>
  <c r="S109" i="23" s="1"/>
  <c r="O103" i="23"/>
  <c r="Z103" i="23"/>
  <c r="G103" i="23"/>
  <c r="N103" i="23"/>
  <c r="W103" i="23"/>
  <c r="T103" i="23"/>
  <c r="H103" i="23"/>
  <c r="AE103" i="23"/>
  <c r="AC103" i="23"/>
  <c r="AA103" i="23"/>
  <c r="U103" i="23"/>
  <c r="AI103" i="23"/>
  <c r="P103" i="23"/>
  <c r="AK103" i="23"/>
  <c r="K103" i="23"/>
  <c r="X103" i="23"/>
  <c r="I103" i="23"/>
  <c r="J103" i="23"/>
  <c r="Y103" i="23"/>
  <c r="AG103" i="23"/>
  <c r="F162" i="17"/>
  <c r="F196" i="17"/>
  <c r="F231" i="17" s="1"/>
  <c r="F266" i="17" s="1"/>
  <c r="F20" i="17"/>
  <c r="F54" i="17"/>
  <c r="F89" i="17" s="1"/>
  <c r="F124" i="17" s="1"/>
  <c r="U182" i="27"/>
  <c r="U181" i="27"/>
  <c r="AG181" i="27"/>
  <c r="AG182" i="27"/>
  <c r="AI57" i="26"/>
  <c r="X39" i="27"/>
  <c r="X58" i="27" s="1"/>
  <c r="Q78" i="27"/>
  <c r="Q106" i="27" s="1"/>
  <c r="R78" i="27"/>
  <c r="R106" i="27" s="1"/>
  <c r="R39" i="27"/>
  <c r="R58" i="27" s="1"/>
  <c r="Y39" i="27"/>
  <c r="Y58" i="27" s="1"/>
  <c r="Y78" i="27"/>
  <c r="Y106" i="27" s="1"/>
  <c r="L78" i="27"/>
  <c r="L106" i="27" s="1"/>
  <c r="N39" i="27"/>
  <c r="U39" i="27"/>
  <c r="U58" i="27" s="1"/>
  <c r="Z78" i="27"/>
  <c r="Z106" i="27" s="1"/>
  <c r="AA78" i="27"/>
  <c r="AA106" i="27" s="1"/>
  <c r="AA39" i="27"/>
  <c r="AB78" i="27"/>
  <c r="AB106" i="27" s="1"/>
  <c r="AB39" i="27"/>
  <c r="AB58" i="27" s="1"/>
  <c r="F111" i="16"/>
  <c r="F158" i="16"/>
  <c r="F182" i="16"/>
  <c r="G128" i="25"/>
  <c r="G155" i="25"/>
  <c r="G101" i="25"/>
  <c r="G149" i="25"/>
  <c r="G95" i="25"/>
  <c r="G122" i="25"/>
  <c r="G131" i="25"/>
  <c r="G158" i="25"/>
  <c r="G104" i="25"/>
  <c r="G153" i="25"/>
  <c r="G99" i="25"/>
  <c r="G126" i="25"/>
  <c r="G124" i="25"/>
  <c r="G151" i="25"/>
  <c r="G97" i="25"/>
  <c r="G123" i="25"/>
  <c r="G96" i="25"/>
  <c r="G150" i="25"/>
  <c r="G152" i="25"/>
  <c r="G98" i="25"/>
  <c r="G125" i="25"/>
  <c r="G127" i="25"/>
  <c r="G154" i="25"/>
  <c r="G100" i="25"/>
  <c r="G156" i="25"/>
  <c r="G102" i="25"/>
  <c r="G129" i="25"/>
  <c r="G44" i="25"/>
  <c r="G40" i="25"/>
  <c r="G70" i="25" s="1"/>
  <c r="G37" i="25"/>
  <c r="G67" i="25" s="1"/>
  <c r="G43" i="25"/>
  <c r="G73" i="25" s="1"/>
  <c r="G39" i="25"/>
  <c r="G69" i="25" s="1"/>
  <c r="G38" i="25"/>
  <c r="G68" i="25" s="1"/>
  <c r="G41" i="25"/>
  <c r="G71" i="25" s="1"/>
  <c r="G36" i="25"/>
  <c r="G66" i="25" s="1"/>
  <c r="G45" i="25"/>
  <c r="G75" i="25" s="1"/>
  <c r="G35" i="25"/>
  <c r="G65" i="25" s="1"/>
  <c r="G42" i="25"/>
  <c r="G72" i="25" s="1"/>
  <c r="H42" i="25"/>
  <c r="H72" i="25" s="1"/>
  <c r="H38" i="25"/>
  <c r="H68" i="25" s="1"/>
  <c r="H35" i="25"/>
  <c r="H65" i="25" s="1"/>
  <c r="H37" i="25"/>
  <c r="H67" i="25" s="1"/>
  <c r="H36" i="25"/>
  <c r="H66" i="25" s="1"/>
  <c r="H39" i="25"/>
  <c r="H69" i="25" s="1"/>
  <c r="H44" i="25"/>
  <c r="H40" i="25"/>
  <c r="H70" i="25" s="1"/>
  <c r="H41" i="25"/>
  <c r="H71" i="25" s="1"/>
  <c r="H43" i="25"/>
  <c r="H73" i="25" s="1"/>
  <c r="H45" i="25"/>
  <c r="H75" i="25" s="1"/>
  <c r="I45" i="25"/>
  <c r="I75" i="25" s="1"/>
  <c r="I37" i="25"/>
  <c r="I67" i="25" s="1"/>
  <c r="I42" i="25"/>
  <c r="I72" i="25" s="1"/>
  <c r="I38" i="25"/>
  <c r="I68" i="25" s="1"/>
  <c r="I41" i="25"/>
  <c r="I71" i="25" s="1"/>
  <c r="I39" i="25"/>
  <c r="I69" i="25" s="1"/>
  <c r="I35" i="25"/>
  <c r="I65" i="25" s="1"/>
  <c r="I36" i="25"/>
  <c r="I66" i="25" s="1"/>
  <c r="I43" i="25"/>
  <c r="I73" i="25" s="1"/>
  <c r="I44" i="25"/>
  <c r="I40" i="25"/>
  <c r="I70" i="25" s="1"/>
  <c r="F598" i="10"/>
  <c r="F624" i="10" s="1"/>
  <c r="F648" i="10" s="1"/>
  <c r="F674" i="10" s="1"/>
  <c r="F698" i="10" s="1"/>
  <c r="F724" i="10" s="1"/>
  <c r="F599" i="10"/>
  <c r="F625" i="10" s="1"/>
  <c r="F649" i="10" s="1"/>
  <c r="F675" i="10" s="1"/>
  <c r="F699" i="10" s="1"/>
  <c r="F725" i="10" s="1"/>
  <c r="F597" i="10"/>
  <c r="F623" i="10" s="1"/>
  <c r="F647" i="10" s="1"/>
  <c r="F673" i="10" s="1"/>
  <c r="F697" i="10" s="1"/>
  <c r="F723" i="10" s="1"/>
  <c r="F596" i="10"/>
  <c r="F622" i="10" s="1"/>
  <c r="F646" i="10" s="1"/>
  <c r="F672" i="10" s="1"/>
  <c r="F696" i="10" s="1"/>
  <c r="F722" i="10" s="1"/>
  <c r="F595" i="10"/>
  <c r="F621" i="10" s="1"/>
  <c r="F645" i="10" s="1"/>
  <c r="F671" i="10" s="1"/>
  <c r="F695" i="10" s="1"/>
  <c r="F721" i="10" s="1"/>
  <c r="F594" i="10"/>
  <c r="F620" i="10" s="1"/>
  <c r="F644" i="10" s="1"/>
  <c r="F670" i="10" s="1"/>
  <c r="F694" i="10" s="1"/>
  <c r="F720" i="10" s="1"/>
  <c r="F600" i="10"/>
  <c r="F626" i="10" s="1"/>
  <c r="F650" i="10" s="1"/>
  <c r="F676" i="10" s="1"/>
  <c r="F700" i="10" s="1"/>
  <c r="F726" i="10" s="1"/>
  <c r="L56" i="26"/>
  <c r="Z58" i="27"/>
  <c r="Q244" i="16"/>
  <c r="N58" i="27"/>
  <c r="F69" i="22"/>
  <c r="F70" i="22" s="1"/>
  <c r="F71" i="22" s="1"/>
  <c r="F73" i="22" s="1"/>
  <c r="F75" i="22" s="1"/>
  <c r="F77" i="22" s="1"/>
  <c r="F78" i="22" s="1"/>
  <c r="F79" i="22" s="1"/>
  <c r="F28" i="23"/>
  <c r="F29" i="23" s="1"/>
  <c r="F30" i="23" s="1"/>
  <c r="G62" i="27"/>
  <c r="S62" i="27"/>
  <c r="S66" i="27"/>
  <c r="S63" i="27"/>
  <c r="O63" i="27"/>
  <c r="O62" i="27"/>
  <c r="O66" i="27"/>
  <c r="W62" i="27"/>
  <c r="W66" i="27"/>
  <c r="W63" i="27"/>
  <c r="K63" i="27"/>
  <c r="K66" i="27"/>
  <c r="K62" i="27"/>
  <c r="M63" i="27"/>
  <c r="M62" i="27"/>
  <c r="M66" i="27"/>
  <c r="P66" i="27"/>
  <c r="P63" i="27"/>
  <c r="P62" i="27"/>
  <c r="Z66" i="27"/>
  <c r="Z63" i="27"/>
  <c r="Z62" i="27"/>
  <c r="Y63" i="27"/>
  <c r="Y66" i="27"/>
  <c r="Y62" i="27"/>
  <c r="AB63" i="27"/>
  <c r="AB62" i="27"/>
  <c r="AB66" i="27"/>
  <c r="L66" i="27"/>
  <c r="L63" i="27"/>
  <c r="L62" i="27"/>
  <c r="V62" i="27"/>
  <c r="V63" i="27"/>
  <c r="V66" i="27"/>
  <c r="U62" i="27"/>
  <c r="U66" i="27"/>
  <c r="U63" i="27"/>
  <c r="X63" i="27"/>
  <c r="X62" i="27"/>
  <c r="X66" i="27"/>
  <c r="AI62" i="27"/>
  <c r="I63" i="27"/>
  <c r="AG66" i="27"/>
  <c r="AI63" i="27"/>
  <c r="AI66" i="27"/>
  <c r="AG62" i="27"/>
  <c r="I62" i="27"/>
  <c r="AG63" i="27"/>
  <c r="I66" i="27"/>
  <c r="R66" i="27"/>
  <c r="R63" i="27"/>
  <c r="R62" i="27"/>
  <c r="Q66" i="27"/>
  <c r="Q62" i="27"/>
  <c r="Q63" i="27"/>
  <c r="T63" i="27"/>
  <c r="T62" i="27"/>
  <c r="T66" i="27"/>
  <c r="AA63" i="27"/>
  <c r="AA62" i="27"/>
  <c r="AA66" i="27"/>
  <c r="J63" i="27"/>
  <c r="J62" i="27"/>
  <c r="J66" i="27"/>
  <c r="N62" i="27"/>
  <c r="N63" i="27"/>
  <c r="N66" i="27"/>
  <c r="K56" i="26"/>
  <c r="O56" i="26"/>
  <c r="O57" i="26" s="1"/>
  <c r="N56" i="26"/>
  <c r="N57" i="26" s="1"/>
  <c r="Y448" i="19"/>
  <c r="Q448" i="19"/>
  <c r="U448" i="19"/>
  <c r="U106" i="27"/>
  <c r="M1578" i="15"/>
  <c r="F1582" i="15"/>
  <c r="I448" i="19"/>
  <c r="AA58" i="27"/>
  <c r="K82" i="25"/>
  <c r="M78" i="25"/>
  <c r="J77" i="25"/>
  <c r="L57" i="27"/>
  <c r="L108" i="27"/>
  <c r="F1504" i="15"/>
  <c r="F460" i="19"/>
  <c r="F459" i="19"/>
  <c r="P1578" i="15"/>
  <c r="P448" i="19"/>
  <c r="X447" i="19"/>
  <c r="X1577" i="15"/>
  <c r="P447" i="19"/>
  <c r="P1577" i="15"/>
  <c r="H1577" i="15"/>
  <c r="H447" i="19"/>
  <c r="S1578" i="15"/>
  <c r="S448" i="19"/>
  <c r="U1577" i="15"/>
  <c r="U1587" i="15" s="1"/>
  <c r="U447" i="19"/>
  <c r="M1577" i="15"/>
  <c r="M447" i="19"/>
  <c r="M23" i="21" s="1"/>
  <c r="N1578" i="15"/>
  <c r="N448" i="19"/>
  <c r="L448" i="19"/>
  <c r="L1578" i="15"/>
  <c r="V447" i="19"/>
  <c r="V1577" i="15"/>
  <c r="N447" i="19"/>
  <c r="N23" i="21" s="1"/>
  <c r="N1577" i="15"/>
  <c r="O1578" i="15"/>
  <c r="O448" i="19"/>
  <c r="AB1577" i="15"/>
  <c r="AB447" i="19"/>
  <c r="S447" i="19"/>
  <c r="S1577" i="15"/>
  <c r="K447" i="19"/>
  <c r="K1577" i="15"/>
  <c r="Z1578" i="15"/>
  <c r="Z448" i="19"/>
  <c r="J1578" i="15"/>
  <c r="J448" i="19"/>
  <c r="X1578" i="15"/>
  <c r="X448" i="19"/>
  <c r="H1578" i="15"/>
  <c r="H448" i="19"/>
  <c r="T447" i="19"/>
  <c r="T1577" i="15"/>
  <c r="L447" i="19"/>
  <c r="L23" i="21" s="1"/>
  <c r="L1577" i="15"/>
  <c r="L1587" i="15" s="1"/>
  <c r="AB448" i="19"/>
  <c r="AB1578" i="15"/>
  <c r="K1578" i="15"/>
  <c r="K448" i="19"/>
  <c r="Y447" i="19"/>
  <c r="Y1577" i="15"/>
  <c r="Y1587" i="15" s="1"/>
  <c r="Q1577" i="15"/>
  <c r="Q1587" i="15" s="1"/>
  <c r="Q447" i="19"/>
  <c r="I447" i="19"/>
  <c r="I1577" i="15"/>
  <c r="I1587" i="15" s="1"/>
  <c r="V1578" i="15"/>
  <c r="V448" i="19"/>
  <c r="T1578" i="15"/>
  <c r="T448" i="19"/>
  <c r="Z447" i="19"/>
  <c r="Z1577" i="15"/>
  <c r="R1577" i="15"/>
  <c r="R447" i="19"/>
  <c r="J1577" i="15"/>
  <c r="J1587" i="15" s="1"/>
  <c r="J447" i="19"/>
  <c r="J23" i="21" s="1"/>
  <c r="W448" i="19"/>
  <c r="W1578" i="15"/>
  <c r="G448" i="19"/>
  <c r="G1578" i="15"/>
  <c r="W1577" i="15"/>
  <c r="W447" i="19"/>
  <c r="O1577" i="15"/>
  <c r="O447" i="19"/>
  <c r="G447" i="19"/>
  <c r="G1577" i="15"/>
  <c r="R1578" i="15"/>
  <c r="R448" i="19"/>
  <c r="AK140" i="23"/>
  <c r="AC140" i="23"/>
  <c r="AC97" i="27" s="1"/>
  <c r="Y140" i="23"/>
  <c r="U140" i="23"/>
  <c r="Q140" i="23"/>
  <c r="M140" i="23"/>
  <c r="I140" i="23"/>
  <c r="I97" i="27" s="1"/>
  <c r="AI140" i="23"/>
  <c r="AI97" i="27" s="1"/>
  <c r="AA140" i="23"/>
  <c r="V140" i="23"/>
  <c r="P140" i="23"/>
  <c r="K140" i="23"/>
  <c r="K97" i="27" s="1"/>
  <c r="AG140" i="23"/>
  <c r="Z140" i="23"/>
  <c r="T140" i="23"/>
  <c r="O140" i="23"/>
  <c r="O97" i="27" s="1"/>
  <c r="J140" i="23"/>
  <c r="AE140" i="23"/>
  <c r="AE97" i="27" s="1"/>
  <c r="S140" i="23"/>
  <c r="H140" i="23"/>
  <c r="H97" i="27" s="1"/>
  <c r="AB140" i="23"/>
  <c r="R140" i="23"/>
  <c r="R97" i="27" s="1"/>
  <c r="G140" i="23"/>
  <c r="G97" i="27" s="1"/>
  <c r="X140" i="23"/>
  <c r="N140" i="23"/>
  <c r="W140" i="23"/>
  <c r="L140" i="23"/>
  <c r="L97" i="27" s="1"/>
  <c r="AI28" i="26"/>
  <c r="U30" i="27"/>
  <c r="AE28" i="26"/>
  <c r="AG28" i="26"/>
  <c r="T29" i="27"/>
  <c r="F113" i="23"/>
  <c r="F114" i="23" s="1"/>
  <c r="F115" i="23" s="1"/>
  <c r="F116" i="23" s="1"/>
  <c r="F117" i="23" s="1"/>
  <c r="F118" i="23" s="1"/>
  <c r="F119" i="23" s="1"/>
  <c r="F120" i="23" s="1"/>
  <c r="F121" i="23" s="1"/>
  <c r="F122" i="23" s="1"/>
  <c r="F123" i="23" s="1"/>
  <c r="F124" i="23" s="1"/>
  <c r="F125" i="23" s="1"/>
  <c r="F126" i="23" s="1"/>
  <c r="F127" i="23" s="1"/>
  <c r="F128" i="23" s="1"/>
  <c r="F129" i="23" s="1"/>
  <c r="F130" i="23" s="1"/>
  <c r="F131" i="23" s="1"/>
  <c r="F132" i="23" s="1"/>
  <c r="F133" i="23" s="1"/>
  <c r="F134" i="23" s="1"/>
  <c r="F135" i="23" s="1"/>
  <c r="F136" i="23" s="1"/>
  <c r="F137" i="23" s="1"/>
  <c r="F138" i="23" s="1"/>
  <c r="AC40" i="26"/>
  <c r="AC68" i="26" s="1"/>
  <c r="AI47" i="26"/>
  <c r="O40" i="26"/>
  <c r="O68" i="26" s="1"/>
  <c r="F45" i="22"/>
  <c r="F46" i="22" s="1"/>
  <c r="F48" i="22" s="1"/>
  <c r="C448" i="19"/>
  <c r="D57" i="20"/>
  <c r="C447" i="19"/>
  <c r="D56" i="20"/>
  <c r="C449" i="19"/>
  <c r="D58" i="20"/>
  <c r="C450" i="19"/>
  <c r="D59" i="20"/>
  <c r="C26" i="19"/>
  <c r="D26" i="20"/>
  <c r="C28" i="19"/>
  <c r="D28" i="20"/>
  <c r="C33" i="19"/>
  <c r="D33" i="20"/>
  <c r="C31" i="19"/>
  <c r="D31" i="20"/>
  <c r="C30" i="19"/>
  <c r="D30" i="20"/>
  <c r="C29" i="19"/>
  <c r="D29" i="20"/>
  <c r="C32" i="19"/>
  <c r="D32" i="20"/>
  <c r="C27" i="19"/>
  <c r="D27" i="20"/>
  <c r="C459" i="19"/>
  <c r="C463" i="19"/>
  <c r="C462" i="19"/>
  <c r="C461" i="19"/>
  <c r="C464" i="19"/>
  <c r="C460" i="19"/>
  <c r="C454" i="19"/>
  <c r="C451" i="19"/>
  <c r="C453" i="19"/>
  <c r="C191" i="19"/>
  <c r="C240" i="19"/>
  <c r="C239" i="19"/>
  <c r="C238" i="19"/>
  <c r="C237" i="19"/>
  <c r="C236" i="19"/>
  <c r="C235" i="19"/>
  <c r="C234" i="19"/>
  <c r="C233" i="19"/>
  <c r="C232" i="19"/>
  <c r="C231" i="19"/>
  <c r="C230" i="19"/>
  <c r="C229" i="19"/>
  <c r="C228" i="19"/>
  <c r="C227" i="19"/>
  <c r="C226" i="19"/>
  <c r="C225" i="19"/>
  <c r="C224" i="19"/>
  <c r="C223" i="19"/>
  <c r="C222" i="19"/>
  <c r="C221" i="19"/>
  <c r="C361" i="19"/>
  <c r="C380" i="19"/>
  <c r="C377" i="19"/>
  <c r="C373" i="19"/>
  <c r="C369" i="19"/>
  <c r="C378" i="19"/>
  <c r="C374" i="19"/>
  <c r="C370" i="19"/>
  <c r="C366" i="19"/>
  <c r="C379" i="19"/>
  <c r="C375" i="19"/>
  <c r="C371" i="19"/>
  <c r="C367" i="19"/>
  <c r="C376" i="19"/>
  <c r="C372" i="19"/>
  <c r="C368" i="19"/>
  <c r="C416" i="19"/>
  <c r="C439" i="19"/>
  <c r="C435" i="19"/>
  <c r="C442" i="19"/>
  <c r="C438" i="19"/>
  <c r="C434" i="19"/>
  <c r="C440" i="19"/>
  <c r="C436" i="19"/>
  <c r="C441" i="19"/>
  <c r="C437" i="19"/>
  <c r="C433" i="19"/>
  <c r="C164" i="19"/>
  <c r="C178" i="19"/>
  <c r="C174" i="19"/>
  <c r="C170" i="19"/>
  <c r="C166" i="19"/>
  <c r="C177" i="19"/>
  <c r="C173" i="19"/>
  <c r="C169" i="19"/>
  <c r="C179" i="19"/>
  <c r="C175" i="19"/>
  <c r="C171" i="19"/>
  <c r="C167" i="19"/>
  <c r="C176" i="19"/>
  <c r="C168" i="19"/>
  <c r="C180" i="19"/>
  <c r="C172" i="19"/>
  <c r="D50" i="20"/>
  <c r="C330" i="19"/>
  <c r="C326" i="19"/>
  <c r="C322" i="19"/>
  <c r="C318" i="19"/>
  <c r="C327" i="19"/>
  <c r="C323" i="19"/>
  <c r="C319" i="19"/>
  <c r="C328" i="19"/>
  <c r="C324" i="19"/>
  <c r="C320" i="19"/>
  <c r="C316" i="19"/>
  <c r="C329" i="19"/>
  <c r="C325" i="19"/>
  <c r="C321" i="19"/>
  <c r="C317" i="19"/>
  <c r="C78" i="19"/>
  <c r="C88" i="19"/>
  <c r="C84" i="19"/>
  <c r="C91" i="19"/>
  <c r="C87" i="19"/>
  <c r="C83" i="19"/>
  <c r="C90" i="19"/>
  <c r="C86" i="19"/>
  <c r="C82" i="19"/>
  <c r="C89" i="19"/>
  <c r="C85" i="19"/>
  <c r="C243" i="19"/>
  <c r="C284" i="19"/>
  <c r="C280" i="19"/>
  <c r="C276" i="19"/>
  <c r="C272" i="19"/>
  <c r="C283" i="19"/>
  <c r="C279" i="19"/>
  <c r="C275" i="19"/>
  <c r="C271" i="19"/>
  <c r="C285" i="19"/>
  <c r="C281" i="19"/>
  <c r="C277" i="19"/>
  <c r="C273" i="19"/>
  <c r="C282" i="19"/>
  <c r="C274" i="19"/>
  <c r="C278" i="19"/>
  <c r="C62" i="19"/>
  <c r="C61" i="19"/>
  <c r="F1575" i="15"/>
  <c r="F444" i="19"/>
  <c r="F23" i="21" s="1"/>
  <c r="C43" i="19"/>
  <c r="C57" i="19"/>
  <c r="C58" i="19"/>
  <c r="C55" i="19"/>
  <c r="C59" i="19"/>
  <c r="C56" i="19"/>
  <c r="U244" i="16"/>
  <c r="D108" i="16"/>
  <c r="D110" i="16"/>
  <c r="D70" i="16"/>
  <c r="D117" i="16"/>
  <c r="D62" i="16"/>
  <c r="D116" i="16"/>
  <c r="D40" i="16"/>
  <c r="D49" i="16"/>
  <c r="D109" i="16"/>
  <c r="D67" i="16"/>
  <c r="D113" i="16"/>
  <c r="D41" i="16"/>
  <c r="D48" i="16"/>
  <c r="D69" i="16"/>
  <c r="D45" i="16"/>
  <c r="D68" i="16"/>
  <c r="D50" i="16"/>
  <c r="D63" i="16"/>
  <c r="D114" i="16"/>
  <c r="D44" i="16"/>
  <c r="D112" i="16"/>
  <c r="D118" i="16"/>
  <c r="D65" i="16"/>
  <c r="D72" i="16"/>
  <c r="D66" i="16"/>
  <c r="D115" i="16"/>
  <c r="D111" i="16"/>
  <c r="D47" i="16"/>
  <c r="D42" i="16"/>
  <c r="D81" i="16"/>
  <c r="F335" i="15"/>
  <c r="AC30" i="21"/>
  <c r="AC20" i="21"/>
  <c r="AC31" i="21"/>
  <c r="AC21" i="21"/>
  <c r="AC24" i="21"/>
  <c r="AC23" i="21"/>
  <c r="AC16" i="21"/>
  <c r="AC22" i="21"/>
  <c r="AC15" i="21"/>
  <c r="AG47" i="26"/>
  <c r="O46" i="26"/>
  <c r="O47" i="26" s="1"/>
  <c r="AE47" i="26"/>
  <c r="AE57" i="26"/>
  <c r="AC47" i="26"/>
  <c r="AC57" i="26"/>
  <c r="F56" i="12"/>
  <c r="F58" i="12" s="1"/>
  <c r="F454" i="12"/>
  <c r="F455" i="12" s="1"/>
  <c r="F456" i="12" s="1"/>
  <c r="F457" i="12" s="1"/>
  <c r="F458" i="12" s="1"/>
  <c r="F459" i="12" s="1"/>
  <c r="F460" i="12" s="1"/>
  <c r="F461" i="12" s="1"/>
  <c r="F462" i="12" s="1"/>
  <c r="F463" i="12" s="1"/>
  <c r="F464" i="12" s="1"/>
  <c r="F466" i="12" s="1"/>
  <c r="F280" i="10"/>
  <c r="F282" i="10" s="1"/>
  <c r="F35" i="19"/>
  <c r="F245" i="25"/>
  <c r="F244" i="25"/>
  <c r="F246" i="25"/>
  <c r="F250" i="25"/>
  <c r="F251" i="25"/>
  <c r="F249" i="25"/>
  <c r="F248" i="25"/>
  <c r="F247" i="25"/>
  <c r="M65" i="25"/>
  <c r="N65" i="25"/>
  <c r="O65" i="25"/>
  <c r="L65" i="25"/>
  <c r="L76" i="25"/>
  <c r="O76" i="25"/>
  <c r="M77" i="25"/>
  <c r="K77" i="25"/>
  <c r="J83" i="25"/>
  <c r="K74" i="25"/>
  <c r="J74" i="25"/>
  <c r="AI31" i="21"/>
  <c r="AG31" i="21"/>
  <c r="AI24" i="21"/>
  <c r="AI22" i="21"/>
  <c r="AI23" i="21"/>
  <c r="AI15" i="21"/>
  <c r="AI35" i="27" s="1"/>
  <c r="AE30" i="21"/>
  <c r="AI21" i="21"/>
  <c r="AI16" i="21"/>
  <c r="AI36" i="27" s="1"/>
  <c r="AE31" i="21"/>
  <c r="AI20" i="21"/>
  <c r="AG30" i="21"/>
  <c r="AI30" i="21"/>
  <c r="AE15" i="21"/>
  <c r="AE35" i="27" s="1"/>
  <c r="AG15" i="21"/>
  <c r="AG35" i="27" s="1"/>
  <c r="AE20" i="21"/>
  <c r="AG20" i="21"/>
  <c r="AE23" i="21"/>
  <c r="AG23" i="21"/>
  <c r="AE24" i="21"/>
  <c r="AG24" i="21"/>
  <c r="AE21" i="21"/>
  <c r="AG21" i="21"/>
  <c r="AE16" i="21"/>
  <c r="AE36" i="27" s="1"/>
  <c r="AG16" i="21"/>
  <c r="AG36" i="27" s="1"/>
  <c r="AE22" i="21"/>
  <c r="AG22" i="21"/>
  <c r="X244" i="16"/>
  <c r="L28" i="27"/>
  <c r="V30" i="27"/>
  <c r="U29" i="27"/>
  <c r="K244" i="16"/>
  <c r="I244" i="16"/>
  <c r="F1581" i="15"/>
  <c r="F455" i="19"/>
  <c r="AA112" i="27"/>
  <c r="R111" i="27"/>
  <c r="S115" i="27"/>
  <c r="K1786" i="14"/>
  <c r="T1786" i="14"/>
  <c r="R1786" i="14"/>
  <c r="W244" i="16"/>
  <c r="T244" i="16"/>
  <c r="N244" i="16"/>
  <c r="V136" i="19"/>
  <c r="V20" i="21" s="1"/>
  <c r="H244" i="16"/>
  <c r="J244" i="16"/>
  <c r="U1786" i="14"/>
  <c r="M1786" i="14"/>
  <c r="O1786" i="14"/>
  <c r="F458" i="19"/>
  <c r="F24" i="13"/>
  <c r="F25" i="13" s="1"/>
  <c r="F79" i="20"/>
  <c r="G41" i="26"/>
  <c r="V474" i="12"/>
  <c r="Z244" i="16"/>
  <c r="G244" i="16"/>
  <c r="V244" i="16"/>
  <c r="O244" i="16"/>
  <c r="P472" i="12"/>
  <c r="P474" i="12" s="1"/>
  <c r="F562" i="11"/>
  <c r="F66" i="19" s="1"/>
  <c r="J282" i="10"/>
  <c r="C150" i="19"/>
  <c r="F15" i="21"/>
  <c r="R244" i="16"/>
  <c r="M244" i="16"/>
  <c r="G1786" i="14"/>
  <c r="J1786" i="14"/>
  <c r="Y1786" i="14"/>
  <c r="N1786" i="14"/>
  <c r="F185" i="13"/>
  <c r="F290" i="19" s="1"/>
  <c r="AA1587" i="15"/>
  <c r="AB472" i="12"/>
  <c r="AB474" i="12" s="1"/>
  <c r="I472" i="12"/>
  <c r="I474" i="12" s="1"/>
  <c r="P282" i="10"/>
  <c r="C160" i="19"/>
  <c r="Z282" i="10"/>
  <c r="Q282" i="10"/>
  <c r="G282" i="10"/>
  <c r="F1260" i="14"/>
  <c r="F1325" i="14" s="1"/>
  <c r="Q1786" i="14"/>
  <c r="S1786" i="14"/>
  <c r="C431" i="19"/>
  <c r="C417" i="19"/>
  <c r="C414" i="19"/>
  <c r="F80" i="20"/>
  <c r="F38" i="21"/>
  <c r="F499" i="19"/>
  <c r="F81" i="20" s="1"/>
  <c r="F37" i="21"/>
  <c r="H1786" i="14"/>
  <c r="L1786" i="14"/>
  <c r="P1786" i="14"/>
  <c r="I1786" i="14"/>
  <c r="W1786" i="14"/>
  <c r="C428" i="19"/>
  <c r="C415" i="19"/>
  <c r="C401" i="19"/>
  <c r="D53" i="20"/>
  <c r="C396" i="19"/>
  <c r="C399" i="19"/>
  <c r="C385" i="19"/>
  <c r="C424" i="19"/>
  <c r="C410" i="19"/>
  <c r="C443" i="19"/>
  <c r="S122" i="27"/>
  <c r="C444" i="19"/>
  <c r="L282" i="10"/>
  <c r="H282" i="10"/>
  <c r="U136" i="19"/>
  <c r="U20" i="21" s="1"/>
  <c r="U472" i="12"/>
  <c r="U474" i="12" s="1"/>
  <c r="S136" i="19"/>
  <c r="S20" i="21" s="1"/>
  <c r="S472" i="12"/>
  <c r="S474" i="12" s="1"/>
  <c r="O136" i="19"/>
  <c r="O20" i="21" s="1"/>
  <c r="O472" i="12"/>
  <c r="O474" i="12" s="1"/>
  <c r="M136" i="19"/>
  <c r="M20" i="21" s="1"/>
  <c r="M472" i="12"/>
  <c r="M474" i="12" s="1"/>
  <c r="T136" i="19"/>
  <c r="T20" i="21" s="1"/>
  <c r="T472" i="12"/>
  <c r="T474" i="12" s="1"/>
  <c r="Z1786" i="14"/>
  <c r="V1786" i="14"/>
  <c r="Z1776" i="14"/>
  <c r="AB1786" i="14"/>
  <c r="AA244" i="16"/>
  <c r="P244" i="16"/>
  <c r="H41" i="26"/>
  <c r="Y110" i="27"/>
  <c r="N115" i="27"/>
  <c r="AA203" i="27"/>
  <c r="AA207" i="27" s="1"/>
  <c r="AA105" i="27"/>
  <c r="Y117" i="27"/>
  <c r="Y113" i="27"/>
  <c r="R117" i="27"/>
  <c r="R121" i="27"/>
  <c r="AA115" i="27"/>
  <c r="R112" i="27"/>
  <c r="AA117" i="27"/>
  <c r="X114" i="27"/>
  <c r="S121" i="27"/>
  <c r="Q115" i="27"/>
  <c r="W58" i="27"/>
  <c r="X113" i="27"/>
  <c r="P109" i="27"/>
  <c r="P111" i="27"/>
  <c r="P106" i="27"/>
  <c r="I64" i="25"/>
  <c r="C309" i="19"/>
  <c r="C291" i="19"/>
  <c r="C48" i="19"/>
  <c r="C348" i="19"/>
  <c r="C308" i="19"/>
  <c r="C458" i="19"/>
  <c r="Y244" i="16"/>
  <c r="L244" i="16"/>
  <c r="S244" i="16"/>
  <c r="N385" i="19"/>
  <c r="N22" i="21" s="1"/>
  <c r="N1776" i="14"/>
  <c r="O385" i="19"/>
  <c r="O1776" i="14"/>
  <c r="W384" i="19"/>
  <c r="W22" i="21" s="1"/>
  <c r="W1776" i="14"/>
  <c r="F1458" i="14"/>
  <c r="F1522" i="14"/>
  <c r="P385" i="19"/>
  <c r="P1776" i="14"/>
  <c r="X384" i="19"/>
  <c r="X22" i="21" s="1"/>
  <c r="X1776" i="14"/>
  <c r="AB1776" i="14"/>
  <c r="AA384" i="19"/>
  <c r="AA22" i="21" s="1"/>
  <c r="X1786" i="14"/>
  <c r="F236" i="13"/>
  <c r="F335" i="19"/>
  <c r="N136" i="19"/>
  <c r="N20" i="21" s="1"/>
  <c r="N472" i="12"/>
  <c r="N474" i="12" s="1"/>
  <c r="R136" i="19"/>
  <c r="R20" i="21" s="1"/>
  <c r="R472" i="12"/>
  <c r="R474" i="12" s="1"/>
  <c r="Y136" i="19"/>
  <c r="Y20" i="21" s="1"/>
  <c r="Y472" i="12"/>
  <c r="Y474" i="12" s="1"/>
  <c r="F66" i="12"/>
  <c r="F110" i="12"/>
  <c r="F155" i="12" s="1"/>
  <c r="F200" i="12" s="1"/>
  <c r="F245" i="12" s="1"/>
  <c r="S282" i="10"/>
  <c r="T282" i="10"/>
  <c r="N282" i="10"/>
  <c r="W111" i="27"/>
  <c r="P203" i="27"/>
  <c r="P207" i="27" s="1"/>
  <c r="L117" i="27"/>
  <c r="W121" i="27"/>
  <c r="L115" i="27"/>
  <c r="L114" i="27"/>
  <c r="N105" i="27"/>
  <c r="N114" i="27"/>
  <c r="N106" i="27"/>
  <c r="K45" i="26"/>
  <c r="K46" i="26"/>
  <c r="AA122" i="27"/>
  <c r="L109" i="27"/>
  <c r="Y109" i="27"/>
  <c r="L110" i="27"/>
  <c r="L122" i="27"/>
  <c r="Y114" i="27"/>
  <c r="L203" i="27"/>
  <c r="L207" i="27" s="1"/>
  <c r="L56" i="27"/>
  <c r="L111" i="27"/>
  <c r="Y115" i="27"/>
  <c r="L112" i="27"/>
  <c r="Y122" i="27"/>
  <c r="Y121" i="27"/>
  <c r="L58" i="27"/>
  <c r="Y56" i="27"/>
  <c r="Y105" i="27"/>
  <c r="Y111" i="27"/>
  <c r="L113" i="27"/>
  <c r="Y21" i="28"/>
  <c r="Y22" i="28" s="1"/>
  <c r="AA109" i="27"/>
  <c r="N117" i="27"/>
  <c r="N56" i="27"/>
  <c r="AB121" i="27"/>
  <c r="P113" i="27"/>
  <c r="N112" i="27"/>
  <c r="N122" i="27"/>
  <c r="AA113" i="27"/>
  <c r="AA121" i="27"/>
  <c r="AA56" i="27"/>
  <c r="N111" i="27"/>
  <c r="AA111" i="27"/>
  <c r="P110" i="27"/>
  <c r="P121" i="27"/>
  <c r="Z122" i="27"/>
  <c r="N113" i="27"/>
  <c r="AA114" i="27"/>
  <c r="N110" i="27"/>
  <c r="N21" i="28"/>
  <c r="N22" i="28" s="1"/>
  <c r="P58" i="27"/>
  <c r="AA21" i="28"/>
  <c r="AA22" i="28" s="1"/>
  <c r="N109" i="27"/>
  <c r="P115" i="27"/>
  <c r="AA110" i="27"/>
  <c r="N203" i="27"/>
  <c r="N207" i="27" s="1"/>
  <c r="Z56" i="27"/>
  <c r="T121" i="27"/>
  <c r="N121" i="27"/>
  <c r="T21" i="28"/>
  <c r="T22" i="28" s="1"/>
  <c r="Z111" i="27"/>
  <c r="S111" i="27"/>
  <c r="W115" i="27"/>
  <c r="W110" i="27"/>
  <c r="W117" i="27"/>
  <c r="P112" i="27"/>
  <c r="P105" i="27"/>
  <c r="Q121" i="27"/>
  <c r="S113" i="27"/>
  <c r="P56" i="27"/>
  <c r="W105" i="27"/>
  <c r="S105" i="27"/>
  <c r="S109" i="27"/>
  <c r="P117" i="27"/>
  <c r="Q203" i="27"/>
  <c r="Q207" i="27" s="1"/>
  <c r="Z109" i="27"/>
  <c r="P122" i="27"/>
  <c r="P114" i="27"/>
  <c r="W122" i="27"/>
  <c r="S114" i="27"/>
  <c r="T203" i="27"/>
  <c r="T207" i="27" s="1"/>
  <c r="T113" i="27"/>
  <c r="T56" i="27"/>
  <c r="T111" i="27"/>
  <c r="AB115" i="27"/>
  <c r="AB113" i="27"/>
  <c r="AB117" i="27"/>
  <c r="Z21" i="28"/>
  <c r="Z22" i="28" s="1"/>
  <c r="Z113" i="27"/>
  <c r="Z112" i="27"/>
  <c r="Z105" i="27"/>
  <c r="Z110" i="27"/>
  <c r="Z115" i="27"/>
  <c r="Z121" i="27"/>
  <c r="Z203" i="27"/>
  <c r="Z207" i="27" s="1"/>
  <c r="Z117" i="27"/>
  <c r="Z114" i="27"/>
  <c r="AB111" i="27"/>
  <c r="U112" i="27"/>
  <c r="M21" i="28"/>
  <c r="M22" i="28" s="1"/>
  <c r="R105" i="27"/>
  <c r="R110" i="27"/>
  <c r="R56" i="27"/>
  <c r="R122" i="27"/>
  <c r="R21" i="28"/>
  <c r="R22" i="28" s="1"/>
  <c r="S106" i="27"/>
  <c r="W106" i="27"/>
  <c r="R115" i="27"/>
  <c r="S117" i="27"/>
  <c r="S56" i="27"/>
  <c r="R113" i="27"/>
  <c r="S112" i="27"/>
  <c r="W21" i="28"/>
  <c r="W22" i="28" s="1"/>
  <c r="AB21" i="28"/>
  <c r="AB22" i="28" s="1"/>
  <c r="X105" i="27"/>
  <c r="X106" i="27"/>
  <c r="X117" i="27"/>
  <c r="U110" i="27"/>
  <c r="W56" i="27"/>
  <c r="W203" i="27"/>
  <c r="W207" i="27" s="1"/>
  <c r="AB122" i="27"/>
  <c r="AB114" i="27"/>
  <c r="T122" i="27"/>
  <c r="T114" i="27"/>
  <c r="W112" i="27"/>
  <c r="AB105" i="27"/>
  <c r="AB110" i="27"/>
  <c r="AB203" i="27"/>
  <c r="AB207" i="27" s="1"/>
  <c r="T105" i="27"/>
  <c r="T106" i="27"/>
  <c r="T110" i="27"/>
  <c r="T117" i="27"/>
  <c r="U115" i="27"/>
  <c r="R109" i="27"/>
  <c r="S110" i="27"/>
  <c r="W109" i="27"/>
  <c r="L105" i="27"/>
  <c r="S203" i="27"/>
  <c r="S207" i="27" s="1"/>
  <c r="R203" i="27"/>
  <c r="R207" i="27" s="1"/>
  <c r="Y203" i="27"/>
  <c r="Y207" i="27" s="1"/>
  <c r="AB112" i="27"/>
  <c r="X122" i="27"/>
  <c r="T112" i="27"/>
  <c r="L121" i="27"/>
  <c r="Y112" i="27"/>
  <c r="R114" i="27"/>
  <c r="W114" i="27"/>
  <c r="W113" i="27"/>
  <c r="AB56" i="27"/>
  <c r="AB109" i="27"/>
  <c r="T115" i="27"/>
  <c r="T58" i="27"/>
  <c r="T109" i="27"/>
  <c r="U105" i="27"/>
  <c r="Q56" i="27"/>
  <c r="U203" i="27"/>
  <c r="U207" i="27" s="1"/>
  <c r="U122" i="27"/>
  <c r="Q113" i="27"/>
  <c r="Q21" i="28"/>
  <c r="Q22" i="28" s="1"/>
  <c r="X109" i="27"/>
  <c r="U111" i="27"/>
  <c r="X112" i="27"/>
  <c r="U114" i="27"/>
  <c r="U21" i="28"/>
  <c r="U22" i="28" s="1"/>
  <c r="X203" i="27"/>
  <c r="X207" i="27" s="1"/>
  <c r="O21" i="28"/>
  <c r="O22" i="28" s="1"/>
  <c r="Q58" i="27"/>
  <c r="Q105" i="27"/>
  <c r="Q110" i="27"/>
  <c r="X111" i="27"/>
  <c r="Q117" i="27"/>
  <c r="Q111" i="27"/>
  <c r="U109" i="27"/>
  <c r="Q109" i="27"/>
  <c r="U121" i="27"/>
  <c r="Q112" i="27"/>
  <c r="X21" i="28"/>
  <c r="X22" i="28" s="1"/>
  <c r="X115" i="27"/>
  <c r="U117" i="27"/>
  <c r="U56" i="27"/>
  <c r="X121" i="27"/>
  <c r="U113" i="27"/>
  <c r="Q122" i="27"/>
  <c r="Q114" i="27"/>
  <c r="X56" i="27"/>
  <c r="S58" i="27"/>
  <c r="X110" i="27"/>
  <c r="U282" i="10"/>
  <c r="V282" i="10"/>
  <c r="AA282" i="10"/>
  <c r="D61" i="20"/>
  <c r="C298" i="19"/>
  <c r="C312" i="19"/>
  <c r="C293" i="19"/>
  <c r="C457" i="19"/>
  <c r="C310" i="19"/>
  <c r="C307" i="19"/>
  <c r="C466" i="19"/>
  <c r="C351" i="19"/>
  <c r="C306" i="19"/>
  <c r="C152" i="19"/>
  <c r="C161" i="19"/>
  <c r="C60" i="19"/>
  <c r="C467" i="19"/>
  <c r="C465" i="19"/>
  <c r="C151" i="19"/>
  <c r="C145" i="19"/>
  <c r="C38" i="19"/>
  <c r="C39" i="19"/>
  <c r="C456" i="19"/>
  <c r="C181" i="19"/>
  <c r="C45" i="19"/>
  <c r="C200" i="19"/>
  <c r="G136" i="19"/>
  <c r="G20" i="21" s="1"/>
  <c r="G472" i="12"/>
  <c r="G474" i="12" s="1"/>
  <c r="L386" i="19"/>
  <c r="L22" i="21" s="1"/>
  <c r="L1776" i="14"/>
  <c r="Q384" i="19"/>
  <c r="Q22" i="21" s="1"/>
  <c r="Q1776" i="14"/>
  <c r="U385" i="19"/>
  <c r="U1776" i="14"/>
  <c r="Y384" i="19"/>
  <c r="Y22" i="21" s="1"/>
  <c r="Y1776" i="14"/>
  <c r="Y57" i="26"/>
  <c r="G386" i="19"/>
  <c r="G22" i="21" s="1"/>
  <c r="G1776" i="14"/>
  <c r="H387" i="19"/>
  <c r="H22" i="21" s="1"/>
  <c r="H1776" i="14"/>
  <c r="S405" i="19"/>
  <c r="S1776" i="14"/>
  <c r="V384" i="19"/>
  <c r="V1776" i="14"/>
  <c r="Z136" i="19"/>
  <c r="Z472" i="12"/>
  <c r="Z474" i="12" s="1"/>
  <c r="C218" i="19"/>
  <c r="L45" i="26"/>
  <c r="I384" i="19"/>
  <c r="I1776" i="14"/>
  <c r="K384" i="19"/>
  <c r="K22" i="21" s="1"/>
  <c r="K1776" i="14"/>
  <c r="K136" i="19"/>
  <c r="K20" i="21" s="1"/>
  <c r="K472" i="12"/>
  <c r="K474" i="12" s="1"/>
  <c r="M384" i="19"/>
  <c r="M1776" i="14"/>
  <c r="Q136" i="19"/>
  <c r="Q20" i="21" s="1"/>
  <c r="Q472" i="12"/>
  <c r="Q474" i="12" s="1"/>
  <c r="R384" i="19"/>
  <c r="R1776" i="14"/>
  <c r="W136" i="19"/>
  <c r="W20" i="21" s="1"/>
  <c r="W472" i="12"/>
  <c r="W474" i="12" s="1"/>
  <c r="AA136" i="19"/>
  <c r="AA472" i="12"/>
  <c r="AA474" i="12" s="1"/>
  <c r="F70" i="13"/>
  <c r="F184" i="19"/>
  <c r="F291" i="12"/>
  <c r="F99" i="19"/>
  <c r="H136" i="19"/>
  <c r="H472" i="12"/>
  <c r="H474" i="12" s="1"/>
  <c r="J389" i="19"/>
  <c r="J22" i="21" s="1"/>
  <c r="J1776" i="14"/>
  <c r="L136" i="19"/>
  <c r="L20" i="21" s="1"/>
  <c r="L472" i="12"/>
  <c r="L474" i="12" s="1"/>
  <c r="J136" i="19"/>
  <c r="J478" i="19" s="1"/>
  <c r="J480" i="19" s="1"/>
  <c r="J493" i="19" s="1"/>
  <c r="J509" i="19" s="1"/>
  <c r="J516" i="19" s="1"/>
  <c r="J472" i="12"/>
  <c r="J474" i="12" s="1"/>
  <c r="T385" i="19"/>
  <c r="T1776" i="14"/>
  <c r="X136" i="19"/>
  <c r="X472" i="12"/>
  <c r="X474" i="12" s="1"/>
  <c r="F38" i="19"/>
  <c r="F20" i="11"/>
  <c r="F1197" i="14"/>
  <c r="F1261" i="14"/>
  <c r="F1326" i="14" s="1"/>
  <c r="F248" i="19"/>
  <c r="F139" i="13"/>
  <c r="P57" i="26"/>
  <c r="AB47" i="26"/>
  <c r="M57" i="26"/>
  <c r="R47" i="26"/>
  <c r="J47" i="26"/>
  <c r="I57" i="26"/>
  <c r="Q57" i="26"/>
  <c r="L46" i="26"/>
  <c r="X57" i="26"/>
  <c r="I47" i="26"/>
  <c r="J304" i="17"/>
  <c r="Z304" i="17"/>
  <c r="N304" i="17"/>
  <c r="H304" i="17"/>
  <c r="G304" i="17"/>
  <c r="O304" i="17"/>
  <c r="AA304" i="17"/>
  <c r="P304" i="17"/>
  <c r="K304" i="17"/>
  <c r="S304" i="17"/>
  <c r="I304" i="17"/>
  <c r="V304" i="17"/>
  <c r="Q304" i="17"/>
  <c r="W304" i="17"/>
  <c r="R304" i="17"/>
  <c r="Y304" i="17"/>
  <c r="U304" i="17"/>
  <c r="M304" i="17"/>
  <c r="F264" i="17"/>
  <c r="D47" i="20"/>
  <c r="C159" i="19"/>
  <c r="C158" i="19"/>
  <c r="C153" i="19"/>
  <c r="C53" i="19"/>
  <c r="C40" i="19"/>
  <c r="C72" i="19"/>
  <c r="C156" i="19"/>
  <c r="C143" i="19"/>
  <c r="C142" i="19"/>
  <c r="C140" i="19"/>
  <c r="C42" i="19"/>
  <c r="C37" i="19"/>
  <c r="C47" i="19"/>
  <c r="C148" i="19"/>
  <c r="C139" i="19"/>
  <c r="C155" i="19"/>
  <c r="C137" i="19"/>
  <c r="C154" i="19"/>
  <c r="C165" i="19"/>
  <c r="C149" i="19"/>
  <c r="C138" i="19"/>
  <c r="C46" i="19"/>
  <c r="C50" i="19"/>
  <c r="C41" i="19"/>
  <c r="C44" i="19"/>
  <c r="C51" i="19"/>
  <c r="D38" i="20"/>
  <c r="D36" i="20"/>
  <c r="C144" i="19"/>
  <c r="C163" i="19"/>
  <c r="C147" i="19"/>
  <c r="C162" i="19"/>
  <c r="C146" i="19"/>
  <c r="C157" i="19"/>
  <c r="C141" i="19"/>
  <c r="C54" i="19"/>
  <c r="C49" i="19"/>
  <c r="C52" i="19"/>
  <c r="C36" i="19"/>
  <c r="C92" i="19"/>
  <c r="C207" i="19"/>
  <c r="C81" i="19"/>
  <c r="C74" i="19"/>
  <c r="C445" i="19"/>
  <c r="C203" i="19"/>
  <c r="C186" i="19"/>
  <c r="C77" i="19"/>
  <c r="C75" i="19"/>
  <c r="C66" i="19"/>
  <c r="C199" i="19"/>
  <c r="C197" i="19"/>
  <c r="C202" i="19"/>
  <c r="C184" i="19"/>
  <c r="C64" i="19"/>
  <c r="C209" i="19"/>
  <c r="C216" i="19"/>
  <c r="C80" i="19"/>
  <c r="C67" i="19"/>
  <c r="C245" i="19"/>
  <c r="C35" i="19"/>
  <c r="C332" i="19"/>
  <c r="C65" i="19"/>
  <c r="C76" i="19"/>
  <c r="C79" i="19"/>
  <c r="C63" i="19"/>
  <c r="C70" i="19"/>
  <c r="C258" i="19"/>
  <c r="C357" i="19"/>
  <c r="C69" i="19"/>
  <c r="C73" i="19"/>
  <c r="C68" i="19"/>
  <c r="C71" i="19"/>
  <c r="C259" i="19"/>
  <c r="C304" i="19"/>
  <c r="C300" i="19"/>
  <c r="C289" i="19"/>
  <c r="C303" i="19"/>
  <c r="C384" i="19"/>
  <c r="C408" i="19"/>
  <c r="C406" i="19"/>
  <c r="C420" i="19"/>
  <c r="C388" i="19"/>
  <c r="C427" i="19"/>
  <c r="C411" i="19"/>
  <c r="C429" i="19"/>
  <c r="C413" i="19"/>
  <c r="C397" i="19"/>
  <c r="C288" i="19"/>
  <c r="C331" i="19"/>
  <c r="C313" i="19"/>
  <c r="C297" i="19"/>
  <c r="C311" i="19"/>
  <c r="C295" i="19"/>
  <c r="C364" i="19"/>
  <c r="C338" i="19"/>
  <c r="C247" i="19"/>
  <c r="C256" i="19"/>
  <c r="C400" i="19"/>
  <c r="C422" i="19"/>
  <c r="C390" i="19"/>
  <c r="C404" i="19"/>
  <c r="C418" i="19"/>
  <c r="C386" i="19"/>
  <c r="C419" i="19"/>
  <c r="C403" i="19"/>
  <c r="C387" i="19"/>
  <c r="C421" i="19"/>
  <c r="C405" i="19"/>
  <c r="C389" i="19"/>
  <c r="C290" i="19"/>
  <c r="C302" i="19"/>
  <c r="C305" i="19"/>
  <c r="C287" i="19"/>
  <c r="C392" i="19"/>
  <c r="C402" i="19"/>
  <c r="C395" i="19"/>
  <c r="C296" i="19"/>
  <c r="C294" i="19"/>
  <c r="C292" i="19"/>
  <c r="C301" i="19"/>
  <c r="C315" i="19"/>
  <c r="C299" i="19"/>
  <c r="C363" i="19"/>
  <c r="C354" i="19"/>
  <c r="C314" i="19"/>
  <c r="C249" i="19"/>
  <c r="C242" i="19"/>
  <c r="C432" i="19"/>
  <c r="C430" i="19"/>
  <c r="C398" i="19"/>
  <c r="C412" i="19"/>
  <c r="C426" i="19"/>
  <c r="C394" i="19"/>
  <c r="C423" i="19"/>
  <c r="C407" i="19"/>
  <c r="C391" i="19"/>
  <c r="C425" i="19"/>
  <c r="C409" i="19"/>
  <c r="C393" i="19"/>
  <c r="C337" i="19"/>
  <c r="J65" i="25"/>
  <c r="C20" i="19"/>
  <c r="D34" i="20"/>
  <c r="C34" i="19"/>
  <c r="D25" i="20"/>
  <c r="C25" i="19"/>
  <c r="T47" i="26"/>
  <c r="T57" i="26"/>
  <c r="X47" i="26"/>
  <c r="Z57" i="26"/>
  <c r="K55" i="26"/>
  <c r="R57" i="26"/>
  <c r="P47" i="26"/>
  <c r="V47" i="26"/>
  <c r="V57" i="26"/>
  <c r="S47" i="26"/>
  <c r="N46" i="26"/>
  <c r="N45" i="26"/>
  <c r="M46" i="26"/>
  <c r="M47" i="26" s="1"/>
  <c r="L55" i="26"/>
  <c r="S57" i="26"/>
  <c r="AA47" i="26"/>
  <c r="AA57" i="26"/>
  <c r="W57" i="26"/>
  <c r="Z47" i="26"/>
  <c r="J57" i="26"/>
  <c r="W47" i="26"/>
  <c r="Q47" i="26"/>
  <c r="Y47" i="26"/>
  <c r="AB57" i="26"/>
  <c r="U47" i="26"/>
  <c r="O282" i="10"/>
  <c r="X282" i="10"/>
  <c r="I282" i="10"/>
  <c r="C359" i="19"/>
  <c r="C365" i="19"/>
  <c r="C333" i="19"/>
  <c r="C339" i="19"/>
  <c r="C352" i="19"/>
  <c r="C336" i="19"/>
  <c r="C358" i="19"/>
  <c r="C342" i="19"/>
  <c r="C446" i="19"/>
  <c r="C215" i="19"/>
  <c r="C205" i="19"/>
  <c r="C211" i="19"/>
  <c r="C217" i="19"/>
  <c r="C183" i="19"/>
  <c r="C206" i="19"/>
  <c r="C190" i="19"/>
  <c r="C220" i="19"/>
  <c r="C204" i="19"/>
  <c r="C188" i="19"/>
  <c r="C471" i="19"/>
  <c r="D51" i="20"/>
  <c r="C353" i="19"/>
  <c r="C343" i="19"/>
  <c r="C349" i="19"/>
  <c r="C355" i="19"/>
  <c r="C360" i="19"/>
  <c r="C344" i="19"/>
  <c r="C381" i="19"/>
  <c r="C350" i="19"/>
  <c r="C334" i="19"/>
  <c r="C241" i="19"/>
  <c r="C189" i="19"/>
  <c r="C195" i="19"/>
  <c r="C201" i="19"/>
  <c r="C214" i="19"/>
  <c r="C198" i="19"/>
  <c r="C182" i="19"/>
  <c r="C212" i="19"/>
  <c r="C196" i="19"/>
  <c r="C452" i="19"/>
  <c r="C345" i="19"/>
  <c r="D55" i="20"/>
  <c r="C335" i="19"/>
  <c r="C341" i="19"/>
  <c r="C347" i="19"/>
  <c r="C356" i="19"/>
  <c r="C340" i="19"/>
  <c r="C362" i="19"/>
  <c r="C346" i="19"/>
  <c r="C213" i="19"/>
  <c r="C219" i="19"/>
  <c r="C187" i="19"/>
  <c r="C193" i="19"/>
  <c r="C210" i="19"/>
  <c r="C194" i="19"/>
  <c r="C185" i="19"/>
  <c r="C208" i="19"/>
  <c r="C192" i="19"/>
  <c r="C455" i="19"/>
  <c r="D48" i="20"/>
  <c r="C22" i="19"/>
  <c r="C383" i="19"/>
  <c r="C267" i="19"/>
  <c r="C257" i="19"/>
  <c r="C255" i="19"/>
  <c r="C253" i="19"/>
  <c r="C262" i="19"/>
  <c r="C246" i="19"/>
  <c r="C260" i="19"/>
  <c r="C244" i="19"/>
  <c r="C251" i="19"/>
  <c r="C286" i="19"/>
  <c r="C269" i="19"/>
  <c r="C270" i="19"/>
  <c r="C254" i="19"/>
  <c r="C268" i="19"/>
  <c r="C252" i="19"/>
  <c r="C382" i="19"/>
  <c r="D49" i="20"/>
  <c r="C265" i="19"/>
  <c r="C263" i="19"/>
  <c r="C261" i="19"/>
  <c r="C266" i="19"/>
  <c r="C250" i="19"/>
  <c r="C264" i="19"/>
  <c r="C248" i="19"/>
  <c r="K65" i="25"/>
  <c r="C18" i="19"/>
  <c r="G64" i="25"/>
  <c r="U15" i="21"/>
  <c r="U35" i="27" s="1"/>
  <c r="U54" i="27" s="1"/>
  <c r="Q15" i="21"/>
  <c r="Q35" i="27" s="1"/>
  <c r="Q54" i="27" s="1"/>
  <c r="D62" i="20"/>
  <c r="H64" i="25"/>
  <c r="F94" i="25"/>
  <c r="F121" i="25" s="1"/>
  <c r="F148" i="25" s="1"/>
  <c r="F179" i="25" s="1"/>
  <c r="F208" i="25" s="1"/>
  <c r="C470" i="19"/>
  <c r="D63" i="20"/>
  <c r="P15" i="21"/>
  <c r="P35" i="27" s="1"/>
  <c r="P54" i="27" s="1"/>
  <c r="J15" i="21"/>
  <c r="J35" i="27" s="1"/>
  <c r="J54" i="27" s="1"/>
  <c r="Y15" i="21"/>
  <c r="G21" i="21"/>
  <c r="Y31" i="21"/>
  <c r="V30" i="21"/>
  <c r="V31" i="21"/>
  <c r="AA16" i="21"/>
  <c r="K16" i="21"/>
  <c r="F30" i="21"/>
  <c r="R15" i="21"/>
  <c r="R35" i="27" s="1"/>
  <c r="R54" i="27" s="1"/>
  <c r="M15" i="21"/>
  <c r="M35" i="27" s="1"/>
  <c r="M54" i="27" s="1"/>
  <c r="W15" i="21"/>
  <c r="W35" i="27" s="1"/>
  <c r="W54" i="27" s="1"/>
  <c r="X31" i="21"/>
  <c r="P31" i="21"/>
  <c r="H31" i="21"/>
  <c r="F20" i="21"/>
  <c r="G16" i="21"/>
  <c r="AB31" i="21"/>
  <c r="T31" i="21"/>
  <c r="L31" i="21"/>
  <c r="F22" i="21"/>
  <c r="C23" i="19"/>
  <c r="D23" i="20"/>
  <c r="C15" i="19"/>
  <c r="D15" i="20"/>
  <c r="K31" i="21"/>
  <c r="U31" i="21"/>
  <c r="O30" i="21"/>
  <c r="T30" i="21"/>
  <c r="M30" i="21"/>
  <c r="J30" i="21"/>
  <c r="Z30" i="21"/>
  <c r="K21" i="21"/>
  <c r="J31" i="21"/>
  <c r="Z31" i="21"/>
  <c r="F16" i="21"/>
  <c r="H21" i="21"/>
  <c r="N21" i="21"/>
  <c r="J21" i="21"/>
  <c r="Z16" i="21"/>
  <c r="V16" i="21"/>
  <c r="V36" i="27" s="1"/>
  <c r="R16" i="21"/>
  <c r="N16" i="21"/>
  <c r="J16" i="21"/>
  <c r="J36" i="27" s="1"/>
  <c r="AB20" i="21"/>
  <c r="W21" i="21"/>
  <c r="S21" i="21"/>
  <c r="AA31" i="21"/>
  <c r="C17" i="19"/>
  <c r="D17" i="20"/>
  <c r="AB22" i="21"/>
  <c r="I31" i="21"/>
  <c r="W30" i="21"/>
  <c r="I30" i="21"/>
  <c r="F31" i="21"/>
  <c r="F33" i="21" s="1"/>
  <c r="V21" i="21"/>
  <c r="O16" i="21"/>
  <c r="O36" i="27" s="1"/>
  <c r="T21" i="21"/>
  <c r="G15" i="21"/>
  <c r="T15" i="21"/>
  <c r="T35" i="27" s="1"/>
  <c r="T54" i="27" s="1"/>
  <c r="C19" i="19"/>
  <c r="D19" i="20"/>
  <c r="W31" i="21"/>
  <c r="G31" i="21"/>
  <c r="Q31" i="21"/>
  <c r="G30" i="21"/>
  <c r="G24" i="21"/>
  <c r="J24" i="21"/>
  <c r="L24" i="21"/>
  <c r="N24" i="21"/>
  <c r="P24" i="21"/>
  <c r="U24" i="21"/>
  <c r="AB24" i="21"/>
  <c r="H24" i="21"/>
  <c r="R24" i="21"/>
  <c r="V24" i="21"/>
  <c r="X24" i="21"/>
  <c r="AA24" i="21"/>
  <c r="K24" i="21"/>
  <c r="M24" i="21"/>
  <c r="O24" i="21"/>
  <c r="Q24" i="21"/>
  <c r="Z24" i="21"/>
  <c r="S24" i="21"/>
  <c r="T24" i="21"/>
  <c r="W24" i="21"/>
  <c r="I24" i="21"/>
  <c r="Y24" i="21"/>
  <c r="H30" i="21"/>
  <c r="X30" i="21"/>
  <c r="Q30" i="21"/>
  <c r="N30" i="21"/>
  <c r="Q21" i="21"/>
  <c r="I20" i="21"/>
  <c r="N31" i="21"/>
  <c r="X21" i="21"/>
  <c r="Y16" i="21"/>
  <c r="U16" i="21"/>
  <c r="Q16" i="21"/>
  <c r="M16" i="21"/>
  <c r="M36" i="27" s="1"/>
  <c r="I16" i="21"/>
  <c r="I36" i="27" s="1"/>
  <c r="AA23" i="21"/>
  <c r="C476" i="19"/>
  <c r="D66" i="20"/>
  <c r="S30" i="21"/>
  <c r="C16" i="19"/>
  <c r="D16" i="20"/>
  <c r="O31" i="21"/>
  <c r="P30" i="21"/>
  <c r="Y30" i="21"/>
  <c r="M21" i="21"/>
  <c r="U21" i="21"/>
  <c r="W16" i="21"/>
  <c r="S16" i="21"/>
  <c r="K15" i="21"/>
  <c r="K35" i="27" s="1"/>
  <c r="K54" i="27" s="1"/>
  <c r="X15" i="21"/>
  <c r="X35" i="27" s="1"/>
  <c r="X54" i="27" s="1"/>
  <c r="N15" i="21"/>
  <c r="N35" i="27" s="1"/>
  <c r="N54" i="27" s="1"/>
  <c r="Z15" i="21"/>
  <c r="C24" i="19"/>
  <c r="S15" i="21"/>
  <c r="S35" i="27" s="1"/>
  <c r="S54" i="27" s="1"/>
  <c r="H15" i="21"/>
  <c r="H35" i="27" s="1"/>
  <c r="L15" i="21"/>
  <c r="L35" i="27" s="1"/>
  <c r="L54" i="27" s="1"/>
  <c r="O15" i="21"/>
  <c r="O35" i="27" s="1"/>
  <c r="O54" i="27" s="1"/>
  <c r="AB15" i="21"/>
  <c r="I15" i="21"/>
  <c r="I35" i="27" s="1"/>
  <c r="AA15" i="21"/>
  <c r="C21" i="19"/>
  <c r="D21" i="20"/>
  <c r="S31" i="21"/>
  <c r="Z22" i="21"/>
  <c r="M31" i="21"/>
  <c r="L30" i="21"/>
  <c r="AB30" i="21"/>
  <c r="U30" i="21"/>
  <c r="R30" i="21"/>
  <c r="Z21" i="21"/>
  <c r="O21" i="21"/>
  <c r="F21" i="21"/>
  <c r="R31" i="21"/>
  <c r="AA21" i="21"/>
  <c r="R21" i="21"/>
  <c r="AB21" i="21"/>
  <c r="P21" i="21"/>
  <c r="L21" i="21"/>
  <c r="AB16" i="21"/>
  <c r="X16" i="21"/>
  <c r="T16" i="21"/>
  <c r="P16" i="21"/>
  <c r="P36" i="27" s="1"/>
  <c r="L16" i="21"/>
  <c r="L36" i="27" s="1"/>
  <c r="H16" i="21"/>
  <c r="H36" i="27" s="1"/>
  <c r="Y21" i="21"/>
  <c r="P20" i="21"/>
  <c r="I21" i="21"/>
  <c r="C473" i="19"/>
  <c r="C475" i="19"/>
  <c r="C474" i="19"/>
  <c r="C472" i="19"/>
  <c r="D65" i="20"/>
  <c r="K30" i="21"/>
  <c r="AA30" i="21"/>
  <c r="Y282" i="10"/>
  <c r="R282" i="10"/>
  <c r="AB282" i="10"/>
  <c r="W282" i="10"/>
  <c r="K282" i="10"/>
  <c r="F528" i="10"/>
  <c r="F551" i="10"/>
  <c r="F577" i="10" s="1"/>
  <c r="F22" i="10"/>
  <c r="F45" i="10"/>
  <c r="F71" i="10" s="1"/>
  <c r="F95" i="10" s="1"/>
  <c r="F121" i="10" s="1"/>
  <c r="F145" i="10" s="1"/>
  <c r="F171" i="10" s="1"/>
  <c r="F195" i="10" s="1"/>
  <c r="F221" i="10" s="1"/>
  <c r="F18" i="19" s="1"/>
  <c r="F297" i="10"/>
  <c r="F320" i="10"/>
  <c r="F346" i="10" s="1"/>
  <c r="F370" i="10" s="1"/>
  <c r="F396" i="10" s="1"/>
  <c r="F420" i="10" s="1"/>
  <c r="F446" i="10" s="1"/>
  <c r="F470" i="10" s="1"/>
  <c r="F496" i="10" s="1"/>
  <c r="V15" i="21"/>
  <c r="V35" i="27" s="1"/>
  <c r="V54" i="27" s="1"/>
  <c r="V94" i="19"/>
  <c r="Z97" i="27" l="1"/>
  <c r="Y109" i="23"/>
  <c r="X97" i="27"/>
  <c r="U97" i="27"/>
  <c r="M109" i="23"/>
  <c r="N97" i="27"/>
  <c r="AB97" i="27"/>
  <c r="AB125" i="27" s="1"/>
  <c r="J97" i="27"/>
  <c r="J125" i="27" s="1"/>
  <c r="AG97" i="27"/>
  <c r="AA97" i="27"/>
  <c r="Q97" i="27"/>
  <c r="S97" i="27"/>
  <c r="T97" i="27"/>
  <c r="P97" i="27"/>
  <c r="Y97" i="27"/>
  <c r="W97" i="27"/>
  <c r="W125" i="27" s="1"/>
  <c r="V97" i="27"/>
  <c r="M97" i="27"/>
  <c r="K109" i="23"/>
  <c r="H109" i="23"/>
  <c r="G109" i="23"/>
  <c r="L109" i="23"/>
  <c r="AI109" i="23"/>
  <c r="I109" i="23"/>
  <c r="AG109" i="23"/>
  <c r="AA109" i="23"/>
  <c r="Q109" i="23"/>
  <c r="AC109" i="23"/>
  <c r="AK109" i="23"/>
  <c r="J109" i="23"/>
  <c r="X109" i="23"/>
  <c r="N109" i="23"/>
  <c r="N48" i="27" s="1"/>
  <c r="N67" i="27" s="1"/>
  <c r="AB109" i="23"/>
  <c r="U109" i="23"/>
  <c r="V109" i="23"/>
  <c r="W109" i="23"/>
  <c r="R109" i="23"/>
  <c r="S48" i="27" s="1"/>
  <c r="S67" i="27" s="1"/>
  <c r="O109" i="23"/>
  <c r="P48" i="27" s="1"/>
  <c r="P67" i="27" s="1"/>
  <c r="P109" i="23"/>
  <c r="AE109" i="23"/>
  <c r="G23" i="21"/>
  <c r="Y23" i="21"/>
  <c r="Y26" i="21" s="1"/>
  <c r="F21" i="17"/>
  <c r="F55" i="17"/>
  <c r="F90" i="17" s="1"/>
  <c r="F125" i="17" s="1"/>
  <c r="F163" i="17"/>
  <c r="F197" i="17"/>
  <c r="F232" i="17" s="1"/>
  <c r="F267" i="17" s="1"/>
  <c r="W23" i="21"/>
  <c r="W26" i="21" s="1"/>
  <c r="T23" i="21"/>
  <c r="X23" i="21"/>
  <c r="F136" i="19"/>
  <c r="F472" i="12"/>
  <c r="F474" i="12" s="1"/>
  <c r="W182" i="27"/>
  <c r="W181" i="27"/>
  <c r="AC182" i="27"/>
  <c r="AC181" i="27"/>
  <c r="AA182" i="27"/>
  <c r="AA181" i="27"/>
  <c r="AB182" i="27"/>
  <c r="AB181" i="27"/>
  <c r="Z182" i="27"/>
  <c r="Z181" i="27"/>
  <c r="X182" i="27"/>
  <c r="X181" i="27"/>
  <c r="V182" i="27"/>
  <c r="V181" i="27"/>
  <c r="Y182" i="27"/>
  <c r="Y181" i="27"/>
  <c r="AI182" i="27"/>
  <c r="AI181" i="27"/>
  <c r="D184" i="16"/>
  <c r="D160" i="16"/>
  <c r="D136" i="16"/>
  <c r="D133" i="16"/>
  <c r="D181" i="16"/>
  <c r="D157" i="16"/>
  <c r="D180" i="16"/>
  <c r="D132" i="16"/>
  <c r="D156" i="16"/>
  <c r="D165" i="16"/>
  <c r="D189" i="16"/>
  <c r="D141" i="16"/>
  <c r="D159" i="16"/>
  <c r="D183" i="16"/>
  <c r="D135" i="16"/>
  <c r="D138" i="16"/>
  <c r="D186" i="16"/>
  <c r="D162" i="16"/>
  <c r="D185" i="16"/>
  <c r="D161" i="16"/>
  <c r="D137" i="16"/>
  <c r="F112" i="16"/>
  <c r="F183" i="16"/>
  <c r="F159" i="16"/>
  <c r="F135" i="16"/>
  <c r="D163" i="16"/>
  <c r="D187" i="16"/>
  <c r="D139" i="16"/>
  <c r="D142" i="16"/>
  <c r="D166" i="16"/>
  <c r="D190" i="16"/>
  <c r="D188" i="16"/>
  <c r="D140" i="16"/>
  <c r="D164" i="16"/>
  <c r="D134" i="16"/>
  <c r="D182" i="16"/>
  <c r="D158" i="16"/>
  <c r="G48" i="27"/>
  <c r="G67" i="27" s="1"/>
  <c r="F315" i="25"/>
  <c r="F316" i="25"/>
  <c r="F317" i="25"/>
  <c r="F312" i="25"/>
  <c r="F318" i="25"/>
  <c r="F314" i="25"/>
  <c r="F319" i="25"/>
  <c r="F313" i="25"/>
  <c r="G148" i="25"/>
  <c r="G94" i="25"/>
  <c r="G121" i="25"/>
  <c r="G157" i="25"/>
  <c r="G103" i="25"/>
  <c r="G130" i="25"/>
  <c r="AB23" i="21"/>
  <c r="AB26" i="21" s="1"/>
  <c r="N1587" i="15"/>
  <c r="F601" i="10"/>
  <c r="F627" i="10" s="1"/>
  <c r="F651" i="10" s="1"/>
  <c r="F677" i="10" s="1"/>
  <c r="F701" i="10" s="1"/>
  <c r="F727" i="10" s="1"/>
  <c r="K57" i="26"/>
  <c r="R23" i="21"/>
  <c r="O23" i="21"/>
  <c r="Q23" i="21"/>
  <c r="Q26" i="21" s="1"/>
  <c r="H23" i="21"/>
  <c r="P23" i="21"/>
  <c r="T48" i="27"/>
  <c r="T67" i="27" s="1"/>
  <c r="AI48" i="27"/>
  <c r="AI51" i="27" s="1"/>
  <c r="AG48" i="27"/>
  <c r="AG51" i="27" s="1"/>
  <c r="V125" i="27"/>
  <c r="F31" i="23"/>
  <c r="F32" i="23" s="1"/>
  <c r="F33" i="23" s="1"/>
  <c r="F34" i="23" s="1"/>
  <c r="F35" i="23" s="1"/>
  <c r="F36" i="23" s="1"/>
  <c r="F38" i="23" s="1"/>
  <c r="G63" i="27"/>
  <c r="Z125" i="27"/>
  <c r="AI57" i="27"/>
  <c r="Y125" i="27"/>
  <c r="K1587" i="15"/>
  <c r="K23" i="21"/>
  <c r="K26" i="21" s="1"/>
  <c r="G1587" i="15"/>
  <c r="U23" i="21"/>
  <c r="I23" i="21"/>
  <c r="AB478" i="19"/>
  <c r="AB480" i="19" s="1"/>
  <c r="AB493" i="19" s="1"/>
  <c r="AB16" i="22" s="1"/>
  <c r="AB24" i="22" s="1"/>
  <c r="AB31" i="22" s="1"/>
  <c r="AB67" i="22" s="1"/>
  <c r="AB75" i="22" s="1"/>
  <c r="AB80" i="22" s="1"/>
  <c r="Z1587" i="15"/>
  <c r="S23" i="21"/>
  <c r="V23" i="21"/>
  <c r="H1587" i="15"/>
  <c r="M1587" i="15"/>
  <c r="R125" i="27"/>
  <c r="X125" i="27"/>
  <c r="H125" i="27"/>
  <c r="O125" i="27"/>
  <c r="K125" i="27"/>
  <c r="U125" i="27"/>
  <c r="K78" i="25"/>
  <c r="K84" i="25"/>
  <c r="L125" i="27"/>
  <c r="S125" i="27"/>
  <c r="T125" i="27"/>
  <c r="P125" i="27"/>
  <c r="I125" i="27"/>
  <c r="K86" i="25"/>
  <c r="L83" i="25"/>
  <c r="M125" i="27"/>
  <c r="AC125" i="27"/>
  <c r="N125" i="27"/>
  <c r="AA125" i="27"/>
  <c r="Q125" i="27"/>
  <c r="M86" i="25"/>
  <c r="W1587" i="15"/>
  <c r="T1587" i="15"/>
  <c r="X1587" i="15"/>
  <c r="I478" i="19"/>
  <c r="I480" i="19" s="1"/>
  <c r="I493" i="19" s="1"/>
  <c r="I16" i="22" s="1"/>
  <c r="I24" i="22" s="1"/>
  <c r="I31" i="22" s="1"/>
  <c r="I67" i="22" s="1"/>
  <c r="I75" i="22" s="1"/>
  <c r="R1587" i="15"/>
  <c r="O1587" i="15"/>
  <c r="Z23" i="21"/>
  <c r="V1587" i="15"/>
  <c r="AB1587" i="15"/>
  <c r="S1587" i="15"/>
  <c r="P1587" i="15"/>
  <c r="W36" i="27"/>
  <c r="W55" i="27" s="1"/>
  <c r="Y35" i="27"/>
  <c r="Y54" i="27" s="1"/>
  <c r="AC35" i="27"/>
  <c r="AC54" i="27" s="1"/>
  <c r="T36" i="27"/>
  <c r="T55" i="27" s="1"/>
  <c r="AA35" i="27"/>
  <c r="AA54" i="27" s="1"/>
  <c r="Z35" i="27"/>
  <c r="Z54" i="27" s="1"/>
  <c r="Q36" i="27"/>
  <c r="Q55" i="27" s="1"/>
  <c r="Z36" i="27"/>
  <c r="Z55" i="27" s="1"/>
  <c r="K36" i="27"/>
  <c r="K55" i="27" s="1"/>
  <c r="X36" i="27"/>
  <c r="X55" i="27" s="1"/>
  <c r="U36" i="27"/>
  <c r="U55" i="27" s="1"/>
  <c r="N36" i="27"/>
  <c r="N55" i="27" s="1"/>
  <c r="AA36" i="27"/>
  <c r="AA55" i="27" s="1"/>
  <c r="AC36" i="27"/>
  <c r="AC55" i="27" s="1"/>
  <c r="AB36" i="27"/>
  <c r="AB55" i="27" s="1"/>
  <c r="AB35" i="27"/>
  <c r="AB54" i="27" s="1"/>
  <c r="S36" i="27"/>
  <c r="S55" i="27" s="1"/>
  <c r="Y36" i="27"/>
  <c r="Y55" i="27" s="1"/>
  <c r="R36" i="27"/>
  <c r="R55" i="27" s="1"/>
  <c r="N76" i="25"/>
  <c r="N81" i="25"/>
  <c r="N82" i="25"/>
  <c r="N80" i="25"/>
  <c r="N79" i="25"/>
  <c r="N85" i="25"/>
  <c r="J76" i="25"/>
  <c r="J85" i="25"/>
  <c r="J86" i="25"/>
  <c r="L80" i="25"/>
  <c r="L81" i="25"/>
  <c r="O82" i="25"/>
  <c r="N86" i="25"/>
  <c r="M76" i="25"/>
  <c r="M82" i="25"/>
  <c r="M85" i="25"/>
  <c r="M83" i="25"/>
  <c r="L85" i="25"/>
  <c r="L84" i="25"/>
  <c r="J84" i="25"/>
  <c r="L78" i="25"/>
  <c r="L79" i="25"/>
  <c r="J80" i="25"/>
  <c r="O80" i="25"/>
  <c r="O83" i="25"/>
  <c r="J81" i="25"/>
  <c r="O81" i="25"/>
  <c r="J78" i="25"/>
  <c r="N84" i="25"/>
  <c r="O86" i="25"/>
  <c r="O78" i="25"/>
  <c r="J79" i="25"/>
  <c r="N78" i="25"/>
  <c r="L86" i="25"/>
  <c r="L77" i="25"/>
  <c r="K76" i="25"/>
  <c r="K81" i="25"/>
  <c r="K79" i="25"/>
  <c r="K85" i="25"/>
  <c r="K80" i="25"/>
  <c r="N77" i="25"/>
  <c r="L82" i="25"/>
  <c r="M81" i="25"/>
  <c r="J82" i="25"/>
  <c r="O85" i="25"/>
  <c r="M84" i="25"/>
  <c r="M80" i="25"/>
  <c r="M79" i="25"/>
  <c r="O79" i="25"/>
  <c r="K83" i="25"/>
  <c r="O84" i="25"/>
  <c r="O77" i="25"/>
  <c r="N83" i="25"/>
  <c r="I82" i="25"/>
  <c r="AI107" i="27"/>
  <c r="AI61" i="27"/>
  <c r="AI124" i="27"/>
  <c r="AI126" i="27"/>
  <c r="AI127" i="27"/>
  <c r="AI68" i="27"/>
  <c r="AI119" i="27"/>
  <c r="AI59" i="27"/>
  <c r="AI120" i="27"/>
  <c r="AI118" i="27"/>
  <c r="AI123" i="27"/>
  <c r="AI116" i="27"/>
  <c r="AI60" i="27"/>
  <c r="AI108" i="27"/>
  <c r="Z48" i="27"/>
  <c r="Z67" i="27" s="1"/>
  <c r="AC48" i="27"/>
  <c r="AC67" i="27" s="1"/>
  <c r="AA48" i="27"/>
  <c r="AA67" i="27" s="1"/>
  <c r="J48" i="27"/>
  <c r="J67" i="27" s="1"/>
  <c r="H48" i="27"/>
  <c r="H67" i="27" s="1"/>
  <c r="AE48" i="27"/>
  <c r="AE51" i="27" s="1"/>
  <c r="M48" i="27"/>
  <c r="M67" i="27" s="1"/>
  <c r="L48" i="27"/>
  <c r="L67" i="27" s="1"/>
  <c r="I48" i="27"/>
  <c r="I67" i="27" s="1"/>
  <c r="U48" i="27"/>
  <c r="U67" i="27" s="1"/>
  <c r="F38" i="28"/>
  <c r="F40" i="28" s="1"/>
  <c r="F1505" i="15"/>
  <c r="F461" i="19"/>
  <c r="Z478" i="19"/>
  <c r="Z480" i="19" s="1"/>
  <c r="Z493" i="19" s="1"/>
  <c r="Z16" i="22" s="1"/>
  <c r="Z24" i="22" s="1"/>
  <c r="Z31" i="22" s="1"/>
  <c r="Z67" i="22" s="1"/>
  <c r="P478" i="19"/>
  <c r="P480" i="19" s="1"/>
  <c r="P493" i="19" s="1"/>
  <c r="P16" i="22" s="1"/>
  <c r="P24" i="22" s="1"/>
  <c r="P31" i="22" s="1"/>
  <c r="P67" i="22" s="1"/>
  <c r="P75" i="22" s="1"/>
  <c r="P80" i="22" s="1"/>
  <c r="AG126" i="27"/>
  <c r="AG124" i="27"/>
  <c r="AG68" i="27"/>
  <c r="AG119" i="27"/>
  <c r="AG57" i="27"/>
  <c r="AG127" i="27"/>
  <c r="AG59" i="27"/>
  <c r="AG61" i="27"/>
  <c r="AG116" i="27"/>
  <c r="AG118" i="27"/>
  <c r="AG120" i="27"/>
  <c r="AG108" i="27"/>
  <c r="AG123" i="27"/>
  <c r="AG60" i="27"/>
  <c r="AG107" i="27"/>
  <c r="AE59" i="27"/>
  <c r="AE108" i="27"/>
  <c r="AE123" i="27"/>
  <c r="AE57" i="27"/>
  <c r="AE68" i="27"/>
  <c r="AE107" i="27"/>
  <c r="AE116" i="27"/>
  <c r="AE118" i="27"/>
  <c r="AE60" i="27"/>
  <c r="AE124" i="27"/>
  <c r="AE127" i="27"/>
  <c r="AE126" i="27"/>
  <c r="AE119" i="27"/>
  <c r="AE120" i="27"/>
  <c r="AE61" i="27"/>
  <c r="F109" i="23"/>
  <c r="AI58" i="20"/>
  <c r="P59" i="20"/>
  <c r="L59" i="20"/>
  <c r="U60" i="20"/>
  <c r="V60" i="20"/>
  <c r="O60" i="20"/>
  <c r="AG60" i="20"/>
  <c r="J60" i="20"/>
  <c r="L60" i="20"/>
  <c r="AB60" i="20"/>
  <c r="U59" i="20"/>
  <c r="J59" i="20"/>
  <c r="Z59" i="20"/>
  <c r="O59" i="20"/>
  <c r="I58" i="20"/>
  <c r="Y58" i="20"/>
  <c r="N58" i="20"/>
  <c r="AE58" i="20"/>
  <c r="S58" i="20"/>
  <c r="H58" i="20"/>
  <c r="X58" i="20"/>
  <c r="Q37" i="20"/>
  <c r="F37" i="20"/>
  <c r="V37" i="20"/>
  <c r="K37" i="20"/>
  <c r="AA37" i="20"/>
  <c r="P37" i="20"/>
  <c r="AI37" i="20"/>
  <c r="X59" i="20"/>
  <c r="AI59" i="20"/>
  <c r="AC60" i="20"/>
  <c r="AE60" i="20"/>
  <c r="S60" i="20"/>
  <c r="I60" i="20"/>
  <c r="R60" i="20"/>
  <c r="P60" i="20"/>
  <c r="I59" i="20"/>
  <c r="Y59" i="20"/>
  <c r="N59" i="20"/>
  <c r="AE59" i="20"/>
  <c r="S59" i="20"/>
  <c r="M58" i="20"/>
  <c r="AC58" i="20"/>
  <c r="R58" i="20"/>
  <c r="G58" i="20"/>
  <c r="W58" i="20"/>
  <c r="L58" i="20"/>
  <c r="AB58" i="20"/>
  <c r="U37" i="20"/>
  <c r="J37" i="20"/>
  <c r="Z37" i="20"/>
  <c r="O37" i="20"/>
  <c r="AG37" i="20"/>
  <c r="T37" i="20"/>
  <c r="AG59" i="20"/>
  <c r="H59" i="20"/>
  <c r="T59" i="20"/>
  <c r="F60" i="20"/>
  <c r="G60" i="20"/>
  <c r="W60" i="20"/>
  <c r="Q60" i="20"/>
  <c r="Z60" i="20"/>
  <c r="T60" i="20"/>
  <c r="M59" i="20"/>
  <c r="AC59" i="20"/>
  <c r="R59" i="20"/>
  <c r="G59" i="20"/>
  <c r="W59" i="20"/>
  <c r="Q58" i="20"/>
  <c r="F58" i="20"/>
  <c r="V58" i="20"/>
  <c r="K58" i="20"/>
  <c r="AA58" i="20"/>
  <c r="P58" i="20"/>
  <c r="I37" i="20"/>
  <c r="Y37" i="20"/>
  <c r="N37" i="20"/>
  <c r="AE37" i="20"/>
  <c r="S37" i="20"/>
  <c r="H37" i="20"/>
  <c r="X37" i="20"/>
  <c r="AI60" i="20"/>
  <c r="K60" i="20"/>
  <c r="X60" i="20"/>
  <c r="K59" i="20"/>
  <c r="Z58" i="20"/>
  <c r="M37" i="20"/>
  <c r="W37" i="20"/>
  <c r="AB59" i="20"/>
  <c r="AA60" i="20"/>
  <c r="Q59" i="20"/>
  <c r="AA59" i="20"/>
  <c r="O58" i="20"/>
  <c r="AC37" i="20"/>
  <c r="L37" i="20"/>
  <c r="M60" i="20"/>
  <c r="Y60" i="20"/>
  <c r="F59" i="20"/>
  <c r="U58" i="20"/>
  <c r="AG58" i="20"/>
  <c r="R37" i="20"/>
  <c r="AB37" i="20"/>
  <c r="N60" i="20"/>
  <c r="H60" i="20"/>
  <c r="V59" i="20"/>
  <c r="J58" i="20"/>
  <c r="T58" i="20"/>
  <c r="G37" i="20"/>
  <c r="K33" i="20"/>
  <c r="AG30" i="20"/>
  <c r="I30" i="20"/>
  <c r="S32" i="20"/>
  <c r="M33" i="20"/>
  <c r="X26" i="20"/>
  <c r="O26" i="20"/>
  <c r="G26" i="20"/>
  <c r="AC33" i="20"/>
  <c r="Q26" i="20"/>
  <c r="AG26" i="20"/>
  <c r="S26" i="20"/>
  <c r="W33" i="20"/>
  <c r="AI30" i="20"/>
  <c r="AC26" i="20"/>
  <c r="P30" i="20"/>
  <c r="X30" i="20"/>
  <c r="N33" i="20"/>
  <c r="T26" i="20"/>
  <c r="V32" i="20"/>
  <c r="AI26" i="20"/>
  <c r="Z32" i="20"/>
  <c r="Y26" i="20"/>
  <c r="O32" i="20"/>
  <c r="Z33" i="20"/>
  <c r="AG32" i="20"/>
  <c r="AB33" i="20"/>
  <c r="AE32" i="20"/>
  <c r="J33" i="20"/>
  <c r="H32" i="20"/>
  <c r="M26" i="20"/>
  <c r="W26" i="20"/>
  <c r="S33" i="20"/>
  <c r="Y32" i="20"/>
  <c r="P26" i="20"/>
  <c r="R26" i="20"/>
  <c r="G30" i="20"/>
  <c r="Z26" i="20"/>
  <c r="L32" i="20"/>
  <c r="AC32" i="20"/>
  <c r="I26" i="20"/>
  <c r="AI32" i="20"/>
  <c r="U32" i="20"/>
  <c r="Y33" i="20"/>
  <c r="AE26" i="20"/>
  <c r="R30" i="20"/>
  <c r="V33" i="20"/>
  <c r="AB30" i="20"/>
  <c r="M30" i="20"/>
  <c r="G33" i="20"/>
  <c r="I33" i="20"/>
  <c r="AE30" i="20"/>
  <c r="I32" i="20"/>
  <c r="O33" i="20"/>
  <c r="V26" i="20"/>
  <c r="AG33" i="20"/>
  <c r="X32" i="20"/>
  <c r="T30" i="20"/>
  <c r="N32" i="20"/>
  <c r="X33" i="20"/>
  <c r="K32" i="20"/>
  <c r="H30" i="20"/>
  <c r="AB32" i="20"/>
  <c r="W32" i="20"/>
  <c r="N30" i="20"/>
  <c r="P32" i="20"/>
  <c r="U33" i="20"/>
  <c r="R33" i="20"/>
  <c r="H26" i="20"/>
  <c r="V30" i="20"/>
  <c r="AA32" i="20"/>
  <c r="AA33" i="20"/>
  <c r="L29" i="20"/>
  <c r="Y30" i="20"/>
  <c r="AA28" i="20"/>
  <c r="AB28" i="20"/>
  <c r="J32" i="20"/>
  <c r="Q28" i="20"/>
  <c r="M27" i="20"/>
  <c r="G32" i="20"/>
  <c r="G29" i="20"/>
  <c r="W31" i="20"/>
  <c r="AI33" i="20"/>
  <c r="U28" i="20"/>
  <c r="H33" i="20"/>
  <c r="U27" i="20"/>
  <c r="Z27" i="20"/>
  <c r="V27" i="20"/>
  <c r="H27" i="20"/>
  <c r="Q27" i="20"/>
  <c r="L27" i="20"/>
  <c r="AI27" i="20"/>
  <c r="O27" i="20"/>
  <c r="X27" i="20"/>
  <c r="AG27" i="20"/>
  <c r="T27" i="20"/>
  <c r="P27" i="20"/>
  <c r="AB27" i="20"/>
  <c r="AE27" i="20"/>
  <c r="S27" i="20"/>
  <c r="G27" i="20"/>
  <c r="K27" i="20"/>
  <c r="J27" i="20"/>
  <c r="W27" i="20"/>
  <c r="I27" i="20"/>
  <c r="AC27" i="20"/>
  <c r="AA29" i="20"/>
  <c r="J29" i="20"/>
  <c r="S29" i="20"/>
  <c r="H29" i="20"/>
  <c r="AE29" i="20"/>
  <c r="T29" i="20"/>
  <c r="K29" i="20"/>
  <c r="U29" i="20"/>
  <c r="W29" i="20"/>
  <c r="O29" i="20"/>
  <c r="N29" i="20"/>
  <c r="AI31" i="20"/>
  <c r="O31" i="20"/>
  <c r="K31" i="20"/>
  <c r="X31" i="20"/>
  <c r="P31" i="20"/>
  <c r="AA31" i="20"/>
  <c r="AG31" i="20"/>
  <c r="N31" i="20"/>
  <c r="J31" i="20"/>
  <c r="L31" i="20"/>
  <c r="AC31" i="20"/>
  <c r="T31" i="20"/>
  <c r="S31" i="20"/>
  <c r="R31" i="20"/>
  <c r="AE31" i="20"/>
  <c r="Y31" i="20"/>
  <c r="Z31" i="20"/>
  <c r="AC28" i="20"/>
  <c r="P28" i="20"/>
  <c r="T28" i="20"/>
  <c r="L28" i="20"/>
  <c r="Y28" i="20"/>
  <c r="I28" i="20"/>
  <c r="O28" i="20"/>
  <c r="M28" i="20"/>
  <c r="AG28" i="20"/>
  <c r="X28" i="20"/>
  <c r="N28" i="20"/>
  <c r="H28" i="20"/>
  <c r="AI28" i="20"/>
  <c r="K28" i="20"/>
  <c r="W28" i="20"/>
  <c r="AE28" i="20"/>
  <c r="Z28" i="20"/>
  <c r="V28" i="20"/>
  <c r="R28" i="20"/>
  <c r="N26" i="20"/>
  <c r="S30" i="20"/>
  <c r="R29" i="20"/>
  <c r="AB31" i="20"/>
  <c r="Q33" i="20"/>
  <c r="AC30" i="20"/>
  <c r="W30" i="20"/>
  <c r="O30" i="20"/>
  <c r="I31" i="20"/>
  <c r="AC29" i="20"/>
  <c r="AA27" i="20"/>
  <c r="L26" i="20"/>
  <c r="G28" i="20"/>
  <c r="X29" i="20"/>
  <c r="Y29" i="20"/>
  <c r="Q29" i="20"/>
  <c r="AG29" i="20"/>
  <c r="J28" i="20"/>
  <c r="J26" i="20"/>
  <c r="Y27" i="20"/>
  <c r="U26" i="20"/>
  <c r="Z29" i="20"/>
  <c r="P33" i="20"/>
  <c r="U31" i="20"/>
  <c r="J30" i="20"/>
  <c r="AE33" i="20"/>
  <c r="K26" i="20"/>
  <c r="AB29" i="20"/>
  <c r="Q31" i="20"/>
  <c r="L30" i="20"/>
  <c r="I29" i="20"/>
  <c r="AA26" i="20"/>
  <c r="G31" i="20"/>
  <c r="L33" i="20"/>
  <c r="M31" i="20"/>
  <c r="T33" i="20"/>
  <c r="Z30" i="20"/>
  <c r="Q30" i="20"/>
  <c r="M29" i="20"/>
  <c r="V29" i="20"/>
  <c r="K30" i="20"/>
  <c r="H31" i="20"/>
  <c r="R32" i="20"/>
  <c r="V31" i="20"/>
  <c r="AA30" i="20"/>
  <c r="T32" i="20"/>
  <c r="AI29" i="20"/>
  <c r="R27" i="20"/>
  <c r="N27" i="20"/>
  <c r="S28" i="20"/>
  <c r="M32" i="20"/>
  <c r="U30" i="20"/>
  <c r="Q32" i="20"/>
  <c r="P29" i="20"/>
  <c r="AB26" i="20"/>
  <c r="F1576" i="15"/>
  <c r="F446" i="19"/>
  <c r="F55" i="20" s="1"/>
  <c r="D127" i="16"/>
  <c r="D59" i="16"/>
  <c r="AC26" i="21"/>
  <c r="AC76" i="27" s="1"/>
  <c r="AC18" i="21"/>
  <c r="AC66" i="20"/>
  <c r="AC15" i="20"/>
  <c r="AC56" i="20"/>
  <c r="AC34" i="20"/>
  <c r="AC38" i="20"/>
  <c r="AC57" i="20"/>
  <c r="AC54" i="20"/>
  <c r="AC49" i="20"/>
  <c r="AC73" i="20"/>
  <c r="AC46" i="20"/>
  <c r="AC72" i="20"/>
  <c r="AC43" i="20"/>
  <c r="AC44" i="20"/>
  <c r="AC42" i="20"/>
  <c r="AC45" i="20"/>
  <c r="AC63" i="20"/>
  <c r="AC62" i="20"/>
  <c r="AC55" i="20"/>
  <c r="AC61" i="20"/>
  <c r="AC35" i="20"/>
  <c r="AC22" i="20"/>
  <c r="AC18" i="20"/>
  <c r="AC65" i="20"/>
  <c r="AC17" i="20"/>
  <c r="AC23" i="20"/>
  <c r="AC48" i="20"/>
  <c r="AC25" i="20"/>
  <c r="AC52" i="20"/>
  <c r="AC50" i="20"/>
  <c r="AC20" i="20"/>
  <c r="AC21" i="20"/>
  <c r="AC16" i="20"/>
  <c r="AC19" i="20"/>
  <c r="AC51" i="20"/>
  <c r="AC36" i="20"/>
  <c r="AC47" i="20"/>
  <c r="AC53" i="20"/>
  <c r="AC64" i="20"/>
  <c r="AC24" i="20"/>
  <c r="F243" i="25"/>
  <c r="H76" i="25"/>
  <c r="H74" i="25"/>
  <c r="I76" i="25"/>
  <c r="I74" i="25"/>
  <c r="G76" i="25"/>
  <c r="G74" i="25"/>
  <c r="AI26" i="21"/>
  <c r="AI76" i="27" s="1"/>
  <c r="AI18" i="21"/>
  <c r="AI72" i="20"/>
  <c r="AG45" i="20"/>
  <c r="AG43" i="20"/>
  <c r="AG73" i="20"/>
  <c r="AI43" i="20"/>
  <c r="AE46" i="20"/>
  <c r="AE72" i="20"/>
  <c r="AE42" i="20"/>
  <c r="AI46" i="20"/>
  <c r="AG46" i="20"/>
  <c r="AG72" i="20"/>
  <c r="AG44" i="20"/>
  <c r="AI42" i="20"/>
  <c r="AI45" i="20"/>
  <c r="AE45" i="20"/>
  <c r="AE43" i="20"/>
  <c r="AE73" i="20"/>
  <c r="AI73" i="20"/>
  <c r="AE44" i="20"/>
  <c r="AI44" i="20"/>
  <c r="AG42" i="20"/>
  <c r="AI63" i="20"/>
  <c r="AG52" i="20"/>
  <c r="AG50" i="20"/>
  <c r="AG54" i="20"/>
  <c r="AG20" i="20"/>
  <c r="AG56" i="20"/>
  <c r="AI24" i="20"/>
  <c r="AI23" i="20"/>
  <c r="AI48" i="20"/>
  <c r="AI25" i="20"/>
  <c r="AI61" i="20"/>
  <c r="AE52" i="20"/>
  <c r="AE50" i="20"/>
  <c r="AE54" i="20"/>
  <c r="AE20" i="20"/>
  <c r="AE56" i="20"/>
  <c r="AI35" i="20"/>
  <c r="AI20" i="20"/>
  <c r="AI50" i="20"/>
  <c r="AI65" i="20"/>
  <c r="AI17" i="20"/>
  <c r="AI51" i="20"/>
  <c r="AI36" i="20"/>
  <c r="AI47" i="20"/>
  <c r="AG24" i="20"/>
  <c r="AG18" i="20"/>
  <c r="AG22" i="20"/>
  <c r="AG35" i="20"/>
  <c r="AG64" i="20"/>
  <c r="AI54" i="20"/>
  <c r="AI66" i="20"/>
  <c r="AI62" i="20"/>
  <c r="AI55" i="20"/>
  <c r="AI64" i="20"/>
  <c r="AI22" i="20"/>
  <c r="AI21" i="20"/>
  <c r="AI16" i="20"/>
  <c r="AI19" i="20"/>
  <c r="AI15" i="20"/>
  <c r="AI49" i="20"/>
  <c r="AI57" i="20"/>
  <c r="AI34" i="20"/>
  <c r="AI38" i="20"/>
  <c r="AI53" i="20"/>
  <c r="AE24" i="20"/>
  <c r="AE18" i="20"/>
  <c r="AE22" i="20"/>
  <c r="AE35" i="20"/>
  <c r="AE64" i="20"/>
  <c r="AI56" i="20"/>
  <c r="AI52" i="20"/>
  <c r="AI18" i="20"/>
  <c r="AG18" i="21"/>
  <c r="AG26" i="21"/>
  <c r="AG76" i="27" s="1"/>
  <c r="AE26" i="21"/>
  <c r="AE76" i="27" s="1"/>
  <c r="AE18" i="21"/>
  <c r="AE23" i="20"/>
  <c r="AG23" i="20"/>
  <c r="AE48" i="20"/>
  <c r="AG48" i="20"/>
  <c r="AE25" i="20"/>
  <c r="AG25" i="20"/>
  <c r="AE61" i="20"/>
  <c r="AG61" i="20"/>
  <c r="AE21" i="20"/>
  <c r="AG21" i="20"/>
  <c r="AE16" i="20"/>
  <c r="AG16" i="20"/>
  <c r="AE19" i="20"/>
  <c r="AG19" i="20"/>
  <c r="AE15" i="20"/>
  <c r="AG15" i="20"/>
  <c r="AE49" i="20"/>
  <c r="AG49" i="20"/>
  <c r="AE57" i="20"/>
  <c r="AG57" i="20"/>
  <c r="AE34" i="20"/>
  <c r="AG34" i="20"/>
  <c r="AE38" i="20"/>
  <c r="AG38" i="20"/>
  <c r="AE53" i="20"/>
  <c r="AG53" i="20"/>
  <c r="AE65" i="20"/>
  <c r="AG65" i="20"/>
  <c r="AE17" i="20"/>
  <c r="AG17" i="20"/>
  <c r="AE51" i="20"/>
  <c r="AG51" i="20"/>
  <c r="AE36" i="20"/>
  <c r="AG36" i="20"/>
  <c r="AE47" i="20"/>
  <c r="AG47" i="20"/>
  <c r="AE66" i="20"/>
  <c r="AG66" i="20"/>
  <c r="AE63" i="20"/>
  <c r="AG63" i="20"/>
  <c r="AE62" i="20"/>
  <c r="AG62" i="20"/>
  <c r="AE55" i="20"/>
  <c r="AG55" i="20"/>
  <c r="J522" i="19"/>
  <c r="J526" i="19" s="1"/>
  <c r="F186" i="13"/>
  <c r="F187" i="13" s="1"/>
  <c r="F144" i="19"/>
  <c r="M478" i="19"/>
  <c r="M480" i="19" s="1"/>
  <c r="M493" i="19" s="1"/>
  <c r="M509" i="19" s="1"/>
  <c r="M516" i="19" s="1"/>
  <c r="V478" i="19"/>
  <c r="V480" i="19" s="1"/>
  <c r="V493" i="19" s="1"/>
  <c r="V16" i="22" s="1"/>
  <c r="V24" i="22" s="1"/>
  <c r="V31" i="22" s="1"/>
  <c r="V67" i="22" s="1"/>
  <c r="T478" i="19"/>
  <c r="T480" i="19" s="1"/>
  <c r="T493" i="19" s="1"/>
  <c r="T509" i="19" s="1"/>
  <c r="T516" i="19" s="1"/>
  <c r="F563" i="11"/>
  <c r="F67" i="19" s="1"/>
  <c r="H478" i="19"/>
  <c r="H480" i="19" s="1"/>
  <c r="H493" i="19" s="1"/>
  <c r="H16" i="22" s="1"/>
  <c r="H24" i="22" s="1"/>
  <c r="H31" i="22" s="1"/>
  <c r="H67" i="22" s="1"/>
  <c r="H75" i="22" s="1"/>
  <c r="F39" i="21"/>
  <c r="F500" i="19"/>
  <c r="F501" i="19" s="1"/>
  <c r="P22" i="21"/>
  <c r="R478" i="19"/>
  <c r="R480" i="19" s="1"/>
  <c r="R493" i="19" s="1"/>
  <c r="R16" i="22" s="1"/>
  <c r="R24" i="22" s="1"/>
  <c r="R31" i="22" s="1"/>
  <c r="R67" i="22" s="1"/>
  <c r="U478" i="19"/>
  <c r="U480" i="19" s="1"/>
  <c r="U493" i="19" s="1"/>
  <c r="U16" i="22" s="1"/>
  <c r="U24" i="22" s="1"/>
  <c r="U31" i="22" s="1"/>
  <c r="U67" i="22" s="1"/>
  <c r="O478" i="19"/>
  <c r="O480" i="19" s="1"/>
  <c r="O493" i="19" s="1"/>
  <c r="O509" i="19" s="1"/>
  <c r="O516" i="19" s="1"/>
  <c r="Q478" i="19"/>
  <c r="Q480" i="19" s="1"/>
  <c r="Q493" i="19" s="1"/>
  <c r="Q509" i="19" s="1"/>
  <c r="Q516" i="19" s="1"/>
  <c r="Y478" i="19"/>
  <c r="Y480" i="19" s="1"/>
  <c r="Y493" i="19" s="1"/>
  <c r="Y509" i="19" s="1"/>
  <c r="Y516" i="19" s="1"/>
  <c r="H20" i="21"/>
  <c r="S478" i="19"/>
  <c r="S480" i="19" s="1"/>
  <c r="S493" i="19" s="1"/>
  <c r="S16" i="22" s="1"/>
  <c r="S24" i="22" s="1"/>
  <c r="S31" i="22" s="1"/>
  <c r="S67" i="22" s="1"/>
  <c r="U22" i="21"/>
  <c r="K47" i="26"/>
  <c r="M117" i="27"/>
  <c r="H54" i="27"/>
  <c r="G35" i="27"/>
  <c r="G36" i="27"/>
  <c r="H55" i="27"/>
  <c r="W478" i="19"/>
  <c r="W480" i="19" s="1"/>
  <c r="W493" i="19" s="1"/>
  <c r="W509" i="19" s="1"/>
  <c r="W516" i="19" s="1"/>
  <c r="S22" i="21"/>
  <c r="AA478" i="19"/>
  <c r="AA480" i="19" s="1"/>
  <c r="AA493" i="19" s="1"/>
  <c r="AA16" i="22" s="1"/>
  <c r="AA24" i="22" s="1"/>
  <c r="AA31" i="22" s="1"/>
  <c r="AA67" i="22" s="1"/>
  <c r="N478" i="19"/>
  <c r="N480" i="19" s="1"/>
  <c r="N493" i="19" s="1"/>
  <c r="N509" i="19" s="1"/>
  <c r="N516" i="19" s="1"/>
  <c r="F1717" i="14"/>
  <c r="F386" i="19" s="1"/>
  <c r="F1587" i="14"/>
  <c r="F1652" i="14" s="1"/>
  <c r="L478" i="19"/>
  <c r="L480" i="19" s="1"/>
  <c r="L493" i="19" s="1"/>
  <c r="L16" i="22" s="1"/>
  <c r="L24" i="22" s="1"/>
  <c r="L31" i="22" s="1"/>
  <c r="L67" i="22" s="1"/>
  <c r="L75" i="22" s="1"/>
  <c r="F1523" i="14"/>
  <c r="F1459" i="14"/>
  <c r="M22" i="21"/>
  <c r="M26" i="21" s="1"/>
  <c r="M76" i="27" s="1"/>
  <c r="M104" i="27" s="1"/>
  <c r="O22" i="21"/>
  <c r="X478" i="19"/>
  <c r="X480" i="19" s="1"/>
  <c r="X493" i="19" s="1"/>
  <c r="X16" i="22" s="1"/>
  <c r="X24" i="22" s="1"/>
  <c r="X31" i="22" s="1"/>
  <c r="X67" i="22" s="1"/>
  <c r="F237" i="13"/>
  <c r="F336" i="19"/>
  <c r="F67" i="12"/>
  <c r="F111" i="12"/>
  <c r="F156" i="12" s="1"/>
  <c r="F201" i="12" s="1"/>
  <c r="F246" i="12" s="1"/>
  <c r="I54" i="27"/>
  <c r="I55" i="27"/>
  <c r="M106" i="27"/>
  <c r="M122" i="27"/>
  <c r="M111" i="27"/>
  <c r="AE58" i="27"/>
  <c r="G93" i="27"/>
  <c r="AE121" i="27" s="1"/>
  <c r="G77" i="27"/>
  <c r="AG109" i="27"/>
  <c r="G85" i="27"/>
  <c r="G86" i="27"/>
  <c r="G89" i="27"/>
  <c r="AE117" i="27" s="1"/>
  <c r="G37" i="27"/>
  <c r="G82" i="27"/>
  <c r="G94" i="27"/>
  <c r="AG122" i="27" s="1"/>
  <c r="AE115" i="27"/>
  <c r="G84" i="27"/>
  <c r="G203" i="27"/>
  <c r="G207" i="27" s="1"/>
  <c r="M55" i="27"/>
  <c r="M115" i="27"/>
  <c r="H58" i="27"/>
  <c r="H112" i="27"/>
  <c r="H110" i="27"/>
  <c r="H111" i="27"/>
  <c r="H56" i="27"/>
  <c r="H115" i="27"/>
  <c r="H203" i="27"/>
  <c r="H207" i="27" s="1"/>
  <c r="H117" i="27"/>
  <c r="H121" i="27"/>
  <c r="H106" i="27"/>
  <c r="H113" i="27"/>
  <c r="H114" i="27"/>
  <c r="H122" i="27"/>
  <c r="H109" i="27"/>
  <c r="H105" i="27"/>
  <c r="M58" i="27"/>
  <c r="M114" i="27"/>
  <c r="M109" i="27"/>
  <c r="M112" i="27"/>
  <c r="M121" i="27"/>
  <c r="M110" i="27"/>
  <c r="M105" i="27"/>
  <c r="M203" i="27"/>
  <c r="M207" i="27" s="1"/>
  <c r="J55" i="27"/>
  <c r="M113" i="27"/>
  <c r="M56" i="27"/>
  <c r="O55" i="27"/>
  <c r="I58" i="27"/>
  <c r="I121" i="27"/>
  <c r="I117" i="27"/>
  <c r="I110" i="27"/>
  <c r="I115" i="27"/>
  <c r="I109" i="27"/>
  <c r="I114" i="27"/>
  <c r="I122" i="27"/>
  <c r="I203" i="27"/>
  <c r="I207" i="27" s="1"/>
  <c r="I105" i="27"/>
  <c r="I56" i="27"/>
  <c r="I112" i="27"/>
  <c r="I106" i="27"/>
  <c r="I111" i="27"/>
  <c r="I113" i="27"/>
  <c r="J58" i="27"/>
  <c r="J122" i="27"/>
  <c r="J113" i="27"/>
  <c r="J111" i="27"/>
  <c r="J109" i="27"/>
  <c r="J110" i="27"/>
  <c r="J105" i="27"/>
  <c r="J112" i="27"/>
  <c r="J56" i="27"/>
  <c r="J117" i="27"/>
  <c r="J121" i="27"/>
  <c r="J203" i="27"/>
  <c r="J207" i="27" s="1"/>
  <c r="J106" i="27"/>
  <c r="J114" i="27"/>
  <c r="J115" i="27"/>
  <c r="V58" i="27"/>
  <c r="O58" i="27"/>
  <c r="O56" i="27"/>
  <c r="O112" i="27"/>
  <c r="O115" i="27"/>
  <c r="O109" i="27"/>
  <c r="O110" i="27"/>
  <c r="O121" i="27"/>
  <c r="O122" i="27"/>
  <c r="O203" i="27"/>
  <c r="O105" i="27"/>
  <c r="O114" i="27"/>
  <c r="O111" i="27"/>
  <c r="O117" i="27"/>
  <c r="O113" i="27"/>
  <c r="O106" i="27"/>
  <c r="V55" i="27"/>
  <c r="Z20" i="21"/>
  <c r="J20" i="21"/>
  <c r="J26" i="21" s="1"/>
  <c r="X20" i="21"/>
  <c r="AA20" i="21"/>
  <c r="AA26" i="21" s="1"/>
  <c r="V22" i="21"/>
  <c r="K478" i="19"/>
  <c r="K480" i="19" s="1"/>
  <c r="K493" i="19" s="1"/>
  <c r="K509" i="19" s="1"/>
  <c r="K516" i="19" s="1"/>
  <c r="R22" i="21"/>
  <c r="I22" i="21"/>
  <c r="T22" i="21"/>
  <c r="L57" i="26"/>
  <c r="L47" i="26"/>
  <c r="F140" i="13"/>
  <c r="F249" i="19"/>
  <c r="F21" i="11"/>
  <c r="F39" i="19"/>
  <c r="F292" i="12"/>
  <c r="F100" i="19"/>
  <c r="F26" i="13"/>
  <c r="F145" i="19"/>
  <c r="F1262" i="14"/>
  <c r="F1327" i="14" s="1"/>
  <c r="F1198" i="14"/>
  <c r="F71" i="13"/>
  <c r="F185" i="19"/>
  <c r="V114" i="27"/>
  <c r="V110" i="27"/>
  <c r="V111" i="27"/>
  <c r="V113" i="27"/>
  <c r="V203" i="27"/>
  <c r="V207" i="27" s="1"/>
  <c r="V56" i="27"/>
  <c r="V117" i="27"/>
  <c r="V112" i="27"/>
  <c r="V109" i="27"/>
  <c r="V105" i="27"/>
  <c r="V122" i="27"/>
  <c r="V121" i="27"/>
  <c r="V115" i="27"/>
  <c r="V106" i="27"/>
  <c r="G478" i="19"/>
  <c r="G480" i="19" s="1"/>
  <c r="G493" i="19" s="1"/>
  <c r="N47" i="26"/>
  <c r="G18" i="21"/>
  <c r="AA18" i="21"/>
  <c r="J16" i="22"/>
  <c r="J24" i="22" s="1"/>
  <c r="J31" i="22" s="1"/>
  <c r="J67" i="22" s="1"/>
  <c r="J75" i="22" s="1"/>
  <c r="L35" i="20"/>
  <c r="AA15" i="20"/>
  <c r="AA53" i="20"/>
  <c r="T44" i="20"/>
  <c r="G21" i="20"/>
  <c r="G19" i="20"/>
  <c r="Q17" i="20"/>
  <c r="AA21" i="20"/>
  <c r="N54" i="20"/>
  <c r="J18" i="21"/>
  <c r="AA52" i="20"/>
  <c r="L36" i="20"/>
  <c r="K18" i="21"/>
  <c r="S22" i="20"/>
  <c r="J73" i="20"/>
  <c r="U43" i="20"/>
  <c r="Y54" i="20"/>
  <c r="Z18" i="21"/>
  <c r="AA65" i="20"/>
  <c r="S66" i="20"/>
  <c r="O18" i="21"/>
  <c r="U66" i="20"/>
  <c r="Z66" i="20"/>
  <c r="V16" i="20"/>
  <c r="V23" i="20"/>
  <c r="AB16" i="20"/>
  <c r="Z25" i="20"/>
  <c r="Y22" i="20"/>
  <c r="V38" i="20"/>
  <c r="V72" i="20"/>
  <c r="AA19" i="20"/>
  <c r="J72" i="20"/>
  <c r="Y61" i="20"/>
  <c r="K19" i="20"/>
  <c r="L64" i="20"/>
  <c r="I45" i="20"/>
  <c r="J42" i="20"/>
  <c r="U63" i="20"/>
  <c r="O61" i="20"/>
  <c r="R21" i="20"/>
  <c r="N18" i="21"/>
  <c r="AA20" i="20"/>
  <c r="L24" i="20"/>
  <c r="I18" i="20"/>
  <c r="G16" i="20"/>
  <c r="G72" i="20"/>
  <c r="F62" i="20"/>
  <c r="N64" i="20"/>
  <c r="M63" i="20"/>
  <c r="Q19" i="20"/>
  <c r="L20" i="20"/>
  <c r="J15" i="20"/>
  <c r="R25" i="20"/>
  <c r="J22" i="20"/>
  <c r="W47" i="20"/>
  <c r="AB61" i="20"/>
  <c r="Z48" i="20"/>
  <c r="Z56" i="20"/>
  <c r="AB23" i="20"/>
  <c r="H72" i="20"/>
  <c r="L44" i="20"/>
  <c r="F47" i="20"/>
  <c r="K57" i="20"/>
  <c r="Q55" i="20"/>
  <c r="L22" i="20"/>
  <c r="W46" i="20"/>
  <c r="R18" i="20"/>
  <c r="V42" i="20"/>
  <c r="O34" i="20"/>
  <c r="AB15" i="20"/>
  <c r="J56" i="20"/>
  <c r="F54" i="20"/>
  <c r="H73" i="20"/>
  <c r="P73" i="20"/>
  <c r="M36" i="20"/>
  <c r="P15" i="20"/>
  <c r="T46" i="20"/>
  <c r="V21" i="20"/>
  <c r="R18" i="21"/>
  <c r="Y18" i="21"/>
  <c r="Q18" i="21"/>
  <c r="S18" i="21"/>
  <c r="X18" i="21"/>
  <c r="Y19" i="20"/>
  <c r="Z53" i="20"/>
  <c r="V54" i="20"/>
  <c r="J16" i="20"/>
  <c r="Y48" i="20"/>
  <c r="Y43" i="20"/>
  <c r="S18" i="20"/>
  <c r="T48" i="20"/>
  <c r="Y52" i="20"/>
  <c r="G64" i="20"/>
  <c r="G54" i="20"/>
  <c r="P47" i="20"/>
  <c r="J49" i="20"/>
  <c r="I38" i="20"/>
  <c r="N42" i="20"/>
  <c r="Z72" i="20"/>
  <c r="K63" i="20"/>
  <c r="N65" i="20"/>
  <c r="T49" i="20"/>
  <c r="R50" i="20"/>
  <c r="V15" i="20"/>
  <c r="R64" i="20"/>
  <c r="U52" i="20"/>
  <c r="M54" i="20"/>
  <c r="P72" i="20"/>
  <c r="R52" i="20"/>
  <c r="V35" i="20"/>
  <c r="Y46" i="20"/>
  <c r="X24" i="20"/>
  <c r="Q20" i="20"/>
  <c r="I22" i="20"/>
  <c r="M34" i="20"/>
  <c r="V44" i="20"/>
  <c r="AB24" i="20"/>
  <c r="T34" i="20"/>
  <c r="Y56" i="20"/>
  <c r="Z64" i="20"/>
  <c r="V61" i="20"/>
  <c r="O16" i="20"/>
  <c r="S19" i="20"/>
  <c r="H61" i="20"/>
  <c r="G48" i="20"/>
  <c r="H52" i="20"/>
  <c r="F72" i="20"/>
  <c r="N35" i="20"/>
  <c r="L66" i="20"/>
  <c r="T22" i="20"/>
  <c r="V53" i="20"/>
  <c r="Y24" i="20"/>
  <c r="S46" i="20"/>
  <c r="AA18" i="20"/>
  <c r="AB17" i="20"/>
  <c r="N18" i="20"/>
  <c r="Y64" i="20"/>
  <c r="Y65" i="20"/>
  <c r="S16" i="20"/>
  <c r="L34" i="20"/>
  <c r="G56" i="20"/>
  <c r="N43" i="20"/>
  <c r="K23" i="20"/>
  <c r="G65" i="20"/>
  <c r="G66" i="20"/>
  <c r="O52" i="20"/>
  <c r="H43" i="20"/>
  <c r="O35" i="20"/>
  <c r="O53" i="20"/>
  <c r="Z57" i="20"/>
  <c r="N63" i="20"/>
  <c r="S62" i="20"/>
  <c r="AB21" i="20"/>
  <c r="M20" i="20"/>
  <c r="O22" i="20"/>
  <c r="V22" i="20"/>
  <c r="W66" i="20"/>
  <c r="Y57" i="20"/>
  <c r="Z42" i="20"/>
  <c r="T63" i="20"/>
  <c r="AA73" i="20"/>
  <c r="H34" i="20"/>
  <c r="U19" i="20"/>
  <c r="K18" i="20"/>
  <c r="U35" i="20"/>
  <c r="Y23" i="20"/>
  <c r="X46" i="20"/>
  <c r="H17" i="20"/>
  <c r="J48" i="20"/>
  <c r="N73" i="20"/>
  <c r="M47" i="20"/>
  <c r="J36" i="20"/>
  <c r="H36" i="20"/>
  <c r="N49" i="20"/>
  <c r="H53" i="20"/>
  <c r="L57" i="20"/>
  <c r="Q45" i="20"/>
  <c r="H62" i="20"/>
  <c r="G22" i="20"/>
  <c r="K22" i="20"/>
  <c r="G25" i="20"/>
  <c r="Y55" i="20"/>
  <c r="X43" i="20"/>
  <c r="X36" i="20"/>
  <c r="V63" i="20"/>
  <c r="R16" i="20"/>
  <c r="U25" i="20"/>
  <c r="Z43" i="20"/>
  <c r="X48" i="20"/>
  <c r="AB52" i="20"/>
  <c r="AB34" i="20"/>
  <c r="T18" i="20"/>
  <c r="V18" i="20"/>
  <c r="H25" i="20"/>
  <c r="Q34" i="20"/>
  <c r="V17" i="20"/>
  <c r="T72" i="20"/>
  <c r="Z47" i="20"/>
  <c r="F66" i="20"/>
  <c r="F68" i="20" s="1"/>
  <c r="F70" i="20" s="1"/>
  <c r="K61" i="20"/>
  <c r="H42" i="20"/>
  <c r="K46" i="20"/>
  <c r="G44" i="20"/>
  <c r="H54" i="20"/>
  <c r="S47" i="20"/>
  <c r="K42" i="20"/>
  <c r="I23" i="20"/>
  <c r="P42" i="20"/>
  <c r="I62" i="20"/>
  <c r="K62" i="20"/>
  <c r="L45" i="20"/>
  <c r="R62" i="20"/>
  <c r="J35" i="20"/>
  <c r="L51" i="20"/>
  <c r="I56" i="20"/>
  <c r="K36" i="20"/>
  <c r="AA72" i="20"/>
  <c r="S56" i="20"/>
  <c r="R45" i="20"/>
  <c r="W64" i="20"/>
  <c r="P48" i="20"/>
  <c r="AA35" i="20"/>
  <c r="Y34" i="20"/>
  <c r="W18" i="21"/>
  <c r="T18" i="21"/>
  <c r="AB18" i="21"/>
  <c r="M35" i="20"/>
  <c r="H22" i="20"/>
  <c r="N22" i="20"/>
  <c r="R22" i="20"/>
  <c r="R34" i="20"/>
  <c r="X21" i="20"/>
  <c r="U51" i="20"/>
  <c r="AB65" i="20"/>
  <c r="X72" i="20"/>
  <c r="X65" i="20"/>
  <c r="U46" i="20"/>
  <c r="W16" i="20"/>
  <c r="K34" i="20"/>
  <c r="AB43" i="20"/>
  <c r="J25" i="20"/>
  <c r="AA48" i="20"/>
  <c r="W18" i="20"/>
  <c r="Z17" i="20"/>
  <c r="Z22" i="20"/>
  <c r="AB38" i="20"/>
  <c r="G18" i="20"/>
  <c r="M18" i="20"/>
  <c r="O25" i="20"/>
  <c r="W51" i="20"/>
  <c r="X49" i="20"/>
  <c r="AA42" i="20"/>
  <c r="V48" i="20"/>
  <c r="R17" i="20"/>
  <c r="I25" i="20"/>
  <c r="N25" i="20"/>
  <c r="AA56" i="20"/>
  <c r="G23" i="20"/>
  <c r="F38" i="20"/>
  <c r="F40" i="20" s="1"/>
  <c r="G50" i="20"/>
  <c r="I50" i="20"/>
  <c r="L63" i="20"/>
  <c r="P61" i="20"/>
  <c r="J44" i="20"/>
  <c r="F56" i="20"/>
  <c r="H46" i="20"/>
  <c r="M38" i="20"/>
  <c r="X50" i="20"/>
  <c r="L56" i="20"/>
  <c r="G46" i="20"/>
  <c r="J52" i="20"/>
  <c r="G15" i="20"/>
  <c r="I47" i="20"/>
  <c r="K55" i="20"/>
  <c r="M48" i="20"/>
  <c r="O15" i="20"/>
  <c r="S15" i="20"/>
  <c r="I64" i="20"/>
  <c r="M64" i="20"/>
  <c r="P46" i="20"/>
  <c r="I21" i="20"/>
  <c r="L46" i="20"/>
  <c r="P64" i="20"/>
  <c r="Q63" i="20"/>
  <c r="T47" i="20"/>
  <c r="N34" i="20"/>
  <c r="S55" i="20"/>
  <c r="AB49" i="20"/>
  <c r="N44" i="20"/>
  <c r="Q65" i="20"/>
  <c r="T50" i="20"/>
  <c r="AA64" i="20"/>
  <c r="M18" i="21"/>
  <c r="H18" i="21"/>
  <c r="AB62" i="20"/>
  <c r="Z62" i="20"/>
  <c r="AB48" i="20"/>
  <c r="Y18" i="20"/>
  <c r="Y25" i="20"/>
  <c r="AA55" i="20"/>
  <c r="X34" i="20"/>
  <c r="X22" i="20"/>
  <c r="Z38" i="20"/>
  <c r="H18" i="20"/>
  <c r="O18" i="20"/>
  <c r="P18" i="20"/>
  <c r="Z34" i="20"/>
  <c r="X66" i="20"/>
  <c r="U55" i="20"/>
  <c r="AA23" i="20"/>
  <c r="W56" i="20"/>
  <c r="W17" i="20"/>
  <c r="T17" i="20"/>
  <c r="Y16" i="20"/>
  <c r="N24" i="20"/>
  <c r="AA36" i="20"/>
  <c r="Z52" i="20"/>
  <c r="X38" i="20"/>
  <c r="G49" i="20"/>
  <c r="J63" i="20"/>
  <c r="F51" i="20"/>
  <c r="G36" i="20"/>
  <c r="H19" i="20"/>
  <c r="J17" i="20"/>
  <c r="M15" i="20"/>
  <c r="Q57" i="20"/>
  <c r="H56" i="20"/>
  <c r="G53" i="20"/>
  <c r="H23" i="20"/>
  <c r="L19" i="20"/>
  <c r="R35" i="20"/>
  <c r="G73" i="20"/>
  <c r="Q38" i="20"/>
  <c r="G57" i="20"/>
  <c r="H44" i="20"/>
  <c r="M21" i="20"/>
  <c r="F48" i="20"/>
  <c r="G51" i="20"/>
  <c r="I66" i="20"/>
  <c r="J64" i="20"/>
  <c r="K43" i="20"/>
  <c r="M53" i="20"/>
  <c r="N19" i="20"/>
  <c r="P49" i="20"/>
  <c r="W53" i="20"/>
  <c r="H35" i="20"/>
  <c r="J55" i="20"/>
  <c r="K38" i="20"/>
  <c r="M56" i="20"/>
  <c r="O63" i="20"/>
  <c r="R19" i="20"/>
  <c r="AA24" i="20"/>
  <c r="J61" i="20"/>
  <c r="K44" i="20"/>
  <c r="L42" i="20"/>
  <c r="N46" i="20"/>
  <c r="P35" i="20"/>
  <c r="U56" i="20"/>
  <c r="Q48" i="20"/>
  <c r="S64" i="20"/>
  <c r="T42" i="20"/>
  <c r="W15" i="20"/>
  <c r="Q62" i="20"/>
  <c r="R57" i="20"/>
  <c r="S35" i="20"/>
  <c r="V43" i="20"/>
  <c r="M42" i="20"/>
  <c r="O65" i="20"/>
  <c r="P63" i="20"/>
  <c r="Q50" i="20"/>
  <c r="S72" i="20"/>
  <c r="T45" i="20"/>
  <c r="X55" i="20"/>
  <c r="W35" i="20"/>
  <c r="W63" i="20"/>
  <c r="T21" i="20"/>
  <c r="O20" i="20"/>
  <c r="W20" i="20"/>
  <c r="N47" i="20"/>
  <c r="P65" i="20"/>
  <c r="U64" i="20"/>
  <c r="I36" i="20"/>
  <c r="J23" i="20"/>
  <c r="L65" i="20"/>
  <c r="O48" i="20"/>
  <c r="R66" i="20"/>
  <c r="Q72" i="20"/>
  <c r="R65" i="20"/>
  <c r="S36" i="20"/>
  <c r="V47" i="20"/>
  <c r="AA57" i="20"/>
  <c r="Q43" i="20"/>
  <c r="S63" i="20"/>
  <c r="T38" i="20"/>
  <c r="X35" i="20"/>
  <c r="M61" i="20"/>
  <c r="N56" i="20"/>
  <c r="O46" i="20"/>
  <c r="P17" i="20"/>
  <c r="R72" i="20"/>
  <c r="S43" i="20"/>
  <c r="V55" i="20"/>
  <c r="O24" i="20"/>
  <c r="Y62" i="20"/>
  <c r="P16" i="20"/>
  <c r="AA62" i="20"/>
  <c r="P55" i="27"/>
  <c r="P18" i="21"/>
  <c r="AB20" i="20"/>
  <c r="T20" i="20"/>
  <c r="V20" i="20"/>
  <c r="AA38" i="20"/>
  <c r="AB51" i="20"/>
  <c r="M25" i="20"/>
  <c r="Z16" i="20"/>
  <c r="V52" i="20"/>
  <c r="AB42" i="20"/>
  <c r="X17" i="20"/>
  <c r="M24" i="20"/>
  <c r="Y45" i="20"/>
  <c r="AB35" i="20"/>
  <c r="U20" i="20"/>
  <c r="P20" i="20"/>
  <c r="G20" i="20"/>
  <c r="Z21" i="20"/>
  <c r="T16" i="20"/>
  <c r="T52" i="20"/>
  <c r="X51" i="20"/>
  <c r="V46" i="20"/>
  <c r="AB46" i="20"/>
  <c r="W55" i="20"/>
  <c r="W25" i="20"/>
  <c r="Y66" i="20"/>
  <c r="U57" i="20"/>
  <c r="S17" i="20"/>
  <c r="R48" i="20"/>
  <c r="Q46" i="20"/>
  <c r="P44" i="20"/>
  <c r="O42" i="20"/>
  <c r="N36" i="20"/>
  <c r="M23" i="20"/>
  <c r="L21" i="20"/>
  <c r="Y47" i="20"/>
  <c r="U44" i="20"/>
  <c r="T65" i="20"/>
  <c r="R38" i="20"/>
  <c r="Q35" i="20"/>
  <c r="AA25" i="20"/>
  <c r="X73" i="20"/>
  <c r="U53" i="20"/>
  <c r="T66" i="20"/>
  <c r="R46" i="20"/>
  <c r="Q44" i="20"/>
  <c r="R47" i="20"/>
  <c r="P55" i="20"/>
  <c r="N38" i="20"/>
  <c r="M55" i="20"/>
  <c r="L61" i="20"/>
  <c r="K56" i="20"/>
  <c r="J54" i="20"/>
  <c r="I52" i="20"/>
  <c r="U17" i="20"/>
  <c r="P38" i="20"/>
  <c r="O55" i="20"/>
  <c r="N66" i="20"/>
  <c r="L47" i="20"/>
  <c r="K53" i="20"/>
  <c r="J51" i="20"/>
  <c r="I57" i="20"/>
  <c r="H55" i="20"/>
  <c r="T73" i="20"/>
  <c r="P43" i="20"/>
  <c r="O47" i="20"/>
  <c r="N55" i="20"/>
  <c r="L38" i="20"/>
  <c r="K35" i="20"/>
  <c r="J45" i="20"/>
  <c r="I43" i="20"/>
  <c r="H49" i="20"/>
  <c r="G47" i="20"/>
  <c r="F63" i="20"/>
  <c r="T23" i="20"/>
  <c r="L72" i="20"/>
  <c r="H21" i="20"/>
  <c r="G38" i="20"/>
  <c r="F61" i="20"/>
  <c r="N62" i="20"/>
  <c r="G17" i="20"/>
  <c r="W21" i="20"/>
  <c r="O64" i="20"/>
  <c r="L52" i="20"/>
  <c r="I42" i="20"/>
  <c r="G42" i="20"/>
  <c r="F73" i="20"/>
  <c r="F75" i="20" s="1"/>
  <c r="R55" i="20"/>
  <c r="Z20" i="20"/>
  <c r="X20" i="20"/>
  <c r="S20" i="20"/>
  <c r="J20" i="20"/>
  <c r="K20" i="20"/>
  <c r="X16" i="20"/>
  <c r="Z73" i="20"/>
  <c r="AA43" i="20"/>
  <c r="S34" i="20"/>
  <c r="P24" i="20"/>
  <c r="L16" i="20"/>
  <c r="S54" i="20"/>
  <c r="U54" i="20"/>
  <c r="W54" i="20"/>
  <c r="Z61" i="20"/>
  <c r="T25" i="20"/>
  <c r="W44" i="20"/>
  <c r="Z46" i="20"/>
  <c r="V64" i="20"/>
  <c r="X47" i="20"/>
  <c r="AB53" i="20"/>
  <c r="K25" i="20"/>
  <c r="Z35" i="20"/>
  <c r="W38" i="20"/>
  <c r="U38" i="20"/>
  <c r="T19" i="20"/>
  <c r="T55" i="20"/>
  <c r="S48" i="20"/>
  <c r="R36" i="20"/>
  <c r="R56" i="20"/>
  <c r="Q54" i="20"/>
  <c r="P52" i="20"/>
  <c r="O19" i="20"/>
  <c r="O50" i="20"/>
  <c r="N17" i="20"/>
  <c r="N48" i="20"/>
  <c r="N72" i="20"/>
  <c r="M46" i="20"/>
  <c r="K24" i="20"/>
  <c r="AA49" i="20"/>
  <c r="X64" i="20"/>
  <c r="V62" i="20"/>
  <c r="U62" i="20"/>
  <c r="T51" i="20"/>
  <c r="S44" i="20"/>
  <c r="S73" i="20"/>
  <c r="R49" i="20"/>
  <c r="R73" i="20"/>
  <c r="Q47" i="20"/>
  <c r="Y53" i="20"/>
  <c r="W49" i="20"/>
  <c r="U73" i="20"/>
  <c r="T53" i="20"/>
  <c r="S45" i="20"/>
  <c r="R54" i="20"/>
  <c r="Q52" i="20"/>
  <c r="P19" i="20"/>
  <c r="Z15" i="20"/>
  <c r="Q49" i="20"/>
  <c r="P45" i="20"/>
  <c r="O17" i="20"/>
  <c r="O62" i="20"/>
  <c r="N51" i="20"/>
  <c r="M44" i="20"/>
  <c r="M73" i="20"/>
  <c r="L50" i="20"/>
  <c r="K17" i="20"/>
  <c r="K48" i="20"/>
  <c r="K72" i="20"/>
  <c r="J46" i="20"/>
  <c r="I44" i="20"/>
  <c r="I63" i="20"/>
  <c r="Y15" i="20"/>
  <c r="T54" i="20"/>
  <c r="R51" i="20"/>
  <c r="P51" i="20"/>
  <c r="O44" i="20"/>
  <c r="O73" i="20"/>
  <c r="N53" i="20"/>
  <c r="M45" i="20"/>
  <c r="L55" i="20"/>
  <c r="K45" i="20"/>
  <c r="K64" i="20"/>
  <c r="J43" i="20"/>
  <c r="J62" i="20"/>
  <c r="I49" i="20"/>
  <c r="I73" i="20"/>
  <c r="H47" i="20"/>
  <c r="U48" i="20"/>
  <c r="S52" i="20"/>
  <c r="Q64" i="20"/>
  <c r="P54" i="20"/>
  <c r="O57" i="20"/>
  <c r="N45" i="20"/>
  <c r="M17" i="20"/>
  <c r="M62" i="20"/>
  <c r="L49" i="20"/>
  <c r="L73" i="20"/>
  <c r="K47" i="20"/>
  <c r="J53" i="20"/>
  <c r="I15" i="20"/>
  <c r="I51" i="20"/>
  <c r="H38" i="20"/>
  <c r="H57" i="20"/>
  <c r="G35" i="20"/>
  <c r="G55" i="20"/>
  <c r="F52" i="20"/>
  <c r="F42" i="20"/>
  <c r="M57" i="20"/>
  <c r="K50" i="20"/>
  <c r="I54" i="20"/>
  <c r="H63" i="20"/>
  <c r="G52" i="20"/>
  <c r="F57" i="20"/>
  <c r="O45" i="20"/>
  <c r="I46" i="20"/>
  <c r="F49" i="20"/>
  <c r="T62" i="20"/>
  <c r="O36" i="20"/>
  <c r="K54" i="20"/>
  <c r="I61" i="20"/>
  <c r="G61" i="20"/>
  <c r="F53" i="20"/>
  <c r="P53" i="20"/>
  <c r="O51" i="20"/>
  <c r="M52" i="20"/>
  <c r="I19" i="20"/>
  <c r="H50" i="20"/>
  <c r="G45" i="20"/>
  <c r="H48" i="20"/>
  <c r="G63" i="20"/>
  <c r="W19" i="20"/>
  <c r="X52" i="20"/>
  <c r="AB22" i="20"/>
  <c r="AB47" i="20"/>
  <c r="V24" i="20"/>
  <c r="K16" i="20"/>
  <c r="S50" i="20"/>
  <c r="U50" i="20"/>
  <c r="W50" i="20"/>
  <c r="Z50" i="20"/>
  <c r="L25" i="20"/>
  <c r="W36" i="20"/>
  <c r="U34" i="20"/>
  <c r="V57" i="20"/>
  <c r="X42" i="20"/>
  <c r="AB45" i="20"/>
  <c r="U18" i="20"/>
  <c r="Q18" i="20"/>
  <c r="L18" i="20"/>
  <c r="J18" i="20"/>
  <c r="AB19" i="20"/>
  <c r="X56" i="20"/>
  <c r="AB56" i="20"/>
  <c r="W22" i="20"/>
  <c r="AA22" i="20"/>
  <c r="Y36" i="20"/>
  <c r="X18" i="20"/>
  <c r="Z18" i="20"/>
  <c r="AB18" i="20"/>
  <c r="AA51" i="20"/>
  <c r="AA34" i="20"/>
  <c r="T24" i="20"/>
  <c r="N16" i="20"/>
  <c r="Y49" i="20"/>
  <c r="I34" i="20"/>
  <c r="W52" i="20"/>
  <c r="U15" i="20"/>
  <c r="X61" i="20"/>
  <c r="AA45" i="20"/>
  <c r="U22" i="20"/>
  <c r="Q22" i="20"/>
  <c r="M22" i="20"/>
  <c r="P22" i="20"/>
  <c r="G24" i="20"/>
  <c r="Y20" i="20"/>
  <c r="N20" i="20"/>
  <c r="H20" i="20"/>
  <c r="Y38" i="20"/>
  <c r="Z51" i="20"/>
  <c r="AB73" i="20"/>
  <c r="H24" i="20"/>
  <c r="AA50" i="20"/>
  <c r="X54" i="20"/>
  <c r="AA46" i="20"/>
  <c r="P25" i="20"/>
  <c r="V45" i="20"/>
  <c r="W57" i="20"/>
  <c r="U49" i="20"/>
  <c r="T64" i="20"/>
  <c r="S53" i="20"/>
  <c r="R63" i="20"/>
  <c r="Q42" i="20"/>
  <c r="P36" i="20"/>
  <c r="P56" i="20"/>
  <c r="O54" i="20"/>
  <c r="M19" i="20"/>
  <c r="M50" i="20"/>
  <c r="S25" i="20"/>
  <c r="Z49" i="20"/>
  <c r="U72" i="20"/>
  <c r="S49" i="20"/>
  <c r="R15" i="20"/>
  <c r="R53" i="20"/>
  <c r="Q51" i="20"/>
  <c r="S24" i="20"/>
  <c r="AB57" i="20"/>
  <c r="W73" i="20"/>
  <c r="T15" i="20"/>
  <c r="T61" i="20"/>
  <c r="R42" i="20"/>
  <c r="R61" i="20"/>
  <c r="Q56" i="20"/>
  <c r="V34" i="20"/>
  <c r="S57" i="20"/>
  <c r="P50" i="20"/>
  <c r="O43" i="20"/>
  <c r="N57" i="20"/>
  <c r="M49" i="20"/>
  <c r="L54" i="20"/>
  <c r="K52" i="20"/>
  <c r="J19" i="20"/>
  <c r="I17" i="20"/>
  <c r="I72" i="20"/>
  <c r="S38" i="20"/>
  <c r="P57" i="20"/>
  <c r="N15" i="20"/>
  <c r="N61" i="20"/>
  <c r="L43" i="20"/>
  <c r="L62" i="20"/>
  <c r="K73" i="20"/>
  <c r="J47" i="20"/>
  <c r="I53" i="20"/>
  <c r="H51" i="20"/>
  <c r="AB72" i="20"/>
  <c r="T43" i="20"/>
  <c r="P62" i="20"/>
  <c r="O38" i="20"/>
  <c r="N50" i="20"/>
  <c r="M72" i="20"/>
  <c r="L53" i="20"/>
  <c r="K51" i="20"/>
  <c r="J38" i="20"/>
  <c r="J57" i="20"/>
  <c r="I55" i="20"/>
  <c r="H45" i="20"/>
  <c r="H64" i="20"/>
  <c r="G62" i="20"/>
  <c r="F64" i="20"/>
  <c r="U36" i="20"/>
  <c r="L48" i="20"/>
  <c r="R20" i="20"/>
  <c r="I20" i="20"/>
  <c r="H16" i="20"/>
  <c r="I24" i="20"/>
  <c r="Y73" i="20"/>
  <c r="Y35" i="20"/>
  <c r="T35" i="20"/>
  <c r="R44" i="20"/>
  <c r="Q61" i="20"/>
  <c r="N52" i="20"/>
  <c r="L17" i="20"/>
  <c r="W45" i="20"/>
  <c r="T57" i="20"/>
  <c r="Q15" i="20"/>
  <c r="X45" i="20"/>
  <c r="U45" i="20"/>
  <c r="S51" i="20"/>
  <c r="Q36" i="20"/>
  <c r="V51" i="20"/>
  <c r="Q73" i="20"/>
  <c r="O72" i="20"/>
  <c r="L15" i="20"/>
  <c r="J50" i="20"/>
  <c r="I48" i="20"/>
  <c r="Q53" i="20"/>
  <c r="O49" i="20"/>
  <c r="M51" i="20"/>
  <c r="K49" i="20"/>
  <c r="H15" i="20"/>
  <c r="R43" i="20"/>
  <c r="M43" i="20"/>
  <c r="K15" i="20"/>
  <c r="I35" i="20"/>
  <c r="G43" i="20"/>
  <c r="F50" i="20"/>
  <c r="O56" i="20"/>
  <c r="F17" i="20"/>
  <c r="AA66" i="20"/>
  <c r="Q66" i="20"/>
  <c r="H66" i="20"/>
  <c r="K66" i="20"/>
  <c r="P66" i="20"/>
  <c r="M66" i="20"/>
  <c r="AB66" i="20"/>
  <c r="V66" i="20"/>
  <c r="J66" i="20"/>
  <c r="O66" i="20"/>
  <c r="L55" i="27"/>
  <c r="L18" i="21"/>
  <c r="P21" i="20"/>
  <c r="Q21" i="20"/>
  <c r="S21" i="20"/>
  <c r="O21" i="20"/>
  <c r="Y21" i="20"/>
  <c r="U21" i="20"/>
  <c r="K21" i="20"/>
  <c r="J21" i="20"/>
  <c r="N21" i="20"/>
  <c r="Z24" i="20"/>
  <c r="X23" i="20"/>
  <c r="Q23" i="20"/>
  <c r="R23" i="20"/>
  <c r="L23" i="20"/>
  <c r="N23" i="20"/>
  <c r="Z23" i="20"/>
  <c r="S23" i="20"/>
  <c r="U23" i="20"/>
  <c r="W23" i="20"/>
  <c r="P23" i="20"/>
  <c r="O23" i="20"/>
  <c r="X19" i="20"/>
  <c r="Z19" i="20"/>
  <c r="V19" i="20"/>
  <c r="G26" i="21"/>
  <c r="G76" i="27" s="1"/>
  <c r="F18" i="21"/>
  <c r="X15" i="20"/>
  <c r="F15" i="20"/>
  <c r="N26" i="21"/>
  <c r="N76" i="27" s="1"/>
  <c r="N104" i="27" s="1"/>
  <c r="F18" i="20"/>
  <c r="Z65" i="20"/>
  <c r="W65" i="20"/>
  <c r="U65" i="20"/>
  <c r="S65" i="20"/>
  <c r="K65" i="20"/>
  <c r="I65" i="20"/>
  <c r="H65" i="20"/>
  <c r="J65" i="20"/>
  <c r="V65" i="20"/>
  <c r="M65" i="20"/>
  <c r="U18" i="21"/>
  <c r="I18" i="21"/>
  <c r="F16" i="20"/>
  <c r="Q16" i="20"/>
  <c r="AA16" i="20"/>
  <c r="U16" i="20"/>
  <c r="I16" i="20"/>
  <c r="M16" i="20"/>
  <c r="Y17" i="20"/>
  <c r="AA17" i="20"/>
  <c r="L26" i="21"/>
  <c r="L76" i="27" s="1"/>
  <c r="L104" i="27" s="1"/>
  <c r="AB64" i="20"/>
  <c r="X53" i="20"/>
  <c r="V73" i="20"/>
  <c r="Z54" i="20"/>
  <c r="W48" i="20"/>
  <c r="AB25" i="20"/>
  <c r="Y42" i="20"/>
  <c r="W61" i="20"/>
  <c r="U61" i="20"/>
  <c r="S61" i="20"/>
  <c r="AB36" i="20"/>
  <c r="AB44" i="20"/>
  <c r="Z44" i="20"/>
  <c r="X44" i="20"/>
  <c r="Z45" i="20"/>
  <c r="W43" i="20"/>
  <c r="U47" i="20"/>
  <c r="W72" i="20"/>
  <c r="Y72" i="20"/>
  <c r="T36" i="20"/>
  <c r="Q25" i="20"/>
  <c r="AB55" i="20"/>
  <c r="V25" i="20"/>
  <c r="AB63" i="20"/>
  <c r="X63" i="20"/>
  <c r="W62" i="20"/>
  <c r="V50" i="20"/>
  <c r="X57" i="20"/>
  <c r="J24" i="20"/>
  <c r="G34" i="20"/>
  <c r="P34" i="20"/>
  <c r="AA54" i="20"/>
  <c r="X62" i="20"/>
  <c r="AA61" i="20"/>
  <c r="W42" i="20"/>
  <c r="U42" i="20"/>
  <c r="R24" i="20"/>
  <c r="AA47" i="20"/>
  <c r="Y63" i="20"/>
  <c r="W24" i="20"/>
  <c r="V36" i="20"/>
  <c r="Z36" i="20"/>
  <c r="Z63" i="20"/>
  <c r="U24" i="20"/>
  <c r="V56" i="20"/>
  <c r="Z55" i="20"/>
  <c r="Y44" i="20"/>
  <c r="V49" i="20"/>
  <c r="X25" i="20"/>
  <c r="Q24" i="20"/>
  <c r="S42" i="20"/>
  <c r="W34" i="20"/>
  <c r="AA63" i="20"/>
  <c r="J34" i="20"/>
  <c r="Y50" i="20"/>
  <c r="AB54" i="20"/>
  <c r="AB50" i="20"/>
  <c r="T56" i="20"/>
  <c r="AA44" i="20"/>
  <c r="Y51" i="20"/>
  <c r="F23" i="10"/>
  <c r="F46" i="10"/>
  <c r="F72" i="10" s="1"/>
  <c r="F96" i="10" s="1"/>
  <c r="F122" i="10" s="1"/>
  <c r="F146" i="10" s="1"/>
  <c r="F172" i="10" s="1"/>
  <c r="F196" i="10" s="1"/>
  <c r="F222" i="10" s="1"/>
  <c r="F19" i="19" s="1"/>
  <c r="F19" i="20" s="1"/>
  <c r="F298" i="10"/>
  <c r="F321" i="10"/>
  <c r="F347" i="10" s="1"/>
  <c r="F371" i="10" s="1"/>
  <c r="F397" i="10" s="1"/>
  <c r="F421" i="10" s="1"/>
  <c r="F447" i="10" s="1"/>
  <c r="F471" i="10" s="1"/>
  <c r="F497" i="10" s="1"/>
  <c r="F529" i="10"/>
  <c r="F530" i="10" s="1"/>
  <c r="F552" i="10"/>
  <c r="F578" i="10" s="1"/>
  <c r="F602" i="10" s="1"/>
  <c r="F628" i="10" s="1"/>
  <c r="F652" i="10" s="1"/>
  <c r="F678" i="10" s="1"/>
  <c r="F702" i="10" s="1"/>
  <c r="F728" i="10" s="1"/>
  <c r="V18" i="21"/>
  <c r="V48" i="27" l="1"/>
  <c r="V67" i="27" s="1"/>
  <c r="X48" i="27"/>
  <c r="X67" i="27" s="1"/>
  <c r="Q48" i="27"/>
  <c r="Q67" i="27" s="1"/>
  <c r="Q70" i="27" s="1"/>
  <c r="Q133" i="27" s="1"/>
  <c r="Q153" i="27" s="1"/>
  <c r="K48" i="27"/>
  <c r="K67" i="27" s="1"/>
  <c r="K70" i="27" s="1"/>
  <c r="K133" i="27" s="1"/>
  <c r="AB48" i="27"/>
  <c r="AB67" i="27" s="1"/>
  <c r="Y48" i="27"/>
  <c r="Y67" i="27" s="1"/>
  <c r="W48" i="27"/>
  <c r="W67" i="27" s="1"/>
  <c r="W70" i="27" s="1"/>
  <c r="W133" i="27" s="1"/>
  <c r="W153" i="27" s="1"/>
  <c r="R48" i="27"/>
  <c r="R67" i="27" s="1"/>
  <c r="R70" i="27" s="1"/>
  <c r="R133" i="27" s="1"/>
  <c r="R153" i="27" s="1"/>
  <c r="O48" i="27"/>
  <c r="O67" i="27" s="1"/>
  <c r="T26" i="21"/>
  <c r="F140" i="23"/>
  <c r="X26" i="21"/>
  <c r="X28" i="21" s="1"/>
  <c r="X33" i="21" s="1"/>
  <c r="X49" i="21" s="1"/>
  <c r="X56" i="21" s="1"/>
  <c r="F164" i="17"/>
  <c r="F198" i="17"/>
  <c r="F233" i="17" s="1"/>
  <c r="F268" i="17" s="1"/>
  <c r="F22" i="17"/>
  <c r="F56" i="17"/>
  <c r="F91" i="17" s="1"/>
  <c r="F126" i="17" s="1"/>
  <c r="L182" i="27"/>
  <c r="L181" i="27"/>
  <c r="D175" i="16"/>
  <c r="D199" i="16"/>
  <c r="D151" i="16"/>
  <c r="F113" i="16"/>
  <c r="F184" i="16"/>
  <c r="F160" i="16"/>
  <c r="F136" i="16"/>
  <c r="O26" i="21"/>
  <c r="O76" i="27" s="1"/>
  <c r="O104" i="27" s="1"/>
  <c r="O129" i="27" s="1"/>
  <c r="O134" i="27" s="1"/>
  <c r="AE101" i="27"/>
  <c r="F311" i="25"/>
  <c r="G165" i="25"/>
  <c r="G106" i="25"/>
  <c r="G160" i="25"/>
  <c r="G168" i="25"/>
  <c r="G114" i="25"/>
  <c r="G141" i="25"/>
  <c r="G139" i="25"/>
  <c r="G166" i="25"/>
  <c r="G112" i="25"/>
  <c r="G161" i="25"/>
  <c r="G107" i="25"/>
  <c r="G134" i="25"/>
  <c r="G138" i="25"/>
  <c r="G164" i="25"/>
  <c r="G110" i="25"/>
  <c r="G137" i="25"/>
  <c r="G133" i="25"/>
  <c r="G111" i="25"/>
  <c r="G140" i="25"/>
  <c r="G167" i="25"/>
  <c r="G113" i="25"/>
  <c r="G135" i="25"/>
  <c r="G162" i="25"/>
  <c r="G108" i="25"/>
  <c r="G169" i="25"/>
  <c r="G115" i="25"/>
  <c r="G142" i="25"/>
  <c r="G136" i="25"/>
  <c r="G163" i="25"/>
  <c r="G109" i="25"/>
  <c r="G132" i="25"/>
  <c r="G159" i="25"/>
  <c r="G105" i="25"/>
  <c r="R26" i="21"/>
  <c r="R76" i="27" s="1"/>
  <c r="R104" i="27" s="1"/>
  <c r="R129" i="27" s="1"/>
  <c r="R134" i="27" s="1"/>
  <c r="R154" i="27" s="1"/>
  <c r="R157" i="27" s="1"/>
  <c r="P26" i="21"/>
  <c r="P28" i="21" s="1"/>
  <c r="P33" i="21" s="1"/>
  <c r="P49" i="21" s="1"/>
  <c r="P56" i="21" s="1"/>
  <c r="H26" i="21"/>
  <c r="H76" i="27" s="1"/>
  <c r="H104" i="27" s="1"/>
  <c r="H129" i="27" s="1"/>
  <c r="H134" i="27" s="1"/>
  <c r="U26" i="21"/>
  <c r="U76" i="27" s="1"/>
  <c r="U104" i="27" s="1"/>
  <c r="U129" i="27" s="1"/>
  <c r="U134" i="27" s="1"/>
  <c r="U154" i="27" s="1"/>
  <c r="U157" i="27" s="1"/>
  <c r="T70" i="27"/>
  <c r="T133" i="27" s="1"/>
  <c r="T153" i="27" s="1"/>
  <c r="AG101" i="27"/>
  <c r="AI101" i="27"/>
  <c r="V26" i="21"/>
  <c r="V76" i="27" s="1"/>
  <c r="V104" i="27" s="1"/>
  <c r="V129" i="27" s="1"/>
  <c r="V134" i="27" s="1"/>
  <c r="AB509" i="19"/>
  <c r="AB516" i="19" s="1"/>
  <c r="AB522" i="19" s="1"/>
  <c r="AB526" i="19" s="1"/>
  <c r="AI125" i="27"/>
  <c r="AG125" i="27"/>
  <c r="G125" i="27"/>
  <c r="AE125" i="27"/>
  <c r="I26" i="21"/>
  <c r="I28" i="21" s="1"/>
  <c r="I33" i="21" s="1"/>
  <c r="I49" i="21" s="1"/>
  <c r="I56" i="21" s="1"/>
  <c r="S26" i="21"/>
  <c r="S76" i="27" s="1"/>
  <c r="W51" i="27"/>
  <c r="I509" i="19"/>
  <c r="I516" i="19" s="1"/>
  <c r="I522" i="19" s="1"/>
  <c r="I526" i="19" s="1"/>
  <c r="Y51" i="27"/>
  <c r="I85" i="25"/>
  <c r="H80" i="25"/>
  <c r="G81" i="25"/>
  <c r="L129" i="27"/>
  <c r="L134" i="27" s="1"/>
  <c r="I81" i="25"/>
  <c r="H82" i="25"/>
  <c r="G78" i="25"/>
  <c r="I78" i="25"/>
  <c r="H78" i="25"/>
  <c r="P509" i="19"/>
  <c r="P516" i="19" s="1"/>
  <c r="P522" i="19" s="1"/>
  <c r="P526" i="19" s="1"/>
  <c r="N51" i="27"/>
  <c r="AC51" i="27"/>
  <c r="S70" i="27"/>
  <c r="S133" i="27" s="1"/>
  <c r="S153" i="27" s="1"/>
  <c r="AA51" i="27"/>
  <c r="Z26" i="21"/>
  <c r="Z76" i="27" s="1"/>
  <c r="Z104" i="27" s="1"/>
  <c r="Z129" i="27" s="1"/>
  <c r="Z134" i="27" s="1"/>
  <c r="Z154" i="27" s="1"/>
  <c r="Z157" i="27" s="1"/>
  <c r="Z509" i="19"/>
  <c r="Z516" i="19" s="1"/>
  <c r="Z522" i="19" s="1"/>
  <c r="Z526" i="19" s="1"/>
  <c r="T51" i="27"/>
  <c r="AB51" i="27"/>
  <c r="T76" i="27"/>
  <c r="T104" i="27" s="1"/>
  <c r="T129" i="27" s="1"/>
  <c r="T134" i="27" s="1"/>
  <c r="T154" i="27" s="1"/>
  <c r="T157" i="27" s="1"/>
  <c r="N70" i="27"/>
  <c r="N133" i="27" s="1"/>
  <c r="N153" i="27" s="1"/>
  <c r="Y70" i="27"/>
  <c r="Y133" i="27" s="1"/>
  <c r="Y153" i="27" s="1"/>
  <c r="AB76" i="27"/>
  <c r="AB104" i="27" s="1"/>
  <c r="AB129" i="27" s="1"/>
  <c r="AB134" i="27" s="1"/>
  <c r="AB154" i="27" s="1"/>
  <c r="AB157" i="27" s="1"/>
  <c r="U70" i="27"/>
  <c r="U133" i="27" s="1"/>
  <c r="U153" i="27" s="1"/>
  <c r="U51" i="27"/>
  <c r="AC70" i="27"/>
  <c r="AC133" i="27" s="1"/>
  <c r="AC153" i="27" s="1"/>
  <c r="X70" i="27"/>
  <c r="Z70" i="27"/>
  <c r="Z133" i="27" s="1"/>
  <c r="Z153" i="27" s="1"/>
  <c r="J76" i="27"/>
  <c r="J104" i="27" s="1"/>
  <c r="J129" i="27" s="1"/>
  <c r="J134" i="27" s="1"/>
  <c r="AA76" i="27"/>
  <c r="AA104" i="27" s="1"/>
  <c r="AA129" i="27" s="1"/>
  <c r="AA134" i="27" s="1"/>
  <c r="AA154" i="27" s="1"/>
  <c r="AA157" i="27" s="1"/>
  <c r="W76" i="27"/>
  <c r="W104" i="27" s="1"/>
  <c r="W129" i="27" s="1"/>
  <c r="Y76" i="27"/>
  <c r="Y104" i="27" s="1"/>
  <c r="Y129" i="27" s="1"/>
  <c r="Y134" i="27" s="1"/>
  <c r="Y154" i="27" s="1"/>
  <c r="Y157" i="27" s="1"/>
  <c r="Q76" i="27"/>
  <c r="Q104" i="27" s="1"/>
  <c r="Q129" i="27" s="1"/>
  <c r="Q134" i="27" s="1"/>
  <c r="Q154" i="27" s="1"/>
  <c r="Q157" i="27" s="1"/>
  <c r="K76" i="27"/>
  <c r="K101" i="27" s="1"/>
  <c r="AB70" i="27"/>
  <c r="AB133" i="27" s="1"/>
  <c r="AB153" i="27" s="1"/>
  <c r="N129" i="27"/>
  <c r="N134" i="27" s="1"/>
  <c r="N154" i="27" s="1"/>
  <c r="N157" i="27" s="1"/>
  <c r="H83" i="25"/>
  <c r="G84" i="25"/>
  <c r="G86" i="25"/>
  <c r="I83" i="25"/>
  <c r="I86" i="25"/>
  <c r="H84" i="25"/>
  <c r="H86" i="25"/>
  <c r="G82" i="25"/>
  <c r="G79" i="25"/>
  <c r="G77" i="25"/>
  <c r="H81" i="25"/>
  <c r="H77" i="25"/>
  <c r="G85" i="25"/>
  <c r="I77" i="25"/>
  <c r="I79" i="25"/>
  <c r="I80" i="25"/>
  <c r="I84" i="25"/>
  <c r="H79" i="25"/>
  <c r="H85" i="25"/>
  <c r="G80" i="25"/>
  <c r="G83" i="25"/>
  <c r="AE122" i="27"/>
  <c r="AE110" i="27"/>
  <c r="M129" i="27"/>
  <c r="M134" i="27" s="1"/>
  <c r="M154" i="27" s="1"/>
  <c r="AI114" i="27"/>
  <c r="G114" i="27"/>
  <c r="AI112" i="27"/>
  <c r="G112" i="27"/>
  <c r="G113" i="27"/>
  <c r="AI113" i="27"/>
  <c r="G121" i="27"/>
  <c r="AI121" i="27"/>
  <c r="AE113" i="27"/>
  <c r="AG113" i="27"/>
  <c r="AG112" i="27"/>
  <c r="AG114" i="27"/>
  <c r="G122" i="27"/>
  <c r="AI122" i="27"/>
  <c r="AI117" i="27"/>
  <c r="G117" i="27"/>
  <c r="AI109" i="27"/>
  <c r="G109" i="27"/>
  <c r="AE109" i="27"/>
  <c r="AG111" i="27"/>
  <c r="AG110" i="27"/>
  <c r="G110" i="27"/>
  <c r="AI110" i="27"/>
  <c r="G115" i="27"/>
  <c r="AI115" i="27"/>
  <c r="G111" i="27"/>
  <c r="AI111" i="27"/>
  <c r="AE114" i="27"/>
  <c r="AE111" i="27"/>
  <c r="AE112" i="27"/>
  <c r="AG117" i="27"/>
  <c r="AG115" i="27"/>
  <c r="AG121" i="27"/>
  <c r="Z51" i="27"/>
  <c r="L70" i="27"/>
  <c r="L133" i="27" s="1"/>
  <c r="S51" i="27"/>
  <c r="AA70" i="27"/>
  <c r="AA133" i="27" s="1"/>
  <c r="AA153" i="27" s="1"/>
  <c r="G105" i="27"/>
  <c r="AI105" i="27"/>
  <c r="F1506" i="15"/>
  <c r="F462" i="19"/>
  <c r="G106" i="27"/>
  <c r="AI106" i="27"/>
  <c r="AE105" i="27"/>
  <c r="AG105" i="27"/>
  <c r="G56" i="27"/>
  <c r="AI56" i="27"/>
  <c r="AI58" i="27"/>
  <c r="G58" i="27"/>
  <c r="AE56" i="27"/>
  <c r="AE106" i="27"/>
  <c r="AG58" i="27"/>
  <c r="AG56" i="27"/>
  <c r="AG106" i="27"/>
  <c r="S75" i="22"/>
  <c r="S80" i="22" s="1"/>
  <c r="X75" i="22"/>
  <c r="X80" i="22" s="1"/>
  <c r="R75" i="22"/>
  <c r="R80" i="22" s="1"/>
  <c r="Z75" i="22"/>
  <c r="Z80" i="22" s="1"/>
  <c r="AA75" i="22"/>
  <c r="AA80" i="22" s="1"/>
  <c r="AG55" i="27"/>
  <c r="U75" i="22"/>
  <c r="U80" i="22" s="1"/>
  <c r="V75" i="22"/>
  <c r="V80" i="22" s="1"/>
  <c r="G55" i="27"/>
  <c r="AI55" i="27"/>
  <c r="AE55" i="27"/>
  <c r="AG54" i="27"/>
  <c r="AI54" i="27"/>
  <c r="AC101" i="27"/>
  <c r="AC104" i="27"/>
  <c r="AC129" i="27" s="1"/>
  <c r="AC134" i="27" s="1"/>
  <c r="AC154" i="27" s="1"/>
  <c r="AC157" i="27" s="1"/>
  <c r="G104" i="27"/>
  <c r="AE54" i="27"/>
  <c r="G54" i="27"/>
  <c r="AC28" i="21"/>
  <c r="AC33" i="21" s="1"/>
  <c r="AC49" i="21" s="1"/>
  <c r="AC56" i="21" s="1"/>
  <c r="AC62" i="21" s="1"/>
  <c r="AC66" i="21" s="1"/>
  <c r="AC69" i="21" s="1"/>
  <c r="F291" i="19"/>
  <c r="AC40" i="20"/>
  <c r="AC68" i="20"/>
  <c r="F531" i="10"/>
  <c r="F554" i="10"/>
  <c r="F580" i="10" s="1"/>
  <c r="F604" i="10" s="1"/>
  <c r="F630" i="10" s="1"/>
  <c r="F654" i="10" s="1"/>
  <c r="F680" i="10" s="1"/>
  <c r="F704" i="10" s="1"/>
  <c r="F730" i="10" s="1"/>
  <c r="AI28" i="21"/>
  <c r="AI33" i="21" s="1"/>
  <c r="AI49" i="21" s="1"/>
  <c r="AI56" i="21" s="1"/>
  <c r="AI62" i="21" s="1"/>
  <c r="AI66" i="21" s="1"/>
  <c r="AI69" i="21" s="1"/>
  <c r="AI40" i="20"/>
  <c r="AI68" i="20"/>
  <c r="AG28" i="21"/>
  <c r="AG33" i="21" s="1"/>
  <c r="AG49" i="21" s="1"/>
  <c r="AG56" i="21" s="1"/>
  <c r="AG62" i="21" s="1"/>
  <c r="AG66" i="21" s="1"/>
  <c r="AG69" i="21" s="1"/>
  <c r="AE28" i="21"/>
  <c r="AE33" i="21" s="1"/>
  <c r="AE49" i="21" s="1"/>
  <c r="AE56" i="21" s="1"/>
  <c r="AE62" i="21" s="1"/>
  <c r="AE66" i="21" s="1"/>
  <c r="AE69" i="21" s="1"/>
  <c r="AE68" i="20"/>
  <c r="AE40" i="20"/>
  <c r="AG68" i="20"/>
  <c r="AG40" i="20"/>
  <c r="F564" i="11"/>
  <c r="F565" i="11" s="1"/>
  <c r="I70" i="27"/>
  <c r="I133" i="27" s="1"/>
  <c r="J70" i="27"/>
  <c r="J133" i="27" s="1"/>
  <c r="O70" i="27"/>
  <c r="O133" i="27" s="1"/>
  <c r="O153" i="27" s="1"/>
  <c r="M70" i="27"/>
  <c r="M133" i="27" s="1"/>
  <c r="M153" i="27" s="1"/>
  <c r="H70" i="27"/>
  <c r="H133" i="27" s="1"/>
  <c r="V70" i="27"/>
  <c r="V133" i="27" s="1"/>
  <c r="L51" i="27"/>
  <c r="P51" i="27"/>
  <c r="P70" i="27"/>
  <c r="P133" i="27" s="1"/>
  <c r="P153" i="27" s="1"/>
  <c r="Y522" i="19"/>
  <c r="Y526" i="19" s="1"/>
  <c r="W522" i="19"/>
  <c r="W526" i="19" s="1"/>
  <c r="T522" i="19"/>
  <c r="T526" i="19" s="1"/>
  <c r="O522" i="19"/>
  <c r="O526" i="19" s="1"/>
  <c r="K522" i="19"/>
  <c r="K526" i="19" s="1"/>
  <c r="N522" i="19"/>
  <c r="N526" i="19" s="1"/>
  <c r="Q522" i="19"/>
  <c r="Q526" i="19" s="1"/>
  <c r="M522" i="19"/>
  <c r="M526" i="19" s="1"/>
  <c r="M16" i="22"/>
  <c r="M24" i="22" s="1"/>
  <c r="M31" i="22" s="1"/>
  <c r="M67" i="22" s="1"/>
  <c r="T16" i="22"/>
  <c r="T24" i="22" s="1"/>
  <c r="T31" i="22" s="1"/>
  <c r="T67" i="22" s="1"/>
  <c r="H509" i="19"/>
  <c r="H516" i="19" s="1"/>
  <c r="F82" i="20"/>
  <c r="F40" i="21"/>
  <c r="R509" i="19"/>
  <c r="R516" i="19" s="1"/>
  <c r="F42" i="28"/>
  <c r="F161" i="27"/>
  <c r="F164" i="27" s="1"/>
  <c r="U509" i="19"/>
  <c r="U516" i="19" s="1"/>
  <c r="Q16" i="22"/>
  <c r="Q24" i="22" s="1"/>
  <c r="Q31" i="22" s="1"/>
  <c r="Q67" i="22" s="1"/>
  <c r="O16" i="22"/>
  <c r="O24" i="22" s="1"/>
  <c r="O31" i="22" s="1"/>
  <c r="O67" i="22" s="1"/>
  <c r="S509" i="19"/>
  <c r="S516" i="19" s="1"/>
  <c r="X509" i="19"/>
  <c r="X516" i="19" s="1"/>
  <c r="W16" i="22"/>
  <c r="W24" i="22" s="1"/>
  <c r="W31" i="22" s="1"/>
  <c r="W67" i="22" s="1"/>
  <c r="Y16" i="22"/>
  <c r="Y24" i="22" s="1"/>
  <c r="Y31" i="22" s="1"/>
  <c r="Y67" i="22" s="1"/>
  <c r="V509" i="19"/>
  <c r="V516" i="19" s="1"/>
  <c r="L509" i="19"/>
  <c r="L516" i="19" s="1"/>
  <c r="N16" i="22"/>
  <c r="N24" i="22" s="1"/>
  <c r="N31" i="22" s="1"/>
  <c r="N67" i="22" s="1"/>
  <c r="G101" i="27"/>
  <c r="M101" i="27"/>
  <c r="M51" i="27"/>
  <c r="G51" i="27"/>
  <c r="H51" i="27"/>
  <c r="X51" i="27"/>
  <c r="J51" i="27"/>
  <c r="I51" i="27"/>
  <c r="V51" i="27"/>
  <c r="N101" i="27"/>
  <c r="L101" i="27"/>
  <c r="AA509" i="19"/>
  <c r="AA516" i="19" s="1"/>
  <c r="F1524" i="14"/>
  <c r="F1460" i="14"/>
  <c r="F1588" i="14"/>
  <c r="F1653" i="14" s="1"/>
  <c r="F1718" i="14"/>
  <c r="F387" i="19" s="1"/>
  <c r="F238" i="13"/>
  <c r="F337" i="19"/>
  <c r="F68" i="12"/>
  <c r="F112" i="12"/>
  <c r="F157" i="12" s="1"/>
  <c r="F202" i="12" s="1"/>
  <c r="F247" i="12" s="1"/>
  <c r="K16" i="22"/>
  <c r="K24" i="22" s="1"/>
  <c r="K31" i="22" s="1"/>
  <c r="K67" i="22" s="1"/>
  <c r="K75" i="22" s="1"/>
  <c r="F101" i="19"/>
  <c r="F293" i="12"/>
  <c r="F292" i="19"/>
  <c r="F188" i="13"/>
  <c r="F40" i="19"/>
  <c r="F22" i="11"/>
  <c r="G16" i="22"/>
  <c r="G24" i="22" s="1"/>
  <c r="G31" i="22" s="1"/>
  <c r="G67" i="22" s="1"/>
  <c r="G75" i="22" s="1"/>
  <c r="G509" i="19"/>
  <c r="G516" i="19" s="1"/>
  <c r="F72" i="13"/>
  <c r="F186" i="19"/>
  <c r="F27" i="13"/>
  <c r="F146" i="19"/>
  <c r="F250" i="19"/>
  <c r="F141" i="13"/>
  <c r="F1199" i="14"/>
  <c r="F1263" i="14"/>
  <c r="F1328" i="14" s="1"/>
  <c r="K28" i="21"/>
  <c r="K33" i="21" s="1"/>
  <c r="K49" i="21" s="1"/>
  <c r="K56" i="21" s="1"/>
  <c r="L40" i="20"/>
  <c r="Q68" i="20"/>
  <c r="AA68" i="20"/>
  <c r="AB68" i="20"/>
  <c r="H40" i="20"/>
  <c r="O68" i="20"/>
  <c r="T40" i="20"/>
  <c r="O40" i="20"/>
  <c r="T68" i="20"/>
  <c r="N40" i="20"/>
  <c r="R40" i="20"/>
  <c r="K68" i="20"/>
  <c r="F502" i="19"/>
  <c r="F41" i="21"/>
  <c r="F83" i="20"/>
  <c r="S40" i="20"/>
  <c r="M28" i="21"/>
  <c r="M33" i="21" s="1"/>
  <c r="M49" i="21" s="1"/>
  <c r="M56" i="21" s="1"/>
  <c r="AB40" i="20"/>
  <c r="I40" i="20"/>
  <c r="Z68" i="20"/>
  <c r="X68" i="20"/>
  <c r="Y68" i="20"/>
  <c r="AA40" i="20"/>
  <c r="V40" i="20"/>
  <c r="G28" i="21"/>
  <c r="G33" i="21" s="1"/>
  <c r="G49" i="21" s="1"/>
  <c r="G56" i="21" s="1"/>
  <c r="G68" i="20"/>
  <c r="R68" i="20"/>
  <c r="Q40" i="20"/>
  <c r="H68" i="20"/>
  <c r="J40" i="20"/>
  <c r="M68" i="20"/>
  <c r="M40" i="20"/>
  <c r="W68" i="20"/>
  <c r="N68" i="20"/>
  <c r="J68" i="20"/>
  <c r="L68" i="20"/>
  <c r="Z40" i="20"/>
  <c r="S68" i="20"/>
  <c r="P40" i="20"/>
  <c r="K40" i="20"/>
  <c r="U40" i="20"/>
  <c r="I68" i="20"/>
  <c r="G40" i="20"/>
  <c r="P68" i="20"/>
  <c r="AA28" i="21"/>
  <c r="AA33" i="21" s="1"/>
  <c r="AA49" i="21" s="1"/>
  <c r="AA56" i="21" s="1"/>
  <c r="V68" i="20"/>
  <c r="W40" i="20"/>
  <c r="U68" i="20"/>
  <c r="Y40" i="20"/>
  <c r="X40" i="20"/>
  <c r="T28" i="21"/>
  <c r="T33" i="21" s="1"/>
  <c r="T49" i="21" s="1"/>
  <c r="T56" i="21" s="1"/>
  <c r="Y28" i="21"/>
  <c r="Y33" i="21" s="1"/>
  <c r="Y49" i="21" s="1"/>
  <c r="Y56" i="21" s="1"/>
  <c r="W28" i="21"/>
  <c r="W33" i="21" s="1"/>
  <c r="W49" i="21" s="1"/>
  <c r="W56" i="21" s="1"/>
  <c r="L28" i="21"/>
  <c r="L33" i="21" s="1"/>
  <c r="L49" i="21" s="1"/>
  <c r="L56" i="21" s="1"/>
  <c r="Q28" i="21"/>
  <c r="Q33" i="21" s="1"/>
  <c r="Q49" i="21" s="1"/>
  <c r="Q56" i="21" s="1"/>
  <c r="AB28" i="21"/>
  <c r="AB33" i="21" s="1"/>
  <c r="AB49" i="21" s="1"/>
  <c r="AB56" i="21" s="1"/>
  <c r="J28" i="21"/>
  <c r="J33" i="21" s="1"/>
  <c r="J49" i="21" s="1"/>
  <c r="J56" i="21" s="1"/>
  <c r="N28" i="21"/>
  <c r="N33" i="21" s="1"/>
  <c r="N49" i="21" s="1"/>
  <c r="N56" i="21" s="1"/>
  <c r="F24" i="10"/>
  <c r="F47" i="10"/>
  <c r="F73" i="10" s="1"/>
  <c r="F97" i="10" s="1"/>
  <c r="F123" i="10" s="1"/>
  <c r="F147" i="10" s="1"/>
  <c r="F173" i="10" s="1"/>
  <c r="F197" i="10" s="1"/>
  <c r="F223" i="10" s="1"/>
  <c r="F20" i="19" s="1"/>
  <c r="F20" i="20" s="1"/>
  <c r="F553" i="10"/>
  <c r="F579" i="10" s="1"/>
  <c r="F603" i="10" s="1"/>
  <c r="F629" i="10" s="1"/>
  <c r="F653" i="10" s="1"/>
  <c r="F679" i="10" s="1"/>
  <c r="F703" i="10" s="1"/>
  <c r="F729" i="10" s="1"/>
  <c r="F538" i="10"/>
  <c r="F322" i="10"/>
  <c r="F348" i="10" s="1"/>
  <c r="F372" i="10" s="1"/>
  <c r="F398" i="10" s="1"/>
  <c r="F422" i="10" s="1"/>
  <c r="F448" i="10" s="1"/>
  <c r="F472" i="10" s="1"/>
  <c r="F498" i="10" s="1"/>
  <c r="F299" i="10"/>
  <c r="K51" i="27" l="1"/>
  <c r="Q51" i="27"/>
  <c r="R51" i="27"/>
  <c r="AI67" i="27"/>
  <c r="AI70" i="27" s="1"/>
  <c r="AI133" i="27" s="1"/>
  <c r="V153" i="27" s="1"/>
  <c r="O51" i="27"/>
  <c r="AG67" i="27"/>
  <c r="AG70" i="27" s="1"/>
  <c r="AG133" i="27" s="1"/>
  <c r="AE67" i="27"/>
  <c r="AE70" i="27" s="1"/>
  <c r="AE133" i="27" s="1"/>
  <c r="L153" i="27" s="1"/>
  <c r="X76" i="27"/>
  <c r="X104" i="27" s="1"/>
  <c r="X129" i="27" s="1"/>
  <c r="X134" i="27" s="1"/>
  <c r="O101" i="27"/>
  <c r="M157" i="27"/>
  <c r="N156" i="27" s="1"/>
  <c r="O154" i="27"/>
  <c r="O157" i="27" s="1"/>
  <c r="P156" i="27" s="1"/>
  <c r="F23" i="17"/>
  <c r="F57" i="17"/>
  <c r="F92" i="17" s="1"/>
  <c r="F127" i="17" s="1"/>
  <c r="F165" i="17"/>
  <c r="F199" i="17"/>
  <c r="F234" i="17" s="1"/>
  <c r="F269" i="17" s="1"/>
  <c r="F114" i="16"/>
  <c r="F185" i="16"/>
  <c r="F161" i="16"/>
  <c r="F137" i="16"/>
  <c r="O28" i="21"/>
  <c r="O33" i="21" s="1"/>
  <c r="O49" i="21" s="1"/>
  <c r="O56" i="21" s="1"/>
  <c r="O62" i="21" s="1"/>
  <c r="O66" i="21" s="1"/>
  <c r="O69" i="21" s="1"/>
  <c r="V28" i="21"/>
  <c r="V33" i="21" s="1"/>
  <c r="V49" i="21" s="1"/>
  <c r="V56" i="21" s="1"/>
  <c r="V62" i="21" s="1"/>
  <c r="V66" i="21" s="1"/>
  <c r="H28" i="21"/>
  <c r="H33" i="21" s="1"/>
  <c r="H49" i="21" s="1"/>
  <c r="H56" i="21" s="1"/>
  <c r="H62" i="21" s="1"/>
  <c r="H66" i="21" s="1"/>
  <c r="P76" i="27"/>
  <c r="P101" i="27" s="1"/>
  <c r="R28" i="21"/>
  <c r="R33" i="21" s="1"/>
  <c r="R49" i="21" s="1"/>
  <c r="R56" i="21" s="1"/>
  <c r="R62" i="21" s="1"/>
  <c r="R66" i="21" s="1"/>
  <c r="U28" i="21"/>
  <c r="U33" i="21" s="1"/>
  <c r="U49" i="21" s="1"/>
  <c r="U56" i="21" s="1"/>
  <c r="U62" i="21" s="1"/>
  <c r="U66" i="21" s="1"/>
  <c r="AB156" i="27"/>
  <c r="AA156" i="27"/>
  <c r="I76" i="27"/>
  <c r="V156" i="27"/>
  <c r="U156" i="27"/>
  <c r="W134" i="27"/>
  <c r="W136" i="27" s="1"/>
  <c r="W137" i="27" s="1"/>
  <c r="X133" i="27"/>
  <c r="X153" i="27" s="1"/>
  <c r="Z156" i="27"/>
  <c r="R156" i="27"/>
  <c r="O156" i="27"/>
  <c r="S156" i="27"/>
  <c r="AC156" i="27"/>
  <c r="S104" i="27"/>
  <c r="S129" i="27" s="1"/>
  <c r="S134" i="27" s="1"/>
  <c r="S154" i="27" s="1"/>
  <c r="S101" i="27"/>
  <c r="S28" i="21"/>
  <c r="S33" i="21" s="1"/>
  <c r="S49" i="21" s="1"/>
  <c r="S56" i="21" s="1"/>
  <c r="S62" i="21" s="1"/>
  <c r="S66" i="21" s="1"/>
  <c r="Z28" i="21"/>
  <c r="Z33" i="21" s="1"/>
  <c r="Z49" i="21" s="1"/>
  <c r="Z56" i="21" s="1"/>
  <c r="Z62" i="21" s="1"/>
  <c r="Z66" i="21" s="1"/>
  <c r="Z69" i="21" s="1"/>
  <c r="AA101" i="27"/>
  <c r="V101" i="27"/>
  <c r="W101" i="27"/>
  <c r="T101" i="27"/>
  <c r="U101" i="27"/>
  <c r="R101" i="27"/>
  <c r="AB101" i="27"/>
  <c r="Z101" i="27"/>
  <c r="H101" i="27"/>
  <c r="Y101" i="27"/>
  <c r="Q101" i="27"/>
  <c r="J101" i="27"/>
  <c r="K104" i="27"/>
  <c r="K129" i="27" s="1"/>
  <c r="K134" i="27" s="1"/>
  <c r="K136" i="27" s="1"/>
  <c r="J136" i="27"/>
  <c r="H136" i="27"/>
  <c r="G129" i="27"/>
  <c r="G134" i="27" s="1"/>
  <c r="AC136" i="27"/>
  <c r="AC137" i="27" s="1"/>
  <c r="F1507" i="15"/>
  <c r="F463" i="19"/>
  <c r="N75" i="22"/>
  <c r="N80" i="22" s="1"/>
  <c r="W75" i="22"/>
  <c r="W80" i="22" s="1"/>
  <c r="Q75" i="22"/>
  <c r="Q80" i="22" s="1"/>
  <c r="T75" i="22"/>
  <c r="T80" i="22" s="1"/>
  <c r="M75" i="22"/>
  <c r="M80" i="22" s="1"/>
  <c r="Y75" i="22"/>
  <c r="Y80" i="22" s="1"/>
  <c r="O75" i="22"/>
  <c r="O80" i="22" s="1"/>
  <c r="F68" i="19"/>
  <c r="AC70" i="20"/>
  <c r="AC75" i="20" s="1"/>
  <c r="AC91" i="20" s="1"/>
  <c r="AC98" i="20" s="1"/>
  <c r="AC104" i="20" s="1"/>
  <c r="AC108" i="20" s="1"/>
  <c r="AC111" i="20" s="1"/>
  <c r="F532" i="10"/>
  <c r="F555" i="10"/>
  <c r="F581" i="10" s="1"/>
  <c r="F605" i="10" s="1"/>
  <c r="F631" i="10" s="1"/>
  <c r="F655" i="10" s="1"/>
  <c r="F681" i="10" s="1"/>
  <c r="F705" i="10" s="1"/>
  <c r="F731" i="10" s="1"/>
  <c r="AI70" i="20"/>
  <c r="AI75" i="20" s="1"/>
  <c r="AI91" i="20" s="1"/>
  <c r="AI98" i="20" s="1"/>
  <c r="AI104" i="20" s="1"/>
  <c r="AI108" i="20" s="1"/>
  <c r="AI111" i="20" s="1"/>
  <c r="AE70" i="20"/>
  <c r="AE75" i="20" s="1"/>
  <c r="AE91" i="20" s="1"/>
  <c r="AE98" i="20" s="1"/>
  <c r="AE104" i="20" s="1"/>
  <c r="AE108" i="20" s="1"/>
  <c r="AE111" i="20" s="1"/>
  <c r="AG70" i="20"/>
  <c r="AG75" i="20" s="1"/>
  <c r="AG91" i="20" s="1"/>
  <c r="AG98" i="20" s="1"/>
  <c r="AG104" i="20" s="1"/>
  <c r="AG108" i="20" s="1"/>
  <c r="AG111" i="20" s="1"/>
  <c r="G70" i="27"/>
  <c r="G133" i="27" s="1"/>
  <c r="X62" i="21"/>
  <c r="X66" i="21" s="1"/>
  <c r="M62" i="21"/>
  <c r="M66" i="21" s="1"/>
  <c r="M69" i="21" s="1"/>
  <c r="AB62" i="21"/>
  <c r="AB66" i="21" s="1"/>
  <c r="AB69" i="21" s="1"/>
  <c r="AA62" i="21"/>
  <c r="AA66" i="21" s="1"/>
  <c r="G62" i="21"/>
  <c r="G66" i="21" s="1"/>
  <c r="P62" i="21"/>
  <c r="P66" i="21" s="1"/>
  <c r="P69" i="21" s="1"/>
  <c r="V522" i="19"/>
  <c r="V526" i="19" s="1"/>
  <c r="S522" i="19"/>
  <c r="S526" i="19" s="1"/>
  <c r="Q62" i="21"/>
  <c r="Q66" i="21" s="1"/>
  <c r="Q69" i="21" s="1"/>
  <c r="AA522" i="19"/>
  <c r="AA526" i="19" s="1"/>
  <c r="R522" i="19"/>
  <c r="R526" i="19" s="1"/>
  <c r="N62" i="21"/>
  <c r="N66" i="21" s="1"/>
  <c r="N69" i="21" s="1"/>
  <c r="W62" i="21"/>
  <c r="W66" i="21" s="1"/>
  <c r="W69" i="21" s="1"/>
  <c r="I62" i="21"/>
  <c r="I66" i="21" s="1"/>
  <c r="I69" i="21" s="1"/>
  <c r="H522" i="19"/>
  <c r="H526" i="19" s="1"/>
  <c r="J62" i="21"/>
  <c r="J66" i="21" s="1"/>
  <c r="J69" i="21" s="1"/>
  <c r="Y62" i="21"/>
  <c r="Y66" i="21" s="1"/>
  <c r="Y69" i="21" s="1"/>
  <c r="L62" i="21"/>
  <c r="L66" i="21" s="1"/>
  <c r="T62" i="21"/>
  <c r="T66" i="21" s="1"/>
  <c r="T69" i="21" s="1"/>
  <c r="K62" i="21"/>
  <c r="K66" i="21" s="1"/>
  <c r="K69" i="21" s="1"/>
  <c r="G522" i="19"/>
  <c r="G526" i="19" s="1"/>
  <c r="L522" i="19"/>
  <c r="L526" i="19" s="1"/>
  <c r="X522" i="19"/>
  <c r="X526" i="19" s="1"/>
  <c r="U522" i="19"/>
  <c r="U526" i="19" s="1"/>
  <c r="AA136" i="27"/>
  <c r="M136" i="27"/>
  <c r="M137" i="27" s="1"/>
  <c r="O136" i="27"/>
  <c r="O137" i="27" s="1"/>
  <c r="L136" i="27"/>
  <c r="L137" i="27" s="1"/>
  <c r="AB136" i="27"/>
  <c r="AB137" i="27" s="1"/>
  <c r="U136" i="27"/>
  <c r="U137" i="27" s="1"/>
  <c r="R136" i="27"/>
  <c r="R137" i="27" s="1"/>
  <c r="Y136" i="27"/>
  <c r="Y137" i="27" s="1"/>
  <c r="AA137" i="27"/>
  <c r="Q136" i="27"/>
  <c r="Z136" i="27"/>
  <c r="Z137" i="27" s="1"/>
  <c r="N136" i="27"/>
  <c r="N137" i="27" s="1"/>
  <c r="T136" i="27"/>
  <c r="T137" i="27" s="1"/>
  <c r="R70" i="20"/>
  <c r="R75" i="20" s="1"/>
  <c r="R91" i="20" s="1"/>
  <c r="R98" i="20" s="1"/>
  <c r="AA70" i="20"/>
  <c r="AA75" i="20" s="1"/>
  <c r="AA91" i="20" s="1"/>
  <c r="AA98" i="20" s="1"/>
  <c r="F1525" i="14"/>
  <c r="F1461" i="14"/>
  <c r="H137" i="27"/>
  <c r="F1719" i="14"/>
  <c r="F388" i="19" s="1"/>
  <c r="F1589" i="14"/>
  <c r="F1654" i="14" s="1"/>
  <c r="F239" i="13"/>
  <c r="F338" i="19"/>
  <c r="F69" i="12"/>
  <c r="F113" i="12"/>
  <c r="F158" i="12" s="1"/>
  <c r="F203" i="12" s="1"/>
  <c r="F248" i="12" s="1"/>
  <c r="J137" i="27"/>
  <c r="F142" i="13"/>
  <c r="F251" i="19"/>
  <c r="F102" i="19"/>
  <c r="F294" i="12"/>
  <c r="F73" i="13"/>
  <c r="F187" i="19"/>
  <c r="F566" i="11"/>
  <c r="F69" i="19"/>
  <c r="F189" i="13"/>
  <c r="F293" i="19"/>
  <c r="F1200" i="14"/>
  <c r="F1264" i="14"/>
  <c r="F1329" i="14" s="1"/>
  <c r="F28" i="13"/>
  <c r="F147" i="19"/>
  <c r="F23" i="11"/>
  <c r="F41" i="19"/>
  <c r="J70" i="20"/>
  <c r="J75" i="20" s="1"/>
  <c r="J91" i="20" s="1"/>
  <c r="J98" i="20" s="1"/>
  <c r="T70" i="20"/>
  <c r="T75" i="20" s="1"/>
  <c r="T91" i="20" s="1"/>
  <c r="T98" i="20" s="1"/>
  <c r="P70" i="20"/>
  <c r="P75" i="20" s="1"/>
  <c r="P91" i="20" s="1"/>
  <c r="P98" i="20" s="1"/>
  <c r="V70" i="20"/>
  <c r="V75" i="20" s="1"/>
  <c r="V91" i="20" s="1"/>
  <c r="V98" i="20" s="1"/>
  <c r="K70" i="20"/>
  <c r="K75" i="20" s="1"/>
  <c r="K91" i="20" s="1"/>
  <c r="K98" i="20" s="1"/>
  <c r="Y70" i="20"/>
  <c r="Y75" i="20" s="1"/>
  <c r="Y91" i="20" s="1"/>
  <c r="Y98" i="20" s="1"/>
  <c r="Q70" i="20"/>
  <c r="Q75" i="20" s="1"/>
  <c r="Q91" i="20" s="1"/>
  <c r="Q98" i="20" s="1"/>
  <c r="L70" i="20"/>
  <c r="L75" i="20" s="1"/>
  <c r="L91" i="20" s="1"/>
  <c r="L98" i="20" s="1"/>
  <c r="H70" i="20"/>
  <c r="H75" i="20" s="1"/>
  <c r="H91" i="20" s="1"/>
  <c r="H98" i="20" s="1"/>
  <c r="W70" i="20"/>
  <c r="W75" i="20" s="1"/>
  <c r="W91" i="20" s="1"/>
  <c r="W98" i="20" s="1"/>
  <c r="I70" i="20"/>
  <c r="I75" i="20" s="1"/>
  <c r="I91" i="20" s="1"/>
  <c r="I98" i="20" s="1"/>
  <c r="M70" i="20"/>
  <c r="M75" i="20" s="1"/>
  <c r="M91" i="20" s="1"/>
  <c r="M98" i="20" s="1"/>
  <c r="Z70" i="20"/>
  <c r="Z75" i="20" s="1"/>
  <c r="Z91" i="20" s="1"/>
  <c r="Z98" i="20" s="1"/>
  <c r="U70" i="20"/>
  <c r="U75" i="20" s="1"/>
  <c r="U91" i="20" s="1"/>
  <c r="U98" i="20" s="1"/>
  <c r="S70" i="20"/>
  <c r="S75" i="20" s="1"/>
  <c r="S91" i="20" s="1"/>
  <c r="S98" i="20" s="1"/>
  <c r="G70" i="20"/>
  <c r="G75" i="20" s="1"/>
  <c r="G91" i="20" s="1"/>
  <c r="G98" i="20" s="1"/>
  <c r="N70" i="20"/>
  <c r="N75" i="20" s="1"/>
  <c r="N91" i="20" s="1"/>
  <c r="N98" i="20" s="1"/>
  <c r="O70" i="20"/>
  <c r="O75" i="20" s="1"/>
  <c r="O91" i="20" s="1"/>
  <c r="O98" i="20" s="1"/>
  <c r="F42" i="21"/>
  <c r="F503" i="19"/>
  <c r="F84" i="20"/>
  <c r="AB70" i="20"/>
  <c r="AB75" i="20" s="1"/>
  <c r="AB91" i="20" s="1"/>
  <c r="AB98" i="20" s="1"/>
  <c r="X70" i="20"/>
  <c r="X75" i="20" s="1"/>
  <c r="X91" i="20" s="1"/>
  <c r="X98" i="20" s="1"/>
  <c r="F562" i="10"/>
  <c r="F540" i="10"/>
  <c r="F323" i="10"/>
  <c r="F349" i="10" s="1"/>
  <c r="F373" i="10" s="1"/>
  <c r="F399" i="10" s="1"/>
  <c r="F423" i="10" s="1"/>
  <c r="F449" i="10" s="1"/>
  <c r="F473" i="10" s="1"/>
  <c r="F499" i="10" s="1"/>
  <c r="F300" i="10"/>
  <c r="F301" i="10" s="1"/>
  <c r="F25" i="10"/>
  <c r="F48" i="10"/>
  <c r="F74" i="10" s="1"/>
  <c r="F98" i="10" s="1"/>
  <c r="F124" i="10" s="1"/>
  <c r="F148" i="10" s="1"/>
  <c r="F174" i="10" s="1"/>
  <c r="F198" i="10" s="1"/>
  <c r="F224" i="10" s="1"/>
  <c r="F21" i="19" s="1"/>
  <c r="F21" i="20" s="1"/>
  <c r="X101" i="27" l="1"/>
  <c r="F166" i="17"/>
  <c r="F200" i="17"/>
  <c r="F235" i="17" s="1"/>
  <c r="F270" i="17" s="1"/>
  <c r="F24" i="17"/>
  <c r="F58" i="17"/>
  <c r="F93" i="17" s="1"/>
  <c r="F128" i="17" s="1"/>
  <c r="S157" i="27"/>
  <c r="T156" i="27" s="1"/>
  <c r="F115" i="16"/>
  <c r="F186" i="16"/>
  <c r="F162" i="16"/>
  <c r="F138" i="16"/>
  <c r="X136" i="27"/>
  <c r="G136" i="27"/>
  <c r="AE104" i="27"/>
  <c r="AE129" i="27" s="1"/>
  <c r="AE134" i="27" s="1"/>
  <c r="P104" i="27"/>
  <c r="P129" i="27" s="1"/>
  <c r="P134" i="27" s="1"/>
  <c r="P154" i="27" s="1"/>
  <c r="I101" i="27"/>
  <c r="I104" i="27"/>
  <c r="I129" i="27" s="1"/>
  <c r="I134" i="27" s="1"/>
  <c r="I136" i="27" s="1"/>
  <c r="AI104" i="27"/>
  <c r="AI129" i="27" s="1"/>
  <c r="AI134" i="27" s="1"/>
  <c r="AG104" i="27"/>
  <c r="AG129" i="27" s="1"/>
  <c r="AG134" i="27" s="1"/>
  <c r="AG136" i="27" s="1"/>
  <c r="X137" i="27"/>
  <c r="X154" i="27"/>
  <c r="W154" i="27"/>
  <c r="Q137" i="27"/>
  <c r="S136" i="27"/>
  <c r="S137" i="27" s="1"/>
  <c r="K137" i="27"/>
  <c r="G137" i="27"/>
  <c r="F1508" i="15"/>
  <c r="F464" i="19"/>
  <c r="F533" i="10"/>
  <c r="F556" i="10"/>
  <c r="F582" i="10" s="1"/>
  <c r="F606" i="10" s="1"/>
  <c r="F632" i="10" s="1"/>
  <c r="F656" i="10" s="1"/>
  <c r="F682" i="10" s="1"/>
  <c r="F706" i="10" s="1"/>
  <c r="F732" i="10" s="1"/>
  <c r="F302" i="10"/>
  <c r="F325" i="10"/>
  <c r="F351" i="10" s="1"/>
  <c r="F375" i="10" s="1"/>
  <c r="F401" i="10" s="1"/>
  <c r="F425" i="10" s="1"/>
  <c r="F451" i="10" s="1"/>
  <c r="F475" i="10" s="1"/>
  <c r="F501" i="10" s="1"/>
  <c r="R69" i="21"/>
  <c r="U69" i="21"/>
  <c r="V69" i="21"/>
  <c r="H69" i="21"/>
  <c r="G69" i="21"/>
  <c r="AA69" i="21"/>
  <c r="L69" i="21"/>
  <c r="S69" i="21"/>
  <c r="X69" i="21"/>
  <c r="N104" i="20"/>
  <c r="N108" i="20" s="1"/>
  <c r="N111" i="20" s="1"/>
  <c r="Z104" i="20"/>
  <c r="Z108" i="20" s="1"/>
  <c r="Z111" i="20" s="1"/>
  <c r="H104" i="20"/>
  <c r="H108" i="20" s="1"/>
  <c r="H111" i="20" s="1"/>
  <c r="K104" i="20"/>
  <c r="K108" i="20" s="1"/>
  <c r="K111" i="20" s="1"/>
  <c r="J104" i="20"/>
  <c r="J108" i="20" s="1"/>
  <c r="J111" i="20" s="1"/>
  <c r="G104" i="20"/>
  <c r="G108" i="20" s="1"/>
  <c r="G111" i="20" s="1"/>
  <c r="M104" i="20"/>
  <c r="M108" i="20" s="1"/>
  <c r="M111" i="20" s="1"/>
  <c r="L104" i="20"/>
  <c r="L108" i="20" s="1"/>
  <c r="L111" i="20" s="1"/>
  <c r="V104" i="20"/>
  <c r="V108" i="20" s="1"/>
  <c r="V111" i="20" s="1"/>
  <c r="X104" i="20"/>
  <c r="X108" i="20" s="1"/>
  <c r="X111" i="20" s="1"/>
  <c r="S104" i="20"/>
  <c r="S108" i="20" s="1"/>
  <c r="S111" i="20" s="1"/>
  <c r="I104" i="20"/>
  <c r="I108" i="20" s="1"/>
  <c r="I111" i="20" s="1"/>
  <c r="Q104" i="20"/>
  <c r="Q108" i="20" s="1"/>
  <c r="Q111" i="20" s="1"/>
  <c r="P104" i="20"/>
  <c r="P108" i="20" s="1"/>
  <c r="P111" i="20" s="1"/>
  <c r="AA104" i="20"/>
  <c r="AA108" i="20" s="1"/>
  <c r="AA111" i="20" s="1"/>
  <c r="AB104" i="20"/>
  <c r="AB108" i="20" s="1"/>
  <c r="AB111" i="20" s="1"/>
  <c r="O104" i="20"/>
  <c r="O108" i="20" s="1"/>
  <c r="O111" i="20" s="1"/>
  <c r="U104" i="20"/>
  <c r="U108" i="20" s="1"/>
  <c r="U111" i="20" s="1"/>
  <c r="W104" i="20"/>
  <c r="W108" i="20" s="1"/>
  <c r="W111" i="20" s="1"/>
  <c r="Y104" i="20"/>
  <c r="Y108" i="20" s="1"/>
  <c r="Y111" i="20" s="1"/>
  <c r="T104" i="20"/>
  <c r="T108" i="20" s="1"/>
  <c r="T111" i="20" s="1"/>
  <c r="R104" i="20"/>
  <c r="R108" i="20" s="1"/>
  <c r="R111" i="20" s="1"/>
  <c r="F1526" i="14"/>
  <c r="F1462" i="14"/>
  <c r="F1720" i="14"/>
  <c r="F389" i="19" s="1"/>
  <c r="F1590" i="14"/>
  <c r="F1655" i="14" s="1"/>
  <c r="F240" i="13"/>
  <c r="F339" i="19"/>
  <c r="F114" i="12"/>
  <c r="F159" i="12" s="1"/>
  <c r="F204" i="12" s="1"/>
  <c r="F249" i="12" s="1"/>
  <c r="F70" i="12"/>
  <c r="V136" i="27"/>
  <c r="V137" i="27" s="1"/>
  <c r="F1201" i="14"/>
  <c r="F1265" i="14"/>
  <c r="F1330" i="14" s="1"/>
  <c r="F70" i="19"/>
  <c r="F567" i="11"/>
  <c r="F74" i="13"/>
  <c r="F188" i="19"/>
  <c r="F324" i="10"/>
  <c r="F350" i="10" s="1"/>
  <c r="F374" i="10" s="1"/>
  <c r="F400" i="10" s="1"/>
  <c r="F424" i="10" s="1"/>
  <c r="F450" i="10" s="1"/>
  <c r="F474" i="10" s="1"/>
  <c r="F500" i="10" s="1"/>
  <c r="F42" i="19"/>
  <c r="F24" i="11"/>
  <c r="F29" i="13"/>
  <c r="F148" i="19"/>
  <c r="F295" i="12"/>
  <c r="F103" i="19"/>
  <c r="F294" i="19"/>
  <c r="F190" i="13"/>
  <c r="F252" i="19"/>
  <c r="F143" i="13"/>
  <c r="F85" i="20"/>
  <c r="F504" i="19"/>
  <c r="F505" i="19" s="1"/>
  <c r="F43" i="21"/>
  <c r="F26" i="10"/>
  <c r="F49" i="10"/>
  <c r="F75" i="10" s="1"/>
  <c r="F99" i="10" s="1"/>
  <c r="F125" i="10" s="1"/>
  <c r="F149" i="10" s="1"/>
  <c r="F175" i="10" s="1"/>
  <c r="F199" i="10" s="1"/>
  <c r="F225" i="10" s="1"/>
  <c r="F22" i="19" s="1"/>
  <c r="F22" i="20" s="1"/>
  <c r="F588" i="10"/>
  <c r="F564" i="10"/>
  <c r="F566" i="10" s="1"/>
  <c r="F25" i="17" l="1"/>
  <c r="F59" i="17"/>
  <c r="F94" i="17" s="1"/>
  <c r="F129" i="17" s="1"/>
  <c r="F167" i="17"/>
  <c r="F201" i="17"/>
  <c r="F236" i="17" s="1"/>
  <c r="F271" i="17" s="1"/>
  <c r="W157" i="27"/>
  <c r="X156" i="27" s="1"/>
  <c r="X157" i="27"/>
  <c r="Y156" i="27" s="1"/>
  <c r="F116" i="16"/>
  <c r="F187" i="16"/>
  <c r="F163" i="16"/>
  <c r="F139" i="16"/>
  <c r="P157" i="27"/>
  <c r="L154" i="27"/>
  <c r="P136" i="27"/>
  <c r="AE136" i="27"/>
  <c r="AE137" i="27" s="1"/>
  <c r="AI136" i="27"/>
  <c r="AI137" i="27" s="1"/>
  <c r="V154" i="27"/>
  <c r="I137" i="27"/>
  <c r="P137" i="27"/>
  <c r="F506" i="19"/>
  <c r="F45" i="21"/>
  <c r="F87" i="20"/>
  <c r="F465" i="19"/>
  <c r="F1510" i="15"/>
  <c r="AG137" i="27"/>
  <c r="F43" i="20"/>
  <c r="F46" i="20"/>
  <c r="F534" i="10"/>
  <c r="F557" i="10"/>
  <c r="F583" i="10" s="1"/>
  <c r="F607" i="10" s="1"/>
  <c r="F633" i="10" s="1"/>
  <c r="F657" i="10" s="1"/>
  <c r="F683" i="10" s="1"/>
  <c r="F707" i="10" s="1"/>
  <c r="F733" i="10" s="1"/>
  <c r="F303" i="10"/>
  <c r="F326" i="10"/>
  <c r="F352" i="10" s="1"/>
  <c r="F376" i="10" s="1"/>
  <c r="F402" i="10" s="1"/>
  <c r="F426" i="10" s="1"/>
  <c r="F452" i="10" s="1"/>
  <c r="F476" i="10" s="1"/>
  <c r="F502" i="10" s="1"/>
  <c r="F1527" i="14"/>
  <c r="F1463" i="14"/>
  <c r="F1721" i="14"/>
  <c r="F390" i="19" s="1"/>
  <c r="F1591" i="14"/>
  <c r="F1656" i="14" s="1"/>
  <c r="F241" i="13"/>
  <c r="F340" i="19"/>
  <c r="F71" i="12"/>
  <c r="F115" i="12"/>
  <c r="F160" i="12" s="1"/>
  <c r="F205" i="12" s="1"/>
  <c r="F250" i="12" s="1"/>
  <c r="F25" i="11"/>
  <c r="F43" i="19"/>
  <c r="F104" i="19"/>
  <c r="F296" i="12"/>
  <c r="F30" i="13"/>
  <c r="F149" i="19"/>
  <c r="F144" i="13"/>
  <c r="F253" i="19"/>
  <c r="F191" i="13"/>
  <c r="F295" i="19"/>
  <c r="F568" i="11"/>
  <c r="F71" i="19"/>
  <c r="F75" i="13"/>
  <c r="F189" i="19"/>
  <c r="F1266" i="14"/>
  <c r="F1331" i="14" s="1"/>
  <c r="F1202" i="14"/>
  <c r="F44" i="21"/>
  <c r="F86" i="20"/>
  <c r="F590" i="10"/>
  <c r="F612" i="10"/>
  <c r="F27" i="10"/>
  <c r="F50" i="10"/>
  <c r="F76" i="10" s="1"/>
  <c r="F100" i="10" s="1"/>
  <c r="F126" i="10" s="1"/>
  <c r="F150" i="10" s="1"/>
  <c r="F176" i="10" s="1"/>
  <c r="F200" i="10" s="1"/>
  <c r="F226" i="10" s="1"/>
  <c r="F23" i="19" s="1"/>
  <c r="F23" i="20" s="1"/>
  <c r="Q156" i="27" l="1"/>
  <c r="F168" i="17"/>
  <c r="F202" i="17"/>
  <c r="F237" i="17" s="1"/>
  <c r="F272" i="17" s="1"/>
  <c r="F26" i="17"/>
  <c r="F60" i="17"/>
  <c r="F95" i="17" s="1"/>
  <c r="F130" i="17" s="1"/>
  <c r="F117" i="16"/>
  <c r="F188" i="16"/>
  <c r="F164" i="16"/>
  <c r="F140" i="16"/>
  <c r="V157" i="27"/>
  <c r="W156" i="27" s="1"/>
  <c r="L157" i="27"/>
  <c r="F507" i="19"/>
  <c r="F47" i="21" s="1"/>
  <c r="F49" i="21" s="1"/>
  <c r="F46" i="21"/>
  <c r="F88" i="20"/>
  <c r="F535" i="10"/>
  <c r="F558" i="10"/>
  <c r="F584" i="10" s="1"/>
  <c r="F608" i="10" s="1"/>
  <c r="F634" i="10" s="1"/>
  <c r="F658" i="10" s="1"/>
  <c r="F684" i="10" s="1"/>
  <c r="F708" i="10" s="1"/>
  <c r="F734" i="10" s="1"/>
  <c r="F304" i="10"/>
  <c r="F327" i="10"/>
  <c r="F353" i="10" s="1"/>
  <c r="F377" i="10" s="1"/>
  <c r="F403" i="10" s="1"/>
  <c r="F427" i="10" s="1"/>
  <c r="F453" i="10" s="1"/>
  <c r="F477" i="10" s="1"/>
  <c r="F503" i="10" s="1"/>
  <c r="F1464" i="14"/>
  <c r="F1528" i="14"/>
  <c r="F1722" i="14"/>
  <c r="F391" i="19" s="1"/>
  <c r="F1592" i="14"/>
  <c r="F1657" i="14" s="1"/>
  <c r="F242" i="13"/>
  <c r="F341" i="19"/>
  <c r="F72" i="12"/>
  <c r="F116" i="12"/>
  <c r="F161" i="12" s="1"/>
  <c r="F206" i="12" s="1"/>
  <c r="F251" i="12" s="1"/>
  <c r="F72" i="19"/>
  <c r="F569" i="11"/>
  <c r="F145" i="13"/>
  <c r="F254" i="19"/>
  <c r="F297" i="12"/>
  <c r="F105" i="19"/>
  <c r="F44" i="20" s="1"/>
  <c r="F1267" i="14"/>
  <c r="F1332" i="14" s="1"/>
  <c r="F1203" i="14"/>
  <c r="F190" i="19"/>
  <c r="F76" i="13"/>
  <c r="F296" i="19"/>
  <c r="F192" i="13"/>
  <c r="F150" i="19"/>
  <c r="F31" i="13"/>
  <c r="F44" i="19"/>
  <c r="F26" i="11"/>
  <c r="F89" i="20"/>
  <c r="F91" i="20" s="1"/>
  <c r="F509" i="19"/>
  <c r="F614" i="10"/>
  <c r="F616" i="10" s="1"/>
  <c r="F638" i="10"/>
  <c r="F28" i="10"/>
  <c r="F29" i="10" s="1"/>
  <c r="F51" i="10"/>
  <c r="F77" i="10" s="1"/>
  <c r="F101" i="10" s="1"/>
  <c r="F127" i="10" s="1"/>
  <c r="F151" i="10" s="1"/>
  <c r="F177" i="10" s="1"/>
  <c r="F201" i="10" s="1"/>
  <c r="F227" i="10" s="1"/>
  <c r="F24" i="19" s="1"/>
  <c r="F24" i="20" s="1"/>
  <c r="M156" i="27" l="1"/>
  <c r="L166" i="27"/>
  <c r="L167" i="27" s="1"/>
  <c r="L171" i="27" s="1"/>
  <c r="AE181" i="27" s="1"/>
  <c r="AE182" i="27" s="1"/>
  <c r="F27" i="17"/>
  <c r="F61" i="17"/>
  <c r="F96" i="17" s="1"/>
  <c r="F131" i="17" s="1"/>
  <c r="F169" i="17"/>
  <c r="F203" i="17"/>
  <c r="F238" i="17" s="1"/>
  <c r="F273" i="17" s="1"/>
  <c r="F118" i="16"/>
  <c r="F165" i="16"/>
  <c r="F189" i="16"/>
  <c r="F141" i="16"/>
  <c r="F536" i="10"/>
  <c r="F559" i="10"/>
  <c r="F585" i="10" s="1"/>
  <c r="F609" i="10" s="1"/>
  <c r="F635" i="10" s="1"/>
  <c r="F659" i="10" s="1"/>
  <c r="F685" i="10" s="1"/>
  <c r="F709" i="10" s="1"/>
  <c r="F735" i="10" s="1"/>
  <c r="F305" i="10"/>
  <c r="F328" i="10"/>
  <c r="F354" i="10" s="1"/>
  <c r="F378" i="10" s="1"/>
  <c r="F404" i="10" s="1"/>
  <c r="F428" i="10" s="1"/>
  <c r="F454" i="10" s="1"/>
  <c r="F478" i="10" s="1"/>
  <c r="F504" i="10" s="1"/>
  <c r="F30" i="10"/>
  <c r="F53" i="10"/>
  <c r="F79" i="10" s="1"/>
  <c r="F103" i="10" s="1"/>
  <c r="F129" i="10" s="1"/>
  <c r="F153" i="10" s="1"/>
  <c r="F179" i="10" s="1"/>
  <c r="F203" i="10" s="1"/>
  <c r="F229" i="10" s="1"/>
  <c r="F26" i="19" s="1"/>
  <c r="F26" i="20" s="1"/>
  <c r="F1723" i="14"/>
  <c r="F392" i="19" s="1"/>
  <c r="F1593" i="14"/>
  <c r="F1658" i="14" s="1"/>
  <c r="F1465" i="14"/>
  <c r="F1529" i="14"/>
  <c r="F243" i="13"/>
  <c r="F342" i="19"/>
  <c r="F73" i="12"/>
  <c r="F117" i="12"/>
  <c r="F162" i="12" s="1"/>
  <c r="F207" i="12" s="1"/>
  <c r="F252" i="12" s="1"/>
  <c r="F298" i="12"/>
  <c r="F106" i="19"/>
  <c r="F27" i="11"/>
  <c r="F45" i="19"/>
  <c r="F193" i="13"/>
  <c r="F297" i="19"/>
  <c r="F77" i="13"/>
  <c r="F191" i="19"/>
  <c r="F570" i="11"/>
  <c r="F73" i="19"/>
  <c r="F32" i="13"/>
  <c r="F151" i="19"/>
  <c r="F1204" i="14"/>
  <c r="F1268" i="14"/>
  <c r="F1333" i="14" s="1"/>
  <c r="F146" i="13"/>
  <c r="F255" i="19"/>
  <c r="F662" i="10"/>
  <c r="F640" i="10"/>
  <c r="F52" i="10"/>
  <c r="F78" i="10" s="1"/>
  <c r="F102" i="10" s="1"/>
  <c r="F128" i="10" s="1"/>
  <c r="F152" i="10" s="1"/>
  <c r="F178" i="10" s="1"/>
  <c r="F202" i="10" s="1"/>
  <c r="F228" i="10" s="1"/>
  <c r="F25" i="19" s="1"/>
  <c r="F170" i="17" l="1"/>
  <c r="F204" i="17"/>
  <c r="F239" i="17" s="1"/>
  <c r="F274" i="17" s="1"/>
  <c r="F28" i="17"/>
  <c r="F62" i="17"/>
  <c r="F97" i="17" s="1"/>
  <c r="F132" i="17" s="1"/>
  <c r="M166" i="27"/>
  <c r="F119" i="16"/>
  <c r="F190" i="16"/>
  <c r="F166" i="16"/>
  <c r="F142" i="16"/>
  <c r="F537" i="10"/>
  <c r="F561" i="10" s="1"/>
  <c r="F587" i="10" s="1"/>
  <c r="F611" i="10" s="1"/>
  <c r="F637" i="10" s="1"/>
  <c r="F661" i="10" s="1"/>
  <c r="F687" i="10" s="1"/>
  <c r="F711" i="10" s="1"/>
  <c r="F737" i="10" s="1"/>
  <c r="F560" i="10"/>
  <c r="F586" i="10" s="1"/>
  <c r="F610" i="10" s="1"/>
  <c r="F636" i="10" s="1"/>
  <c r="F660" i="10" s="1"/>
  <c r="F686" i="10" s="1"/>
  <c r="F710" i="10" s="1"/>
  <c r="F736" i="10" s="1"/>
  <c r="F306" i="10"/>
  <c r="F329" i="10"/>
  <c r="F355" i="10" s="1"/>
  <c r="F379" i="10" s="1"/>
  <c r="F405" i="10" s="1"/>
  <c r="F429" i="10" s="1"/>
  <c r="F455" i="10" s="1"/>
  <c r="F479" i="10" s="1"/>
  <c r="F505" i="10" s="1"/>
  <c r="F31" i="10"/>
  <c r="F54" i="10"/>
  <c r="F80" i="10" s="1"/>
  <c r="F104" i="10" s="1"/>
  <c r="F130" i="10" s="1"/>
  <c r="F154" i="10" s="1"/>
  <c r="F180" i="10" s="1"/>
  <c r="F204" i="10" s="1"/>
  <c r="F230" i="10" s="1"/>
  <c r="F27" i="19" s="1"/>
  <c r="F27" i="20" s="1"/>
  <c r="F1724" i="14"/>
  <c r="F393" i="19" s="1"/>
  <c r="F1594" i="14"/>
  <c r="F1659" i="14" s="1"/>
  <c r="F1530" i="14"/>
  <c r="F1466" i="14"/>
  <c r="F244" i="13"/>
  <c r="F343" i="19"/>
  <c r="F74" i="12"/>
  <c r="F118" i="12"/>
  <c r="F163" i="12" s="1"/>
  <c r="F208" i="12" s="1"/>
  <c r="F253" i="12" s="1"/>
  <c r="F74" i="19"/>
  <c r="F571" i="11"/>
  <c r="F299" i="12"/>
  <c r="F107" i="19"/>
  <c r="F298" i="19"/>
  <c r="F194" i="13"/>
  <c r="F256" i="19"/>
  <c r="F147" i="13"/>
  <c r="F1205" i="14"/>
  <c r="F1269" i="14"/>
  <c r="F1334" i="14" s="1"/>
  <c r="F33" i="13"/>
  <c r="F152" i="19"/>
  <c r="F78" i="13"/>
  <c r="F192" i="19"/>
  <c r="F46" i="19"/>
  <c r="F28" i="11"/>
  <c r="F35" i="20"/>
  <c r="F25" i="20"/>
  <c r="F688" i="10"/>
  <c r="F664" i="10"/>
  <c r="F666" i="10" s="1"/>
  <c r="N166" i="27" l="1"/>
  <c r="N167" i="27" s="1"/>
  <c r="F29" i="17"/>
  <c r="F63" i="17"/>
  <c r="F98" i="17" s="1"/>
  <c r="F133" i="17" s="1"/>
  <c r="F171" i="17"/>
  <c r="F205" i="17"/>
  <c r="F240" i="17" s="1"/>
  <c r="F275" i="17" s="1"/>
  <c r="M167" i="27"/>
  <c r="M171" i="27" s="1"/>
  <c r="M181" i="27" s="1"/>
  <c r="M182" i="27" s="1"/>
  <c r="F191" i="16"/>
  <c r="F167" i="16"/>
  <c r="F143" i="16"/>
  <c r="F120" i="16"/>
  <c r="L172" i="27"/>
  <c r="F307" i="10"/>
  <c r="F330" i="10"/>
  <c r="F356" i="10" s="1"/>
  <c r="F380" i="10" s="1"/>
  <c r="F406" i="10" s="1"/>
  <c r="F430" i="10" s="1"/>
  <c r="F456" i="10" s="1"/>
  <c r="F480" i="10" s="1"/>
  <c r="F506" i="10" s="1"/>
  <c r="F32" i="10"/>
  <c r="F55" i="10"/>
  <c r="F81" i="10" s="1"/>
  <c r="F105" i="10" s="1"/>
  <c r="F131" i="10" s="1"/>
  <c r="F155" i="10" s="1"/>
  <c r="F181" i="10" s="1"/>
  <c r="F205" i="10" s="1"/>
  <c r="F231" i="10" s="1"/>
  <c r="F28" i="19" s="1"/>
  <c r="F28" i="20" s="1"/>
  <c r="F1725" i="14"/>
  <c r="F394" i="19" s="1"/>
  <c r="F1595" i="14"/>
  <c r="F1660" i="14" s="1"/>
  <c r="F1467" i="14"/>
  <c r="F1531" i="14"/>
  <c r="F245" i="13"/>
  <c r="F344" i="19"/>
  <c r="F75" i="12"/>
  <c r="F119" i="12"/>
  <c r="F164" i="12" s="1"/>
  <c r="F209" i="12" s="1"/>
  <c r="F254" i="12" s="1"/>
  <c r="F195" i="13"/>
  <c r="F299" i="19"/>
  <c r="F572" i="11"/>
  <c r="F75" i="19"/>
  <c r="F79" i="13"/>
  <c r="F193" i="19"/>
  <c r="F1270" i="14"/>
  <c r="F1335" i="14" s="1"/>
  <c r="F1206" i="14"/>
  <c r="F29" i="11"/>
  <c r="F47" i="19"/>
  <c r="F148" i="13"/>
  <c r="F257" i="19"/>
  <c r="F34" i="13"/>
  <c r="F153" i="19"/>
  <c r="F300" i="12"/>
  <c r="F108" i="19"/>
  <c r="F690" i="10"/>
  <c r="F712" i="10"/>
  <c r="O166" i="27" l="1"/>
  <c r="P166" i="27" s="1"/>
  <c r="F172" i="17"/>
  <c r="F206" i="17"/>
  <c r="F241" i="17" s="1"/>
  <c r="F276" i="17" s="1"/>
  <c r="F30" i="17"/>
  <c r="F64" i="17"/>
  <c r="F99" i="17" s="1"/>
  <c r="F134" i="17" s="1"/>
  <c r="N171" i="27"/>
  <c r="N181" i="27" s="1"/>
  <c r="N182" i="27" s="1"/>
  <c r="F192" i="16"/>
  <c r="F168" i="16"/>
  <c r="F121" i="16"/>
  <c r="F144" i="16"/>
  <c r="L72" i="26"/>
  <c r="L71" i="26"/>
  <c r="M172" i="27"/>
  <c r="F308" i="10"/>
  <c r="F331" i="10"/>
  <c r="F357" i="10" s="1"/>
  <c r="F381" i="10" s="1"/>
  <c r="F407" i="10" s="1"/>
  <c r="F431" i="10" s="1"/>
  <c r="F457" i="10" s="1"/>
  <c r="F481" i="10" s="1"/>
  <c r="F507" i="10" s="1"/>
  <c r="F33" i="10"/>
  <c r="F56" i="10"/>
  <c r="F82" i="10" s="1"/>
  <c r="F106" i="10" s="1"/>
  <c r="F132" i="10" s="1"/>
  <c r="F156" i="10" s="1"/>
  <c r="F182" i="10" s="1"/>
  <c r="F206" i="10" s="1"/>
  <c r="F232" i="10" s="1"/>
  <c r="F29" i="19" s="1"/>
  <c r="F29" i="20" s="1"/>
  <c r="F1726" i="14"/>
  <c r="F395" i="19" s="1"/>
  <c r="F1596" i="14"/>
  <c r="F1661" i="14" s="1"/>
  <c r="F1532" i="14"/>
  <c r="F1468" i="14"/>
  <c r="F246" i="13"/>
  <c r="F345" i="19"/>
  <c r="F76" i="12"/>
  <c r="F120" i="12"/>
  <c r="F165" i="12" s="1"/>
  <c r="F210" i="12" s="1"/>
  <c r="F255" i="12" s="1"/>
  <c r="F48" i="19"/>
  <c r="F30" i="11"/>
  <c r="F80" i="13"/>
  <c r="F194" i="19"/>
  <c r="F300" i="19"/>
  <c r="F196" i="13"/>
  <c r="F1207" i="14"/>
  <c r="F1271" i="14"/>
  <c r="F1336" i="14" s="1"/>
  <c r="F301" i="12"/>
  <c r="F109" i="19"/>
  <c r="F154" i="19"/>
  <c r="F35" i="13"/>
  <c r="F258" i="19"/>
  <c r="F149" i="13"/>
  <c r="F76" i="19"/>
  <c r="F573" i="11"/>
  <c r="F738" i="10"/>
  <c r="F740" i="10" s="1"/>
  <c r="F714" i="10"/>
  <c r="F716" i="10" s="1"/>
  <c r="N172" i="27" l="1"/>
  <c r="P167" i="27"/>
  <c r="Q166" i="27"/>
  <c r="O167" i="27"/>
  <c r="F31" i="17"/>
  <c r="F65" i="17"/>
  <c r="F100" i="17" s="1"/>
  <c r="F135" i="17" s="1"/>
  <c r="F173" i="17"/>
  <c r="F207" i="17"/>
  <c r="F242" i="17" s="1"/>
  <c r="F277" i="17" s="1"/>
  <c r="F193" i="16"/>
  <c r="F169" i="16"/>
  <c r="F122" i="16"/>
  <c r="F145" i="16"/>
  <c r="N72" i="26"/>
  <c r="N71" i="26"/>
  <c r="M72" i="26"/>
  <c r="M71" i="26"/>
  <c r="F309" i="10"/>
  <c r="F332" i="10"/>
  <c r="F358" i="10" s="1"/>
  <c r="F382" i="10" s="1"/>
  <c r="F408" i="10" s="1"/>
  <c r="F432" i="10" s="1"/>
  <c r="F458" i="10" s="1"/>
  <c r="F482" i="10" s="1"/>
  <c r="F508" i="10" s="1"/>
  <c r="F34" i="10"/>
  <c r="F57" i="10"/>
  <c r="F83" i="10" s="1"/>
  <c r="F107" i="10" s="1"/>
  <c r="F133" i="10" s="1"/>
  <c r="F157" i="10" s="1"/>
  <c r="F183" i="10" s="1"/>
  <c r="F207" i="10" s="1"/>
  <c r="F233" i="10" s="1"/>
  <c r="F30" i="19" s="1"/>
  <c r="F30" i="20" s="1"/>
  <c r="F1727" i="14"/>
  <c r="F396" i="19" s="1"/>
  <c r="F1597" i="14"/>
  <c r="F1662" i="14" s="1"/>
  <c r="F1533" i="14"/>
  <c r="F1469" i="14"/>
  <c r="F247" i="13"/>
  <c r="F346" i="19"/>
  <c r="F77" i="12"/>
  <c r="F121" i="12"/>
  <c r="F166" i="12" s="1"/>
  <c r="F211" i="12" s="1"/>
  <c r="F256" i="12" s="1"/>
  <c r="F1208" i="14"/>
  <c r="F1272" i="14"/>
  <c r="F1337" i="14" s="1"/>
  <c r="F574" i="11"/>
  <c r="F77" i="19"/>
  <c r="F81" i="13"/>
  <c r="F195" i="19"/>
  <c r="F110" i="19"/>
  <c r="F302" i="12"/>
  <c r="F36" i="13"/>
  <c r="F155" i="19"/>
  <c r="F150" i="13"/>
  <c r="F259" i="19"/>
  <c r="F197" i="13"/>
  <c r="F301" i="19"/>
  <c r="F31" i="11"/>
  <c r="F49" i="19"/>
  <c r="Q167" i="27" l="1"/>
  <c r="Q171" i="27" s="1"/>
  <c r="R166" i="27"/>
  <c r="R167" i="27" s="1"/>
  <c r="P171" i="27"/>
  <c r="O171" i="27"/>
  <c r="F174" i="17"/>
  <c r="F208" i="17"/>
  <c r="F243" i="17" s="1"/>
  <c r="F278" i="17" s="1"/>
  <c r="F32" i="17"/>
  <c r="F66" i="17"/>
  <c r="F101" i="17" s="1"/>
  <c r="F136" i="17" s="1"/>
  <c r="F194" i="16"/>
  <c r="F170" i="16"/>
  <c r="F146" i="16"/>
  <c r="F123" i="16"/>
  <c r="F311" i="10"/>
  <c r="F333" i="10"/>
  <c r="F35" i="10"/>
  <c r="F58" i="10"/>
  <c r="F84" i="10" s="1"/>
  <c r="F108" i="10" s="1"/>
  <c r="F134" i="10" s="1"/>
  <c r="F158" i="10" s="1"/>
  <c r="F184" i="10" s="1"/>
  <c r="F208" i="10" s="1"/>
  <c r="F234" i="10" s="1"/>
  <c r="F31" i="19" s="1"/>
  <c r="F31" i="20" s="1"/>
  <c r="F1470" i="14"/>
  <c r="F1534" i="14"/>
  <c r="F1728" i="14"/>
  <c r="F397" i="19" s="1"/>
  <c r="F1598" i="14"/>
  <c r="F1663" i="14" s="1"/>
  <c r="F248" i="13"/>
  <c r="F347" i="19"/>
  <c r="F78" i="12"/>
  <c r="F122" i="12"/>
  <c r="F167" i="12" s="1"/>
  <c r="F212" i="12" s="1"/>
  <c r="F257" i="12" s="1"/>
  <c r="F302" i="19"/>
  <c r="F198" i="13"/>
  <c r="F82" i="13"/>
  <c r="F196" i="19"/>
  <c r="F78" i="19"/>
  <c r="F575" i="11"/>
  <c r="F260" i="19"/>
  <c r="F151" i="13"/>
  <c r="F111" i="19"/>
  <c r="F45" i="20" s="1"/>
  <c r="F303" i="12"/>
  <c r="F50" i="19"/>
  <c r="F32" i="11"/>
  <c r="F37" i="13"/>
  <c r="F156" i="19"/>
  <c r="F1209" i="14"/>
  <c r="F1273" i="14"/>
  <c r="F1338" i="14" s="1"/>
  <c r="Q181" i="27" l="1"/>
  <c r="Q182" i="27" s="1"/>
  <c r="Q72" i="26" s="1"/>
  <c r="Q172" i="27"/>
  <c r="R171" i="27"/>
  <c r="R181" i="27" s="1"/>
  <c r="R182" i="27" s="1"/>
  <c r="R72" i="26" s="1"/>
  <c r="O181" i="27"/>
  <c r="O172" i="27"/>
  <c r="S166" i="27"/>
  <c r="S167" i="27" s="1"/>
  <c r="S171" i="27" s="1"/>
  <c r="S181" i="27" s="1"/>
  <c r="S182" i="27" s="1"/>
  <c r="S72" i="26" s="1"/>
  <c r="P181" i="27"/>
  <c r="P172" i="27"/>
  <c r="F33" i="17"/>
  <c r="F67" i="17"/>
  <c r="F102" i="17" s="1"/>
  <c r="F137" i="17" s="1"/>
  <c r="F175" i="17"/>
  <c r="F209" i="17"/>
  <c r="F244" i="17" s="1"/>
  <c r="F279" i="17" s="1"/>
  <c r="F195" i="16"/>
  <c r="F171" i="16"/>
  <c r="F124" i="16"/>
  <c r="F147" i="16"/>
  <c r="F359" i="10"/>
  <c r="F335" i="10"/>
  <c r="F337" i="10" s="1"/>
  <c r="F36" i="10"/>
  <c r="F59" i="10"/>
  <c r="F85" i="10" s="1"/>
  <c r="F109" i="10" s="1"/>
  <c r="F135" i="10" s="1"/>
  <c r="F159" i="10" s="1"/>
  <c r="F185" i="10" s="1"/>
  <c r="F209" i="10" s="1"/>
  <c r="F235" i="10" s="1"/>
  <c r="F32" i="19" s="1"/>
  <c r="F32" i="20" s="1"/>
  <c r="F1729" i="14"/>
  <c r="F398" i="19" s="1"/>
  <c r="F1599" i="14"/>
  <c r="F1664" i="14" s="1"/>
  <c r="F1535" i="14"/>
  <c r="F1471" i="14"/>
  <c r="F249" i="13"/>
  <c r="F348" i="19"/>
  <c r="F123" i="12"/>
  <c r="F168" i="12" s="1"/>
  <c r="F213" i="12" s="1"/>
  <c r="F258" i="12" s="1"/>
  <c r="F79" i="12"/>
  <c r="F33" i="11"/>
  <c r="F51" i="19"/>
  <c r="F304" i="12"/>
  <c r="F112" i="19"/>
  <c r="F576" i="11"/>
  <c r="F79" i="19"/>
  <c r="F199" i="13"/>
  <c r="F303" i="19"/>
  <c r="F152" i="13"/>
  <c r="F261" i="19"/>
  <c r="F1274" i="14"/>
  <c r="F1339" i="14" s="1"/>
  <c r="F1210" i="14"/>
  <c r="F38" i="13"/>
  <c r="F157" i="19"/>
  <c r="F83" i="13"/>
  <c r="F197" i="19"/>
  <c r="R71" i="26" l="1"/>
  <c r="Q71" i="26"/>
  <c r="R172" i="27"/>
  <c r="T166" i="27"/>
  <c r="T167" i="27" s="1"/>
  <c r="T171" i="27" s="1"/>
  <c r="T172" i="27" s="1"/>
  <c r="S71" i="26"/>
  <c r="O182" i="27"/>
  <c r="O72" i="26" s="1"/>
  <c r="O71" i="26"/>
  <c r="S172" i="27"/>
  <c r="P182" i="27"/>
  <c r="P72" i="26" s="1"/>
  <c r="P71" i="26"/>
  <c r="F176" i="17"/>
  <c r="F210" i="17"/>
  <c r="F245" i="17" s="1"/>
  <c r="F280" i="17" s="1"/>
  <c r="F34" i="17"/>
  <c r="F68" i="17"/>
  <c r="F103" i="17" s="1"/>
  <c r="F138" i="17" s="1"/>
  <c r="F196" i="16"/>
  <c r="F172" i="16"/>
  <c r="F125" i="16"/>
  <c r="F148" i="16"/>
  <c r="F361" i="10"/>
  <c r="F383" i="10"/>
  <c r="F37" i="10"/>
  <c r="F60" i="10"/>
  <c r="F86" i="10" s="1"/>
  <c r="F110" i="10" s="1"/>
  <c r="F136" i="10" s="1"/>
  <c r="F160" i="10" s="1"/>
  <c r="F186" i="10" s="1"/>
  <c r="F210" i="10" s="1"/>
  <c r="F236" i="10" s="1"/>
  <c r="F33" i="19" s="1"/>
  <c r="F33" i="20" s="1"/>
  <c r="F1730" i="14"/>
  <c r="F399" i="19" s="1"/>
  <c r="F1600" i="14"/>
  <c r="F1665" i="14" s="1"/>
  <c r="F1472" i="14"/>
  <c r="F1536" i="14"/>
  <c r="F250" i="13"/>
  <c r="F349" i="19"/>
  <c r="F80" i="12"/>
  <c r="F124" i="12"/>
  <c r="F169" i="12" s="1"/>
  <c r="F214" i="12" s="1"/>
  <c r="F259" i="12" s="1"/>
  <c r="F39" i="13"/>
  <c r="F158" i="19"/>
  <c r="F304" i="19"/>
  <c r="F200" i="13"/>
  <c r="F1211" i="14"/>
  <c r="F1275" i="14"/>
  <c r="F1340" i="14" s="1"/>
  <c r="F198" i="19"/>
  <c r="F84" i="13"/>
  <c r="F153" i="13"/>
  <c r="F262" i="19"/>
  <c r="F305" i="12"/>
  <c r="F113" i="19"/>
  <c r="F80" i="19"/>
  <c r="F577" i="11"/>
  <c r="F578" i="11" s="1"/>
  <c r="F52" i="19"/>
  <c r="F34" i="11"/>
  <c r="T181" i="27" l="1"/>
  <c r="T182" i="27" s="1"/>
  <c r="T72" i="26" s="1"/>
  <c r="U166" i="27"/>
  <c r="U167" i="27" s="1"/>
  <c r="U171" i="27" s="1"/>
  <c r="U172" i="27" s="1"/>
  <c r="F35" i="17"/>
  <c r="F69" i="17"/>
  <c r="F104" i="17" s="1"/>
  <c r="F139" i="17" s="1"/>
  <c r="F177" i="17"/>
  <c r="F211" i="17"/>
  <c r="F246" i="17" s="1"/>
  <c r="F281" i="17" s="1"/>
  <c r="F173" i="16"/>
  <c r="F197" i="16"/>
  <c r="F126" i="16"/>
  <c r="F149" i="16"/>
  <c r="F579" i="11"/>
  <c r="F82" i="19"/>
  <c r="F385" i="10"/>
  <c r="F387" i="10" s="1"/>
  <c r="F409" i="10"/>
  <c r="F61" i="10"/>
  <c r="F87" i="10" s="1"/>
  <c r="F111" i="10" s="1"/>
  <c r="F137" i="10" s="1"/>
  <c r="F161" i="10" s="1"/>
  <c r="F187" i="10" s="1"/>
  <c r="F211" i="10" s="1"/>
  <c r="F237" i="10" s="1"/>
  <c r="F39" i="10"/>
  <c r="F1601" i="14"/>
  <c r="F1666" i="14" s="1"/>
  <c r="F1731" i="14"/>
  <c r="F400" i="19" s="1"/>
  <c r="F1537" i="14"/>
  <c r="F1473" i="14"/>
  <c r="F251" i="13"/>
  <c r="F350" i="19"/>
  <c r="F125" i="12"/>
  <c r="F170" i="12" s="1"/>
  <c r="F215" i="12" s="1"/>
  <c r="F260" i="12" s="1"/>
  <c r="F81" i="12"/>
  <c r="F35" i="11"/>
  <c r="F36" i="11" s="1"/>
  <c r="F53" i="19"/>
  <c r="F85" i="13"/>
  <c r="F199" i="19"/>
  <c r="F1276" i="14"/>
  <c r="F1341" i="14" s="1"/>
  <c r="F1212" i="14"/>
  <c r="F201" i="13"/>
  <c r="F305" i="19"/>
  <c r="F114" i="19"/>
  <c r="F306" i="12"/>
  <c r="F81" i="19"/>
  <c r="F154" i="13"/>
  <c r="F263" i="19"/>
  <c r="F40" i="13"/>
  <c r="F159" i="19"/>
  <c r="V166" i="27" l="1"/>
  <c r="V167" i="27" s="1"/>
  <c r="V171" i="27" s="1"/>
  <c r="V172" i="27" s="1"/>
  <c r="T71" i="26"/>
  <c r="F178" i="17"/>
  <c r="F212" i="17"/>
  <c r="F247" i="17" s="1"/>
  <c r="F282" i="17" s="1"/>
  <c r="F36" i="17"/>
  <c r="F70" i="17"/>
  <c r="F105" i="17" s="1"/>
  <c r="F140" i="17" s="1"/>
  <c r="F198" i="16"/>
  <c r="F174" i="16"/>
  <c r="F150" i="16"/>
  <c r="F127" i="16"/>
  <c r="V72" i="26"/>
  <c r="U72" i="26"/>
  <c r="U71" i="26"/>
  <c r="F37" i="11"/>
  <c r="F55" i="19"/>
  <c r="F580" i="11"/>
  <c r="F83" i="19"/>
  <c r="F411" i="10"/>
  <c r="F433" i="10"/>
  <c r="F63" i="10"/>
  <c r="F65" i="10" s="1"/>
  <c r="F1538" i="14"/>
  <c r="F1474" i="14"/>
  <c r="F1602" i="14"/>
  <c r="F1667" i="14" s="1"/>
  <c r="F1732" i="14"/>
  <c r="F401" i="19" s="1"/>
  <c r="F252" i="13"/>
  <c r="F351" i="19"/>
  <c r="F82" i="12"/>
  <c r="F126" i="12"/>
  <c r="F171" i="12" s="1"/>
  <c r="F216" i="12" s="1"/>
  <c r="F261" i="12" s="1"/>
  <c r="F202" i="13"/>
  <c r="F306" i="19"/>
  <c r="F86" i="13"/>
  <c r="F200" i="19"/>
  <c r="F307" i="12"/>
  <c r="F115" i="19"/>
  <c r="F1213" i="14"/>
  <c r="F1277" i="14"/>
  <c r="F1342" i="14" s="1"/>
  <c r="F41" i="13"/>
  <c r="F160" i="19"/>
  <c r="F264" i="19"/>
  <c r="F155" i="13"/>
  <c r="F54" i="19"/>
  <c r="W166" i="27" l="1"/>
  <c r="X166" i="27" s="1"/>
  <c r="X167" i="27" s="1"/>
  <c r="F37" i="17"/>
  <c r="F71" i="17"/>
  <c r="F106" i="17" s="1"/>
  <c r="F141" i="17" s="1"/>
  <c r="F179" i="17"/>
  <c r="F213" i="17"/>
  <c r="F248" i="17" s="1"/>
  <c r="F283" i="17" s="1"/>
  <c r="F199" i="16"/>
  <c r="F201" i="16" s="1"/>
  <c r="F207" i="16" s="1"/>
  <c r="F175" i="16"/>
  <c r="F177" i="16" s="1"/>
  <c r="F206" i="16" s="1"/>
  <c r="F474" i="19" s="1"/>
  <c r="F129" i="16"/>
  <c r="F204" i="16" s="1"/>
  <c r="F472" i="19" s="1"/>
  <c r="F151" i="16"/>
  <c r="F153" i="16" s="1"/>
  <c r="F205" i="16" s="1"/>
  <c r="F473" i="19" s="1"/>
  <c r="V71" i="26"/>
  <c r="F581" i="11"/>
  <c r="F84" i="19"/>
  <c r="F38" i="11"/>
  <c r="F56" i="19"/>
  <c r="F459" i="10"/>
  <c r="F435" i="10"/>
  <c r="F437" i="10" s="1"/>
  <c r="F89" i="10"/>
  <c r="F1539" i="14"/>
  <c r="F1475" i="14"/>
  <c r="F1603" i="14"/>
  <c r="F1668" i="14" s="1"/>
  <c r="F1733" i="14"/>
  <c r="F402" i="19" s="1"/>
  <c r="F253" i="13"/>
  <c r="F352" i="19"/>
  <c r="F127" i="12"/>
  <c r="F172" i="12" s="1"/>
  <c r="F217" i="12" s="1"/>
  <c r="F262" i="12" s="1"/>
  <c r="F83" i="12"/>
  <c r="F87" i="13"/>
  <c r="F201" i="19"/>
  <c r="F1278" i="14"/>
  <c r="F1343" i="14" s="1"/>
  <c r="F1214" i="14"/>
  <c r="F42" i="13"/>
  <c r="F161" i="19"/>
  <c r="F308" i="12"/>
  <c r="F116" i="19"/>
  <c r="F156" i="13"/>
  <c r="F265" i="19"/>
  <c r="F307" i="19"/>
  <c r="F203" i="13"/>
  <c r="F36" i="20"/>
  <c r="Y166" i="27" l="1"/>
  <c r="Y167" i="27" s="1"/>
  <c r="W167" i="27"/>
  <c r="F180" i="17"/>
  <c r="F214" i="17"/>
  <c r="F249" i="17" s="1"/>
  <c r="F284" i="17" s="1"/>
  <c r="F38" i="17"/>
  <c r="F72" i="17"/>
  <c r="F107" i="17" s="1"/>
  <c r="F142" i="17" s="1"/>
  <c r="F475" i="19"/>
  <c r="F209" i="16"/>
  <c r="F65" i="20"/>
  <c r="F24" i="21"/>
  <c r="F26" i="21" s="1"/>
  <c r="F28" i="21" s="1"/>
  <c r="W72" i="26"/>
  <c r="W71" i="26"/>
  <c r="F582" i="11"/>
  <c r="F85" i="19"/>
  <c r="F39" i="11"/>
  <c r="F57" i="19"/>
  <c r="F483" i="10"/>
  <c r="F461" i="10"/>
  <c r="F113" i="10"/>
  <c r="F115" i="10" s="1"/>
  <c r="F1540" i="14"/>
  <c r="F1476" i="14"/>
  <c r="F1604" i="14"/>
  <c r="F1669" i="14" s="1"/>
  <c r="F1734" i="14"/>
  <c r="F403" i="19" s="1"/>
  <c r="F254" i="13"/>
  <c r="F353" i="19"/>
  <c r="F128" i="12"/>
  <c r="F173" i="12" s="1"/>
  <c r="F218" i="12" s="1"/>
  <c r="F263" i="12" s="1"/>
  <c r="F84" i="12"/>
  <c r="F1215" i="14"/>
  <c r="F1279" i="14"/>
  <c r="F1344" i="14" s="1"/>
  <c r="F204" i="13"/>
  <c r="F308" i="19"/>
  <c r="F88" i="13"/>
  <c r="F202" i="19"/>
  <c r="F309" i="12"/>
  <c r="F117" i="19"/>
  <c r="F157" i="13"/>
  <c r="F266" i="19"/>
  <c r="F43" i="13"/>
  <c r="F162" i="19"/>
  <c r="W171" i="27" l="1"/>
  <c r="W172" i="27" s="1"/>
  <c r="X171" i="27"/>
  <c r="X172" i="27" s="1"/>
  <c r="Z166" i="27"/>
  <c r="Z167" i="27" s="1"/>
  <c r="Z171" i="27" s="1"/>
  <c r="Z172" i="27" s="1"/>
  <c r="Y171" i="27"/>
  <c r="Y172" i="27" s="1"/>
  <c r="F39" i="17"/>
  <c r="F73" i="17"/>
  <c r="F108" i="17" s="1"/>
  <c r="F143" i="17" s="1"/>
  <c r="F181" i="17"/>
  <c r="F215" i="17"/>
  <c r="F250" i="17" s="1"/>
  <c r="F285" i="17" s="1"/>
  <c r="Y72" i="26"/>
  <c r="Y71" i="26"/>
  <c r="X72" i="26"/>
  <c r="X71" i="26"/>
  <c r="F40" i="11"/>
  <c r="F58" i="19"/>
  <c r="F86" i="19"/>
  <c r="F583" i="11"/>
  <c r="F509" i="10"/>
  <c r="F511" i="10" s="1"/>
  <c r="F485" i="10"/>
  <c r="F487" i="10" s="1"/>
  <c r="F139" i="10"/>
  <c r="F1541" i="14"/>
  <c r="F1477" i="14"/>
  <c r="F1735" i="14"/>
  <c r="F404" i="19" s="1"/>
  <c r="F1605" i="14"/>
  <c r="F1670" i="14" s="1"/>
  <c r="F255" i="13"/>
  <c r="F354" i="19"/>
  <c r="F85" i="12"/>
  <c r="F129" i="12"/>
  <c r="F174" i="12" s="1"/>
  <c r="F219" i="12" s="1"/>
  <c r="F264" i="12" s="1"/>
  <c r="F158" i="13"/>
  <c r="F267" i="19"/>
  <c r="F205" i="13"/>
  <c r="F309" i="19"/>
  <c r="F44" i="13"/>
  <c r="F163" i="19"/>
  <c r="F118" i="19"/>
  <c r="F310" i="12"/>
  <c r="F89" i="13"/>
  <c r="F203" i="19"/>
  <c r="F1280" i="14"/>
  <c r="F1345" i="14" s="1"/>
  <c r="F1216" i="14"/>
  <c r="AA166" i="27" l="1"/>
  <c r="F182" i="17"/>
  <c r="F216" i="17"/>
  <c r="F251" i="17" s="1"/>
  <c r="F286" i="17" s="1"/>
  <c r="F40" i="17"/>
  <c r="F74" i="17"/>
  <c r="F109" i="17" s="1"/>
  <c r="F144" i="17" s="1"/>
  <c r="Z72" i="26"/>
  <c r="Z71" i="26"/>
  <c r="F584" i="11"/>
  <c r="F87" i="19"/>
  <c r="F41" i="11"/>
  <c r="F59" i="19"/>
  <c r="F163" i="10"/>
  <c r="F165" i="10" s="1"/>
  <c r="F1478" i="14"/>
  <c r="F1542" i="14"/>
  <c r="F1736" i="14"/>
  <c r="F405" i="19" s="1"/>
  <c r="F1606" i="14"/>
  <c r="F1671" i="14" s="1"/>
  <c r="F256" i="13"/>
  <c r="F355" i="19"/>
  <c r="F86" i="12"/>
  <c r="F130" i="12"/>
  <c r="F175" i="12" s="1"/>
  <c r="F220" i="12" s="1"/>
  <c r="F265" i="12" s="1"/>
  <c r="F45" i="13"/>
  <c r="F46" i="13" s="1"/>
  <c r="F164" i="19"/>
  <c r="F90" i="13"/>
  <c r="F204" i="19"/>
  <c r="F268" i="19"/>
  <c r="F159" i="13"/>
  <c r="F1217" i="14"/>
  <c r="F1281" i="14"/>
  <c r="F1346" i="14" s="1"/>
  <c r="F119" i="19"/>
  <c r="F311" i="12"/>
  <c r="F310" i="19"/>
  <c r="F206" i="13"/>
  <c r="AA167" i="27" l="1"/>
  <c r="AA171" i="27" s="1"/>
  <c r="AA172" i="27" s="1"/>
  <c r="AB166" i="27"/>
  <c r="F41" i="17"/>
  <c r="F75" i="17"/>
  <c r="F110" i="17" s="1"/>
  <c r="F145" i="17" s="1"/>
  <c r="F183" i="17"/>
  <c r="F217" i="17"/>
  <c r="F252" i="17" s="1"/>
  <c r="F287" i="17" s="1"/>
  <c r="AA72" i="26"/>
  <c r="AA71" i="26"/>
  <c r="F43" i="11"/>
  <c r="F595" i="11" s="1"/>
  <c r="F60" i="19"/>
  <c r="F585" i="11"/>
  <c r="F88" i="19"/>
  <c r="F47" i="13"/>
  <c r="F166" i="19"/>
  <c r="F189" i="10"/>
  <c r="F1607" i="14"/>
  <c r="F1672" i="14" s="1"/>
  <c r="F1737" i="14"/>
  <c r="F406" i="19" s="1"/>
  <c r="F1479" i="14"/>
  <c r="F1543" i="14"/>
  <c r="F257" i="13"/>
  <c r="F356" i="19"/>
  <c r="F131" i="12"/>
  <c r="F176" i="12" s="1"/>
  <c r="F221" i="12" s="1"/>
  <c r="F266" i="12" s="1"/>
  <c r="F87" i="12"/>
  <c r="F1282" i="14"/>
  <c r="F1347" i="14" s="1"/>
  <c r="F1218" i="14"/>
  <c r="F311" i="19"/>
  <c r="F207" i="13"/>
  <c r="F312" i="12"/>
  <c r="F120" i="19"/>
  <c r="F160" i="13"/>
  <c r="F161" i="13" s="1"/>
  <c r="F269" i="19"/>
  <c r="F91" i="13"/>
  <c r="F205" i="19"/>
  <c r="F165" i="19"/>
  <c r="AC166" i="27" l="1"/>
  <c r="AC167" i="27" s="1"/>
  <c r="AB167" i="27"/>
  <c r="F184" i="17"/>
  <c r="F218" i="17"/>
  <c r="F253" i="17" s="1"/>
  <c r="F288" i="17" s="1"/>
  <c r="F42" i="17"/>
  <c r="F76" i="17"/>
  <c r="F111" i="17" s="1"/>
  <c r="F146" i="17" s="1"/>
  <c r="AC72" i="26"/>
  <c r="F586" i="11"/>
  <c r="F89" i="19"/>
  <c r="F162" i="13"/>
  <c r="F271" i="19"/>
  <c r="F48" i="13"/>
  <c r="F167" i="19"/>
  <c r="F213" i="10"/>
  <c r="F215" i="10" s="1"/>
  <c r="F1544" i="14"/>
  <c r="F1480" i="14"/>
  <c r="F1608" i="14"/>
  <c r="F1673" i="14" s="1"/>
  <c r="F1738" i="14"/>
  <c r="F407" i="19" s="1"/>
  <c r="F258" i="13"/>
  <c r="F357" i="19"/>
  <c r="F132" i="12"/>
  <c r="F177" i="12" s="1"/>
  <c r="F222" i="12" s="1"/>
  <c r="F267" i="12" s="1"/>
  <c r="F88" i="12"/>
  <c r="F208" i="13"/>
  <c r="F312" i="19"/>
  <c r="F270" i="19"/>
  <c r="F1219" i="14"/>
  <c r="F1283" i="14"/>
  <c r="F1348" i="14" s="1"/>
  <c r="F206" i="19"/>
  <c r="F92" i="13"/>
  <c r="F313" i="12"/>
  <c r="F121" i="19"/>
  <c r="AC171" i="27" l="1"/>
  <c r="AC172" i="27" s="1"/>
  <c r="AB171" i="27"/>
  <c r="AB172" i="27" s="1"/>
  <c r="F169" i="27"/>
  <c r="F43" i="17"/>
  <c r="F77" i="17"/>
  <c r="F112" i="17" s="1"/>
  <c r="F147" i="17" s="1"/>
  <c r="F185" i="17"/>
  <c r="F219" i="17"/>
  <c r="F254" i="17" s="1"/>
  <c r="F289" i="17" s="1"/>
  <c r="AC71" i="26"/>
  <c r="AE72" i="26"/>
  <c r="AE71" i="26"/>
  <c r="AG72" i="26"/>
  <c r="AG71" i="26"/>
  <c r="AI72" i="26"/>
  <c r="AI71" i="26"/>
  <c r="AB72" i="26"/>
  <c r="AB71" i="26"/>
  <c r="F587" i="11"/>
  <c r="F90" i="19"/>
  <c r="F49" i="13"/>
  <c r="F168" i="19"/>
  <c r="F163" i="13"/>
  <c r="F272" i="19"/>
  <c r="F34" i="19"/>
  <c r="F34" i="20" s="1"/>
  <c r="F239" i="10"/>
  <c r="F279" i="10" s="1"/>
  <c r="F1481" i="14"/>
  <c r="F1545" i="14"/>
  <c r="F1739" i="14"/>
  <c r="F408" i="19" s="1"/>
  <c r="F1609" i="14"/>
  <c r="F1674" i="14" s="1"/>
  <c r="F259" i="13"/>
  <c r="F358" i="19"/>
  <c r="F89" i="12"/>
  <c r="F133" i="12"/>
  <c r="F178" i="12" s="1"/>
  <c r="F223" i="12" s="1"/>
  <c r="F268" i="12" s="1"/>
  <c r="F1284" i="14"/>
  <c r="F1349" i="14" s="1"/>
  <c r="F1220" i="14"/>
  <c r="F209" i="13"/>
  <c r="F313" i="19"/>
  <c r="F93" i="13"/>
  <c r="F207" i="19"/>
  <c r="F122" i="19"/>
  <c r="F314" i="12"/>
  <c r="H74" i="26" l="1"/>
  <c r="G74" i="26"/>
  <c r="F186" i="17"/>
  <c r="F220" i="17"/>
  <c r="F255" i="17" s="1"/>
  <c r="F290" i="17" s="1"/>
  <c r="F44" i="17"/>
  <c r="F78" i="17"/>
  <c r="F113" i="17" s="1"/>
  <c r="F148" i="17" s="1"/>
  <c r="F588" i="11"/>
  <c r="F91" i="19"/>
  <c r="F164" i="13"/>
  <c r="F273" i="19"/>
  <c r="F50" i="13"/>
  <c r="F169" i="19"/>
  <c r="F1610" i="14"/>
  <c r="F1675" i="14" s="1"/>
  <c r="F1740" i="14"/>
  <c r="F409" i="19" s="1"/>
  <c r="F1546" i="14"/>
  <c r="F1482" i="14"/>
  <c r="F260" i="13"/>
  <c r="F359" i="19"/>
  <c r="F134" i="12"/>
  <c r="F179" i="12" s="1"/>
  <c r="F224" i="12" s="1"/>
  <c r="F269" i="12" s="1"/>
  <c r="F90" i="12"/>
  <c r="F91" i="12" s="1"/>
  <c r="F210" i="13"/>
  <c r="F211" i="13" s="1"/>
  <c r="F314" i="19"/>
  <c r="F315" i="12"/>
  <c r="F316" i="12" s="1"/>
  <c r="F123" i="19"/>
  <c r="F94" i="13"/>
  <c r="F208" i="19"/>
  <c r="F1221" i="14"/>
  <c r="F1285" i="14"/>
  <c r="F1350" i="14" s="1"/>
  <c r="F45" i="17" l="1"/>
  <c r="F79" i="17"/>
  <c r="F114" i="17" s="1"/>
  <c r="F149" i="17" s="1"/>
  <c r="F187" i="17"/>
  <c r="F221" i="17"/>
  <c r="F256" i="17" s="1"/>
  <c r="F291" i="17" s="1"/>
  <c r="F590" i="11"/>
  <c r="F598" i="11" s="1"/>
  <c r="F600" i="11" s="1"/>
  <c r="F92" i="19"/>
  <c r="F94" i="19" s="1"/>
  <c r="F51" i="13"/>
  <c r="F170" i="19"/>
  <c r="F165" i="13"/>
  <c r="F274" i="19"/>
  <c r="F317" i="12"/>
  <c r="F125" i="19"/>
  <c r="F212" i="13"/>
  <c r="F316" i="19"/>
  <c r="F92" i="12"/>
  <c r="F136" i="12"/>
  <c r="F181" i="12" s="1"/>
  <c r="F226" i="12" s="1"/>
  <c r="F271" i="12" s="1"/>
  <c r="F1611" i="14"/>
  <c r="F1676" i="14" s="1"/>
  <c r="F1741" i="14"/>
  <c r="F410" i="19" s="1"/>
  <c r="F1483" i="14"/>
  <c r="F1547" i="14"/>
  <c r="F261" i="13"/>
  <c r="F360" i="19"/>
  <c r="F135" i="12"/>
  <c r="F180" i="12" s="1"/>
  <c r="F225" i="12" s="1"/>
  <c r="F270" i="12" s="1"/>
  <c r="F315" i="19"/>
  <c r="F1286" i="14"/>
  <c r="F1351" i="14" s="1"/>
  <c r="F1222" i="14"/>
  <c r="F95" i="13"/>
  <c r="F209" i="19"/>
  <c r="F124" i="19"/>
  <c r="F188" i="17" l="1"/>
  <c r="F222" i="17"/>
  <c r="F257" i="17" s="1"/>
  <c r="F292" i="17" s="1"/>
  <c r="F46" i="17"/>
  <c r="F80" i="17"/>
  <c r="F115" i="17" s="1"/>
  <c r="F150" i="17" s="1"/>
  <c r="F166" i="13"/>
  <c r="F275" i="19"/>
  <c r="F52" i="13"/>
  <c r="F171" i="19"/>
  <c r="F318" i="12"/>
  <c r="F126" i="19"/>
  <c r="F213" i="13"/>
  <c r="F317" i="19"/>
  <c r="F93" i="12"/>
  <c r="F137" i="12"/>
  <c r="F182" i="12" s="1"/>
  <c r="F227" i="12" s="1"/>
  <c r="F272" i="12" s="1"/>
  <c r="F1742" i="14"/>
  <c r="F411" i="19" s="1"/>
  <c r="F1612" i="14"/>
  <c r="F1677" i="14" s="1"/>
  <c r="F1484" i="14"/>
  <c r="F1548" i="14"/>
  <c r="F262" i="13"/>
  <c r="F361" i="19"/>
  <c r="F1223" i="14"/>
  <c r="F1287" i="14"/>
  <c r="F1352" i="14" s="1"/>
  <c r="F96" i="13"/>
  <c r="F210" i="19"/>
  <c r="F48" i="17" l="1"/>
  <c r="F81" i="17"/>
  <c r="F190" i="17"/>
  <c r="F223" i="17"/>
  <c r="F53" i="13"/>
  <c r="F172" i="19"/>
  <c r="F167" i="13"/>
  <c r="F276" i="19"/>
  <c r="F319" i="12"/>
  <c r="F127" i="19"/>
  <c r="F214" i="13"/>
  <c r="F318" i="19"/>
  <c r="F94" i="12"/>
  <c r="F138" i="12"/>
  <c r="F183" i="12" s="1"/>
  <c r="F228" i="12" s="1"/>
  <c r="F273" i="12" s="1"/>
  <c r="F1613" i="14"/>
  <c r="F1678" i="14" s="1"/>
  <c r="F1743" i="14"/>
  <c r="F412" i="19" s="1"/>
  <c r="F1485" i="14"/>
  <c r="F1549" i="14"/>
  <c r="F263" i="13"/>
  <c r="F362" i="19"/>
  <c r="F1288" i="14"/>
  <c r="F1353" i="14" s="1"/>
  <c r="F1224" i="14"/>
  <c r="F97" i="13"/>
  <c r="F211" i="19"/>
  <c r="F258" i="17" l="1"/>
  <c r="F225" i="17"/>
  <c r="F116" i="17"/>
  <c r="F83" i="17"/>
  <c r="F168" i="13"/>
  <c r="F277" i="19"/>
  <c r="F54" i="13"/>
  <c r="F173" i="19"/>
  <c r="F320" i="12"/>
  <c r="F128" i="19"/>
  <c r="F215" i="13"/>
  <c r="F319" i="19"/>
  <c r="F95" i="12"/>
  <c r="F139" i="12"/>
  <c r="F184" i="12" s="1"/>
  <c r="F229" i="12" s="1"/>
  <c r="F274" i="12" s="1"/>
  <c r="F1486" i="14"/>
  <c r="F1550" i="14"/>
  <c r="F1744" i="14"/>
  <c r="F413" i="19" s="1"/>
  <c r="F1614" i="14"/>
  <c r="F1679" i="14" s="1"/>
  <c r="F264" i="13"/>
  <c r="F363" i="19"/>
  <c r="F1225" i="14"/>
  <c r="F1289" i="14"/>
  <c r="F1354" i="14" s="1"/>
  <c r="F98" i="13"/>
  <c r="F212" i="19"/>
  <c r="F151" i="17" l="1"/>
  <c r="F153" i="17" s="1"/>
  <c r="F118" i="17"/>
  <c r="F293" i="17"/>
  <c r="F295" i="17" s="1"/>
  <c r="F260" i="17"/>
  <c r="F55" i="13"/>
  <c r="F174" i="19"/>
  <c r="F169" i="13"/>
  <c r="F278" i="19"/>
  <c r="F321" i="12"/>
  <c r="F129" i="19"/>
  <c r="F216" i="13"/>
  <c r="F320" i="19"/>
  <c r="F96" i="12"/>
  <c r="F140" i="12"/>
  <c r="F185" i="12" s="1"/>
  <c r="F230" i="12" s="1"/>
  <c r="F275" i="12" s="1"/>
  <c r="F1615" i="14"/>
  <c r="F1680" i="14" s="1"/>
  <c r="F1745" i="14"/>
  <c r="F414" i="19" s="1"/>
  <c r="F1487" i="14"/>
  <c r="F1551" i="14"/>
  <c r="F265" i="13"/>
  <c r="F266" i="13" s="1"/>
  <c r="F364" i="19"/>
  <c r="F99" i="13"/>
  <c r="F213" i="19"/>
  <c r="F1290" i="14"/>
  <c r="F1355" i="14" s="1"/>
  <c r="F1226" i="14"/>
  <c r="F170" i="13" l="1"/>
  <c r="F279" i="19"/>
  <c r="F56" i="13"/>
  <c r="F175" i="19"/>
  <c r="F322" i="12"/>
  <c r="F130" i="19"/>
  <c r="F267" i="13"/>
  <c r="F366" i="19"/>
  <c r="F217" i="13"/>
  <c r="F321" i="19"/>
  <c r="F97" i="12"/>
  <c r="F141" i="12"/>
  <c r="F186" i="12" s="1"/>
  <c r="F231" i="12" s="1"/>
  <c r="F276" i="12" s="1"/>
  <c r="F1746" i="14"/>
  <c r="F415" i="19" s="1"/>
  <c r="F1616" i="14"/>
  <c r="F1681" i="14" s="1"/>
  <c r="F1488" i="14"/>
  <c r="F1552" i="14"/>
  <c r="F365" i="19"/>
  <c r="F1227" i="14"/>
  <c r="F1291" i="14"/>
  <c r="F1356" i="14" s="1"/>
  <c r="F214" i="19"/>
  <c r="F100" i="13"/>
  <c r="F57" i="13" l="1"/>
  <c r="F176" i="19"/>
  <c r="F171" i="13"/>
  <c r="F280" i="19"/>
  <c r="F323" i="12"/>
  <c r="F131" i="19"/>
  <c r="F268" i="13"/>
  <c r="F367" i="19"/>
  <c r="F218" i="13"/>
  <c r="F322" i="19"/>
  <c r="F98" i="12"/>
  <c r="F142" i="12"/>
  <c r="F187" i="12" s="1"/>
  <c r="F232" i="12" s="1"/>
  <c r="F277" i="12" s="1"/>
  <c r="F1489" i="14"/>
  <c r="F1553" i="14"/>
  <c r="F1617" i="14"/>
  <c r="F1682" i="14" s="1"/>
  <c r="F1747" i="14"/>
  <c r="F416" i="19" s="1"/>
  <c r="F101" i="13"/>
  <c r="F215" i="19"/>
  <c r="F1292" i="14"/>
  <c r="F1357" i="14" s="1"/>
  <c r="F1228" i="14"/>
  <c r="F172" i="13" l="1"/>
  <c r="F281" i="19"/>
  <c r="F58" i="13"/>
  <c r="F177" i="19"/>
  <c r="F324" i="12"/>
  <c r="F132" i="19"/>
  <c r="F269" i="13"/>
  <c r="F368" i="19"/>
  <c r="F219" i="13"/>
  <c r="F323" i="19"/>
  <c r="F99" i="12"/>
  <c r="F143" i="12"/>
  <c r="F188" i="12" s="1"/>
  <c r="F233" i="12" s="1"/>
  <c r="F278" i="12" s="1"/>
  <c r="F1748" i="14"/>
  <c r="F417" i="19" s="1"/>
  <c r="F1618" i="14"/>
  <c r="F1683" i="14" s="1"/>
  <c r="F1554" i="14"/>
  <c r="F1490" i="14"/>
  <c r="F1229" i="14"/>
  <c r="F1293" i="14"/>
  <c r="F1358" i="14" s="1"/>
  <c r="F102" i="13"/>
  <c r="F216" i="19"/>
  <c r="F59" i="13" l="1"/>
  <c r="F178" i="19"/>
  <c r="F173" i="13"/>
  <c r="F282" i="19"/>
  <c r="F325" i="12"/>
  <c r="F133" i="19"/>
  <c r="F270" i="13"/>
  <c r="F369" i="19"/>
  <c r="F220" i="13"/>
  <c r="F324" i="19"/>
  <c r="F100" i="12"/>
  <c r="F145" i="12" s="1"/>
  <c r="F190" i="12" s="1"/>
  <c r="F235" i="12" s="1"/>
  <c r="F280" i="12" s="1"/>
  <c r="F144" i="12"/>
  <c r="F189" i="12" s="1"/>
  <c r="F234" i="12" s="1"/>
  <c r="F279" i="12" s="1"/>
  <c r="F1491" i="14"/>
  <c r="F1555" i="14"/>
  <c r="F1619" i="14"/>
  <c r="F1684" i="14" s="1"/>
  <c r="F1749" i="14"/>
  <c r="F418" i="19" s="1"/>
  <c r="F103" i="13"/>
  <c r="F217" i="19"/>
  <c r="F1294" i="14"/>
  <c r="F1359" i="14" s="1"/>
  <c r="F1230" i="14"/>
  <c r="F174" i="13" l="1"/>
  <c r="F283" i="19"/>
  <c r="F60" i="13"/>
  <c r="F179" i="19"/>
  <c r="F326" i="12"/>
  <c r="F134" i="19"/>
  <c r="F271" i="13"/>
  <c r="F370" i="19"/>
  <c r="F221" i="13"/>
  <c r="F325" i="19"/>
  <c r="F101" i="12"/>
  <c r="F146" i="12" s="1"/>
  <c r="F191" i="12" s="1"/>
  <c r="F236" i="12" s="1"/>
  <c r="F281" i="12" s="1"/>
  <c r="F1620" i="14"/>
  <c r="F1685" i="14" s="1"/>
  <c r="F1750" i="14"/>
  <c r="F419" i="19" s="1"/>
  <c r="F1492" i="14"/>
  <c r="F1556" i="14"/>
  <c r="F1231" i="14"/>
  <c r="F1295" i="14"/>
  <c r="F1360" i="14" s="1"/>
  <c r="F104" i="13"/>
  <c r="F218" i="19"/>
  <c r="F61" i="13" l="1"/>
  <c r="F180" i="19"/>
  <c r="F175" i="13"/>
  <c r="F284" i="19"/>
  <c r="F135" i="19"/>
  <c r="F328" i="12"/>
  <c r="F471" i="12" s="1"/>
  <c r="F272" i="13"/>
  <c r="F371" i="19"/>
  <c r="F222" i="13"/>
  <c r="F326" i="19"/>
  <c r="F103" i="12"/>
  <c r="F1621" i="14"/>
  <c r="F1686" i="14" s="1"/>
  <c r="F1751" i="14"/>
  <c r="F420" i="19" s="1"/>
  <c r="F1557" i="14"/>
  <c r="F1493" i="14"/>
  <c r="F105" i="13"/>
  <c r="F106" i="13" s="1"/>
  <c r="F219" i="19"/>
  <c r="F1296" i="14"/>
  <c r="F1361" i="14" s="1"/>
  <c r="F1232" i="14"/>
  <c r="F176" i="13" l="1"/>
  <c r="F285" i="19"/>
  <c r="F63" i="13"/>
  <c r="F295" i="13" s="1"/>
  <c r="F181" i="19"/>
  <c r="F273" i="13"/>
  <c r="F372" i="19"/>
  <c r="F223" i="13"/>
  <c r="F327" i="19"/>
  <c r="F107" i="13"/>
  <c r="F221" i="19"/>
  <c r="F148" i="12"/>
  <c r="F1494" i="14"/>
  <c r="F1558" i="14"/>
  <c r="F1622" i="14"/>
  <c r="F1687" i="14" s="1"/>
  <c r="F1752" i="14"/>
  <c r="F421" i="19" s="1"/>
  <c r="F1233" i="14"/>
  <c r="F1297" i="14"/>
  <c r="F1362" i="14" s="1"/>
  <c r="F220" i="19"/>
  <c r="F178" i="13" l="1"/>
  <c r="F297" i="13" s="1"/>
  <c r="F286" i="19"/>
  <c r="F274" i="13"/>
  <c r="F373" i="19"/>
  <c r="F224" i="13"/>
  <c r="F328" i="19"/>
  <c r="F108" i="13"/>
  <c r="F222" i="19"/>
  <c r="F193" i="12"/>
  <c r="F1623" i="14"/>
  <c r="F1688" i="14" s="1"/>
  <c r="F1753" i="14"/>
  <c r="F422" i="19" s="1"/>
  <c r="F1559" i="14"/>
  <c r="F1495" i="14"/>
  <c r="F1298" i="14"/>
  <c r="F1363" i="14" s="1"/>
  <c r="F1234" i="14"/>
  <c r="F275" i="13" l="1"/>
  <c r="F374" i="19"/>
  <c r="F225" i="13"/>
  <c r="F329" i="19"/>
  <c r="F109" i="13"/>
  <c r="F223" i="19"/>
  <c r="F283" i="12"/>
  <c r="F238" i="12"/>
  <c r="F1496" i="14"/>
  <c r="F1560" i="14"/>
  <c r="F1754" i="14"/>
  <c r="F423" i="19" s="1"/>
  <c r="F1624" i="14"/>
  <c r="F1689" i="14" s="1"/>
  <c r="F1235" i="14"/>
  <c r="F1299" i="14"/>
  <c r="F1364" i="14" s="1"/>
  <c r="F276" i="13" l="1"/>
  <c r="F375" i="19"/>
  <c r="F226" i="13"/>
  <c r="F330" i="19"/>
  <c r="F110" i="13"/>
  <c r="F224" i="19"/>
  <c r="F1625" i="14"/>
  <c r="F1690" i="14" s="1"/>
  <c r="F1755" i="14"/>
  <c r="F424" i="19" s="1"/>
  <c r="F1497" i="14"/>
  <c r="F1561" i="14"/>
  <c r="F1300" i="14"/>
  <c r="F1365" i="14" s="1"/>
  <c r="F1236" i="14"/>
  <c r="F277" i="13" l="1"/>
  <c r="F376" i="19"/>
  <c r="F331" i="19"/>
  <c r="F228" i="13"/>
  <c r="F298" i="13" s="1"/>
  <c r="F111" i="13"/>
  <c r="F225" i="19"/>
  <c r="F1498" i="14"/>
  <c r="F1562" i="14"/>
  <c r="F1756" i="14"/>
  <c r="F425" i="19" s="1"/>
  <c r="F1626" i="14"/>
  <c r="F1691" i="14" s="1"/>
  <c r="F1237" i="14"/>
  <c r="F1301" i="14"/>
  <c r="F1366" i="14" s="1"/>
  <c r="F278" i="13" l="1"/>
  <c r="F377" i="19"/>
  <c r="F112" i="13"/>
  <c r="F226" i="19"/>
  <c r="F1627" i="14"/>
  <c r="F1692" i="14" s="1"/>
  <c r="F1757" i="14"/>
  <c r="F426" i="19" s="1"/>
  <c r="F1499" i="14"/>
  <c r="F1563" i="14"/>
  <c r="F1302" i="14"/>
  <c r="F1367" i="14" s="1"/>
  <c r="F1238" i="14"/>
  <c r="F279" i="13" l="1"/>
  <c r="F378" i="19"/>
  <c r="F113" i="13"/>
  <c r="F227" i="19"/>
  <c r="F1758" i="14"/>
  <c r="F427" i="19" s="1"/>
  <c r="F1628" i="14"/>
  <c r="F1693" i="14" s="1"/>
  <c r="F1500" i="14"/>
  <c r="F1564" i="14"/>
  <c r="F1239" i="14"/>
  <c r="F1303" i="14"/>
  <c r="F1368" i="14" s="1"/>
  <c r="F280" i="13" l="1"/>
  <c r="F379" i="19"/>
  <c r="F114" i="13"/>
  <c r="F228" i="19"/>
  <c r="F1629" i="14"/>
  <c r="F1694" i="14" s="1"/>
  <c r="F1759" i="14"/>
  <c r="F428" i="19" s="1"/>
  <c r="F1565" i="14"/>
  <c r="F1501" i="14"/>
  <c r="F1304" i="14"/>
  <c r="F1369" i="14" s="1"/>
  <c r="F1240" i="14"/>
  <c r="F281" i="13" l="1"/>
  <c r="F380" i="19"/>
  <c r="F115" i="13"/>
  <c r="F229" i="19"/>
  <c r="F1305" i="14"/>
  <c r="F1370" i="14" s="1"/>
  <c r="F1241" i="14"/>
  <c r="F1502" i="14"/>
  <c r="F1566" i="14"/>
  <c r="F1760" i="14"/>
  <c r="F429" i="19" s="1"/>
  <c r="F1630" i="14"/>
  <c r="F1695" i="14" s="1"/>
  <c r="F381" i="19" l="1"/>
  <c r="F283" i="13"/>
  <c r="F299" i="13" s="1"/>
  <c r="F116" i="13"/>
  <c r="F230" i="19"/>
  <c r="F1242" i="14"/>
  <c r="F1306" i="14"/>
  <c r="F1371" i="14" s="1"/>
  <c r="F1631" i="14"/>
  <c r="F1696" i="14" s="1"/>
  <c r="F1761" i="14"/>
  <c r="F430" i="19" s="1"/>
  <c r="F1567" i="14"/>
  <c r="F1503" i="14"/>
  <c r="F117" i="13" l="1"/>
  <c r="F231" i="19"/>
  <c r="F1568" i="14"/>
  <c r="F1763" i="14" s="1"/>
  <c r="F432" i="19" s="1"/>
  <c r="F1504" i="14"/>
  <c r="F1243" i="14"/>
  <c r="F1307" i="14"/>
  <c r="F1372" i="14" s="1"/>
  <c r="F1762" i="14"/>
  <c r="F431" i="19" s="1"/>
  <c r="F1632" i="14"/>
  <c r="F1697" i="14" s="1"/>
  <c r="F118" i="13" l="1"/>
  <c r="F232" i="19"/>
  <c r="F1633" i="14"/>
  <c r="F1698" i="14" s="1"/>
  <c r="F1505" i="14"/>
  <c r="F1569" i="14"/>
  <c r="F1244" i="14"/>
  <c r="F1308" i="14"/>
  <c r="F1373" i="14" s="1"/>
  <c r="F119" i="13" l="1"/>
  <c r="F233" i="19"/>
  <c r="F1634" i="14"/>
  <c r="F1699" i="14" s="1"/>
  <c r="F1764" i="14"/>
  <c r="F433" i="19" s="1"/>
  <c r="F1506" i="14"/>
  <c r="F1570" i="14"/>
  <c r="F1245" i="14"/>
  <c r="F1309" i="14"/>
  <c r="F1374" i="14" s="1"/>
  <c r="F120" i="13" l="1"/>
  <c r="F234" i="19"/>
  <c r="F1635" i="14"/>
  <c r="F1700" i="14" s="1"/>
  <c r="F1765" i="14"/>
  <c r="F434" i="19" s="1"/>
  <c r="F1507" i="14"/>
  <c r="F1571" i="14"/>
  <c r="F1246" i="14"/>
  <c r="F1310" i="14"/>
  <c r="F1375" i="14" s="1"/>
  <c r="F121" i="13" l="1"/>
  <c r="F235" i="19"/>
  <c r="F1636" i="14"/>
  <c r="F1701" i="14" s="1"/>
  <c r="F1766" i="14"/>
  <c r="F435" i="19" s="1"/>
  <c r="F1508" i="14"/>
  <c r="F1572" i="14"/>
  <c r="F1247" i="14"/>
  <c r="F1311" i="14"/>
  <c r="F1376" i="14" s="1"/>
  <c r="F122" i="13" l="1"/>
  <c r="F236" i="19"/>
  <c r="F1637" i="14"/>
  <c r="F1702" i="14" s="1"/>
  <c r="F1767" i="14"/>
  <c r="F436" i="19" s="1"/>
  <c r="F1509" i="14"/>
  <c r="F1573" i="14"/>
  <c r="F1248" i="14"/>
  <c r="F1312" i="14"/>
  <c r="F1377" i="14" s="1"/>
  <c r="F123" i="13" l="1"/>
  <c r="F237" i="19"/>
  <c r="F1638" i="14"/>
  <c r="F1703" i="14" s="1"/>
  <c r="F1768" i="14"/>
  <c r="F437" i="19" s="1"/>
  <c r="F1510" i="14"/>
  <c r="F1574" i="14"/>
  <c r="F1249" i="14"/>
  <c r="F1313" i="14"/>
  <c r="F1378" i="14" s="1"/>
  <c r="F124" i="13" l="1"/>
  <c r="F238" i="19"/>
  <c r="F1639" i="14"/>
  <c r="F1704" i="14" s="1"/>
  <c r="F1769" i="14"/>
  <c r="F438" i="19" s="1"/>
  <c r="F1511" i="14"/>
  <c r="F1575" i="14"/>
  <c r="F1250" i="14"/>
  <c r="F1314" i="14"/>
  <c r="F1379" i="14" s="1"/>
  <c r="F125" i="13" l="1"/>
  <c r="F239" i="19"/>
  <c r="F1640" i="14"/>
  <c r="F1705" i="14" s="1"/>
  <c r="F1770" i="14"/>
  <c r="F439" i="19" s="1"/>
  <c r="F1512" i="14"/>
  <c r="F1576" i="14"/>
  <c r="F1315" i="14"/>
  <c r="F1251" i="14"/>
  <c r="F126" i="13" l="1"/>
  <c r="F240" i="19"/>
  <c r="F1641" i="14"/>
  <c r="F1706" i="14" s="1"/>
  <c r="F1771" i="14"/>
  <c r="F440" i="19" s="1"/>
  <c r="F1513" i="14"/>
  <c r="F1577" i="14"/>
  <c r="F1380" i="14"/>
  <c r="F1381" i="14" s="1"/>
  <c r="F1316" i="14"/>
  <c r="F1253" i="14"/>
  <c r="F128" i="13" l="1"/>
  <c r="F296" i="13" s="1"/>
  <c r="F241" i="19"/>
  <c r="F1642" i="14"/>
  <c r="F1707" i="14" s="1"/>
  <c r="F1772" i="14"/>
  <c r="F441" i="19" s="1"/>
  <c r="F1514" i="14"/>
  <c r="F1578" i="14"/>
  <c r="F1773" i="14" s="1"/>
  <c r="F1318" i="14"/>
  <c r="F1383" i="14"/>
  <c r="F1774" i="14" l="1"/>
  <c r="F442" i="19"/>
  <c r="F1579" i="14"/>
  <c r="F1643" i="14"/>
  <c r="F1708" i="14" s="1"/>
  <c r="F1709" i="14" s="1"/>
  <c r="F1516" i="14"/>
  <c r="F1781" i="14" s="1"/>
  <c r="F1644" i="14" l="1"/>
  <c r="F1581" i="14"/>
  <c r="F1782" i="14" s="1"/>
  <c r="F1646" i="14" l="1"/>
  <c r="F1783" i="14" s="1"/>
  <c r="F1711" i="14"/>
  <c r="F1784" i="14" s="1"/>
  <c r="F1786" i="14" s="1"/>
  <c r="F443" i="19"/>
  <c r="F1776" i="14"/>
  <c r="L31" i="26"/>
  <c r="AE31" i="26" s="1"/>
  <c r="AE39" i="26" s="1"/>
  <c r="K31" i="26" l="1"/>
  <c r="J31" i="26" s="1"/>
  <c r="J39" i="26" s="1"/>
  <c r="M31" i="26"/>
  <c r="AE41" i="26"/>
  <c r="AE67" i="26"/>
  <c r="AE69" i="26" s="1"/>
  <c r="L39" i="26"/>
  <c r="AE74" i="26" l="1"/>
  <c r="I31" i="26"/>
  <c r="I39" i="26" s="1"/>
  <c r="I67" i="26" s="1"/>
  <c r="I69" i="26" s="1"/>
  <c r="K39" i="26"/>
  <c r="K41" i="26" s="1"/>
  <c r="N31" i="26"/>
  <c r="M39" i="26"/>
  <c r="J41" i="26"/>
  <c r="J67" i="26"/>
  <c r="J69" i="26" s="1"/>
  <c r="L41" i="26"/>
  <c r="L67" i="26"/>
  <c r="L69" i="26" s="1"/>
  <c r="I41" i="26" l="1"/>
  <c r="I74" i="26" s="1"/>
  <c r="K67" i="26"/>
  <c r="K69" i="26" s="1"/>
  <c r="K74" i="26" s="1"/>
  <c r="M41" i="26"/>
  <c r="M67" i="26"/>
  <c r="M69" i="26" s="1"/>
  <c r="L74" i="26"/>
  <c r="N39" i="26"/>
  <c r="O31" i="26"/>
  <c r="J74" i="26"/>
  <c r="M74" i="26" l="1"/>
  <c r="O39" i="26"/>
  <c r="P31" i="26"/>
  <c r="N41" i="26"/>
  <c r="N67" i="26"/>
  <c r="N69" i="26" s="1"/>
  <c r="N74" i="26" l="1"/>
  <c r="Q31" i="26"/>
  <c r="P39" i="26"/>
  <c r="O67" i="26"/>
  <c r="O69" i="26" s="1"/>
  <c r="O41" i="26"/>
  <c r="P41" i="26" l="1"/>
  <c r="P67" i="26"/>
  <c r="P69" i="26" s="1"/>
  <c r="R31" i="26"/>
  <c r="Q39" i="26"/>
  <c r="O74" i="26"/>
  <c r="R39" i="26" l="1"/>
  <c r="S31" i="26"/>
  <c r="Q41" i="26"/>
  <c r="Q67" i="26"/>
  <c r="Q69" i="26" s="1"/>
  <c r="P74" i="26"/>
  <c r="Q74" i="26" l="1"/>
  <c r="S39" i="26"/>
  <c r="T31" i="26"/>
  <c r="R41" i="26"/>
  <c r="R67" i="26"/>
  <c r="R69" i="26" s="1"/>
  <c r="R74" i="26" l="1"/>
  <c r="U31" i="26"/>
  <c r="T39" i="26"/>
  <c r="S41" i="26"/>
  <c r="S67" i="26"/>
  <c r="S69" i="26" s="1"/>
  <c r="S74" i="26" l="1"/>
  <c r="T41" i="26"/>
  <c r="T67" i="26"/>
  <c r="T69" i="26" s="1"/>
  <c r="AG31" i="26"/>
  <c r="AG39" i="26" s="1"/>
  <c r="U39" i="26"/>
  <c r="V31" i="26"/>
  <c r="T74" i="26" l="1"/>
  <c r="AG67" i="26"/>
  <c r="AG69" i="26" s="1"/>
  <c r="AG41" i="26"/>
  <c r="AI31" i="26"/>
  <c r="AI39" i="26" s="1"/>
  <c r="V39" i="26"/>
  <c r="W31" i="26"/>
  <c r="U41" i="26"/>
  <c r="U67" i="26"/>
  <c r="U69" i="26" s="1"/>
  <c r="AG74" i="26" l="1"/>
  <c r="U74" i="26"/>
  <c r="V67" i="26"/>
  <c r="V69" i="26" s="1"/>
  <c r="V41" i="26"/>
  <c r="AI41" i="26"/>
  <c r="AI67" i="26"/>
  <c r="AI69" i="26" s="1"/>
  <c r="W39" i="26"/>
  <c r="X31" i="26"/>
  <c r="AI74" i="26" l="1"/>
  <c r="V74" i="26"/>
  <c r="X39" i="26"/>
  <c r="Y31" i="26"/>
  <c r="W67" i="26"/>
  <c r="W69" i="26" s="1"/>
  <c r="W41" i="26"/>
  <c r="W74" i="26" l="1"/>
  <c r="Y39" i="26"/>
  <c r="Z31" i="26"/>
  <c r="X41" i="26"/>
  <c r="X67" i="26"/>
  <c r="X69" i="26" s="1"/>
  <c r="X74" i="26" l="1"/>
  <c r="AA31" i="26"/>
  <c r="Z39" i="26"/>
  <c r="Y41" i="26"/>
  <c r="Y67" i="26"/>
  <c r="Y69" i="26" s="1"/>
  <c r="Y74" i="26" l="1"/>
  <c r="Z67" i="26"/>
  <c r="Z69" i="26" s="1"/>
  <c r="Z41" i="26"/>
  <c r="AA39" i="26"/>
  <c r="AB31" i="26"/>
  <c r="Z74" i="26" l="1"/>
  <c r="AC31" i="26"/>
  <c r="AC39" i="26" s="1"/>
  <c r="AB39" i="26"/>
  <c r="AA41" i="26"/>
  <c r="AA67" i="26"/>
  <c r="AA69" i="26" s="1"/>
  <c r="AA74" i="26" l="1"/>
  <c r="AB41" i="26"/>
  <c r="AB67" i="26"/>
  <c r="AB69" i="26" s="1"/>
  <c r="AC41" i="26"/>
  <c r="AC67" i="26"/>
  <c r="AC69" i="26" s="1"/>
  <c r="F59" i="26" l="1"/>
  <c r="F49" i="26"/>
  <c r="AC74" i="26"/>
  <c r="AB74" i="26"/>
  <c r="F78" i="26" l="1"/>
  <c r="F76" i="26"/>
</calcChain>
</file>

<file path=xl/sharedStrings.xml><?xml version="1.0" encoding="utf-8"?>
<sst xmlns="http://schemas.openxmlformats.org/spreadsheetml/2006/main" count="2192" uniqueCount="1640">
  <si>
    <t>Owner:</t>
  </si>
  <si>
    <t>Project:</t>
  </si>
  <si>
    <t>Sheet:</t>
  </si>
  <si>
    <t>Version:</t>
  </si>
  <si>
    <t>Date:</t>
  </si>
  <si>
    <t>Filename:</t>
  </si>
  <si>
    <t>Workbook Properties</t>
  </si>
  <si>
    <t>Template Legend</t>
  </si>
  <si>
    <t>Banner 1: Properties and Section Breaks</t>
  </si>
  <si>
    <t>Banner 2: Headers, Timeline and Key Labels</t>
  </si>
  <si>
    <t>DfT Inputs [Bidders free to overwrite spare items denoted by square brackets]</t>
  </si>
  <si>
    <t>Bidder Inputs/Feeds</t>
  </si>
  <si>
    <t>Calculations and Feeds</t>
  </si>
  <si>
    <t>Restricted Data Entry</t>
  </si>
  <si>
    <t>Note: No cells other than those formatted as "Bidder Inputs/Feeds" may be used by bidders, nor the structure of any sheet changed by the insertion/deletion of any rows or columns.</t>
  </si>
  <si>
    <t>Template Version Control</t>
  </si>
  <si>
    <t>Version</t>
  </si>
  <si>
    <t>Description</t>
  </si>
  <si>
    <t>Changes</t>
  </si>
  <si>
    <t>END</t>
  </si>
  <si>
    <t>Template Control</t>
  </si>
  <si>
    <t>Output Presentation</t>
  </si>
  <si>
    <t>Present Model Outputs in:</t>
  </si>
  <si>
    <t>Bidders are invited to drive this cell from their model control sheet</t>
  </si>
  <si>
    <t>Price Base:</t>
  </si>
  <si>
    <t>Financial Model Version</t>
  </si>
  <si>
    <t>Output Scenario Flag</t>
  </si>
  <si>
    <t>Model Option Scenario</t>
  </si>
  <si>
    <t>Base Model</t>
  </si>
  <si>
    <t>Version Control</t>
  </si>
  <si>
    <t>Workbook Name</t>
  </si>
  <si>
    <t>Version Number</t>
  </si>
  <si>
    <t>NPV of Franchise Payments (£m)</t>
  </si>
  <si>
    <t>Blank
For Bidder Use</t>
  </si>
  <si>
    <t>Contract Reference</t>
  </si>
  <si>
    <t>ROA Reference</t>
  </si>
  <si>
    <t>Date</t>
  </si>
  <si>
    <t>Modeller</t>
  </si>
  <si>
    <t>Sign-off</t>
  </si>
  <si>
    <t>Timeline</t>
  </si>
  <si>
    <t>Price Bases &amp; Discount Date</t>
  </si>
  <si>
    <t>Financial Year</t>
  </si>
  <si>
    <t>First Day</t>
  </si>
  <si>
    <t>Last Day</t>
  </si>
  <si>
    <t>Input Price Base</t>
  </si>
  <si>
    <t>Output Price Base</t>
  </si>
  <si>
    <t>Discount to:</t>
  </si>
  <si>
    <t>Franchise Dates</t>
  </si>
  <si>
    <t>Franchise start</t>
  </si>
  <si>
    <t>Franchise end</t>
  </si>
  <si>
    <t>Franchise end 2</t>
  </si>
  <si>
    <t>Timeline Generation</t>
  </si>
  <si>
    <t>Franchise Year</t>
  </si>
  <si>
    <t>Blank</t>
  </si>
  <si>
    <t>Year -1</t>
  </si>
  <si>
    <t>Year 0</t>
  </si>
  <si>
    <t>Year 1</t>
  </si>
  <si>
    <t>Year 2</t>
  </si>
  <si>
    <t>Year 3</t>
  </si>
  <si>
    <t>Year 4</t>
  </si>
  <si>
    <t>Year 5</t>
  </si>
  <si>
    <t>Year 6</t>
  </si>
  <si>
    <t>Year 7</t>
  </si>
  <si>
    <t>Year 8</t>
  </si>
  <si>
    <t>Year 9</t>
  </si>
  <si>
    <t>Year 10</t>
  </si>
  <si>
    <t>Year 11</t>
  </si>
  <si>
    <t>Year 12</t>
  </si>
  <si>
    <t>Year 13</t>
  </si>
  <si>
    <t>Year 14</t>
  </si>
  <si>
    <t>Year 15</t>
  </si>
  <si>
    <t>Year 16</t>
  </si>
  <si>
    <t>Year 17</t>
  </si>
  <si>
    <t>Category</t>
  </si>
  <si>
    <t>For Bidder Use</t>
  </si>
  <si>
    <t>Actual</t>
  </si>
  <si>
    <t>Forecast</t>
  </si>
  <si>
    <t>Core</t>
  </si>
  <si>
    <t>Option</t>
  </si>
  <si>
    <t>Not used</t>
  </si>
  <si>
    <t>Financial Year End</t>
  </si>
  <si>
    <t>Mid Point</t>
  </si>
  <si>
    <t>Days in Year</t>
  </si>
  <si>
    <t>Days in Full Financial Year</t>
  </si>
  <si>
    <t>Years in Scope</t>
  </si>
  <si>
    <t>Item</t>
  </si>
  <si>
    <t>Unit</t>
  </si>
  <si>
    <t>DfT Assumption</t>
  </si>
  <si>
    <t>Inflation &amp; Discounting</t>
  </si>
  <si>
    <t>%</t>
  </si>
  <si>
    <t>Other Rates</t>
  </si>
  <si>
    <t>Profit Sharing Thresholds &amp; Rates</t>
  </si>
  <si>
    <t>Profit Share Thresholds*:</t>
  </si>
  <si>
    <t>First profit share threshold ('FPST')</t>
  </si>
  <si>
    <t>Second profit share threshold ('SPST')</t>
  </si>
  <si>
    <t>Third profit share threshold ('TPST')</t>
  </si>
  <si>
    <t>DfT profit share**:</t>
  </si>
  <si>
    <t>% of Relevant Profit in excess of the FPST but less than the SPST</t>
  </si>
  <si>
    <t>% of Relevant Profit in excess of the SPST but less than the TPST</t>
  </si>
  <si>
    <t>% of Relevant Profit in excess of the TPST</t>
  </si>
  <si>
    <t>Notes:</t>
  </si>
  <si>
    <t xml:space="preserve">** The % of Relevant Profit in excess of the FPST / SPST / TPST that the Franchisee shall pay to the Secretary of State, where 'Relevant Profit' is as defined in the Franchise Agreement. </t>
  </si>
  <si>
    <t>£000</t>
  </si>
  <si>
    <t>Passenger Fares Revenue</t>
  </si>
  <si>
    <t>Passenger Revenue Service Groups</t>
  </si>
  <si>
    <t>Other Fares Revenue</t>
  </si>
  <si>
    <t>Travelcard Revenue</t>
  </si>
  <si>
    <t>Concessionary Travel</t>
  </si>
  <si>
    <t>Railcard Sales</t>
  </si>
  <si>
    <t>Refunds</t>
  </si>
  <si>
    <t>Penalty Fares</t>
  </si>
  <si>
    <t>Excess Fares</t>
  </si>
  <si>
    <t>Upgrades</t>
  </si>
  <si>
    <t>Rail Staff Travel</t>
  </si>
  <si>
    <t>BT Police</t>
  </si>
  <si>
    <t>Bus Feeder Income</t>
  </si>
  <si>
    <t>Non-geographical</t>
  </si>
  <si>
    <t>Other Revenue</t>
  </si>
  <si>
    <t>Other Revenue from Core Business</t>
  </si>
  <si>
    <t>Staff Costs</t>
  </si>
  <si>
    <t>Staff Functions</t>
  </si>
  <si>
    <t>Staff functions</t>
  </si>
  <si>
    <t>Staff Group (for P&amp;L lookup)</t>
  </si>
  <si>
    <t>Staff groups</t>
  </si>
  <si>
    <t>Staff Costs: Trains</t>
  </si>
  <si>
    <t>Trainee Drivers</t>
  </si>
  <si>
    <t>Staff Costs: Stations</t>
  </si>
  <si>
    <t>Staff Costs: Depot</t>
  </si>
  <si>
    <t>Trainee Conductors</t>
  </si>
  <si>
    <t>Staff Costs: HQ</t>
  </si>
  <si>
    <t>Staff Costs: Other</t>
  </si>
  <si>
    <t>Total Redundancy Compensation</t>
  </si>
  <si>
    <t>Other Operating Costs</t>
  </si>
  <si>
    <t>Other Staff Costs</t>
  </si>
  <si>
    <t>Uniforms &amp; Protective Clothing</t>
  </si>
  <si>
    <t>Employee Expenses</t>
  </si>
  <si>
    <t>Motor Vehicle Expenses</t>
  </si>
  <si>
    <t>Bonuses</t>
  </si>
  <si>
    <t>Staff Recruitment</t>
  </si>
  <si>
    <t>Staff Training</t>
  </si>
  <si>
    <t>Staff Catering</t>
  </si>
  <si>
    <t>Reorganisation Costs</t>
  </si>
  <si>
    <t>Internal Communications</t>
  </si>
  <si>
    <t>Change Management</t>
  </si>
  <si>
    <t>Severance / Redundancy</t>
  </si>
  <si>
    <t>Station &amp; Train Operations</t>
  </si>
  <si>
    <t>Traincrew Hire Costs</t>
  </si>
  <si>
    <t>Rolling Stock Hire Costs</t>
  </si>
  <si>
    <t>Train Cleaning</t>
  </si>
  <si>
    <t>Station Cleaning</t>
  </si>
  <si>
    <t>Station Security</t>
  </si>
  <si>
    <t>Station Maintenance</t>
  </si>
  <si>
    <t>Ticket Machine Leases</t>
  </si>
  <si>
    <t>Ticket Machine Maintenance</t>
  </si>
  <si>
    <t>CIS Maintenance</t>
  </si>
  <si>
    <t>Other Station Services</t>
  </si>
  <si>
    <t>On Board Costs</t>
  </si>
  <si>
    <t>Commissions Payable</t>
  </si>
  <si>
    <t>Ticket and Systems Costs</t>
  </si>
  <si>
    <t>Other Retailing Costs</t>
  </si>
  <si>
    <t>Compensation Claims</t>
  </si>
  <si>
    <t>Station Travel Plans</t>
  </si>
  <si>
    <t>Station Car Parks</t>
  </si>
  <si>
    <t>Gate Maintenance</t>
  </si>
  <si>
    <t>Cycle Parking</t>
  </si>
  <si>
    <t>Revenue protection (contracts)</t>
  </si>
  <si>
    <t>Rolling Stock Maintenance</t>
  </si>
  <si>
    <t>Fleet materials</t>
  </si>
  <si>
    <t>Third party RS maintainer</t>
  </si>
  <si>
    <t>HQ Depot Costs</t>
  </si>
  <si>
    <t>Depot: Administrative Costs</t>
  </si>
  <si>
    <t>Depot: Security Costs</t>
  </si>
  <si>
    <t>Depot: Building Costs</t>
  </si>
  <si>
    <t>Depot: IT Equipment</t>
  </si>
  <si>
    <t>Depot: Industry Payments</t>
  </si>
  <si>
    <t>Cost of Goods Sold: Materials</t>
  </si>
  <si>
    <t>Cost of Goods Sold: Fuel</t>
  </si>
  <si>
    <t>Cost of Goods Sold: Contractors</t>
  </si>
  <si>
    <t>Depot Operating Lease Costs</t>
  </si>
  <si>
    <t>ROSCO Insurance</t>
  </si>
  <si>
    <t>Other Rolling Stock Maintenance Costs</t>
  </si>
  <si>
    <t>Depot: Plant</t>
  </si>
  <si>
    <t>Depot: Track</t>
  </si>
  <si>
    <t>Depot: Equipment</t>
  </si>
  <si>
    <t>Industry &amp; Professional Services</t>
  </si>
  <si>
    <t>British Transport Police</t>
  </si>
  <si>
    <t>Hire of Buses</t>
  </si>
  <si>
    <t>Hire of Taxis</t>
  </si>
  <si>
    <t>Bus Feeder Charges</t>
  </si>
  <si>
    <t>Property Management</t>
  </si>
  <si>
    <t>Catering Contract</t>
  </si>
  <si>
    <t>Customer service centre costs</t>
  </si>
  <si>
    <t>NRES</t>
  </si>
  <si>
    <t>RSSB</t>
  </si>
  <si>
    <t>Legal Fees</t>
  </si>
  <si>
    <t>Other Professional Services</t>
  </si>
  <si>
    <t>Other Contracted Services</t>
  </si>
  <si>
    <t>Rail Regulators Fees</t>
  </si>
  <si>
    <t>Additional Industry &amp; Professional Services</t>
  </si>
  <si>
    <t>Cash Collection</t>
  </si>
  <si>
    <t>Administrative Costs &amp; Other</t>
  </si>
  <si>
    <t>Telecoms</t>
  </si>
  <si>
    <t>Systems &amp; IT</t>
  </si>
  <si>
    <t>Office Equipment</t>
  </si>
  <si>
    <t>Postage &amp; Stationery</t>
  </si>
  <si>
    <t>Advertising</t>
  </si>
  <si>
    <t>Other Marketing Costs</t>
  </si>
  <si>
    <t>Insurance</t>
  </si>
  <si>
    <t>Bank Charges</t>
  </si>
  <si>
    <t>Waste Disposal</t>
  </si>
  <si>
    <t>Subscriptions</t>
  </si>
  <si>
    <t>Road Vehicles</t>
  </si>
  <si>
    <t>Office Utilities &amp; Maintenance</t>
  </si>
  <si>
    <t>Office Security</t>
  </si>
  <si>
    <t>Management Fee</t>
  </si>
  <si>
    <t>NPS Contingency</t>
  </si>
  <si>
    <t>Bad Debts</t>
  </si>
  <si>
    <t>Access to Season Ticket Initiative</t>
  </si>
  <si>
    <t>Road Vehicle Maintenance</t>
  </si>
  <si>
    <t>Train counts and Ticketless travel surveys</t>
  </si>
  <si>
    <t>Passenger information / website</t>
  </si>
  <si>
    <t>Non-Cash Costs</t>
  </si>
  <si>
    <t>Amortisation</t>
  </si>
  <si>
    <t>Rolling Stock Charges</t>
  </si>
  <si>
    <t>Infrastructure Charges</t>
  </si>
  <si>
    <t>Secondary Station Access Charges</t>
  </si>
  <si>
    <t>Fixed Track Access Charge</t>
  </si>
  <si>
    <t>Station &amp; Depot Access Charges</t>
  </si>
  <si>
    <t>Stations &amp; Depots</t>
  </si>
  <si>
    <t>Number of SFO Stations</t>
  </si>
  <si>
    <t>Number of Independent Stations</t>
  </si>
  <si>
    <t>Number of Depots</t>
  </si>
  <si>
    <t>Depot Access Charges</t>
  </si>
  <si>
    <t>Other Network Rail Charges</t>
  </si>
  <si>
    <t>Network Disruption</t>
  </si>
  <si>
    <t>Schedule 4 Access Charge Supplement</t>
  </si>
  <si>
    <t xml:space="preserve">Schedule 4 Compensation Income - Revenue </t>
  </si>
  <si>
    <t xml:space="preserve">Schedule 4 Compensation Income – Estimated Bus Mileage </t>
  </si>
  <si>
    <t>Schedule 4 Compensation Income – Train Mileage Compensation Offset</t>
  </si>
  <si>
    <t>Severe Disruption Income under TAA</t>
  </si>
  <si>
    <t>RSSB Safety Charge</t>
  </si>
  <si>
    <t>Minor Works</t>
  </si>
  <si>
    <t>Other Annualised Capex Charges</t>
  </si>
  <si>
    <t>ROSCO Funded Infrastructure (Spare)</t>
  </si>
  <si>
    <t>Privately Funded Infrastructure (Spare)</t>
  </si>
  <si>
    <t>Exceptionals (Spare)</t>
  </si>
  <si>
    <t>Contingencies (Spare)</t>
  </si>
  <si>
    <t>Performance Regimes</t>
  </si>
  <si>
    <t>Schedule 8 Performance Service Groups</t>
  </si>
  <si>
    <t>Other Performance Measures</t>
  </si>
  <si>
    <t>FA Schedule 7.1 Performance Regime</t>
  </si>
  <si>
    <t>Schedule 7.1 payments: Delay Minutes</t>
  </si>
  <si>
    <t>Schedule 7.1 payments: Cancellations</t>
  </si>
  <si>
    <t>Schedule 7.1 payments: Short Formations</t>
  </si>
  <si>
    <t>Other Performance-Related Costs</t>
  </si>
  <si>
    <t>Passenger Compensation</t>
  </si>
  <si>
    <t>Unplanned Bus &amp; Taxi Hire Costs</t>
  </si>
  <si>
    <t>Performance Metrics</t>
  </si>
  <si>
    <t>PPM</t>
  </si>
  <si>
    <t>CaSL</t>
  </si>
  <si>
    <t>TOC Capex</t>
  </si>
  <si>
    <t>TOC Capex - Stations [Line 2]</t>
  </si>
  <si>
    <t>TOC Capex - Stations [Line 3]</t>
  </si>
  <si>
    <t>TOC Capex - Ticketing [Line 1]</t>
  </si>
  <si>
    <t>TOC Capex - Ticketing [Line 2]</t>
  </si>
  <si>
    <t>TOC Capex - Ticketing [Line 3]</t>
  </si>
  <si>
    <t>TOC Capex - IT Systems [Line 1]</t>
  </si>
  <si>
    <t>TOC Capex - IT Systems [Line 2]</t>
  </si>
  <si>
    <t>TOC Capex - IT Systems [Line 3]</t>
  </si>
  <si>
    <t>TOC Capex - Rolling Stock [Line 1]</t>
  </si>
  <si>
    <t>TOC Capex - Rolling Stock [Line 2]</t>
  </si>
  <si>
    <t>TOC Capex - Rolling Stock [Line 3]</t>
  </si>
  <si>
    <t>TOC Capex - Depots [Line 1]</t>
  </si>
  <si>
    <t>TOC Capex - Depots [Line 2]</t>
  </si>
  <si>
    <t>TOC Capex - Depots [Line 3]</t>
  </si>
  <si>
    <t>TOC Capex - Other Infrastructure [Line 1]</t>
  </si>
  <si>
    <t>TOC Capex - Other Infrastructure [Line 2]</t>
  </si>
  <si>
    <t>TOC Capex - Other Infrastructure [Line 3]</t>
  </si>
  <si>
    <t>TOC Capex - Other (&lt;£250k)</t>
  </si>
  <si>
    <t>[TOC Capex Line 20]</t>
  </si>
  <si>
    <t>[TOC Capex Line 21]</t>
  </si>
  <si>
    <t>[TOC Capex Line 22]</t>
  </si>
  <si>
    <t>[TOC Capex Line 23]</t>
  </si>
  <si>
    <t>[TOC Capex Line 24]</t>
  </si>
  <si>
    <t>[TOC Capex Line 25]</t>
  </si>
  <si>
    <t>[TOC Capex Line 26]</t>
  </si>
  <si>
    <t>[TOC Capex Line 27]</t>
  </si>
  <si>
    <t>[TOC Capex Line 28]</t>
  </si>
  <si>
    <t>[TOC Capex Line 29]</t>
  </si>
  <si>
    <t>[TOC Capex Line 30]</t>
  </si>
  <si>
    <t>Day 1 Assets</t>
  </si>
  <si>
    <t>P&amp;Ls</t>
  </si>
  <si>
    <t xml:space="preserve"> </t>
  </si>
  <si>
    <t>Totals and Below the Line Items</t>
  </si>
  <si>
    <t>Total Revenue</t>
  </si>
  <si>
    <t>Total Costs</t>
  </si>
  <si>
    <t>Operating Profit / (Loss) Before Exceptionals &amp; Contingencies</t>
  </si>
  <si>
    <t>Exceptionals</t>
  </si>
  <si>
    <t>Contingencies</t>
  </si>
  <si>
    <t>Operating Profit / (Loss) After Exceptionals &amp; Contingencies</t>
  </si>
  <si>
    <t>Interest received on cash balance</t>
  </si>
  <si>
    <t>Interest paid on cash balance</t>
  </si>
  <si>
    <t>Interest &amp; Fees paid on Parent Company Support</t>
  </si>
  <si>
    <t>Performance Bond Costs</t>
  </si>
  <si>
    <t>PCS Bond Costs</t>
  </si>
  <si>
    <t>Season Ticket Bond Costs</t>
  </si>
  <si>
    <t>[Financing Costs Line 10]</t>
  </si>
  <si>
    <t>[Financing Costs Line 11]</t>
  </si>
  <si>
    <t>Operating Profit / (Loss) After Financing Costs</t>
  </si>
  <si>
    <t>Financial Subsidy / (Premium)</t>
  </si>
  <si>
    <t>Profit / (Loss) Before Taxation</t>
  </si>
  <si>
    <t>Profit / (Loss) After Taxation</t>
  </si>
  <si>
    <t>Dividends</t>
  </si>
  <si>
    <t>Profit / (Loss)</t>
  </si>
  <si>
    <t>Retained Profit / (Loss)</t>
  </si>
  <si>
    <t>Cashflow Statement</t>
  </si>
  <si>
    <t>Operating Cashflow</t>
  </si>
  <si>
    <t>Adjusted for:</t>
  </si>
  <si>
    <t>Working Capital Movements</t>
  </si>
  <si>
    <t>Movement in long term liabilities (excl. bank debt)</t>
  </si>
  <si>
    <t>Cashflow (pre-financial support)</t>
  </si>
  <si>
    <t>Financial Subsidy /(Premium)</t>
  </si>
  <si>
    <t>Capital Expenditure (inc intangible assets)</t>
  </si>
  <si>
    <t>Investing Activities</t>
  </si>
  <si>
    <t>Tax paid</t>
  </si>
  <si>
    <t>Cashflow (pre-financing)</t>
  </si>
  <si>
    <t>Financing</t>
  </si>
  <si>
    <t>PCS drawdown</t>
  </si>
  <si>
    <t>PCS repayment</t>
  </si>
  <si>
    <t>[Financing Costs Line 9]</t>
  </si>
  <si>
    <t>Total financing</t>
  </si>
  <si>
    <t>Servicing of finance</t>
  </si>
  <si>
    <t>[Finance Servicing Line 10]</t>
  </si>
  <si>
    <t>[Finance Servicing Line 11]</t>
  </si>
  <si>
    <t>Total servicing of finance</t>
  </si>
  <si>
    <t>Cashflow (post financing)</t>
  </si>
  <si>
    <t>Cashflow for Period</t>
  </si>
  <si>
    <t>Balance B/F</t>
  </si>
  <si>
    <t>Balance generated in year</t>
  </si>
  <si>
    <t>Balance C/F</t>
  </si>
  <si>
    <t>Balance Sheet</t>
  </si>
  <si>
    <t>Fixed assets (positive)</t>
  </si>
  <si>
    <t>Tangible assets</t>
  </si>
  <si>
    <t>Intangible assets</t>
  </si>
  <si>
    <t>Total fixed assets</t>
  </si>
  <si>
    <t>Current assets (positive)</t>
  </si>
  <si>
    <t>Stock</t>
  </si>
  <si>
    <t>Debtors</t>
  </si>
  <si>
    <t>Season Ticket Fund</t>
  </si>
  <si>
    <t>Cash</t>
  </si>
  <si>
    <t>Deferred Tax</t>
  </si>
  <si>
    <t>Prepayments</t>
  </si>
  <si>
    <t>VAT Net Debtor</t>
  </si>
  <si>
    <t>Total current assets</t>
  </si>
  <si>
    <t>Current liabilities (negative)</t>
  </si>
  <si>
    <t>Season Ticket Suspense</t>
  </si>
  <si>
    <t>Dividends declared</t>
  </si>
  <si>
    <t>Tax Creditor</t>
  </si>
  <si>
    <t>Overdraft</t>
  </si>
  <si>
    <t>Total current liabilities</t>
  </si>
  <si>
    <t>Net current assets / (liabilities)</t>
  </si>
  <si>
    <t>Creditors falling due after more than one year (negative)</t>
  </si>
  <si>
    <t>Creditors falling due after more than one year</t>
  </si>
  <si>
    <t>Provisions for liabilities and charges</t>
  </si>
  <si>
    <t>Lease Liabilities</t>
  </si>
  <si>
    <t>Net assets / (liabilities)</t>
  </si>
  <si>
    <t>Capital and Reserves (positive)</t>
  </si>
  <si>
    <t>Called up share capital</t>
  </si>
  <si>
    <t>[Other forms of capital (specify)]</t>
  </si>
  <si>
    <t>Other reserves</t>
  </si>
  <si>
    <t>Profit and loss account</t>
  </si>
  <si>
    <t xml:space="preserve">Total capital and reserves </t>
  </si>
  <si>
    <t>Total capital and reserves</t>
  </si>
  <si>
    <t>Balance sheet check</t>
  </si>
  <si>
    <t>Franchise Agreement Appendices</t>
  </si>
  <si>
    <t>Franchise Agreement Numbers</t>
  </si>
  <si>
    <t>Categories</t>
  </si>
  <si>
    <t>FXD</t>
  </si>
  <si>
    <t>VCRPI</t>
  </si>
  <si>
    <t>VCAWE</t>
  </si>
  <si>
    <t>PRPI</t>
  </si>
  <si>
    <t>Franchise Agreement Years</t>
  </si>
  <si>
    <t>Financial Obligations &amp; Covenants</t>
  </si>
  <si>
    <t>Modified Revenue</t>
  </si>
  <si>
    <t>Exceptional &amp; Contingency Revenues</t>
  </si>
  <si>
    <t>Income from the Secretary of State</t>
  </si>
  <si>
    <t>Sustained Planned Disruption Compensation Income</t>
  </si>
  <si>
    <t>Interest Receivable</t>
  </si>
  <si>
    <t>Opening Season Ticket Fund</t>
  </si>
  <si>
    <t>Opening Cash</t>
  </si>
  <si>
    <t>Movement in Debtors: (Increase) / Decrease</t>
  </si>
  <si>
    <t>Actual Operating Costs</t>
  </si>
  <si>
    <t>Exceptional &amp; Contingency Costs</t>
  </si>
  <si>
    <t>Amounts Payable to the Secretary of State</t>
  </si>
  <si>
    <t>Bond costs</t>
  </si>
  <si>
    <t>[Other Finance Costs]</t>
  </si>
  <si>
    <t>Capital Expenditure (inc intangible assets and investing activities)</t>
  </si>
  <si>
    <t>Movement in Creditors: (Increase) / Decrease</t>
  </si>
  <si>
    <t>Season Ticket Bond</t>
  </si>
  <si>
    <t>Season Ticket amount (STL)</t>
  </si>
  <si>
    <t>RPI</t>
  </si>
  <si>
    <t>K</t>
  </si>
  <si>
    <t>Z</t>
  </si>
  <si>
    <t>Model Options</t>
  </si>
  <si>
    <t>Option 1: [Definition]</t>
  </si>
  <si>
    <t>Option 2: [Definition]</t>
  </si>
  <si>
    <t>Option 3: [Definition]</t>
  </si>
  <si>
    <t>Option 4: [Definition]</t>
  </si>
  <si>
    <t>Option 5: [Definition]</t>
  </si>
  <si>
    <t>Indices and Rates - Inflation &amp; Discounting</t>
  </si>
  <si>
    <t>AWE</t>
  </si>
  <si>
    <t>Real Discount Rate</t>
  </si>
  <si>
    <t>Indices and Rates - Other Rates</t>
  </si>
  <si>
    <t>Notes</t>
  </si>
  <si>
    <t>Passenger Fares Revenue by Service Group</t>
  </si>
  <si>
    <t>Seasons (First)</t>
  </si>
  <si>
    <t>Seasons (Standard)</t>
  </si>
  <si>
    <t>TOTAL SEASONS</t>
  </si>
  <si>
    <t>Full Fare (First)</t>
  </si>
  <si>
    <t>Full Fare (Standard)</t>
  </si>
  <si>
    <t>TOTAL FULL FARE</t>
  </si>
  <si>
    <t>Advance (First)</t>
  </si>
  <si>
    <t>Advance (Standard)</t>
  </si>
  <si>
    <t>TOTAL ADVANCED</t>
  </si>
  <si>
    <t>Off-Peak (First)</t>
  </si>
  <si>
    <t>Off-Peak (Standard)</t>
  </si>
  <si>
    <t>TOTAL OFF-PEAK</t>
  </si>
  <si>
    <t>TOTAL REVENUE BY SERVICE GROUP</t>
  </si>
  <si>
    <t>Passenger Journeys</t>
  </si>
  <si>
    <t>Passenger Journeys by Service Group</t>
  </si>
  <si>
    <t>000 Jnys</t>
  </si>
  <si>
    <t>TOTAL SEASON</t>
  </si>
  <si>
    <t>TOTAL ADVANCE</t>
  </si>
  <si>
    <t>TOTAL OFF PEAK</t>
  </si>
  <si>
    <t>TOTAL JOURNEYS BY SERVICE GROUP</t>
  </si>
  <si>
    <t>TOTAL JOURNEYS</t>
  </si>
  <si>
    <t>Passenger Miles</t>
  </si>
  <si>
    <t>Passenger Miles by Service Group</t>
  </si>
  <si>
    <t>000 Miles</t>
  </si>
  <si>
    <t>TOTAL PASSENGER MILES BY SERVICE GROUP</t>
  </si>
  <si>
    <t>TOTAL PASSENGER MILES</t>
  </si>
  <si>
    <t>Staff Actual: Average FTE</t>
  </si>
  <si>
    <t>FTE</t>
  </si>
  <si>
    <t>Basic Salary per FTE</t>
  </si>
  <si>
    <t>£000/ FTE</t>
  </si>
  <si>
    <t>Overtime and Other Pay per FTE</t>
  </si>
  <si>
    <t>Pension Cost per FTE</t>
  </si>
  <si>
    <t>National Insurance Cost per FTE</t>
  </si>
  <si>
    <t>Total Cost per FTE</t>
  </si>
  <si>
    <t>Total Cost</t>
  </si>
  <si>
    <t>Redundancy Costs</t>
  </si>
  <si>
    <t>Number of Redundancies: Average FTE</t>
  </si>
  <si>
    <t>Compensation per Redundancy</t>
  </si>
  <si>
    <t>Fleet Composition &amp; Utilisation</t>
  </si>
  <si>
    <t>Rolling Stock Establishment</t>
  </si>
  <si>
    <t>Number of Vehicles in Fleet</t>
  </si>
  <si>
    <t>Veh</t>
  </si>
  <si>
    <t>Number of Units in Fleet</t>
  </si>
  <si>
    <t>Number of Trains in Fleet</t>
  </si>
  <si>
    <t>Train</t>
  </si>
  <si>
    <t>Diagrams</t>
  </si>
  <si>
    <t>Number of Vehicles Diagrammed</t>
  </si>
  <si>
    <t>Number of Units Diagrammed</t>
  </si>
  <si>
    <t>Number of Trains Diagrammed</t>
  </si>
  <si>
    <t>Implied Vehicle Availability Percentage</t>
  </si>
  <si>
    <t>Fleet Mileages</t>
  </si>
  <si>
    <t>Loaded Mileage</t>
  </si>
  <si>
    <t>Loaded Vehicle Mileage</t>
  </si>
  <si>
    <t>000 Veh Miles</t>
  </si>
  <si>
    <t>Loaded Unit Mileage</t>
  </si>
  <si>
    <t>000 Unit Miles</t>
  </si>
  <si>
    <t>Loaded Train Mileage</t>
  </si>
  <si>
    <t>000 Train Miles</t>
  </si>
  <si>
    <t>ECS Mileage</t>
  </si>
  <si>
    <t>ECS Vehicle Mileage</t>
  </si>
  <si>
    <t>ECS Unit Mileage</t>
  </si>
  <si>
    <t>ECS Train Mileage</t>
  </si>
  <si>
    <t>Total Mileage</t>
  </si>
  <si>
    <t>Total Vehicle Mileage</t>
  </si>
  <si>
    <t>Total Unit Mileage</t>
  </si>
  <si>
    <t>Total Train Mileage</t>
  </si>
  <si>
    <t>Rolling Stock Charge Rates</t>
  </si>
  <si>
    <t>Capital Lease Charge per Vehicle</t>
  </si>
  <si>
    <t>£000/ Veh</t>
  </si>
  <si>
    <t>Non-Capital Lease Charge per Vehicle</t>
  </si>
  <si>
    <t>Heavy Maintenance Reserve per vehicle</t>
  </si>
  <si>
    <t>Rentalised Enhancements per vehicle</t>
  </si>
  <si>
    <t>Capital Lease Charges</t>
  </si>
  <si>
    <t>Non-Capital Lease Charges</t>
  </si>
  <si>
    <t>Heavy Maintenance Reserve Cost</t>
  </si>
  <si>
    <t>Rentalised Enhancement Cost</t>
  </si>
  <si>
    <t>Total Rolling Stock Charges</t>
  </si>
  <si>
    <t>Other TOCs</t>
  </si>
  <si>
    <t>Charges for station services provided by other TOCs</t>
  </si>
  <si>
    <t>Network Rail</t>
  </si>
  <si>
    <t>#</t>
  </si>
  <si>
    <t>Charges for station services provided by Network Rail</t>
  </si>
  <si>
    <t>Total Infrastructure Charges</t>
  </si>
  <si>
    <t>Exceptional Items</t>
  </si>
  <si>
    <t>Contingency Costs</t>
  </si>
  <si>
    <t>Schedule 8</t>
  </si>
  <si>
    <t>Average Minutes Lateness</t>
  </si>
  <si>
    <t>Mins</t>
  </si>
  <si>
    <t>Schedule 8 Payments</t>
  </si>
  <si>
    <t>Total Schedule 8 Payments</t>
  </si>
  <si>
    <t>Total Performance Regimes</t>
  </si>
  <si>
    <t>TOC Capex (Positive)</t>
  </si>
  <si>
    <t>Opening Balances</t>
  </si>
  <si>
    <t>Additions</t>
  </si>
  <si>
    <t>Depreciation</t>
  </si>
  <si>
    <t>Closing Balances</t>
  </si>
  <si>
    <t>Day 1 Assets (Positive)</t>
  </si>
  <si>
    <t>P&amp;L3</t>
  </si>
  <si>
    <t>P&amp;L2</t>
  </si>
  <si>
    <t>P&amp;L1</t>
  </si>
  <si>
    <t>Check</t>
  </si>
  <si>
    <t>Cashflow</t>
  </si>
  <si>
    <t>Opening Balance</t>
  </si>
  <si>
    <t>Calculations</t>
  </si>
  <si>
    <t>Feed from Financial Model</t>
  </si>
  <si>
    <t>Total</t>
  </si>
  <si>
    <t>Timeline Allocation (£'000)</t>
  </si>
  <si>
    <t>Franchise Agreement Year Label</t>
  </si>
  <si>
    <t>Column 1</t>
  </si>
  <si>
    <t>Column 2</t>
  </si>
  <si>
    <t>Column 3</t>
  </si>
  <si>
    <t>Column 4</t>
  </si>
  <si>
    <t>Column 5</t>
  </si>
  <si>
    <t>Column 6</t>
  </si>
  <si>
    <t>Franchise Agreement Numbers - Components of AFA and DFR</t>
  </si>
  <si>
    <t>NPV of Franchise Payments</t>
  </si>
  <si>
    <t>Parameters</t>
  </si>
  <si>
    <t>Deflate to:</t>
  </si>
  <si>
    <t>Days</t>
  </si>
  <si>
    <t>Franchise Start</t>
  </si>
  <si>
    <t>Franchise End</t>
  </si>
  <si>
    <t>Franchise End (optional extension)</t>
  </si>
  <si>
    <t>Inflation and Discounting Factors</t>
  </si>
  <si>
    <t>Deflation Factor</t>
  </si>
  <si>
    <t>Discount Factor</t>
  </si>
  <si>
    <t>Checks and counters</t>
  </si>
  <si>
    <t>Year Counter</t>
  </si>
  <si>
    <t>Discounted Cashflow</t>
  </si>
  <si>
    <t>Financial Subsidy / (Premium): Discounted Cashflow</t>
  </si>
  <si>
    <t>Years in Scope: NPV 1</t>
  </si>
  <si>
    <t>Start Year</t>
  </si>
  <si>
    <t>End Year</t>
  </si>
  <si>
    <t>Intermediate Years</t>
  </si>
  <si>
    <t>Years in Scope 1</t>
  </si>
  <si>
    <t>NPV of As Bid Franchise Payments: Base End Date</t>
  </si>
  <si>
    <t>Years in Scope: NPV 2</t>
  </si>
  <si>
    <t>Years in Scope 2</t>
  </si>
  <si>
    <t>NPV of As Bid Franchise Payments: Extension End Date</t>
  </si>
  <si>
    <t>Financial Robustness Test</t>
  </si>
  <si>
    <t>Department's Base Line for Financial Robustness Test</t>
  </si>
  <si>
    <t>Risk Adjusted Subsidy / (Premium)</t>
  </si>
  <si>
    <t>Risk Adjusted NPV: Base End Date</t>
  </si>
  <si>
    <t>Risk Adjusted NPV: Extension End Date</t>
  </si>
  <si>
    <t>Logic Flags</t>
  </si>
  <si>
    <t>FA Schedule 12 Financial Ratio</t>
  </si>
  <si>
    <t>Feed from Financial Statements</t>
  </si>
  <si>
    <t>Accrual</t>
  </si>
  <si>
    <t>Delta Cash</t>
  </si>
  <si>
    <t>Period Start</t>
  </si>
  <si>
    <t>Period End</t>
  </si>
  <si>
    <t>Opening Ratio Calculated</t>
  </si>
  <si>
    <t>Closing Ratio Calculated</t>
  </si>
  <si>
    <t>Estimated PCS required to avoid default during Core Franchise Term and Extension Period*</t>
  </si>
  <si>
    <t>Amount of PCS required in excess of the Required PCS and Additional PCS as bid</t>
  </si>
  <si>
    <t>Materiality Threshold</t>
  </si>
  <si>
    <t>Materiality breached?</t>
  </si>
  <si>
    <t>Year of Breach</t>
  </si>
  <si>
    <t>Estimated proportion of period after Default Ratio breach (straight line basis)</t>
  </si>
  <si>
    <t>End of Minimum Financial Robustness Period</t>
  </si>
  <si>
    <t>Default in Minimum Financial Robustness Period?</t>
  </si>
  <si>
    <t>FA Schedule 12 Season Ticket Bond</t>
  </si>
  <si>
    <t>Funding</t>
  </si>
  <si>
    <t>PCS Sizing Calculations</t>
  </si>
  <si>
    <t>Required PCS</t>
  </si>
  <si>
    <t>% of incremental nominal franchise payments</t>
  </si>
  <si>
    <t>Baseline Franchise Payments BFPy</t>
  </si>
  <si>
    <t>Bidder Franchise Payments FPy</t>
  </si>
  <si>
    <t xml:space="preserve">(BFPy – FPy) </t>
  </si>
  <si>
    <t>Minimum Required PCS (£000)</t>
  </si>
  <si>
    <t>Required PCS calculated (£000)</t>
  </si>
  <si>
    <t>Additional PCS</t>
  </si>
  <si>
    <t>Additional PCS proposed by bidder (£000)</t>
  </si>
  <si>
    <t>PCS Bonding Requirement</t>
  </si>
  <si>
    <t>% PCS required to be bonded</t>
  </si>
  <si>
    <t>Summary PCS table</t>
  </si>
  <si>
    <t>PCS Facility</t>
  </si>
  <si>
    <t>Bonded PCS</t>
  </si>
  <si>
    <t>Agreed Funding Commitment</t>
  </si>
  <si>
    <t>[Bidder Name]</t>
  </si>
  <si>
    <t>Nominal</t>
  </si>
  <si>
    <t>Option 6: [Definition]</t>
  </si>
  <si>
    <t>Option 7: [Definition]</t>
  </si>
  <si>
    <t>Option 8: [Definition]</t>
  </si>
  <si>
    <t>Option 9: [Definition]</t>
  </si>
  <si>
    <t>Option 10: [Definition]</t>
  </si>
  <si>
    <t>Add Back Depreciation and Amortisation</t>
  </si>
  <si>
    <t>Baseline Franchise Payments Period</t>
  </si>
  <si>
    <t>Bidder Franchise Payments Period</t>
  </si>
  <si>
    <t>Pensions employer contribution as % of basic pay</t>
  </si>
  <si>
    <t>NI employer contribution - as % of basic pay</t>
  </si>
  <si>
    <t>General Tax disallowance in each year</t>
  </si>
  <si>
    <t>LIBOR</t>
  </si>
  <si>
    <t>Interest paid on debt - relative to LIBOR</t>
  </si>
  <si>
    <t>Interest received on cash balances - relative to LIBOR</t>
  </si>
  <si>
    <t>UK corporation tax rate</t>
  </si>
  <si>
    <t>% of tax paid in year</t>
  </si>
  <si>
    <t>PBT margin as % of revenues as defined in TFA</t>
  </si>
  <si>
    <t>Annual Cost of Performance Bond (as % of value)</t>
  </si>
  <si>
    <t>Annual Cost of Season Ticket Bond (as % of value)</t>
  </si>
  <si>
    <t>Annual Cost of PCS Bond (as % of value)</t>
  </si>
  <si>
    <t>VAT Rate</t>
  </si>
  <si>
    <t>[Financing Costs Line 09]</t>
  </si>
  <si>
    <t>[Finance Servicing Line 09]</t>
  </si>
  <si>
    <t>Depreciation (negative)</t>
  </si>
  <si>
    <t>Total net assets / (liabilities)</t>
  </si>
  <si>
    <t>Component of AFA (£)</t>
  </si>
  <si>
    <t>Component of DFR (£)</t>
  </si>
  <si>
    <t>Exclude: Proportion of income recognised in P&amp;L in relation to grants received in respect of capital expenditure</t>
  </si>
  <si>
    <t>Exclude: Movement in any bad debts provision or write off and any capital-related debtors</t>
  </si>
  <si>
    <t>Exclude: Opening Season Ticket liabilities</t>
  </si>
  <si>
    <t>Taxation</t>
  </si>
  <si>
    <t>Interest paid on Parent Company Support</t>
  </si>
  <si>
    <t xml:space="preserve">Exclude: Income from Network Rail </t>
  </si>
  <si>
    <t>Exclude: Amortisation</t>
  </si>
  <si>
    <t>Exclude: Bad debt provisions</t>
  </si>
  <si>
    <t>Exclude: Interest relating to on-balance sheet leased assets</t>
  </si>
  <si>
    <t>Exclude: Grants received for capital expenditure</t>
  </si>
  <si>
    <t>Exclude: Movement in liabilities in relation to grants received for purchase of fixed assets</t>
  </si>
  <si>
    <t>Exclude: Expenditure included in Total Costs that is precluded from Actual Operating Costs</t>
  </si>
  <si>
    <t>Income from Network Rail</t>
  </si>
  <si>
    <t>Summary TOC Capex and Day 1 Assets</t>
  </si>
  <si>
    <t>Summary Opening Balances</t>
  </si>
  <si>
    <t>Summary Additions</t>
  </si>
  <si>
    <t>Summary Depreciation</t>
  </si>
  <si>
    <t>Summary Closing Balances</t>
  </si>
  <si>
    <t>Interest &amp; Fees paid on Commercial Debt as part of AFC</t>
  </si>
  <si>
    <t>Interest &amp; Fees paid on Shareholder Loan as part of AFC (excl. PCS)</t>
  </si>
  <si>
    <t>Shareholder Loan AFC (excl. PCS) repayment</t>
  </si>
  <si>
    <t>Shareholder Loan AFC (excl. PCS) drawdown</t>
  </si>
  <si>
    <t>Commercial Debt AFC</t>
  </si>
  <si>
    <t>Shareholder Loan AFC</t>
  </si>
  <si>
    <t>Interest paid on Shareholder Loan AFC (excl. PCS)</t>
  </si>
  <si>
    <t>Interest paid on Commercial Debt AFC</t>
  </si>
  <si>
    <t>Parent Company Support (excluding AFC)</t>
  </si>
  <si>
    <t>Commercial &amp; Other Debt AFC drawdown</t>
  </si>
  <si>
    <t>Commercial &amp; Other Debt AFC repayment</t>
  </si>
  <si>
    <t>Consistency Check</t>
  </si>
  <si>
    <t>Balance Sheet Check</t>
  </si>
  <si>
    <t>Note: The Agreed Funding Commitment profile shown above should be the sum of all Agreed Funding Commitment ("AFC") provided as specified in the Funding Deed including any Commercial Debt, Shareholder Loan and equity.</t>
  </si>
  <si>
    <t>AFC = Agreed Funding Commitment</t>
  </si>
  <si>
    <t>The maximum amount committed in each year will be contracted in the Funding Deed for the duration of that year.</t>
  </si>
  <si>
    <t>Other Network Rail Charges (&lt;£250k p.a.)</t>
  </si>
  <si>
    <t>Other Performance Charges (&lt;£250k p.a.)</t>
  </si>
  <si>
    <t>Corporation Tax - Current Tax</t>
  </si>
  <si>
    <t>Exclude: Cash held for the exclusive purpose of the provision of the Performance Bond within Opening Cash</t>
  </si>
  <si>
    <t>Exclude: Cash held under restrictive terms within Opening Cash</t>
  </si>
  <si>
    <t>ERTMS</t>
  </si>
  <si>
    <t>Mobilisation and Transition Costs</t>
  </si>
  <si>
    <t>NRPS - Stations</t>
  </si>
  <si>
    <t>NRPS - Train</t>
  </si>
  <si>
    <t>NRPS - Customer Services</t>
  </si>
  <si>
    <t>DfT Profit Share</t>
  </si>
  <si>
    <t>Year -2</t>
  </si>
  <si>
    <t>FO&amp;C Years in Scope</t>
  </si>
  <si>
    <t>Exclude: Income from Secretary of State</t>
  </si>
  <si>
    <t>Franchisee Year</t>
  </si>
  <si>
    <t>CaSL = Cancellations and Significant Lateness</t>
  </si>
  <si>
    <t>Minor Works Budget</t>
  </si>
  <si>
    <t>Station Improvement Fund - Opex</t>
  </si>
  <si>
    <t>Wifi - Opex</t>
  </si>
  <si>
    <t>Community Rail Partnership (CRP)</t>
  </si>
  <si>
    <t>Customer and Communities Improvement Fund (CCIF)</t>
  </si>
  <si>
    <t>Station Asset Management Plan Accreditation</t>
  </si>
  <si>
    <t>Interest &amp; Fees paid on Commercial Debt AFC</t>
  </si>
  <si>
    <t>Interest &amp; Fees paid on Shareholder Loan AFC (excl. PCS)</t>
  </si>
  <si>
    <t>Option 11: [Definition]</t>
  </si>
  <si>
    <t>Option 12: [Definition]</t>
  </si>
  <si>
    <t>Option 13: [Definition]</t>
  </si>
  <si>
    <t>Option 14: [Definition]</t>
  </si>
  <si>
    <t>Option 15: [Definition]</t>
  </si>
  <si>
    <t>Option 16: [Definition]</t>
  </si>
  <si>
    <t>Option 17: [Definition]</t>
  </si>
  <si>
    <t>Option 18: [Definition]</t>
  </si>
  <si>
    <t>Option 19: [Definition]</t>
  </si>
  <si>
    <t>Option 20: [Definition]</t>
  </si>
  <si>
    <t>Year 1 (part)</t>
  </si>
  <si>
    <t>Full years</t>
  </si>
  <si>
    <t>Part Year Adjustment Factors</t>
  </si>
  <si>
    <t>Modified Revenue (adjusted)</t>
  </si>
  <si>
    <t>Adjustment factors</t>
  </si>
  <si>
    <t>`</t>
  </si>
  <si>
    <t>ORRPI</t>
  </si>
  <si>
    <t>Year 18</t>
  </si>
  <si>
    <t>PRRPI (GDP)</t>
  </si>
  <si>
    <t>PRRPI (CLE)</t>
  </si>
  <si>
    <t>PRRPI (REM)</t>
  </si>
  <si>
    <t>[not used]</t>
  </si>
  <si>
    <t>Travelcard mitigation</t>
  </si>
  <si>
    <t>Passenger Charter Discounts</t>
  </si>
  <si>
    <t>Delay Repay</t>
  </si>
  <si>
    <t>Met &amp; City Police</t>
  </si>
  <si>
    <t>Permits to travel</t>
  </si>
  <si>
    <t>Fares Checking Differences</t>
  </si>
  <si>
    <t>Refund balancing</t>
  </si>
  <si>
    <t>Claim provisions</t>
  </si>
  <si>
    <t>Drivers</t>
  </si>
  <si>
    <t>Conductors</t>
  </si>
  <si>
    <t>Station - Sales</t>
  </si>
  <si>
    <t>Station - Platform</t>
  </si>
  <si>
    <t>Station - Gating</t>
  </si>
  <si>
    <t>Revenue Protection</t>
  </si>
  <si>
    <t>Engineering - Shunters</t>
  </si>
  <si>
    <t>Engineering - Workshop</t>
  </si>
  <si>
    <t>Station Cleaners</t>
  </si>
  <si>
    <t>Train Cleaners</t>
  </si>
  <si>
    <t>Mgt &amp; Support - Station Mgt</t>
  </si>
  <si>
    <t>Mgt &amp; Support - Engineering Mgt</t>
  </si>
  <si>
    <t>Mgt &amp; Support - Ops Mgt</t>
  </si>
  <si>
    <t>Mgt &amp; Support - Directors</t>
  </si>
  <si>
    <t>Mgt &amp; Support - Other HQ</t>
  </si>
  <si>
    <t>Medical, Healthcare and Other Staff Benefits</t>
  </si>
  <si>
    <t>Ill Health Severance</t>
  </si>
  <si>
    <t>Staff Equipment</t>
  </si>
  <si>
    <t>Staff Travel</t>
  </si>
  <si>
    <t>Staff Accommodation</t>
  </si>
  <si>
    <t>Staff Entertainment</t>
  </si>
  <si>
    <t>Meeting expenses</t>
  </si>
  <si>
    <t>Conferences and Events</t>
  </si>
  <si>
    <t>Fire and Crime Prevention</t>
  </si>
  <si>
    <t>Employee Relocation costs</t>
  </si>
  <si>
    <t>Tribunals</t>
  </si>
  <si>
    <t>Petty cash</t>
  </si>
  <si>
    <t>Long Service awards</t>
  </si>
  <si>
    <t>Pensions - admin fee</t>
  </si>
  <si>
    <t>FRS17</t>
  </si>
  <si>
    <t>Pensions advisor</t>
  </si>
  <si>
    <t>Agency and Casual Staff - Cleaning</t>
  </si>
  <si>
    <t>Agency and Casual Staff - Engineering</t>
  </si>
  <si>
    <t>Agency and Casual Staff - Customer Services</t>
  </si>
  <si>
    <t>Agency and Casual Staff - Revenue Protection</t>
  </si>
  <si>
    <t>Agency and Casual Staff - Management</t>
  </si>
  <si>
    <t>Agency and Casual Staff - Other</t>
  </si>
  <si>
    <t>Salary Recharges / Overlays</t>
  </si>
  <si>
    <t>Other Employee Benefits</t>
  </si>
  <si>
    <t>Gifts</t>
  </si>
  <si>
    <t>Diesel Fuel</t>
  </si>
  <si>
    <t>Hire of Plant and Equipment</t>
  </si>
  <si>
    <t>Hire and Leasing of Road Transport</t>
  </si>
  <si>
    <t>Fuel for road vehicles</t>
  </si>
  <si>
    <t>Train Maintenance</t>
  </si>
  <si>
    <t>Utilities - Electricity</t>
  </si>
  <si>
    <t>Utilities - Water</t>
  </si>
  <si>
    <t>Utilities - Gas</t>
  </si>
  <si>
    <t>Buildings Materials</t>
  </si>
  <si>
    <t>Buildings Maintenance</t>
  </si>
  <si>
    <t>Plant and Machinery Maintenance</t>
  </si>
  <si>
    <t>CCTV Maintenance</t>
  </si>
  <si>
    <t>SEFT</t>
  </si>
  <si>
    <t>Car park management fees</t>
  </si>
  <si>
    <t>Other Contractor Charges</t>
  </si>
  <si>
    <t>Track Litter clearance</t>
  </si>
  <si>
    <t>Oyster PAYG</t>
  </si>
  <si>
    <t>External service contracts</t>
  </si>
  <si>
    <t>DOO Equipment</t>
  </si>
  <si>
    <t>Stations DDA</t>
  </si>
  <si>
    <t>Convenience Stores Supplies</t>
  </si>
  <si>
    <t>Depot: Utilities</t>
  </si>
  <si>
    <t>Depot: M&amp;E maintenance</t>
  </si>
  <si>
    <t>Depot: Cleaning</t>
  </si>
  <si>
    <t>Stores materials</t>
  </si>
  <si>
    <t>Third party stores materials</t>
  </si>
  <si>
    <t>Track maintenance</t>
  </si>
  <si>
    <t>Technical and Engineering Support</t>
  </si>
  <si>
    <t>CET &amp; CWM</t>
  </si>
  <si>
    <t>Other Rolling Stock charges</t>
  </si>
  <si>
    <t>Overhead Line maintenance</t>
  </si>
  <si>
    <t>Marketing</t>
  </si>
  <si>
    <t>ATOC</t>
  </si>
  <si>
    <t>RSP</t>
  </si>
  <si>
    <t>Other industry systems</t>
  </si>
  <si>
    <t>External Audit fees</t>
  </si>
  <si>
    <t>Other fees to Auditors</t>
  </si>
  <si>
    <t>SFO Station Repairing Lease: Civils - Planned</t>
  </si>
  <si>
    <t>SFO Station Repairing Lease: Civils - Unplanned</t>
  </si>
  <si>
    <t>SFO Station Repairing Lease: M&amp;E - Planned</t>
  </si>
  <si>
    <t>SFO Station Repairing Lease: M&amp;E - Unplanned</t>
  </si>
  <si>
    <t>SFO Station Repairing Lease: Lifts - Planned</t>
  </si>
  <si>
    <t>SFO Station Repairing Lease: Lifts - Unplanned</t>
  </si>
  <si>
    <t>AFC drawdown in period</t>
  </si>
  <si>
    <t>AFC repayment in period</t>
  </si>
  <si>
    <t>AFC opening balance in period</t>
  </si>
  <si>
    <t>AFC closing balance in period</t>
  </si>
  <si>
    <t>Passenger Charter Rebate</t>
  </si>
  <si>
    <t>LENNON Car Park Revenue</t>
  </si>
  <si>
    <t>Non-LENNON Car Park Revenue</t>
  </si>
  <si>
    <t>Commission Receivable</t>
  </si>
  <si>
    <t>Property Income</t>
  </si>
  <si>
    <t>Advertising Income</t>
  </si>
  <si>
    <t>Taxi Income</t>
  </si>
  <si>
    <t>Metro Income</t>
  </si>
  <si>
    <t>Catering Revenue</t>
  </si>
  <si>
    <t>Station Services</t>
  </si>
  <si>
    <t>Train cleaning: Other TOCs</t>
  </si>
  <si>
    <t>Stabling: Other TOCs</t>
  </si>
  <si>
    <t>Light Maintenance: Other TOCs</t>
  </si>
  <si>
    <t>Heavy Maintenance: Other TOCs</t>
  </si>
  <si>
    <t>Train Fuel: Other TOCs</t>
  </si>
  <si>
    <t>Depot Access: Other TOCs</t>
  </si>
  <si>
    <t>Other Depot Income</t>
  </si>
  <si>
    <t>Training &amp; Assessment</t>
  </si>
  <si>
    <t>Traincrew Income</t>
  </si>
  <si>
    <t>Rolling Stock Hire</t>
  </si>
  <si>
    <t>ROSCO compensation</t>
  </si>
  <si>
    <t>Court income/Fines</t>
  </si>
  <si>
    <t>Other income - external</t>
  </si>
  <si>
    <t>Other income - internal</t>
  </si>
  <si>
    <t>Bus Compensation</t>
  </si>
  <si>
    <t>Network Rail non-Schedule 4 income</t>
  </si>
  <si>
    <t>Site Usage Fees</t>
  </si>
  <si>
    <t>Depot and Stabling Works Fund</t>
  </si>
  <si>
    <t>Service Option Scheme Fund</t>
  </si>
  <si>
    <t>Service Quality Regime</t>
  </si>
  <si>
    <t>Media</t>
  </si>
  <si>
    <t>Business Rates</t>
  </si>
  <si>
    <t>Building Rents</t>
  </si>
  <si>
    <t>Property</t>
  </si>
  <si>
    <t>Stamp Duty</t>
  </si>
  <si>
    <t>Publications &amp; periodicals</t>
  </si>
  <si>
    <t>Printing</t>
  </si>
  <si>
    <t>Quality and Safety</t>
  </si>
  <si>
    <t>Matched funding option</t>
  </si>
  <si>
    <t>Climate Change Levy</t>
  </si>
  <si>
    <t>Credit Card Charges</t>
  </si>
  <si>
    <t>Non Fleet Cleaning</t>
  </si>
  <si>
    <t>Group Management Charges</t>
  </si>
  <si>
    <t>Health &amp; Safety</t>
  </si>
  <si>
    <t>Electrical Equipment</t>
  </si>
  <si>
    <t>Fines and Similar Charges</t>
  </si>
  <si>
    <t>Penalty Fares Service</t>
  </si>
  <si>
    <t>Secure Carrier Charges</t>
  </si>
  <si>
    <t>Printed Tickets</t>
  </si>
  <si>
    <t>Distribution costs</t>
  </si>
  <si>
    <t>ME203 - DMU - Class 153/1 Porterbrook</t>
  </si>
  <si>
    <t>ME206 - DMU - Class 170/5 Porterbrook</t>
  </si>
  <si>
    <t>ME207 - DMU - Class 170/6 Porterbrook</t>
  </si>
  <si>
    <t>ME208 - DMU - Class 172/2 Porterbrook</t>
  </si>
  <si>
    <t>ME209 - DMU - Class 172/3 Porterbrook</t>
  </si>
  <si>
    <t>ME216 - Class 139 PPM - Porterbrook</t>
  </si>
  <si>
    <t>ME211 - EMU - Class 321/4  HSBC - motor car</t>
  </si>
  <si>
    <t>ME211 - EMU - Class 321/4  HSBC - trailer car</t>
  </si>
  <si>
    <t>ME212 - EMU - Class 323/3 Porterbrook - motor car</t>
  </si>
  <si>
    <t>ME212 - EMU - Class 323/3 Porterbrook - trailer car</t>
  </si>
  <si>
    <t>ME215 - EMU - Class 323 Centro (Porterbrook) - motor car</t>
  </si>
  <si>
    <t>ME215 - EMU - Class 323 Centro (Porterbrook) - trailer car</t>
  </si>
  <si>
    <t>ME213 - EMU - Class 350/1 Angel - motor car</t>
  </si>
  <si>
    <t>ME213 - EMU - Class 350/1 Angel - trailer car</t>
  </si>
  <si>
    <t>ME214 - EMU - Class 350/2 Porterbrook - motor car</t>
  </si>
  <si>
    <t>ME214 - EMU - Class 350/2 Porterbrook - trailer car</t>
  </si>
  <si>
    <t>ME217 - EMU - Class 350/3 Angel - motor car</t>
  </si>
  <si>
    <t>ME217 - EMU - Class 350/3 Angel - trailer car</t>
  </si>
  <si>
    <t>Rolling Stock - Vehicles</t>
  </si>
  <si>
    <t>Rolling Stock - Units/Trains</t>
  </si>
  <si>
    <t>ME203 - Class 153/1 Porterbrook</t>
  </si>
  <si>
    <t>ME206 - Class 170/5 Porterbrook</t>
  </si>
  <si>
    <t>ME207 - Class 170/6 Porterbrook</t>
  </si>
  <si>
    <t>ME208 - Class 172/2 Porterbrook</t>
  </si>
  <si>
    <t>ME209 - Class 172/3 Porterbrook</t>
  </si>
  <si>
    <t>ME211 - Class 321/4  HSBC</t>
  </si>
  <si>
    <t>ME212 - Class 323/3 Porterbrook</t>
  </si>
  <si>
    <t>ME215 - Class 323 Centro (Porterbrook)</t>
  </si>
  <si>
    <t>ME213 - Class 350/1 Angel Trains</t>
  </si>
  <si>
    <t>ME214 - Class 350/2 Porterbrook</t>
  </si>
  <si>
    <t>ME217 - Class 350/3 Angel</t>
  </si>
  <si>
    <t>ME211 - Class 319 Porterbrook</t>
  </si>
  <si>
    <t>ME211 - EMU - Class 319 Porterbrook - motor car</t>
  </si>
  <si>
    <t>ME211 - EMU - Class 319 Porterbrook - trailer car</t>
  </si>
  <si>
    <t>Station Access Income Long Term Charges</t>
  </si>
  <si>
    <t>Station Access Income Qualifying Expenditure</t>
  </si>
  <si>
    <t>Station Access Income LTC - Acocks Green</t>
  </si>
  <si>
    <t>Qualifying Expenditure QX - SFO stations</t>
  </si>
  <si>
    <t>Station Access Income LTC - Acton Bridge</t>
  </si>
  <si>
    <t>Station Access Income LTC - Adderley Park</t>
  </si>
  <si>
    <t>Station Access Income LTC - Albrighton</t>
  </si>
  <si>
    <t>Station Access Income LTC - Alvechurch</t>
  </si>
  <si>
    <t>Station Access Income LTC - Apsley</t>
  </si>
  <si>
    <t>Station Access Income LTC - Aspley Guise</t>
  </si>
  <si>
    <t>Station Access Income LTC - Aston</t>
  </si>
  <si>
    <t>Station Access Income LTC - Atherstone</t>
  </si>
  <si>
    <t>Station Access Income LTC - Barlaston</t>
  </si>
  <si>
    <t>Station Access Income LTC - Barnt Green</t>
  </si>
  <si>
    <t>Station Access Income LTC - Bearley</t>
  </si>
  <si>
    <t>Station Access Income LTC - Bedford St Johns</t>
  </si>
  <si>
    <t>Station Access Income LTC - Bedworth</t>
  </si>
  <si>
    <t>Station Access Income LTC - Berkhamsted</t>
  </si>
  <si>
    <t>Station Access Income LTC - Berkswell</t>
  </si>
  <si>
    <t>Station Access Income LTC - Bermuda Park</t>
  </si>
  <si>
    <t>Station Access Income LTC - Bescot Stadium</t>
  </si>
  <si>
    <t>Station Access Income LTC - Bilbrook</t>
  </si>
  <si>
    <t>Station Access Income LTC - Birmingham Snow Hill</t>
  </si>
  <si>
    <t>Station Access Income LTC - Blake Street</t>
  </si>
  <si>
    <t>Station Access Income LTC - Blakedown</t>
  </si>
  <si>
    <t>Station Access Income LTC - Bletchley</t>
  </si>
  <si>
    <t>Station Access Income LTC - Bloxwich</t>
  </si>
  <si>
    <t>Station Access Income LTC - Bloxwich North</t>
  </si>
  <si>
    <t>Station Access Income LTC - Bordesley</t>
  </si>
  <si>
    <t>Station Access Income LTC - Bournville</t>
  </si>
  <si>
    <t>Station Access Income LTC - Bow Brickhill</t>
  </si>
  <si>
    <t>Station Access Income LTC - Bricket Wood</t>
  </si>
  <si>
    <t>Station Access Income LTC - Bromsgrove</t>
  </si>
  <si>
    <t>Station Access Income LTC - Butlers lane</t>
  </si>
  <si>
    <t>Station Access Income LTC - Canley</t>
  </si>
  <si>
    <t>Station Access Income LTC - Cannock</t>
  </si>
  <si>
    <t>Station Access Income LTC - Cheddington</t>
  </si>
  <si>
    <t>Station Access Income LTC - Chester Road</t>
  </si>
  <si>
    <t>Station Access Income LTC - Claverdon</t>
  </si>
  <si>
    <t>Station Access Income LTC - Codsall</t>
  </si>
  <si>
    <t>Station Access Income LTC - Colwall</t>
  </si>
  <si>
    <t>Station Access Income LTC - Coseley</t>
  </si>
  <si>
    <t>Station Access Income LTC - Cosford</t>
  </si>
  <si>
    <t>Station Access Income LTC - Coventry Arena</t>
  </si>
  <si>
    <t>Station Access Income LTC - Cradley Heath</t>
  </si>
  <si>
    <t>Station Access Income LTC - Danzey</t>
  </si>
  <si>
    <t>Station Access Income LTC - Droitwich Spa</t>
  </si>
  <si>
    <t>Station Access Income LTC - Duddeston</t>
  </si>
  <si>
    <t>Station Access Income LTC - Dudley Port</t>
  </si>
  <si>
    <t>Station Access Income LTC - Earlswood (West Midlands)</t>
  </si>
  <si>
    <t>Station Access Income LTC - Erdington</t>
  </si>
  <si>
    <t>Station Access Income LTC - Fenny Stratford</t>
  </si>
  <si>
    <t>Station Access Income LTC - Five Ways</t>
  </si>
  <si>
    <t>Station Access Income LTC - Four Oaks</t>
  </si>
  <si>
    <t>Station Access Income LTC - Garston (Hertfordshire)</t>
  </si>
  <si>
    <t>Station Access Income LTC - Gravelly Hill</t>
  </si>
  <si>
    <t>Station Access Income LTC - Great Malvern</t>
  </si>
  <si>
    <t>Station Access Income LTC - Hagley</t>
  </si>
  <si>
    <t>Station Access Income LTC - Hall Green</t>
  </si>
  <si>
    <t>Station Access Income LTC - Hampton-in-Arden</t>
  </si>
  <si>
    <t>Station Access Income LTC - Hamstead</t>
  </si>
  <si>
    <t>Station Access Income LTC - Hartford</t>
  </si>
  <si>
    <t>Station Access Income LTC - Hartlebury</t>
  </si>
  <si>
    <t>Station Access Income LTC - Hednesford</t>
  </si>
  <si>
    <t>Station Access Income LTC - Hemel Hempstead</t>
  </si>
  <si>
    <t>Station Access Income LTC - Henley-in-Arden</t>
  </si>
  <si>
    <t>Station Access Income LTC - How Wood (Herts)</t>
  </si>
  <si>
    <t>Station Access Income LTC - Jewellery Quarter</t>
  </si>
  <si>
    <t>Station Access Income LTC - Kempston Hardwick</t>
  </si>
  <si>
    <t>Station Access Income LTC - Kidderminster</t>
  </si>
  <si>
    <t>Station Access Income LTC - Kings Langley</t>
  </si>
  <si>
    <t>Station Access Income LTC - Kings Norton</t>
  </si>
  <si>
    <t>Station Access Income LTC - Landywood</t>
  </si>
  <si>
    <t>Station Access Income LTC - Langley Green</t>
  </si>
  <si>
    <t>Station Access Income LTC - Lea Hall</t>
  </si>
  <si>
    <t>Station Access Income LTC - Ledbury</t>
  </si>
  <si>
    <t>Station Access Income LTC - Leighton Buzzard</t>
  </si>
  <si>
    <t>Station Access Income LTC - Lichfield City</t>
  </si>
  <si>
    <t>Station Access Income LTC - Lichfield Trent Valley (High Level / Low Level)</t>
  </si>
  <si>
    <t>Station Access Income LTC - Lidlington</t>
  </si>
  <si>
    <t>Station Access Income LTC - Long Buckby</t>
  </si>
  <si>
    <t>Station Access Income LTC - Longbridge</t>
  </si>
  <si>
    <t>Station Access Income LTC - Lye</t>
  </si>
  <si>
    <t>Station Access Income LTC - Malvern Link</t>
  </si>
  <si>
    <t>Station Access Income LTC - Marston Green</t>
  </si>
  <si>
    <t>Station Access Income LTC - Millbrook (Bedfordshire)</t>
  </si>
  <si>
    <t>Station Access Income LTC - Milton Keynes Central</t>
  </si>
  <si>
    <t>Station Access Income LTC - Northampton</t>
  </si>
  <si>
    <t>Station Access Income LTC - Northfield</t>
  </si>
  <si>
    <t>Station Access Income LTC - Norton Bridge</t>
  </si>
  <si>
    <t>Station Access Income LTC - Nuneaton</t>
  </si>
  <si>
    <t>Station Access Income LTC - Oakengates</t>
  </si>
  <si>
    <t>Station Access Income LTC - Old Hill</t>
  </si>
  <si>
    <t>Station Access Income LTC - Olton</t>
  </si>
  <si>
    <t>Station Access Income LTC - Park Street</t>
  </si>
  <si>
    <t>Station Access Income LTC - Penkridge</t>
  </si>
  <si>
    <t>Station Access Income LTC - Perry Barr</t>
  </si>
  <si>
    <t>Station Access Income LTC - Polesworth</t>
  </si>
  <si>
    <t>Station Access Income LTC - Redditch</t>
  </si>
  <si>
    <t>Station Access Income LTC - Ridgmont</t>
  </si>
  <si>
    <t>Station Access Income LTC - Rowley Regis</t>
  </si>
  <si>
    <t>Station Access Income LTC - Rugeley Town</t>
  </si>
  <si>
    <t>Station Access Income LTC - Rugeley Trent Valley</t>
  </si>
  <si>
    <t>Station Access Income LTC - Sandwell &amp; Dudley</t>
  </si>
  <si>
    <t>Station Access Income LTC - Selly Oak</t>
  </si>
  <si>
    <t>Station Access Income LTC - Shenstone</t>
  </si>
  <si>
    <t>Station Access Income LTC - Shifnal</t>
  </si>
  <si>
    <t>Station Access Income LTC - Shirley</t>
  </si>
  <si>
    <t>Station Access Income LTC - Small Heath</t>
  </si>
  <si>
    <t>Station Access Income LTC - Smethwick Galton Bridge</t>
  </si>
  <si>
    <t>Station Access Income LTC - Smethwick Rolfe Street</t>
  </si>
  <si>
    <t>Station Access Income LTC - Spring Road</t>
  </si>
  <si>
    <t>Station Access Income LTC - St Albans Abbey</t>
  </si>
  <si>
    <t>Station Access Income LTC - Stechford</t>
  </si>
  <si>
    <t>Station Access Income LTC - Stewartby</t>
  </si>
  <si>
    <t>Station Access Income LTC - Stone</t>
  </si>
  <si>
    <t>Station Access Income LTC - Stourbridge Junction</t>
  </si>
  <si>
    <t>Station Access Income LTC - Stourbridge Town</t>
  </si>
  <si>
    <t>Station Access Income LTC - Stratford-upon-Avon</t>
  </si>
  <si>
    <t>Station Access Income LTC - Stratford-upon-Avon Parkway</t>
  </si>
  <si>
    <t>Station Access Income LTC - Sutton Coldfield</t>
  </si>
  <si>
    <t>Station Access Income LTC - Tame Bridge Parkway</t>
  </si>
  <si>
    <t>Station Access Income LTC - Telford Central</t>
  </si>
  <si>
    <t>Station Access Income LTC - The Hawthorns</t>
  </si>
  <si>
    <t>Station Access Income LTC - The Lakes (Warwickshire)</t>
  </si>
  <si>
    <t>Station Access Income LTC - Tile Hill</t>
  </si>
  <si>
    <t>Station Access Income LTC - Tipton</t>
  </si>
  <si>
    <t>Station Access Income LTC - Tring</t>
  </si>
  <si>
    <t>Station Access Income LTC - Tyseley</t>
  </si>
  <si>
    <t>Station Access Income LTC - University</t>
  </si>
  <si>
    <t>Station Access Income LTC - Walsall</t>
  </si>
  <si>
    <t>Station Access Income LTC - Water Orton</t>
  </si>
  <si>
    <t>Station Access Income LTC - Watford Junction</t>
  </si>
  <si>
    <t>Station Access Income LTC - Watford North</t>
  </si>
  <si>
    <t>Station Access Income LTC - Wedgewood</t>
  </si>
  <si>
    <t>Station Access Income LTC - Wellington (Shropshire)</t>
  </si>
  <si>
    <t>Station Access Income LTC - Whitlock's End</t>
  </si>
  <si>
    <t>Station Access Income LTC - Widney Manor</t>
  </si>
  <si>
    <t>Station Access Income LTC - Wilmcote</t>
  </si>
  <si>
    <t>Station Access Income LTC - Wilnecote</t>
  </si>
  <si>
    <t>Station Access Income LTC - Winsford</t>
  </si>
  <si>
    <t>Station Access Income LTC - Witton</t>
  </si>
  <si>
    <t>Station Access Income LTC - Woburn Sands</t>
  </si>
  <si>
    <t>Station Access Income LTC - Wolverhampton</t>
  </si>
  <si>
    <t>Station Access Income LTC - Wolverton</t>
  </si>
  <si>
    <t>Station Access Income LTC - Wood End</t>
  </si>
  <si>
    <t>Station Access Income LTC - Wootton Wawen</t>
  </si>
  <si>
    <t>Station Access Income LTC - Worcester Foregate Street</t>
  </si>
  <si>
    <t>Station Access Income LTC - Worcester Shrub Hill</t>
  </si>
  <si>
    <t>Station Access Income LTC - Wylde Green</t>
  </si>
  <si>
    <t>Station Access Income LTC - Wythall</t>
  </si>
  <si>
    <t>Station Access Income LTC - Yardley Wood</t>
  </si>
  <si>
    <t>Electrified Mileages</t>
  </si>
  <si>
    <t>AC (OLE) Mileage</t>
  </si>
  <si>
    <t>DC (Third Rail) Mileage</t>
  </si>
  <si>
    <t>Secondary Station Access Charges LTC - Alsager</t>
  </si>
  <si>
    <t>Secondary Station Access Charges LTC - Ashchurch for Tewkesbury</t>
  </si>
  <si>
    <t>Secondary Station Access Charges LTC - Bedford</t>
  </si>
  <si>
    <t>Secondary Station Access Charges LTC - Birmingham International</t>
  </si>
  <si>
    <t>Secondary Station Access Charges LTC - Birmingham Moor Street</t>
  </si>
  <si>
    <t>Secondary Station Access Charges LTC - Bushey</t>
  </si>
  <si>
    <t>Secondary Station Access Charges LTC - Coventry</t>
  </si>
  <si>
    <t>Secondary Station Access Charges LTC - Crewe</t>
  </si>
  <si>
    <t>Secondary Station Access Charges LTC - Dorridge</t>
  </si>
  <si>
    <t>Secondary Station Access Charges LTC - Harrow &amp; Wealdstone</t>
  </si>
  <si>
    <t>Secondary Station Access Charges LTC - Hatton</t>
  </si>
  <si>
    <t>Secondary Station Access Charges LTC - Hereford</t>
  </si>
  <si>
    <t>Secondary Station Access Charges LTC - Kidsgrove</t>
  </si>
  <si>
    <t>Secondary Station Access Charges LTC - Lapworth</t>
  </si>
  <si>
    <t>Secondary Station Access Charges LTC - Leamington Spa</t>
  </si>
  <si>
    <t>Secondary Station Access Charges LTC - Rugby</t>
  </si>
  <si>
    <t>Secondary Station Access Charges LTC - Runcorn</t>
  </si>
  <si>
    <t>Secondary Station Access Charges LTC - Shrewsbury</t>
  </si>
  <si>
    <t>Secondary Station Access Charges LTC - Solihull</t>
  </si>
  <si>
    <t>Secondary Station Access Charges LTC - Stafford</t>
  </si>
  <si>
    <t>Secondary Station Access Charges LTC - Stoke-on-Trent</t>
  </si>
  <si>
    <t>Secondary Station Access Charges LTC - Warwick</t>
  </si>
  <si>
    <t>Secondary Station Access Charges LTC - Wembley Central</t>
  </si>
  <si>
    <t>Secondary Station Access Qualifying Expenditure</t>
  </si>
  <si>
    <t>Variable Usage Charge</t>
  </si>
  <si>
    <t>Variable Usage Charge Rates</t>
  </si>
  <si>
    <t>£/ vehicle mile</t>
  </si>
  <si>
    <t>VUC</t>
  </si>
  <si>
    <t>Electric Current for Traction</t>
  </si>
  <si>
    <t>Electricity Cost</t>
  </si>
  <si>
    <t>EC4T Average Rate</t>
  </si>
  <si>
    <t>£/ kwh</t>
  </si>
  <si>
    <t>EC4T Average Consumption</t>
  </si>
  <si>
    <t>kwh/ train mile</t>
  </si>
  <si>
    <t>EC4T Charge</t>
  </si>
  <si>
    <t>Electrification Asset Usage Charge</t>
  </si>
  <si>
    <t>AC (OLE)</t>
  </si>
  <si>
    <t>DC (Third Rail)</t>
  </si>
  <si>
    <t>EAUC Rates</t>
  </si>
  <si>
    <t>Capacity Charges</t>
  </si>
  <si>
    <t>Service Code</t>
  </si>
  <si>
    <t>Capacity Charge Weekday Rates</t>
  </si>
  <si>
    <t>£/ train mile</t>
  </si>
  <si>
    <t>Regulated capacity charge weekday rates by service code</t>
  </si>
  <si>
    <t>Capacity Charge Weekend Rates</t>
  </si>
  <si>
    <t>Regulated capacity charge weekend rates by service code</t>
  </si>
  <si>
    <t>Capacity Charge Weekday Mileage</t>
  </si>
  <si>
    <t>Weekday train mileage by service code</t>
  </si>
  <si>
    <t>Capacity Charge Weekend Mileage</t>
  </si>
  <si>
    <t>Weekend train mileage by service code</t>
  </si>
  <si>
    <t>Check consistency of total train mileage by rolling stock type and service code</t>
  </si>
  <si>
    <t>Weekday Capacity Charge</t>
  </si>
  <si>
    <t>Weekend Capacity Charge</t>
  </si>
  <si>
    <t>Train Mileage Check</t>
  </si>
  <si>
    <t>Variable Usage Charges</t>
  </si>
  <si>
    <t>Independent Station Access Long Term Charge</t>
  </si>
  <si>
    <t>Independent Station Access Qualifying Expenditure</t>
  </si>
  <si>
    <t>Secondary Station Access Long Term Charge</t>
  </si>
  <si>
    <t>Independent Station Access Charge LTC - Birmingham New Street</t>
  </si>
  <si>
    <t>Independent Station Access Charge LTC - London Euston</t>
  </si>
  <si>
    <t>Independent Station Access Charge LTC - Liverpool Lime Street (High Level)</t>
  </si>
  <si>
    <t>Share of regulated Long Term Charges for use of stations operated by other TOCs</t>
  </si>
  <si>
    <t>Regulated Long Term Charges for use of each SFO station</t>
  </si>
  <si>
    <t>Regulated variable usage charge rates, disaggregated by motor and trailer cars for electric and loco-hauled stock</t>
  </si>
  <si>
    <t>Average electricity consumption rates per train mile by rolling stock type</t>
  </si>
  <si>
    <t>Regulated EAUC rates</t>
  </si>
  <si>
    <t>First Reserve Rent charges for use of each SFO station</t>
  </si>
  <si>
    <t>Depot Charges: Network Rail - Bletchley</t>
  </si>
  <si>
    <t>Depot Charges: Network Rail - Camden</t>
  </si>
  <si>
    <t>Depot Charges: Network Rail - Shrewsbury</t>
  </si>
  <si>
    <t>Depot Charges: Network Rail - Soho</t>
  </si>
  <si>
    <t>Depot Charges: Network Rail - Tyseley</t>
  </si>
  <si>
    <t>Depot Charges: Network Rail - Worcester</t>
  </si>
  <si>
    <t>Depot Charges: Siemens - Kings Heath (Northampton)</t>
  </si>
  <si>
    <t>Regulated Long Term Charges for use of each station operated by Network Rail</t>
  </si>
  <si>
    <t>Could include clearing of litter from track at stations</t>
  </si>
  <si>
    <t>Other Funded Infrastructure (Spare)</t>
  </si>
  <si>
    <t>CE KPI - Customer Experience</t>
  </si>
  <si>
    <t>CE KPI - Presentation of Facilities</t>
  </si>
  <si>
    <t>CE KPI - Staff Performance</t>
  </si>
  <si>
    <t>PPM = Public Performance Measure</t>
  </si>
  <si>
    <t>NRPS = National Rail Passenger Survey</t>
  </si>
  <si>
    <t>Station Improvement Fund - Capex</t>
  </si>
  <si>
    <t>Revenue from Other Costs Offcharged</t>
  </si>
  <si>
    <t>Revenue from Station Access Offcharged</t>
  </si>
  <si>
    <t>Station Access Income: Long Term Charges LTC - SFO stations</t>
  </si>
  <si>
    <t>Station Access Income QX - Acocks Green</t>
  </si>
  <si>
    <t>Station Access Income QX - Acton Bridge</t>
  </si>
  <si>
    <t>Station Access Income QX - Adderley Park</t>
  </si>
  <si>
    <t>Station Access Income QX - Albrighton</t>
  </si>
  <si>
    <t>Station Access Income QX - Alvechurch</t>
  </si>
  <si>
    <t>Station Access Income QX - Apsley</t>
  </si>
  <si>
    <t>Station Access Income QX - Aspley Guise</t>
  </si>
  <si>
    <t>Station Access Income QX - Aston</t>
  </si>
  <si>
    <t>Station Access Income QX - Atherstone</t>
  </si>
  <si>
    <t>Station Access Income QX - Barlaston</t>
  </si>
  <si>
    <t>Station Access Income QX - Barnt Green</t>
  </si>
  <si>
    <t>Station Access Income QX - Bearley</t>
  </si>
  <si>
    <t>Station Access Income QX - Bedford St Johns</t>
  </si>
  <si>
    <t>Station Access Income QX - Bedworth</t>
  </si>
  <si>
    <t>Station Access Income QX - Berkhamsted</t>
  </si>
  <si>
    <t>Station Access Income QX - Berkswell</t>
  </si>
  <si>
    <t>Station Access Income QX - Bermuda Park</t>
  </si>
  <si>
    <t>Station Access Income QX - Bescot Stadium</t>
  </si>
  <si>
    <t>Station Access Income QX - Bilbrook</t>
  </si>
  <si>
    <t>Station Access Income QX - Birmingham Snow Hill</t>
  </si>
  <si>
    <t>Station Access Income QX - Blake Street</t>
  </si>
  <si>
    <t>Station Access Income QX - Blakedown</t>
  </si>
  <si>
    <t>Station Access Income QX - Bletchley</t>
  </si>
  <si>
    <t>Station Access Income QX - Bloxwich</t>
  </si>
  <si>
    <t>Station Access Income QX - Bloxwich North</t>
  </si>
  <si>
    <t>Station Access Income QX - Bordesley</t>
  </si>
  <si>
    <t>Station Access Income QX - Bournville</t>
  </si>
  <si>
    <t>Station Access Income QX - Bow Brickhill</t>
  </si>
  <si>
    <t>Station Access Income QX - Bricket Wood</t>
  </si>
  <si>
    <t>Station Access Income QX - Bromsgrove</t>
  </si>
  <si>
    <t>Station Access Income QX - Butlers lane</t>
  </si>
  <si>
    <t>Station Access Income QX - Canley</t>
  </si>
  <si>
    <t>Station Access Income QX - Cannock</t>
  </si>
  <si>
    <t>Station Access Income QX - Cheddington</t>
  </si>
  <si>
    <t>Station Access Income QX - Chester Road</t>
  </si>
  <si>
    <t>Station Access Income QX - Claverdon</t>
  </si>
  <si>
    <t>Station Access Income QX - Codsall</t>
  </si>
  <si>
    <t>Station Access Income QX - Colwall</t>
  </si>
  <si>
    <t>Station Access Income QX - Coseley</t>
  </si>
  <si>
    <t>Station Access Income QX - Cosford</t>
  </si>
  <si>
    <t>Station Access Income QX - Coventry Arena</t>
  </si>
  <si>
    <t>Station Access Income QX - Cradley Heath</t>
  </si>
  <si>
    <t>Station Access Income QX - Danzey</t>
  </si>
  <si>
    <t>Station Access Income QX - Droitwich Spa</t>
  </si>
  <si>
    <t>Station Access Income QX - Duddeston</t>
  </si>
  <si>
    <t>Station Access Income QX - Dudley Port</t>
  </si>
  <si>
    <t>Station Access Income QX - Earlswood (West Midlands)</t>
  </si>
  <si>
    <t>Station Access Income QX - Erdington</t>
  </si>
  <si>
    <t>Station Access Income QX - Fenny Stratford</t>
  </si>
  <si>
    <t>Station Access Income QX - Five Ways</t>
  </si>
  <si>
    <t>Station Access Income QX - Four Oaks</t>
  </si>
  <si>
    <t>Station Access Income QX - Garston (Hertfordshire)</t>
  </si>
  <si>
    <t>Station Access Income QX - Gravelly Hill</t>
  </si>
  <si>
    <t>Station Access Income QX - Great Malvern</t>
  </si>
  <si>
    <t>Station Access Income QX - Hagley</t>
  </si>
  <si>
    <t>Station Access Income QX - Hall Green</t>
  </si>
  <si>
    <t>Station Access Income QX - Hampton-in-Arden</t>
  </si>
  <si>
    <t>Station Access Income QX - Hamstead</t>
  </si>
  <si>
    <t>Station Access Income QX - Hartford</t>
  </si>
  <si>
    <t>Station Access Income QX - Hartlebury</t>
  </si>
  <si>
    <t>Station Access Income QX - Hednesford</t>
  </si>
  <si>
    <t>Station Access Income QX - Hemel Hempstead</t>
  </si>
  <si>
    <t>Station Access Income QX - Henley-in-Arden</t>
  </si>
  <si>
    <t>Station Access Income QX - How Wood (Herts)</t>
  </si>
  <si>
    <t>Station Access Income QX - Jewellery Quarter</t>
  </si>
  <si>
    <t>Station Access Income QX - Kempston Hardwick</t>
  </si>
  <si>
    <t>Station Access Income QX - Kidderminster</t>
  </si>
  <si>
    <t>Station Access Income QX - Kings Langley</t>
  </si>
  <si>
    <t>Station Access Income QX - Kings Norton</t>
  </si>
  <si>
    <t>Station Access Income QX - Landywood</t>
  </si>
  <si>
    <t>Station Access Income QX - Langley Green</t>
  </si>
  <si>
    <t>Station Access Income QX - Lea Hall</t>
  </si>
  <si>
    <t>Station Access Income QX - Ledbury</t>
  </si>
  <si>
    <t>Station Access Income QX - Leighton Buzzard</t>
  </si>
  <si>
    <t>Station Access Income QX - Lichfield City</t>
  </si>
  <si>
    <t>Station Access Income QX - Lichfield Trent Valley (High Level / Low Level)</t>
  </si>
  <si>
    <t>Station Access Income QX - Lidlington</t>
  </si>
  <si>
    <t>Station Access Income QX - Long Buckby</t>
  </si>
  <si>
    <t>Station Access Income QX - Longbridge</t>
  </si>
  <si>
    <t>Station Access Income QX - Lye</t>
  </si>
  <si>
    <t>Station Access Income QX - Malvern Link</t>
  </si>
  <si>
    <t>Station Access Income QX - Marston Green</t>
  </si>
  <si>
    <t>Station Access Income QX - Millbrook (Bedfordshire)</t>
  </si>
  <si>
    <t>Station Access Income QX - Milton Keynes Central</t>
  </si>
  <si>
    <t>Station Access Income QX - Northampton</t>
  </si>
  <si>
    <t>Station Access Income QX - Northfield</t>
  </si>
  <si>
    <t>Station Access Income QX - Norton Bridge</t>
  </si>
  <si>
    <t>Station Access Income QX - Nuneaton</t>
  </si>
  <si>
    <t>Station Access Income QX - Oakengates</t>
  </si>
  <si>
    <t>Station Access Income QX - Old Hill</t>
  </si>
  <si>
    <t>Station Access Income QX - Olton</t>
  </si>
  <si>
    <t>Station Access Income QX - Park Street</t>
  </si>
  <si>
    <t>Station Access Income QX - Penkridge</t>
  </si>
  <si>
    <t>Station Access Income QX - Perry Barr</t>
  </si>
  <si>
    <t>Station Access Income QX - Polesworth</t>
  </si>
  <si>
    <t>Station Access Income QX - Redditch</t>
  </si>
  <si>
    <t>Station Access Income QX - Ridgmont</t>
  </si>
  <si>
    <t>Station Access Income QX - Rowley Regis</t>
  </si>
  <si>
    <t>Station Access Income QX - Rugeley Town</t>
  </si>
  <si>
    <t>Station Access Income QX - Rugeley Trent Valley</t>
  </si>
  <si>
    <t>Station Access Income QX - Sandwell &amp; Dudley</t>
  </si>
  <si>
    <t>Station Access Income QX - Selly Oak</t>
  </si>
  <si>
    <t>Station Access Income QX - Shenstone</t>
  </si>
  <si>
    <t>Station Access Income QX - Shifnal</t>
  </si>
  <si>
    <t>Station Access Income QX - Shirley</t>
  </si>
  <si>
    <t>Station Access Income QX - Small Heath</t>
  </si>
  <si>
    <t>Station Access Income QX - Smethwick Galton Bridge</t>
  </si>
  <si>
    <t>Station Access Income QX - Smethwick Rolfe Street</t>
  </si>
  <si>
    <t>Station Access Income QX - Spring Road</t>
  </si>
  <si>
    <t>Station Access Income QX - St Albans Abbey</t>
  </si>
  <si>
    <t>Station Access Income QX - Stechford</t>
  </si>
  <si>
    <t>Station Access Income QX - Stewartby</t>
  </si>
  <si>
    <t>Station Access Income QX - Stone</t>
  </si>
  <si>
    <t>Station Access Income QX - Stourbridge Junction</t>
  </si>
  <si>
    <t>Station Access Income QX - Stourbridge Town</t>
  </si>
  <si>
    <t>Station Access Income QX - Stratford-upon-Avon</t>
  </si>
  <si>
    <t>Station Access Income QX - Stratford-upon-Avon Parkway</t>
  </si>
  <si>
    <t>Station Access Income QX - Sutton Coldfield</t>
  </si>
  <si>
    <t>Station Access Income QX - Tame Bridge Parkway</t>
  </si>
  <si>
    <t>Station Access Income QX - Telford Central</t>
  </si>
  <si>
    <t>Station Access Income QX - The Hawthorns</t>
  </si>
  <si>
    <t>Station Access Income QX - The Lakes (Warwickshire)</t>
  </si>
  <si>
    <t>Station Access Income QX - Tile Hill</t>
  </si>
  <si>
    <t>Station Access Income QX - Tipton</t>
  </si>
  <si>
    <t>Station Access Income QX - Tring</t>
  </si>
  <si>
    <t>Station Access Income QX - Tyseley</t>
  </si>
  <si>
    <t>Station Access Income QX - University</t>
  </si>
  <si>
    <t>Station Access Income QX - Walsall</t>
  </si>
  <si>
    <t>Station Access Income QX - Water Orton</t>
  </si>
  <si>
    <t>Station Access Income QX - Watford Junction</t>
  </si>
  <si>
    <t>Station Access Income QX - Watford North</t>
  </si>
  <si>
    <t>Station Access Income QX - Wedgewood</t>
  </si>
  <si>
    <t>Station Access Income QX - Wellington (Shropshire)</t>
  </si>
  <si>
    <t>Station Access Income QX - Whitlock's End</t>
  </si>
  <si>
    <t>Station Access Income QX - Widney Manor</t>
  </si>
  <si>
    <t>Station Access Income QX - Wilmcote</t>
  </si>
  <si>
    <t>Station Access Income QX - Wilnecote</t>
  </si>
  <si>
    <t>Station Access Income QX - Winsford</t>
  </si>
  <si>
    <t>Station Access Income QX - Witton</t>
  </si>
  <si>
    <t>Station Access Income QX - Woburn Sands</t>
  </si>
  <si>
    <t>Station Access Income QX - Wolverhampton</t>
  </si>
  <si>
    <t>Station Access Income QX - Wolverton</t>
  </si>
  <si>
    <t>Station Access Income QX - Wood End</t>
  </si>
  <si>
    <t>Station Access Income QX - Wootton Wawen</t>
  </si>
  <si>
    <t>Station Access Income QX - Worcester Foregate Street</t>
  </si>
  <si>
    <t>Station Access Income QX - Worcester Shrub Hill</t>
  </si>
  <si>
    <t>Station Access Income QX - Wylde Green</t>
  </si>
  <si>
    <t>Station Access Income QX - Wythall</t>
  </si>
  <si>
    <t>Station Access Income QX - Yardley Wood</t>
  </si>
  <si>
    <t>Secondary Station Access Charges QX - Alsager</t>
  </si>
  <si>
    <t>Secondary Station Access Charges QX - Ashchurch for Tewkesbury</t>
  </si>
  <si>
    <t>Secondary Station Access Charges QX - Bedford</t>
  </si>
  <si>
    <t>Secondary Station Access Charges QX - Birmingham International</t>
  </si>
  <si>
    <t>Secondary Station Access Charges QX - Birmingham Moor Street</t>
  </si>
  <si>
    <t>Secondary Station Access Charges QX - Bushey</t>
  </si>
  <si>
    <t>Secondary Station Access Charges QX - Coventry</t>
  </si>
  <si>
    <t>Secondary Station Access Charges QX - Crewe</t>
  </si>
  <si>
    <t>Secondary Station Access Charges QX - Dorridge</t>
  </si>
  <si>
    <t>Secondary Station Access Charges QX - Harrow &amp; Wealdstone</t>
  </si>
  <si>
    <t>Secondary Station Access Charges QX - Hatton</t>
  </si>
  <si>
    <t>Secondary Station Access Charges QX - Hereford</t>
  </si>
  <si>
    <t>Secondary Station Access Charges QX - Kidsgrove</t>
  </si>
  <si>
    <t>Secondary Station Access Charges QX - Lapworth</t>
  </si>
  <si>
    <t>Secondary Station Access Charges QX - Leamington Spa</t>
  </si>
  <si>
    <t>Secondary Station Access Charges QX - Rugby</t>
  </si>
  <si>
    <t>Secondary Station Access Charges QX - Runcorn</t>
  </si>
  <si>
    <t>Secondary Station Access Charges QX - Shrewsbury</t>
  </si>
  <si>
    <t>Secondary Station Access Charges QX - Solihull</t>
  </si>
  <si>
    <t>Secondary Station Access Charges QX - Stafford</t>
  </si>
  <si>
    <t>Secondary Station Access Charges QX - Stoke-on-Trent</t>
  </si>
  <si>
    <t>Secondary Station Access Charges QX - Warwick</t>
  </si>
  <si>
    <t>Secondary Station Access Charges QX - Wembley Central</t>
  </si>
  <si>
    <t>Independent Station Access Charge QX - Birmingham New Street</t>
  </si>
  <si>
    <t>Independent Station Access Charge QX - London Euston</t>
  </si>
  <si>
    <t>Independent Station Access Charge QX - Liverpool Lime Street (High Level)</t>
  </si>
  <si>
    <t>[Financing Costs Line 12]</t>
  </si>
  <si>
    <t>[Financing Costs Line 13]</t>
  </si>
  <si>
    <t>GDP Adjustment</t>
  </si>
  <si>
    <t>CLE Adjustment</t>
  </si>
  <si>
    <t>[Operating Cashflow Line 5]</t>
  </si>
  <si>
    <t>[Operating Cashflow Line 4]</t>
  </si>
  <si>
    <t>Equity issue</t>
  </si>
  <si>
    <t>Equity redemption</t>
  </si>
  <si>
    <t>[Finance Servicing Line 12]</t>
  </si>
  <si>
    <t>[Finance Servicing Line 13]</t>
  </si>
  <si>
    <t>RSP Debtor</t>
  </si>
  <si>
    <t>Trade Debtors</t>
  </si>
  <si>
    <t>Other Debtors</t>
  </si>
  <si>
    <t>RSP Creditor</t>
  </si>
  <si>
    <t>Network Rail Creditor</t>
  </si>
  <si>
    <t>Trade Creditors</t>
  </si>
  <si>
    <t>Other Creditors</t>
  </si>
  <si>
    <t>Intercompany Creditors</t>
  </si>
  <si>
    <t>Accruals and Deferred Income</t>
  </si>
  <si>
    <t>Profit Share Creditor</t>
  </si>
  <si>
    <t>Creditors</t>
  </si>
  <si>
    <t>Schedule 3 to the Funding Deed - AFC Plan</t>
  </si>
  <si>
    <t>Extension Period weighting</t>
  </si>
  <si>
    <t>&lt;&lt;&lt; Cell F121 used by DfT for evaluation</t>
  </si>
  <si>
    <t>Years in Scope (after Minimun Financial Robustness Period)</t>
  </si>
  <si>
    <t>2017/18</t>
  </si>
  <si>
    <t>Sources:</t>
  </si>
  <si>
    <t>Summary Debtors and Creditors for FO&amp;C</t>
  </si>
  <si>
    <t>Actual Operating Costs (adjusted)</t>
  </si>
  <si>
    <t>Pre-adjusted Modified Revenue</t>
  </si>
  <si>
    <t>Pre-adjusted Actual Operating Costs</t>
  </si>
  <si>
    <t>EJ01 West Mids Snow Hill</t>
  </si>
  <si>
    <t>EJ02 Trent Valley</t>
  </si>
  <si>
    <t>EJ03 West Mids New Street</t>
  </si>
  <si>
    <t>EJ04 West Mids inter-urban</t>
  </si>
  <si>
    <t>EJ05 WC London - Northampton</t>
  </si>
  <si>
    <t>EJ06 WCML Branches</t>
  </si>
  <si>
    <t>Other: Centro concessions</t>
  </si>
  <si>
    <t>Other: Centro nNetwork</t>
  </si>
  <si>
    <t>Other: miscellaneous</t>
  </si>
  <si>
    <t>EJ01 - 12251310</t>
  </si>
  <si>
    <t>EJ01 - 12254320</t>
  </si>
  <si>
    <t>EJ01 - 12257320</t>
  </si>
  <si>
    <t>EJ01 - 12332320</t>
  </si>
  <si>
    <t>EJ01 - 22254000</t>
  </si>
  <si>
    <t>EJ01 - 22257000</t>
  </si>
  <si>
    <t>EJ01 - 22332000</t>
  </si>
  <si>
    <t>EJ02 - 22328000</t>
  </si>
  <si>
    <t>EJ02 - 22330000</t>
  </si>
  <si>
    <t>EJ03 - 12256320</t>
  </si>
  <si>
    <t>EJ03 - 12259320</t>
  </si>
  <si>
    <t>EJ03 - 12263310</t>
  </si>
  <si>
    <t>EJ03 - 12263810</t>
  </si>
  <si>
    <t>EJ03 - 12271310</t>
  </si>
  <si>
    <t>EJ03 - 12272320</t>
  </si>
  <si>
    <t>EJ03 - 12272820</t>
  </si>
  <si>
    <t>EJ03 - 22259000</t>
  </si>
  <si>
    <t>EJ03 - 22263000</t>
  </si>
  <si>
    <t>EJ03 - 22272000</t>
  </si>
  <si>
    <t>EJ03 - 22329000</t>
  </si>
  <si>
    <t>EJ03 - 22331000</t>
  </si>
  <si>
    <t>EJ04 - 22266000</t>
  </si>
  <si>
    <t>EJ04 - 22300000</t>
  </si>
  <si>
    <t>EJ05 - 22209000</t>
  </si>
  <si>
    <t>EJ06 - 22212000</t>
  </si>
  <si>
    <t>EJ06 - 22213000</t>
  </si>
  <si>
    <t>EJ99 - 22209001</t>
  </si>
  <si>
    <t>EJ99 - 22977000</t>
  </si>
  <si>
    <t>West Midlands Franchise</t>
  </si>
  <si>
    <t>Indices &amp; Rates</t>
  </si>
  <si>
    <t>PRRPI - NOT USED</t>
  </si>
  <si>
    <t xml:space="preserve">Bidders should not use this line item. </t>
  </si>
  <si>
    <t>Column 1 
Amount in the specified Franchisee Year that the Guarantor shall make available or procure that a third party shall make available to the Franchisee
£000</t>
  </si>
  <si>
    <t>Column 2 
Amount in the specified Franchisee Year that the Franchisee is scheduled to repay
£000</t>
  </si>
  <si>
    <t>Station Access Income LTC - Coleshill Parkway</t>
  </si>
  <si>
    <t>Station Access Income QX - Coleshill Parkway</t>
  </si>
  <si>
    <t>Secondary Station Access Charges LTC - Warwick Parkway</t>
  </si>
  <si>
    <t>Secondary Station Access Charges QX - Warwick Parkway</t>
  </si>
  <si>
    <t>Secondary Station Access Charges LTC - Cheltenham Spa</t>
  </si>
  <si>
    <t>Secondary Station Access Charges QX - Cheltenham Spa</t>
  </si>
  <si>
    <t>Secondary Station Access Charges LTC - Gloucester</t>
  </si>
  <si>
    <t>Secondary Station Access Charges QX - Gloucester</t>
  </si>
  <si>
    <t>Secondary Station Access Charges LTC - Wolverhampton</t>
  </si>
  <si>
    <t>Secondary Station Access Charges QX - Wolverhampton</t>
  </si>
  <si>
    <t>Station Access Income QX - Kenilworth</t>
  </si>
  <si>
    <t>Station Access Income LTC - Kenilworth</t>
  </si>
  <si>
    <t>SFO Station Access Charge LTC (TRR) - Acocks Green</t>
  </si>
  <si>
    <t>SFO Station Access Charge LTC (TRR) - Acton Bridge</t>
  </si>
  <si>
    <t>SFO Station Access Charge LTC (TRR) - Adderley Park</t>
  </si>
  <si>
    <t>SFO Station Access Charge LTC (TRR) - Albrighton</t>
  </si>
  <si>
    <t>SFO Station Access Charge LTC (TRR) - Alvechurch</t>
  </si>
  <si>
    <t>SFO Station Access Charge LTC (TRR) - Apsley</t>
  </si>
  <si>
    <t>SFO Station Access Charge LTC (TRR) - Aspley Guise</t>
  </si>
  <si>
    <t>SFO Station Access Charge LTC (TRR) - Aston</t>
  </si>
  <si>
    <t>SFO Station Access Charge LTC (TRR) - Atherstone</t>
  </si>
  <si>
    <t>SFO Station Access Charge LTC (TRR) - Barlaston</t>
  </si>
  <si>
    <t>SFO Station Access Charge LTC (TRR) - Barnt Green</t>
  </si>
  <si>
    <t>SFO Station Access Charge LTC (TRR) - Bearley</t>
  </si>
  <si>
    <t>SFO Station Access Charge LTC (TRR) - Bedford St Johns</t>
  </si>
  <si>
    <t>SFO Station Access Charge LTC (TRR) - Bedworth</t>
  </si>
  <si>
    <t>SFO Station Access Charge LTC (TRR) - Berkhamsted</t>
  </si>
  <si>
    <t>SFO Station Access Charge LTC (TRR) - Berkswell</t>
  </si>
  <si>
    <t>SFO Station Access Charge LTC (TRR) - Bermuda Park</t>
  </si>
  <si>
    <t>SFO Station Access Charge LTC (TRR) - Bescot Stadium</t>
  </si>
  <si>
    <t>SFO Station Access Charge LTC (TRR) - Bilbrook</t>
  </si>
  <si>
    <t>SFO Station Access Charge LTC (TRR) - Birmingham Snow Hill</t>
  </si>
  <si>
    <t>SFO Station Access Charge LTC (TRR) - Blake Street</t>
  </si>
  <si>
    <t>SFO Station Access Charge LTC (TRR) - Blakedown</t>
  </si>
  <si>
    <t>SFO Station Access Charge LTC (TRR) - Bletchley</t>
  </si>
  <si>
    <t>SFO Station Access Charge LTC (TRR) - Bloxwich</t>
  </si>
  <si>
    <t>SFO Station Access Charge LTC (TRR) - Bloxwich North</t>
  </si>
  <si>
    <t>SFO Station Access Charge LTC (TRR) - Bordesley</t>
  </si>
  <si>
    <t>SFO Station Access Charge LTC (TRR) - Bournville</t>
  </si>
  <si>
    <t>SFO Station Access Charge LTC (TRR) - Bow Brickhill</t>
  </si>
  <si>
    <t>SFO Station Access Charge LTC (TRR) - Bricket Wood</t>
  </si>
  <si>
    <t>SFO Station Access Charge LTC (TRR) - Bromsgrove</t>
  </si>
  <si>
    <t>SFO Station Access Charge LTC (TRR) - Butlers lane</t>
  </si>
  <si>
    <t>SFO Station Access Charge LTC (TRR) - Canley</t>
  </si>
  <si>
    <t>SFO Station Access Charge LTC (TRR) - Cannock</t>
  </si>
  <si>
    <t>SFO Station Access Charge LTC (TRR) - Cheddington</t>
  </si>
  <si>
    <t>SFO Station Access Charge LTC (TRR) - Chester Road</t>
  </si>
  <si>
    <t>SFO Station Access Charge LTC (TRR) - Claverdon</t>
  </si>
  <si>
    <t>SFO Station Access Charge LTC (TRR) - Codsall</t>
  </si>
  <si>
    <t>SFO Station Access Charge LTC (TRR) - Colwall</t>
  </si>
  <si>
    <t>SFO Station Access Charge LTC (TRR) - Coleshill Parkway</t>
  </si>
  <si>
    <t>SFO Station Access Charge LTC (TRR) - Coseley</t>
  </si>
  <si>
    <t>SFO Station Access Charge LTC (TRR) - Cosford</t>
  </si>
  <si>
    <t>SFO Station Access Charge LTC (TRR) - Coventry Arena</t>
  </si>
  <si>
    <t>SFO Station Access Charge LTC (TRR) - Cradley Heath</t>
  </si>
  <si>
    <t>SFO Station Access Charge LTC (TRR) - Danzey</t>
  </si>
  <si>
    <t>SFO Station Access Charge LTC (TRR) - Droitwich Spa</t>
  </si>
  <si>
    <t>SFO Station Access Charge LTC (TRR) - Duddeston</t>
  </si>
  <si>
    <t>SFO Station Access Charge LTC (TRR) - Dudley Port</t>
  </si>
  <si>
    <t>SFO Station Access Charge LTC (TRR) - Earlswood (West Midlands)</t>
  </si>
  <si>
    <t>SFO Station Access Charge LTC (TRR) - Erdington</t>
  </si>
  <si>
    <t>SFO Station Access Charge LTC (TRR) - Fenny Stratford</t>
  </si>
  <si>
    <t>SFO Station Access Charge LTC (TRR) - Five Ways</t>
  </si>
  <si>
    <t>SFO Station Access Charge LTC (TRR) - Four Oaks</t>
  </si>
  <si>
    <t>SFO Station Access Charge LTC (TRR) - Garston (Hertfordshire)</t>
  </si>
  <si>
    <t>SFO Station Access Charge LTC (TRR) - Gravelly Hill</t>
  </si>
  <si>
    <t>SFO Station Access Charge LTC (TRR) - Great Malvern</t>
  </si>
  <si>
    <t>SFO Station Access Charge LTC (TRR) - Hagley</t>
  </si>
  <si>
    <t>SFO Station Access Charge LTC (TRR) - Hall Green</t>
  </si>
  <si>
    <t>SFO Station Access Charge LTC (TRR) - Hampton-in-Arden</t>
  </si>
  <si>
    <t>SFO Station Access Charge LTC (TRR) - Hamstead</t>
  </si>
  <si>
    <t>SFO Station Access Charge LTC (TRR) - Hartford</t>
  </si>
  <si>
    <t>SFO Station Access Charge LTC (TRR) - Hartlebury</t>
  </si>
  <si>
    <t>SFO Station Access Charge LTC (TRR) - Hednesford</t>
  </si>
  <si>
    <t>SFO Station Access Charge LTC (TRR) - Hemel Hempstead</t>
  </si>
  <si>
    <t>SFO Station Access Charge LTC (TRR) - Henley-in-Arden</t>
  </si>
  <si>
    <t>SFO Station Access Charge LTC (TRR) - How Wood (Herts)</t>
  </si>
  <si>
    <t>SFO Station Access Charge LTC (TRR) - Jewellery Quarter</t>
  </si>
  <si>
    <t>SFO Station Access Charge LTC (TRR) - Kempston Hardwick</t>
  </si>
  <si>
    <t>SFO Station Access Charge LTC (TRR) - Kenilworth</t>
  </si>
  <si>
    <t>SFO Station Access Charge LTC (TRR) - Kidderminster</t>
  </si>
  <si>
    <t>SFO Station Access Charge LTC (TRR) - Kings Langley</t>
  </si>
  <si>
    <t>SFO Station Access Charge LTC (TRR) - Kings Norton</t>
  </si>
  <si>
    <t>SFO Station Access Charge LTC (TRR) - Landywood</t>
  </si>
  <si>
    <t>SFO Station Access Charge LTC (TRR) - Langley Green</t>
  </si>
  <si>
    <t>SFO Station Access Charge LTC (TRR) - Lea Hall</t>
  </si>
  <si>
    <t>SFO Station Access Charge LTC (TRR) - Ledbury</t>
  </si>
  <si>
    <t>SFO Station Access Charge LTC (TRR) - Leighton Buzzard</t>
  </si>
  <si>
    <t>SFO Station Access Charge LTC (TRR) - Lichfield City</t>
  </si>
  <si>
    <t>SFO Station Access Charge LTC (TRR) - Lichfield Trent Valley (High Level / Low Level)</t>
  </si>
  <si>
    <t>SFO Station Access Charge LTC (TRR) - Lidlington</t>
  </si>
  <si>
    <t>SFO Station Access Charge LTC (TRR) - Long Buckby</t>
  </si>
  <si>
    <t>SFO Station Access Charge LTC (TRR) - Longbridge</t>
  </si>
  <si>
    <t>SFO Station Access Charge LTC (TRR) - Lye</t>
  </si>
  <si>
    <t>SFO Station Access Charge LTC (TRR) - Malvern Link</t>
  </si>
  <si>
    <t>SFO Station Access Charge LTC (TRR) - Marston Green</t>
  </si>
  <si>
    <t>SFO Station Access Charge LTC (TRR) - Millbrook (Bedfordshire)</t>
  </si>
  <si>
    <t>SFO Station Access Charge LTC (TRR) - Milton Keynes Central</t>
  </si>
  <si>
    <t>SFO Station Access Charge LTC (TRR) - Northampton</t>
  </si>
  <si>
    <t>SFO Station Access Charge LTC (TRR) - Northfield</t>
  </si>
  <si>
    <t>SFO Station Access Charge LTC (TRR) - Norton Bridge</t>
  </si>
  <si>
    <t>SFO Station Access Charge LTC (TRR) - Nuneaton</t>
  </si>
  <si>
    <t>SFO Station Access Charge LTC (TRR) - Oakengates</t>
  </si>
  <si>
    <t>SFO Station Access Charge LTC (TRR) - Old Hill</t>
  </si>
  <si>
    <t>SFO Station Access Charge LTC (TRR) - Olton</t>
  </si>
  <si>
    <t>SFO Station Access Charge LTC (TRR) - Park Street</t>
  </si>
  <si>
    <t>SFO Station Access Charge LTC (TRR) - Penkridge</t>
  </si>
  <si>
    <t>SFO Station Access Charge LTC (TRR) - Perry Barr</t>
  </si>
  <si>
    <t>SFO Station Access Charge LTC (TRR) - Polesworth</t>
  </si>
  <si>
    <t>SFO Station Access Charge LTC (TRR) - Redditch</t>
  </si>
  <si>
    <t>SFO Station Access Charge LTC (TRR) - Ridgmont</t>
  </si>
  <si>
    <t>SFO Station Access Charge LTC (TRR) - Rowley Regis</t>
  </si>
  <si>
    <t>SFO Station Access Charge LTC (TRR) - Rugeley Town</t>
  </si>
  <si>
    <t>SFO Station Access Charge LTC (TRR) - Rugeley Trent Valley</t>
  </si>
  <si>
    <t>SFO Station Access Charge LTC (TRR) - Sandwell &amp; Dudley</t>
  </si>
  <si>
    <t>SFO Station Access Charge LTC (TRR) - Selly Oak</t>
  </si>
  <si>
    <t>SFO Station Access Charge LTC (TRR) - Shenstone</t>
  </si>
  <si>
    <t>SFO Station Access Charge LTC (TRR) - Shifnal</t>
  </si>
  <si>
    <t>SFO Station Access Charge LTC (TRR) - Shirley</t>
  </si>
  <si>
    <t>SFO Station Access Charge LTC (TRR) - Small Heath</t>
  </si>
  <si>
    <t>SFO Station Access Charge LTC (TRR) - Smethwick Galton Bridge</t>
  </si>
  <si>
    <t>SFO Station Access Charge LTC (TRR) - Smethwick Rolfe Street</t>
  </si>
  <si>
    <t>SFO Station Access Charge LTC (TRR) - Spring Road</t>
  </si>
  <si>
    <t>SFO Station Access Charge LTC (TRR) - St Albans Abbey</t>
  </si>
  <si>
    <t>SFO Station Access Charge LTC (TRR) - Stechford</t>
  </si>
  <si>
    <t>SFO Station Access Charge LTC (TRR) - Stewartby</t>
  </si>
  <si>
    <t>SFO Station Access Charge LTC (TRR) - Stone</t>
  </si>
  <si>
    <t>SFO Station Access Charge LTC (TRR) - Stourbridge Junction</t>
  </si>
  <si>
    <t>SFO Station Access Charge LTC (TRR) - Stourbridge Town</t>
  </si>
  <si>
    <t>SFO Station Access Charge LTC (TRR) - Stratford-upon-Avon</t>
  </si>
  <si>
    <t>SFO Station Access Charge LTC (TRR) - Stratford-upon-Avon Parkway</t>
  </si>
  <si>
    <t>SFO Station Access Charge LTC (TRR) - Sutton Coldfield</t>
  </si>
  <si>
    <t>SFO Station Access Charge LTC (TRR) - Tame Bridge Parkway</t>
  </si>
  <si>
    <t>SFO Station Access Charge LTC (TRR) - Telford Central</t>
  </si>
  <si>
    <t>SFO Station Access Charge LTC (TRR) - The Hawthorns</t>
  </si>
  <si>
    <t>SFO Station Access Charge LTC (TRR) - The Lakes (Warwickshire)</t>
  </si>
  <si>
    <t>SFO Station Access Charge LTC (TRR) - Tile Hill</t>
  </si>
  <si>
    <t>SFO Station Access Charge LTC (TRR) - Tipton</t>
  </si>
  <si>
    <t>SFO Station Access Charge LTC (TRR) - Tring</t>
  </si>
  <si>
    <t>SFO Station Access Charge LTC (TRR) - Tyseley</t>
  </si>
  <si>
    <t>SFO Station Access Charge LTC (TRR) - University</t>
  </si>
  <si>
    <t>SFO Station Access Charge LTC (TRR) - Walsall</t>
  </si>
  <si>
    <t>SFO Station Access Charge LTC (TRR) - Water Orton</t>
  </si>
  <si>
    <t>SFO Station Access Charge LTC (TRR) - Watford Junction</t>
  </si>
  <si>
    <t>SFO Station Access Charge LTC (TRR) - Watford North</t>
  </si>
  <si>
    <t>SFO Station Access Charge LTC (TRR) - Wedgewood</t>
  </si>
  <si>
    <t>SFO Station Access Charge LTC (TRR) - Wellington (Shropshire)</t>
  </si>
  <si>
    <t>SFO Station Access Charge LTC (TRR) - Whitlock's End</t>
  </si>
  <si>
    <t>SFO Station Access Charge LTC (TRR) - Widney Manor</t>
  </si>
  <si>
    <t>SFO Station Access Charge LTC (TRR) - Wilmcote</t>
  </si>
  <si>
    <t>SFO Station Access Charge LTC (TRR) - Wilnecote</t>
  </si>
  <si>
    <t>SFO Station Access Charge LTC (TRR) - Winsford</t>
  </si>
  <si>
    <t>SFO Station Access Charge LTC (TRR) - Witton</t>
  </si>
  <si>
    <t>SFO Station Access Charge LTC (TRR) - Woburn Sands</t>
  </si>
  <si>
    <t>SFO Station Access Charge LTC (TRR) - Wolverhampton</t>
  </si>
  <si>
    <t>SFO Station Access Charge LTC (TRR) - Wolverton</t>
  </si>
  <si>
    <t>SFO Station Access Charge LTC (TRR) - Wood End</t>
  </si>
  <si>
    <t>SFO Station Access Charge LTC (TRR) - Wootton Wawen</t>
  </si>
  <si>
    <t>SFO Station Access Charge LTC (TRR) - Worcester Foregate Street</t>
  </si>
  <si>
    <t>SFO Station Access Charge LTC (TRR) - Worcester Shrub Hill</t>
  </si>
  <si>
    <t>SFO Station Access Charge LTC (TRR) - Wylde Green</t>
  </si>
  <si>
    <t>SFO Station Access Charge LTC (TRR) - Wythall</t>
  </si>
  <si>
    <t>SFO Station Access Charge LTC (TRR) - Yardley Wood</t>
  </si>
  <si>
    <t>SFO Station Access Long Term Charge (Third Reserve Rent)</t>
  </si>
  <si>
    <t>SFO Station Access Long Term Charge (First Reserve Rent)</t>
  </si>
  <si>
    <t>Station Facility Charge (Tring Car Park Deck)</t>
  </si>
  <si>
    <t>Station Facility Charge (Wolverhampton Improvements)</t>
  </si>
  <si>
    <t>[Other Annualised Capex Charges Line 2]</t>
  </si>
  <si>
    <t>Station Access Income LTC - Tamworth (High Level / Low Level)</t>
  </si>
  <si>
    <t>Station Access Income QX - Tamworth (High Level / Low Level)</t>
  </si>
  <si>
    <t>SFO Station Access Charge LTC (TRR) - Tamworth (High Level / Low Level)</t>
  </si>
  <si>
    <t>Secondary Station Access Charges LTC - Liverpool South Parkway</t>
  </si>
  <si>
    <t>Secondary Station Access Charges QX - Liverpool South Parkway</t>
  </si>
  <si>
    <t>Column 7</t>
  </si>
  <si>
    <t>Column 8</t>
  </si>
  <si>
    <t>Column 9</t>
  </si>
  <si>
    <t>Franchise Agreement Numbers - GDP and CLE Adjustment Payment numbers</t>
  </si>
  <si>
    <r>
      <t>Appendix 1 to Schedule 8.4: DfT</t>
    </r>
    <r>
      <rPr>
        <b/>
        <vertAlign val="subscript"/>
        <sz val="11.5"/>
        <color indexed="21"/>
        <rFont val="Arial"/>
        <family val="2"/>
      </rPr>
      <t>GDP</t>
    </r>
    <r>
      <rPr>
        <b/>
        <sz val="11.5"/>
        <color indexed="21"/>
        <rFont val="Arial"/>
        <family val="2"/>
      </rPr>
      <t>RW</t>
    </r>
  </si>
  <si>
    <r>
      <t>DfT</t>
    </r>
    <r>
      <rPr>
        <vertAlign val="subscript"/>
        <sz val="10"/>
        <color theme="1"/>
        <rFont val="Arial"/>
        <family val="2"/>
      </rPr>
      <t>GDP</t>
    </r>
    <r>
      <rPr>
        <sz val="10"/>
        <color theme="1"/>
        <rFont val="Arial"/>
        <family val="2"/>
      </rPr>
      <t>1RW</t>
    </r>
  </si>
  <si>
    <r>
      <t>% of DfT</t>
    </r>
    <r>
      <rPr>
        <vertAlign val="subscript"/>
        <sz val="10"/>
        <color theme="1"/>
        <rFont val="Arial"/>
        <family val="2"/>
      </rPr>
      <t>GDP</t>
    </r>
    <r>
      <rPr>
        <sz val="10"/>
        <color theme="1"/>
        <rFont val="Arial"/>
        <family val="2"/>
      </rPr>
      <t>R</t>
    </r>
  </si>
  <si>
    <r>
      <t>DfT</t>
    </r>
    <r>
      <rPr>
        <vertAlign val="subscript"/>
        <sz val="10"/>
        <color theme="1"/>
        <rFont val="Arial"/>
        <family val="2"/>
      </rPr>
      <t>GDP</t>
    </r>
    <r>
      <rPr>
        <sz val="10"/>
        <color theme="1"/>
        <rFont val="Arial"/>
        <family val="2"/>
      </rPr>
      <t>2RW</t>
    </r>
  </si>
  <si>
    <r>
      <t>DfT</t>
    </r>
    <r>
      <rPr>
        <b/>
        <vertAlign val="subscript"/>
        <sz val="10"/>
        <color indexed="8"/>
        <rFont val="Arial"/>
        <family val="2"/>
      </rPr>
      <t>GDP</t>
    </r>
    <r>
      <rPr>
        <b/>
        <sz val="10"/>
        <color indexed="8"/>
        <rFont val="Arial"/>
        <family val="2"/>
      </rPr>
      <t>R</t>
    </r>
  </si>
  <si>
    <t>Appendix 2 to Schedule 8.4: Adjusted Target GDP Index</t>
  </si>
  <si>
    <t>Nil band lower</t>
  </si>
  <si>
    <t>Nil band upper</t>
  </si>
  <si>
    <t>GDP Index value</t>
  </si>
  <si>
    <r>
      <t>DfT</t>
    </r>
    <r>
      <rPr>
        <vertAlign val="subscript"/>
        <sz val="10"/>
        <color theme="1"/>
        <rFont val="Arial"/>
        <family val="2"/>
      </rPr>
      <t>CLE</t>
    </r>
    <r>
      <rPr>
        <sz val="10"/>
        <color theme="1"/>
        <rFont val="Arial"/>
        <family val="2"/>
      </rPr>
      <t>1RW</t>
    </r>
  </si>
  <si>
    <r>
      <t>% of DfT</t>
    </r>
    <r>
      <rPr>
        <vertAlign val="subscript"/>
        <sz val="10"/>
        <color theme="1"/>
        <rFont val="Arial"/>
        <family val="2"/>
      </rPr>
      <t>CLE</t>
    </r>
    <r>
      <rPr>
        <sz val="10"/>
        <color theme="1"/>
        <rFont val="Arial"/>
        <family val="2"/>
      </rPr>
      <t>R</t>
    </r>
  </si>
  <si>
    <r>
      <t>DfT</t>
    </r>
    <r>
      <rPr>
        <vertAlign val="subscript"/>
        <sz val="10"/>
        <color theme="1"/>
        <rFont val="Arial"/>
        <family val="2"/>
      </rPr>
      <t>CLE</t>
    </r>
    <r>
      <rPr>
        <sz val="10"/>
        <color theme="1"/>
        <rFont val="Arial"/>
        <family val="2"/>
      </rPr>
      <t>2RW</t>
    </r>
  </si>
  <si>
    <r>
      <t>DfT</t>
    </r>
    <r>
      <rPr>
        <b/>
        <vertAlign val="subscript"/>
        <sz val="10"/>
        <color indexed="8"/>
        <rFont val="Arial"/>
        <family val="2"/>
      </rPr>
      <t>CLE</t>
    </r>
    <r>
      <rPr>
        <b/>
        <sz val="10"/>
        <color indexed="8"/>
        <rFont val="Arial"/>
        <family val="2"/>
      </rPr>
      <t>R</t>
    </r>
  </si>
  <si>
    <t>CLE Index value</t>
  </si>
  <si>
    <t>Appendix 1 to Schedule 8.2: Profit Share Thresholds (£)</t>
  </si>
  <si>
    <t>Appendix 2 to Schedule 8.2: Components of AFA (£)</t>
  </si>
  <si>
    <t>Appendix 2 to Schedule 8.2: Components of DFR (£)</t>
  </si>
  <si>
    <r>
      <t>Appendix 1 to Schedule 8.5: DfT</t>
    </r>
    <r>
      <rPr>
        <b/>
        <vertAlign val="subscript"/>
        <sz val="11.5"/>
        <color indexed="21"/>
        <rFont val="Arial"/>
        <family val="2"/>
      </rPr>
      <t>CLE</t>
    </r>
    <r>
      <rPr>
        <b/>
        <sz val="11.5"/>
        <color indexed="21"/>
        <rFont val="Arial"/>
        <family val="2"/>
      </rPr>
      <t>RW</t>
    </r>
  </si>
  <si>
    <t>Appendix 2 to Schedule 8.5: Adjusted Target CLE Index</t>
  </si>
  <si>
    <t>Cash lease payments in relation to on-balance sheet leased assets</t>
  </si>
  <si>
    <t>Exclude: Depreciation (including in relation to on-balance sheet leased assets)</t>
  </si>
  <si>
    <t>Exclude: Movement in any creditors or other liabilities related to on-balance sheet leased assets</t>
  </si>
  <si>
    <t>Year</t>
  </si>
  <si>
    <t>From</t>
  </si>
  <si>
    <t>To</t>
  </si>
  <si>
    <t>Continuous timeline</t>
  </si>
  <si>
    <t>Modified Revenue - continuous timeline</t>
  </si>
  <si>
    <t>Actual Operating Costs - continuous timeline</t>
  </si>
  <si>
    <r>
      <t>Franchise end (part)</t>
    </r>
    <r>
      <rPr>
        <sz val="10"/>
        <color rgb="FFFF0000"/>
        <rFont val="Arial"/>
        <family val="2"/>
      </rPr>
      <t xml:space="preserve"> </t>
    </r>
  </si>
  <si>
    <t xml:space="preserve">Franchise end 2 (part) </t>
  </si>
  <si>
    <t>Bidder Franchise Payments Period - continuous timeline</t>
  </si>
  <si>
    <t>Baseline Franchise Payments Period - continuous timeline</t>
  </si>
  <si>
    <t>Model timeline</t>
  </si>
  <si>
    <t>Period start</t>
  </si>
  <si>
    <t>Period end</t>
  </si>
  <si>
    <t>ME202 - DMU - Class 150/1 Angel</t>
  </si>
  <si>
    <t>ME202 - Class 150/1 Angel Trains</t>
  </si>
  <si>
    <t>Year 10 (extension)</t>
  </si>
  <si>
    <t>Year 11 (extension)</t>
  </si>
  <si>
    <t>Column Description in Templates [leave blank if unused]</t>
  </si>
  <si>
    <t>First Profit Share Threshold Amount or FPST £</t>
  </si>
  <si>
    <t>Second Profit Share Threshold Amount or SPST £</t>
  </si>
  <si>
    <t>Third Profit Share Threshold Amount or TPST £</t>
  </si>
  <si>
    <t>GDP Nil Band Lower</t>
  </si>
  <si>
    <t>GDP Nil Band Upper</t>
  </si>
  <si>
    <t>2015/16</t>
  </si>
  <si>
    <t>2016/17</t>
  </si>
  <si>
    <t>2018/19</t>
  </si>
  <si>
    <t>2019/20</t>
  </si>
  <si>
    <t>2020/21</t>
  </si>
  <si>
    <t>2021/22</t>
  </si>
  <si>
    <t>2022/23</t>
  </si>
  <si>
    <t>2023/24</t>
  </si>
  <si>
    <t>2024/25</t>
  </si>
  <si>
    <t>2025/26</t>
  </si>
  <si>
    <t>2026/27</t>
  </si>
  <si>
    <t>2027/28</t>
  </si>
  <si>
    <r>
      <t>DfT</t>
    </r>
    <r>
      <rPr>
        <b/>
        <vertAlign val="subscript"/>
        <sz val="10"/>
        <color indexed="8"/>
        <rFont val="Arial"/>
        <family val="2"/>
      </rPr>
      <t>CLE</t>
    </r>
    <r>
      <rPr>
        <b/>
        <sz val="10"/>
        <color indexed="8"/>
        <rFont val="Arial"/>
        <family val="2"/>
      </rPr>
      <t>2RW</t>
    </r>
  </si>
  <si>
    <r>
      <t>DfT</t>
    </r>
    <r>
      <rPr>
        <b/>
        <vertAlign val="subscript"/>
        <sz val="10"/>
        <color indexed="8"/>
        <rFont val="Arial"/>
        <family val="2"/>
      </rPr>
      <t>CLE</t>
    </r>
    <r>
      <rPr>
        <b/>
        <sz val="10"/>
        <color indexed="8"/>
        <rFont val="Arial"/>
        <family val="2"/>
      </rPr>
      <t>1RW</t>
    </r>
  </si>
  <si>
    <r>
      <t>DfT</t>
    </r>
    <r>
      <rPr>
        <b/>
        <vertAlign val="subscript"/>
        <sz val="10"/>
        <color indexed="8"/>
        <rFont val="Arial"/>
        <family val="2"/>
      </rPr>
      <t>GDP</t>
    </r>
    <r>
      <rPr>
        <b/>
        <sz val="10"/>
        <color indexed="8"/>
        <rFont val="Arial"/>
        <family val="2"/>
      </rPr>
      <t>1RW</t>
    </r>
  </si>
  <si>
    <r>
      <t>DfT</t>
    </r>
    <r>
      <rPr>
        <b/>
        <vertAlign val="subscript"/>
        <sz val="10"/>
        <color indexed="8"/>
        <rFont val="Arial"/>
        <family val="2"/>
      </rPr>
      <t>GDP</t>
    </r>
    <r>
      <rPr>
        <b/>
        <sz val="10"/>
        <color indexed="8"/>
        <rFont val="Arial"/>
        <family val="2"/>
      </rPr>
      <t>2RW</t>
    </r>
  </si>
  <si>
    <t>CLE Nil Band Lower</t>
  </si>
  <si>
    <t>CLE Nil Band Upper</t>
  </si>
  <si>
    <r>
      <t>Note: For the relevant periods, sum of PRRPI</t>
    </r>
    <r>
      <rPr>
        <vertAlign val="subscript"/>
        <sz val="7"/>
        <rFont val="Arial"/>
        <family val="2"/>
      </rPr>
      <t>GDP</t>
    </r>
    <r>
      <rPr>
        <sz val="10"/>
        <rFont val="Arial"/>
        <family val="2"/>
      </rPr>
      <t>, PRRPI</t>
    </r>
    <r>
      <rPr>
        <vertAlign val="subscript"/>
        <sz val="10"/>
        <rFont val="Arial"/>
        <family val="2"/>
      </rPr>
      <t>CLE</t>
    </r>
    <r>
      <rPr>
        <sz val="10"/>
        <rFont val="Arial"/>
        <family val="2"/>
      </rPr>
      <t xml:space="preserve"> and PRRPI</t>
    </r>
    <r>
      <rPr>
        <vertAlign val="subscript"/>
        <sz val="10"/>
        <rFont val="Arial"/>
        <family val="2"/>
      </rPr>
      <t>REM</t>
    </r>
    <r>
      <rPr>
        <sz val="10"/>
        <rFont val="Arial"/>
        <family val="2"/>
      </rPr>
      <t xml:space="preserve"> should match row 15 in P&amp;L3 and ORRPI should match row 16 in P&amp;L3 when the templates are set to Real. Revenue should be negative in rows 22-26 above, but positive in P&amp;L3.</t>
    </r>
  </si>
  <si>
    <t>Appendix 1 to Schedule 8.1: Annual Franchise Payments (£)</t>
  </si>
  <si>
    <t>Schedule 8.1: Franchise Payments</t>
  </si>
  <si>
    <r>
      <t>* Profit share thresholds represent the % of the pre-set revenue (sum of ORRPI, PRRPI</t>
    </r>
    <r>
      <rPr>
        <vertAlign val="subscript"/>
        <sz val="10"/>
        <rFont val="Arial"/>
        <family val="2"/>
      </rPr>
      <t>GDP</t>
    </r>
    <r>
      <rPr>
        <sz val="10"/>
        <rFont val="Arial"/>
        <family val="2"/>
      </rPr>
      <t>, PRRPI</t>
    </r>
    <r>
      <rPr>
        <vertAlign val="subscript"/>
        <sz val="10"/>
        <rFont val="Arial"/>
        <family val="2"/>
      </rPr>
      <t>CLE</t>
    </r>
    <r>
      <rPr>
        <sz val="10"/>
        <rFont val="Arial"/>
        <family val="2"/>
      </rPr>
      <t xml:space="preserve"> and PRRPI</t>
    </r>
    <r>
      <rPr>
        <vertAlign val="subscript"/>
        <sz val="10"/>
        <rFont val="Arial"/>
        <family val="2"/>
      </rPr>
      <t>REM</t>
    </r>
    <r>
      <rPr>
        <sz val="10"/>
        <rFont val="Arial"/>
        <family val="2"/>
      </rPr>
      <t>, as defined in Schedule 8.1 of the Franchise Agreement)</t>
    </r>
  </si>
  <si>
    <t>Only for use when Financial Model and Templates are set to "Nominal", rather than "Real".</t>
  </si>
  <si>
    <t>Column to reference to convert back from continous timeline to model timeline - only relevant for part years</t>
  </si>
  <si>
    <t>^ DfT to populate cells AE176, AG176 and AI176. Where cells AE179, AG179 and AI179 should bring through values from cells L169:AC169, the appropriate "column counter" reference from cells L22:AC22 should be entered in cells AE176, AG176 and AI176</t>
  </si>
  <si>
    <t>DfT to populate this FRT section in line with the specific franchise. If Year 1 is a part year, enter a "1" in the Year 1 column L145:AC145. If the relevant FRT period ends with a part year, enter a "1" in the relevant full year column in L145:AC145 or L146:AC146. NB: there can only be one relevant end part year for the FRT. L153:AC154 will then pick up the MR and AOC on a continuous timeline basis. If there are no part years, all cells L145:AC148 should be "0".</t>
  </si>
  <si>
    <t>Spare Network Rail Charges</t>
  </si>
  <si>
    <t>Misc Network Rail Charges</t>
  </si>
  <si>
    <t>Include/Exclude Debtor &amp; Creditor Movements from Financial Ratios Calc (1/0)</t>
  </si>
  <si>
    <t>C</t>
  </si>
  <si>
    <r>
      <t>GDP</t>
    </r>
    <r>
      <rPr>
        <b/>
        <vertAlign val="superscript"/>
        <sz val="10"/>
        <color indexed="8"/>
        <rFont val="Arial"/>
        <family val="2"/>
      </rPr>
      <t>C</t>
    </r>
    <r>
      <rPr>
        <b/>
        <vertAlign val="subscript"/>
        <sz val="10"/>
        <color indexed="8"/>
        <rFont val="Arial"/>
        <family val="2"/>
      </rPr>
      <t>T</t>
    </r>
  </si>
  <si>
    <r>
      <t>GDP</t>
    </r>
    <r>
      <rPr>
        <b/>
        <vertAlign val="superscript"/>
        <sz val="10"/>
        <color indexed="8"/>
        <rFont val="Arial"/>
        <family val="2"/>
      </rPr>
      <t>C</t>
    </r>
    <r>
      <rPr>
        <b/>
        <vertAlign val="subscript"/>
        <sz val="7"/>
        <color indexed="8"/>
        <rFont val="Arial"/>
        <family val="2"/>
      </rPr>
      <t>T</t>
    </r>
    <r>
      <rPr>
        <b/>
        <sz val="10"/>
        <color indexed="8"/>
        <rFont val="Arial"/>
        <family val="2"/>
      </rPr>
      <t xml:space="preserve"> - 0.02</t>
    </r>
  </si>
  <si>
    <r>
      <t>GDP</t>
    </r>
    <r>
      <rPr>
        <b/>
        <vertAlign val="superscript"/>
        <sz val="10"/>
        <color indexed="8"/>
        <rFont val="Arial"/>
        <family val="2"/>
      </rPr>
      <t>C</t>
    </r>
    <r>
      <rPr>
        <b/>
        <vertAlign val="subscript"/>
        <sz val="10"/>
        <color indexed="8"/>
        <rFont val="Arial"/>
        <family val="2"/>
      </rPr>
      <t>T</t>
    </r>
    <r>
      <rPr>
        <b/>
        <sz val="10"/>
        <color indexed="8"/>
        <rFont val="Arial"/>
        <family val="2"/>
      </rPr>
      <t xml:space="preserve">  + 0.02</t>
    </r>
  </si>
  <si>
    <r>
      <t>CLE</t>
    </r>
    <r>
      <rPr>
        <b/>
        <vertAlign val="superscript"/>
        <sz val="10"/>
        <color indexed="8"/>
        <rFont val="Arial"/>
        <family val="2"/>
      </rPr>
      <t>C</t>
    </r>
    <r>
      <rPr>
        <b/>
        <vertAlign val="subscript"/>
        <sz val="10"/>
        <color indexed="8"/>
        <rFont val="Arial"/>
        <family val="2"/>
      </rPr>
      <t>T</t>
    </r>
  </si>
  <si>
    <r>
      <t>CLE</t>
    </r>
    <r>
      <rPr>
        <b/>
        <vertAlign val="superscript"/>
        <sz val="10"/>
        <color indexed="8"/>
        <rFont val="Arial"/>
        <family val="2"/>
      </rPr>
      <t>C</t>
    </r>
    <r>
      <rPr>
        <b/>
        <vertAlign val="subscript"/>
        <sz val="7"/>
        <color indexed="8"/>
        <rFont val="Arial"/>
        <family val="2"/>
      </rPr>
      <t>T</t>
    </r>
    <r>
      <rPr>
        <b/>
        <sz val="10"/>
        <color indexed="8"/>
        <rFont val="Arial"/>
        <family val="2"/>
      </rPr>
      <t xml:space="preserve"> - 0.02</t>
    </r>
  </si>
  <si>
    <r>
      <t>CLE</t>
    </r>
    <r>
      <rPr>
        <b/>
        <vertAlign val="superscript"/>
        <sz val="10"/>
        <color indexed="8"/>
        <rFont val="Arial"/>
        <family val="2"/>
      </rPr>
      <t>C</t>
    </r>
    <r>
      <rPr>
        <b/>
        <vertAlign val="subscript"/>
        <sz val="7"/>
        <color indexed="8"/>
        <rFont val="Arial"/>
        <family val="2"/>
      </rPr>
      <t>T</t>
    </r>
    <r>
      <rPr>
        <b/>
        <sz val="10"/>
        <color indexed="8"/>
        <rFont val="Arial"/>
        <family val="2"/>
      </rPr>
      <t xml:space="preserve"> + 0.02</t>
    </r>
  </si>
  <si>
    <t>v1.0</t>
  </si>
  <si>
    <t>West Midlands Financial Templates for issue with ITT</t>
  </si>
  <si>
    <t>n/a</t>
  </si>
  <si>
    <t>* after risk adjustment and assuming availability of additional PCS is unlimited</t>
  </si>
  <si>
    <t>v1.1</t>
  </si>
  <si>
    <t>West Midlands Financial Templates - updated</t>
  </si>
  <si>
    <t>Schedule 7.1 payments: CaSL</t>
  </si>
  <si>
    <t>Schedule 7.1 payments: PPM</t>
  </si>
  <si>
    <t>DfT WebTAG databook July 2016 - Table A5.3.1</t>
  </si>
  <si>
    <t>2017/18 - 2034/35</t>
  </si>
  <si>
    <t>FO&amp;C sheet, rows 43, 44 and 47 - amended formula so Year 2 opening balance refers to Year 1 (part) column 
FO&amp;C sheet, row 97 - amended formula for Movement in Creditors
Funding sheet, cell F26 - amended calculation of Required PCS
Line items sheet - inserted 2 rows after row 2190 for Schedule 7.1 payments
Performance sheet - inserted 2 rows after row 214 for Schedule 7.1 payments
FO&amp;C sheet, rows 38 and 79 - amended formula for Secretary of State income
FO&amp;C sheet, row 204 - amended value of "k"
Indices &amp; Rates sheet, rows 18, 53 &amp; 54 - updated AWE values and source of RPI and AWE</t>
  </si>
</sst>
</file>

<file path=xl/styles.xml><?xml version="1.0" encoding="utf-8"?>
<styleSheet xmlns="http://schemas.openxmlformats.org/spreadsheetml/2006/main" xmlns:mc="http://schemas.openxmlformats.org/markup-compatibility/2006" xmlns:x14ac="http://schemas.microsoft.com/office/spreadsheetml/2009/9/ac" mc:Ignorable="x14ac">
  <numFmts count="40">
    <numFmt numFmtId="6" formatCode="&quot;£&quot;#,##0;[Red]\-&quot;£&quot;#,##0"/>
    <numFmt numFmtId="43" formatCode="_-* #,##0.00_-;\-* #,##0.00_-;_-* &quot;-&quot;??_-;_-@_-"/>
    <numFmt numFmtId="164" formatCode="0.0"/>
    <numFmt numFmtId="165" formatCode="0.00%;\-0.00%;\-"/>
    <numFmt numFmtId="166" formatCode="&quot;Real&quot;;;&quot;Nominal&quot;"/>
    <numFmt numFmtId="167" formatCode="#,##0;\(#,##0\);\-"/>
    <numFmt numFmtId="168" formatCode="#,##0_);\(#,##0\);\-_)"/>
    <numFmt numFmtId="169" formatCode="#,##0.00_);\(#,##0.00_);\-_)"/>
    <numFmt numFmtId="170" formatCode="0.00%_);\(0.00%\);\-_)"/>
    <numFmt numFmtId="171" formatCode="#,##0.0_);\(#,##0.0\);\-_)"/>
    <numFmt numFmtId="172" formatCode="0.0%_);\(0.0%\);\-_)"/>
    <numFmt numFmtId="173" formatCode="0.0%"/>
    <numFmt numFmtId="174" formatCode="0.00000000000"/>
    <numFmt numFmtId="175" formatCode="0;\-0;"/>
    <numFmt numFmtId="176" formatCode="#,##0.00_);\(#,##0.00\);\-_)"/>
    <numFmt numFmtId="177" formatCode="#,##0.0000_);\(#,##0.0000\);\-_)"/>
    <numFmt numFmtId="178" formatCode="&quot;£&quot;#,##0.0&quot;m&quot;;\-&quot;£&quot;#,##0.0&quot;m&quot;;&quot;£&quot;0.0&quot;m&quot;"/>
    <numFmt numFmtId="179" formatCode="#,##0.000_);\(#,##0.000\)"/>
    <numFmt numFmtId="180" formatCode="0.000"/>
    <numFmt numFmtId="181" formatCode="#,##0.000_);\(#,##0.000\);\-_)"/>
    <numFmt numFmtId="182" formatCode="&quot;£&quot;#,##0_);[Red]\(&quot;£&quot;#,##0\)"/>
    <numFmt numFmtId="183" formatCode="#,##0.00%;[Red]\(#,##0.00%\);\-"/>
    <numFmt numFmtId="184" formatCode="#,##0;[Red]\(#,##0\);\-"/>
    <numFmt numFmtId="185" formatCode="#,##0.0_);\(#,##0.0\);@_)"/>
    <numFmt numFmtId="186" formatCode="0.0000000"/>
    <numFmt numFmtId="187" formatCode="#,##0.0;[Red]\(#,##0.0\);\-"/>
    <numFmt numFmtId="188" formatCode="#,##0.00;[Red]\(#,##0.00\);\-"/>
    <numFmt numFmtId="189" formatCode="#,##0.000;[Red]\(#,##0.000\);\-"/>
    <numFmt numFmtId="190" formatCode="#,##0.0000000"/>
    <numFmt numFmtId="191" formatCode="&quot;£&quot;#,##0.00&quot;m&quot;;\-&quot;£&quot;#,##0.00&quot;m&quot;;&quot;£&quot;0.00&quot;m&quot;"/>
    <numFmt numFmtId="192" formatCode="0.00000%_);\(0.00000%\);\-_)"/>
    <numFmt numFmtId="193" formatCode="0.000000"/>
    <numFmt numFmtId="194" formatCode="0.000000000000"/>
    <numFmt numFmtId="195" formatCode="0%_);\(0%\);\-\%_)"/>
    <numFmt numFmtId="196" formatCode="#,##0.000_);\(#,##0.000_);\-_)"/>
    <numFmt numFmtId="197" formatCode="&quot;£&quot;#,##0.00000&quot;m&quot;;\-&quot;£&quot;#,##0.00000&quot;m&quot;;&quot;£&quot;0.00000&quot;m&quot;"/>
    <numFmt numFmtId="198" formatCode="#,##0.000000_);\(#,##0.000000\);\-_)"/>
    <numFmt numFmtId="199" formatCode="[$-809]dd\ mmmm\ yyyy;@"/>
    <numFmt numFmtId="200" formatCode="0.0000"/>
    <numFmt numFmtId="201" formatCode="&quot;£&quot;#,##0"/>
  </numFmts>
  <fonts count="51">
    <font>
      <sz val="11"/>
      <color theme="1"/>
      <name val="Calibri"/>
      <family val="2"/>
      <scheme val="minor"/>
    </font>
    <font>
      <sz val="10"/>
      <color theme="1"/>
      <name val="Arial"/>
      <family val="2"/>
    </font>
    <font>
      <sz val="10"/>
      <color theme="1"/>
      <name val="Arial"/>
      <family val="2"/>
    </font>
    <font>
      <sz val="10"/>
      <color theme="1"/>
      <name val="Arial"/>
      <family val="2"/>
    </font>
    <font>
      <sz val="11"/>
      <color theme="1"/>
      <name val="Calibri"/>
      <family val="2"/>
      <scheme val="minor"/>
    </font>
    <font>
      <b/>
      <sz val="48"/>
      <color indexed="9"/>
      <name val="Arial"/>
      <family val="2"/>
    </font>
    <font>
      <b/>
      <sz val="8"/>
      <color indexed="9"/>
      <name val="Arial"/>
      <family val="2"/>
    </font>
    <font>
      <sz val="8"/>
      <color indexed="9"/>
      <name val="Arial"/>
      <family val="2"/>
    </font>
    <font>
      <sz val="10"/>
      <color theme="1"/>
      <name val="Arial"/>
      <family val="2"/>
    </font>
    <font>
      <b/>
      <sz val="13"/>
      <color indexed="9"/>
      <name val="Arial"/>
      <family val="2"/>
    </font>
    <font>
      <b/>
      <sz val="10"/>
      <name val="Arial"/>
      <family val="2"/>
    </font>
    <font>
      <sz val="10"/>
      <name val="Arial"/>
      <family val="2"/>
    </font>
    <font>
      <b/>
      <sz val="11.5"/>
      <color indexed="21"/>
      <name val="Arial"/>
      <family val="2"/>
    </font>
    <font>
      <b/>
      <i/>
      <sz val="10"/>
      <color theme="1"/>
      <name val="Arial"/>
      <family val="2"/>
    </font>
    <font>
      <sz val="10"/>
      <color indexed="10"/>
      <name val="Arial"/>
      <family val="2"/>
    </font>
    <font>
      <b/>
      <sz val="10"/>
      <color theme="1"/>
      <name val="Arial"/>
      <family val="2"/>
    </font>
    <font>
      <b/>
      <sz val="10"/>
      <color indexed="10"/>
      <name val="Arial"/>
      <family val="2"/>
    </font>
    <font>
      <sz val="8"/>
      <name val="Arial"/>
      <family val="2"/>
    </font>
    <font>
      <b/>
      <sz val="8"/>
      <name val="Arial"/>
      <family val="2"/>
    </font>
    <font>
      <b/>
      <sz val="10"/>
      <color indexed="8"/>
      <name val="Arial"/>
      <family val="2"/>
    </font>
    <font>
      <b/>
      <sz val="10"/>
      <color indexed="21"/>
      <name val="Arial"/>
      <family val="2"/>
    </font>
    <font>
      <b/>
      <sz val="14"/>
      <name val="Arial"/>
      <family val="2"/>
    </font>
    <font>
      <b/>
      <sz val="10"/>
      <color rgb="FFFF0000"/>
      <name val="Arial"/>
      <family val="2"/>
    </font>
    <font>
      <sz val="10"/>
      <color indexed="8"/>
      <name val="Arial"/>
      <family val="2"/>
    </font>
    <font>
      <sz val="10"/>
      <color indexed="55"/>
      <name val="Arial"/>
      <family val="2"/>
    </font>
    <font>
      <i/>
      <sz val="10"/>
      <name val="Arial"/>
      <family val="2"/>
    </font>
    <font>
      <i/>
      <sz val="10"/>
      <color theme="1"/>
      <name val="Arial"/>
      <family val="2"/>
    </font>
    <font>
      <sz val="10"/>
      <color indexed="8"/>
      <name val="Verdana"/>
      <family val="2"/>
    </font>
    <font>
      <sz val="14"/>
      <name val="Arial"/>
      <family val="2"/>
    </font>
    <font>
      <b/>
      <i/>
      <sz val="10"/>
      <name val="Arial"/>
      <family val="2"/>
    </font>
    <font>
      <sz val="8"/>
      <color theme="1"/>
      <name val="Arial"/>
      <family val="2"/>
    </font>
    <font>
      <sz val="9"/>
      <name val="Arial"/>
      <family val="2"/>
    </font>
    <font>
      <sz val="8"/>
      <color theme="0"/>
      <name val="Arial"/>
      <family val="2"/>
    </font>
    <font>
      <b/>
      <sz val="9"/>
      <color indexed="9"/>
      <name val="Arial"/>
      <family val="2"/>
    </font>
    <font>
      <b/>
      <sz val="9"/>
      <name val="Arial"/>
      <family val="2"/>
    </font>
    <font>
      <sz val="10"/>
      <color indexed="13"/>
      <name val="Arial"/>
      <family val="2"/>
    </font>
    <font>
      <sz val="8"/>
      <color theme="0" tint="-0.499984740745262"/>
      <name val="Arial"/>
      <family val="2"/>
    </font>
    <font>
      <sz val="10"/>
      <name val="Antique Olv (W1)"/>
    </font>
    <font>
      <sz val="18"/>
      <color indexed="62"/>
      <name val="Arial"/>
      <family val="2"/>
    </font>
    <font>
      <sz val="9"/>
      <color indexed="9"/>
      <name val="Arial"/>
      <family val="2"/>
    </font>
    <font>
      <sz val="10"/>
      <color rgb="FFFF0000"/>
      <name val="Arial"/>
      <family val="2"/>
    </font>
    <font>
      <sz val="11"/>
      <name val="Arial"/>
      <family val="2"/>
    </font>
    <font>
      <b/>
      <vertAlign val="subscript"/>
      <sz val="11.5"/>
      <color indexed="21"/>
      <name val="Arial"/>
      <family val="2"/>
    </font>
    <font>
      <vertAlign val="subscript"/>
      <sz val="10"/>
      <color theme="1"/>
      <name val="Arial"/>
      <family val="2"/>
    </font>
    <font>
      <b/>
      <vertAlign val="subscript"/>
      <sz val="10"/>
      <color indexed="8"/>
      <name val="Arial"/>
      <family val="2"/>
    </font>
    <font>
      <b/>
      <vertAlign val="superscript"/>
      <sz val="10"/>
      <color indexed="8"/>
      <name val="Arial"/>
      <family val="2"/>
    </font>
    <font>
      <sz val="10"/>
      <color theme="1"/>
      <name val="Calibri"/>
      <family val="2"/>
      <scheme val="minor"/>
    </font>
    <font>
      <b/>
      <vertAlign val="subscript"/>
      <sz val="7"/>
      <color indexed="8"/>
      <name val="Arial"/>
      <family val="2"/>
    </font>
    <font>
      <vertAlign val="subscript"/>
      <sz val="7"/>
      <name val="Arial"/>
      <family val="2"/>
    </font>
    <font>
      <vertAlign val="subscript"/>
      <sz val="10"/>
      <name val="Arial"/>
      <family val="2"/>
    </font>
    <font>
      <sz val="10"/>
      <color rgb="FFB2B2B2"/>
      <name val="Arial"/>
      <family val="2"/>
    </font>
  </fonts>
  <fills count="23">
    <fill>
      <patternFill patternType="none"/>
    </fill>
    <fill>
      <patternFill patternType="gray125"/>
    </fill>
    <fill>
      <patternFill patternType="solid">
        <fgColor indexed="21"/>
        <bgColor indexed="64"/>
      </patternFill>
    </fill>
    <fill>
      <patternFill patternType="solid">
        <fgColor indexed="42"/>
        <bgColor indexed="64"/>
      </patternFill>
    </fill>
    <fill>
      <patternFill patternType="solid">
        <fgColor indexed="41"/>
        <bgColor indexed="64"/>
      </patternFill>
    </fill>
    <fill>
      <patternFill patternType="solid">
        <fgColor indexed="27"/>
        <bgColor indexed="64"/>
      </patternFill>
    </fill>
    <fill>
      <patternFill patternType="solid">
        <fgColor rgb="FFCCFFFF"/>
        <bgColor indexed="64"/>
      </patternFill>
    </fill>
    <fill>
      <patternFill patternType="solid">
        <fgColor indexed="22"/>
        <bgColor indexed="64"/>
      </patternFill>
    </fill>
    <fill>
      <patternFill patternType="solid">
        <fgColor indexed="31"/>
        <bgColor indexed="64"/>
      </patternFill>
    </fill>
    <fill>
      <patternFill patternType="solid">
        <fgColor indexed="51"/>
        <bgColor indexed="64"/>
      </patternFill>
    </fill>
    <fill>
      <patternFill patternType="solid">
        <fgColor indexed="23"/>
        <bgColor indexed="64"/>
      </patternFill>
    </fill>
    <fill>
      <patternFill patternType="solid">
        <fgColor rgb="FFCCFFCC"/>
        <bgColor indexed="64"/>
      </patternFill>
    </fill>
    <fill>
      <patternFill patternType="solid">
        <fgColor indexed="9"/>
        <bgColor indexed="64"/>
      </patternFill>
    </fill>
    <fill>
      <patternFill patternType="solid">
        <fgColor theme="0" tint="-0.14996795556505021"/>
        <bgColor indexed="64"/>
      </patternFill>
    </fill>
    <fill>
      <patternFill patternType="solid">
        <fgColor indexed="65"/>
        <bgColor indexed="64"/>
      </patternFill>
    </fill>
    <fill>
      <patternFill patternType="solid">
        <fgColor rgb="FF92D050"/>
        <bgColor indexed="64"/>
      </patternFill>
    </fill>
    <fill>
      <patternFill patternType="solid">
        <fgColor theme="0" tint="-4.9989318521683403E-2"/>
        <bgColor indexed="64"/>
      </patternFill>
    </fill>
    <fill>
      <patternFill patternType="solid">
        <fgColor indexed="54"/>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rgb="FFC0C0C0"/>
        <bgColor indexed="64"/>
      </patternFill>
    </fill>
    <fill>
      <patternFill patternType="solid">
        <fgColor theme="0" tint="-0.24994659260841701"/>
        <bgColor indexed="64"/>
      </patternFill>
    </fill>
    <fill>
      <patternFill patternType="solid">
        <fgColor rgb="FFFFCC00"/>
        <bgColor indexed="64"/>
      </patternFill>
    </fill>
  </fills>
  <borders count="269">
    <border>
      <left/>
      <right/>
      <top/>
      <bottom/>
      <diagonal/>
    </border>
    <border>
      <left style="thin">
        <color indexed="22"/>
      </left>
      <right/>
      <top style="thin">
        <color indexed="64"/>
      </top>
      <bottom/>
      <diagonal/>
    </border>
    <border>
      <left/>
      <right/>
      <top style="thin">
        <color auto="1"/>
      </top>
      <bottom/>
      <diagonal/>
    </border>
    <border>
      <left style="thin">
        <color indexed="22"/>
      </left>
      <right/>
      <top/>
      <bottom/>
      <diagonal/>
    </border>
    <border>
      <left style="thin">
        <color indexed="22"/>
      </left>
      <right/>
      <top/>
      <bottom style="thin">
        <color indexed="64"/>
      </bottom>
      <diagonal/>
    </border>
    <border>
      <left/>
      <right/>
      <top/>
      <bottom style="thin">
        <color indexed="64"/>
      </bottom>
      <diagonal/>
    </border>
    <border>
      <left/>
      <right/>
      <top style="thin">
        <color indexed="21"/>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auto="1"/>
      </bottom>
      <diagonal/>
    </border>
    <border>
      <left style="thin">
        <color indexed="22"/>
      </left>
      <right style="thin">
        <color indexed="22"/>
      </right>
      <top style="thin">
        <color indexed="64"/>
      </top>
      <bottom style="thin">
        <color auto="1"/>
      </bottom>
      <diagonal/>
    </border>
    <border>
      <left style="thin">
        <color indexed="22"/>
      </left>
      <right style="thin">
        <color indexed="22"/>
      </right>
      <top style="thin">
        <color indexed="64"/>
      </top>
      <bottom/>
      <diagonal/>
    </border>
    <border>
      <left style="thin">
        <color indexed="22"/>
      </left>
      <right style="thin">
        <color indexed="22"/>
      </right>
      <top/>
      <bottom/>
      <diagonal/>
    </border>
    <border>
      <left style="thin">
        <color indexed="22"/>
      </left>
      <right style="thin">
        <color indexed="22"/>
      </right>
      <top/>
      <bottom style="thin">
        <color indexed="64"/>
      </bottom>
      <diagonal/>
    </border>
    <border>
      <left style="thin">
        <color indexed="22"/>
      </left>
      <right/>
      <top style="thin">
        <color indexed="64"/>
      </top>
      <bottom style="thin">
        <color auto="1"/>
      </bottom>
      <diagonal/>
    </border>
    <border>
      <left/>
      <right/>
      <top style="thin">
        <color indexed="64"/>
      </top>
      <bottom/>
      <diagonal/>
    </border>
    <border>
      <left/>
      <right style="thin">
        <color indexed="22"/>
      </right>
      <top style="thin">
        <color indexed="64"/>
      </top>
      <bottom/>
      <diagonal/>
    </border>
    <border>
      <left/>
      <right/>
      <top style="thin">
        <color indexed="64"/>
      </top>
      <bottom style="thin">
        <color indexed="64"/>
      </bottom>
      <diagonal/>
    </border>
    <border>
      <left/>
      <right style="thin">
        <color indexed="22"/>
      </right>
      <top/>
      <bottom style="thin">
        <color indexed="64"/>
      </bottom>
      <diagonal/>
    </border>
    <border>
      <left style="thin">
        <color indexed="64"/>
      </left>
      <right style="thin">
        <color indexed="64"/>
      </right>
      <top style="thin">
        <color indexed="64"/>
      </top>
      <bottom style="thin">
        <color indexed="64"/>
      </bottom>
      <diagonal/>
    </border>
    <border>
      <left/>
      <right style="thin">
        <color indexed="22"/>
      </right>
      <top/>
      <bottom/>
      <diagonal/>
    </border>
    <border>
      <left style="thin">
        <color indexed="22"/>
      </left>
      <right/>
      <top style="hair">
        <color indexed="64"/>
      </top>
      <bottom style="hair">
        <color indexed="64"/>
      </bottom>
      <diagonal/>
    </border>
    <border>
      <left/>
      <right/>
      <top style="hair">
        <color indexed="64"/>
      </top>
      <bottom style="hair">
        <color indexed="64"/>
      </bottom>
      <diagonal/>
    </border>
    <border>
      <left style="thin">
        <color indexed="22"/>
      </left>
      <right/>
      <top style="hair">
        <color indexed="64"/>
      </top>
      <bottom style="thin">
        <color indexed="64"/>
      </bottom>
      <diagonal/>
    </border>
    <border>
      <left/>
      <right/>
      <top style="hair">
        <color indexed="64"/>
      </top>
      <bottom style="thin">
        <color indexed="64"/>
      </bottom>
      <diagonal/>
    </border>
    <border>
      <left/>
      <right style="thin">
        <color indexed="22"/>
      </right>
      <top style="thin">
        <color indexed="64"/>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2"/>
      </left>
      <right style="thin">
        <color indexed="22"/>
      </right>
      <top/>
      <bottom style="thin">
        <color indexed="8"/>
      </bottom>
      <diagonal/>
    </border>
    <border>
      <left style="thin">
        <color indexed="64"/>
      </left>
      <right/>
      <top style="thin">
        <color indexed="64"/>
      </top>
      <bottom style="thin">
        <color indexed="64"/>
      </bottom>
      <diagonal/>
    </border>
    <border>
      <left style="thin">
        <color indexed="64"/>
      </left>
      <right/>
      <top style="thin">
        <color indexed="64"/>
      </top>
      <bottom style="thin">
        <color indexed="22"/>
      </bottom>
      <diagonal/>
    </border>
    <border>
      <left/>
      <right style="thin">
        <color indexed="64"/>
      </right>
      <top style="thin">
        <color indexed="64"/>
      </top>
      <bottom style="thin">
        <color indexed="22"/>
      </bottom>
      <diagonal/>
    </border>
    <border>
      <left style="thin">
        <color indexed="64"/>
      </left>
      <right/>
      <top style="thin">
        <color indexed="22"/>
      </top>
      <bottom/>
      <diagonal/>
    </border>
    <border>
      <left/>
      <right style="thin">
        <color indexed="64"/>
      </right>
      <top style="thin">
        <color indexed="22"/>
      </top>
      <bottom/>
      <diagonal/>
    </border>
    <border>
      <left style="thin">
        <color indexed="22"/>
      </left>
      <right/>
      <top style="thin">
        <color indexed="21"/>
      </top>
      <bottom/>
      <diagonal/>
    </border>
    <border>
      <left style="thin">
        <color indexed="64"/>
      </left>
      <right/>
      <top style="thin">
        <color indexed="64"/>
      </top>
      <bottom style="thin">
        <color indexed="22"/>
      </bottom>
      <diagonal/>
    </border>
    <border>
      <left/>
      <right style="thin">
        <color indexed="64"/>
      </right>
      <top style="thin">
        <color indexed="64"/>
      </top>
      <bottom style="thin">
        <color indexed="22"/>
      </bottom>
      <diagonal/>
    </border>
    <border>
      <left style="thin">
        <color indexed="22"/>
      </left>
      <right/>
      <top style="thin">
        <color indexed="64"/>
      </top>
      <bottom style="thin">
        <color auto="1"/>
      </bottom>
      <diagonal/>
    </border>
    <border>
      <left/>
      <right/>
      <top style="thin">
        <color indexed="64"/>
      </top>
      <bottom style="thin">
        <color indexed="64"/>
      </bottom>
      <diagonal/>
    </border>
    <border>
      <left/>
      <right style="thin">
        <color indexed="22"/>
      </right>
      <top style="thin">
        <color indexed="64"/>
      </top>
      <bottom style="thin">
        <color auto="1"/>
      </bottom>
      <diagonal/>
    </border>
    <border>
      <left style="thin">
        <color indexed="22"/>
      </left>
      <right style="thin">
        <color indexed="22"/>
      </right>
      <top style="thin">
        <color indexed="64"/>
      </top>
      <bottom style="thin">
        <color auto="1"/>
      </bottom>
      <diagonal/>
    </border>
    <border>
      <left style="thin">
        <color indexed="64"/>
      </left>
      <right/>
      <top style="thin">
        <color indexed="64"/>
      </top>
      <bottom style="thin">
        <color indexed="22"/>
      </bottom>
      <diagonal/>
    </border>
    <border>
      <left/>
      <right style="thin">
        <color indexed="64"/>
      </right>
      <top style="thin">
        <color indexed="64"/>
      </top>
      <bottom style="thin">
        <color indexed="22"/>
      </bottom>
      <diagonal/>
    </border>
    <border>
      <left style="thin">
        <color indexed="22"/>
      </left>
      <right/>
      <top style="thin">
        <color indexed="64"/>
      </top>
      <bottom style="thin">
        <color auto="1"/>
      </bottom>
      <diagonal/>
    </border>
    <border>
      <left/>
      <right/>
      <top style="thin">
        <color indexed="64"/>
      </top>
      <bottom style="thin">
        <color auto="1"/>
      </bottom>
      <diagonal/>
    </border>
    <border>
      <left/>
      <right style="thin">
        <color indexed="22"/>
      </right>
      <top style="thin">
        <color indexed="64"/>
      </top>
      <bottom style="thin">
        <color auto="1"/>
      </bottom>
      <diagonal/>
    </border>
    <border>
      <left style="thin">
        <color indexed="22"/>
      </left>
      <right style="thin">
        <color indexed="22"/>
      </right>
      <top style="thin">
        <color indexed="64"/>
      </top>
      <bottom style="thin">
        <color auto="1"/>
      </bottom>
      <diagonal/>
    </border>
    <border>
      <left style="thin">
        <color indexed="22"/>
      </left>
      <right/>
      <top style="thin">
        <color indexed="64"/>
      </top>
      <bottom style="thin">
        <color indexed="64"/>
      </bottom>
      <diagonal/>
    </border>
    <border>
      <left/>
      <right/>
      <top style="thin">
        <color indexed="64"/>
      </top>
      <bottom style="thin">
        <color indexed="64"/>
      </bottom>
      <diagonal/>
    </border>
    <border>
      <left/>
      <right style="thin">
        <color indexed="22"/>
      </right>
      <top style="thin">
        <color indexed="64"/>
      </top>
      <bottom style="thin">
        <color indexed="64"/>
      </bottom>
      <diagonal/>
    </border>
    <border>
      <left style="thin">
        <color indexed="22"/>
      </left>
      <right style="thin">
        <color indexed="22"/>
      </right>
      <top style="thin">
        <color indexed="64"/>
      </top>
      <bottom style="thin">
        <color indexed="64"/>
      </bottom>
      <diagonal/>
    </border>
    <border>
      <left style="thin">
        <color indexed="22"/>
      </left>
      <right/>
      <top/>
      <bottom style="hair">
        <color indexed="64"/>
      </bottom>
      <diagonal/>
    </border>
    <border>
      <left/>
      <right/>
      <top/>
      <bottom style="hair">
        <color indexed="64"/>
      </bottom>
      <diagonal/>
    </border>
    <border>
      <left/>
      <right style="thin">
        <color indexed="22"/>
      </right>
      <top/>
      <bottom style="hair">
        <color indexed="64"/>
      </bottom>
      <diagonal/>
    </border>
    <border>
      <left style="thin">
        <color indexed="22"/>
      </left>
      <right/>
      <top style="thin">
        <color indexed="64"/>
      </top>
      <bottom style="double">
        <color indexed="64"/>
      </bottom>
      <diagonal/>
    </border>
    <border>
      <left/>
      <right/>
      <top style="thin">
        <color indexed="64"/>
      </top>
      <bottom style="double">
        <color indexed="64"/>
      </bottom>
      <diagonal/>
    </border>
    <border>
      <left/>
      <right style="thin">
        <color indexed="22"/>
      </right>
      <top style="thin">
        <color indexed="64"/>
      </top>
      <bottom style="double">
        <color indexed="64"/>
      </bottom>
      <diagonal/>
    </border>
    <border>
      <left/>
      <right/>
      <top style="thin">
        <color indexed="64"/>
      </top>
      <bottom style="thin">
        <color indexed="22"/>
      </bottom>
      <diagonal/>
    </border>
    <border>
      <left style="thin">
        <color indexed="64"/>
      </left>
      <right/>
      <top style="thin">
        <color indexed="22"/>
      </top>
      <bottom style="thin">
        <color indexed="22"/>
      </bottom>
      <diagonal/>
    </border>
    <border>
      <left/>
      <right/>
      <top style="thin">
        <color indexed="22"/>
      </top>
      <bottom style="thin">
        <color indexed="22"/>
      </bottom>
      <diagonal/>
    </border>
    <border>
      <left/>
      <right style="thin">
        <color indexed="64"/>
      </right>
      <top style="thin">
        <color indexed="22"/>
      </top>
      <bottom style="thin">
        <color indexed="22"/>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right style="thin">
        <color indexed="64"/>
      </right>
      <top style="thin">
        <color indexed="22"/>
      </top>
      <bottom style="thin">
        <color indexed="64"/>
      </bottom>
      <diagonal/>
    </border>
    <border>
      <left style="thin">
        <color indexed="23"/>
      </left>
      <right style="thin">
        <color indexed="64"/>
      </right>
      <top/>
      <bottom style="thin">
        <color indexed="23"/>
      </bottom>
      <diagonal/>
    </border>
    <border>
      <left style="thin">
        <color indexed="64"/>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64"/>
      </right>
      <top style="thin">
        <color indexed="23"/>
      </top>
      <bottom style="thin">
        <color indexed="23"/>
      </bottom>
      <diagonal/>
    </border>
    <border>
      <left style="thin">
        <color indexed="64"/>
      </left>
      <right/>
      <top style="thin">
        <color indexed="64"/>
      </top>
      <bottom/>
      <diagonal/>
    </border>
    <border>
      <left style="thin">
        <color indexed="64"/>
      </left>
      <right/>
      <top style="hair">
        <color indexed="64"/>
      </top>
      <bottom style="hair">
        <color indexed="64"/>
      </bottom>
      <diagonal/>
    </border>
    <border>
      <left/>
      <right style="thin">
        <color indexed="22"/>
      </right>
      <top style="hair">
        <color indexed="64"/>
      </top>
      <bottom style="hair">
        <color indexed="64"/>
      </bottom>
      <diagonal/>
    </border>
    <border>
      <left style="thin">
        <color indexed="22"/>
      </left>
      <right/>
      <top style="thin">
        <color indexed="64"/>
      </top>
      <bottom style="hair">
        <color indexed="64"/>
      </bottom>
      <diagonal/>
    </border>
    <border>
      <left/>
      <right/>
      <top style="thin">
        <color indexed="64"/>
      </top>
      <bottom style="hair">
        <color indexed="64"/>
      </bottom>
      <diagonal/>
    </border>
    <border>
      <left/>
      <right style="thin">
        <color indexed="22"/>
      </right>
      <top style="thin">
        <color indexed="64"/>
      </top>
      <bottom style="hair">
        <color indexed="64"/>
      </bottom>
      <diagonal/>
    </border>
    <border>
      <left style="thin">
        <color indexed="55"/>
      </left>
      <right/>
      <top style="thin">
        <color indexed="64"/>
      </top>
      <bottom style="thin">
        <color indexed="64"/>
      </bottom>
      <diagonal/>
    </border>
    <border>
      <left style="thin">
        <color indexed="22"/>
      </left>
      <right/>
      <top style="hair">
        <color indexed="64"/>
      </top>
      <bottom/>
      <diagonal/>
    </border>
    <border>
      <left/>
      <right/>
      <top style="hair">
        <color indexed="64"/>
      </top>
      <bottom/>
      <diagonal/>
    </border>
    <border>
      <left style="thin">
        <color indexed="64"/>
      </left>
      <right style="thin">
        <color indexed="64"/>
      </right>
      <top style="thin">
        <color indexed="64"/>
      </top>
      <bottom style="double">
        <color indexed="64"/>
      </bottom>
      <diagonal/>
    </border>
    <border>
      <left/>
      <right/>
      <top style="hair">
        <color theme="1"/>
      </top>
      <bottom style="hair">
        <color theme="1"/>
      </bottom>
      <diagonal/>
    </border>
    <border>
      <left/>
      <right style="thin">
        <color rgb="FFC0C0C0"/>
      </right>
      <top style="thin">
        <color indexed="64"/>
      </top>
      <bottom style="hair">
        <color theme="0" tint="-0.34998626667073579"/>
      </bottom>
      <diagonal/>
    </border>
    <border>
      <left style="thin">
        <color indexed="22"/>
      </left>
      <right/>
      <top style="hair">
        <color theme="1"/>
      </top>
      <bottom style="hair">
        <color theme="1"/>
      </bottom>
      <diagonal/>
    </border>
    <border>
      <left/>
      <right/>
      <top style="hair">
        <color theme="0" tint="-0.34998626667073579"/>
      </top>
      <bottom style="hair">
        <color theme="0" tint="-0.34998626667073579"/>
      </bottom>
      <diagonal/>
    </border>
    <border>
      <left/>
      <right style="thin">
        <color theme="0" tint="-0.34998626667073579"/>
      </right>
      <top style="hair">
        <color theme="0" tint="-0.34998626667073579"/>
      </top>
      <bottom style="hair">
        <color theme="0" tint="-0.34998626667073579"/>
      </bottom>
      <diagonal/>
    </border>
    <border>
      <left/>
      <right style="thin">
        <color theme="0" tint="-0.34998626667073579"/>
      </right>
      <top/>
      <bottom style="thin">
        <color indexed="64"/>
      </bottom>
      <diagonal/>
    </border>
    <border>
      <left style="thin">
        <color indexed="55"/>
      </left>
      <right/>
      <top style="thin">
        <color indexed="64"/>
      </top>
      <bottom/>
      <diagonal/>
    </border>
    <border>
      <left/>
      <right style="thin">
        <color indexed="55"/>
      </right>
      <top style="thin">
        <color indexed="64"/>
      </top>
      <bottom/>
      <diagonal/>
    </border>
    <border>
      <left style="thin">
        <color indexed="55"/>
      </left>
      <right/>
      <top style="hair">
        <color auto="1"/>
      </top>
      <bottom style="hair">
        <color auto="1"/>
      </bottom>
      <diagonal/>
    </border>
    <border>
      <left/>
      <right style="thin">
        <color indexed="55"/>
      </right>
      <top style="hair">
        <color auto="1"/>
      </top>
      <bottom style="hair">
        <color auto="1"/>
      </bottom>
      <diagonal/>
    </border>
    <border>
      <left style="thin">
        <color indexed="55"/>
      </left>
      <right/>
      <top style="hair">
        <color auto="1"/>
      </top>
      <bottom/>
      <diagonal/>
    </border>
    <border>
      <left/>
      <right style="thin">
        <color indexed="55"/>
      </right>
      <top style="hair">
        <color auto="1"/>
      </top>
      <bottom/>
      <diagonal/>
    </border>
    <border>
      <left style="thin">
        <color indexed="55"/>
      </left>
      <right/>
      <top/>
      <bottom style="thin">
        <color indexed="64"/>
      </bottom>
      <diagonal/>
    </border>
    <border>
      <left/>
      <right style="thin">
        <color indexed="55"/>
      </right>
      <top/>
      <bottom style="thin">
        <color indexed="64"/>
      </bottom>
      <diagonal/>
    </border>
    <border>
      <left style="hair">
        <color indexed="64"/>
      </left>
      <right style="hair">
        <color indexed="64"/>
      </right>
      <top style="hair">
        <color indexed="64"/>
      </top>
      <bottom style="hair">
        <color indexed="64"/>
      </bottom>
      <diagonal/>
    </border>
    <border>
      <left/>
      <right/>
      <top style="thin">
        <color indexed="18"/>
      </top>
      <bottom style="thin">
        <color indexed="18"/>
      </bottom>
      <diagonal/>
    </border>
    <border>
      <left/>
      <right/>
      <top style="thin">
        <color indexed="54"/>
      </top>
      <bottom style="medium">
        <color indexed="53"/>
      </bottom>
      <diagonal/>
    </border>
    <border>
      <left/>
      <right style="thin">
        <color theme="0" tint="-0.24994659260841701"/>
      </right>
      <top style="thin">
        <color indexed="64"/>
      </top>
      <bottom/>
      <diagonal/>
    </border>
    <border>
      <left/>
      <right style="thin">
        <color indexed="22"/>
      </right>
      <top/>
      <bottom style="thin">
        <color auto="1"/>
      </bottom>
      <diagonal/>
    </border>
    <border>
      <left style="thin">
        <color theme="0" tint="-0.24994659260841701"/>
      </left>
      <right/>
      <top style="thin">
        <color indexed="64"/>
      </top>
      <bottom style="thin">
        <color indexed="64"/>
      </bottom>
      <diagonal/>
    </border>
    <border>
      <left style="thin">
        <color indexed="22"/>
      </left>
      <right/>
      <top style="thin">
        <color auto="1"/>
      </top>
      <bottom/>
      <diagonal/>
    </border>
    <border>
      <left/>
      <right style="thin">
        <color indexed="22"/>
      </right>
      <top style="thin">
        <color auto="1"/>
      </top>
      <bottom/>
      <diagonal/>
    </border>
    <border>
      <left/>
      <right style="thin">
        <color theme="0" tint="-0.24994659260841701"/>
      </right>
      <top/>
      <bottom/>
      <diagonal/>
    </border>
    <border>
      <left/>
      <right/>
      <top style="thin">
        <color indexed="64"/>
      </top>
      <bottom/>
      <diagonal/>
    </border>
    <border>
      <left style="thin">
        <color indexed="23"/>
      </left>
      <right style="thin">
        <color auto="1"/>
      </right>
      <top style="thin">
        <color indexed="23"/>
      </top>
      <bottom style="thin">
        <color indexed="64"/>
      </bottom>
      <diagonal/>
    </border>
    <border>
      <left style="thin">
        <color indexed="23"/>
      </left>
      <right style="thin">
        <color auto="1"/>
      </right>
      <top style="thin">
        <color indexed="23"/>
      </top>
      <bottom style="thin">
        <color indexed="23"/>
      </bottom>
      <diagonal/>
    </border>
    <border>
      <left style="thin">
        <color indexed="22"/>
      </left>
      <right style="thin">
        <color indexed="22"/>
      </right>
      <top/>
      <bottom style="thin">
        <color indexed="64"/>
      </bottom>
      <diagonal/>
    </border>
    <border>
      <left/>
      <right/>
      <top style="thin">
        <color indexed="21"/>
      </top>
      <bottom/>
      <diagonal/>
    </border>
    <border>
      <left/>
      <right style="thin">
        <color theme="0" tint="-0.34998626667073579"/>
      </right>
      <top/>
      <bottom/>
      <diagonal/>
    </border>
    <border>
      <left/>
      <right style="thin">
        <color theme="0" tint="-0.34998626667073579"/>
      </right>
      <top style="thin">
        <color indexed="64"/>
      </top>
      <bottom/>
      <diagonal/>
    </border>
    <border>
      <left/>
      <right/>
      <top style="thin">
        <color auto="1"/>
      </top>
      <bottom/>
      <diagonal/>
    </border>
    <border>
      <left style="thin">
        <color indexed="22"/>
      </left>
      <right/>
      <top/>
      <bottom style="thin">
        <color indexed="64"/>
      </bottom>
      <diagonal/>
    </border>
    <border>
      <left/>
      <right/>
      <top/>
      <bottom style="thin">
        <color indexed="64"/>
      </bottom>
      <diagonal/>
    </border>
    <border>
      <left style="thin">
        <color theme="0" tint="-0.34998626667073579"/>
      </left>
      <right/>
      <top style="thin">
        <color indexed="64"/>
      </top>
      <bottom/>
      <diagonal/>
    </border>
    <border>
      <left style="thin">
        <color theme="0" tint="-0.34998626667073579"/>
      </left>
      <right/>
      <top/>
      <bottom/>
      <diagonal/>
    </border>
    <border>
      <left style="thin">
        <color theme="0" tint="-0.34998626667073579"/>
      </left>
      <right/>
      <top/>
      <bottom style="thin">
        <color indexed="64"/>
      </bottom>
      <diagonal/>
    </border>
    <border>
      <left/>
      <right style="thin">
        <color indexed="64"/>
      </right>
      <top/>
      <bottom style="thin">
        <color indexed="64"/>
      </bottom>
      <diagonal/>
    </border>
    <border>
      <left style="thin">
        <color theme="0" tint="-0.24994659260841701"/>
      </left>
      <right style="thin">
        <color indexed="22"/>
      </right>
      <top style="thin">
        <color indexed="64"/>
      </top>
      <bottom style="thin">
        <color indexed="64"/>
      </bottom>
      <diagonal/>
    </border>
    <border>
      <left style="thin">
        <color theme="0" tint="-0.24994659260841701"/>
      </left>
      <right style="thin">
        <color indexed="22"/>
      </right>
      <top style="thin">
        <color indexed="64"/>
      </top>
      <bottom/>
      <diagonal/>
    </border>
    <border>
      <left style="thin">
        <color theme="0" tint="-0.24994659260841701"/>
      </left>
      <right style="thin">
        <color indexed="22"/>
      </right>
      <top/>
      <bottom/>
      <diagonal/>
    </border>
    <border>
      <left style="thin">
        <color theme="0" tint="-0.24994659260841701"/>
      </left>
      <right style="thin">
        <color indexed="22"/>
      </right>
      <top/>
      <bottom style="thin">
        <color indexed="64"/>
      </bottom>
      <diagonal/>
    </border>
    <border>
      <left style="thin">
        <color indexed="22"/>
      </left>
      <right/>
      <top style="thin">
        <color indexed="64"/>
      </top>
      <bottom style="hair">
        <color indexed="22"/>
      </bottom>
      <diagonal/>
    </border>
    <border>
      <left/>
      <right/>
      <top style="thin">
        <color indexed="64"/>
      </top>
      <bottom style="hair">
        <color indexed="22"/>
      </bottom>
      <diagonal/>
    </border>
    <border>
      <left/>
      <right style="thin">
        <color indexed="22"/>
      </right>
      <top style="thin">
        <color indexed="64"/>
      </top>
      <bottom style="hair">
        <color indexed="22"/>
      </bottom>
      <diagonal/>
    </border>
    <border>
      <left/>
      <right/>
      <top/>
      <bottom style="hair">
        <color indexed="22"/>
      </bottom>
      <diagonal/>
    </border>
    <border>
      <left style="thin">
        <color theme="0" tint="-0.24994659260841701"/>
      </left>
      <right style="thin">
        <color indexed="22"/>
      </right>
      <top style="thin">
        <color indexed="64"/>
      </top>
      <bottom style="hair">
        <color indexed="22"/>
      </bottom>
      <diagonal/>
    </border>
    <border>
      <left style="thin">
        <color indexed="22"/>
      </left>
      <right/>
      <top/>
      <bottom style="hair">
        <color indexed="22"/>
      </bottom>
      <diagonal/>
    </border>
    <border>
      <left/>
      <right style="thin">
        <color indexed="22"/>
      </right>
      <top/>
      <bottom style="hair">
        <color indexed="22"/>
      </bottom>
      <diagonal/>
    </border>
    <border>
      <left style="thin">
        <color theme="0" tint="-0.24994659260841701"/>
      </left>
      <right style="thin">
        <color indexed="22"/>
      </right>
      <top/>
      <bottom style="hair">
        <color indexed="22"/>
      </bottom>
      <diagonal/>
    </border>
    <border>
      <left/>
      <right/>
      <top style="thin">
        <color indexed="64"/>
      </top>
      <bottom style="hair">
        <color theme="0" tint="-0.14996795556505021"/>
      </bottom>
      <diagonal/>
    </border>
    <border>
      <left style="thin">
        <color indexed="22"/>
      </left>
      <right/>
      <top style="hair">
        <color indexed="22"/>
      </top>
      <bottom style="hair">
        <color indexed="22"/>
      </bottom>
      <diagonal/>
    </border>
    <border>
      <left/>
      <right/>
      <top style="hair">
        <color indexed="22"/>
      </top>
      <bottom style="hair">
        <color indexed="22"/>
      </bottom>
      <diagonal/>
    </border>
    <border>
      <left/>
      <right style="thin">
        <color indexed="22"/>
      </right>
      <top style="hair">
        <color indexed="22"/>
      </top>
      <bottom style="hair">
        <color indexed="22"/>
      </bottom>
      <diagonal/>
    </border>
    <border>
      <left style="thin">
        <color theme="0" tint="-0.24994659260841701"/>
      </left>
      <right style="thin">
        <color indexed="22"/>
      </right>
      <top style="hair">
        <color indexed="22"/>
      </top>
      <bottom style="hair">
        <color indexed="22"/>
      </bottom>
      <diagonal/>
    </border>
    <border>
      <left style="thin">
        <color theme="0" tint="-0.24994659260841701"/>
      </left>
      <right/>
      <top/>
      <bottom/>
      <diagonal/>
    </border>
    <border>
      <left style="thin">
        <color theme="0" tint="-0.24994659260841701"/>
      </left>
      <right/>
      <top style="thin">
        <color indexed="21"/>
      </top>
      <bottom/>
      <diagonal/>
    </border>
    <border>
      <left style="thin">
        <color theme="0" tint="-0.24994659260841701"/>
      </left>
      <right style="thin">
        <color theme="0" tint="-0.24994659260841701"/>
      </right>
      <top style="thin">
        <color indexed="64"/>
      </top>
      <bottom/>
      <diagonal/>
    </border>
    <border>
      <left style="thin">
        <color theme="0" tint="-0.24994659260841701"/>
      </left>
      <right style="thin">
        <color indexed="22"/>
      </right>
      <top/>
      <bottom style="hair">
        <color indexed="64"/>
      </bottom>
      <diagonal/>
    </border>
    <border>
      <left style="thin">
        <color theme="0" tint="-0.24994659260841701"/>
      </left>
      <right style="thin">
        <color indexed="22"/>
      </right>
      <top style="thin">
        <color indexed="64"/>
      </top>
      <bottom style="hair">
        <color indexed="64"/>
      </bottom>
      <diagonal/>
    </border>
    <border>
      <left style="thin">
        <color theme="0" tint="-0.24994659260841701"/>
      </left>
      <right style="thin">
        <color theme="0" tint="-0.24994659260841701"/>
      </right>
      <top/>
      <bottom/>
      <diagonal/>
    </border>
    <border>
      <left style="thin">
        <color theme="0" tint="-0.14996795556505021"/>
      </left>
      <right style="thin">
        <color indexed="22"/>
      </right>
      <top style="thin">
        <color indexed="64"/>
      </top>
      <bottom style="thin">
        <color indexed="64"/>
      </bottom>
      <diagonal/>
    </border>
    <border>
      <left style="thin">
        <color theme="0" tint="-0.14996795556505021"/>
      </left>
      <right style="thin">
        <color indexed="22"/>
      </right>
      <top style="thin">
        <color indexed="64"/>
      </top>
      <bottom/>
      <diagonal/>
    </border>
    <border>
      <left style="thin">
        <color theme="0" tint="-0.14996795556505021"/>
      </left>
      <right style="thin">
        <color indexed="22"/>
      </right>
      <top/>
      <bottom/>
      <diagonal/>
    </border>
    <border>
      <left style="thin">
        <color theme="0" tint="-0.14996795556505021"/>
      </left>
      <right style="thin">
        <color indexed="22"/>
      </right>
      <top/>
      <bottom style="thin">
        <color indexed="64"/>
      </bottom>
      <diagonal/>
    </border>
    <border>
      <left style="thin">
        <color theme="0" tint="-0.24994659260841701"/>
      </left>
      <right style="thin">
        <color indexed="22"/>
      </right>
      <top style="thin">
        <color indexed="64"/>
      </top>
      <bottom style="double">
        <color indexed="64"/>
      </bottom>
      <diagonal/>
    </border>
    <border>
      <left style="thin">
        <color indexed="22"/>
      </left>
      <right/>
      <top/>
      <bottom style="thin">
        <color auto="1"/>
      </bottom>
      <diagonal/>
    </border>
    <border>
      <left style="thin">
        <color indexed="23"/>
      </left>
      <right style="thin">
        <color indexed="64"/>
      </right>
      <top style="thin">
        <color indexed="23"/>
      </top>
      <bottom/>
      <diagonal/>
    </border>
    <border>
      <left style="thin">
        <color indexed="23"/>
      </left>
      <right style="thin">
        <color indexed="64"/>
      </right>
      <top style="thin">
        <color indexed="23"/>
      </top>
      <bottom style="thin">
        <color indexed="64"/>
      </bottom>
      <diagonal/>
    </border>
    <border>
      <left style="thin">
        <color theme="0" tint="-0.24994659260841701"/>
      </left>
      <right style="thin">
        <color indexed="22"/>
      </right>
      <top style="hair">
        <color indexed="64"/>
      </top>
      <bottom style="hair">
        <color indexed="64"/>
      </bottom>
      <diagonal/>
    </border>
    <border>
      <left/>
      <right style="thin">
        <color theme="0" tint="-0.24994659260841701"/>
      </right>
      <top/>
      <bottom style="thin">
        <color indexed="64"/>
      </bottom>
      <diagonal/>
    </border>
    <border>
      <left style="thin">
        <color theme="0" tint="-0.24994659260841701"/>
      </left>
      <right style="thin">
        <color theme="0" tint="-0.24994659260841701"/>
      </right>
      <top/>
      <bottom style="thin">
        <color indexed="64"/>
      </bottom>
      <diagonal/>
    </border>
    <border>
      <left style="thin">
        <color theme="0" tint="-0.24994659260841701"/>
      </left>
      <right style="thin">
        <color theme="0" tint="-0.34998626667073579"/>
      </right>
      <top style="thin">
        <color indexed="64"/>
      </top>
      <bottom/>
      <diagonal/>
    </border>
    <border>
      <left style="thin">
        <color theme="0" tint="-0.24994659260841701"/>
      </left>
      <right style="thin">
        <color theme="0" tint="-0.34998626667073579"/>
      </right>
      <top/>
      <bottom/>
      <diagonal/>
    </border>
    <border>
      <left style="thin">
        <color theme="0" tint="-0.24994659260841701"/>
      </left>
      <right style="thin">
        <color theme="0" tint="-0.34998626667073579"/>
      </right>
      <top/>
      <bottom style="thin">
        <color indexed="64"/>
      </bottom>
      <diagonal/>
    </border>
    <border>
      <left/>
      <right/>
      <top/>
      <bottom style="thin">
        <color indexed="64"/>
      </bottom>
      <diagonal/>
    </border>
    <border>
      <left style="thin">
        <color indexed="22"/>
      </left>
      <right style="thin">
        <color indexed="22"/>
      </right>
      <top style="thin">
        <color auto="1"/>
      </top>
      <bottom style="thin">
        <color indexed="64"/>
      </bottom>
      <diagonal/>
    </border>
    <border>
      <left style="thin">
        <color indexed="22"/>
      </left>
      <right/>
      <top style="thin">
        <color auto="1"/>
      </top>
      <bottom style="thin">
        <color indexed="64"/>
      </bottom>
      <diagonal/>
    </border>
    <border>
      <left/>
      <right style="thin">
        <color indexed="22"/>
      </right>
      <top style="thin">
        <color auto="1"/>
      </top>
      <bottom style="thin">
        <color indexed="64"/>
      </bottom>
      <diagonal/>
    </border>
    <border>
      <left/>
      <right/>
      <top style="thin">
        <color indexed="64"/>
      </top>
      <bottom style="thin">
        <color indexed="64"/>
      </bottom>
      <diagonal/>
    </border>
    <border>
      <left style="thin">
        <color indexed="22"/>
      </left>
      <right/>
      <top/>
      <bottom style="hair">
        <color auto="1"/>
      </bottom>
      <diagonal/>
    </border>
    <border>
      <left/>
      <right/>
      <top/>
      <bottom style="hair">
        <color auto="1"/>
      </bottom>
      <diagonal/>
    </border>
    <border>
      <left/>
      <right style="thin">
        <color indexed="22"/>
      </right>
      <top/>
      <bottom style="hair">
        <color auto="1"/>
      </bottom>
      <diagonal/>
    </border>
    <border>
      <left style="thin">
        <color theme="0" tint="-0.24994659260841701"/>
      </left>
      <right style="thin">
        <color indexed="22"/>
      </right>
      <top/>
      <bottom style="hair">
        <color auto="1"/>
      </bottom>
      <diagonal/>
    </border>
    <border>
      <left style="thin">
        <color theme="0" tint="-0.24994659260841701"/>
      </left>
      <right style="thin">
        <color indexed="22"/>
      </right>
      <top style="hair">
        <color auto="1"/>
      </top>
      <bottom style="hair">
        <color auto="1"/>
      </bottom>
      <diagonal/>
    </border>
    <border>
      <left/>
      <right style="thin">
        <color theme="0" tint="-0.34998626667073579"/>
      </right>
      <top style="hair">
        <color auto="1"/>
      </top>
      <bottom style="hair">
        <color indexed="64"/>
      </bottom>
      <diagonal/>
    </border>
    <border>
      <left/>
      <right style="thin">
        <color indexed="64"/>
      </right>
      <top style="thin">
        <color indexed="64"/>
      </top>
      <bottom style="thin">
        <color indexed="64"/>
      </bottom>
      <diagonal/>
    </border>
    <border>
      <left style="thin">
        <color theme="0" tint="-0.24994659260841701"/>
      </left>
      <right style="thin">
        <color rgb="FFC0C0C0"/>
      </right>
      <top style="thin">
        <color indexed="64"/>
      </top>
      <bottom style="hair">
        <color theme="0" tint="-0.34998626667073579"/>
      </bottom>
      <diagonal/>
    </border>
    <border>
      <left style="thin">
        <color theme="0" tint="-0.24994659260841701"/>
      </left>
      <right style="thin">
        <color theme="0" tint="-0.34998626667073579"/>
      </right>
      <top style="hair">
        <color theme="0" tint="-0.34998626667073579"/>
      </top>
      <bottom style="hair">
        <color theme="0" tint="-0.34998626667073579"/>
      </bottom>
      <diagonal/>
    </border>
    <border>
      <left/>
      <right style="thin">
        <color theme="0" tint="-0.24994659260841701"/>
      </right>
      <top style="thin">
        <color indexed="64"/>
      </top>
      <bottom style="thin">
        <color indexed="64"/>
      </bottom>
      <diagonal/>
    </border>
    <border>
      <left/>
      <right style="thin">
        <color theme="0" tint="-0.34998626667073579"/>
      </right>
      <top style="thin">
        <color indexed="64"/>
      </top>
      <bottom style="thin">
        <color auto="1"/>
      </bottom>
      <diagonal/>
    </border>
    <border>
      <left/>
      <right style="thin">
        <color theme="0" tint="-0.24994659260841701"/>
      </right>
      <top style="thin">
        <color indexed="64"/>
      </top>
      <bottom style="hair">
        <color indexed="22"/>
      </bottom>
      <diagonal/>
    </border>
    <border>
      <left/>
      <right style="thin">
        <color theme="0" tint="-0.24994659260841701"/>
      </right>
      <top/>
      <bottom style="hair">
        <color indexed="22"/>
      </bottom>
      <diagonal/>
    </border>
    <border>
      <left style="thin">
        <color indexed="64"/>
      </left>
      <right style="thin">
        <color indexed="23"/>
      </right>
      <top style="thin">
        <color indexed="23"/>
      </top>
      <bottom style="thin">
        <color indexed="64"/>
      </bottom>
      <diagonal/>
    </border>
    <border>
      <left/>
      <right/>
      <top style="thin">
        <color indexed="21"/>
      </top>
      <bottom/>
      <diagonal/>
    </border>
    <border>
      <left style="thin">
        <color indexed="23"/>
      </left>
      <right/>
      <top/>
      <bottom style="thin">
        <color indexed="23"/>
      </bottom>
      <diagonal/>
    </border>
    <border>
      <left style="thin">
        <color indexed="23"/>
      </left>
      <right style="thin">
        <color indexed="64"/>
      </right>
      <top style="thin">
        <color indexed="64"/>
      </top>
      <bottom style="thin">
        <color indexed="23"/>
      </bottom>
      <diagonal/>
    </border>
    <border>
      <left style="thin">
        <color indexed="23"/>
      </left>
      <right/>
      <top style="thin">
        <color indexed="23"/>
      </top>
      <bottom style="thin">
        <color indexed="23"/>
      </bottom>
      <diagonal/>
    </border>
    <border>
      <left style="thin">
        <color indexed="23"/>
      </left>
      <right/>
      <top style="thin">
        <color indexed="23"/>
      </top>
      <bottom/>
      <diagonal/>
    </border>
    <border>
      <left style="thin">
        <color indexed="23"/>
      </left>
      <right/>
      <top style="thin">
        <color indexed="23"/>
      </top>
      <bottom style="thin">
        <color indexed="64"/>
      </bottom>
      <diagonal/>
    </border>
    <border>
      <left style="thin">
        <color indexed="23"/>
      </left>
      <right style="thin">
        <color indexed="23"/>
      </right>
      <top style="thin">
        <color indexed="23"/>
      </top>
      <bottom style="thin">
        <color auto="1"/>
      </bottom>
      <diagonal/>
    </border>
    <border>
      <left style="thin">
        <color indexed="64"/>
      </left>
      <right style="thin">
        <color indexed="23"/>
      </right>
      <top style="thin">
        <color indexed="64"/>
      </top>
      <bottom style="thin">
        <color indexed="23"/>
      </bottom>
      <diagonal/>
    </border>
    <border>
      <left style="thin">
        <color indexed="23"/>
      </left>
      <right/>
      <top style="thin">
        <color indexed="64"/>
      </top>
      <bottom style="thin">
        <color indexed="23"/>
      </bottom>
      <diagonal/>
    </border>
    <border>
      <left style="thin">
        <color indexed="23"/>
      </left>
      <right style="thin">
        <color indexed="23"/>
      </right>
      <top style="thin">
        <color indexed="64"/>
      </top>
      <bottom style="thin">
        <color indexed="23"/>
      </bottom>
      <diagonal/>
    </border>
    <border>
      <left style="thin">
        <color indexed="64"/>
      </left>
      <right style="thin">
        <color rgb="FFB2B2B2"/>
      </right>
      <top style="thin">
        <color indexed="64"/>
      </top>
      <bottom style="thin">
        <color indexed="64"/>
      </bottom>
      <diagonal/>
    </border>
    <border>
      <left style="thin">
        <color rgb="FFB2B2B2"/>
      </left>
      <right style="thin">
        <color rgb="FFB2B2B2"/>
      </right>
      <top style="thin">
        <color indexed="64"/>
      </top>
      <bottom style="thin">
        <color indexed="64"/>
      </bottom>
      <diagonal/>
    </border>
    <border>
      <left style="thin">
        <color rgb="FFB2B2B2"/>
      </left>
      <right style="thin">
        <color indexed="64"/>
      </right>
      <top style="thin">
        <color indexed="64"/>
      </top>
      <bottom style="thin">
        <color indexed="64"/>
      </bottom>
      <diagonal/>
    </border>
    <border>
      <left style="thin">
        <color indexed="23"/>
      </left>
      <right style="thin">
        <color indexed="23"/>
      </right>
      <top style="thin">
        <color indexed="23"/>
      </top>
      <bottom style="thin">
        <color indexed="64"/>
      </bottom>
      <diagonal/>
    </border>
    <border>
      <left style="thin">
        <color indexed="64"/>
      </left>
      <right style="thin">
        <color indexed="23"/>
      </right>
      <top style="thin">
        <color indexed="23"/>
      </top>
      <bottom style="thin">
        <color indexed="64"/>
      </bottom>
      <diagonal/>
    </border>
    <border>
      <left style="thin">
        <color indexed="23"/>
      </left>
      <right style="thin">
        <color indexed="23"/>
      </right>
      <top/>
      <bottom style="thin">
        <color indexed="23"/>
      </bottom>
      <diagonal/>
    </border>
    <border>
      <left style="thin">
        <color indexed="23"/>
      </left>
      <right/>
      <top style="thin">
        <color indexed="23"/>
      </top>
      <bottom style="thin">
        <color indexed="64"/>
      </bottom>
      <diagonal/>
    </border>
    <border>
      <left/>
      <right style="thin">
        <color auto="1"/>
      </right>
      <top style="thin">
        <color indexed="64"/>
      </top>
      <bottom style="thin">
        <color indexed="23"/>
      </bottom>
      <diagonal/>
    </border>
    <border>
      <left/>
      <right style="thin">
        <color auto="1"/>
      </right>
      <top style="thin">
        <color indexed="23"/>
      </top>
      <bottom style="thin">
        <color indexed="64"/>
      </bottom>
      <diagonal/>
    </border>
    <border>
      <left style="thin">
        <color rgb="FFB2B2B2"/>
      </left>
      <right style="thin">
        <color rgb="FFB2B2B2"/>
      </right>
      <top style="thin">
        <color indexed="64"/>
      </top>
      <bottom style="thin">
        <color indexed="23"/>
      </bottom>
      <diagonal/>
    </border>
    <border>
      <left style="thin">
        <color rgb="FFB2B2B2"/>
      </left>
      <right style="thin">
        <color rgb="FFB2B2B2"/>
      </right>
      <top style="thin">
        <color indexed="23"/>
      </top>
      <bottom style="thin">
        <color indexed="64"/>
      </bottom>
      <diagonal/>
    </border>
    <border>
      <left style="thin">
        <color indexed="22"/>
      </left>
      <right/>
      <top style="thin">
        <color indexed="64"/>
      </top>
      <bottom/>
      <diagonal/>
    </border>
    <border>
      <left/>
      <right/>
      <top style="thin">
        <color indexed="64"/>
      </top>
      <bottom/>
      <diagonal/>
    </border>
    <border>
      <left/>
      <right style="thin">
        <color indexed="22"/>
      </right>
      <top style="thin">
        <color indexed="64"/>
      </top>
      <bottom/>
      <diagonal/>
    </border>
    <border>
      <left style="thin">
        <color theme="0" tint="-0.24994659260841701"/>
      </left>
      <right style="thin">
        <color indexed="22"/>
      </right>
      <top style="thin">
        <color indexed="64"/>
      </top>
      <bottom/>
      <diagonal/>
    </border>
    <border>
      <left style="thin">
        <color indexed="22"/>
      </left>
      <right style="thin">
        <color indexed="22"/>
      </right>
      <top style="thin">
        <color auto="1"/>
      </top>
      <bottom style="thin">
        <color indexed="64"/>
      </bottom>
      <diagonal/>
    </border>
    <border>
      <left style="thin">
        <color indexed="22"/>
      </left>
      <right/>
      <top style="thin">
        <color auto="1"/>
      </top>
      <bottom style="thin">
        <color indexed="64"/>
      </bottom>
      <diagonal/>
    </border>
    <border>
      <left/>
      <right style="thin">
        <color theme="0" tint="-0.34998626667073579"/>
      </right>
      <top style="thin">
        <color auto="1"/>
      </top>
      <bottom/>
      <diagonal/>
    </border>
    <border>
      <left style="thin">
        <color indexed="64"/>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64"/>
      </right>
      <top style="thin">
        <color indexed="23"/>
      </top>
      <bottom style="thin">
        <color indexed="23"/>
      </bottom>
      <diagonal/>
    </border>
    <border>
      <left style="thin">
        <color indexed="23"/>
      </left>
      <right style="thin">
        <color indexed="23"/>
      </right>
      <top style="thin">
        <color indexed="23"/>
      </top>
      <bottom style="thin">
        <color indexed="64"/>
      </bottom>
      <diagonal/>
    </border>
    <border>
      <left style="thin">
        <color indexed="23"/>
      </left>
      <right style="thin">
        <color indexed="64"/>
      </right>
      <top style="thin">
        <color indexed="23"/>
      </top>
      <bottom style="thin">
        <color indexed="64"/>
      </bottom>
      <diagonal/>
    </border>
    <border>
      <left/>
      <right style="thin">
        <color indexed="64"/>
      </right>
      <top style="thin">
        <color indexed="64"/>
      </top>
      <bottom style="thin">
        <color indexed="64"/>
      </bottom>
      <diagonal/>
    </border>
    <border>
      <left style="thin">
        <color indexed="64"/>
      </left>
      <right style="thin">
        <color indexed="23"/>
      </right>
      <top style="thin">
        <color indexed="64"/>
      </top>
      <bottom style="thin">
        <color indexed="23"/>
      </bottom>
      <diagonal/>
    </border>
    <border>
      <left style="thin">
        <color indexed="64"/>
      </left>
      <right style="thin">
        <color indexed="64"/>
      </right>
      <top style="thin">
        <color indexed="64"/>
      </top>
      <bottom style="thin">
        <color indexed="23"/>
      </bottom>
      <diagonal/>
    </border>
    <border>
      <left style="thin">
        <color indexed="64"/>
      </left>
      <right style="thin">
        <color indexed="64"/>
      </right>
      <top style="thin">
        <color indexed="23"/>
      </top>
      <bottom style="thin">
        <color indexed="23"/>
      </bottom>
      <diagonal/>
    </border>
    <border>
      <left style="thin">
        <color indexed="64"/>
      </left>
      <right style="thin">
        <color indexed="23"/>
      </right>
      <top style="thin">
        <color indexed="23"/>
      </top>
      <bottom style="thin">
        <color indexed="64"/>
      </bottom>
      <diagonal/>
    </border>
    <border>
      <left style="thin">
        <color indexed="64"/>
      </left>
      <right style="thin">
        <color indexed="64"/>
      </right>
      <top style="thin">
        <color indexed="23"/>
      </top>
      <bottom style="thin">
        <color indexed="64"/>
      </bottom>
      <diagonal/>
    </border>
    <border>
      <left style="thin">
        <color indexed="22"/>
      </left>
      <right/>
      <top style="hair">
        <color auto="1"/>
      </top>
      <bottom style="thin">
        <color indexed="64"/>
      </bottom>
      <diagonal/>
    </border>
    <border>
      <left/>
      <right/>
      <top style="hair">
        <color auto="1"/>
      </top>
      <bottom style="thin">
        <color indexed="64"/>
      </bottom>
      <diagonal/>
    </border>
    <border>
      <left/>
      <right style="thin">
        <color indexed="22"/>
      </right>
      <top style="hair">
        <color auto="1"/>
      </top>
      <bottom style="thin">
        <color indexed="64"/>
      </bottom>
      <diagonal/>
    </border>
    <border>
      <left style="thin">
        <color theme="0" tint="-0.24994659260841701"/>
      </left>
      <right style="thin">
        <color indexed="22"/>
      </right>
      <top style="hair">
        <color auto="1"/>
      </top>
      <bottom style="thin">
        <color indexed="64"/>
      </bottom>
      <diagonal/>
    </border>
    <border>
      <left style="thin">
        <color theme="0" tint="-0.24994659260841701"/>
      </left>
      <right/>
      <top/>
      <bottom style="thin">
        <color indexed="64"/>
      </bottom>
      <diagonal/>
    </border>
    <border>
      <left style="thin">
        <color indexed="64"/>
      </left>
      <right style="thin">
        <color indexed="64"/>
      </right>
      <top style="thin">
        <color indexed="64"/>
      </top>
      <bottom style="thin">
        <color indexed="64"/>
      </bottom>
      <diagonal/>
    </border>
    <border>
      <left style="thin">
        <color theme="0" tint="-0.24994659260841701"/>
      </left>
      <right style="thin">
        <color theme="0" tint="-0.24994659260841701"/>
      </right>
      <top style="thin">
        <color auto="1"/>
      </top>
      <bottom/>
      <diagonal/>
    </border>
    <border>
      <left style="thin">
        <color theme="0" tint="-0.24994659260841701"/>
      </left>
      <right/>
      <top style="thin">
        <color auto="1"/>
      </top>
      <bottom/>
      <diagonal/>
    </border>
    <border>
      <left/>
      <right style="thin">
        <color theme="0" tint="-0.24994659260841701"/>
      </right>
      <top style="thin">
        <color auto="1"/>
      </top>
      <bottom/>
      <diagonal/>
    </border>
    <border>
      <left style="thin">
        <color theme="0" tint="-0.24994659260841701"/>
      </left>
      <right style="thin">
        <color indexed="22"/>
      </right>
      <top style="thin">
        <color indexed="64"/>
      </top>
      <bottom/>
      <diagonal/>
    </border>
    <border>
      <left style="thin">
        <color indexed="64"/>
      </left>
      <right style="thin">
        <color rgb="FFB2B2B2"/>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64"/>
      </top>
      <bottom/>
      <diagonal/>
    </border>
    <border>
      <left style="thin">
        <color indexed="64"/>
      </left>
      <right style="thin">
        <color theme="0" tint="-0.34998626667073579"/>
      </right>
      <top style="thin">
        <color indexed="64"/>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indexed="64"/>
      </bottom>
      <diagonal/>
    </border>
    <border>
      <left style="thin">
        <color theme="0" tint="-0.34998626667073579"/>
      </left>
      <right style="thin">
        <color theme="0" tint="-0.34998626667073579"/>
      </right>
      <top style="thin">
        <color theme="0" tint="-0.34998626667073579"/>
      </top>
      <bottom style="thin">
        <color indexed="64"/>
      </bottom>
      <diagonal/>
    </border>
    <border>
      <left style="thin">
        <color indexed="64"/>
      </left>
      <right style="thin">
        <color auto="1"/>
      </right>
      <top style="thin">
        <color indexed="64"/>
      </top>
      <bottom style="thin">
        <color indexed="64"/>
      </bottom>
      <diagonal/>
    </border>
    <border>
      <left style="thin">
        <color theme="0" tint="-0.34998626667073579"/>
      </left>
      <right style="thin">
        <color auto="1"/>
      </right>
      <top style="thin">
        <color indexed="64"/>
      </top>
      <bottom style="thin">
        <color theme="0" tint="-0.34998626667073579"/>
      </bottom>
      <diagonal/>
    </border>
    <border>
      <left style="thin">
        <color theme="0" tint="-0.34998626667073579"/>
      </left>
      <right style="thin">
        <color auto="1"/>
      </right>
      <top style="thin">
        <color theme="0" tint="-0.34998626667073579"/>
      </top>
      <bottom style="thin">
        <color theme="0" tint="-0.34998626667073579"/>
      </bottom>
      <diagonal/>
    </border>
    <border>
      <left style="thin">
        <color theme="0" tint="-0.34998626667073579"/>
      </left>
      <right style="thin">
        <color auto="1"/>
      </right>
      <top style="thin">
        <color theme="0" tint="-0.34998626667073579"/>
      </top>
      <bottom style="thin">
        <color indexed="64"/>
      </bottom>
      <diagonal/>
    </border>
    <border>
      <left style="thin">
        <color indexed="23"/>
      </left>
      <right style="thin">
        <color auto="1"/>
      </right>
      <top/>
      <bottom style="thin">
        <color indexed="23"/>
      </bottom>
      <diagonal/>
    </border>
    <border>
      <left style="thin">
        <color indexed="22"/>
      </left>
      <right/>
      <top/>
      <bottom style="hair">
        <color theme="1"/>
      </bottom>
      <diagonal/>
    </border>
    <border>
      <left/>
      <right/>
      <top/>
      <bottom style="hair">
        <color theme="1"/>
      </bottom>
      <diagonal/>
    </border>
    <border>
      <left/>
      <right style="thin">
        <color indexed="22"/>
      </right>
      <top/>
      <bottom style="hair">
        <color theme="1"/>
      </bottom>
      <diagonal/>
    </border>
    <border>
      <left style="thin">
        <color theme="0" tint="-0.24994659260841701"/>
      </left>
      <right style="thin">
        <color indexed="22"/>
      </right>
      <top/>
      <bottom style="hair">
        <color theme="1"/>
      </bottom>
      <diagonal/>
    </border>
    <border>
      <left style="thin">
        <color indexed="22"/>
      </left>
      <right/>
      <top style="hair">
        <color theme="1"/>
      </top>
      <bottom style="hair">
        <color auto="1"/>
      </bottom>
      <diagonal/>
    </border>
    <border>
      <left/>
      <right/>
      <top style="hair">
        <color theme="1"/>
      </top>
      <bottom style="hair">
        <color auto="1"/>
      </bottom>
      <diagonal/>
    </border>
    <border>
      <left style="thin">
        <color theme="0" tint="-0.24994659260841701"/>
      </left>
      <right style="thin">
        <color indexed="22"/>
      </right>
      <top style="hair">
        <color theme="1"/>
      </top>
      <bottom style="hair">
        <color auto="1"/>
      </bottom>
      <diagonal/>
    </border>
    <border>
      <left style="thin">
        <color indexed="22"/>
      </left>
      <right/>
      <top style="hair">
        <color theme="1"/>
      </top>
      <bottom/>
      <diagonal/>
    </border>
    <border>
      <left/>
      <right/>
      <top style="hair">
        <color theme="1"/>
      </top>
      <bottom/>
      <diagonal/>
    </border>
    <border>
      <left/>
      <right style="thin">
        <color indexed="22"/>
      </right>
      <top style="hair">
        <color theme="1"/>
      </top>
      <bottom/>
      <diagonal/>
    </border>
    <border>
      <left style="thin">
        <color theme="0" tint="-0.24994659260841701"/>
      </left>
      <right style="thin">
        <color indexed="22"/>
      </right>
      <top style="hair">
        <color theme="1"/>
      </top>
      <bottom/>
      <diagonal/>
    </border>
    <border>
      <left/>
      <right style="thin">
        <color theme="0" tint="-0.24994659260841701"/>
      </right>
      <top style="hair">
        <color theme="1"/>
      </top>
      <bottom style="hair">
        <color auto="1"/>
      </bottom>
      <diagonal/>
    </border>
    <border>
      <left style="thin">
        <color indexed="22"/>
      </left>
      <right/>
      <top style="hair">
        <color auto="1"/>
      </top>
      <bottom style="hair">
        <color auto="1"/>
      </bottom>
      <diagonal/>
    </border>
    <border>
      <left/>
      <right/>
      <top style="hair">
        <color auto="1"/>
      </top>
      <bottom style="hair">
        <color auto="1"/>
      </bottom>
      <diagonal/>
    </border>
    <border>
      <left/>
      <right style="thin">
        <color indexed="22"/>
      </right>
      <top style="hair">
        <color auto="1"/>
      </top>
      <bottom style="hair">
        <color auto="1"/>
      </bottom>
      <diagonal/>
    </border>
    <border>
      <left style="thin">
        <color theme="0" tint="-0.24994659260841701"/>
      </left>
      <right style="thin">
        <color indexed="22"/>
      </right>
      <top style="hair">
        <color auto="1"/>
      </top>
      <bottom style="hair">
        <color auto="1"/>
      </bottom>
      <diagonal/>
    </border>
    <border>
      <left style="thin">
        <color indexed="22"/>
      </left>
      <right/>
      <top style="thin">
        <color auto="1"/>
      </top>
      <bottom style="hair">
        <color auto="1"/>
      </bottom>
      <diagonal/>
    </border>
    <border>
      <left/>
      <right/>
      <top style="thin">
        <color auto="1"/>
      </top>
      <bottom style="hair">
        <color auto="1"/>
      </bottom>
      <diagonal/>
    </border>
    <border>
      <left/>
      <right style="thin">
        <color indexed="22"/>
      </right>
      <top style="thin">
        <color auto="1"/>
      </top>
      <bottom style="hair">
        <color auto="1"/>
      </bottom>
      <diagonal/>
    </border>
    <border>
      <left style="thin">
        <color theme="0" tint="-0.24994659260841701"/>
      </left>
      <right style="thin">
        <color indexed="22"/>
      </right>
      <top style="thin">
        <color auto="1"/>
      </top>
      <bottom style="hair">
        <color auto="1"/>
      </bottom>
      <diagonal/>
    </border>
    <border>
      <left/>
      <right style="thin">
        <color indexed="22"/>
      </right>
      <top style="hair">
        <color theme="1"/>
      </top>
      <bottom style="hair">
        <color theme="1"/>
      </bottom>
      <diagonal/>
    </border>
    <border>
      <left style="thin">
        <color theme="0" tint="-0.24994659260841701"/>
      </left>
      <right style="thin">
        <color indexed="22"/>
      </right>
      <top style="hair">
        <color theme="1"/>
      </top>
      <bottom style="hair">
        <color theme="1"/>
      </bottom>
      <diagonal/>
    </border>
    <border>
      <left/>
      <right style="thin">
        <color theme="0" tint="-0.34998626667073579"/>
      </right>
      <top style="hair">
        <color theme="1"/>
      </top>
      <bottom style="hair">
        <color theme="1"/>
      </bottom>
      <diagonal/>
    </border>
    <border>
      <left style="thin">
        <color theme="0" tint="-0.14996795556505021"/>
      </left>
      <right style="thin">
        <color theme="0" tint="-0.24994659260841701"/>
      </right>
      <top style="thin">
        <color indexed="64"/>
      </top>
      <bottom style="thin">
        <color indexed="64"/>
      </bottom>
      <diagonal/>
    </border>
    <border>
      <left style="thin">
        <color theme="0" tint="-0.24994659260841701"/>
      </left>
      <right/>
      <top style="thin">
        <color theme="1"/>
      </top>
      <bottom style="thin">
        <color theme="1"/>
      </bottom>
      <diagonal/>
    </border>
    <border>
      <left/>
      <right/>
      <top style="thin">
        <color theme="1"/>
      </top>
      <bottom style="thin">
        <color theme="1"/>
      </bottom>
      <diagonal/>
    </border>
    <border>
      <left/>
      <right style="thin">
        <color theme="0" tint="-0.24994659260841701"/>
      </right>
      <top style="thin">
        <color theme="1"/>
      </top>
      <bottom style="thin">
        <color theme="1"/>
      </bottom>
      <diagonal/>
    </border>
  </borders>
  <cellStyleXfs count="44">
    <xf numFmtId="0" fontId="0" fillId="0" borderId="0"/>
    <xf numFmtId="9" fontId="4" fillId="0" borderId="0" applyFont="0" applyFill="0" applyBorder="0" applyAlignment="0" applyProtection="0"/>
    <xf numFmtId="0" fontId="8" fillId="0" borderId="0"/>
    <xf numFmtId="0" fontId="11" fillId="0" borderId="0"/>
    <xf numFmtId="183" fontId="31" fillId="0" borderId="0">
      <alignment horizontal="center" vertical="center"/>
    </xf>
    <xf numFmtId="184" fontId="31" fillId="13" borderId="98">
      <alignment horizontal="right"/>
    </xf>
    <xf numFmtId="0" fontId="10" fillId="14" borderId="0" applyBorder="0" applyProtection="0">
      <alignment vertical="center" wrapText="1"/>
    </xf>
    <xf numFmtId="43" fontId="11" fillId="0" borderId="0" applyFont="0" applyFill="0" applyBorder="0" applyAlignment="0" applyProtection="0"/>
    <xf numFmtId="167" fontId="32" fillId="15" borderId="24">
      <alignment horizontal="center"/>
    </xf>
    <xf numFmtId="184" fontId="31" fillId="16" borderId="98">
      <alignment horizontal="center"/>
    </xf>
    <xf numFmtId="0" fontId="33" fillId="17" borderId="99"/>
    <xf numFmtId="3" fontId="34" fillId="0" borderId="0">
      <alignment horizontal="left"/>
    </xf>
    <xf numFmtId="3" fontId="31" fillId="0" borderId="0">
      <alignment horizontal="left"/>
    </xf>
    <xf numFmtId="185" fontId="35" fillId="0" borderId="0" applyFill="0" applyBorder="0" applyProtection="0">
      <alignment horizontal="right"/>
    </xf>
    <xf numFmtId="184" fontId="36" fillId="0" borderId="0" applyAlignment="0">
      <alignment horizontal="center" vertical="center"/>
    </xf>
    <xf numFmtId="0" fontId="8" fillId="0" borderId="0" applyProtection="0"/>
    <xf numFmtId="186" fontId="11" fillId="0" borderId="0" applyFont="0" applyFill="0" applyBorder="0" applyAlignment="0" applyProtection="0"/>
    <xf numFmtId="184" fontId="17" fillId="0" borderId="0">
      <alignment horizontal="center" vertical="center"/>
    </xf>
    <xf numFmtId="167" fontId="36" fillId="0" borderId="0">
      <alignment horizontal="center"/>
    </xf>
    <xf numFmtId="0" fontId="11" fillId="0" borderId="0" applyFont="0" applyFill="0" applyBorder="0" applyAlignment="0" applyProtection="0"/>
    <xf numFmtId="0" fontId="11" fillId="0" borderId="0" applyFont="0" applyFill="0" applyBorder="0" applyAlignment="0" applyProtection="0"/>
    <xf numFmtId="0" fontId="4" fillId="0" borderId="0"/>
    <xf numFmtId="0" fontId="11" fillId="0" borderId="0" applyFont="0" applyFill="0" applyBorder="0" applyAlignment="0" applyProtection="0"/>
    <xf numFmtId="0" fontId="11" fillId="0" borderId="0"/>
    <xf numFmtId="0" fontId="11" fillId="0" borderId="0"/>
    <xf numFmtId="0" fontId="11" fillId="0" borderId="0" applyFont="0" applyFill="0" applyBorder="0" applyAlignment="0" applyProtection="0"/>
    <xf numFmtId="0" fontId="4" fillId="0" borderId="0"/>
    <xf numFmtId="0" fontId="4" fillId="0" borderId="0"/>
    <xf numFmtId="0" fontId="8" fillId="0" borderId="0"/>
    <xf numFmtId="0" fontId="11" fillId="0" borderId="0" applyFont="0" applyFill="0" applyBorder="0" applyAlignment="0" applyProtection="0"/>
    <xf numFmtId="0" fontId="11" fillId="0" borderId="0" applyFont="0" applyFill="0" applyBorder="0" applyAlignment="0" applyProtection="0"/>
    <xf numFmtId="0" fontId="4" fillId="0" borderId="0"/>
    <xf numFmtId="0" fontId="11" fillId="0" borderId="0"/>
    <xf numFmtId="9" fontId="37" fillId="0" borderId="0" applyFont="0" applyFill="0" applyBorder="0" applyAlignment="0" applyProtection="0"/>
    <xf numFmtId="9" fontId="11" fillId="0" borderId="0" applyFont="0" applyFill="0" applyBorder="0" applyAlignment="0" applyProtection="0"/>
    <xf numFmtId="0" fontId="38" fillId="0" borderId="100">
      <alignment vertical="center"/>
    </xf>
    <xf numFmtId="183" fontId="34" fillId="0" borderId="50"/>
    <xf numFmtId="184" fontId="34" fillId="0" borderId="50"/>
    <xf numFmtId="187" fontId="34" fillId="0" borderId="50"/>
    <xf numFmtId="188" fontId="34" fillId="0" borderId="50"/>
    <xf numFmtId="189" fontId="34" fillId="0" borderId="50"/>
    <xf numFmtId="185" fontId="11" fillId="0" borderId="0" applyNumberFormat="0" applyFill="0" applyBorder="0" applyProtection="0"/>
    <xf numFmtId="185" fontId="11" fillId="0" borderId="0" applyNumberFormat="0" applyFill="0" applyBorder="0" applyProtection="0"/>
    <xf numFmtId="0" fontId="39" fillId="17" borderId="0">
      <alignment horizontal="center" vertical="center"/>
    </xf>
  </cellStyleXfs>
  <cellXfs count="1089">
    <xf numFmtId="0" fontId="0" fillId="0" borderId="0" xfId="0"/>
    <xf numFmtId="0" fontId="6" fillId="2" borderId="0" xfId="0" applyNumberFormat="1" applyFont="1" applyFill="1" applyBorder="1" applyAlignment="1" applyProtection="1"/>
    <xf numFmtId="0" fontId="7" fillId="2" borderId="0" xfId="0" applyNumberFormat="1" applyFont="1" applyFill="1" applyBorder="1" applyAlignment="1" applyProtection="1">
      <alignment horizontal="left"/>
    </xf>
    <xf numFmtId="0" fontId="8" fillId="0" borderId="0" xfId="0" applyNumberFormat="1" applyFont="1" applyFill="1" applyBorder="1" applyAlignment="1" applyProtection="1"/>
    <xf numFmtId="15" fontId="7" fillId="2" borderId="0" xfId="0" applyNumberFormat="1" applyFont="1" applyFill="1" applyBorder="1" applyAlignment="1" applyProtection="1">
      <alignment horizontal="left"/>
    </xf>
    <xf numFmtId="0" fontId="9" fillId="2" borderId="0" xfId="0" applyNumberFormat="1" applyFont="1" applyFill="1" applyBorder="1" applyAlignment="1" applyProtection="1"/>
    <xf numFmtId="0" fontId="10" fillId="3" borderId="1" xfId="0" applyFont="1" applyFill="1" applyBorder="1" applyProtection="1"/>
    <xf numFmtId="0" fontId="8" fillId="4" borderId="2" xfId="0" applyFont="1" applyFill="1" applyBorder="1" applyProtection="1"/>
    <xf numFmtId="0" fontId="0" fillId="4" borderId="2" xfId="0" applyFont="1" applyFill="1" applyBorder="1" applyProtection="1"/>
    <xf numFmtId="0" fontId="10" fillId="3" borderId="3" xfId="0" applyFont="1" applyFill="1" applyBorder="1" applyProtection="1"/>
    <xf numFmtId="0" fontId="8" fillId="3" borderId="0" xfId="0" applyFont="1" applyFill="1" applyBorder="1" applyProtection="1"/>
    <xf numFmtId="0" fontId="0" fillId="3" borderId="0" xfId="0" applyFont="1" applyFill="1" applyBorder="1" applyProtection="1"/>
    <xf numFmtId="0" fontId="10" fillId="3" borderId="4" xfId="0" applyFont="1" applyFill="1" applyBorder="1" applyProtection="1"/>
    <xf numFmtId="0" fontId="11" fillId="5" borderId="5" xfId="0" applyFont="1" applyFill="1" applyBorder="1" applyAlignment="1" applyProtection="1">
      <alignment horizontal="left"/>
    </xf>
    <xf numFmtId="0" fontId="11" fillId="6" borderId="5" xfId="0" applyFont="1" applyFill="1" applyBorder="1" applyAlignment="1" applyProtection="1">
      <alignment horizontal="left"/>
    </xf>
    <xf numFmtId="0" fontId="12" fillId="7" borderId="6" xfId="0" applyNumberFormat="1" applyFont="1" applyFill="1" applyBorder="1" applyAlignment="1" applyProtection="1">
      <alignment horizontal="left"/>
    </xf>
    <xf numFmtId="0" fontId="8" fillId="3" borderId="7" xfId="0" applyFont="1" applyFill="1" applyBorder="1" applyAlignment="1" applyProtection="1">
      <alignment horizontal="left" vertical="center" wrapText="1"/>
    </xf>
    <xf numFmtId="0" fontId="8" fillId="3" borderId="8" xfId="0" applyFont="1" applyFill="1" applyBorder="1" applyAlignment="1" applyProtection="1">
      <alignment horizontal="left" vertical="center" wrapText="1"/>
    </xf>
    <xf numFmtId="0" fontId="8" fillId="4" borderId="7" xfId="0" applyFont="1" applyFill="1" applyBorder="1" applyAlignment="1" applyProtection="1">
      <alignment horizontal="left" vertical="center" wrapText="1"/>
    </xf>
    <xf numFmtId="0" fontId="8" fillId="4" borderId="8" xfId="0" applyFont="1" applyFill="1" applyBorder="1" applyAlignment="1" applyProtection="1">
      <alignment horizontal="left" vertical="center" wrapText="1"/>
    </xf>
    <xf numFmtId="0" fontId="8" fillId="0" borderId="7" xfId="0" applyFont="1" applyFill="1" applyBorder="1" applyAlignment="1" applyProtection="1">
      <alignment horizontal="left" vertical="center" wrapText="1"/>
    </xf>
    <xf numFmtId="0" fontId="8" fillId="0" borderId="8" xfId="0" applyFont="1" applyFill="1" applyBorder="1" applyAlignment="1" applyProtection="1">
      <alignment horizontal="left" vertical="center" wrapText="1"/>
    </xf>
    <xf numFmtId="0" fontId="8" fillId="8" borderId="7" xfId="0" applyFont="1" applyFill="1" applyBorder="1" applyProtection="1"/>
    <xf numFmtId="0" fontId="8" fillId="8" borderId="8" xfId="0" applyFont="1" applyFill="1" applyBorder="1" applyProtection="1"/>
    <xf numFmtId="0" fontId="0" fillId="0" borderId="7" xfId="0" applyBorder="1" applyProtection="1"/>
    <xf numFmtId="0" fontId="0" fillId="0" borderId="8" xfId="0" applyBorder="1" applyProtection="1"/>
    <xf numFmtId="0" fontId="8" fillId="0" borderId="9" xfId="0" applyFont="1" applyFill="1" applyBorder="1" applyAlignment="1" applyProtection="1">
      <alignment horizontal="left" vertical="center" wrapText="1"/>
    </xf>
    <xf numFmtId="0" fontId="8" fillId="0" borderId="10" xfId="0" applyFont="1" applyFill="1" applyBorder="1" applyAlignment="1" applyProtection="1">
      <alignment horizontal="left" vertical="center" wrapText="1"/>
    </xf>
    <xf numFmtId="0" fontId="0" fillId="0" borderId="0" xfId="0" applyNumberFormat="1" applyFont="1" applyFill="1" applyBorder="1" applyAlignment="1" applyProtection="1"/>
    <xf numFmtId="0" fontId="10" fillId="3" borderId="11" xfId="0" applyFont="1" applyFill="1" applyBorder="1" applyAlignment="1" applyProtection="1">
      <alignment horizontal="center" vertical="center" wrapText="1"/>
    </xf>
    <xf numFmtId="0" fontId="10" fillId="3" borderId="11" xfId="0" applyFont="1" applyFill="1" applyBorder="1" applyAlignment="1" applyProtection="1">
      <alignment horizontal="left" vertical="center" wrapText="1"/>
    </xf>
    <xf numFmtId="164" fontId="0" fillId="3" borderId="12" xfId="0" applyNumberFormat="1" applyFont="1" applyFill="1" applyBorder="1" applyAlignment="1" applyProtection="1">
      <alignment horizontal="center" vertical="top"/>
    </xf>
    <xf numFmtId="164" fontId="0" fillId="3" borderId="13" xfId="0" applyNumberFormat="1" applyFont="1" applyFill="1" applyBorder="1" applyAlignment="1" applyProtection="1">
      <alignment horizontal="center" vertical="top"/>
    </xf>
    <xf numFmtId="164" fontId="0" fillId="3" borderId="14" xfId="0" applyNumberFormat="1" applyFont="1" applyFill="1" applyBorder="1" applyAlignment="1" applyProtection="1">
      <alignment horizontal="center" vertical="top"/>
    </xf>
    <xf numFmtId="0" fontId="8" fillId="0" borderId="0" xfId="0" applyNumberFormat="1" applyFont="1" applyFill="1" applyBorder="1" applyAlignment="1" applyProtection="1">
      <alignment horizontal="right"/>
    </xf>
    <xf numFmtId="166" fontId="10" fillId="9" borderId="15" xfId="0" applyNumberFormat="1" applyFont="1" applyFill="1" applyBorder="1" applyAlignment="1" applyProtection="1">
      <alignment horizontal="center"/>
    </xf>
    <xf numFmtId="0" fontId="10" fillId="0" borderId="15" xfId="0" applyFont="1" applyBorder="1" applyAlignment="1" applyProtection="1">
      <alignment horizontal="center"/>
    </xf>
    <xf numFmtId="0" fontId="10" fillId="0" borderId="15" xfId="0" quotePrefix="1" applyFont="1" applyFill="1" applyBorder="1" applyAlignment="1" applyProtection="1">
      <alignment horizontal="center"/>
    </xf>
    <xf numFmtId="0" fontId="10" fillId="5" borderId="15" xfId="0" applyFont="1" applyFill="1" applyBorder="1" applyAlignment="1" applyProtection="1">
      <alignment horizontal="center"/>
    </xf>
    <xf numFmtId="0" fontId="10" fillId="3" borderId="15" xfId="0" applyFont="1" applyFill="1" applyBorder="1" applyAlignment="1" applyProtection="1">
      <alignment horizontal="left" vertical="center" wrapText="1"/>
    </xf>
    <xf numFmtId="0" fontId="10" fillId="3" borderId="15" xfId="0" applyFont="1" applyFill="1" applyBorder="1" applyAlignment="1" applyProtection="1">
      <alignment horizontal="center" vertical="center" wrapText="1"/>
    </xf>
    <xf numFmtId="0" fontId="10" fillId="4" borderId="15" xfId="0" applyFont="1" applyFill="1" applyBorder="1" applyAlignment="1" applyProtection="1">
      <alignment horizontal="left" vertical="center" wrapText="1"/>
    </xf>
    <xf numFmtId="167" fontId="10" fillId="3" borderId="15" xfId="0" applyNumberFormat="1" applyFont="1" applyFill="1" applyBorder="1" applyAlignment="1" applyProtection="1">
      <alignment horizontal="center" vertical="center" wrapText="1"/>
    </xf>
    <xf numFmtId="49" fontId="10" fillId="3" borderId="15" xfId="0" applyNumberFormat="1" applyFont="1" applyFill="1" applyBorder="1" applyAlignment="1" applyProtection="1">
      <alignment horizontal="center" vertical="center" wrapText="1"/>
    </xf>
    <xf numFmtId="168" fontId="8" fillId="5" borderId="16" xfId="0" applyNumberFormat="1" applyFont="1" applyFill="1" applyBorder="1" applyAlignment="1" applyProtection="1"/>
    <xf numFmtId="168" fontId="8" fillId="5" borderId="17" xfId="0" applyNumberFormat="1" applyFont="1" applyFill="1" applyBorder="1" applyAlignment="1" applyProtection="1"/>
    <xf numFmtId="168" fontId="8" fillId="5" borderId="18" xfId="0" applyNumberFormat="1" applyFont="1" applyFill="1" applyBorder="1" applyAlignment="1" applyProtection="1"/>
    <xf numFmtId="0" fontId="14" fillId="0" borderId="0" xfId="0" applyFont="1" applyProtection="1"/>
    <xf numFmtId="0" fontId="5" fillId="2" borderId="0" xfId="0" applyFont="1" applyFill="1" applyBorder="1" applyProtection="1"/>
    <xf numFmtId="2" fontId="10" fillId="0" borderId="0" xfId="0" applyNumberFormat="1" applyFont="1" applyAlignment="1" applyProtection="1">
      <alignment horizontal="center" vertical="center" wrapText="1"/>
    </xf>
    <xf numFmtId="0" fontId="11" fillId="3" borderId="19" xfId="0" applyFont="1" applyFill="1" applyBorder="1" applyProtection="1"/>
    <xf numFmtId="0" fontId="10" fillId="4" borderId="20" xfId="0" applyFont="1" applyFill="1" applyBorder="1" applyAlignment="1" applyProtection="1">
      <alignment horizontal="center"/>
    </xf>
    <xf numFmtId="14" fontId="8" fillId="4" borderId="20" xfId="0" applyNumberFormat="1" applyFont="1" applyFill="1" applyBorder="1" applyAlignment="1" applyProtection="1">
      <alignment horizontal="center"/>
    </xf>
    <xf numFmtId="14" fontId="11" fillId="4" borderId="21" xfId="0" applyNumberFormat="1" applyFont="1" applyFill="1" applyBorder="1" applyAlignment="1" applyProtection="1">
      <alignment horizontal="center"/>
    </xf>
    <xf numFmtId="14" fontId="10" fillId="3" borderId="22" xfId="0" applyNumberFormat="1" applyFont="1" applyFill="1" applyBorder="1" applyAlignment="1" applyProtection="1">
      <alignment horizontal="center"/>
    </xf>
    <xf numFmtId="14" fontId="11" fillId="3" borderId="22" xfId="0" applyNumberFormat="1" applyFont="1" applyFill="1" applyBorder="1" applyAlignment="1" applyProtection="1">
      <alignment horizontal="center"/>
    </xf>
    <xf numFmtId="0" fontId="10" fillId="10" borderId="5" xfId="0" applyFont="1" applyFill="1" applyBorder="1" applyAlignment="1" applyProtection="1">
      <alignment horizontal="center"/>
    </xf>
    <xf numFmtId="14" fontId="8" fillId="0" borderId="5" xfId="0" applyNumberFormat="1" applyFont="1" applyFill="1" applyBorder="1" applyAlignment="1" applyProtection="1">
      <alignment horizontal="center"/>
    </xf>
    <xf numFmtId="14" fontId="11" fillId="10" borderId="23" xfId="0" applyNumberFormat="1" applyFont="1" applyFill="1" applyBorder="1" applyAlignment="1" applyProtection="1">
      <alignment horizontal="center"/>
    </xf>
    <xf numFmtId="0" fontId="11" fillId="3" borderId="16" xfId="0" applyFont="1" applyFill="1" applyBorder="1" applyProtection="1"/>
    <xf numFmtId="0" fontId="11" fillId="3" borderId="17" xfId="0" applyFont="1" applyFill="1" applyBorder="1" applyProtection="1"/>
    <xf numFmtId="14" fontId="8" fillId="0" borderId="0" xfId="0" applyNumberFormat="1" applyFont="1" applyFill="1" applyBorder="1" applyAlignment="1" applyProtection="1"/>
    <xf numFmtId="0" fontId="11" fillId="3" borderId="18" xfId="0" applyFont="1" applyFill="1" applyBorder="1" applyProtection="1"/>
    <xf numFmtId="0" fontId="11" fillId="3" borderId="1" xfId="0" applyFont="1" applyFill="1" applyBorder="1" applyAlignment="1" applyProtection="1">
      <alignment vertical="top"/>
    </xf>
    <xf numFmtId="0" fontId="8" fillId="3" borderId="20" xfId="0" applyFont="1" applyFill="1" applyBorder="1" applyProtection="1"/>
    <xf numFmtId="0" fontId="10" fillId="4" borderId="24" xfId="0" applyFont="1" applyFill="1" applyBorder="1" applyAlignment="1" applyProtection="1">
      <alignment horizontal="center" vertical="center" wrapText="1"/>
    </xf>
    <xf numFmtId="0" fontId="15" fillId="3" borderId="24" xfId="0" applyFont="1" applyFill="1" applyBorder="1" applyAlignment="1" applyProtection="1">
      <alignment horizontal="center" vertical="center" wrapText="1"/>
    </xf>
    <xf numFmtId="0" fontId="8" fillId="0" borderId="0" xfId="0" applyNumberFormat="1" applyFont="1" applyFill="1" applyBorder="1" applyAlignment="1" applyProtection="1">
      <alignment wrapText="1"/>
    </xf>
    <xf numFmtId="0" fontId="11" fillId="3" borderId="3" xfId="0" applyFont="1" applyFill="1" applyBorder="1" applyAlignment="1" applyProtection="1">
      <alignment vertical="top"/>
    </xf>
    <xf numFmtId="0" fontId="15" fillId="3" borderId="24" xfId="0" applyFont="1" applyFill="1" applyBorder="1" applyAlignment="1" applyProtection="1">
      <alignment horizontal="center" vertical="center"/>
    </xf>
    <xf numFmtId="17" fontId="10" fillId="4" borderId="24" xfId="0" applyNumberFormat="1" applyFont="1" applyFill="1" applyBorder="1" applyAlignment="1" applyProtection="1">
      <alignment horizontal="center" vertical="center" wrapText="1"/>
    </xf>
    <xf numFmtId="14" fontId="11" fillId="3" borderId="24" xfId="0" applyNumberFormat="1" applyFont="1" applyFill="1" applyBorder="1" applyAlignment="1" applyProtection="1">
      <alignment horizontal="center"/>
    </xf>
    <xf numFmtId="17" fontId="11" fillId="4" borderId="24" xfId="0" applyNumberFormat="1" applyFont="1" applyFill="1" applyBorder="1" applyAlignment="1" applyProtection="1">
      <alignment horizontal="center" vertical="center" wrapText="1"/>
    </xf>
    <xf numFmtId="14" fontId="11" fillId="0" borderId="24" xfId="0" applyNumberFormat="1" applyFont="1" applyFill="1" applyBorder="1" applyAlignment="1" applyProtection="1">
      <alignment horizontal="center" vertical="center" wrapText="1"/>
    </xf>
    <xf numFmtId="0" fontId="11" fillId="3" borderId="25" xfId="0" applyFont="1" applyFill="1" applyBorder="1" applyProtection="1"/>
    <xf numFmtId="1" fontId="11" fillId="4" borderId="24" xfId="0" applyNumberFormat="1" applyFont="1" applyFill="1" applyBorder="1" applyAlignment="1" applyProtection="1">
      <alignment horizontal="center" vertical="center" wrapText="1"/>
    </xf>
    <xf numFmtId="1" fontId="11" fillId="0" borderId="24" xfId="0" applyNumberFormat="1" applyFont="1" applyFill="1" applyBorder="1" applyAlignment="1" applyProtection="1">
      <alignment horizontal="center" vertical="center" wrapText="1"/>
    </xf>
    <xf numFmtId="0" fontId="11" fillId="3" borderId="4" xfId="0" applyFont="1" applyFill="1" applyBorder="1" applyAlignment="1" applyProtection="1">
      <alignment vertical="top"/>
    </xf>
    <xf numFmtId="0" fontId="8" fillId="3" borderId="5" xfId="0" applyFont="1" applyFill="1" applyBorder="1" applyProtection="1"/>
    <xf numFmtId="0" fontId="8" fillId="3" borderId="10" xfId="0" applyFont="1" applyFill="1" applyBorder="1" applyProtection="1"/>
    <xf numFmtId="0" fontId="11" fillId="0" borderId="0" xfId="0" applyFont="1" applyFill="1" applyBorder="1" applyAlignment="1" applyProtection="1">
      <alignment vertical="top"/>
    </xf>
    <xf numFmtId="0" fontId="8" fillId="0" borderId="0" xfId="0" applyFont="1" applyFill="1" applyBorder="1" applyProtection="1"/>
    <xf numFmtId="17" fontId="11" fillId="0" borderId="0" xfId="0" applyNumberFormat="1" applyFont="1" applyFill="1" applyBorder="1" applyAlignment="1" applyProtection="1">
      <alignment horizontal="center" vertical="center" wrapText="1"/>
    </xf>
    <xf numFmtId="1" fontId="11" fillId="0" borderId="0" xfId="0" applyNumberFormat="1" applyFont="1" applyFill="1" applyBorder="1" applyAlignment="1" applyProtection="1">
      <alignment horizontal="center" vertical="center" wrapText="1"/>
    </xf>
    <xf numFmtId="0" fontId="16" fillId="0" borderId="0" xfId="0" applyNumberFormat="1" applyFont="1" applyFill="1" applyBorder="1" applyAlignment="1" applyProtection="1"/>
    <xf numFmtId="0" fontId="11" fillId="0" borderId="20" xfId="0" applyFont="1" applyFill="1" applyBorder="1" applyProtection="1"/>
    <xf numFmtId="168" fontId="8" fillId="0" borderId="20" xfId="0" applyNumberFormat="1" applyFont="1" applyFill="1" applyBorder="1" applyAlignment="1" applyProtection="1"/>
    <xf numFmtId="168" fontId="8" fillId="0" borderId="21" xfId="0" applyNumberFormat="1" applyFont="1" applyFill="1" applyBorder="1" applyAlignment="1" applyProtection="1"/>
    <xf numFmtId="168" fontId="8" fillId="0" borderId="16" xfId="0" applyNumberFormat="1" applyFont="1" applyFill="1" applyBorder="1" applyAlignment="1" applyProtection="1"/>
    <xf numFmtId="0" fontId="11" fillId="0" borderId="0" xfId="0" applyFont="1" applyFill="1" applyBorder="1" applyProtection="1"/>
    <xf numFmtId="168" fontId="8" fillId="0" borderId="0" xfId="0" applyNumberFormat="1" applyFont="1" applyFill="1" applyBorder="1" applyAlignment="1" applyProtection="1"/>
    <xf numFmtId="168" fontId="8" fillId="0" borderId="25" xfId="0" applyNumberFormat="1" applyFont="1" applyFill="1" applyBorder="1" applyAlignment="1" applyProtection="1"/>
    <xf numFmtId="168" fontId="8" fillId="0" borderId="17" xfId="0" applyNumberFormat="1" applyFont="1" applyFill="1" applyBorder="1" applyAlignment="1" applyProtection="1"/>
    <xf numFmtId="0" fontId="8" fillId="0" borderId="27" xfId="0" applyFont="1" applyBorder="1" applyProtection="1"/>
    <xf numFmtId="168" fontId="8" fillId="0" borderId="5" xfId="0" applyNumberFormat="1" applyFont="1" applyFill="1" applyBorder="1" applyAlignment="1" applyProtection="1"/>
    <xf numFmtId="168" fontId="8" fillId="0" borderId="23" xfId="0" applyNumberFormat="1" applyFont="1" applyFill="1" applyBorder="1" applyAlignment="1" applyProtection="1"/>
    <xf numFmtId="168" fontId="8" fillId="0" borderId="18" xfId="0" applyNumberFormat="1" applyFont="1" applyFill="1" applyBorder="1" applyAlignment="1" applyProtection="1"/>
    <xf numFmtId="0" fontId="10" fillId="7" borderId="24" xfId="0" applyFont="1" applyFill="1" applyBorder="1" applyAlignment="1" applyProtection="1">
      <alignment horizontal="center" vertical="center" wrapText="1"/>
    </xf>
    <xf numFmtId="17" fontId="10" fillId="7" borderId="24" xfId="0" applyNumberFormat="1" applyFont="1" applyFill="1" applyBorder="1" applyAlignment="1" applyProtection="1">
      <alignment horizontal="center" vertical="center" wrapText="1"/>
    </xf>
    <xf numFmtId="0" fontId="14" fillId="0" borderId="0" xfId="0" applyNumberFormat="1" applyFont="1" applyFill="1" applyBorder="1" applyAlignment="1" applyProtection="1"/>
    <xf numFmtId="0" fontId="11" fillId="0" borderId="1" xfId="0" applyFont="1" applyFill="1" applyBorder="1" applyProtection="1"/>
    <xf numFmtId="0" fontId="17" fillId="3" borderId="20" xfId="0" applyFont="1" applyFill="1" applyBorder="1" applyAlignment="1" applyProtection="1">
      <alignment horizontal="center"/>
    </xf>
    <xf numFmtId="165" fontId="8" fillId="3" borderId="20" xfId="0" applyNumberFormat="1" applyFont="1" applyFill="1" applyBorder="1" applyProtection="1"/>
    <xf numFmtId="170" fontId="8" fillId="4" borderId="20" xfId="0" applyNumberFormat="1" applyFont="1" applyFill="1" applyBorder="1" applyProtection="1"/>
    <xf numFmtId="170" fontId="11" fillId="3" borderId="20" xfId="0" applyNumberFormat="1" applyFont="1" applyFill="1" applyBorder="1" applyProtection="1"/>
    <xf numFmtId="170" fontId="11" fillId="3" borderId="21" xfId="0" applyNumberFormat="1" applyFont="1" applyFill="1" applyBorder="1" applyProtection="1"/>
    <xf numFmtId="0" fontId="11" fillId="0" borderId="3" xfId="0" applyFont="1" applyFill="1" applyBorder="1" applyProtection="1"/>
    <xf numFmtId="0" fontId="17" fillId="0" borderId="0" xfId="0" applyFont="1" applyFill="1" applyBorder="1" applyAlignment="1" applyProtection="1">
      <alignment horizontal="center"/>
    </xf>
    <xf numFmtId="165" fontId="8" fillId="3" borderId="0" xfId="0" applyNumberFormat="1" applyFont="1" applyFill="1" applyBorder="1" applyProtection="1"/>
    <xf numFmtId="170" fontId="8" fillId="4" borderId="0" xfId="0" applyNumberFormat="1" applyFont="1" applyFill="1" applyBorder="1" applyProtection="1"/>
    <xf numFmtId="170" fontId="11" fillId="3" borderId="0" xfId="0" applyNumberFormat="1" applyFont="1" applyFill="1" applyBorder="1" applyProtection="1"/>
    <xf numFmtId="170" fontId="11" fillId="3" borderId="25" xfId="0" applyNumberFormat="1" applyFont="1" applyFill="1" applyBorder="1" applyProtection="1"/>
    <xf numFmtId="170" fontId="8" fillId="0" borderId="0" xfId="0" applyNumberFormat="1" applyFont="1" applyFill="1" applyBorder="1" applyProtection="1"/>
    <xf numFmtId="170" fontId="11" fillId="0" borderId="0" xfId="0" applyNumberFormat="1" applyFont="1" applyFill="1" applyBorder="1" applyProtection="1"/>
    <xf numFmtId="170" fontId="8" fillId="0" borderId="25" xfId="0" applyNumberFormat="1" applyFont="1" applyFill="1" applyBorder="1" applyProtection="1"/>
    <xf numFmtId="170" fontId="11" fillId="4" borderId="0" xfId="0" applyNumberFormat="1" applyFont="1" applyFill="1" applyBorder="1" applyProtection="1"/>
    <xf numFmtId="170" fontId="8" fillId="4" borderId="25" xfId="0" applyNumberFormat="1" applyFont="1" applyFill="1" applyBorder="1" applyProtection="1"/>
    <xf numFmtId="0" fontId="11" fillId="0" borderId="4" xfId="0" applyFont="1" applyFill="1" applyBorder="1" applyProtection="1"/>
    <xf numFmtId="0" fontId="17" fillId="0" borderId="5" xfId="0" applyFont="1" applyFill="1" applyBorder="1" applyAlignment="1" applyProtection="1">
      <alignment horizontal="center"/>
    </xf>
    <xf numFmtId="165" fontId="8" fillId="3" borderId="5" xfId="0" applyNumberFormat="1" applyFont="1" applyFill="1" applyBorder="1" applyProtection="1"/>
    <xf numFmtId="170" fontId="11" fillId="4" borderId="5" xfId="0" applyNumberFormat="1" applyFont="1" applyFill="1" applyBorder="1" applyProtection="1"/>
    <xf numFmtId="170" fontId="8" fillId="4" borderId="5" xfId="0" applyNumberFormat="1" applyFont="1" applyFill="1" applyBorder="1" applyProtection="1"/>
    <xf numFmtId="170" fontId="8" fillId="4" borderId="23" xfId="0" applyNumberFormat="1" applyFont="1" applyFill="1" applyBorder="1" applyProtection="1"/>
    <xf numFmtId="165" fontId="17" fillId="3" borderId="20" xfId="0" applyNumberFormat="1" applyFont="1" applyFill="1" applyBorder="1" applyProtection="1"/>
    <xf numFmtId="170" fontId="11" fillId="4" borderId="20" xfId="0" applyNumberFormat="1" applyFont="1" applyFill="1" applyBorder="1" applyProtection="1"/>
    <xf numFmtId="170" fontId="8" fillId="4" borderId="21" xfId="0" applyNumberFormat="1" applyFont="1" applyFill="1" applyBorder="1" applyProtection="1"/>
    <xf numFmtId="0" fontId="17" fillId="3" borderId="0" xfId="0" applyFont="1" applyFill="1" applyBorder="1" applyProtection="1"/>
    <xf numFmtId="0" fontId="10" fillId="0" borderId="0" xfId="0" applyFont="1" applyFill="1" applyBorder="1" applyProtection="1"/>
    <xf numFmtId="170" fontId="10" fillId="0" borderId="0" xfId="0" applyNumberFormat="1" applyFont="1" applyFill="1" applyBorder="1" applyAlignment="1" applyProtection="1">
      <alignment horizontal="right"/>
    </xf>
    <xf numFmtId="0" fontId="11" fillId="3" borderId="1" xfId="0" applyFont="1" applyFill="1" applyBorder="1" applyProtection="1"/>
    <xf numFmtId="10" fontId="18" fillId="3" borderId="20" xfId="1" applyNumberFormat="1" applyFont="1" applyFill="1" applyBorder="1" applyAlignment="1" applyProtection="1">
      <alignment horizontal="center"/>
    </xf>
    <xf numFmtId="0" fontId="11" fillId="3" borderId="3" xfId="0" applyFont="1" applyFill="1" applyBorder="1" applyProtection="1"/>
    <xf numFmtId="0" fontId="17" fillId="3" borderId="0" xfId="0" applyFont="1" applyFill="1" applyBorder="1" applyAlignment="1" applyProtection="1">
      <alignment horizontal="center"/>
    </xf>
    <xf numFmtId="10" fontId="18" fillId="3" borderId="0" xfId="1" applyNumberFormat="1" applyFont="1" applyFill="1" applyBorder="1" applyAlignment="1" applyProtection="1">
      <alignment horizontal="center"/>
    </xf>
    <xf numFmtId="0" fontId="11" fillId="3" borderId="4" xfId="0" applyFont="1" applyFill="1" applyBorder="1" applyProtection="1"/>
    <xf numFmtId="0" fontId="17" fillId="3" borderId="5" xfId="0" applyFont="1" applyFill="1" applyBorder="1" applyAlignment="1" applyProtection="1">
      <alignment horizontal="center"/>
    </xf>
    <xf numFmtId="10" fontId="18" fillId="3" borderId="5" xfId="1" applyNumberFormat="1" applyFont="1" applyFill="1" applyBorder="1" applyAlignment="1" applyProtection="1">
      <alignment horizontal="center"/>
    </xf>
    <xf numFmtId="0" fontId="11" fillId="0" borderId="0" xfId="0" applyFont="1" applyFill="1" applyBorder="1" applyAlignment="1" applyProtection="1">
      <alignment horizontal="left"/>
    </xf>
    <xf numFmtId="0" fontId="10" fillId="0" borderId="0" xfId="0" applyFont="1" applyFill="1" applyProtection="1"/>
    <xf numFmtId="0" fontId="0" fillId="0" borderId="0" xfId="0" applyFill="1" applyProtection="1"/>
    <xf numFmtId="0" fontId="11" fillId="3" borderId="21" xfId="0" applyFont="1" applyFill="1" applyBorder="1" applyProtection="1"/>
    <xf numFmtId="0" fontId="11" fillId="11" borderId="3" xfId="0" applyFont="1" applyFill="1" applyBorder="1" applyProtection="1"/>
    <xf numFmtId="0" fontId="11" fillId="5" borderId="3" xfId="0" applyFont="1" applyFill="1" applyBorder="1" applyProtection="1"/>
    <xf numFmtId="0" fontId="11" fillId="5" borderId="25" xfId="0" applyFont="1" applyFill="1" applyBorder="1" applyProtection="1"/>
    <xf numFmtId="0" fontId="11" fillId="5" borderId="4" xfId="0" applyFont="1" applyFill="1" applyBorder="1" applyProtection="1"/>
    <xf numFmtId="0" fontId="11" fillId="5" borderId="23" xfId="0" applyFont="1" applyFill="1" applyBorder="1" applyProtection="1"/>
    <xf numFmtId="0" fontId="10" fillId="0" borderId="0" xfId="0" applyFont="1" applyBorder="1" applyProtection="1"/>
    <xf numFmtId="0" fontId="10" fillId="0" borderId="0" xfId="0" applyFont="1" applyProtection="1"/>
    <xf numFmtId="0" fontId="19" fillId="0" borderId="0" xfId="0" applyNumberFormat="1" applyFont="1" applyFill="1" applyBorder="1" applyAlignment="1" applyProtection="1"/>
    <xf numFmtId="0" fontId="20" fillId="7" borderId="16" xfId="0" applyFont="1" applyFill="1" applyBorder="1" applyProtection="1"/>
    <xf numFmtId="0" fontId="20" fillId="7" borderId="17" xfId="0" applyFont="1" applyFill="1" applyBorder="1" applyProtection="1"/>
    <xf numFmtId="0" fontId="11" fillId="5" borderId="17" xfId="0" applyFont="1" applyFill="1" applyBorder="1" applyProtection="1"/>
    <xf numFmtId="0" fontId="11" fillId="5" borderId="34" xfId="0" applyFont="1" applyFill="1" applyBorder="1" applyProtection="1"/>
    <xf numFmtId="0" fontId="11" fillId="3" borderId="30" xfId="0" applyFont="1" applyFill="1" applyBorder="1" applyProtection="1"/>
    <xf numFmtId="0" fontId="20" fillId="7" borderId="15" xfId="0" applyFont="1" applyFill="1" applyBorder="1" applyProtection="1"/>
    <xf numFmtId="0" fontId="11" fillId="6" borderId="3" xfId="0" applyFont="1" applyFill="1" applyBorder="1" applyProtection="1"/>
    <xf numFmtId="0" fontId="8" fillId="3" borderId="21" xfId="0" applyFont="1" applyFill="1" applyBorder="1" applyProtection="1"/>
    <xf numFmtId="0" fontId="8" fillId="3" borderId="23" xfId="0" applyFont="1" applyFill="1" applyBorder="1" applyProtection="1"/>
    <xf numFmtId="0" fontId="8" fillId="5" borderId="23" xfId="0" applyFont="1" applyFill="1" applyBorder="1" applyProtection="1"/>
    <xf numFmtId="0" fontId="8" fillId="3" borderId="25" xfId="0" applyFont="1" applyFill="1" applyBorder="1" applyProtection="1"/>
    <xf numFmtId="0" fontId="11" fillId="3" borderId="23" xfId="0" applyFont="1" applyFill="1" applyBorder="1" applyProtection="1"/>
    <xf numFmtId="0" fontId="8" fillId="5" borderId="25" xfId="0" applyFont="1" applyFill="1" applyBorder="1" applyProtection="1"/>
    <xf numFmtId="0" fontId="8" fillId="6" borderId="21" xfId="0" applyFont="1" applyFill="1" applyBorder="1" applyProtection="1"/>
    <xf numFmtId="0" fontId="8" fillId="6" borderId="25" xfId="0" applyFont="1" applyFill="1" applyBorder="1" applyProtection="1"/>
    <xf numFmtId="0" fontId="11" fillId="6" borderId="25" xfId="0" applyFont="1" applyFill="1" applyBorder="1" applyProtection="1"/>
    <xf numFmtId="0" fontId="8" fillId="0" borderId="21" xfId="0" applyFont="1" applyFill="1" applyBorder="1" applyProtection="1"/>
    <xf numFmtId="0" fontId="8" fillId="0" borderId="25" xfId="0" applyFont="1" applyFill="1" applyBorder="1" applyProtection="1"/>
    <xf numFmtId="0" fontId="8" fillId="0" borderId="23" xfId="0" applyFont="1" applyFill="1" applyBorder="1" applyProtection="1"/>
    <xf numFmtId="0" fontId="8" fillId="0" borderId="5" xfId="0" applyFont="1" applyFill="1" applyBorder="1" applyProtection="1"/>
    <xf numFmtId="0" fontId="11" fillId="3" borderId="4" xfId="0" applyFont="1" applyFill="1" applyBorder="1" applyAlignment="1" applyProtection="1">
      <alignment horizontal="left"/>
    </xf>
    <xf numFmtId="0" fontId="12" fillId="7" borderId="40" xfId="0" applyNumberFormat="1" applyFont="1" applyFill="1" applyBorder="1" applyAlignment="1" applyProtection="1">
      <alignment horizontal="left"/>
    </xf>
    <xf numFmtId="168" fontId="8" fillId="5" borderId="20" xfId="0" applyNumberFormat="1" applyFont="1" applyFill="1" applyBorder="1" applyAlignment="1" applyProtection="1"/>
    <xf numFmtId="168" fontId="8" fillId="6" borderId="20" xfId="0" applyNumberFormat="1" applyFont="1" applyFill="1" applyBorder="1" applyAlignment="1" applyProtection="1"/>
    <xf numFmtId="168" fontId="8" fillId="5" borderId="0" xfId="0" applyNumberFormat="1" applyFont="1" applyFill="1" applyBorder="1" applyAlignment="1" applyProtection="1"/>
    <xf numFmtId="168" fontId="8" fillId="5" borderId="25" xfId="0" applyNumberFormat="1" applyFont="1" applyFill="1" applyBorder="1" applyAlignment="1" applyProtection="1"/>
    <xf numFmtId="0" fontId="11" fillId="0" borderId="5" xfId="0" applyFont="1" applyFill="1" applyBorder="1" applyProtection="1"/>
    <xf numFmtId="168" fontId="8" fillId="5" borderId="5" xfId="0" applyNumberFormat="1" applyFont="1" applyFill="1" applyBorder="1" applyAlignment="1" applyProtection="1"/>
    <xf numFmtId="168" fontId="8" fillId="5" borderId="23" xfId="0" applyNumberFormat="1" applyFont="1" applyFill="1" applyBorder="1" applyAlignment="1" applyProtection="1"/>
    <xf numFmtId="0" fontId="10" fillId="0" borderId="19" xfId="0" applyFont="1" applyFill="1" applyBorder="1" applyProtection="1"/>
    <xf numFmtId="0" fontId="10" fillId="0" borderId="22" xfId="0" applyFont="1" applyFill="1" applyBorder="1" applyProtection="1"/>
    <xf numFmtId="0" fontId="17" fillId="0" borderId="22" xfId="0" applyFont="1" applyFill="1" applyBorder="1" applyAlignment="1" applyProtection="1">
      <alignment horizontal="center"/>
    </xf>
    <xf numFmtId="168" fontId="10" fillId="0" borderId="22" xfId="0" applyNumberFormat="1" applyFont="1" applyFill="1" applyBorder="1" applyProtection="1"/>
    <xf numFmtId="168" fontId="10" fillId="0" borderId="30" xfId="0" applyNumberFormat="1" applyFont="1" applyFill="1" applyBorder="1" applyProtection="1"/>
    <xf numFmtId="0" fontId="17" fillId="0" borderId="20" xfId="0" applyFont="1" applyFill="1" applyBorder="1" applyAlignment="1" applyProtection="1">
      <alignment horizontal="center"/>
    </xf>
    <xf numFmtId="168" fontId="12" fillId="7" borderId="6" xfId="0" applyNumberFormat="1" applyFont="1" applyFill="1" applyBorder="1" applyAlignment="1" applyProtection="1">
      <alignment horizontal="left"/>
    </xf>
    <xf numFmtId="168" fontId="8" fillId="5" borderId="21" xfId="0" applyNumberFormat="1" applyFont="1" applyFill="1" applyBorder="1" applyAlignment="1" applyProtection="1"/>
    <xf numFmtId="168" fontId="9" fillId="2" borderId="0" xfId="0" applyNumberFormat="1" applyFont="1" applyFill="1" applyBorder="1" applyAlignment="1" applyProtection="1"/>
    <xf numFmtId="0" fontId="22" fillId="0" borderId="0" xfId="0" applyNumberFormat="1" applyFont="1" applyFill="1" applyBorder="1" applyAlignment="1" applyProtection="1"/>
    <xf numFmtId="0" fontId="10" fillId="0" borderId="43" xfId="0" applyFont="1" applyFill="1" applyBorder="1" applyProtection="1"/>
    <xf numFmtId="0" fontId="10" fillId="0" borderId="44" xfId="0" applyFont="1" applyFill="1" applyBorder="1" applyProtection="1"/>
    <xf numFmtId="0" fontId="17" fillId="0" borderId="44" xfId="0" applyFont="1" applyFill="1" applyBorder="1" applyAlignment="1" applyProtection="1">
      <alignment horizontal="center"/>
    </xf>
    <xf numFmtId="168" fontId="10" fillId="0" borderId="44" xfId="0" applyNumberFormat="1" applyFont="1" applyFill="1" applyBorder="1" applyProtection="1"/>
    <xf numFmtId="168" fontId="10" fillId="0" borderId="45" xfId="0" applyNumberFormat="1" applyFont="1" applyFill="1" applyBorder="1" applyProtection="1"/>
    <xf numFmtId="171" fontId="8" fillId="0" borderId="16" xfId="0" applyNumberFormat="1" applyFont="1" applyFill="1" applyBorder="1" applyProtection="1"/>
    <xf numFmtId="171" fontId="11" fillId="0" borderId="17" xfId="0" applyNumberFormat="1" applyFont="1" applyFill="1" applyBorder="1" applyProtection="1"/>
    <xf numFmtId="171" fontId="8" fillId="0" borderId="18" xfId="0" applyNumberFormat="1" applyFont="1" applyFill="1" applyBorder="1" applyProtection="1"/>
    <xf numFmtId="171" fontId="10" fillId="0" borderId="44" xfId="0" applyNumberFormat="1" applyFont="1" applyFill="1" applyBorder="1" applyProtection="1"/>
    <xf numFmtId="168" fontId="8" fillId="0" borderId="20" xfId="0" applyNumberFormat="1" applyFont="1" applyFill="1" applyBorder="1" applyProtection="1"/>
    <xf numFmtId="168" fontId="8" fillId="0" borderId="21" xfId="0" applyNumberFormat="1" applyFont="1" applyFill="1" applyBorder="1" applyProtection="1"/>
    <xf numFmtId="168" fontId="8" fillId="0" borderId="5" xfId="0" applyNumberFormat="1" applyFont="1" applyFill="1" applyBorder="1" applyProtection="1"/>
    <xf numFmtId="168" fontId="8" fillId="0" borderId="23" xfId="0" applyNumberFormat="1" applyFont="1" applyFill="1" applyBorder="1" applyProtection="1"/>
    <xf numFmtId="168" fontId="11" fillId="0" borderId="16" xfId="0" applyNumberFormat="1" applyFont="1" applyFill="1" applyBorder="1" applyProtection="1"/>
    <xf numFmtId="168" fontId="11" fillId="0" borderId="17" xfId="0" applyNumberFormat="1" applyFont="1" applyFill="1" applyBorder="1" applyProtection="1"/>
    <xf numFmtId="168" fontId="11" fillId="0" borderId="18" xfId="0" applyNumberFormat="1" applyFont="1" applyFill="1" applyBorder="1" applyProtection="1"/>
    <xf numFmtId="0" fontId="10" fillId="0" borderId="49" xfId="0" applyFont="1" applyFill="1" applyBorder="1" applyProtection="1"/>
    <xf numFmtId="0" fontId="10" fillId="0" borderId="50" xfId="0" applyFont="1" applyFill="1" applyBorder="1" applyProtection="1"/>
    <xf numFmtId="0" fontId="17" fillId="0" borderId="50" xfId="0" applyFont="1" applyFill="1" applyBorder="1" applyAlignment="1" applyProtection="1">
      <alignment horizontal="center"/>
    </xf>
    <xf numFmtId="168" fontId="10" fillId="0" borderId="50" xfId="0" applyNumberFormat="1" applyFont="1" applyFill="1" applyBorder="1" applyProtection="1"/>
    <xf numFmtId="168" fontId="10" fillId="0" borderId="51" xfId="0" applyNumberFormat="1" applyFont="1" applyFill="1" applyBorder="1" applyProtection="1"/>
    <xf numFmtId="168" fontId="10" fillId="0" borderId="52" xfId="0" applyNumberFormat="1" applyFont="1" applyFill="1" applyBorder="1" applyProtection="1"/>
    <xf numFmtId="0" fontId="11" fillId="0" borderId="49" xfId="0" applyFont="1" applyFill="1" applyBorder="1" applyProtection="1"/>
    <xf numFmtId="0" fontId="11" fillId="0" borderId="50" xfId="0" applyFont="1" applyFill="1" applyBorder="1" applyProtection="1"/>
    <xf numFmtId="0" fontId="17" fillId="3" borderId="50" xfId="0" applyFont="1" applyFill="1" applyBorder="1" applyAlignment="1" applyProtection="1">
      <alignment horizontal="center"/>
    </xf>
    <xf numFmtId="0" fontId="8" fillId="0" borderId="5" xfId="0" applyNumberFormat="1" applyFont="1" applyFill="1" applyBorder="1" applyAlignment="1" applyProtection="1"/>
    <xf numFmtId="168" fontId="8" fillId="6" borderId="0" xfId="0" applyNumberFormat="1" applyFont="1" applyFill="1" applyBorder="1" applyAlignment="1" applyProtection="1"/>
    <xf numFmtId="0" fontId="17" fillId="0" borderId="23" xfId="0" applyFont="1" applyFill="1" applyBorder="1" applyAlignment="1" applyProtection="1">
      <alignment horizontal="center"/>
    </xf>
    <xf numFmtId="0" fontId="10" fillId="0" borderId="53" xfId="0" applyFont="1" applyFill="1" applyBorder="1" applyProtection="1"/>
    <xf numFmtId="0" fontId="10" fillId="0" borderId="54" xfId="0" applyFont="1" applyFill="1" applyBorder="1" applyProtection="1"/>
    <xf numFmtId="0" fontId="17" fillId="0" borderId="54" xfId="0" applyFont="1" applyFill="1" applyBorder="1" applyAlignment="1" applyProtection="1">
      <alignment horizontal="center"/>
    </xf>
    <xf numFmtId="168" fontId="10" fillId="0" borderId="54" xfId="0" applyNumberFormat="1" applyFont="1" applyFill="1" applyBorder="1" applyProtection="1"/>
    <xf numFmtId="168" fontId="10" fillId="0" borderId="55" xfId="0" applyNumberFormat="1" applyFont="1" applyFill="1" applyBorder="1" applyProtection="1"/>
    <xf numFmtId="168" fontId="10" fillId="0" borderId="0" xfId="0" applyNumberFormat="1" applyFont="1" applyFill="1" applyBorder="1" applyProtection="1"/>
    <xf numFmtId="168" fontId="10" fillId="0" borderId="56" xfId="0" applyNumberFormat="1" applyFont="1" applyFill="1" applyBorder="1" applyProtection="1"/>
    <xf numFmtId="168" fontId="8" fillId="0" borderId="0" xfId="0" applyNumberFormat="1" applyFont="1" applyFill="1" applyBorder="1" applyProtection="1"/>
    <xf numFmtId="168" fontId="8" fillId="0" borderId="25" xfId="0" applyNumberFormat="1" applyFont="1" applyFill="1" applyBorder="1" applyProtection="1"/>
    <xf numFmtId="168" fontId="8" fillId="0" borderId="54" xfId="0" applyNumberFormat="1" applyFont="1" applyFill="1" applyBorder="1" applyProtection="1"/>
    <xf numFmtId="168" fontId="8" fillId="0" borderId="55" xfId="0" applyNumberFormat="1" applyFont="1" applyFill="1" applyBorder="1" applyProtection="1"/>
    <xf numFmtId="0" fontId="23" fillId="0" borderId="0" xfId="0" applyFont="1" applyFill="1" applyBorder="1" applyAlignment="1" applyProtection="1"/>
    <xf numFmtId="0" fontId="15" fillId="0" borderId="0" xfId="0" applyNumberFormat="1" applyFont="1" applyFill="1" applyBorder="1" applyAlignment="1" applyProtection="1"/>
    <xf numFmtId="168" fontId="11" fillId="0" borderId="0" xfId="0" applyNumberFormat="1" applyFont="1" applyFill="1" applyBorder="1" applyProtection="1"/>
    <xf numFmtId="168" fontId="8" fillId="6" borderId="5" xfId="0" applyNumberFormat="1" applyFont="1" applyFill="1" applyBorder="1" applyAlignment="1" applyProtection="1"/>
    <xf numFmtId="9" fontId="8" fillId="5" borderId="20" xfId="0" applyNumberFormat="1" applyFont="1" applyFill="1" applyBorder="1" applyAlignment="1" applyProtection="1"/>
    <xf numFmtId="9" fontId="8" fillId="5" borderId="20" xfId="1" applyNumberFormat="1" applyFont="1" applyFill="1" applyBorder="1" applyAlignment="1" applyProtection="1"/>
    <xf numFmtId="9" fontId="8" fillId="5" borderId="21" xfId="1" applyNumberFormat="1" applyFont="1" applyFill="1" applyBorder="1" applyAlignment="1" applyProtection="1"/>
    <xf numFmtId="9" fontId="8" fillId="5" borderId="0" xfId="0" applyNumberFormat="1" applyFont="1" applyFill="1" applyBorder="1" applyAlignment="1" applyProtection="1"/>
    <xf numFmtId="9" fontId="8" fillId="5" borderId="25" xfId="0" applyNumberFormat="1" applyFont="1" applyFill="1" applyBorder="1" applyAlignment="1" applyProtection="1"/>
    <xf numFmtId="9" fontId="8" fillId="5" borderId="5" xfId="0" applyNumberFormat="1" applyFont="1" applyFill="1" applyBorder="1" applyAlignment="1" applyProtection="1"/>
    <xf numFmtId="9" fontId="8" fillId="5" borderId="23" xfId="0" applyNumberFormat="1" applyFont="1" applyFill="1" applyBorder="1" applyAlignment="1" applyProtection="1"/>
    <xf numFmtId="0" fontId="24" fillId="0" borderId="0" xfId="0" applyNumberFormat="1" applyFont="1" applyFill="1" applyBorder="1" applyAlignment="1" applyProtection="1"/>
    <xf numFmtId="0" fontId="8" fillId="0" borderId="57" xfId="0" applyFont="1" applyFill="1" applyBorder="1" applyProtection="1"/>
    <xf numFmtId="0" fontId="8" fillId="0" borderId="58" xfId="0" applyFont="1" applyFill="1" applyBorder="1" applyProtection="1"/>
    <xf numFmtId="0" fontId="17" fillId="0" borderId="58" xfId="0" applyFont="1" applyFill="1" applyBorder="1" applyAlignment="1" applyProtection="1">
      <alignment horizontal="center"/>
    </xf>
    <xf numFmtId="168" fontId="8" fillId="0" borderId="58" xfId="0" applyNumberFormat="1" applyFont="1" applyFill="1" applyBorder="1" applyAlignment="1" applyProtection="1"/>
    <xf numFmtId="168" fontId="8" fillId="0" borderId="59" xfId="0" applyNumberFormat="1" applyFont="1" applyFill="1" applyBorder="1" applyAlignment="1" applyProtection="1"/>
    <xf numFmtId="0" fontId="10" fillId="0" borderId="60" xfId="0" applyFont="1" applyFill="1" applyBorder="1" applyProtection="1"/>
    <xf numFmtId="0" fontId="10" fillId="0" borderId="61" xfId="0" applyFont="1" applyFill="1" applyBorder="1" applyProtection="1"/>
    <xf numFmtId="0" fontId="17" fillId="0" borderId="61" xfId="0" applyFont="1" applyFill="1" applyBorder="1" applyAlignment="1" applyProtection="1">
      <alignment horizontal="center"/>
    </xf>
    <xf numFmtId="168" fontId="10" fillId="0" borderId="61" xfId="0" applyNumberFormat="1" applyFont="1" applyFill="1" applyBorder="1" applyProtection="1"/>
    <xf numFmtId="168" fontId="10" fillId="0" borderId="62" xfId="0" applyNumberFormat="1" applyFont="1" applyFill="1" applyBorder="1" applyProtection="1"/>
    <xf numFmtId="168" fontId="11" fillId="4" borderId="50" xfId="0" applyNumberFormat="1" applyFont="1" applyFill="1" applyBorder="1" applyProtection="1"/>
    <xf numFmtId="168" fontId="11" fillId="4" borderId="51" xfId="0" applyNumberFormat="1" applyFont="1" applyFill="1" applyBorder="1" applyProtection="1"/>
    <xf numFmtId="173" fontId="23" fillId="0" borderId="0" xfId="0" applyNumberFormat="1" applyFont="1" applyFill="1" applyBorder="1" applyAlignment="1" applyProtection="1"/>
    <xf numFmtId="10" fontId="23" fillId="0" borderId="0" xfId="0" applyNumberFormat="1" applyFont="1" applyFill="1" applyBorder="1" applyAlignment="1" applyProtection="1"/>
    <xf numFmtId="168" fontId="11" fillId="4" borderId="61" xfId="0" applyNumberFormat="1" applyFont="1" applyFill="1" applyBorder="1" applyProtection="1"/>
    <xf numFmtId="168" fontId="11" fillId="4" borderId="62" xfId="0" applyNumberFormat="1" applyFont="1" applyFill="1" applyBorder="1" applyProtection="1"/>
    <xf numFmtId="168" fontId="11" fillId="0" borderId="20" xfId="0" applyNumberFormat="1" applyFont="1" applyFill="1" applyBorder="1" applyAlignment="1" applyProtection="1"/>
    <xf numFmtId="168" fontId="11" fillId="0" borderId="0" xfId="0" applyNumberFormat="1" applyFont="1" applyFill="1" applyBorder="1" applyAlignment="1" applyProtection="1"/>
    <xf numFmtId="168" fontId="11" fillId="0" borderId="5" xfId="0" applyNumberFormat="1" applyFont="1" applyFill="1" applyBorder="1" applyAlignment="1" applyProtection="1"/>
    <xf numFmtId="1" fontId="8" fillId="0" borderId="0" xfId="0" applyNumberFormat="1" applyFont="1" applyFill="1" applyBorder="1" applyAlignment="1" applyProtection="1"/>
    <xf numFmtId="168" fontId="10" fillId="0" borderId="20" xfId="0" applyNumberFormat="1" applyFont="1" applyFill="1" applyBorder="1" applyProtection="1"/>
    <xf numFmtId="168" fontId="10" fillId="0" borderId="21" xfId="0" applyNumberFormat="1" applyFont="1" applyFill="1" applyBorder="1" applyProtection="1"/>
    <xf numFmtId="168" fontId="10" fillId="0" borderId="16" xfId="0" applyNumberFormat="1" applyFont="1" applyFill="1" applyBorder="1" applyProtection="1"/>
    <xf numFmtId="168" fontId="10" fillId="0" borderId="5" xfId="0" applyNumberFormat="1" applyFont="1" applyFill="1" applyBorder="1" applyProtection="1"/>
    <xf numFmtId="168" fontId="10" fillId="0" borderId="23" xfId="0" applyNumberFormat="1" applyFont="1" applyFill="1" applyBorder="1" applyProtection="1"/>
    <xf numFmtId="168" fontId="10" fillId="0" borderId="18" xfId="0" applyNumberFormat="1" applyFont="1" applyFill="1" applyBorder="1" applyProtection="1"/>
    <xf numFmtId="0" fontId="11" fillId="0" borderId="53" xfId="0" applyFont="1" applyFill="1" applyBorder="1" applyProtection="1"/>
    <xf numFmtId="0" fontId="11" fillId="0" borderId="54" xfId="0" applyFont="1" applyFill="1" applyBorder="1" applyProtection="1"/>
    <xf numFmtId="168" fontId="11" fillId="0" borderId="54" xfId="0" applyNumberFormat="1" applyFont="1" applyFill="1" applyBorder="1" applyProtection="1"/>
    <xf numFmtId="168" fontId="11" fillId="0" borderId="55" xfId="0" applyNumberFormat="1" applyFont="1" applyFill="1" applyBorder="1" applyProtection="1"/>
    <xf numFmtId="0" fontId="25" fillId="0" borderId="0" xfId="0" applyFont="1" applyFill="1" applyBorder="1" applyProtection="1"/>
    <xf numFmtId="0" fontId="25" fillId="0" borderId="0" xfId="0" applyFont="1" applyFill="1" applyProtection="1"/>
    <xf numFmtId="0" fontId="8" fillId="0" borderId="25" xfId="0" applyNumberFormat="1" applyFont="1" applyFill="1" applyBorder="1" applyAlignment="1" applyProtection="1"/>
    <xf numFmtId="168" fontId="11" fillId="4" borderId="54" xfId="0" applyNumberFormat="1" applyFont="1" applyFill="1" applyBorder="1" applyProtection="1"/>
    <xf numFmtId="168" fontId="11" fillId="4" borderId="55" xfId="0" applyNumberFormat="1" applyFont="1" applyFill="1" applyBorder="1" applyProtection="1"/>
    <xf numFmtId="0" fontId="10" fillId="3" borderId="24" xfId="0" applyFont="1" applyFill="1" applyBorder="1" applyAlignment="1" applyProtection="1">
      <alignment horizontal="center" vertical="center" wrapText="1"/>
    </xf>
    <xf numFmtId="0" fontId="10" fillId="0" borderId="53" xfId="0" applyFont="1" applyFill="1" applyBorder="1" applyAlignment="1" applyProtection="1">
      <alignment horizontal="left"/>
    </xf>
    <xf numFmtId="0" fontId="10" fillId="0" borderId="54" xfId="0" applyFont="1" applyFill="1" applyBorder="1" applyAlignment="1" applyProtection="1">
      <alignment horizontal="left"/>
    </xf>
    <xf numFmtId="174" fontId="8" fillId="0" borderId="0" xfId="0" applyNumberFormat="1" applyFont="1" applyProtection="1"/>
    <xf numFmtId="168" fontId="8" fillId="6" borderId="16" xfId="0" applyNumberFormat="1" applyFont="1" applyFill="1" applyBorder="1" applyAlignment="1" applyProtection="1"/>
    <xf numFmtId="0" fontId="10" fillId="0" borderId="1" xfId="0" applyFont="1" applyFill="1" applyBorder="1" applyProtection="1"/>
    <xf numFmtId="0" fontId="10" fillId="0" borderId="20" xfId="0" applyFont="1" applyFill="1" applyBorder="1" applyProtection="1"/>
    <xf numFmtId="0" fontId="10" fillId="0" borderId="4" xfId="0" applyFont="1" applyFill="1" applyBorder="1" applyProtection="1"/>
    <xf numFmtId="0" fontId="10" fillId="0" borderId="5" xfId="0" applyFont="1" applyFill="1" applyBorder="1" applyProtection="1"/>
    <xf numFmtId="168" fontId="11" fillId="0" borderId="54" xfId="0" applyNumberFormat="1" applyFont="1" applyFill="1" applyBorder="1" applyAlignment="1" applyProtection="1">
      <alignment horizontal="right"/>
    </xf>
    <xf numFmtId="168" fontId="11" fillId="0" borderId="55" xfId="0" applyNumberFormat="1" applyFont="1" applyFill="1" applyBorder="1" applyAlignment="1" applyProtection="1">
      <alignment horizontal="right"/>
    </xf>
    <xf numFmtId="168" fontId="11" fillId="0" borderId="56" xfId="0" applyNumberFormat="1" applyFont="1" applyFill="1" applyBorder="1" applyAlignment="1" applyProtection="1">
      <alignment horizontal="right"/>
    </xf>
    <xf numFmtId="0" fontId="11" fillId="0" borderId="0" xfId="0" applyFont="1" applyProtection="1"/>
    <xf numFmtId="166" fontId="10" fillId="3" borderId="24" xfId="0" applyNumberFormat="1" applyFont="1" applyFill="1" applyBorder="1" applyAlignment="1" applyProtection="1">
      <alignment horizontal="center"/>
    </xf>
    <xf numFmtId="6" fontId="17" fillId="3" borderId="20" xfId="0" quotePrefix="1" applyNumberFormat="1" applyFont="1" applyFill="1" applyBorder="1" applyAlignment="1" applyProtection="1">
      <alignment horizontal="center"/>
    </xf>
    <xf numFmtId="6" fontId="17" fillId="0" borderId="0" xfId="0" applyNumberFormat="1" applyFont="1" applyFill="1" applyBorder="1" applyAlignment="1" applyProtection="1">
      <alignment horizontal="center"/>
    </xf>
    <xf numFmtId="6" fontId="17" fillId="0" borderId="5" xfId="0" applyNumberFormat="1" applyFont="1" applyFill="1" applyBorder="1" applyAlignment="1" applyProtection="1">
      <alignment horizontal="center"/>
    </xf>
    <xf numFmtId="6" fontId="17" fillId="0" borderId="54" xfId="0" applyNumberFormat="1" applyFont="1" applyFill="1" applyBorder="1" applyAlignment="1" applyProtection="1">
      <alignment horizontal="center"/>
    </xf>
    <xf numFmtId="168" fontId="10" fillId="0" borderId="53" xfId="0" applyNumberFormat="1" applyFont="1" applyFill="1" applyBorder="1" applyProtection="1"/>
    <xf numFmtId="0" fontId="26" fillId="0" borderId="0" xfId="0" applyNumberFormat="1" applyFont="1" applyFill="1" applyBorder="1" applyAlignment="1" applyProtection="1">
      <alignment horizontal="left" indent="1"/>
    </xf>
    <xf numFmtId="6" fontId="27" fillId="5" borderId="70" xfId="0" applyNumberFormat="1" applyFont="1" applyFill="1" applyBorder="1" applyAlignment="1">
      <alignment horizontal="center" vertical="top" wrapText="1"/>
    </xf>
    <xf numFmtId="6" fontId="27" fillId="5" borderId="73" xfId="0" applyNumberFormat="1" applyFont="1" applyFill="1" applyBorder="1" applyAlignment="1">
      <alignment horizontal="center" vertical="top" wrapText="1"/>
    </xf>
    <xf numFmtId="0" fontId="11" fillId="3" borderId="20" xfId="0" applyFont="1" applyFill="1" applyBorder="1" applyProtection="1"/>
    <xf numFmtId="14" fontId="10" fillId="0" borderId="21" xfId="0" applyNumberFormat="1" applyFont="1" applyFill="1" applyBorder="1" applyAlignment="1" applyProtection="1">
      <alignment horizontal="center"/>
    </xf>
    <xf numFmtId="0" fontId="11" fillId="3" borderId="0" xfId="0" applyFont="1" applyFill="1" applyBorder="1" applyProtection="1"/>
    <xf numFmtId="14" fontId="10" fillId="0" borderId="25" xfId="0" applyNumberFormat="1" applyFont="1" applyFill="1" applyBorder="1" applyAlignment="1" applyProtection="1">
      <alignment horizontal="center"/>
    </xf>
    <xf numFmtId="2" fontId="10" fillId="3" borderId="25" xfId="0" applyNumberFormat="1" applyFont="1" applyFill="1" applyBorder="1" applyAlignment="1" applyProtection="1">
      <alignment horizontal="center"/>
    </xf>
    <xf numFmtId="0" fontId="11" fillId="3" borderId="5" xfId="0" applyFont="1" applyFill="1" applyBorder="1" applyProtection="1"/>
    <xf numFmtId="14" fontId="10" fillId="0" borderId="23" xfId="0" applyNumberFormat="1" applyFont="1" applyFill="1" applyBorder="1" applyAlignment="1" applyProtection="1">
      <alignment horizontal="center"/>
    </xf>
    <xf numFmtId="0" fontId="8" fillId="0" borderId="20" xfId="0" applyFont="1" applyFill="1" applyBorder="1" applyProtection="1"/>
    <xf numFmtId="17" fontId="11" fillId="0" borderId="74" xfId="0" applyNumberFormat="1" applyFont="1" applyFill="1" applyBorder="1" applyAlignment="1" applyProtection="1">
      <alignment horizontal="center" vertical="center" wrapText="1"/>
    </xf>
    <xf numFmtId="14" fontId="11" fillId="0" borderId="20" xfId="0" applyNumberFormat="1" applyFont="1" applyFill="1" applyBorder="1" applyAlignment="1" applyProtection="1">
      <alignment horizontal="center" vertical="center" wrapText="1"/>
    </xf>
    <xf numFmtId="14" fontId="11" fillId="0" borderId="21" xfId="0" applyNumberFormat="1" applyFont="1" applyFill="1" applyBorder="1" applyAlignment="1" applyProtection="1">
      <alignment horizontal="center" vertical="center" wrapText="1"/>
    </xf>
    <xf numFmtId="0" fontId="8" fillId="0" borderId="26" xfId="0" applyFont="1" applyFill="1" applyBorder="1" applyProtection="1"/>
    <xf numFmtId="0" fontId="8" fillId="0" borderId="27" xfId="0" applyFont="1" applyFill="1" applyBorder="1" applyProtection="1"/>
    <xf numFmtId="0" fontId="17" fillId="0" borderId="27" xfId="0" applyFont="1" applyFill="1" applyBorder="1" applyAlignment="1" applyProtection="1">
      <alignment horizontal="center"/>
    </xf>
    <xf numFmtId="17" fontId="11" fillId="0" borderId="75" xfId="0" applyNumberFormat="1" applyFont="1" applyFill="1" applyBorder="1" applyAlignment="1" applyProtection="1">
      <alignment horizontal="center" vertical="center" wrapText="1"/>
    </xf>
    <xf numFmtId="14" fontId="11" fillId="0" borderId="27" xfId="0" applyNumberFormat="1" applyFont="1" applyFill="1" applyBorder="1" applyAlignment="1" applyProtection="1">
      <alignment horizontal="center" vertical="center" wrapText="1"/>
    </xf>
    <xf numFmtId="14" fontId="11" fillId="0" borderId="76" xfId="0" applyNumberFormat="1" applyFont="1" applyFill="1" applyBorder="1" applyAlignment="1" applyProtection="1">
      <alignment horizontal="center" vertical="center" wrapText="1"/>
    </xf>
    <xf numFmtId="17" fontId="11" fillId="0" borderId="7" xfId="0" applyNumberFormat="1" applyFont="1" applyFill="1" applyBorder="1" applyAlignment="1" applyProtection="1">
      <alignment horizontal="center" vertical="center" wrapText="1"/>
    </xf>
    <xf numFmtId="1" fontId="11" fillId="0" borderId="25" xfId="0" applyNumberFormat="1" applyFont="1" applyFill="1" applyBorder="1" applyAlignment="1" applyProtection="1">
      <alignment horizontal="center" vertical="center" wrapText="1"/>
    </xf>
    <xf numFmtId="17" fontId="11" fillId="0" borderId="9" xfId="0" applyNumberFormat="1" applyFont="1" applyFill="1" applyBorder="1" applyAlignment="1" applyProtection="1">
      <alignment horizontal="center" vertical="center" wrapText="1"/>
    </xf>
    <xf numFmtId="1" fontId="11" fillId="0" borderId="5" xfId="0" applyNumberFormat="1" applyFont="1" applyFill="1" applyBorder="1" applyAlignment="1" applyProtection="1">
      <alignment horizontal="center" vertical="center" wrapText="1"/>
    </xf>
    <xf numFmtId="1" fontId="11" fillId="0" borderId="23" xfId="0" applyNumberFormat="1" applyFont="1" applyFill="1" applyBorder="1" applyAlignment="1" applyProtection="1">
      <alignment horizontal="center" vertical="center" wrapText="1"/>
    </xf>
    <xf numFmtId="0" fontId="11" fillId="3" borderId="77" xfId="0" applyFont="1" applyFill="1" applyBorder="1" applyProtection="1"/>
    <xf numFmtId="0" fontId="8" fillId="3" borderId="78" xfId="0" applyFont="1" applyFill="1" applyBorder="1" applyProtection="1"/>
    <xf numFmtId="0" fontId="17" fillId="3" borderId="78" xfId="0" applyFont="1" applyFill="1" applyBorder="1" applyAlignment="1" applyProtection="1">
      <alignment horizontal="center"/>
    </xf>
    <xf numFmtId="0" fontId="8" fillId="0" borderId="78" xfId="0" applyFont="1" applyFill="1" applyBorder="1" applyProtection="1"/>
    <xf numFmtId="176" fontId="8" fillId="0" borderId="78" xfId="0" applyNumberFormat="1" applyFont="1" applyFill="1" applyBorder="1" applyProtection="1"/>
    <xf numFmtId="176" fontId="8" fillId="0" borderId="79" xfId="0" applyNumberFormat="1" applyFont="1" applyFill="1" applyBorder="1" applyProtection="1"/>
    <xf numFmtId="169" fontId="8" fillId="0" borderId="5" xfId="0" applyNumberFormat="1" applyFont="1" applyFill="1" applyBorder="1" applyAlignment="1" applyProtection="1"/>
    <xf numFmtId="176" fontId="8" fillId="0" borderId="5" xfId="0" applyNumberFormat="1" applyFont="1" applyFill="1" applyBorder="1" applyAlignment="1" applyProtection="1"/>
    <xf numFmtId="176" fontId="8" fillId="0" borderId="23" xfId="0" applyNumberFormat="1" applyFont="1" applyFill="1" applyBorder="1" applyAlignment="1" applyProtection="1"/>
    <xf numFmtId="177" fontId="11" fillId="0" borderId="0" xfId="0" applyNumberFormat="1" applyFont="1" applyFill="1" applyBorder="1" applyProtection="1"/>
    <xf numFmtId="169" fontId="8" fillId="0" borderId="58" xfId="0" applyNumberFormat="1" applyFont="1" applyFill="1" applyBorder="1" applyAlignment="1" applyProtection="1"/>
    <xf numFmtId="169" fontId="8" fillId="0" borderId="59" xfId="0" applyNumberFormat="1" applyFont="1" applyFill="1" applyBorder="1" applyAlignment="1" applyProtection="1"/>
    <xf numFmtId="0" fontId="8" fillId="0" borderId="5" xfId="0" applyFont="1" applyBorder="1" applyProtection="1"/>
    <xf numFmtId="171" fontId="8" fillId="0" borderId="20" xfId="0" applyNumberFormat="1" applyFont="1" applyFill="1" applyBorder="1" applyAlignment="1" applyProtection="1"/>
    <xf numFmtId="171" fontId="8" fillId="0" borderId="21" xfId="0" applyNumberFormat="1" applyFont="1" applyFill="1" applyBorder="1" applyAlignment="1" applyProtection="1"/>
    <xf numFmtId="171" fontId="8" fillId="0" borderId="0" xfId="0" applyNumberFormat="1" applyFont="1" applyFill="1" applyBorder="1" applyAlignment="1" applyProtection="1"/>
    <xf numFmtId="171" fontId="8" fillId="0" borderId="25" xfId="0" applyNumberFormat="1" applyFont="1" applyFill="1" applyBorder="1" applyAlignment="1" applyProtection="1"/>
    <xf numFmtId="0" fontId="10" fillId="3" borderId="5" xfId="0" applyFont="1" applyFill="1" applyBorder="1" applyProtection="1"/>
    <xf numFmtId="171" fontId="10" fillId="0" borderId="5" xfId="0" applyNumberFormat="1" applyFont="1" applyFill="1" applyBorder="1" applyProtection="1"/>
    <xf numFmtId="171" fontId="10" fillId="0" borderId="23" xfId="0" applyNumberFormat="1" applyFont="1" applyFill="1" applyBorder="1" applyProtection="1"/>
    <xf numFmtId="0" fontId="21" fillId="0" borderId="60" xfId="0" applyFont="1" applyBorder="1" applyProtection="1"/>
    <xf numFmtId="0" fontId="21" fillId="0" borderId="61" xfId="0" applyFont="1" applyBorder="1" applyProtection="1"/>
    <xf numFmtId="0" fontId="28" fillId="0" borderId="61" xfId="0" applyFont="1" applyBorder="1" applyProtection="1"/>
    <xf numFmtId="0" fontId="21" fillId="0" borderId="0" xfId="0" applyFont="1" applyBorder="1" applyProtection="1"/>
    <xf numFmtId="0" fontId="28" fillId="0" borderId="0" xfId="0" applyFont="1" applyBorder="1" applyProtection="1"/>
    <xf numFmtId="178" fontId="21" fillId="0" borderId="0" xfId="0" applyNumberFormat="1" applyFont="1" applyFill="1" applyBorder="1" applyAlignment="1" applyProtection="1">
      <alignment horizontal="right"/>
    </xf>
    <xf numFmtId="168" fontId="10" fillId="0" borderId="5" xfId="0" applyNumberFormat="1" applyFont="1" applyBorder="1" applyProtection="1"/>
    <xf numFmtId="0" fontId="10" fillId="0" borderId="0" xfId="0" applyNumberFormat="1" applyFont="1" applyFill="1" applyBorder="1" applyAlignment="1" applyProtection="1"/>
    <xf numFmtId="0" fontId="22" fillId="0" borderId="50" xfId="0" applyFont="1" applyFill="1" applyBorder="1" applyAlignment="1" applyProtection="1">
      <alignment horizontal="center"/>
    </xf>
    <xf numFmtId="168" fontId="11" fillId="0" borderId="5" xfId="0" applyNumberFormat="1" applyFont="1" applyFill="1" applyBorder="1" applyProtection="1"/>
    <xf numFmtId="168" fontId="11" fillId="0" borderId="20" xfId="0" applyNumberFormat="1" applyFont="1" applyFill="1" applyBorder="1" applyProtection="1"/>
    <xf numFmtId="168" fontId="11" fillId="0" borderId="21" xfId="0" applyNumberFormat="1" applyFont="1" applyFill="1" applyBorder="1" applyProtection="1"/>
    <xf numFmtId="168" fontId="11" fillId="0" borderId="58" xfId="0" applyNumberFormat="1" applyFont="1" applyFill="1" applyBorder="1" applyProtection="1"/>
    <xf numFmtId="168" fontId="11" fillId="0" borderId="59" xfId="0" applyNumberFormat="1" applyFont="1" applyFill="1" applyBorder="1" applyProtection="1"/>
    <xf numFmtId="0" fontId="8" fillId="0" borderId="81" xfId="0" applyFont="1" applyFill="1" applyBorder="1" applyProtection="1"/>
    <xf numFmtId="0" fontId="17" fillId="0" borderId="82" xfId="0" applyFont="1" applyFill="1" applyBorder="1" applyAlignment="1" applyProtection="1">
      <alignment horizontal="center"/>
    </xf>
    <xf numFmtId="0" fontId="17" fillId="3" borderId="27" xfId="0" applyFont="1" applyFill="1" applyBorder="1" applyAlignment="1" applyProtection="1">
      <alignment horizontal="center"/>
    </xf>
    <xf numFmtId="0" fontId="8" fillId="0" borderId="28" xfId="0" applyFont="1" applyFill="1" applyBorder="1" applyProtection="1"/>
    <xf numFmtId="0" fontId="8" fillId="0" borderId="3" xfId="0" applyFont="1" applyFill="1" applyBorder="1" applyProtection="1"/>
    <xf numFmtId="0" fontId="17" fillId="0" borderId="29" xfId="0" applyFont="1" applyFill="1" applyBorder="1" applyAlignment="1" applyProtection="1">
      <alignment horizontal="center"/>
    </xf>
    <xf numFmtId="0" fontId="17" fillId="0" borderId="78" xfId="0" applyFont="1" applyFill="1" applyBorder="1" applyAlignment="1" applyProtection="1">
      <alignment horizontal="center"/>
    </xf>
    <xf numFmtId="0" fontId="11" fillId="12" borderId="3" xfId="0" applyFont="1" applyFill="1" applyBorder="1" applyProtection="1"/>
    <xf numFmtId="179" fontId="8" fillId="0" borderId="0" xfId="0" applyNumberFormat="1" applyFont="1" applyFill="1" applyBorder="1" applyAlignment="1" applyProtection="1"/>
    <xf numFmtId="180" fontId="10" fillId="3" borderId="83" xfId="0" applyNumberFormat="1" applyFont="1" applyFill="1" applyBorder="1" applyAlignment="1" applyProtection="1">
      <alignment horizontal="center"/>
    </xf>
    <xf numFmtId="181" fontId="10" fillId="0" borderId="61" xfId="0" applyNumberFormat="1" applyFont="1" applyFill="1" applyBorder="1" applyProtection="1"/>
    <xf numFmtId="0" fontId="29" fillId="0" borderId="0" xfId="0" applyFont="1" applyFill="1" applyProtection="1"/>
    <xf numFmtId="0" fontId="29" fillId="0" borderId="0" xfId="0" applyNumberFormat="1" applyFont="1" applyFill="1" applyAlignment="1" applyProtection="1">
      <alignment horizontal="center"/>
    </xf>
    <xf numFmtId="0" fontId="8" fillId="0" borderId="0" xfId="0" applyNumberFormat="1" applyFont="1" applyFill="1" applyBorder="1" applyAlignment="1" applyProtection="1">
      <alignment horizontal="center"/>
    </xf>
    <xf numFmtId="0" fontId="8" fillId="0" borderId="77" xfId="0" applyFont="1" applyFill="1" applyBorder="1" applyProtection="1"/>
    <xf numFmtId="168" fontId="8" fillId="5" borderId="78" xfId="0" applyNumberFormat="1" applyFont="1" applyFill="1" applyBorder="1" applyAlignment="1" applyProtection="1"/>
    <xf numFmtId="168" fontId="8" fillId="5" borderId="79" xfId="0" applyNumberFormat="1" applyFont="1" applyFill="1" applyBorder="1" applyAlignment="1" applyProtection="1"/>
    <xf numFmtId="169" fontId="8" fillId="3" borderId="58" xfId="0" applyNumberFormat="1" applyFont="1" applyFill="1" applyBorder="1" applyAlignment="1" applyProtection="1"/>
    <xf numFmtId="169" fontId="8" fillId="3" borderId="59" xfId="0" applyNumberFormat="1" applyFont="1" applyFill="1" applyBorder="1" applyAlignment="1" applyProtection="1"/>
    <xf numFmtId="169" fontId="8" fillId="3" borderId="5" xfId="0" applyNumberFormat="1" applyFont="1" applyFill="1" applyBorder="1" applyAlignment="1" applyProtection="1"/>
    <xf numFmtId="169" fontId="8" fillId="3" borderId="23" xfId="0" applyNumberFormat="1" applyFont="1" applyFill="1" applyBorder="1" applyAlignment="1" applyProtection="1"/>
    <xf numFmtId="168" fontId="29" fillId="0" borderId="0" xfId="0" applyNumberFormat="1" applyFont="1" applyFill="1" applyBorder="1" applyProtection="1"/>
    <xf numFmtId="0" fontId="11" fillId="0" borderId="80" xfId="0" applyFont="1" applyFill="1" applyBorder="1" applyProtection="1"/>
    <xf numFmtId="9" fontId="11" fillId="3" borderId="56" xfId="0" applyNumberFormat="1" applyFont="1" applyFill="1" applyBorder="1" applyAlignment="1" applyProtection="1">
      <alignment horizontal="center"/>
    </xf>
    <xf numFmtId="182" fontId="22" fillId="0" borderId="20" xfId="0" applyNumberFormat="1" applyFont="1" applyFill="1" applyBorder="1" applyAlignment="1" applyProtection="1">
      <alignment horizontal="center"/>
    </xf>
    <xf numFmtId="0" fontId="11" fillId="0" borderId="84" xfId="0" applyFont="1" applyFill="1" applyBorder="1" applyAlignment="1" applyProtection="1">
      <alignment horizontal="center"/>
    </xf>
    <xf numFmtId="168" fontId="11" fillId="11" borderId="20" xfId="0" applyNumberFormat="1" applyFont="1" applyFill="1" applyBorder="1" applyProtection="1"/>
    <xf numFmtId="168" fontId="11" fillId="11" borderId="20" xfId="0" applyNumberFormat="1" applyFont="1" applyFill="1" applyBorder="1" applyAlignment="1" applyProtection="1">
      <alignment horizontal="right"/>
    </xf>
    <xf numFmtId="168" fontId="11" fillId="11" borderId="85" xfId="0" applyNumberFormat="1" applyFont="1" applyFill="1" applyBorder="1" applyAlignment="1" applyProtection="1">
      <alignment horizontal="right"/>
    </xf>
    <xf numFmtId="0" fontId="11" fillId="0" borderId="86" xfId="0" applyFont="1" applyFill="1" applyBorder="1" applyProtection="1"/>
    <xf numFmtId="0" fontId="11" fillId="0" borderId="84" xfId="0" applyFont="1" applyFill="1" applyBorder="1" applyProtection="1"/>
    <xf numFmtId="168" fontId="11" fillId="0" borderId="87" xfId="0" applyNumberFormat="1" applyFont="1" applyFill="1" applyBorder="1" applyAlignment="1" applyProtection="1">
      <alignment horizontal="right"/>
    </xf>
    <xf numFmtId="168" fontId="11" fillId="0" borderId="88" xfId="0" applyNumberFormat="1" applyFont="1" applyFill="1" applyBorder="1" applyAlignment="1" applyProtection="1">
      <alignment horizontal="right"/>
    </xf>
    <xf numFmtId="0" fontId="11" fillId="0" borderId="5" xfId="0" applyFont="1" applyFill="1" applyBorder="1" applyAlignment="1" applyProtection="1">
      <alignment horizontal="center"/>
    </xf>
    <xf numFmtId="168" fontId="11" fillId="0" borderId="5" xfId="0" applyNumberFormat="1" applyFont="1" applyFill="1" applyBorder="1" applyAlignment="1" applyProtection="1">
      <alignment horizontal="right"/>
    </xf>
    <xf numFmtId="168" fontId="11" fillId="0" borderId="89" xfId="0" applyNumberFormat="1" applyFont="1" applyFill="1" applyBorder="1" applyAlignment="1" applyProtection="1">
      <alignment horizontal="right"/>
    </xf>
    <xf numFmtId="9" fontId="11" fillId="0" borderId="0" xfId="0" applyNumberFormat="1" applyFont="1" applyFill="1" applyBorder="1" applyProtection="1"/>
    <xf numFmtId="3" fontId="11" fillId="3" borderId="56" xfId="0" applyNumberFormat="1" applyFont="1" applyFill="1" applyBorder="1" applyAlignment="1" applyProtection="1">
      <alignment horizontal="center"/>
    </xf>
    <xf numFmtId="9" fontId="11" fillId="0" borderId="0" xfId="0" applyNumberFormat="1" applyFont="1" applyFill="1" applyBorder="1" applyAlignment="1" applyProtection="1">
      <alignment horizontal="center"/>
    </xf>
    <xf numFmtId="168" fontId="11" fillId="0" borderId="50" xfId="0" applyNumberFormat="1" applyFont="1" applyFill="1" applyBorder="1" applyAlignment="1" applyProtection="1">
      <alignment horizontal="center"/>
    </xf>
    <xf numFmtId="168" fontId="11" fillId="6" borderId="56" xfId="0" applyNumberFormat="1" applyFont="1" applyFill="1" applyBorder="1" applyAlignment="1" applyProtection="1">
      <alignment horizontal="center"/>
    </xf>
    <xf numFmtId="0" fontId="8" fillId="0" borderId="90" xfId="0" applyNumberFormat="1" applyFont="1" applyFill="1" applyBorder="1" applyAlignment="1" applyProtection="1"/>
    <xf numFmtId="0" fontId="8" fillId="0" borderId="20" xfId="0" applyNumberFormat="1" applyFont="1" applyFill="1" applyBorder="1" applyAlignment="1" applyProtection="1"/>
    <xf numFmtId="0" fontId="19" fillId="0" borderId="91" xfId="0" quotePrefix="1" applyFont="1" applyFill="1" applyBorder="1" applyAlignment="1" applyProtection="1">
      <alignment horizontal="center"/>
    </xf>
    <xf numFmtId="175" fontId="10" fillId="0" borderId="0" xfId="0" applyNumberFormat="1" applyFont="1" applyBorder="1" applyAlignment="1" applyProtection="1">
      <alignment horizontal="centerContinuous"/>
    </xf>
    <xf numFmtId="0" fontId="8" fillId="0" borderId="92" xfId="0" applyNumberFormat="1" applyFont="1" applyFill="1" applyBorder="1" applyAlignment="1" applyProtection="1"/>
    <xf numFmtId="0" fontId="8" fillId="0" borderId="27" xfId="0" applyNumberFormat="1" applyFont="1" applyFill="1" applyBorder="1" applyAlignment="1" applyProtection="1"/>
    <xf numFmtId="3" fontId="23" fillId="0" borderId="93" xfId="0" applyNumberFormat="1" applyFont="1" applyFill="1" applyBorder="1" applyAlignment="1" applyProtection="1">
      <alignment horizontal="center"/>
    </xf>
    <xf numFmtId="0" fontId="23" fillId="0" borderId="92" xfId="0" applyNumberFormat="1" applyFont="1" applyFill="1" applyBorder="1" applyAlignment="1" applyProtection="1"/>
    <xf numFmtId="168" fontId="23" fillId="0" borderId="93" xfId="0" applyNumberFormat="1" applyFont="1" applyFill="1" applyBorder="1" applyAlignment="1" applyProtection="1">
      <alignment horizontal="center"/>
    </xf>
    <xf numFmtId="168" fontId="8" fillId="0" borderId="0" xfId="0" applyNumberFormat="1" applyFont="1" applyFill="1" applyBorder="1" applyAlignment="1" applyProtection="1">
      <alignment horizontal="right"/>
    </xf>
    <xf numFmtId="0" fontId="19" fillId="0" borderId="92" xfId="0" applyNumberFormat="1" applyFont="1" applyFill="1" applyBorder="1" applyAlignment="1" applyProtection="1"/>
    <xf numFmtId="168" fontId="19" fillId="0" borderId="93" xfId="0" applyNumberFormat="1" applyFont="1" applyFill="1" applyBorder="1" applyAlignment="1" applyProtection="1">
      <alignment horizontal="center"/>
    </xf>
    <xf numFmtId="0" fontId="19" fillId="0" borderId="94" xfId="0" applyNumberFormat="1" applyFont="1" applyFill="1" applyBorder="1" applyAlignment="1" applyProtection="1"/>
    <xf numFmtId="0" fontId="8" fillId="0" borderId="82" xfId="0" applyNumberFormat="1" applyFont="1" applyFill="1" applyBorder="1" applyAlignment="1" applyProtection="1"/>
    <xf numFmtId="0" fontId="19" fillId="0" borderId="95" xfId="0" applyNumberFormat="1" applyFont="1" applyFill="1" applyBorder="1" applyAlignment="1" applyProtection="1">
      <alignment horizontal="left"/>
    </xf>
    <xf numFmtId="0" fontId="23" fillId="0" borderId="96" xfId="0" applyNumberFormat="1" applyFont="1" applyFill="1" applyBorder="1" applyAlignment="1" applyProtection="1"/>
    <xf numFmtId="168" fontId="23" fillId="0" borderId="97" xfId="0" applyNumberFormat="1" applyFont="1" applyFill="1" applyBorder="1" applyAlignment="1" applyProtection="1">
      <alignment horizontal="center"/>
    </xf>
    <xf numFmtId="168" fontId="8" fillId="5" borderId="101" xfId="0" applyNumberFormat="1" applyFont="1" applyFill="1" applyBorder="1" applyAlignment="1" applyProtection="1"/>
    <xf numFmtId="0" fontId="8" fillId="3" borderId="17" xfId="0" applyFont="1" applyFill="1" applyBorder="1" applyProtection="1"/>
    <xf numFmtId="0" fontId="8" fillId="3" borderId="18" xfId="0" applyFont="1" applyFill="1" applyBorder="1" applyProtection="1"/>
    <xf numFmtId="0" fontId="11" fillId="3" borderId="103" xfId="0" applyFont="1" applyFill="1" applyBorder="1" applyProtection="1"/>
    <xf numFmtId="0" fontId="11" fillId="5" borderId="104" xfId="0" applyFont="1" applyFill="1" applyBorder="1" applyProtection="1"/>
    <xf numFmtId="0" fontId="11" fillId="5" borderId="105" xfId="0" applyFont="1" applyFill="1" applyBorder="1" applyProtection="1"/>
    <xf numFmtId="0" fontId="11" fillId="3" borderId="104" xfId="0" applyFont="1" applyFill="1" applyBorder="1" applyProtection="1"/>
    <xf numFmtId="0" fontId="11" fillId="3" borderId="105" xfId="0" applyFont="1" applyFill="1" applyBorder="1" applyProtection="1"/>
    <xf numFmtId="168" fontId="8" fillId="5" borderId="106" xfId="0" applyNumberFormat="1" applyFont="1" applyFill="1" applyBorder="1" applyAlignment="1" applyProtection="1"/>
    <xf numFmtId="0" fontId="11" fillId="0" borderId="104" xfId="0" applyFont="1" applyFill="1" applyBorder="1" applyProtection="1"/>
    <xf numFmtId="0" fontId="11" fillId="0" borderId="107" xfId="0" applyFont="1" applyFill="1" applyBorder="1" applyProtection="1"/>
    <xf numFmtId="0" fontId="17" fillId="3" borderId="107" xfId="0" applyFont="1" applyFill="1" applyBorder="1" applyAlignment="1" applyProtection="1">
      <alignment horizontal="center"/>
    </xf>
    <xf numFmtId="168" fontId="8" fillId="5" borderId="107" xfId="0" applyNumberFormat="1" applyFont="1" applyFill="1" applyBorder="1" applyAlignment="1" applyProtection="1"/>
    <xf numFmtId="168" fontId="8" fillId="6" borderId="107" xfId="0" applyNumberFormat="1" applyFont="1" applyFill="1" applyBorder="1" applyAlignment="1" applyProtection="1"/>
    <xf numFmtId="168" fontId="8" fillId="5" borderId="105" xfId="0" applyNumberFormat="1" applyFont="1" applyFill="1" applyBorder="1" applyAlignment="1" applyProtection="1"/>
    <xf numFmtId="168" fontId="3" fillId="0" borderId="16" xfId="0" applyNumberFormat="1" applyFont="1" applyFill="1" applyBorder="1" applyAlignment="1" applyProtection="1"/>
    <xf numFmtId="171" fontId="3" fillId="0" borderId="16" xfId="0" applyNumberFormat="1" applyFont="1" applyFill="1" applyBorder="1" applyProtection="1"/>
    <xf numFmtId="171" fontId="3" fillId="0" borderId="16" xfId="28" applyNumberFormat="1" applyFont="1" applyFill="1" applyBorder="1" applyProtection="1"/>
    <xf numFmtId="168" fontId="11" fillId="0" borderId="16" xfId="28" applyNumberFormat="1" applyFont="1" applyFill="1" applyBorder="1" applyProtection="1"/>
    <xf numFmtId="168" fontId="11" fillId="0" borderId="17" xfId="28" applyNumberFormat="1" applyFont="1" applyFill="1" applyBorder="1" applyProtection="1"/>
    <xf numFmtId="171" fontId="3" fillId="0" borderId="110" xfId="28" applyNumberFormat="1" applyFont="1" applyFill="1" applyBorder="1" applyProtection="1"/>
    <xf numFmtId="0" fontId="3" fillId="0" borderId="0" xfId="28" applyNumberFormat="1" applyFont="1" applyFill="1" applyBorder="1" applyAlignment="1" applyProtection="1"/>
    <xf numFmtId="0" fontId="12" fillId="7" borderId="111" xfId="28" applyNumberFormat="1" applyFont="1" applyFill="1" applyBorder="1" applyAlignment="1" applyProtection="1">
      <alignment horizontal="left"/>
    </xf>
    <xf numFmtId="168" fontId="11" fillId="0" borderId="110" xfId="28" applyNumberFormat="1" applyFont="1" applyFill="1" applyBorder="1" applyProtection="1"/>
    <xf numFmtId="0" fontId="2" fillId="0" borderId="0" xfId="0" applyNumberFormat="1" applyFont="1" applyFill="1" applyBorder="1" applyAlignment="1" applyProtection="1"/>
    <xf numFmtId="0" fontId="1" fillId="0" borderId="0" xfId="0" applyNumberFormat="1" applyFont="1" applyFill="1" applyBorder="1" applyAlignment="1" applyProtection="1"/>
    <xf numFmtId="0" fontId="17" fillId="3" borderId="114" xfId="0" applyFont="1" applyFill="1" applyBorder="1" applyAlignment="1" applyProtection="1">
      <alignment horizontal="center"/>
    </xf>
    <xf numFmtId="168" fontId="11" fillId="0" borderId="25" xfId="0" applyNumberFormat="1" applyFont="1" applyFill="1" applyBorder="1" applyProtection="1"/>
    <xf numFmtId="0" fontId="8" fillId="0" borderId="115" xfId="0" applyFont="1" applyFill="1" applyBorder="1" applyProtection="1"/>
    <xf numFmtId="168" fontId="8" fillId="5" borderId="116" xfId="0" applyNumberFormat="1" applyFont="1" applyFill="1" applyBorder="1" applyAlignment="1" applyProtection="1"/>
    <xf numFmtId="168" fontId="8" fillId="5" borderId="102" xfId="0" applyNumberFormat="1" applyFont="1" applyFill="1" applyBorder="1" applyAlignment="1" applyProtection="1"/>
    <xf numFmtId="0" fontId="17" fillId="0" borderId="116" xfId="0" applyFont="1" applyFill="1" applyBorder="1" applyAlignment="1" applyProtection="1">
      <alignment horizontal="center"/>
    </xf>
    <xf numFmtId="0" fontId="8" fillId="0" borderId="104" xfId="0" applyFont="1" applyBorder="1" applyProtection="1"/>
    <xf numFmtId="0" fontId="17" fillId="0" borderId="114" xfId="0" applyFont="1" applyFill="1" applyBorder="1" applyAlignment="1" applyProtection="1">
      <alignment horizontal="center"/>
    </xf>
    <xf numFmtId="168" fontId="8" fillId="0" borderId="114" xfId="0" applyNumberFormat="1" applyFont="1" applyFill="1" applyBorder="1" applyAlignment="1" applyProtection="1"/>
    <xf numFmtId="168" fontId="8" fillId="0" borderId="105" xfId="0" applyNumberFormat="1" applyFont="1" applyFill="1" applyBorder="1" applyAlignment="1" applyProtection="1"/>
    <xf numFmtId="0" fontId="8" fillId="12" borderId="3" xfId="0" applyFont="1" applyFill="1" applyBorder="1" applyProtection="1"/>
    <xf numFmtId="168" fontId="8" fillId="0" borderId="112" xfId="0" applyNumberFormat="1" applyFont="1" applyFill="1" applyBorder="1" applyAlignment="1" applyProtection="1"/>
    <xf numFmtId="0" fontId="11" fillId="0" borderId="114" xfId="0" applyFont="1" applyFill="1" applyBorder="1" applyProtection="1"/>
    <xf numFmtId="9" fontId="11" fillId="0" borderId="114" xfId="0" applyNumberFormat="1" applyFont="1" applyFill="1" applyBorder="1" applyAlignment="1" applyProtection="1">
      <alignment horizontal="center"/>
    </xf>
    <xf numFmtId="168" fontId="8" fillId="5" borderId="114" xfId="0" applyNumberFormat="1" applyFont="1" applyFill="1" applyBorder="1" applyAlignment="1" applyProtection="1"/>
    <xf numFmtId="0" fontId="11" fillId="0" borderId="116" xfId="0" applyFont="1" applyFill="1" applyBorder="1" applyProtection="1"/>
    <xf numFmtId="9" fontId="11" fillId="0" borderId="116" xfId="0" applyNumberFormat="1" applyFont="1" applyFill="1" applyBorder="1" applyAlignment="1" applyProtection="1">
      <alignment horizontal="center"/>
    </xf>
    <xf numFmtId="0" fontId="11" fillId="0" borderId="117" xfId="0" applyFont="1" applyFill="1" applyBorder="1" applyProtection="1"/>
    <xf numFmtId="168" fontId="8" fillId="5" borderId="113" xfId="0" applyNumberFormat="1" applyFont="1" applyFill="1" applyBorder="1" applyAlignment="1" applyProtection="1"/>
    <xf numFmtId="0" fontId="11" fillId="0" borderId="118" xfId="0" applyFont="1" applyFill="1" applyBorder="1" applyProtection="1"/>
    <xf numFmtId="168" fontId="8" fillId="5" borderId="112" xfId="0" applyNumberFormat="1" applyFont="1" applyFill="1" applyBorder="1" applyAlignment="1" applyProtection="1"/>
    <xf numFmtId="0" fontId="11" fillId="0" borderId="119" xfId="0" applyFont="1" applyFill="1" applyBorder="1" applyProtection="1"/>
    <xf numFmtId="168" fontId="8" fillId="5" borderId="89" xfId="0" applyNumberFormat="1" applyFont="1" applyFill="1" applyBorder="1" applyAlignment="1" applyProtection="1"/>
    <xf numFmtId="0" fontId="10" fillId="0" borderId="104" xfId="0" applyFont="1" applyFill="1" applyBorder="1" applyProtection="1"/>
    <xf numFmtId="0" fontId="10" fillId="0" borderId="114" xfId="0" applyFont="1" applyFill="1" applyBorder="1" applyProtection="1"/>
    <xf numFmtId="168" fontId="10" fillId="0" borderId="114" xfId="0" applyNumberFormat="1" applyFont="1" applyFill="1" applyBorder="1" applyProtection="1"/>
    <xf numFmtId="168" fontId="10" fillId="0" borderId="105" xfId="0" applyNumberFormat="1" applyFont="1" applyFill="1" applyBorder="1" applyProtection="1"/>
    <xf numFmtId="0" fontId="0" fillId="3" borderId="13" xfId="0" applyNumberFormat="1" applyFont="1" applyFill="1" applyBorder="1" applyAlignment="1" applyProtection="1">
      <alignment horizontal="left" vertical="top" wrapText="1"/>
    </xf>
    <xf numFmtId="0" fontId="0" fillId="3" borderId="12" xfId="0" applyNumberFormat="1" applyFont="1" applyFill="1" applyBorder="1" applyAlignment="1" applyProtection="1">
      <alignment horizontal="left" vertical="top" wrapText="1"/>
    </xf>
    <xf numFmtId="0" fontId="0" fillId="3" borderId="14" xfId="0" applyNumberFormat="1" applyFont="1" applyFill="1" applyBorder="1" applyAlignment="1" applyProtection="1">
      <alignment horizontal="left" vertical="top" wrapText="1"/>
    </xf>
    <xf numFmtId="190" fontId="8" fillId="0" borderId="0" xfId="0" applyNumberFormat="1" applyFont="1" applyFill="1" applyBorder="1" applyAlignment="1" applyProtection="1"/>
    <xf numFmtId="0" fontId="11" fillId="0" borderId="116" xfId="0" applyFont="1" applyBorder="1" applyProtection="1"/>
    <xf numFmtId="0" fontId="8" fillId="0" borderId="0" xfId="0" quotePrefix="1" applyNumberFormat="1" applyFont="1" applyFill="1" applyBorder="1" applyAlignment="1" applyProtection="1"/>
    <xf numFmtId="191" fontId="21" fillId="0" borderId="62" xfId="0" applyNumberFormat="1" applyFont="1" applyFill="1" applyBorder="1" applyAlignment="1" applyProtection="1">
      <alignment horizontal="right"/>
    </xf>
    <xf numFmtId="0" fontId="40" fillId="0" borderId="0" xfId="0" applyNumberFormat="1" applyFont="1" applyFill="1" applyBorder="1" applyAlignment="1" applyProtection="1"/>
    <xf numFmtId="0" fontId="11" fillId="0" borderId="0" xfId="0" applyFont="1" applyBorder="1" applyProtection="1"/>
    <xf numFmtId="192" fontId="8" fillId="4" borderId="0" xfId="0" applyNumberFormat="1" applyFont="1" applyFill="1" applyBorder="1" applyProtection="1"/>
    <xf numFmtId="192" fontId="8" fillId="4" borderId="25" xfId="0" applyNumberFormat="1" applyFont="1" applyFill="1" applyBorder="1" applyProtection="1"/>
    <xf numFmtId="0" fontId="25" fillId="18" borderId="0" xfId="0" applyFont="1" applyFill="1" applyProtection="1"/>
    <xf numFmtId="168" fontId="8" fillId="0" borderId="122" xfId="0" applyNumberFormat="1" applyFont="1" applyFill="1" applyBorder="1" applyAlignment="1" applyProtection="1"/>
    <xf numFmtId="168" fontId="8" fillId="0" borderId="123" xfId="0" applyNumberFormat="1" applyFont="1" applyFill="1" applyBorder="1" applyAlignment="1" applyProtection="1"/>
    <xf numFmtId="168" fontId="8" fillId="0" borderId="124" xfId="0" applyNumberFormat="1" applyFont="1" applyFill="1" applyBorder="1" applyAlignment="1" applyProtection="1"/>
    <xf numFmtId="0" fontId="11" fillId="0" borderId="115" xfId="0" applyFont="1" applyFill="1" applyBorder="1" applyProtection="1"/>
    <xf numFmtId="14" fontId="11" fillId="3" borderId="16" xfId="0" applyNumberFormat="1" applyFont="1" applyFill="1" applyBorder="1" applyAlignment="1" applyProtection="1">
      <alignment horizontal="center"/>
    </xf>
    <xf numFmtId="0" fontId="11" fillId="0" borderId="125" xfId="0" applyFont="1" applyFill="1" applyBorder="1" applyAlignment="1" applyProtection="1">
      <alignment vertical="top"/>
    </xf>
    <xf numFmtId="0" fontId="11" fillId="0" borderId="126" xfId="0" applyFont="1" applyFill="1" applyBorder="1" applyProtection="1"/>
    <xf numFmtId="0" fontId="11" fillId="0" borderId="130" xfId="0" applyFont="1" applyFill="1" applyBorder="1" applyAlignment="1" applyProtection="1">
      <alignment vertical="top"/>
    </xf>
    <xf numFmtId="0" fontId="11" fillId="0" borderId="128" xfId="0" applyFont="1" applyFill="1" applyBorder="1" applyProtection="1"/>
    <xf numFmtId="176" fontId="8" fillId="0" borderId="126" xfId="0" applyNumberFormat="1" applyFont="1" applyFill="1" applyBorder="1" applyAlignment="1" applyProtection="1"/>
    <xf numFmtId="176" fontId="8" fillId="0" borderId="127" xfId="0" applyNumberFormat="1" applyFont="1" applyFill="1" applyBorder="1" applyAlignment="1" applyProtection="1"/>
    <xf numFmtId="176" fontId="8" fillId="0" borderId="0" xfId="0" applyNumberFormat="1" applyFont="1" applyFill="1" applyBorder="1" applyAlignment="1" applyProtection="1"/>
    <xf numFmtId="176" fontId="8" fillId="0" borderId="129" xfId="0" applyNumberFormat="1" applyFont="1" applyFill="1" applyBorder="1" applyAlignment="1" applyProtection="1"/>
    <xf numFmtId="14" fontId="8" fillId="0" borderId="133" xfId="0" applyNumberFormat="1" applyFont="1" applyFill="1" applyBorder="1" applyAlignment="1" applyProtection="1">
      <alignment horizontal="center"/>
    </xf>
    <xf numFmtId="193" fontId="8" fillId="0" borderId="0" xfId="0" applyNumberFormat="1" applyFont="1" applyFill="1" applyBorder="1" applyAlignment="1" applyProtection="1"/>
    <xf numFmtId="176" fontId="8" fillId="0" borderId="128" xfId="0" applyNumberFormat="1" applyFont="1" applyFill="1" applyBorder="1" applyAlignment="1" applyProtection="1"/>
    <xf numFmtId="176" fontId="8" fillId="0" borderId="131" xfId="0" applyNumberFormat="1" applyFont="1" applyFill="1" applyBorder="1" applyAlignment="1" applyProtection="1"/>
    <xf numFmtId="176" fontId="8" fillId="0" borderId="132" xfId="0" applyNumberFormat="1" applyFont="1" applyFill="1" applyBorder="1" applyAlignment="1" applyProtection="1"/>
    <xf numFmtId="176" fontId="8" fillId="0" borderId="124" xfId="0" applyNumberFormat="1" applyFont="1" applyFill="1" applyBorder="1" applyAlignment="1" applyProtection="1"/>
    <xf numFmtId="0" fontId="11" fillId="0" borderId="135" xfId="0" applyFont="1" applyFill="1" applyBorder="1" applyProtection="1"/>
    <xf numFmtId="168" fontId="8" fillId="0" borderId="135" xfId="0" applyNumberFormat="1" applyFont="1" applyFill="1" applyBorder="1" applyAlignment="1" applyProtection="1"/>
    <xf numFmtId="168" fontId="8" fillId="0" borderId="136" xfId="0" applyNumberFormat="1" applyFont="1" applyFill="1" applyBorder="1" applyAlignment="1" applyProtection="1"/>
    <xf numFmtId="168" fontId="8" fillId="0" borderId="137" xfId="0" applyNumberFormat="1" applyFont="1" applyFill="1" applyBorder="1" applyAlignment="1" applyProtection="1"/>
    <xf numFmtId="170" fontId="11" fillId="3" borderId="122" xfId="0" applyNumberFormat="1" applyFont="1" applyFill="1" applyBorder="1" applyProtection="1"/>
    <xf numFmtId="170" fontId="11" fillId="3" borderId="123" xfId="0" applyNumberFormat="1" applyFont="1" applyFill="1" applyBorder="1" applyProtection="1"/>
    <xf numFmtId="170" fontId="8" fillId="0" borderId="123" xfId="0" applyNumberFormat="1" applyFont="1" applyFill="1" applyBorder="1" applyProtection="1"/>
    <xf numFmtId="170" fontId="8" fillId="4" borderId="123" xfId="0" applyNumberFormat="1" applyFont="1" applyFill="1" applyBorder="1" applyProtection="1"/>
    <xf numFmtId="192" fontId="8" fillId="4" borderId="123" xfId="0" applyNumberFormat="1" applyFont="1" applyFill="1" applyBorder="1" applyProtection="1"/>
    <xf numFmtId="170" fontId="8" fillId="4" borderId="124" xfId="0" applyNumberFormat="1" applyFont="1" applyFill="1" applyBorder="1" applyProtection="1"/>
    <xf numFmtId="0" fontId="12" fillId="7" borderId="139" xfId="0" applyNumberFormat="1" applyFont="1" applyFill="1" applyBorder="1" applyAlignment="1" applyProtection="1">
      <alignment horizontal="left"/>
    </xf>
    <xf numFmtId="170" fontId="8" fillId="4" borderId="122" xfId="0" applyNumberFormat="1" applyFont="1" applyFill="1" applyBorder="1" applyProtection="1"/>
    <xf numFmtId="168" fontId="8" fillId="5" borderId="140" xfId="0" applyNumberFormat="1" applyFont="1" applyFill="1" applyBorder="1" applyAlignment="1" applyProtection="1"/>
    <xf numFmtId="168" fontId="8" fillId="5" borderId="123" xfId="0" applyNumberFormat="1" applyFont="1" applyFill="1" applyBorder="1" applyAlignment="1" applyProtection="1"/>
    <xf numFmtId="168" fontId="8" fillId="5" borderId="124" xfId="0" applyNumberFormat="1" applyFont="1" applyFill="1" applyBorder="1" applyAlignment="1" applyProtection="1"/>
    <xf numFmtId="168" fontId="10" fillId="0" borderId="121" xfId="0" applyNumberFormat="1" applyFont="1" applyFill="1" applyBorder="1" applyProtection="1"/>
    <xf numFmtId="168" fontId="12" fillId="7" borderId="139" xfId="0" applyNumberFormat="1" applyFont="1" applyFill="1" applyBorder="1" applyAlignment="1" applyProtection="1">
      <alignment horizontal="left"/>
    </xf>
    <xf numFmtId="168" fontId="8" fillId="5" borderId="122" xfId="0" applyNumberFormat="1" applyFont="1" applyFill="1" applyBorder="1" applyAlignment="1" applyProtection="1"/>
    <xf numFmtId="168" fontId="8" fillId="0" borderId="116" xfId="0" applyNumberFormat="1" applyFont="1" applyFill="1" applyBorder="1" applyAlignment="1" applyProtection="1"/>
    <xf numFmtId="168" fontId="8" fillId="0" borderId="102" xfId="0" applyNumberFormat="1" applyFont="1" applyFill="1" applyBorder="1" applyAlignment="1" applyProtection="1"/>
    <xf numFmtId="168" fontId="11" fillId="0" borderId="122" xfId="0" applyNumberFormat="1" applyFont="1" applyFill="1" applyBorder="1" applyProtection="1"/>
    <xf numFmtId="168" fontId="11" fillId="0" borderId="123" xfId="0" applyNumberFormat="1" applyFont="1" applyFill="1" applyBorder="1" applyProtection="1"/>
    <xf numFmtId="168" fontId="11" fillId="0" borderId="141" xfId="0" applyNumberFormat="1" applyFont="1" applyFill="1" applyBorder="1" applyProtection="1"/>
    <xf numFmtId="168" fontId="8" fillId="0" borderId="141" xfId="0" applyNumberFormat="1" applyFont="1" applyFill="1" applyBorder="1" applyAlignment="1" applyProtection="1"/>
    <xf numFmtId="168" fontId="8" fillId="5" borderId="142" xfId="0" applyNumberFormat="1" applyFont="1" applyFill="1" applyBorder="1" applyAlignment="1" applyProtection="1"/>
    <xf numFmtId="169" fontId="8" fillId="0" borderId="141" xfId="0" applyNumberFormat="1" applyFont="1" applyFill="1" applyBorder="1" applyAlignment="1" applyProtection="1"/>
    <xf numFmtId="169" fontId="8" fillId="3" borderId="141" xfId="0" applyNumberFormat="1" applyFont="1" applyFill="1" applyBorder="1" applyAlignment="1" applyProtection="1"/>
    <xf numFmtId="169" fontId="8" fillId="3" borderId="124" xfId="0" applyNumberFormat="1" applyFont="1" applyFill="1" applyBorder="1" applyAlignment="1" applyProtection="1"/>
    <xf numFmtId="0" fontId="8" fillId="0" borderId="123" xfId="0" applyNumberFormat="1" applyFont="1" applyFill="1" applyBorder="1" applyAlignment="1" applyProtection="1"/>
    <xf numFmtId="168" fontId="8" fillId="0" borderId="122" xfId="0" applyNumberFormat="1" applyFont="1" applyFill="1" applyBorder="1" applyProtection="1"/>
    <xf numFmtId="168" fontId="8" fillId="0" borderId="124" xfId="0" applyNumberFormat="1" applyFont="1" applyFill="1" applyBorder="1" applyProtection="1"/>
    <xf numFmtId="168" fontId="8" fillId="5" borderId="143" xfId="0" applyNumberFormat="1" applyFont="1" applyFill="1" applyBorder="1" applyAlignment="1" applyProtection="1"/>
    <xf numFmtId="168" fontId="10" fillId="0" borderId="124" xfId="0" applyNumberFormat="1" applyFont="1" applyFill="1" applyBorder="1" applyProtection="1"/>
    <xf numFmtId="168" fontId="8" fillId="0" borderId="123" xfId="0" applyNumberFormat="1" applyFont="1" applyFill="1" applyBorder="1" applyProtection="1"/>
    <xf numFmtId="168" fontId="8" fillId="0" borderId="121" xfId="0" applyNumberFormat="1" applyFont="1" applyFill="1" applyBorder="1" applyProtection="1"/>
    <xf numFmtId="168" fontId="8" fillId="0" borderId="145" xfId="0" applyNumberFormat="1" applyFont="1" applyFill="1" applyBorder="1" applyProtection="1"/>
    <xf numFmtId="168" fontId="8" fillId="0" borderId="146" xfId="0" applyNumberFormat="1" applyFont="1" applyFill="1" applyBorder="1" applyProtection="1"/>
    <xf numFmtId="168" fontId="8" fillId="0" borderId="147" xfId="0" applyNumberFormat="1" applyFont="1" applyFill="1" applyBorder="1" applyAlignment="1" applyProtection="1"/>
    <xf numFmtId="168" fontId="8" fillId="5" borderId="145" xfId="0" applyNumberFormat="1" applyFont="1" applyFill="1" applyBorder="1" applyAlignment="1" applyProtection="1"/>
    <xf numFmtId="168" fontId="8" fillId="5" borderId="146" xfId="0" applyNumberFormat="1" applyFont="1" applyFill="1" applyBorder="1" applyAlignment="1" applyProtection="1"/>
    <xf numFmtId="168" fontId="8" fillId="5" borderId="147" xfId="0" applyNumberFormat="1" applyFont="1" applyFill="1" applyBorder="1" applyAlignment="1" applyProtection="1"/>
    <xf numFmtId="168" fontId="10" fillId="0" borderId="144" xfId="0" applyNumberFormat="1" applyFont="1" applyFill="1" applyBorder="1" applyProtection="1"/>
    <xf numFmtId="168" fontId="10" fillId="0" borderId="147" xfId="0" applyNumberFormat="1" applyFont="1" applyFill="1" applyBorder="1" applyProtection="1"/>
    <xf numFmtId="168" fontId="10" fillId="0" borderId="122" xfId="0" applyNumberFormat="1" applyFont="1" applyFill="1" applyBorder="1" applyProtection="1"/>
    <xf numFmtId="9" fontId="8" fillId="5" borderId="122" xfId="1" applyNumberFormat="1" applyFont="1" applyFill="1" applyBorder="1" applyAlignment="1" applyProtection="1"/>
    <xf numFmtId="9" fontId="8" fillId="5" borderId="123" xfId="0" applyNumberFormat="1" applyFont="1" applyFill="1" applyBorder="1" applyAlignment="1" applyProtection="1"/>
    <xf numFmtId="9" fontId="8" fillId="5" borderId="124" xfId="0" applyNumberFormat="1" applyFont="1" applyFill="1" applyBorder="1" applyAlignment="1" applyProtection="1"/>
    <xf numFmtId="168" fontId="12" fillId="7" borderId="0" xfId="0" applyNumberFormat="1" applyFont="1" applyFill="1" applyBorder="1" applyAlignment="1" applyProtection="1">
      <alignment horizontal="left"/>
    </xf>
    <xf numFmtId="168" fontId="11" fillId="4" borderId="121" xfId="0" applyNumberFormat="1" applyFont="1" applyFill="1" applyBorder="1" applyProtection="1"/>
    <xf numFmtId="168" fontId="11" fillId="4" borderId="148" xfId="0" applyNumberFormat="1" applyFont="1" applyFill="1" applyBorder="1" applyProtection="1"/>
    <xf numFmtId="168" fontId="10" fillId="0" borderId="148" xfId="0" applyNumberFormat="1" applyFont="1" applyFill="1" applyBorder="1" applyProtection="1"/>
    <xf numFmtId="168" fontId="11" fillId="0" borderId="121" xfId="0" applyNumberFormat="1" applyFont="1" applyFill="1" applyBorder="1" applyProtection="1"/>
    <xf numFmtId="168" fontId="10" fillId="0" borderId="145" xfId="0" applyNumberFormat="1" applyFont="1" applyFill="1" applyBorder="1" applyProtection="1"/>
    <xf numFmtId="0" fontId="11" fillId="3" borderId="149" xfId="0" applyFont="1" applyFill="1" applyBorder="1" applyProtection="1"/>
    <xf numFmtId="6" fontId="27" fillId="5" borderId="150" xfId="0" applyNumberFormat="1" applyFont="1" applyFill="1" applyBorder="1" applyAlignment="1">
      <alignment horizontal="center" vertical="top" wrapText="1"/>
    </xf>
    <xf numFmtId="14" fontId="11" fillId="0" borderId="122" xfId="0" applyNumberFormat="1" applyFont="1" applyFill="1" applyBorder="1" applyAlignment="1" applyProtection="1">
      <alignment horizontal="center" vertical="center" wrapText="1"/>
    </xf>
    <xf numFmtId="14" fontId="11" fillId="0" borderId="152" xfId="0" applyNumberFormat="1" applyFont="1" applyFill="1" applyBorder="1" applyAlignment="1" applyProtection="1">
      <alignment horizontal="center" vertical="center" wrapText="1"/>
    </xf>
    <xf numFmtId="1" fontId="11" fillId="0" borderId="123" xfId="0" applyNumberFormat="1" applyFont="1" applyFill="1" applyBorder="1" applyAlignment="1" applyProtection="1">
      <alignment horizontal="center" vertical="center" wrapText="1"/>
    </xf>
    <xf numFmtId="1" fontId="11" fillId="0" borderId="124" xfId="0" applyNumberFormat="1" applyFont="1" applyFill="1" applyBorder="1" applyAlignment="1" applyProtection="1">
      <alignment horizontal="center" vertical="center" wrapText="1"/>
    </xf>
    <xf numFmtId="176" fontId="8" fillId="0" borderId="142" xfId="0" applyNumberFormat="1" applyFont="1" applyFill="1" applyBorder="1" applyProtection="1"/>
    <xf numFmtId="171" fontId="8" fillId="0" borderId="122" xfId="0" applyNumberFormat="1" applyFont="1" applyFill="1" applyBorder="1" applyAlignment="1" applyProtection="1"/>
    <xf numFmtId="171" fontId="8" fillId="0" borderId="123" xfId="0" applyNumberFormat="1" applyFont="1" applyFill="1" applyBorder="1" applyAlignment="1" applyProtection="1"/>
    <xf numFmtId="171" fontId="10" fillId="0" borderId="124" xfId="0" applyNumberFormat="1" applyFont="1" applyFill="1" applyBorder="1" applyProtection="1"/>
    <xf numFmtId="168" fontId="8" fillId="0" borderId="101" xfId="0" applyNumberFormat="1" applyFont="1" applyFill="1" applyBorder="1" applyAlignment="1" applyProtection="1"/>
    <xf numFmtId="168" fontId="8" fillId="0" borderId="153" xfId="0" applyNumberFormat="1" applyFont="1" applyFill="1" applyBorder="1" applyAlignment="1" applyProtection="1"/>
    <xf numFmtId="168" fontId="8" fillId="0" borderId="140" xfId="0" applyNumberFormat="1" applyFont="1" applyFill="1" applyBorder="1" applyAlignment="1" applyProtection="1"/>
    <xf numFmtId="168" fontId="8" fillId="0" borderId="154" xfId="0" applyNumberFormat="1" applyFont="1" applyFill="1" applyBorder="1" applyAlignment="1" applyProtection="1"/>
    <xf numFmtId="168" fontId="8" fillId="5" borderId="155" xfId="0" applyNumberFormat="1" applyFont="1" applyFill="1" applyBorder="1" applyAlignment="1" applyProtection="1"/>
    <xf numFmtId="168" fontId="8" fillId="5" borderId="156" xfId="0" applyNumberFormat="1" applyFont="1" applyFill="1" applyBorder="1" applyAlignment="1" applyProtection="1"/>
    <xf numFmtId="168" fontId="8" fillId="5" borderId="157" xfId="0" applyNumberFormat="1" applyFont="1" applyFill="1" applyBorder="1" applyAlignment="1" applyProtection="1"/>
    <xf numFmtId="0" fontId="11" fillId="5" borderId="149" xfId="0" applyFont="1" applyFill="1" applyBorder="1" applyProtection="1"/>
    <xf numFmtId="0" fontId="11" fillId="3" borderId="102" xfId="0" applyFont="1" applyFill="1" applyBorder="1" applyProtection="1"/>
    <xf numFmtId="0" fontId="11" fillId="0" borderId="21" xfId="0" applyFont="1" applyFill="1" applyBorder="1" applyProtection="1"/>
    <xf numFmtId="0" fontId="11" fillId="0" borderId="25" xfId="0" applyFont="1" applyFill="1" applyBorder="1" applyProtection="1"/>
    <xf numFmtId="0" fontId="11" fillId="0" borderId="149" xfId="0" applyFont="1" applyFill="1" applyBorder="1" applyProtection="1"/>
    <xf numFmtId="0" fontId="11" fillId="0" borderId="23" xfId="0" applyFont="1" applyFill="1" applyBorder="1" applyProtection="1"/>
    <xf numFmtId="0" fontId="11" fillId="0" borderId="158" xfId="0" applyFont="1" applyFill="1" applyBorder="1" applyProtection="1"/>
    <xf numFmtId="0" fontId="17" fillId="0" borderId="158" xfId="0" applyFont="1" applyFill="1" applyBorder="1" applyAlignment="1" applyProtection="1">
      <alignment horizontal="center"/>
    </xf>
    <xf numFmtId="0" fontId="11" fillId="3" borderId="160" xfId="0" applyFont="1" applyFill="1" applyBorder="1" applyProtection="1"/>
    <xf numFmtId="0" fontId="11" fillId="3" borderId="161" xfId="0" applyFont="1" applyFill="1" applyBorder="1" applyProtection="1"/>
    <xf numFmtId="0" fontId="11" fillId="0" borderId="160" xfId="0" applyFont="1" applyFill="1" applyBorder="1" applyProtection="1"/>
    <xf numFmtId="0" fontId="11" fillId="0" borderId="162" xfId="0" applyFont="1" applyFill="1" applyBorder="1" applyProtection="1"/>
    <xf numFmtId="0" fontId="17" fillId="3" borderId="162" xfId="0" applyFont="1" applyFill="1" applyBorder="1" applyAlignment="1" applyProtection="1">
      <alignment horizontal="center"/>
    </xf>
    <xf numFmtId="168" fontId="8" fillId="5" borderId="162" xfId="0" applyNumberFormat="1" applyFont="1" applyFill="1" applyBorder="1" applyAlignment="1" applyProtection="1"/>
    <xf numFmtId="168" fontId="8" fillId="6" borderId="162" xfId="0" applyNumberFormat="1" applyFont="1" applyFill="1" applyBorder="1" applyAlignment="1" applyProtection="1"/>
    <xf numFmtId="168" fontId="8" fillId="5" borderId="161" xfId="0" applyNumberFormat="1" applyFont="1" applyFill="1" applyBorder="1" applyAlignment="1" applyProtection="1"/>
    <xf numFmtId="168" fontId="8" fillId="5" borderId="121" xfId="0" applyNumberFormat="1" applyFont="1" applyFill="1" applyBorder="1" applyAlignment="1" applyProtection="1"/>
    <xf numFmtId="168" fontId="11" fillId="0" borderId="159" xfId="0" applyNumberFormat="1" applyFont="1" applyFill="1" applyBorder="1" applyProtection="1"/>
    <xf numFmtId="168" fontId="8" fillId="5" borderId="153" xfId="0" applyNumberFormat="1" applyFont="1" applyFill="1" applyBorder="1" applyAlignment="1" applyProtection="1"/>
    <xf numFmtId="168" fontId="8" fillId="5" borderId="154" xfId="0" applyNumberFormat="1" applyFont="1" applyFill="1" applyBorder="1" applyAlignment="1" applyProtection="1"/>
    <xf numFmtId="168" fontId="8" fillId="5" borderId="158" xfId="0" applyNumberFormat="1" applyFont="1" applyFill="1" applyBorder="1" applyAlignment="1" applyProtection="1"/>
    <xf numFmtId="168" fontId="8" fillId="6" borderId="158" xfId="0" applyNumberFormat="1" applyFont="1" applyFill="1" applyBorder="1" applyAlignment="1" applyProtection="1"/>
    <xf numFmtId="168" fontId="11" fillId="0" borderId="110" xfId="0" applyNumberFormat="1" applyFont="1" applyFill="1" applyBorder="1" applyProtection="1"/>
    <xf numFmtId="168" fontId="1" fillId="0" borderId="0" xfId="0" applyNumberFormat="1" applyFont="1" applyFill="1" applyBorder="1" applyAlignment="1" applyProtection="1"/>
    <xf numFmtId="0" fontId="11" fillId="0" borderId="104" xfId="0" applyFont="1" applyFill="1" applyBorder="1" applyAlignment="1" applyProtection="1">
      <alignment horizontal="left"/>
    </xf>
    <xf numFmtId="168" fontId="1" fillId="5" borderId="107" xfId="0" applyNumberFormat="1" applyFont="1" applyFill="1" applyBorder="1" applyAlignment="1" applyProtection="1"/>
    <xf numFmtId="168" fontId="1" fillId="6" borderId="107" xfId="0" applyNumberFormat="1" applyFont="1" applyFill="1" applyBorder="1" applyAlignment="1" applyProtection="1"/>
    <xf numFmtId="168" fontId="1" fillId="5" borderId="105" xfId="0" applyNumberFormat="1" applyFont="1" applyFill="1" applyBorder="1" applyAlignment="1" applyProtection="1"/>
    <xf numFmtId="0" fontId="11" fillId="0" borderId="3" xfId="0" applyFont="1" applyFill="1" applyBorder="1" applyAlignment="1" applyProtection="1">
      <alignment horizontal="left"/>
    </xf>
    <xf numFmtId="168" fontId="1" fillId="5" borderId="0" xfId="0" applyNumberFormat="1" applyFont="1" applyFill="1" applyBorder="1" applyAlignment="1" applyProtection="1"/>
    <xf numFmtId="168" fontId="1" fillId="6" borderId="0" xfId="0" applyNumberFormat="1" applyFont="1" applyFill="1" applyBorder="1" applyAlignment="1" applyProtection="1"/>
    <xf numFmtId="168" fontId="1" fillId="5" borderId="25" xfId="0" applyNumberFormat="1" applyFont="1" applyFill="1" applyBorder="1" applyAlignment="1" applyProtection="1"/>
    <xf numFmtId="0" fontId="11" fillId="0" borderId="149" xfId="0" applyFont="1" applyFill="1" applyBorder="1" applyAlignment="1" applyProtection="1">
      <alignment horizontal="left"/>
    </xf>
    <xf numFmtId="168" fontId="1" fillId="5" borderId="158" xfId="0" applyNumberFormat="1" applyFont="1" applyFill="1" applyBorder="1" applyAlignment="1" applyProtection="1"/>
    <xf numFmtId="168" fontId="1" fillId="6" borderId="158" xfId="0" applyNumberFormat="1" applyFont="1" applyFill="1" applyBorder="1" applyAlignment="1" applyProtection="1"/>
    <xf numFmtId="168" fontId="1" fillId="5" borderId="102" xfId="0" applyNumberFormat="1" applyFont="1" applyFill="1" applyBorder="1" applyAlignment="1" applyProtection="1"/>
    <xf numFmtId="0" fontId="17" fillId="0" borderId="162" xfId="0" applyFont="1" applyFill="1" applyBorder="1" applyAlignment="1" applyProtection="1">
      <alignment horizontal="center"/>
    </xf>
    <xf numFmtId="168" fontId="11" fillId="0" borderId="162" xfId="0" applyNumberFormat="1" applyFont="1" applyFill="1" applyBorder="1" applyAlignment="1" applyProtection="1">
      <alignment horizontal="right"/>
    </xf>
    <xf numFmtId="168" fontId="11" fillId="0" borderId="161" xfId="0" applyNumberFormat="1" applyFont="1" applyFill="1" applyBorder="1" applyAlignment="1" applyProtection="1">
      <alignment horizontal="right"/>
    </xf>
    <xf numFmtId="168" fontId="11" fillId="0" borderId="159" xfId="0" applyNumberFormat="1" applyFont="1" applyFill="1" applyBorder="1" applyAlignment="1" applyProtection="1"/>
    <xf numFmtId="6" fontId="17" fillId="3" borderId="107" xfId="0" applyNumberFormat="1" applyFont="1" applyFill="1" applyBorder="1" applyAlignment="1" applyProtection="1">
      <alignment horizontal="center"/>
    </xf>
    <xf numFmtId="168" fontId="1" fillId="0" borderId="107" xfId="0" applyNumberFormat="1" applyFont="1" applyFill="1" applyBorder="1" applyAlignment="1" applyProtection="1"/>
    <xf numFmtId="168" fontId="1" fillId="0" borderId="105" xfId="0" applyNumberFormat="1" applyFont="1" applyFill="1" applyBorder="1" applyAlignment="1" applyProtection="1"/>
    <xf numFmtId="168" fontId="1" fillId="0" borderId="25" xfId="0" applyNumberFormat="1" applyFont="1" applyFill="1" applyBorder="1" applyAlignment="1" applyProtection="1"/>
    <xf numFmtId="168" fontId="1" fillId="0" borderId="158" xfId="0" applyNumberFormat="1" applyFont="1" applyFill="1" applyBorder="1" applyAlignment="1" applyProtection="1"/>
    <xf numFmtId="168" fontId="1" fillId="0" borderId="102" xfId="0" applyNumberFormat="1" applyFont="1" applyFill="1" applyBorder="1" applyAlignment="1" applyProtection="1"/>
    <xf numFmtId="0" fontId="10" fillId="0" borderId="160" xfId="0" applyFont="1" applyFill="1" applyBorder="1" applyProtection="1"/>
    <xf numFmtId="0" fontId="10" fillId="0" borderId="162" xfId="0" applyFont="1" applyFill="1" applyBorder="1" applyProtection="1"/>
    <xf numFmtId="168" fontId="10" fillId="0" borderId="162" xfId="0" applyNumberFormat="1" applyFont="1" applyFill="1" applyBorder="1" applyProtection="1"/>
    <xf numFmtId="168" fontId="10" fillId="0" borderId="161" xfId="0" applyNumberFormat="1" applyFont="1" applyFill="1" applyBorder="1" applyProtection="1"/>
    <xf numFmtId="0" fontId="0" fillId="0" borderId="0" xfId="0" applyFill="1"/>
    <xf numFmtId="177" fontId="0" fillId="0" borderId="0" xfId="0" applyNumberFormat="1" applyFill="1"/>
    <xf numFmtId="168" fontId="1" fillId="5" borderId="122" xfId="0" applyNumberFormat="1" applyFont="1" applyFill="1" applyBorder="1" applyAlignment="1" applyProtection="1"/>
    <xf numFmtId="168" fontId="1" fillId="5" borderId="123" xfId="0" applyNumberFormat="1" applyFont="1" applyFill="1" applyBorder="1" applyAlignment="1" applyProtection="1"/>
    <xf numFmtId="168" fontId="1" fillId="5" borderId="124" xfId="0" applyNumberFormat="1" applyFont="1" applyFill="1" applyBorder="1" applyAlignment="1" applyProtection="1"/>
    <xf numFmtId="168" fontId="11" fillId="0" borderId="121" xfId="0" applyNumberFormat="1" applyFont="1" applyFill="1" applyBorder="1" applyAlignment="1" applyProtection="1">
      <alignment horizontal="right"/>
    </xf>
    <xf numFmtId="168" fontId="1" fillId="0" borderId="122" xfId="0" applyNumberFormat="1" applyFont="1" applyFill="1" applyBorder="1" applyAlignment="1" applyProtection="1"/>
    <xf numFmtId="168" fontId="1" fillId="0" borderId="123" xfId="0" applyNumberFormat="1" applyFont="1" applyFill="1" applyBorder="1" applyAlignment="1" applyProtection="1"/>
    <xf numFmtId="168" fontId="1" fillId="0" borderId="124" xfId="0" applyNumberFormat="1" applyFont="1" applyFill="1" applyBorder="1" applyAlignment="1" applyProtection="1"/>
    <xf numFmtId="0" fontId="11" fillId="5" borderId="1" xfId="0" applyFont="1" applyFill="1" applyBorder="1" applyProtection="1"/>
    <xf numFmtId="0" fontId="11" fillId="5" borderId="21" xfId="0" applyFont="1" applyFill="1" applyBorder="1" applyProtection="1"/>
    <xf numFmtId="0" fontId="8" fillId="0" borderId="163" xfId="0" applyFont="1" applyFill="1" applyBorder="1" applyProtection="1"/>
    <xf numFmtId="0" fontId="8" fillId="0" borderId="164" xfId="0" applyFont="1" applyFill="1" applyBorder="1" applyProtection="1"/>
    <xf numFmtId="0" fontId="17" fillId="0" borderId="164" xfId="0" applyFont="1" applyFill="1" applyBorder="1" applyAlignment="1" applyProtection="1">
      <alignment horizontal="center"/>
    </xf>
    <xf numFmtId="168" fontId="8" fillId="0" borderId="164" xfId="0" applyNumberFormat="1" applyFont="1" applyFill="1" applyBorder="1" applyAlignment="1" applyProtection="1"/>
    <xf numFmtId="168" fontId="8" fillId="0" borderId="165" xfId="0" applyNumberFormat="1" applyFont="1" applyFill="1" applyBorder="1" applyAlignment="1" applyProtection="1"/>
    <xf numFmtId="168" fontId="8" fillId="0" borderId="166" xfId="0" applyNumberFormat="1" applyFont="1" applyFill="1" applyBorder="1" applyAlignment="1" applyProtection="1"/>
    <xf numFmtId="168" fontId="8" fillId="0" borderId="27" xfId="0" applyNumberFormat="1" applyFont="1" applyFill="1" applyBorder="1" applyAlignment="1" applyProtection="1"/>
    <xf numFmtId="168" fontId="8" fillId="0" borderId="76" xfId="0" applyNumberFormat="1" applyFont="1" applyFill="1" applyBorder="1" applyAlignment="1" applyProtection="1"/>
    <xf numFmtId="168" fontId="8" fillId="0" borderId="167" xfId="0" applyNumberFormat="1" applyFont="1" applyFill="1" applyBorder="1" applyAlignment="1" applyProtection="1"/>
    <xf numFmtId="0" fontId="11" fillId="0" borderId="163" xfId="0" applyFont="1" applyFill="1" applyBorder="1" applyProtection="1"/>
    <xf numFmtId="0" fontId="11" fillId="0" borderId="164" xfId="0" applyFont="1" applyFill="1" applyBorder="1" applyProtection="1"/>
    <xf numFmtId="168" fontId="8" fillId="0" borderId="142" xfId="0" applyNumberFormat="1" applyFont="1" applyFill="1" applyBorder="1" applyAlignment="1" applyProtection="1"/>
    <xf numFmtId="0" fontId="11" fillId="0" borderId="26" xfId="0" applyFont="1" applyFill="1" applyBorder="1" applyProtection="1"/>
    <xf numFmtId="0" fontId="11" fillId="0" borderId="27" xfId="0" applyFont="1" applyFill="1" applyBorder="1" applyProtection="1"/>
    <xf numFmtId="168" fontId="10" fillId="0" borderId="25" xfId="0" applyNumberFormat="1" applyFont="1" applyFill="1" applyBorder="1" applyProtection="1"/>
    <xf numFmtId="168" fontId="10" fillId="0" borderId="146" xfId="0" applyNumberFormat="1" applyFont="1" applyFill="1" applyBorder="1" applyProtection="1"/>
    <xf numFmtId="168" fontId="10" fillId="0" borderId="123" xfId="0" applyNumberFormat="1" applyFont="1" applyFill="1" applyBorder="1" applyProtection="1"/>
    <xf numFmtId="0" fontId="11" fillId="5" borderId="25" xfId="0" applyFont="1" applyFill="1" applyBorder="1" applyAlignment="1" applyProtection="1">
      <alignment horizontal="left"/>
    </xf>
    <xf numFmtId="0" fontId="11" fillId="5" borderId="102" xfId="0" applyFont="1" applyFill="1" applyBorder="1" applyProtection="1"/>
    <xf numFmtId="0" fontId="11" fillId="3" borderId="160" xfId="0" applyFont="1" applyFill="1" applyBorder="1" applyAlignment="1" applyProtection="1">
      <alignment horizontal="left"/>
    </xf>
    <xf numFmtId="0" fontId="11" fillId="3" borderId="161" xfId="0" applyFont="1" applyFill="1" applyBorder="1" applyAlignment="1" applyProtection="1">
      <alignment horizontal="left"/>
    </xf>
    <xf numFmtId="0" fontId="8" fillId="0" borderId="7" xfId="0" applyNumberFormat="1" applyFont="1" applyFill="1" applyBorder="1" applyAlignment="1" applyProtection="1"/>
    <xf numFmtId="0" fontId="8" fillId="0" borderId="9" xfId="0" applyNumberFormat="1" applyFont="1" applyFill="1" applyBorder="1" applyAlignment="1" applyProtection="1"/>
    <xf numFmtId="0" fontId="8" fillId="0" borderId="158" xfId="0" applyNumberFormat="1" applyFont="1" applyFill="1" applyBorder="1" applyAlignment="1" applyProtection="1"/>
    <xf numFmtId="0" fontId="11" fillId="3" borderId="107" xfId="0" applyFont="1" applyFill="1" applyBorder="1" applyProtection="1"/>
    <xf numFmtId="166" fontId="10" fillId="9" borderId="16" xfId="0" applyNumberFormat="1" applyFont="1" applyFill="1" applyBorder="1" applyAlignment="1" applyProtection="1">
      <alignment horizontal="center"/>
    </xf>
    <xf numFmtId="168" fontId="10" fillId="0" borderId="107" xfId="0" applyNumberFormat="1" applyFont="1" applyFill="1" applyBorder="1" applyProtection="1"/>
    <xf numFmtId="169" fontId="8" fillId="0" borderId="27" xfId="0" applyNumberFormat="1" applyFont="1" applyFill="1" applyBorder="1" applyAlignment="1" applyProtection="1"/>
    <xf numFmtId="169" fontId="8" fillId="0" borderId="168" xfId="0" applyNumberFormat="1" applyFont="1" applyFill="1" applyBorder="1" applyAlignment="1" applyProtection="1"/>
    <xf numFmtId="169" fontId="8" fillId="0" borderId="167" xfId="0" applyNumberFormat="1" applyFont="1" applyFill="1" applyBorder="1" applyAlignment="1" applyProtection="1"/>
    <xf numFmtId="2" fontId="8" fillId="0" borderId="0" xfId="0" applyNumberFormat="1" applyFont="1" applyFill="1" applyBorder="1" applyAlignment="1" applyProtection="1"/>
    <xf numFmtId="0" fontId="10" fillId="3" borderId="160" xfId="0" applyFont="1" applyFill="1" applyBorder="1" applyProtection="1"/>
    <xf numFmtId="0" fontId="11" fillId="3" borderId="162" xfId="0" applyFont="1" applyFill="1" applyBorder="1" applyProtection="1"/>
    <xf numFmtId="168" fontId="11" fillId="5" borderId="20" xfId="0" applyNumberFormat="1" applyFont="1" applyFill="1" applyBorder="1" applyProtection="1"/>
    <xf numFmtId="168" fontId="1" fillId="5" borderId="21" xfId="0" applyNumberFormat="1" applyFont="1" applyFill="1" applyBorder="1" applyAlignment="1" applyProtection="1"/>
    <xf numFmtId="168" fontId="11" fillId="5" borderId="0" xfId="0" applyNumberFormat="1" applyFont="1" applyFill="1" applyBorder="1" applyProtection="1"/>
    <xf numFmtId="168" fontId="11" fillId="5" borderId="5" xfId="0" applyNumberFormat="1" applyFont="1" applyFill="1" applyBorder="1" applyProtection="1"/>
    <xf numFmtId="168" fontId="1" fillId="5" borderId="23" xfId="0" applyNumberFormat="1" applyFont="1" applyFill="1" applyBorder="1" applyAlignment="1" applyProtection="1"/>
    <xf numFmtId="0" fontId="8" fillId="0" borderId="8" xfId="0" applyNumberFormat="1" applyFont="1" applyFill="1" applyBorder="1" applyAlignment="1" applyProtection="1"/>
    <xf numFmtId="0" fontId="8" fillId="0" borderId="120" xfId="0" applyNumberFormat="1" applyFont="1" applyFill="1" applyBorder="1" applyAlignment="1" applyProtection="1"/>
    <xf numFmtId="0" fontId="40" fillId="0" borderId="8" xfId="0" applyNumberFormat="1" applyFont="1" applyFill="1" applyBorder="1" applyAlignment="1" applyProtection="1"/>
    <xf numFmtId="0" fontId="40" fillId="0" borderId="120" xfId="0" applyNumberFormat="1" applyFont="1" applyFill="1" applyBorder="1" applyAlignment="1" applyProtection="1"/>
    <xf numFmtId="0" fontId="8" fillId="0" borderId="169" xfId="0" applyNumberFormat="1" applyFont="1" applyFill="1" applyBorder="1" applyAlignment="1" applyProtection="1"/>
    <xf numFmtId="0" fontId="8" fillId="0" borderId="162" xfId="0" applyNumberFormat="1" applyFont="1" applyFill="1" applyBorder="1" applyAlignment="1" applyProtection="1"/>
    <xf numFmtId="0" fontId="15" fillId="0" borderId="35" xfId="0" applyNumberFormat="1" applyFont="1" applyFill="1" applyBorder="1" applyAlignment="1" applyProtection="1"/>
    <xf numFmtId="0" fontId="15" fillId="0" borderId="169" xfId="0" applyNumberFormat="1" applyFont="1" applyFill="1" applyBorder="1" applyAlignment="1" applyProtection="1"/>
    <xf numFmtId="0" fontId="15" fillId="0" borderId="162" xfId="0" applyNumberFormat="1" applyFont="1" applyFill="1" applyBorder="1" applyAlignment="1" applyProtection="1"/>
    <xf numFmtId="0" fontId="22" fillId="0" borderId="169" xfId="0" applyNumberFormat="1" applyFont="1" applyFill="1" applyBorder="1" applyAlignment="1" applyProtection="1"/>
    <xf numFmtId="168" fontId="11" fillId="3" borderId="20" xfId="0" applyNumberFormat="1" applyFont="1" applyFill="1" applyBorder="1" applyAlignment="1" applyProtection="1">
      <alignment horizontal="right"/>
    </xf>
    <xf numFmtId="168" fontId="11" fillId="11" borderId="170" xfId="0" applyNumberFormat="1" applyFont="1" applyFill="1" applyBorder="1" applyAlignment="1" applyProtection="1">
      <alignment horizontal="right"/>
    </xf>
    <xf numFmtId="168" fontId="11" fillId="0" borderId="171" xfId="0" applyNumberFormat="1" applyFont="1" applyFill="1" applyBorder="1" applyAlignment="1" applyProtection="1">
      <alignment horizontal="right"/>
    </xf>
    <xf numFmtId="168" fontId="11" fillId="0" borderId="157" xfId="0" applyNumberFormat="1" applyFont="1" applyFill="1" applyBorder="1" applyAlignment="1" applyProtection="1">
      <alignment horizontal="right"/>
    </xf>
    <xf numFmtId="0" fontId="23" fillId="0" borderId="0" xfId="0" applyNumberFormat="1" applyFont="1" applyFill="1" applyBorder="1" applyAlignment="1" applyProtection="1"/>
    <xf numFmtId="168" fontId="11" fillId="0" borderId="23" xfId="0" applyNumberFormat="1" applyFont="1" applyFill="1" applyBorder="1" applyProtection="1"/>
    <xf numFmtId="194" fontId="8" fillId="0" borderId="0" xfId="0" applyNumberFormat="1" applyFont="1" applyFill="1" applyBorder="1" applyAlignment="1" applyProtection="1"/>
    <xf numFmtId="0" fontId="11" fillId="0" borderId="1" xfId="0" applyFont="1" applyFill="1" applyBorder="1" applyAlignment="1" applyProtection="1">
      <alignment vertical="top"/>
    </xf>
    <xf numFmtId="0" fontId="11" fillId="0" borderId="3" xfId="0" applyFont="1" applyFill="1" applyBorder="1" applyAlignment="1" applyProtection="1">
      <alignment vertical="top"/>
    </xf>
    <xf numFmtId="0" fontId="11" fillId="0" borderId="134" xfId="0" applyFont="1" applyFill="1" applyBorder="1" applyAlignment="1" applyProtection="1">
      <alignment vertical="top"/>
    </xf>
    <xf numFmtId="176" fontId="8" fillId="0" borderId="174" xfId="0" applyNumberFormat="1" applyFont="1" applyFill="1" applyBorder="1" applyAlignment="1" applyProtection="1"/>
    <xf numFmtId="176" fontId="8" fillId="0" borderId="175" xfId="0" applyNumberFormat="1" applyFont="1" applyFill="1" applyBorder="1" applyAlignment="1" applyProtection="1"/>
    <xf numFmtId="176" fontId="8" fillId="0" borderId="153" xfId="0" applyNumberFormat="1" applyFont="1" applyFill="1" applyBorder="1" applyAlignment="1" applyProtection="1"/>
    <xf numFmtId="0" fontId="11" fillId="19" borderId="3" xfId="0" applyFont="1" applyFill="1" applyBorder="1" applyProtection="1"/>
    <xf numFmtId="0" fontId="11" fillId="19" borderId="0" xfId="0" applyFont="1" applyFill="1" applyBorder="1" applyProtection="1"/>
    <xf numFmtId="6" fontId="17" fillId="19" borderId="0" xfId="0" applyNumberFormat="1" applyFont="1" applyFill="1" applyBorder="1" applyAlignment="1" applyProtection="1">
      <alignment horizontal="center"/>
    </xf>
    <xf numFmtId="168" fontId="8" fillId="19" borderId="0" xfId="0" applyNumberFormat="1" applyFont="1" applyFill="1" applyBorder="1" applyAlignment="1" applyProtection="1"/>
    <xf numFmtId="168" fontId="8" fillId="19" borderId="25" xfId="0" applyNumberFormat="1" applyFont="1" applyFill="1" applyBorder="1" applyAlignment="1" applyProtection="1"/>
    <xf numFmtId="0" fontId="8" fillId="19" borderId="0" xfId="0" applyNumberFormat="1" applyFont="1" applyFill="1" applyBorder="1" applyAlignment="1" applyProtection="1"/>
    <xf numFmtId="168" fontId="8" fillId="19" borderId="123" xfId="0" applyNumberFormat="1" applyFont="1" applyFill="1" applyBorder="1" applyAlignment="1" applyProtection="1"/>
    <xf numFmtId="168" fontId="11" fillId="19" borderId="108" xfId="0" applyNumberFormat="1" applyFont="1" applyFill="1" applyBorder="1" applyAlignment="1" applyProtection="1">
      <alignment horizontal="center"/>
    </xf>
    <xf numFmtId="175" fontId="10" fillId="19" borderId="71" xfId="0" applyNumberFormat="1" applyFont="1" applyFill="1" applyBorder="1" applyAlignment="1" applyProtection="1">
      <alignment horizontal="centerContinuous"/>
    </xf>
    <xf numFmtId="168" fontId="11" fillId="19" borderId="72" xfId="0" applyNumberFormat="1" applyFont="1" applyFill="1" applyBorder="1" applyAlignment="1" applyProtection="1">
      <alignment horizontal="center"/>
    </xf>
    <xf numFmtId="168" fontId="11" fillId="19" borderId="109" xfId="0" applyNumberFormat="1" applyFont="1" applyFill="1" applyBorder="1" applyAlignment="1" applyProtection="1">
      <alignment horizontal="center"/>
    </xf>
    <xf numFmtId="6" fontId="27" fillId="19" borderId="150" xfId="0" applyNumberFormat="1" applyFont="1" applyFill="1" applyBorder="1" applyAlignment="1">
      <alignment horizontal="center" vertical="top" wrapText="1"/>
    </xf>
    <xf numFmtId="6" fontId="27" fillId="19" borderId="151" xfId="0" applyNumberFormat="1" applyFont="1" applyFill="1" applyBorder="1" applyAlignment="1">
      <alignment horizontal="center" vertical="top" wrapText="1"/>
    </xf>
    <xf numFmtId="0" fontId="11" fillId="7" borderId="3" xfId="0" applyFont="1" applyFill="1" applyBorder="1" applyProtection="1"/>
    <xf numFmtId="0" fontId="11" fillId="19" borderId="25" xfId="0" applyFont="1" applyFill="1" applyBorder="1" applyProtection="1"/>
    <xf numFmtId="0" fontId="41" fillId="0" borderId="0" xfId="0" applyFont="1" applyFill="1"/>
    <xf numFmtId="175" fontId="10" fillId="19" borderId="176" xfId="0" applyNumberFormat="1" applyFont="1" applyFill="1" applyBorder="1" applyAlignment="1" applyProtection="1">
      <alignment horizontal="centerContinuous"/>
    </xf>
    <xf numFmtId="0" fontId="10" fillId="20" borderId="24" xfId="0" applyFont="1" applyFill="1" applyBorder="1" applyAlignment="1" applyProtection="1">
      <alignment horizontal="center" vertical="center" wrapText="1"/>
    </xf>
    <xf numFmtId="168" fontId="8" fillId="6" borderId="17" xfId="0" applyNumberFormat="1" applyFont="1" applyFill="1" applyBorder="1" applyAlignment="1" applyProtection="1"/>
    <xf numFmtId="0" fontId="12" fillId="7" borderId="177" xfId="0" applyNumberFormat="1" applyFont="1" applyFill="1" applyBorder="1" applyAlignment="1" applyProtection="1">
      <alignment horizontal="left"/>
    </xf>
    <xf numFmtId="0" fontId="12" fillId="7" borderId="0" xfId="0" applyNumberFormat="1" applyFont="1" applyFill="1" applyBorder="1" applyAlignment="1" applyProtection="1">
      <alignment horizontal="left"/>
    </xf>
    <xf numFmtId="195" fontId="1" fillId="11" borderId="24" xfId="0" applyNumberFormat="1" applyFont="1" applyFill="1" applyBorder="1" applyAlignment="1" applyProtection="1"/>
    <xf numFmtId="176" fontId="11" fillId="11" borderId="24" xfId="0" applyNumberFormat="1" applyFont="1" applyFill="1" applyBorder="1" applyAlignment="1" applyProtection="1">
      <alignment horizontal="center"/>
    </xf>
    <xf numFmtId="6" fontId="27" fillId="19" borderId="181" xfId="0" applyNumberFormat="1" applyFont="1" applyFill="1" applyBorder="1" applyAlignment="1">
      <alignment horizontal="center" vertical="top" wrapText="1"/>
    </xf>
    <xf numFmtId="6" fontId="27" fillId="19" borderId="182" xfId="0" applyNumberFormat="1" applyFont="1" applyFill="1" applyBorder="1" applyAlignment="1">
      <alignment horizontal="center" vertical="top" wrapText="1"/>
    </xf>
    <xf numFmtId="168" fontId="11" fillId="19" borderId="183" xfId="0" applyNumberFormat="1" applyFont="1" applyFill="1" applyBorder="1" applyAlignment="1" applyProtection="1">
      <alignment horizontal="center"/>
    </xf>
    <xf numFmtId="175" fontId="10" fillId="0" borderId="184" xfId="0" applyNumberFormat="1" applyFont="1" applyFill="1" applyBorder="1" applyAlignment="1" applyProtection="1">
      <alignment horizontal="centerContinuous"/>
    </xf>
    <xf numFmtId="168" fontId="11" fillId="0" borderId="186" xfId="0" applyNumberFormat="1" applyFont="1" applyFill="1" applyBorder="1" applyAlignment="1" applyProtection="1">
      <alignment horizontal="center"/>
    </xf>
    <xf numFmtId="168" fontId="11" fillId="0" borderId="179" xfId="0" applyNumberFormat="1" applyFont="1" applyFill="1" applyBorder="1" applyAlignment="1" applyProtection="1">
      <alignment horizontal="center"/>
    </xf>
    <xf numFmtId="10" fontId="10" fillId="0" borderId="187" xfId="0" applyNumberFormat="1" applyFont="1" applyBorder="1" applyAlignment="1" applyProtection="1">
      <alignment horizontal="center" vertical="top" wrapText="1"/>
    </xf>
    <xf numFmtId="0" fontId="19" fillId="0" borderId="188" xfId="0" applyFont="1" applyBorder="1" applyAlignment="1">
      <alignment horizontal="center" vertical="top" wrapText="1"/>
    </xf>
    <xf numFmtId="0" fontId="19" fillId="0" borderId="189" xfId="0" applyFont="1" applyBorder="1" applyAlignment="1">
      <alignment horizontal="center" vertical="top" wrapText="1"/>
    </xf>
    <xf numFmtId="0" fontId="10" fillId="0" borderId="187" xfId="0" applyFont="1" applyBorder="1" applyAlignment="1" applyProtection="1">
      <alignment wrapText="1"/>
    </xf>
    <xf numFmtId="0" fontId="10" fillId="0" borderId="188" xfId="0" applyFont="1" applyFill="1" applyBorder="1" applyAlignment="1" applyProtection="1">
      <alignment horizontal="center" wrapText="1"/>
    </xf>
    <xf numFmtId="0" fontId="10" fillId="0" borderId="189" xfId="0" applyFont="1" applyFill="1" applyBorder="1" applyAlignment="1" applyProtection="1">
      <alignment horizontal="center" wrapText="1"/>
    </xf>
    <xf numFmtId="10" fontId="10" fillId="0" borderId="184" xfId="0" applyNumberFormat="1" applyFont="1" applyBorder="1" applyAlignment="1" applyProtection="1">
      <alignment horizontal="centerContinuous"/>
    </xf>
    <xf numFmtId="0" fontId="10" fillId="0" borderId="186" xfId="0" applyFont="1" applyFill="1" applyBorder="1" applyAlignment="1" applyProtection="1">
      <alignment horizontal="center"/>
    </xf>
    <xf numFmtId="10" fontId="10" fillId="0" borderId="191" xfId="0" applyNumberFormat="1" applyFont="1" applyBorder="1" applyAlignment="1" applyProtection="1">
      <alignment horizontal="centerContinuous"/>
    </xf>
    <xf numFmtId="0" fontId="10" fillId="0" borderId="190" xfId="0" applyFont="1" applyFill="1" applyBorder="1" applyAlignment="1" applyProtection="1">
      <alignment horizontal="center" wrapText="1"/>
    </xf>
    <xf numFmtId="0" fontId="10" fillId="0" borderId="185" xfId="0" applyFont="1" applyFill="1" applyBorder="1" applyAlignment="1" applyProtection="1">
      <alignment horizontal="center"/>
    </xf>
    <xf numFmtId="0" fontId="10" fillId="0" borderId="193" xfId="0" applyFont="1" applyFill="1" applyBorder="1" applyAlignment="1" applyProtection="1">
      <alignment horizontal="center" wrapText="1"/>
    </xf>
    <xf numFmtId="0" fontId="10" fillId="0" borderId="194" xfId="0" applyFont="1" applyFill="1" applyBorder="1" applyAlignment="1" applyProtection="1">
      <alignment horizontal="center"/>
    </xf>
    <xf numFmtId="0" fontId="10" fillId="0" borderId="195" xfId="0" applyFont="1" applyFill="1" applyBorder="1" applyAlignment="1" applyProtection="1">
      <alignment horizontal="center" wrapText="1"/>
    </xf>
    <xf numFmtId="0" fontId="10" fillId="0" borderId="196" xfId="0" applyFont="1" applyFill="1" applyBorder="1" applyAlignment="1" applyProtection="1">
      <alignment horizontal="center"/>
    </xf>
    <xf numFmtId="0" fontId="10" fillId="0" borderId="197" xfId="0" applyFont="1" applyFill="1" applyBorder="1" applyAlignment="1" applyProtection="1">
      <alignment horizontal="center" wrapText="1"/>
    </xf>
    <xf numFmtId="0" fontId="10" fillId="19" borderId="188" xfId="0" applyFont="1" applyFill="1" applyBorder="1" applyAlignment="1" applyProtection="1">
      <alignment horizontal="center" wrapText="1"/>
    </xf>
    <xf numFmtId="180" fontId="10" fillId="11" borderId="83" xfId="0" applyNumberFormat="1" applyFont="1" applyFill="1" applyBorder="1" applyAlignment="1" applyProtection="1">
      <alignment horizontal="center"/>
    </xf>
    <xf numFmtId="0" fontId="11" fillId="3" borderId="198" xfId="0" applyFont="1" applyFill="1" applyBorder="1" applyProtection="1"/>
    <xf numFmtId="0" fontId="11" fillId="3" borderId="199" xfId="0" applyFont="1" applyFill="1" applyBorder="1" applyProtection="1"/>
    <xf numFmtId="0" fontId="17" fillId="3" borderId="199" xfId="0" applyFont="1" applyFill="1" applyBorder="1" applyAlignment="1" applyProtection="1">
      <alignment horizontal="center"/>
    </xf>
    <xf numFmtId="0" fontId="8" fillId="0" borderId="199" xfId="0" applyFont="1" applyFill="1" applyBorder="1" applyProtection="1"/>
    <xf numFmtId="9" fontId="1" fillId="0" borderId="199" xfId="1" applyFont="1" applyFill="1" applyBorder="1" applyAlignment="1" applyProtection="1"/>
    <xf numFmtId="9" fontId="1" fillId="0" borderId="200" xfId="1" applyFont="1" applyFill="1" applyBorder="1" applyAlignment="1" applyProtection="1"/>
    <xf numFmtId="9" fontId="1" fillId="0" borderId="0" xfId="1" applyFont="1" applyFill="1" applyBorder="1" applyAlignment="1" applyProtection="1"/>
    <xf numFmtId="9" fontId="1" fillId="0" borderId="201" xfId="1" applyFont="1" applyFill="1" applyBorder="1" applyAlignment="1" applyProtection="1"/>
    <xf numFmtId="9" fontId="11" fillId="0" borderId="5" xfId="1" applyFont="1" applyFill="1" applyBorder="1" applyProtection="1"/>
    <xf numFmtId="9" fontId="11" fillId="0" borderId="23" xfId="1" applyFont="1" applyFill="1" applyBorder="1" applyProtection="1"/>
    <xf numFmtId="9" fontId="11" fillId="0" borderId="124" xfId="1" applyFont="1" applyFill="1" applyBorder="1" applyProtection="1"/>
    <xf numFmtId="0" fontId="17" fillId="0" borderId="107" xfId="0" applyFont="1" applyFill="1" applyBorder="1" applyAlignment="1" applyProtection="1">
      <alignment horizontal="center"/>
    </xf>
    <xf numFmtId="0" fontId="11" fillId="3" borderId="202" xfId="0" applyFont="1" applyFill="1" applyBorder="1" applyProtection="1"/>
    <xf numFmtId="0" fontId="11" fillId="3" borderId="203" xfId="0" applyFont="1" applyFill="1" applyBorder="1" applyProtection="1"/>
    <xf numFmtId="15" fontId="8" fillId="0" borderId="0" xfId="0" applyNumberFormat="1" applyFont="1" applyFill="1" applyBorder="1" applyAlignment="1" applyProtection="1"/>
    <xf numFmtId="0" fontId="30" fillId="0" borderId="0" xfId="0" applyNumberFormat="1" applyFont="1" applyFill="1" applyBorder="1" applyAlignment="1" applyProtection="1">
      <alignment horizontal="center"/>
    </xf>
    <xf numFmtId="0" fontId="17" fillId="0" borderId="199" xfId="0" applyFont="1" applyFill="1" applyBorder="1" applyAlignment="1" applyProtection="1">
      <alignment horizontal="center"/>
    </xf>
    <xf numFmtId="168" fontId="11" fillId="0" borderId="199" xfId="0" applyNumberFormat="1" applyFont="1" applyFill="1" applyBorder="1" applyProtection="1"/>
    <xf numFmtId="168" fontId="11" fillId="0" borderId="200" xfId="0" applyNumberFormat="1" applyFont="1" applyFill="1" applyBorder="1" applyProtection="1"/>
    <xf numFmtId="0" fontId="17" fillId="3" borderId="158" xfId="0" applyFont="1" applyFill="1" applyBorder="1" applyAlignment="1" applyProtection="1">
      <alignment horizontal="center"/>
    </xf>
    <xf numFmtId="168" fontId="11" fillId="0" borderId="158" xfId="0" applyNumberFormat="1" applyFont="1" applyFill="1" applyBorder="1" applyProtection="1"/>
    <xf numFmtId="168" fontId="11" fillId="0" borderId="102" xfId="0" applyNumberFormat="1" applyFont="1" applyFill="1" applyBorder="1" applyProtection="1"/>
    <xf numFmtId="0" fontId="8" fillId="0" borderId="199" xfId="0" applyNumberFormat="1" applyFont="1" applyFill="1" applyBorder="1" applyAlignment="1" applyProtection="1"/>
    <xf numFmtId="196" fontId="8" fillId="0" borderId="199" xfId="0" applyNumberFormat="1" applyFont="1" applyFill="1" applyBorder="1" applyAlignment="1" applyProtection="1"/>
    <xf numFmtId="169" fontId="8" fillId="0" borderId="158" xfId="0" applyNumberFormat="1" applyFont="1" applyFill="1" applyBorder="1" applyAlignment="1" applyProtection="1"/>
    <xf numFmtId="196" fontId="8" fillId="0" borderId="158" xfId="0" applyNumberFormat="1" applyFont="1" applyFill="1" applyBorder="1" applyAlignment="1" applyProtection="1"/>
    <xf numFmtId="196" fontId="8" fillId="0" borderId="102" xfId="0" applyNumberFormat="1" applyFont="1" applyFill="1" applyBorder="1" applyAlignment="1" applyProtection="1"/>
    <xf numFmtId="168" fontId="8" fillId="0" borderId="24" xfId="0" applyNumberFormat="1" applyFont="1" applyFill="1" applyBorder="1" applyAlignment="1" applyProtection="1">
      <alignment horizontal="center"/>
    </xf>
    <xf numFmtId="0" fontId="17" fillId="11" borderId="199" xfId="0" applyFont="1" applyFill="1" applyBorder="1" applyAlignment="1" applyProtection="1">
      <alignment horizontal="center"/>
    </xf>
    <xf numFmtId="0" fontId="8" fillId="0" borderId="199" xfId="0" applyFont="1" applyBorder="1" applyProtection="1"/>
    <xf numFmtId="169" fontId="8" fillId="0" borderId="199" xfId="0" applyNumberFormat="1" applyFont="1" applyFill="1" applyBorder="1" applyAlignment="1" applyProtection="1"/>
    <xf numFmtId="196" fontId="8" fillId="0" borderId="204" xfId="0" applyNumberFormat="1" applyFont="1" applyFill="1" applyBorder="1" applyAlignment="1" applyProtection="1"/>
    <xf numFmtId="0" fontId="17" fillId="11" borderId="158" xfId="0" applyFont="1" applyFill="1" applyBorder="1" applyAlignment="1" applyProtection="1">
      <alignment horizontal="center"/>
    </xf>
    <xf numFmtId="0" fontId="8" fillId="0" borderId="158" xfId="0" applyFont="1" applyBorder="1" applyProtection="1"/>
    <xf numFmtId="0" fontId="30" fillId="0" borderId="158" xfId="0" applyNumberFormat="1" applyFont="1" applyFill="1" applyBorder="1" applyAlignment="1" applyProtection="1">
      <alignment horizontal="center"/>
    </xf>
    <xf numFmtId="0" fontId="30" fillId="11" borderId="199" xfId="0" applyNumberFormat="1" applyFont="1" applyFill="1" applyBorder="1" applyAlignment="1" applyProtection="1">
      <alignment horizontal="center"/>
    </xf>
    <xf numFmtId="0" fontId="15" fillId="0" borderId="158" xfId="0" applyNumberFormat="1" applyFont="1" applyFill="1" applyBorder="1" applyAlignment="1" applyProtection="1">
      <alignment horizontal="center"/>
    </xf>
    <xf numFmtId="0" fontId="15" fillId="0" borderId="158" xfId="0" applyNumberFormat="1" applyFont="1" applyFill="1" applyBorder="1" applyAlignment="1" applyProtection="1"/>
    <xf numFmtId="0" fontId="25" fillId="3" borderId="3" xfId="0" applyFont="1" applyFill="1" applyBorder="1" applyProtection="1"/>
    <xf numFmtId="15" fontId="15" fillId="0" borderId="0" xfId="0" applyNumberFormat="1" applyFont="1" applyFill="1" applyBorder="1" applyAlignment="1" applyProtection="1"/>
    <xf numFmtId="0" fontId="1" fillId="3" borderId="162" xfId="0" applyNumberFormat="1" applyFont="1" applyFill="1" applyBorder="1" applyAlignment="1" applyProtection="1"/>
    <xf numFmtId="0" fontId="46" fillId="0" borderId="162" xfId="0" applyFont="1" applyFill="1" applyBorder="1" applyProtection="1"/>
    <xf numFmtId="0" fontId="46" fillId="0" borderId="162" xfId="0" applyFont="1" applyFill="1" applyBorder="1" applyAlignment="1" applyProtection="1">
      <alignment horizontal="right"/>
    </xf>
    <xf numFmtId="0" fontId="46" fillId="0" borderId="173" xfId="0" applyFont="1" applyFill="1" applyBorder="1" applyAlignment="1" applyProtection="1">
      <alignment horizontal="right"/>
    </xf>
    <xf numFmtId="0" fontId="46" fillId="0" borderId="121" xfId="0" applyFont="1" applyFill="1" applyBorder="1" applyAlignment="1" applyProtection="1">
      <alignment horizontal="right"/>
    </xf>
    <xf numFmtId="0" fontId="11" fillId="0" borderId="20" xfId="0" applyFont="1" applyFill="1" applyBorder="1" applyAlignment="1" applyProtection="1">
      <alignment horizontal="center"/>
    </xf>
    <xf numFmtId="168" fontId="1" fillId="0" borderId="20" xfId="0" applyNumberFormat="1" applyFont="1" applyFill="1" applyBorder="1" applyAlignment="1" applyProtection="1"/>
    <xf numFmtId="168" fontId="1" fillId="0" borderId="21" xfId="0" applyNumberFormat="1" applyFont="1" applyFill="1" applyBorder="1" applyAlignment="1" applyProtection="1"/>
    <xf numFmtId="0" fontId="11" fillId="0" borderId="0" xfId="0" applyFont="1" applyFill="1" applyBorder="1" applyAlignment="1" applyProtection="1">
      <alignment horizontal="center"/>
    </xf>
    <xf numFmtId="168" fontId="1" fillId="0" borderId="5" xfId="0" applyNumberFormat="1" applyFont="1" applyFill="1" applyBorder="1" applyAlignment="1" applyProtection="1"/>
    <xf numFmtId="168" fontId="1" fillId="0" borderId="23" xfId="0" applyNumberFormat="1" applyFont="1" applyFill="1" applyBorder="1" applyAlignment="1" applyProtection="1"/>
    <xf numFmtId="0" fontId="1" fillId="0" borderId="103" xfId="0" applyNumberFormat="1" applyFont="1" applyFill="1" applyBorder="1" applyAlignment="1" applyProtection="1"/>
    <xf numFmtId="0" fontId="1" fillId="0" borderId="158" xfId="0" applyNumberFormat="1" applyFont="1" applyFill="1" applyBorder="1" applyAlignment="1" applyProtection="1"/>
    <xf numFmtId="6" fontId="27" fillId="11" borderId="178" xfId="0" applyNumberFormat="1" applyFont="1" applyFill="1" applyBorder="1" applyAlignment="1">
      <alignment horizontal="center" vertical="top" wrapText="1"/>
    </xf>
    <xf numFmtId="6" fontId="27" fillId="11" borderId="180" xfId="0" applyNumberFormat="1" applyFont="1" applyFill="1" applyBorder="1" applyAlignment="1">
      <alignment horizontal="center" vertical="top" wrapText="1"/>
    </xf>
    <xf numFmtId="175" fontId="10" fillId="0" borderId="205" xfId="0" applyNumberFormat="1" applyFont="1" applyBorder="1" applyAlignment="1" applyProtection="1">
      <alignment horizontal="centerContinuous"/>
    </xf>
    <xf numFmtId="168" fontId="11" fillId="0" borderId="206" xfId="0" applyNumberFormat="1" applyFont="1" applyFill="1" applyBorder="1" applyAlignment="1" applyProtection="1">
      <alignment horizontal="center"/>
    </xf>
    <xf numFmtId="168" fontId="11" fillId="0" borderId="207" xfId="0" applyNumberFormat="1" applyFont="1" applyFill="1" applyBorder="1" applyAlignment="1" applyProtection="1">
      <alignment horizontal="center"/>
    </xf>
    <xf numFmtId="168" fontId="11" fillId="19" borderId="206" xfId="0" applyNumberFormat="1" applyFont="1" applyFill="1" applyBorder="1" applyAlignment="1" applyProtection="1">
      <alignment horizontal="center"/>
    </xf>
    <xf numFmtId="168" fontId="11" fillId="19" borderId="207" xfId="0" applyNumberFormat="1" applyFont="1" applyFill="1" applyBorder="1" applyAlignment="1" applyProtection="1">
      <alignment horizontal="center"/>
    </xf>
    <xf numFmtId="168" fontId="11" fillId="19" borderId="208" xfId="0" applyNumberFormat="1" applyFont="1" applyFill="1" applyBorder="1" applyAlignment="1" applyProtection="1">
      <alignment horizontal="center"/>
    </xf>
    <xf numFmtId="168" fontId="11" fillId="19" borderId="209" xfId="0" applyNumberFormat="1" applyFont="1" applyFill="1" applyBorder="1" applyAlignment="1" applyProtection="1">
      <alignment horizontal="center"/>
    </xf>
    <xf numFmtId="0" fontId="15" fillId="0" borderId="24" xfId="0" applyNumberFormat="1" applyFont="1" applyFill="1" applyBorder="1" applyAlignment="1" applyProtection="1">
      <alignment horizontal="center"/>
    </xf>
    <xf numFmtId="175" fontId="10" fillId="19" borderId="205" xfId="0" applyNumberFormat="1" applyFont="1" applyFill="1" applyBorder="1" applyAlignment="1" applyProtection="1">
      <alignment horizontal="centerContinuous"/>
    </xf>
    <xf numFmtId="175" fontId="10" fillId="19" borderId="213" xfId="0" applyNumberFormat="1" applyFont="1" applyFill="1" applyBorder="1" applyAlignment="1" applyProtection="1">
      <alignment horizontal="centerContinuous"/>
    </xf>
    <xf numFmtId="175" fontId="10" fillId="19" borderId="214" xfId="0" applyNumberFormat="1" applyFont="1" applyFill="1" applyBorder="1" applyAlignment="1" applyProtection="1">
      <alignment horizontal="centerContinuous"/>
    </xf>
    <xf numFmtId="175" fontId="10" fillId="19" borderId="215" xfId="0" applyNumberFormat="1" applyFont="1" applyFill="1" applyBorder="1" applyAlignment="1" applyProtection="1">
      <alignment horizontal="centerContinuous"/>
    </xf>
    <xf numFmtId="15" fontId="10" fillId="0" borderId="211" xfId="0" applyNumberFormat="1" applyFont="1" applyBorder="1" applyAlignment="1" applyProtection="1">
      <alignment horizontal="center"/>
    </xf>
    <xf numFmtId="15" fontId="10" fillId="0" borderId="205" xfId="0" applyNumberFormat="1" applyFont="1" applyBorder="1" applyAlignment="1" applyProtection="1">
      <alignment horizontal="center"/>
    </xf>
    <xf numFmtId="15" fontId="10" fillId="0" borderId="213" xfId="0" applyNumberFormat="1" applyFont="1" applyBorder="1" applyAlignment="1" applyProtection="1">
      <alignment horizontal="center"/>
    </xf>
    <xf numFmtId="168" fontId="8" fillId="6" borderId="156" xfId="0" applyNumberFormat="1" applyFont="1" applyFill="1" applyBorder="1" applyAlignment="1" applyProtection="1"/>
    <xf numFmtId="0" fontId="11" fillId="0" borderId="216" xfId="0" applyFont="1" applyFill="1" applyBorder="1" applyProtection="1"/>
    <xf numFmtId="0" fontId="11" fillId="0" borderId="217" xfId="0" applyFont="1" applyFill="1" applyBorder="1" applyProtection="1"/>
    <xf numFmtId="0" fontId="17" fillId="0" borderId="217" xfId="0" applyFont="1" applyFill="1" applyBorder="1" applyAlignment="1" applyProtection="1">
      <alignment horizontal="center"/>
    </xf>
    <xf numFmtId="168" fontId="8" fillId="0" borderId="217" xfId="0" applyNumberFormat="1" applyFont="1" applyFill="1" applyBorder="1" applyAlignment="1" applyProtection="1"/>
    <xf numFmtId="168" fontId="8" fillId="0" borderId="218" xfId="0" applyNumberFormat="1" applyFont="1" applyFill="1" applyBorder="1" applyAlignment="1" applyProtection="1"/>
    <xf numFmtId="168" fontId="8" fillId="0" borderId="219" xfId="0" applyNumberFormat="1" applyFont="1" applyFill="1" applyBorder="1" applyAlignment="1" applyProtection="1"/>
    <xf numFmtId="0" fontId="1" fillId="7" borderId="162" xfId="0" applyFont="1" applyFill="1" applyBorder="1" applyAlignment="1" applyProtection="1">
      <alignment horizontal="right"/>
    </xf>
    <xf numFmtId="0" fontId="1" fillId="0" borderId="162" xfId="0" applyFont="1" applyFill="1" applyBorder="1" applyAlignment="1" applyProtection="1">
      <alignment horizontal="right"/>
    </xf>
    <xf numFmtId="0" fontId="1" fillId="0" borderId="172" xfId="0" applyFont="1" applyFill="1" applyBorder="1" applyAlignment="1" applyProtection="1">
      <alignment horizontal="right"/>
    </xf>
    <xf numFmtId="0" fontId="1" fillId="0" borderId="11" xfId="0" applyFont="1" applyFill="1" applyBorder="1" applyAlignment="1" applyProtection="1">
      <alignment horizontal="right"/>
    </xf>
    <xf numFmtId="15" fontId="15" fillId="0" borderId="158" xfId="0" applyNumberFormat="1" applyFont="1" applyFill="1" applyBorder="1" applyAlignment="1" applyProtection="1"/>
    <xf numFmtId="15" fontId="15" fillId="0" borderId="106" xfId="0" applyNumberFormat="1" applyFont="1" applyFill="1" applyBorder="1" applyAlignment="1" applyProtection="1"/>
    <xf numFmtId="15" fontId="15" fillId="0" borderId="153" xfId="0" applyNumberFormat="1" applyFont="1" applyFill="1" applyBorder="1" applyAlignment="1" applyProtection="1"/>
    <xf numFmtId="0" fontId="15" fillId="0" borderId="138" xfId="0" applyNumberFormat="1" applyFont="1" applyFill="1" applyBorder="1" applyAlignment="1" applyProtection="1"/>
    <xf numFmtId="0" fontId="15" fillId="0" borderId="220" xfId="0" applyNumberFormat="1" applyFont="1" applyFill="1" applyBorder="1" applyAlignment="1" applyProtection="1"/>
    <xf numFmtId="0" fontId="8" fillId="11" borderId="0" xfId="0" applyNumberFormat="1" applyFont="1" applyFill="1" applyBorder="1" applyAlignment="1" applyProtection="1"/>
    <xf numFmtId="0" fontId="8" fillId="11" borderId="138" xfId="0" applyNumberFormat="1" applyFont="1" applyFill="1" applyBorder="1" applyAlignment="1" applyProtection="1"/>
    <xf numFmtId="15" fontId="8" fillId="11" borderId="0" xfId="0" applyNumberFormat="1" applyFont="1" applyFill="1" applyBorder="1" applyAlignment="1" applyProtection="1"/>
    <xf numFmtId="0" fontId="8" fillId="11" borderId="106" xfId="0" applyNumberFormat="1" applyFont="1" applyFill="1" applyBorder="1" applyAlignment="1" applyProtection="1"/>
    <xf numFmtId="0" fontId="1" fillId="11" borderId="138" xfId="0" applyNumberFormat="1" applyFont="1" applyFill="1" applyBorder="1" applyAlignment="1" applyProtection="1"/>
    <xf numFmtId="0" fontId="8" fillId="3" borderId="0" xfId="0" applyNumberFormat="1" applyFont="1" applyFill="1" applyBorder="1" applyAlignment="1" applyProtection="1"/>
    <xf numFmtId="168" fontId="11" fillId="3" borderId="170" xfId="0" applyNumberFormat="1" applyFont="1" applyFill="1" applyBorder="1" applyAlignment="1" applyProtection="1">
      <alignment horizontal="right"/>
    </xf>
    <xf numFmtId="0" fontId="15" fillId="3" borderId="221" xfId="0" applyFont="1" applyFill="1" applyBorder="1" applyAlignment="1" applyProtection="1">
      <alignment horizontal="center" vertical="center" wrapText="1"/>
    </xf>
    <xf numFmtId="0" fontId="15" fillId="3" borderId="221" xfId="0" applyFont="1" applyFill="1" applyBorder="1" applyAlignment="1" applyProtection="1">
      <alignment horizontal="center" vertical="center"/>
    </xf>
    <xf numFmtId="14" fontId="11" fillId="3" borderId="221" xfId="0" applyNumberFormat="1" applyFont="1" applyFill="1" applyBorder="1" applyAlignment="1" applyProtection="1">
      <alignment horizontal="center"/>
    </xf>
    <xf numFmtId="176" fontId="10" fillId="0" borderId="124" xfId="0" applyNumberFormat="1" applyFont="1" applyFill="1" applyBorder="1" applyProtection="1"/>
    <xf numFmtId="197" fontId="10" fillId="0" borderId="0" xfId="0" applyNumberFormat="1" applyFont="1" applyFill="1" applyBorder="1" applyAlignment="1" applyProtection="1">
      <alignment horizontal="right"/>
    </xf>
    <xf numFmtId="0" fontId="8" fillId="0" borderId="0" xfId="0" applyFont="1" applyBorder="1" applyProtection="1"/>
    <xf numFmtId="9" fontId="11" fillId="0" borderId="0" xfId="1" applyFont="1" applyFill="1" applyBorder="1" applyProtection="1"/>
    <xf numFmtId="0" fontId="8" fillId="11" borderId="223" xfId="0" applyNumberFormat="1" applyFont="1" applyFill="1" applyBorder="1" applyAlignment="1" applyProtection="1"/>
    <xf numFmtId="0" fontId="8" fillId="11" borderId="114" xfId="0" applyNumberFormat="1" applyFont="1" applyFill="1" applyBorder="1" applyAlignment="1" applyProtection="1"/>
    <xf numFmtId="15" fontId="8" fillId="11" borderId="114" xfId="0" applyNumberFormat="1" applyFont="1" applyFill="1" applyBorder="1" applyAlignment="1" applyProtection="1"/>
    <xf numFmtId="0" fontId="8" fillId="11" borderId="224" xfId="0" applyNumberFormat="1" applyFont="1" applyFill="1" applyBorder="1" applyAlignment="1" applyProtection="1"/>
    <xf numFmtId="0" fontId="0" fillId="0" borderId="106" xfId="0" applyBorder="1"/>
    <xf numFmtId="0" fontId="8" fillId="0" borderId="158" xfId="0" applyNumberFormat="1" applyFont="1" applyFill="1" applyBorder="1" applyAlignment="1" applyProtection="1">
      <alignment horizontal="center"/>
    </xf>
    <xf numFmtId="0" fontId="8" fillId="0" borderId="114" xfId="0" applyNumberFormat="1" applyFont="1" applyFill="1" applyBorder="1" applyAlignment="1" applyProtection="1">
      <alignment horizontal="center"/>
    </xf>
    <xf numFmtId="0" fontId="8" fillId="0" borderId="114" xfId="0" applyNumberFormat="1" applyFont="1" applyFill="1" applyBorder="1" applyAlignment="1" applyProtection="1"/>
    <xf numFmtId="0" fontId="15" fillId="0" borderId="223" xfId="0" applyNumberFormat="1" applyFont="1" applyFill="1" applyBorder="1" applyAlignment="1" applyProtection="1"/>
    <xf numFmtId="0" fontId="8" fillId="0" borderId="224" xfId="0" applyNumberFormat="1" applyFont="1" applyFill="1" applyBorder="1" applyAlignment="1" applyProtection="1"/>
    <xf numFmtId="0" fontId="8" fillId="0" borderId="222" xfId="0" applyNumberFormat="1" applyFont="1" applyFill="1" applyBorder="1" applyAlignment="1" applyProtection="1"/>
    <xf numFmtId="15" fontId="15" fillId="0" borderId="143" xfId="0" applyNumberFormat="1" applyFont="1" applyFill="1" applyBorder="1" applyAlignment="1" applyProtection="1"/>
    <xf numFmtId="15" fontId="15" fillId="0" borderId="154" xfId="0" applyNumberFormat="1" applyFont="1" applyFill="1" applyBorder="1" applyAlignment="1" applyProtection="1"/>
    <xf numFmtId="198" fontId="8" fillId="0" borderId="128" xfId="0" applyNumberFormat="1" applyFont="1" applyFill="1" applyBorder="1" applyAlignment="1" applyProtection="1"/>
    <xf numFmtId="9" fontId="1" fillId="0" borderId="201" xfId="1" applyNumberFormat="1" applyFont="1" applyFill="1" applyBorder="1" applyAlignment="1" applyProtection="1"/>
    <xf numFmtId="14" fontId="11" fillId="11" borderId="17" xfId="0" applyNumberFormat="1" applyFont="1" applyFill="1" applyBorder="1" applyAlignment="1" applyProtection="1">
      <alignment horizontal="center"/>
    </xf>
    <xf numFmtId="14" fontId="11" fillId="3" borderId="110" xfId="0" applyNumberFormat="1" applyFont="1" applyFill="1" applyBorder="1" applyAlignment="1" applyProtection="1">
      <alignment horizontal="center"/>
    </xf>
    <xf numFmtId="170" fontId="11" fillId="3" borderId="225" xfId="0" applyNumberFormat="1" applyFont="1" applyFill="1" applyBorder="1" applyProtection="1"/>
    <xf numFmtId="168" fontId="11" fillId="11" borderId="24" xfId="0" applyNumberFormat="1" applyFont="1" applyFill="1" applyBorder="1" applyProtection="1"/>
    <xf numFmtId="168" fontId="10" fillId="0" borderId="15" xfId="0" applyNumberFormat="1" applyFont="1" applyFill="1" applyBorder="1" applyProtection="1"/>
    <xf numFmtId="168" fontId="10" fillId="0" borderId="46" xfId="0" applyNumberFormat="1" applyFont="1" applyFill="1" applyBorder="1" applyProtection="1"/>
    <xf numFmtId="171" fontId="11" fillId="0" borderId="16" xfId="0" applyNumberFormat="1" applyFont="1" applyFill="1" applyBorder="1" applyProtection="1"/>
    <xf numFmtId="171" fontId="11" fillId="0" borderId="18" xfId="0" applyNumberFormat="1" applyFont="1" applyFill="1" applyBorder="1" applyProtection="1"/>
    <xf numFmtId="172" fontId="11" fillId="0" borderId="16" xfId="0" applyNumberFormat="1" applyFont="1" applyFill="1" applyBorder="1" applyProtection="1"/>
    <xf numFmtId="172" fontId="11" fillId="0" borderId="17" xfId="0" applyNumberFormat="1" applyFont="1" applyFill="1" applyBorder="1" applyProtection="1"/>
    <xf numFmtId="168" fontId="10" fillId="0" borderId="56" xfId="28" applyNumberFormat="1" applyFont="1" applyFill="1" applyBorder="1" applyProtection="1"/>
    <xf numFmtId="168" fontId="10" fillId="0" borderId="159" xfId="0" applyNumberFormat="1" applyFont="1" applyFill="1" applyBorder="1" applyProtection="1"/>
    <xf numFmtId="0" fontId="10" fillId="0" borderId="226" xfId="0" applyFont="1" applyBorder="1" applyAlignment="1" applyProtection="1">
      <alignment wrapText="1"/>
    </xf>
    <xf numFmtId="0" fontId="26" fillId="0" borderId="0" xfId="0" applyNumberFormat="1" applyFont="1" applyFill="1" applyBorder="1" applyAlignment="1" applyProtection="1"/>
    <xf numFmtId="0" fontId="11" fillId="3" borderId="230" xfId="0" applyFont="1" applyFill="1" applyBorder="1" applyProtection="1"/>
    <xf numFmtId="0" fontId="11" fillId="3" borderId="110" xfId="0" applyFont="1" applyFill="1" applyBorder="1" applyProtection="1"/>
    <xf numFmtId="0" fontId="15" fillId="0" borderId="0" xfId="0" applyNumberFormat="1" applyFont="1" applyFill="1" applyBorder="1" applyAlignment="1" applyProtection="1">
      <alignment wrapText="1"/>
    </xf>
    <xf numFmtId="0" fontId="10" fillId="0" borderId="187" xfId="0" applyFont="1" applyBorder="1" applyAlignment="1" applyProtection="1">
      <alignment horizontal="center" vertical="top" wrapText="1"/>
    </xf>
    <xf numFmtId="0" fontId="10" fillId="0" borderId="221" xfId="0" applyFont="1" applyBorder="1" applyAlignment="1" applyProtection="1">
      <alignment horizontal="center" vertical="top" wrapText="1"/>
    </xf>
    <xf numFmtId="0" fontId="10" fillId="0" borderId="226" xfId="0" applyFont="1" applyBorder="1" applyAlignment="1" applyProtection="1">
      <alignment horizontal="center" vertical="top" wrapText="1"/>
    </xf>
    <xf numFmtId="15" fontId="15" fillId="0" borderId="231" xfId="0" applyNumberFormat="1" applyFont="1" applyFill="1" applyBorder="1" applyAlignment="1" applyProtection="1">
      <alignment horizontal="center"/>
    </xf>
    <xf numFmtId="15" fontId="15" fillId="0" borderId="232" xfId="0" applyNumberFormat="1" applyFont="1" applyFill="1" applyBorder="1" applyAlignment="1" applyProtection="1">
      <alignment horizontal="center"/>
    </xf>
    <xf numFmtId="15" fontId="15" fillId="0" borderId="233" xfId="0" applyNumberFormat="1" applyFont="1" applyFill="1" applyBorder="1" applyAlignment="1" applyProtection="1">
      <alignment horizontal="center"/>
    </xf>
    <xf numFmtId="15" fontId="15" fillId="0" borderId="234" xfId="0" applyNumberFormat="1" applyFont="1" applyFill="1" applyBorder="1" applyAlignment="1" applyProtection="1">
      <alignment horizontal="center"/>
    </xf>
    <xf numFmtId="15" fontId="8" fillId="21" borderId="233" xfId="0" applyNumberFormat="1" applyFont="1" applyFill="1" applyBorder="1" applyAlignment="1" applyProtection="1"/>
    <xf numFmtId="15" fontId="8" fillId="21" borderId="234" xfId="0" applyNumberFormat="1" applyFont="1" applyFill="1" applyBorder="1" applyAlignment="1" applyProtection="1"/>
    <xf numFmtId="15" fontId="8" fillId="21" borderId="235" xfId="0" applyNumberFormat="1" applyFont="1" applyFill="1" applyBorder="1" applyAlignment="1" applyProtection="1"/>
    <xf numFmtId="15" fontId="8" fillId="21" borderId="236" xfId="0" applyNumberFormat="1" applyFont="1" applyFill="1" applyBorder="1" applyAlignment="1" applyProtection="1"/>
    <xf numFmtId="175" fontId="10" fillId="0" borderId="232" xfId="0" applyNumberFormat="1" applyFont="1" applyFill="1" applyBorder="1" applyAlignment="1" applyProtection="1">
      <alignment horizontal="centerContinuous"/>
    </xf>
    <xf numFmtId="168" fontId="11" fillId="0" borderId="232" xfId="0" applyNumberFormat="1" applyFont="1" applyFill="1" applyBorder="1" applyAlignment="1" applyProtection="1">
      <alignment horizontal="center"/>
    </xf>
    <xf numFmtId="168" fontId="11" fillId="19" borderId="232" xfId="0" applyNumberFormat="1" applyFont="1" applyFill="1" applyBorder="1" applyAlignment="1" applyProtection="1">
      <alignment horizontal="center"/>
    </xf>
    <xf numFmtId="168" fontId="11" fillId="0" borderId="238" xfId="0" applyNumberFormat="1" applyFont="1" applyFill="1" applyBorder="1" applyAlignment="1" applyProtection="1">
      <alignment horizontal="center"/>
    </xf>
    <xf numFmtId="175" fontId="10" fillId="0" borderId="234" xfId="0" applyNumberFormat="1" applyFont="1" applyBorder="1" applyAlignment="1" applyProtection="1">
      <alignment horizontal="centerContinuous"/>
    </xf>
    <xf numFmtId="168" fontId="11" fillId="0" borderId="234" xfId="0" applyNumberFormat="1" applyFont="1" applyFill="1" applyBorder="1" applyAlignment="1" applyProtection="1">
      <alignment horizontal="center"/>
    </xf>
    <xf numFmtId="168" fontId="11" fillId="19" borderId="234" xfId="0" applyNumberFormat="1" applyFont="1" applyFill="1" applyBorder="1" applyAlignment="1" applyProtection="1">
      <alignment horizontal="center"/>
    </xf>
    <xf numFmtId="168" fontId="11" fillId="0" borderId="239" xfId="0" applyNumberFormat="1" applyFont="1" applyFill="1" applyBorder="1" applyAlignment="1" applyProtection="1">
      <alignment horizontal="center"/>
    </xf>
    <xf numFmtId="175" fontId="10" fillId="0" borderId="234" xfId="0" applyNumberFormat="1" applyFont="1" applyFill="1" applyBorder="1" applyAlignment="1" applyProtection="1">
      <alignment horizontal="centerContinuous"/>
    </xf>
    <xf numFmtId="175" fontId="10" fillId="7" borderId="234" xfId="0" applyNumberFormat="1" applyFont="1" applyFill="1" applyBorder="1" applyAlignment="1" applyProtection="1">
      <alignment horizontal="centerContinuous"/>
    </xf>
    <xf numFmtId="168" fontId="11" fillId="7" borderId="234" xfId="0" applyNumberFormat="1" applyFont="1" applyFill="1" applyBorder="1" applyAlignment="1" applyProtection="1">
      <alignment horizontal="center"/>
    </xf>
    <xf numFmtId="168" fontId="11" fillId="19" borderId="239" xfId="0" applyNumberFormat="1" applyFont="1" applyFill="1" applyBorder="1" applyAlignment="1" applyProtection="1">
      <alignment horizontal="center"/>
    </xf>
    <xf numFmtId="175" fontId="10" fillId="19" borderId="234" xfId="0" applyNumberFormat="1" applyFont="1" applyFill="1" applyBorder="1" applyAlignment="1" applyProtection="1">
      <alignment horizontal="centerContinuous"/>
    </xf>
    <xf numFmtId="175" fontId="10" fillId="19" borderId="236" xfId="0" applyNumberFormat="1" applyFont="1" applyFill="1" applyBorder="1" applyAlignment="1" applyProtection="1">
      <alignment horizontal="centerContinuous"/>
    </xf>
    <xf numFmtId="168" fontId="11" fillId="19" borderId="236" xfId="0" applyNumberFormat="1" applyFont="1" applyFill="1" applyBorder="1" applyAlignment="1" applyProtection="1">
      <alignment horizontal="center"/>
    </xf>
    <xf numFmtId="168" fontId="11" fillId="19" borderId="240" xfId="0" applyNumberFormat="1" applyFont="1" applyFill="1" applyBorder="1" applyAlignment="1" applyProtection="1">
      <alignment horizontal="center"/>
    </xf>
    <xf numFmtId="168" fontId="11" fillId="7" borderId="239" xfId="0" applyNumberFormat="1" applyFont="1" applyFill="1" applyBorder="1" applyAlignment="1" applyProtection="1">
      <alignment horizontal="center"/>
    </xf>
    <xf numFmtId="199" fontId="15" fillId="0" borderId="231" xfId="0" applyNumberFormat="1" applyFont="1" applyFill="1" applyBorder="1" applyAlignment="1" applyProtection="1">
      <alignment horizontal="center"/>
    </xf>
    <xf numFmtId="199" fontId="15" fillId="0" borderId="232" xfId="0" applyNumberFormat="1" applyFont="1" applyFill="1" applyBorder="1" applyAlignment="1" applyProtection="1">
      <alignment horizontal="center"/>
    </xf>
    <xf numFmtId="199" fontId="15" fillId="0" borderId="233" xfId="0" applyNumberFormat="1" applyFont="1" applyFill="1" applyBorder="1" applyAlignment="1" applyProtection="1">
      <alignment horizontal="center"/>
    </xf>
    <xf numFmtId="199" fontId="15" fillId="0" borderId="234" xfId="0" applyNumberFormat="1" applyFont="1" applyFill="1" applyBorder="1" applyAlignment="1" applyProtection="1">
      <alignment horizontal="center"/>
    </xf>
    <xf numFmtId="199" fontId="15" fillId="21" borderId="233" xfId="0" applyNumberFormat="1" applyFont="1" applyFill="1" applyBorder="1" applyAlignment="1" applyProtection="1">
      <alignment horizontal="center"/>
    </xf>
    <xf numFmtId="199" fontId="15" fillId="21" borderId="234" xfId="0" applyNumberFormat="1" applyFont="1" applyFill="1" applyBorder="1" applyAlignment="1" applyProtection="1">
      <alignment horizontal="center"/>
    </xf>
    <xf numFmtId="199" fontId="15" fillId="21" borderId="235" xfId="0" applyNumberFormat="1" applyFont="1" applyFill="1" applyBorder="1" applyAlignment="1" applyProtection="1">
      <alignment horizontal="center"/>
    </xf>
    <xf numFmtId="199" fontId="15" fillId="21" borderId="236" xfId="0" applyNumberFormat="1" applyFont="1" applyFill="1" applyBorder="1" applyAlignment="1" applyProtection="1">
      <alignment horizontal="center"/>
    </xf>
    <xf numFmtId="199" fontId="8" fillId="21" borderId="233" xfId="0" applyNumberFormat="1" applyFont="1" applyFill="1" applyBorder="1" applyAlignment="1" applyProtection="1"/>
    <xf numFmtId="199" fontId="8" fillId="21" borderId="234" xfId="0" applyNumberFormat="1" applyFont="1" applyFill="1" applyBorder="1" applyAlignment="1" applyProtection="1"/>
    <xf numFmtId="199" fontId="8" fillId="21" borderId="235" xfId="0" applyNumberFormat="1" applyFont="1" applyFill="1" applyBorder="1" applyAlignment="1" applyProtection="1"/>
    <xf numFmtId="199" fontId="8" fillId="21" borderId="236" xfId="0" applyNumberFormat="1" applyFont="1" applyFill="1" applyBorder="1" applyAlignment="1" applyProtection="1"/>
    <xf numFmtId="168" fontId="11" fillId="7" borderId="240" xfId="0" applyNumberFormat="1" applyFont="1" applyFill="1" applyBorder="1" applyAlignment="1" applyProtection="1">
      <alignment horizontal="center"/>
    </xf>
    <xf numFmtId="168" fontId="11" fillId="7" borderId="236" xfId="0" applyNumberFormat="1" applyFont="1" applyFill="1" applyBorder="1" applyAlignment="1" applyProtection="1">
      <alignment horizontal="center"/>
    </xf>
    <xf numFmtId="166" fontId="10" fillId="3" borderId="229" xfId="0" applyNumberFormat="1" applyFont="1" applyFill="1" applyBorder="1" applyAlignment="1" applyProtection="1">
      <alignment horizontal="center"/>
    </xf>
    <xf numFmtId="10" fontId="10" fillId="0" borderId="237" xfId="0" applyNumberFormat="1" applyFont="1" applyBorder="1" applyAlignment="1" applyProtection="1">
      <alignment horizontal="centerContinuous" vertical="top" wrapText="1"/>
    </xf>
    <xf numFmtId="0" fontId="19" fillId="0" borderId="237" xfId="0" applyFont="1" applyBorder="1" applyAlignment="1">
      <alignment vertical="top" wrapText="1"/>
    </xf>
    <xf numFmtId="0" fontId="19" fillId="0" borderId="237" xfId="0" applyFont="1" applyBorder="1" applyAlignment="1">
      <alignment horizontal="center" vertical="top" wrapText="1"/>
    </xf>
    <xf numFmtId="0" fontId="10" fillId="0" borderId="237" xfId="0" applyFont="1" applyBorder="1" applyAlignment="1" applyProtection="1">
      <alignment horizontal="center" vertical="top" wrapText="1"/>
    </xf>
    <xf numFmtId="6" fontId="27" fillId="11" borderId="232" xfId="0" applyNumberFormat="1" applyFont="1" applyFill="1" applyBorder="1" applyAlignment="1">
      <alignment horizontal="center" vertical="top" wrapText="1"/>
    </xf>
    <xf numFmtId="6" fontId="27" fillId="11" borderId="234" xfId="0" applyNumberFormat="1" applyFont="1" applyFill="1" applyBorder="1" applyAlignment="1">
      <alignment horizontal="center" vertical="top" wrapText="1"/>
    </xf>
    <xf numFmtId="6" fontId="27" fillId="19" borderId="234" xfId="0" applyNumberFormat="1" applyFont="1" applyFill="1" applyBorder="1" applyAlignment="1">
      <alignment horizontal="center" vertical="top" wrapText="1"/>
    </xf>
    <xf numFmtId="6" fontId="27" fillId="19" borderId="236" xfId="0" applyNumberFormat="1" applyFont="1" applyFill="1" applyBorder="1" applyAlignment="1">
      <alignment horizontal="center" vertical="top" wrapText="1"/>
    </xf>
    <xf numFmtId="0" fontId="10" fillId="0" borderId="237" xfId="0" applyFont="1" applyFill="1" applyBorder="1" applyAlignment="1" applyProtection="1">
      <alignment horizontal="center"/>
    </xf>
    <xf numFmtId="0" fontId="15" fillId="0" borderId="231" xfId="0" applyNumberFormat="1" applyFont="1" applyFill="1" applyBorder="1" applyAlignment="1" applyProtection="1">
      <alignment horizontal="center"/>
    </xf>
    <xf numFmtId="2" fontId="27" fillId="11" borderId="232" xfId="0" applyNumberFormat="1" applyFont="1" applyFill="1" applyBorder="1" applyAlignment="1">
      <alignment horizontal="center" vertical="top" wrapText="1"/>
    </xf>
    <xf numFmtId="0" fontId="15" fillId="0" borderId="233" xfId="0" applyNumberFormat="1" applyFont="1" applyFill="1" applyBorder="1" applyAlignment="1" applyProtection="1">
      <alignment horizontal="center"/>
    </xf>
    <xf numFmtId="2" fontId="27" fillId="11" borderId="234" xfId="0" applyNumberFormat="1" applyFont="1" applyFill="1" applyBorder="1" applyAlignment="1">
      <alignment horizontal="center" vertical="top" wrapText="1"/>
    </xf>
    <xf numFmtId="2" fontId="27" fillId="19" borderId="234" xfId="0" applyNumberFormat="1" applyFont="1" applyFill="1" applyBorder="1" applyAlignment="1">
      <alignment horizontal="center" vertical="top" wrapText="1"/>
    </xf>
    <xf numFmtId="2" fontId="27" fillId="19" borderId="236" xfId="0" applyNumberFormat="1" applyFont="1" applyFill="1" applyBorder="1" applyAlignment="1">
      <alignment horizontal="center" vertical="top" wrapText="1"/>
    </xf>
    <xf numFmtId="0" fontId="15" fillId="21" borderId="233" xfId="0" applyNumberFormat="1" applyFont="1" applyFill="1" applyBorder="1" applyAlignment="1" applyProtection="1">
      <alignment horizontal="center"/>
    </xf>
    <xf numFmtId="0" fontId="15" fillId="21" borderId="235" xfId="0" applyNumberFormat="1" applyFont="1" applyFill="1" applyBorder="1" applyAlignment="1" applyProtection="1">
      <alignment horizontal="center"/>
    </xf>
    <xf numFmtId="200" fontId="27" fillId="11" borderId="232" xfId="0" applyNumberFormat="1" applyFont="1" applyFill="1" applyBorder="1" applyAlignment="1">
      <alignment horizontal="center" vertical="top" wrapText="1"/>
    </xf>
    <xf numFmtId="200" fontId="27" fillId="11" borderId="234" xfId="0" applyNumberFormat="1" applyFont="1" applyFill="1" applyBorder="1" applyAlignment="1">
      <alignment horizontal="center" vertical="top" wrapText="1"/>
    </xf>
    <xf numFmtId="200" fontId="27" fillId="19" borderId="234" xfId="0" applyNumberFormat="1" applyFont="1" applyFill="1" applyBorder="1" applyAlignment="1">
      <alignment horizontal="center" vertical="top" wrapText="1"/>
    </xf>
    <xf numFmtId="200" fontId="27" fillId="19" borderId="236" xfId="0" applyNumberFormat="1" applyFont="1" applyFill="1" applyBorder="1" applyAlignment="1">
      <alignment horizontal="center" vertical="top" wrapText="1"/>
    </xf>
    <xf numFmtId="200" fontId="11" fillId="0" borderId="232" xfId="0" applyNumberFormat="1" applyFont="1" applyFill="1" applyBorder="1" applyAlignment="1" applyProtection="1">
      <alignment horizontal="center"/>
    </xf>
    <xf numFmtId="200" fontId="11" fillId="0" borderId="238" xfId="0" applyNumberFormat="1" applyFont="1" applyFill="1" applyBorder="1" applyAlignment="1" applyProtection="1">
      <alignment horizontal="center"/>
    </xf>
    <xf numFmtId="200" fontId="11" fillId="0" borderId="234" xfId="0" applyNumberFormat="1" applyFont="1" applyFill="1" applyBorder="1" applyAlignment="1" applyProtection="1">
      <alignment horizontal="center"/>
    </xf>
    <xf numFmtId="200" fontId="11" fillId="0" borderId="239" xfId="0" applyNumberFormat="1" applyFont="1" applyFill="1" applyBorder="1" applyAlignment="1" applyProtection="1">
      <alignment horizontal="center"/>
    </xf>
    <xf numFmtId="200" fontId="11" fillId="19" borderId="234" xfId="0" applyNumberFormat="1" applyFont="1" applyFill="1" applyBorder="1" applyAlignment="1" applyProtection="1">
      <alignment horizontal="center"/>
    </xf>
    <xf numFmtId="200" fontId="11" fillId="19" borderId="239" xfId="0" applyNumberFormat="1" applyFont="1" applyFill="1" applyBorder="1" applyAlignment="1" applyProtection="1">
      <alignment horizontal="center"/>
    </xf>
    <xf numFmtId="200" fontId="11" fillId="19" borderId="236" xfId="0" applyNumberFormat="1" applyFont="1" applyFill="1" applyBorder="1" applyAlignment="1" applyProtection="1">
      <alignment horizontal="center"/>
    </xf>
    <xf numFmtId="200" fontId="11" fillId="19" borderId="240" xfId="0" applyNumberFormat="1" applyFont="1" applyFill="1" applyBorder="1" applyAlignment="1" applyProtection="1">
      <alignment horizontal="center"/>
    </xf>
    <xf numFmtId="0" fontId="1" fillId="0" borderId="237" xfId="0" applyNumberFormat="1" applyFont="1" applyFill="1" applyBorder="1" applyAlignment="1" applyProtection="1"/>
    <xf numFmtId="0" fontId="15" fillId="7" borderId="233" xfId="0" applyNumberFormat="1" applyFont="1" applyFill="1" applyBorder="1" applyAlignment="1" applyProtection="1">
      <alignment horizontal="center"/>
    </xf>
    <xf numFmtId="0" fontId="8" fillId="0" borderId="242" xfId="0" applyFont="1" applyFill="1" applyBorder="1" applyProtection="1"/>
    <xf numFmtId="0" fontId="17" fillId="0" borderId="243" xfId="0" applyFont="1" applyFill="1" applyBorder="1" applyAlignment="1" applyProtection="1">
      <alignment horizontal="center"/>
    </xf>
    <xf numFmtId="168" fontId="11" fillId="0" borderId="243" xfId="0" applyNumberFormat="1" applyFont="1" applyFill="1" applyBorder="1" applyProtection="1"/>
    <xf numFmtId="168" fontId="11" fillId="0" borderId="244" xfId="0" applyNumberFormat="1" applyFont="1" applyFill="1" applyBorder="1" applyProtection="1"/>
    <xf numFmtId="168" fontId="11" fillId="0" borderId="245" xfId="0" applyNumberFormat="1" applyFont="1" applyFill="1" applyBorder="1" applyProtection="1"/>
    <xf numFmtId="168" fontId="8" fillId="0" borderId="243" xfId="0" applyNumberFormat="1" applyFont="1" applyFill="1" applyBorder="1" applyAlignment="1" applyProtection="1"/>
    <xf numFmtId="168" fontId="8" fillId="0" borderId="244" xfId="0" applyNumberFormat="1" applyFont="1" applyFill="1" applyBorder="1" applyAlignment="1" applyProtection="1"/>
    <xf numFmtId="168" fontId="8" fillId="0" borderId="245" xfId="0" applyNumberFormat="1" applyFont="1" applyFill="1" applyBorder="1" applyAlignment="1" applyProtection="1"/>
    <xf numFmtId="0" fontId="8" fillId="0" borderId="246" xfId="0" applyFont="1" applyFill="1" applyBorder="1" applyProtection="1"/>
    <xf numFmtId="0" fontId="17" fillId="0" borderId="247" xfId="0" applyFont="1" applyFill="1" applyBorder="1" applyAlignment="1" applyProtection="1">
      <alignment horizontal="center"/>
    </xf>
    <xf numFmtId="168" fontId="11" fillId="0" borderId="247" xfId="0" applyNumberFormat="1" applyFont="1" applyFill="1" applyBorder="1" applyProtection="1"/>
    <xf numFmtId="168" fontId="11" fillId="0" borderId="248" xfId="0" applyNumberFormat="1" applyFont="1" applyFill="1" applyBorder="1" applyProtection="1"/>
    <xf numFmtId="0" fontId="8" fillId="0" borderId="249" xfId="0" applyFont="1" applyFill="1" applyBorder="1" applyProtection="1"/>
    <xf numFmtId="0" fontId="17" fillId="0" borderId="250" xfId="0" applyFont="1" applyFill="1" applyBorder="1" applyAlignment="1" applyProtection="1">
      <alignment horizontal="center"/>
    </xf>
    <xf numFmtId="168" fontId="11" fillId="0" borderId="250" xfId="0" applyNumberFormat="1" applyFont="1" applyFill="1" applyBorder="1" applyProtection="1"/>
    <xf numFmtId="168" fontId="11" fillId="0" borderId="251" xfId="0" applyNumberFormat="1" applyFont="1" applyFill="1" applyBorder="1" applyProtection="1"/>
    <xf numFmtId="168" fontId="11" fillId="0" borderId="252" xfId="0" applyNumberFormat="1" applyFont="1" applyFill="1" applyBorder="1" applyProtection="1"/>
    <xf numFmtId="168" fontId="11" fillId="0" borderId="253" xfId="0" applyNumberFormat="1" applyFont="1" applyFill="1" applyBorder="1" applyProtection="1"/>
    <xf numFmtId="0" fontId="8" fillId="0" borderId="254" xfId="0" applyFont="1" applyFill="1" applyBorder="1" applyProtection="1"/>
    <xf numFmtId="0" fontId="17" fillId="0" borderId="255" xfId="0" applyFont="1" applyFill="1" applyBorder="1" applyAlignment="1" applyProtection="1">
      <alignment horizontal="center"/>
    </xf>
    <xf numFmtId="168" fontId="8" fillId="0" borderId="255" xfId="0" applyNumberFormat="1" applyFont="1" applyFill="1" applyBorder="1" applyAlignment="1" applyProtection="1"/>
    <xf numFmtId="168" fontId="8" fillId="0" borderId="256" xfId="0" applyNumberFormat="1" applyFont="1" applyFill="1" applyBorder="1" applyAlignment="1" applyProtection="1"/>
    <xf numFmtId="168" fontId="8" fillId="0" borderId="257" xfId="0" applyNumberFormat="1" applyFont="1" applyFill="1" applyBorder="1" applyAlignment="1" applyProtection="1"/>
    <xf numFmtId="0" fontId="8" fillId="12" borderId="254" xfId="0" applyFont="1" applyFill="1" applyBorder="1" applyProtection="1"/>
    <xf numFmtId="0" fontId="8" fillId="0" borderId="258" xfId="0" applyFont="1" applyBorder="1" applyProtection="1"/>
    <xf numFmtId="0" fontId="17" fillId="3" borderId="259" xfId="0" applyFont="1" applyFill="1" applyBorder="1" applyAlignment="1" applyProtection="1">
      <alignment horizontal="center"/>
    </xf>
    <xf numFmtId="0" fontId="17" fillId="0" borderId="259" xfId="0" applyFont="1" applyFill="1" applyBorder="1" applyAlignment="1" applyProtection="1">
      <alignment horizontal="center"/>
    </xf>
    <xf numFmtId="168" fontId="8" fillId="0" borderId="259" xfId="0" applyNumberFormat="1" applyFont="1" applyFill="1" applyBorder="1" applyAlignment="1" applyProtection="1"/>
    <xf numFmtId="168" fontId="8" fillId="0" borderId="260" xfId="0" applyNumberFormat="1" applyFont="1" applyFill="1" applyBorder="1" applyAlignment="1" applyProtection="1"/>
    <xf numFmtId="168" fontId="8" fillId="0" borderId="261" xfId="0" applyNumberFormat="1" applyFont="1" applyFill="1" applyBorder="1" applyAlignment="1" applyProtection="1"/>
    <xf numFmtId="0" fontId="11" fillId="12" borderId="86" xfId="0" applyFont="1" applyFill="1" applyBorder="1" applyProtection="1"/>
    <xf numFmtId="0" fontId="17" fillId="0" borderId="84" xfId="0" applyFont="1" applyFill="1" applyBorder="1" applyAlignment="1" applyProtection="1">
      <alignment horizontal="center"/>
    </xf>
    <xf numFmtId="168" fontId="8" fillId="0" borderId="84" xfId="0" applyNumberFormat="1" applyFont="1" applyFill="1" applyBorder="1" applyAlignment="1" applyProtection="1"/>
    <xf numFmtId="168" fontId="8" fillId="0" borderId="262" xfId="0" applyNumberFormat="1" applyFont="1" applyFill="1" applyBorder="1" applyAlignment="1" applyProtection="1"/>
    <xf numFmtId="168" fontId="8" fillId="0" borderId="263" xfId="0" applyNumberFormat="1" applyFont="1" applyFill="1" applyBorder="1" applyAlignment="1" applyProtection="1"/>
    <xf numFmtId="0" fontId="8" fillId="12" borderId="86" xfId="0" applyFont="1" applyFill="1" applyBorder="1" applyProtection="1"/>
    <xf numFmtId="168" fontId="8" fillId="0" borderId="264" xfId="0" applyNumberFormat="1" applyFont="1" applyFill="1" applyBorder="1" applyAlignment="1" applyProtection="1"/>
    <xf numFmtId="0" fontId="8" fillId="0" borderId="86" xfId="0" applyFont="1" applyFill="1" applyBorder="1" applyProtection="1"/>
    <xf numFmtId="168" fontId="8" fillId="5" borderId="164" xfId="0" applyNumberFormat="1" applyFont="1" applyFill="1" applyBorder="1" applyAlignment="1" applyProtection="1"/>
    <xf numFmtId="168" fontId="8" fillId="5" borderId="165" xfId="0" applyNumberFormat="1" applyFont="1" applyFill="1" applyBorder="1" applyAlignment="1" applyProtection="1"/>
    <xf numFmtId="168" fontId="8" fillId="5" borderId="166" xfId="0" applyNumberFormat="1" applyFont="1" applyFill="1" applyBorder="1" applyAlignment="1" applyProtection="1"/>
    <xf numFmtId="10" fontId="18" fillId="11" borderId="20" xfId="1" applyNumberFormat="1" applyFont="1" applyFill="1" applyBorder="1" applyAlignment="1" applyProtection="1">
      <alignment horizontal="center"/>
    </xf>
    <xf numFmtId="10" fontId="18" fillId="11" borderId="0" xfId="1" applyNumberFormat="1" applyFont="1" applyFill="1" applyBorder="1" applyAlignment="1" applyProtection="1">
      <alignment horizontal="center"/>
    </xf>
    <xf numFmtId="10" fontId="18" fillId="11" borderId="5" xfId="1" applyNumberFormat="1" applyFont="1" applyFill="1" applyBorder="1" applyAlignment="1" applyProtection="1">
      <alignment horizontal="center"/>
    </xf>
    <xf numFmtId="14" fontId="11" fillId="11" borderId="221" xfId="2" applyNumberFormat="1" applyFont="1" applyFill="1" applyBorder="1" applyProtection="1"/>
    <xf numFmtId="0" fontId="19" fillId="0" borderId="237" xfId="0" applyFont="1" applyBorder="1" applyAlignment="1">
      <alignment horizontal="center" vertical="top" wrapText="1"/>
    </xf>
    <xf numFmtId="9" fontId="10" fillId="3" borderId="162" xfId="0" applyNumberFormat="1" applyFont="1" applyFill="1" applyBorder="1" applyAlignment="1" applyProtection="1">
      <alignment horizontal="center"/>
    </xf>
    <xf numFmtId="0" fontId="8" fillId="3" borderId="114" xfId="0" applyNumberFormat="1" applyFont="1" applyFill="1" applyBorder="1" applyAlignment="1" applyProtection="1"/>
    <xf numFmtId="0" fontId="8" fillId="3" borderId="265" xfId="0" applyNumberFormat="1" applyFont="1" applyFill="1" applyBorder="1" applyAlignment="1" applyProtection="1"/>
    <xf numFmtId="0" fontId="8" fillId="0" borderId="266" xfId="0" applyNumberFormat="1" applyFont="1" applyFill="1" applyBorder="1" applyAlignment="1" applyProtection="1"/>
    <xf numFmtId="0" fontId="8" fillId="0" borderId="267" xfId="0" applyNumberFormat="1" applyFont="1" applyFill="1" applyBorder="1" applyAlignment="1" applyProtection="1">
      <alignment horizontal="center"/>
    </xf>
    <xf numFmtId="0" fontId="8" fillId="0" borderId="267" xfId="0" applyNumberFormat="1" applyFont="1" applyFill="1" applyBorder="1" applyAlignment="1" applyProtection="1"/>
    <xf numFmtId="0" fontId="8" fillId="19" borderId="267" xfId="0" applyNumberFormat="1" applyFont="1" applyFill="1" applyBorder="1" applyAlignment="1" applyProtection="1"/>
    <xf numFmtId="0" fontId="8" fillId="7" borderId="267" xfId="0" applyNumberFormat="1" applyFont="1" applyFill="1" applyBorder="1" applyAlignment="1" applyProtection="1"/>
    <xf numFmtId="0" fontId="8" fillId="19" borderId="268" xfId="0" applyNumberFormat="1" applyFont="1" applyFill="1" applyBorder="1" applyAlignment="1" applyProtection="1"/>
    <xf numFmtId="0" fontId="1" fillId="0" borderId="0" xfId="0" applyNumberFormat="1" applyFont="1" applyFill="1" applyBorder="1" applyAlignment="1" applyProtection="1">
      <alignment wrapText="1"/>
    </xf>
    <xf numFmtId="168" fontId="8" fillId="0" borderId="225" xfId="0" applyNumberFormat="1" applyFont="1" applyFill="1" applyBorder="1" applyAlignment="1" applyProtection="1"/>
    <xf numFmtId="0" fontId="19" fillId="0" borderId="237" xfId="0" applyFont="1" applyBorder="1" applyAlignment="1">
      <alignment horizontal="center" vertical="top" wrapText="1"/>
    </xf>
    <xf numFmtId="0" fontId="1" fillId="20" borderId="162" xfId="0" applyFont="1" applyFill="1" applyBorder="1" applyAlignment="1" applyProtection="1">
      <alignment horizontal="right"/>
    </xf>
    <xf numFmtId="166" fontId="21" fillId="22" borderId="47" xfId="0" applyNumberFormat="1" applyFont="1" applyFill="1" applyBorder="1" applyAlignment="1" applyProtection="1">
      <alignment horizontal="center" vertical="center" wrapText="1"/>
    </xf>
    <xf numFmtId="0" fontId="8" fillId="11" borderId="265" xfId="0" applyNumberFormat="1" applyFont="1" applyFill="1" applyBorder="1" applyAlignment="1" applyProtection="1"/>
    <xf numFmtId="0" fontId="15" fillId="0" borderId="0" xfId="0" applyNumberFormat="1" applyFont="1" applyFill="1" applyBorder="1" applyAlignment="1" applyProtection="1">
      <alignment horizontal="center" wrapText="1"/>
    </xf>
    <xf numFmtId="0" fontId="11" fillId="3" borderId="230" xfId="0" applyFont="1" applyFill="1" applyBorder="1" applyAlignment="1" applyProtection="1">
      <alignment horizontal="center"/>
    </xf>
    <xf numFmtId="0" fontId="11" fillId="3" borderId="17" xfId="0" applyFont="1" applyFill="1" applyBorder="1" applyAlignment="1" applyProtection="1">
      <alignment horizontal="center"/>
    </xf>
    <xf numFmtId="0" fontId="11" fillId="11" borderId="17" xfId="0" applyFont="1" applyFill="1" applyBorder="1" applyAlignment="1" applyProtection="1">
      <alignment horizontal="center"/>
    </xf>
    <xf numFmtId="0" fontId="50" fillId="0" borderId="0" xfId="0" applyNumberFormat="1" applyFont="1" applyFill="1" applyBorder="1" applyAlignment="1" applyProtection="1">
      <alignment horizontal="center"/>
    </xf>
    <xf numFmtId="0" fontId="11" fillId="11" borderId="160" xfId="0" applyFont="1" applyFill="1" applyBorder="1" applyAlignment="1" applyProtection="1">
      <alignment horizontal="left"/>
    </xf>
    <xf numFmtId="0" fontId="11" fillId="11" borderId="1" xfId="0" applyFont="1" applyFill="1" applyBorder="1" applyProtection="1"/>
    <xf numFmtId="168" fontId="0" fillId="0" borderId="0" xfId="0" applyNumberFormat="1"/>
    <xf numFmtId="0" fontId="11" fillId="6" borderId="1" xfId="0" applyFont="1" applyFill="1" applyBorder="1" applyProtection="1"/>
    <xf numFmtId="0" fontId="17" fillId="11" borderId="20" xfId="0" applyFont="1" applyFill="1" applyBorder="1" applyAlignment="1" applyProtection="1">
      <alignment horizontal="center"/>
    </xf>
    <xf numFmtId="0" fontId="11" fillId="6" borderId="4" xfId="0" applyFont="1" applyFill="1" applyBorder="1" applyProtection="1"/>
    <xf numFmtId="0" fontId="11" fillId="11" borderId="104" xfId="0" applyFont="1" applyFill="1" applyBorder="1" applyProtection="1"/>
    <xf numFmtId="0" fontId="11" fillId="11" borderId="149" xfId="0" applyFont="1" applyFill="1" applyBorder="1" applyProtection="1"/>
    <xf numFmtId="0" fontId="12" fillId="20" borderId="6" xfId="0" applyNumberFormat="1" applyFont="1" applyFill="1" applyBorder="1" applyAlignment="1" applyProtection="1">
      <alignment horizontal="left"/>
    </xf>
    <xf numFmtId="201" fontId="11" fillId="0" borderId="232" xfId="0" applyNumberFormat="1" applyFont="1" applyFill="1" applyBorder="1" applyAlignment="1" applyProtection="1">
      <alignment horizontal="center"/>
    </xf>
    <xf numFmtId="201" fontId="11" fillId="0" borderId="238" xfId="0" applyNumberFormat="1" applyFont="1" applyFill="1" applyBorder="1" applyAlignment="1" applyProtection="1">
      <alignment horizontal="center"/>
    </xf>
    <xf numFmtId="201" fontId="11" fillId="0" borderId="234" xfId="0" applyNumberFormat="1" applyFont="1" applyFill="1" applyBorder="1" applyAlignment="1" applyProtection="1">
      <alignment horizontal="center"/>
    </xf>
    <xf numFmtId="201" fontId="11" fillId="0" borderId="239" xfId="0" applyNumberFormat="1" applyFont="1" applyFill="1" applyBorder="1" applyAlignment="1" applyProtection="1">
      <alignment horizontal="center"/>
    </xf>
    <xf numFmtId="201" fontId="11" fillId="19" borderId="234" xfId="0" applyNumberFormat="1" applyFont="1" applyFill="1" applyBorder="1" applyAlignment="1" applyProtection="1">
      <alignment horizontal="center"/>
    </xf>
    <xf numFmtId="201" fontId="11" fillId="19" borderId="239" xfId="0" applyNumberFormat="1" applyFont="1" applyFill="1" applyBorder="1" applyAlignment="1" applyProtection="1">
      <alignment horizontal="center"/>
    </xf>
    <xf numFmtId="201" fontId="11" fillId="19" borderId="236" xfId="0" applyNumberFormat="1" applyFont="1" applyFill="1" applyBorder="1" applyAlignment="1" applyProtection="1">
      <alignment horizontal="center"/>
    </xf>
    <xf numFmtId="201" fontId="11" fillId="19" borderId="240" xfId="0" applyNumberFormat="1" applyFont="1" applyFill="1" applyBorder="1" applyAlignment="1" applyProtection="1">
      <alignment horizontal="center"/>
    </xf>
    <xf numFmtId="201" fontId="11" fillId="0" borderId="192" xfId="0" applyNumberFormat="1" applyFont="1" applyFill="1" applyBorder="1" applyAlignment="1" applyProtection="1">
      <alignment horizontal="center"/>
    </xf>
    <xf numFmtId="201" fontId="11" fillId="0" borderId="241" xfId="0" applyNumberFormat="1" applyFont="1" applyFill="1" applyBorder="1" applyAlignment="1" applyProtection="1">
      <alignment horizontal="center"/>
    </xf>
    <xf numFmtId="201" fontId="11" fillId="0" borderId="72" xfId="0" applyNumberFormat="1" applyFont="1" applyFill="1" applyBorder="1" applyAlignment="1" applyProtection="1">
      <alignment horizontal="center"/>
    </xf>
    <xf numFmtId="201" fontId="11" fillId="0" borderId="109" xfId="0" applyNumberFormat="1" applyFont="1" applyFill="1" applyBorder="1" applyAlignment="1" applyProtection="1">
      <alignment horizontal="center"/>
    </xf>
    <xf numFmtId="168" fontId="11" fillId="11" borderId="24" xfId="0" applyNumberFormat="1" applyFont="1" applyFill="1" applyBorder="1" applyAlignment="1" applyProtection="1">
      <alignment horizontal="center"/>
    </xf>
    <xf numFmtId="0" fontId="11" fillId="11" borderId="110" xfId="0" applyFont="1" applyFill="1" applyBorder="1" applyAlignment="1" applyProtection="1">
      <alignment horizontal="center"/>
    </xf>
    <xf numFmtId="15" fontId="10" fillId="0" borderId="205" xfId="0" applyNumberFormat="1" applyFont="1" applyFill="1" applyBorder="1" applyAlignment="1" applyProtection="1">
      <alignment horizontal="center"/>
    </xf>
    <xf numFmtId="175" fontId="10" fillId="0" borderId="205" xfId="0" applyNumberFormat="1" applyFont="1" applyFill="1" applyBorder="1" applyAlignment="1" applyProtection="1">
      <alignment horizontal="centerContinuous"/>
    </xf>
    <xf numFmtId="15" fontId="10" fillId="0" borderId="212" xfId="0" applyNumberFormat="1" applyFont="1" applyFill="1" applyBorder="1" applyAlignment="1" applyProtection="1">
      <alignment horizontal="center"/>
    </xf>
    <xf numFmtId="14" fontId="11" fillId="11" borderId="24" xfId="0" applyNumberFormat="1" applyFont="1" applyFill="1" applyBorder="1" applyAlignment="1" applyProtection="1">
      <alignment horizontal="center"/>
    </xf>
    <xf numFmtId="0" fontId="26" fillId="0" borderId="0" xfId="0" applyNumberFormat="1" applyFont="1" applyFill="1" applyBorder="1" applyAlignment="1" applyProtection="1">
      <alignment horizontal="right"/>
    </xf>
    <xf numFmtId="0" fontId="13" fillId="0" borderId="7" xfId="0" applyFont="1" applyFill="1" applyBorder="1" applyAlignment="1" applyProtection="1">
      <alignment horizontal="left" vertical="center" wrapText="1" indent="1"/>
    </xf>
    <xf numFmtId="0" fontId="13" fillId="0" borderId="8" xfId="0" applyFont="1" applyFill="1" applyBorder="1" applyAlignment="1" applyProtection="1">
      <alignment horizontal="left" vertical="center" wrapText="1" indent="1"/>
    </xf>
    <xf numFmtId="0" fontId="10" fillId="7" borderId="31" xfId="0" applyFont="1" applyFill="1" applyBorder="1" applyAlignment="1" applyProtection="1">
      <alignment horizontal="left" vertical="center" wrapText="1"/>
    </xf>
    <xf numFmtId="0" fontId="0" fillId="0" borderId="32" xfId="0" applyBorder="1" applyAlignment="1" applyProtection="1">
      <alignment horizontal="left" vertical="center" wrapText="1"/>
    </xf>
    <xf numFmtId="0" fontId="0" fillId="0" borderId="33" xfId="0" applyBorder="1" applyAlignment="1" applyProtection="1">
      <alignment horizontal="left" vertical="center" wrapText="1"/>
    </xf>
    <xf numFmtId="17" fontId="10" fillId="7" borderId="31" xfId="0" applyNumberFormat="1" applyFont="1" applyFill="1" applyBorder="1" applyAlignment="1" applyProtection="1">
      <alignment horizontal="center" vertical="center" wrapText="1"/>
    </xf>
    <xf numFmtId="0" fontId="0" fillId="0" borderId="32" xfId="0" applyBorder="1" applyAlignment="1" applyProtection="1">
      <alignment horizontal="center" vertical="center" wrapText="1"/>
    </xf>
    <xf numFmtId="0" fontId="0" fillId="0" borderId="33" xfId="0" applyBorder="1" applyAlignment="1" applyProtection="1">
      <alignment horizontal="center" vertical="center" wrapText="1"/>
    </xf>
    <xf numFmtId="166" fontId="21" fillId="9" borderId="36" xfId="0" applyNumberFormat="1" applyFont="1" applyFill="1" applyBorder="1" applyAlignment="1" applyProtection="1">
      <alignment horizontal="center" vertical="center" wrapText="1"/>
    </xf>
    <xf numFmtId="0" fontId="0" fillId="0" borderId="37" xfId="0" applyBorder="1" applyAlignment="1">
      <alignment horizontal="center" vertical="center" wrapText="1"/>
    </xf>
    <xf numFmtId="17" fontId="10" fillId="7" borderId="32" xfId="0" applyNumberFormat="1" applyFont="1" applyFill="1" applyBorder="1" applyAlignment="1" applyProtection="1">
      <alignment horizontal="center" vertical="center" wrapText="1"/>
    </xf>
    <xf numFmtId="17" fontId="10" fillId="7" borderId="33" xfId="0" applyNumberFormat="1" applyFont="1" applyFill="1" applyBorder="1" applyAlignment="1" applyProtection="1">
      <alignment horizontal="center" vertical="center" wrapText="1"/>
    </xf>
    <xf numFmtId="0" fontId="21" fillId="9" borderId="38" xfId="0" applyFont="1" applyFill="1" applyBorder="1" applyAlignment="1" applyProtection="1">
      <alignment horizontal="center" vertical="center" wrapText="1"/>
    </xf>
    <xf numFmtId="0" fontId="0" fillId="0" borderId="39" xfId="0" applyBorder="1" applyAlignment="1">
      <alignment horizontal="center" vertical="center" wrapText="1"/>
    </xf>
    <xf numFmtId="0" fontId="0" fillId="0" borderId="9" xfId="0" applyBorder="1" applyAlignment="1" applyProtection="1">
      <alignment horizontal="center" vertical="center" wrapText="1"/>
    </xf>
    <xf numFmtId="0" fontId="0" fillId="0" borderId="120" xfId="0" applyBorder="1" applyAlignment="1">
      <alignment horizontal="center" vertical="center" wrapText="1"/>
    </xf>
    <xf numFmtId="166" fontId="21" fillId="9" borderId="41" xfId="0" applyNumberFormat="1" applyFont="1" applyFill="1" applyBorder="1" applyAlignment="1" applyProtection="1">
      <alignment horizontal="center" vertical="center" wrapText="1"/>
    </xf>
    <xf numFmtId="0" fontId="0" fillId="0" borderId="42" xfId="0" applyBorder="1" applyAlignment="1">
      <alignment horizontal="center" vertical="center" wrapText="1"/>
    </xf>
    <xf numFmtId="0" fontId="21" fillId="9" borderId="9" xfId="0" applyFont="1" applyFill="1" applyBorder="1" applyAlignment="1" applyProtection="1">
      <alignment horizontal="center" vertical="center" wrapText="1"/>
    </xf>
    <xf numFmtId="0" fontId="0" fillId="0" borderId="10" xfId="0" applyBorder="1" applyAlignment="1">
      <alignment horizontal="center" vertical="center" wrapText="1"/>
    </xf>
    <xf numFmtId="166" fontId="21" fillId="9" borderId="47" xfId="0" applyNumberFormat="1" applyFont="1" applyFill="1" applyBorder="1" applyAlignment="1" applyProtection="1">
      <alignment horizontal="center" vertical="center" wrapText="1"/>
    </xf>
    <xf numFmtId="0" fontId="0" fillId="0" borderId="48" xfId="0" applyBorder="1" applyAlignment="1">
      <alignment horizontal="center" vertical="center" wrapText="1"/>
    </xf>
    <xf numFmtId="0" fontId="21" fillId="9" borderId="7" xfId="0" applyFont="1" applyFill="1" applyBorder="1" applyAlignment="1" applyProtection="1">
      <alignment horizontal="center" vertical="center" wrapText="1"/>
    </xf>
    <xf numFmtId="0" fontId="0" fillId="0" borderId="8" xfId="0" applyBorder="1" applyAlignment="1">
      <alignment horizontal="center" vertical="center" wrapText="1"/>
    </xf>
    <xf numFmtId="166" fontId="21" fillId="9" borderId="48" xfId="0" applyNumberFormat="1" applyFont="1" applyFill="1" applyBorder="1" applyAlignment="1" applyProtection="1">
      <alignment horizontal="center" vertical="center" wrapText="1"/>
    </xf>
    <xf numFmtId="0" fontId="21" fillId="9" borderId="39" xfId="0" applyFont="1" applyFill="1" applyBorder="1" applyAlignment="1" applyProtection="1">
      <alignment horizontal="center" vertical="center" wrapText="1"/>
    </xf>
    <xf numFmtId="0" fontId="21" fillId="9" borderId="10" xfId="0" applyFont="1" applyFill="1" applyBorder="1" applyAlignment="1" applyProtection="1">
      <alignment horizontal="center" vertical="center" wrapText="1"/>
    </xf>
    <xf numFmtId="0" fontId="0" fillId="0" borderId="48" xfId="0" applyBorder="1" applyAlignment="1" applyProtection="1">
      <alignment horizontal="center" vertical="center" wrapText="1"/>
    </xf>
    <xf numFmtId="0" fontId="0" fillId="0" borderId="39" xfId="0" applyBorder="1" applyAlignment="1" applyProtection="1">
      <alignment horizontal="center" vertical="center" wrapText="1"/>
    </xf>
    <xf numFmtId="0" fontId="0" fillId="0" borderId="10" xfId="0" applyBorder="1" applyAlignment="1" applyProtection="1">
      <alignment horizontal="center" vertical="center" wrapText="1"/>
    </xf>
    <xf numFmtId="10" fontId="10" fillId="0" borderId="237" xfId="0" applyNumberFormat="1" applyFont="1" applyBorder="1" applyAlignment="1" applyProtection="1">
      <alignment horizontal="center" vertical="top" wrapText="1"/>
    </xf>
    <xf numFmtId="0" fontId="10" fillId="0" borderId="237" xfId="0" applyFont="1" applyBorder="1" applyAlignment="1" applyProtection="1">
      <alignment horizontal="center" vertical="top" wrapText="1"/>
    </xf>
    <xf numFmtId="0" fontId="19" fillId="0" borderId="237" xfId="0" applyFont="1" applyBorder="1" applyAlignment="1">
      <alignment horizontal="center" vertical="top" wrapText="1"/>
    </xf>
    <xf numFmtId="0" fontId="19" fillId="0" borderId="229" xfId="0" applyFont="1" applyBorder="1" applyAlignment="1">
      <alignment horizontal="center" vertical="top" wrapText="1"/>
    </xf>
    <xf numFmtId="0" fontId="19" fillId="0" borderId="33" xfId="0" applyFont="1" applyBorder="1" applyAlignment="1">
      <alignment horizontal="center" vertical="top" wrapText="1"/>
    </xf>
    <xf numFmtId="10" fontId="10" fillId="0" borderId="229" xfId="0" applyNumberFormat="1" applyFont="1" applyBorder="1" applyAlignment="1" applyProtection="1">
      <alignment horizontal="center" vertical="top" wrapText="1"/>
    </xf>
    <xf numFmtId="10" fontId="10" fillId="0" borderId="33" xfId="0" applyNumberFormat="1" applyFont="1" applyBorder="1" applyAlignment="1" applyProtection="1">
      <alignment horizontal="center" vertical="top" wrapText="1"/>
    </xf>
    <xf numFmtId="10" fontId="10" fillId="0" borderId="227" xfId="0" applyNumberFormat="1" applyFont="1" applyBorder="1" applyAlignment="1" applyProtection="1">
      <alignment horizontal="center" vertical="top" wrapText="1"/>
    </xf>
    <xf numFmtId="10" fontId="10" fillId="0" borderId="9" xfId="0" applyNumberFormat="1" applyFont="1" applyBorder="1" applyAlignment="1" applyProtection="1">
      <alignment horizontal="center" vertical="top" wrapText="1"/>
    </xf>
    <xf numFmtId="0" fontId="19" fillId="0" borderId="228" xfId="0" applyFont="1" applyBorder="1" applyAlignment="1">
      <alignment horizontal="center" vertical="top" wrapText="1"/>
    </xf>
    <xf numFmtId="0" fontId="19" fillId="0" borderId="120" xfId="0" applyFont="1" applyBorder="1" applyAlignment="1">
      <alignment horizontal="center" vertical="top" wrapText="1"/>
    </xf>
    <xf numFmtId="0" fontId="10" fillId="0" borderId="35" xfId="0" applyFont="1" applyFill="1" applyBorder="1" applyAlignment="1" applyProtection="1">
      <alignment horizontal="center" wrapText="1"/>
    </xf>
    <xf numFmtId="0" fontId="10" fillId="0" borderId="210" xfId="0" applyFont="1" applyBorder="1" applyAlignment="1" applyProtection="1">
      <alignment horizontal="center" wrapText="1"/>
    </xf>
    <xf numFmtId="0" fontId="10" fillId="0" borderId="35" xfId="0" applyFont="1" applyBorder="1" applyAlignment="1" applyProtection="1">
      <alignment horizontal="center" wrapText="1"/>
    </xf>
    <xf numFmtId="166" fontId="21" fillId="9" borderId="63" xfId="0" applyNumberFormat="1" applyFont="1" applyFill="1" applyBorder="1" applyAlignment="1" applyProtection="1">
      <alignment horizontal="center" vertical="center" wrapText="1"/>
    </xf>
    <xf numFmtId="0" fontId="0" fillId="0" borderId="48" xfId="0" applyBorder="1" applyAlignment="1"/>
    <xf numFmtId="0" fontId="21" fillId="9" borderId="64" xfId="0" applyFont="1" applyFill="1" applyBorder="1" applyAlignment="1" applyProtection="1">
      <alignment horizontal="center" vertical="center" wrapText="1"/>
    </xf>
    <xf numFmtId="0" fontId="21" fillId="9" borderId="65" xfId="0" applyFont="1" applyFill="1" applyBorder="1" applyAlignment="1" applyProtection="1">
      <alignment horizontal="center" vertical="center" wrapText="1"/>
    </xf>
    <xf numFmtId="0" fontId="0" fillId="0" borderId="66" xfId="0" applyBorder="1" applyAlignment="1"/>
    <xf numFmtId="0" fontId="21" fillId="9" borderId="67" xfId="0" applyFont="1" applyFill="1" applyBorder="1" applyAlignment="1" applyProtection="1">
      <alignment horizontal="center" vertical="center" wrapText="1"/>
    </xf>
    <xf numFmtId="0" fontId="21" fillId="9" borderId="68" xfId="0" applyFont="1" applyFill="1" applyBorder="1" applyAlignment="1" applyProtection="1">
      <alignment horizontal="center" vertical="center" wrapText="1"/>
    </xf>
    <xf numFmtId="0" fontId="0" fillId="0" borderId="69" xfId="0" applyBorder="1" applyAlignment="1"/>
    <xf numFmtId="0" fontId="15" fillId="0" borderId="24" xfId="0" applyNumberFormat="1" applyFont="1" applyFill="1" applyBorder="1" applyAlignment="1" applyProtection="1">
      <alignment horizontal="left" vertical="top" wrapText="1"/>
    </xf>
    <xf numFmtId="0" fontId="15" fillId="0" borderId="31" xfId="0" applyNumberFormat="1" applyFont="1" applyFill="1" applyBorder="1" applyAlignment="1" applyProtection="1">
      <alignment horizontal="left" vertical="top" wrapText="1"/>
    </xf>
    <xf numFmtId="0" fontId="15" fillId="0" borderId="35" xfId="0" applyNumberFormat="1" applyFont="1" applyFill="1" applyBorder="1" applyAlignment="1" applyProtection="1">
      <alignment horizontal="center" vertical="top"/>
    </xf>
    <xf numFmtId="0" fontId="15" fillId="0" borderId="210" xfId="0" applyNumberFormat="1" applyFont="1" applyFill="1" applyBorder="1" applyAlignment="1" applyProtection="1">
      <alignment horizontal="center" vertical="top"/>
    </xf>
  </cellXfs>
  <cellStyles count="44">
    <cellStyle name="%" xfId="3"/>
    <cellStyle name="Calc_%2Dec" xfId="4"/>
    <cellStyle name="CircularPaste" xfId="5"/>
    <cellStyle name="Column heading" xfId="6"/>
    <cellStyle name="Comma 10" xfId="7"/>
    <cellStyle name="ErrCheck" xfId="8"/>
    <cellStyle name="Feeder Cell" xfId="9"/>
    <cellStyle name="Header1" xfId="10"/>
    <cellStyle name="Header2" xfId="11"/>
    <cellStyle name="Header3" xfId="12"/>
    <cellStyle name="Input 2" xfId="13"/>
    <cellStyle name="Labels" xfId="14"/>
    <cellStyle name="Millares [0]_2AV_M_M" xfId="15"/>
    <cellStyle name="Millares_2AV_M_M " xfId="16"/>
    <cellStyle name="Modelling Reference" xfId="17"/>
    <cellStyle name="Modelling Reference 2" xfId="18"/>
    <cellStyle name="Moneda [0]_2AV_M_M " xfId="19"/>
    <cellStyle name="Moneda_2AV_M_M " xfId="20"/>
    <cellStyle name="Normal" xfId="0" builtinId="0"/>
    <cellStyle name="Normal 10" xfId="21"/>
    <cellStyle name="Normal 13" xfId="2"/>
    <cellStyle name="Normal 2" xfId="22"/>
    <cellStyle name="Normal 2 11" xfId="23"/>
    <cellStyle name="Normal 2 2" xfId="24"/>
    <cellStyle name="Normal 2 2 2" xfId="25"/>
    <cellStyle name="Normal 3" xfId="26"/>
    <cellStyle name="Normal 3 2" xfId="27"/>
    <cellStyle name="Normal 4" xfId="28"/>
    <cellStyle name="Normal 5" xfId="29"/>
    <cellStyle name="Normal 6" xfId="30"/>
    <cellStyle name="Normal 8" xfId="31"/>
    <cellStyle name="Normalny_LTP2001 MIS (1) " xfId="32"/>
    <cellStyle name="Percent" xfId="1" builtinId="5"/>
    <cellStyle name="Percent 2" xfId="33"/>
    <cellStyle name="Percent 3" xfId="34"/>
    <cellStyle name="SheetHeader" xfId="35"/>
    <cellStyle name="Subtotal 2Dec" xfId="36"/>
    <cellStyle name="Subtotal Numbers" xfId="37"/>
    <cellStyle name="Subtotal Numbers 1Dec" xfId="38"/>
    <cellStyle name="Subtotal Numbers 2Dec" xfId="39"/>
    <cellStyle name="Subtotal Numbers 3Dec" xfId="40"/>
    <cellStyle name="Text" xfId="41"/>
    <cellStyle name="Text 2" xfId="42"/>
    <cellStyle name="Timeline" xfId="43"/>
  </cellStyles>
  <dxfs count="0"/>
  <tableStyles count="0" defaultTableStyle="TableStyleMedium2" defaultPivotStyle="PivotStyleLight16"/>
  <colors>
    <mruColors>
      <color rgb="FFCCFFCC"/>
      <color rgb="FFB2B2B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outlinePr summaryBelow="0"/>
    <pageSetUpPr fitToPage="1"/>
  </sheetPr>
  <dimension ref="B2:G52"/>
  <sheetViews>
    <sheetView showGridLines="0" tabSelected="1" zoomScale="70" zoomScaleNormal="70" zoomScaleSheetLayoutView="85" workbookViewId="0">
      <pane ySplit="9" topLeftCell="A10" activePane="bottomLeft" state="frozen"/>
      <selection activeCell="Y19" sqref="Y19"/>
      <selection pane="bottomLeft" activeCell="A10" sqref="A10"/>
    </sheetView>
  </sheetViews>
  <sheetFormatPr defaultColWidth="9" defaultRowHeight="12.75" outlineLevelRow="1"/>
  <cols>
    <col min="1" max="1" width="2.85546875" style="3" customWidth="1"/>
    <col min="2" max="4" width="3" style="3" customWidth="1"/>
    <col min="5" max="5" width="10" style="3" customWidth="1"/>
    <col min="6" max="6" width="66" style="3" customWidth="1"/>
    <col min="7" max="7" width="117.42578125" style="3" customWidth="1"/>
    <col min="8" max="16384" width="9" style="3"/>
  </cols>
  <sheetData>
    <row r="2" spans="2:7">
      <c r="B2" s="1" t="s">
        <v>0</v>
      </c>
      <c r="C2" s="2"/>
      <c r="D2" s="2"/>
      <c r="E2" s="2"/>
      <c r="F2" s="2" t="str">
        <f>Owner</f>
        <v>[Bidder Name]</v>
      </c>
      <c r="G2" s="2"/>
    </row>
    <row r="3" spans="2:7">
      <c r="B3" s="1" t="s">
        <v>1</v>
      </c>
      <c r="C3" s="2"/>
      <c r="D3" s="2"/>
      <c r="E3" s="2"/>
      <c r="F3" s="2" t="str">
        <f>Project</f>
        <v>West Midlands Franchise</v>
      </c>
      <c r="G3" s="2"/>
    </row>
    <row r="4" spans="2:7">
      <c r="B4" s="1" t="s">
        <v>2</v>
      </c>
      <c r="C4" s="2"/>
      <c r="D4" s="2"/>
      <c r="E4" s="2"/>
      <c r="F4" s="2" t="str">
        <f ca="1">MID(CELL("filename",$A$1),FIND("]",CELL("filename",$A$1))+1,99)</f>
        <v>Template Cover</v>
      </c>
      <c r="G4" s="2"/>
    </row>
    <row r="5" spans="2:7">
      <c r="B5" s="1" t="s">
        <v>3</v>
      </c>
      <c r="C5" s="2"/>
      <c r="D5" s="2"/>
      <c r="E5" s="2"/>
      <c r="F5" s="2">
        <f>Version</f>
        <v>1</v>
      </c>
      <c r="G5" s="2"/>
    </row>
    <row r="6" spans="2:7">
      <c r="B6" s="1" t="s">
        <v>4</v>
      </c>
      <c r="C6" s="4"/>
      <c r="D6" s="4"/>
      <c r="E6" s="4"/>
      <c r="F6" s="4">
        <f ca="1">TODAY()</f>
        <v>42655</v>
      </c>
      <c r="G6" s="4"/>
    </row>
    <row r="7" spans="2:7">
      <c r="B7" s="1" t="s">
        <v>5</v>
      </c>
      <c r="C7" s="2"/>
      <c r="D7" s="2"/>
      <c r="E7" s="2"/>
      <c r="F7" s="2" t="str">
        <f ca="1">LEFT(CELL("FILENAME",$A$1),FIND("]",CELL("FILENAME",$A$1)))</f>
        <v>C:\Users\DfT\AppData\Local\Temp\[ATTACHMENT C - FINANCIAL TEMPLATES (v1.1).xlsx]</v>
      </c>
      <c r="G7" s="2"/>
    </row>
    <row r="10" spans="2:7" ht="16.5">
      <c r="B10" s="5" t="s">
        <v>6</v>
      </c>
      <c r="C10" s="5"/>
      <c r="D10" s="5"/>
      <c r="E10" s="5"/>
      <c r="F10" s="5"/>
      <c r="G10" s="5"/>
    </row>
    <row r="11" spans="2:7" outlineLevel="1"/>
    <row r="12" spans="2:7" ht="15" outlineLevel="1">
      <c r="E12" s="6" t="str">
        <f>B2</f>
        <v>Owner:</v>
      </c>
      <c r="F12" s="7" t="s">
        <v>593</v>
      </c>
      <c r="G12" s="8"/>
    </row>
    <row r="13" spans="2:7" ht="15" outlineLevel="1">
      <c r="E13" s="9" t="str">
        <f>B3</f>
        <v>Project:</v>
      </c>
      <c r="F13" s="10" t="s">
        <v>1365</v>
      </c>
      <c r="G13" s="11"/>
    </row>
    <row r="14" spans="2:7" outlineLevel="1">
      <c r="E14" s="12" t="str">
        <f>B5</f>
        <v>Version:</v>
      </c>
      <c r="F14" s="13">
        <v>1</v>
      </c>
      <c r="G14" s="14"/>
    </row>
    <row r="15" spans="2:7" collapsed="1"/>
    <row r="17" spans="2:7" ht="16.5">
      <c r="B17" s="5" t="s">
        <v>7</v>
      </c>
      <c r="C17" s="5"/>
      <c r="D17" s="5"/>
      <c r="E17" s="5"/>
      <c r="F17" s="5"/>
      <c r="G17" s="5"/>
    </row>
    <row r="18" spans="2:7" outlineLevel="1"/>
    <row r="19" spans="2:7" ht="16.5" outlineLevel="1">
      <c r="F19" s="5" t="s">
        <v>8</v>
      </c>
      <c r="G19" s="5"/>
    </row>
    <row r="20" spans="2:7" ht="15" outlineLevel="1">
      <c r="F20" s="15" t="s">
        <v>9</v>
      </c>
      <c r="G20" s="15"/>
    </row>
    <row r="21" spans="2:7" ht="12.75" customHeight="1" outlineLevel="1">
      <c r="F21" s="16" t="s">
        <v>10</v>
      </c>
      <c r="G21" s="17"/>
    </row>
    <row r="22" spans="2:7" outlineLevel="1">
      <c r="F22" s="18" t="s">
        <v>11</v>
      </c>
      <c r="G22" s="19"/>
    </row>
    <row r="23" spans="2:7" outlineLevel="1">
      <c r="F23" s="20" t="s">
        <v>12</v>
      </c>
      <c r="G23" s="21"/>
    </row>
    <row r="24" spans="2:7" outlineLevel="1">
      <c r="F24" s="22" t="s">
        <v>13</v>
      </c>
      <c r="G24" s="23"/>
    </row>
    <row r="25" spans="2:7" ht="15" outlineLevel="1">
      <c r="F25" s="24"/>
      <c r="G25" s="25"/>
    </row>
    <row r="26" spans="2:7" outlineLevel="1">
      <c r="F26" s="20"/>
      <c r="G26" s="21"/>
    </row>
    <row r="27" spans="2:7" outlineLevel="1">
      <c r="F27" s="20"/>
      <c r="G27" s="21"/>
    </row>
    <row r="28" spans="2:7" ht="11.25" customHeight="1" outlineLevel="1">
      <c r="F28" s="1033" t="s">
        <v>14</v>
      </c>
      <c r="G28" s="1034"/>
    </row>
    <row r="29" spans="2:7" outlineLevel="1">
      <c r="F29" s="20"/>
      <c r="G29" s="21"/>
    </row>
    <row r="30" spans="2:7" outlineLevel="1">
      <c r="F30" s="20"/>
      <c r="G30" s="21"/>
    </row>
    <row r="31" spans="2:7" outlineLevel="1">
      <c r="F31" s="20"/>
      <c r="G31" s="21"/>
    </row>
    <row r="32" spans="2:7" outlineLevel="1">
      <c r="F32" s="20"/>
      <c r="G32" s="21"/>
    </row>
    <row r="33" spans="2:7" outlineLevel="1">
      <c r="F33" s="20"/>
      <c r="G33" s="21"/>
    </row>
    <row r="34" spans="2:7" outlineLevel="1">
      <c r="F34" s="26"/>
      <c r="G34" s="27"/>
    </row>
    <row r="35" spans="2:7" collapsed="1"/>
    <row r="37" spans="2:7" s="28" customFormat="1" ht="16.5">
      <c r="B37" s="5" t="s">
        <v>15</v>
      </c>
      <c r="C37" s="5"/>
      <c r="D37" s="5"/>
      <c r="E37" s="5"/>
      <c r="F37" s="5"/>
      <c r="G37" s="5"/>
    </row>
    <row r="38" spans="2:7" s="28" customFormat="1" ht="15"/>
    <row r="39" spans="2:7" s="28" customFormat="1" ht="15" customHeight="1" outlineLevel="1">
      <c r="E39" s="29" t="s">
        <v>16</v>
      </c>
      <c r="F39" s="30" t="s">
        <v>17</v>
      </c>
      <c r="G39" s="30" t="s">
        <v>18</v>
      </c>
    </row>
    <row r="40" spans="2:7" s="28" customFormat="1" ht="15" customHeight="1" outlineLevel="1">
      <c r="E40" s="31" t="s">
        <v>1629</v>
      </c>
      <c r="F40" s="464" t="s">
        <v>1630</v>
      </c>
      <c r="G40" s="464" t="s">
        <v>1631</v>
      </c>
    </row>
    <row r="41" spans="2:7" s="28" customFormat="1" ht="120" outlineLevel="1">
      <c r="E41" s="32" t="s">
        <v>1633</v>
      </c>
      <c r="F41" s="463" t="s">
        <v>1634</v>
      </c>
      <c r="G41" s="463" t="s">
        <v>1639</v>
      </c>
    </row>
    <row r="42" spans="2:7" s="28" customFormat="1" ht="15" outlineLevel="1">
      <c r="E42" s="32"/>
      <c r="F42" s="463"/>
      <c r="G42" s="463"/>
    </row>
    <row r="43" spans="2:7" s="28" customFormat="1" ht="15" outlineLevel="1">
      <c r="E43" s="32"/>
      <c r="F43" s="463"/>
      <c r="G43" s="463"/>
    </row>
    <row r="44" spans="2:7" s="28" customFormat="1" ht="15" customHeight="1" outlineLevel="1">
      <c r="E44" s="32"/>
      <c r="F44" s="463"/>
      <c r="G44" s="463"/>
    </row>
    <row r="45" spans="2:7" s="28" customFormat="1" ht="15" outlineLevel="1">
      <c r="E45" s="32"/>
      <c r="F45" s="463"/>
      <c r="G45" s="463"/>
    </row>
    <row r="46" spans="2:7" s="28" customFormat="1" ht="15" customHeight="1" outlineLevel="1">
      <c r="E46" s="32"/>
      <c r="F46" s="463"/>
      <c r="G46" s="463"/>
    </row>
    <row r="47" spans="2:7" s="28" customFormat="1" ht="15" customHeight="1" outlineLevel="1">
      <c r="E47" s="32"/>
      <c r="F47" s="463"/>
      <c r="G47" s="463"/>
    </row>
    <row r="48" spans="2:7" s="28" customFormat="1" ht="15" customHeight="1" outlineLevel="1">
      <c r="E48" s="32"/>
      <c r="F48" s="463"/>
      <c r="G48" s="463"/>
    </row>
    <row r="49" spans="2:7" s="28" customFormat="1" ht="15" customHeight="1" outlineLevel="1">
      <c r="E49" s="33"/>
      <c r="F49" s="465"/>
      <c r="G49" s="465"/>
    </row>
    <row r="50" spans="2:7" ht="12.75" customHeight="1" outlineLevel="1"/>
    <row r="52" spans="2:7" ht="16.5">
      <c r="B52" s="5" t="s">
        <v>19</v>
      </c>
      <c r="C52" s="5"/>
      <c r="D52" s="5"/>
      <c r="E52" s="5"/>
      <c r="F52" s="5"/>
      <c r="G52" s="5"/>
    </row>
  </sheetData>
  <mergeCells count="1">
    <mergeCell ref="F28:G28"/>
  </mergeCells>
  <pageMargins left="0.39370078740157483" right="0.39370078740157483" top="0.39370078740157483" bottom="0.39370078740157483" header="0.31496062992125984" footer="0.31496062992125984"/>
  <pageSetup paperSize="8" scale="97" fitToHeight="9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AK603"/>
  <sheetViews>
    <sheetView showGridLines="0" zoomScale="70" zoomScaleNormal="70" zoomScaleSheetLayoutView="70" workbookViewId="0">
      <pane xSplit="6" ySplit="12" topLeftCell="G13" activePane="bottomRight" state="frozen"/>
      <selection activeCell="G13" sqref="G13"/>
      <selection pane="topRight" activeCell="G13" sqref="G13"/>
      <selection pane="bottomLeft" activeCell="G13" sqref="G13"/>
      <selection pane="bottomRight" activeCell="G13" sqref="G13"/>
    </sheetView>
  </sheetViews>
  <sheetFormatPr defaultColWidth="9.140625" defaultRowHeight="12.75" outlineLevelRow="2"/>
  <cols>
    <col min="1" max="1" width="2.85546875" style="3" customWidth="1"/>
    <col min="2" max="3" width="3" style="3" customWidth="1"/>
    <col min="4" max="4" width="33.28515625" style="3" customWidth="1"/>
    <col min="5" max="5" width="19.85546875" style="3" customWidth="1"/>
    <col min="6" max="6" width="12" style="3" customWidth="1"/>
    <col min="7" max="29" width="11.42578125" style="3" customWidth="1"/>
    <col min="30" max="30" width="4" style="3" customWidth="1"/>
    <col min="31" max="31" width="11.42578125" style="3" customWidth="1"/>
    <col min="32" max="32" width="4" style="3" customWidth="1"/>
    <col min="33" max="33" width="11.42578125" style="3" customWidth="1"/>
    <col min="34" max="34" width="4" style="3" customWidth="1"/>
    <col min="35" max="35" width="11.42578125" style="3" customWidth="1"/>
    <col min="36" max="36" width="4" style="3" customWidth="1"/>
    <col min="37" max="37" width="89" style="3" customWidth="1"/>
    <col min="38" max="16384" width="9.140625" style="3"/>
  </cols>
  <sheetData>
    <row r="1" spans="1:37">
      <c r="AB1" s="3" t="s">
        <v>695</v>
      </c>
    </row>
    <row r="2" spans="1:37">
      <c r="B2" s="1" t="str">
        <f>'Template Cover'!B2</f>
        <v>Owner:</v>
      </c>
      <c r="C2" s="2"/>
      <c r="D2" s="2"/>
      <c r="E2" s="2"/>
      <c r="F2" s="2"/>
      <c r="G2" s="2" t="str">
        <f>Owner</f>
        <v>[Bidder Name]</v>
      </c>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row>
    <row r="3" spans="1:37">
      <c r="B3" s="1" t="str">
        <f>'Template Cover'!B3</f>
        <v>Project:</v>
      </c>
      <c r="C3" s="2"/>
      <c r="D3" s="2"/>
      <c r="E3" s="2"/>
      <c r="F3" s="2"/>
      <c r="G3" s="2" t="str">
        <f>Project</f>
        <v>West Midlands Franchise</v>
      </c>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row>
    <row r="4" spans="1:37">
      <c r="B4" s="1" t="str">
        <f>'Template Cover'!B4</f>
        <v>Sheet:</v>
      </c>
      <c r="C4" s="2"/>
      <c r="D4" s="2"/>
      <c r="E4" s="2"/>
      <c r="F4" s="2"/>
      <c r="G4" s="2" t="str">
        <f ca="1">MID(CELL("filename",$A$1),FIND("]",CELL("filename",$A$1))+1,99)</f>
        <v>Other Revenue</v>
      </c>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row>
    <row r="5" spans="1:37">
      <c r="B5" s="1" t="str">
        <f>'Template Cover'!B5</f>
        <v>Version:</v>
      </c>
      <c r="C5" s="2"/>
      <c r="D5" s="2"/>
      <c r="E5" s="2"/>
      <c r="F5" s="2"/>
      <c r="G5" s="2">
        <f>Version</f>
        <v>1</v>
      </c>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row>
    <row r="6" spans="1:37">
      <c r="B6" s="1" t="str">
        <f>'Template Cover'!B6</f>
        <v>Date:</v>
      </c>
      <c r="C6" s="4"/>
      <c r="D6" s="4"/>
      <c r="E6" s="4"/>
      <c r="F6" s="4"/>
      <c r="G6" s="4">
        <f ca="1">TODAY()</f>
        <v>42655</v>
      </c>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row>
    <row r="7" spans="1:37">
      <c r="B7" s="1" t="str">
        <f>'Template Cover'!B7</f>
        <v>Filename:</v>
      </c>
      <c r="C7" s="2"/>
      <c r="D7" s="2"/>
      <c r="E7" s="2"/>
      <c r="F7" s="2"/>
      <c r="G7" s="2" t="str">
        <f ca="1">LEFT(CELL("FILENAME",$A$1),FIND("]",CELL("FILENAME",$A$1)))</f>
        <v>C:\Users\DfT\AppData\Local\Temp\[ATTACHMENT C - FINANCIAL TEMPLATES (v1.1).xlsx]</v>
      </c>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row>
    <row r="9" spans="1:37" ht="25.5">
      <c r="D9" s="1049" t="str">
        <f>RN_Switch</f>
        <v>Nominal</v>
      </c>
      <c r="E9" s="1050"/>
      <c r="F9" s="1038" t="s">
        <v>86</v>
      </c>
      <c r="G9" s="97" t="str">
        <f>Timeline!G29</f>
        <v>Blank</v>
      </c>
      <c r="H9" s="97" t="str">
        <f>Timeline!H29</f>
        <v>Blank</v>
      </c>
      <c r="I9" s="97" t="str">
        <f>Timeline!I29</f>
        <v>Year -2</v>
      </c>
      <c r="J9" s="97" t="str">
        <f>Timeline!J29</f>
        <v>Year -1</v>
      </c>
      <c r="K9" s="97" t="str">
        <f>Timeline!K29</f>
        <v>Year 0</v>
      </c>
      <c r="L9" s="97" t="str">
        <f>Timeline!L29</f>
        <v>Year 1</v>
      </c>
      <c r="M9" s="97" t="str">
        <f>Timeline!M29</f>
        <v>Year 2</v>
      </c>
      <c r="N9" s="97" t="str">
        <f>Timeline!N29</f>
        <v>Year 3</v>
      </c>
      <c r="O9" s="97" t="str">
        <f>Timeline!O29</f>
        <v>Year 4</v>
      </c>
      <c r="P9" s="97" t="str">
        <f>Timeline!P29</f>
        <v>Year 5</v>
      </c>
      <c r="Q9" s="97" t="str">
        <f>Timeline!Q29</f>
        <v>Year 6</v>
      </c>
      <c r="R9" s="97" t="str">
        <f>Timeline!R29</f>
        <v>Year 7</v>
      </c>
      <c r="S9" s="97" t="str">
        <f>Timeline!S29</f>
        <v>Year 8</v>
      </c>
      <c r="T9" s="97" t="str">
        <f>Timeline!T29</f>
        <v>Year 9</v>
      </c>
      <c r="U9" s="97" t="str">
        <f>Timeline!U29</f>
        <v>Year 10</v>
      </c>
      <c r="V9" s="97" t="str">
        <f>Timeline!V29</f>
        <v>Year 11</v>
      </c>
      <c r="W9" s="97" t="str">
        <f>Timeline!W29</f>
        <v>Year 12</v>
      </c>
      <c r="X9" s="97" t="str">
        <f>Timeline!X29</f>
        <v>Year 13</v>
      </c>
      <c r="Y9" s="97" t="str">
        <f>Timeline!Y29</f>
        <v>Year 14</v>
      </c>
      <c r="Z9" s="97" t="str">
        <f>Timeline!Z29</f>
        <v>Year 15</v>
      </c>
      <c r="AA9" s="97" t="str">
        <f>Timeline!AA29</f>
        <v>Year 16</v>
      </c>
      <c r="AB9" s="97" t="str">
        <f>Timeline!AB29</f>
        <v>Year 17</v>
      </c>
      <c r="AC9" s="97" t="str">
        <f>Timeline!AC29</f>
        <v>Year 18</v>
      </c>
      <c r="AE9" s="97" t="str">
        <f>Timeline!AE29</f>
        <v>Year 1 (part)</v>
      </c>
      <c r="AG9" s="97" t="str">
        <f>Timeline!AG29</f>
        <v>Not used</v>
      </c>
      <c r="AI9" s="97" t="str">
        <f>Timeline!AI29</f>
        <v>Not used</v>
      </c>
      <c r="AK9" s="1038" t="s">
        <v>413</v>
      </c>
    </row>
    <row r="10" spans="1:37" ht="25.5">
      <c r="D10" s="1045" t="str">
        <f>Option_Switch</f>
        <v>Base Model</v>
      </c>
      <c r="E10" s="1046"/>
      <c r="F10" s="1039"/>
      <c r="G10" s="97" t="str">
        <f>Timeline!G30</f>
        <v>For Bidder Use</v>
      </c>
      <c r="H10" s="97" t="str">
        <f>Timeline!H30</f>
        <v>For Bidder Use</v>
      </c>
      <c r="I10" s="97" t="str">
        <f>Timeline!I30</f>
        <v>Actual</v>
      </c>
      <c r="J10" s="97" t="str">
        <f>Timeline!J30</f>
        <v>Actual</v>
      </c>
      <c r="K10" s="97" t="str">
        <f>Timeline!K30</f>
        <v>Forecast</v>
      </c>
      <c r="L10" s="97" t="str">
        <f>Timeline!L30</f>
        <v>Forecast</v>
      </c>
      <c r="M10" s="97" t="str">
        <f>Timeline!M30</f>
        <v>Core</v>
      </c>
      <c r="N10" s="97" t="str">
        <f>Timeline!N30</f>
        <v>Core</v>
      </c>
      <c r="O10" s="97" t="str">
        <f>Timeline!O30</f>
        <v>Core</v>
      </c>
      <c r="P10" s="97" t="str">
        <f>Timeline!P30</f>
        <v>Core</v>
      </c>
      <c r="Q10" s="97" t="str">
        <f>Timeline!Q30</f>
        <v>Core</v>
      </c>
      <c r="R10" s="97" t="str">
        <f>Timeline!R30</f>
        <v>Core</v>
      </c>
      <c r="S10" s="97" t="str">
        <f>Timeline!S30</f>
        <v>Core</v>
      </c>
      <c r="T10" s="97" t="str">
        <f>Timeline!T30</f>
        <v>Core</v>
      </c>
      <c r="U10" s="97" t="str">
        <f>Timeline!U30</f>
        <v>Option</v>
      </c>
      <c r="V10" s="97" t="str">
        <f>Timeline!V30</f>
        <v>Option</v>
      </c>
      <c r="W10" s="97" t="str">
        <f>Timeline!W30</f>
        <v>Not used</v>
      </c>
      <c r="X10" s="97" t="str">
        <f>Timeline!X30</f>
        <v>Not used</v>
      </c>
      <c r="Y10" s="97" t="str">
        <f>Timeline!Y30</f>
        <v>Not used</v>
      </c>
      <c r="Z10" s="97" t="str">
        <f>Timeline!Z30</f>
        <v>Not used</v>
      </c>
      <c r="AA10" s="97" t="str">
        <f>Timeline!AA30</f>
        <v>Not used</v>
      </c>
      <c r="AB10" s="97" t="str">
        <f>Timeline!AB30</f>
        <v>Not used</v>
      </c>
      <c r="AC10" s="97" t="str">
        <f>Timeline!AC30</f>
        <v>Not used</v>
      </c>
      <c r="AE10" s="97" t="str">
        <f>Timeline!AE30</f>
        <v>Core</v>
      </c>
      <c r="AG10" s="97" t="str">
        <f>Timeline!AG30</f>
        <v>Not used</v>
      </c>
      <c r="AI10" s="97" t="str">
        <f>Timeline!AI30</f>
        <v>Not used</v>
      </c>
      <c r="AK10" s="1043"/>
    </row>
    <row r="11" spans="1:37" ht="12.75" customHeight="1">
      <c r="D11" s="1051"/>
      <c r="E11" s="1052"/>
      <c r="F11" s="1040" t="s">
        <v>86</v>
      </c>
      <c r="G11" s="98" t="str">
        <f>IF(Timeline!G31="","",Timeline!G31)</f>
        <v/>
      </c>
      <c r="H11" s="98" t="str">
        <f>IF(Timeline!H31="","",Timeline!H31)</f>
        <v/>
      </c>
      <c r="I11" s="98">
        <f>IF(Timeline!I31="","",Timeline!I31)</f>
        <v>42094</v>
      </c>
      <c r="J11" s="98">
        <f>IF(Timeline!J31="","",Timeline!J31)</f>
        <v>42460</v>
      </c>
      <c r="K11" s="98">
        <f>IF(Timeline!K31="","",Timeline!K31)</f>
        <v>42825</v>
      </c>
      <c r="L11" s="98">
        <f>IF(Timeline!L31="","",Timeline!L31)</f>
        <v>43190</v>
      </c>
      <c r="M11" s="98">
        <f>IF(Timeline!M31="","",Timeline!M31)</f>
        <v>43555</v>
      </c>
      <c r="N11" s="98">
        <f>IF(Timeline!N31="","",Timeline!N31)</f>
        <v>43921</v>
      </c>
      <c r="O11" s="98">
        <f>IF(Timeline!O31="","",Timeline!O31)</f>
        <v>44286</v>
      </c>
      <c r="P11" s="98">
        <f>IF(Timeline!P31="","",Timeline!P31)</f>
        <v>44651</v>
      </c>
      <c r="Q11" s="98">
        <f>IF(Timeline!Q31="","",Timeline!Q31)</f>
        <v>45016</v>
      </c>
      <c r="R11" s="98">
        <f>IF(Timeline!R31="","",Timeline!R31)</f>
        <v>45382</v>
      </c>
      <c r="S11" s="98">
        <f>IF(Timeline!S31="","",Timeline!S31)</f>
        <v>45747</v>
      </c>
      <c r="T11" s="98">
        <f>IF(Timeline!T31="","",Timeline!T31)</f>
        <v>46112</v>
      </c>
      <c r="U11" s="98">
        <f>IF(Timeline!U31="","",Timeline!U31)</f>
        <v>46477</v>
      </c>
      <c r="V11" s="98">
        <f>IF(Timeline!V31="","",Timeline!V31)</f>
        <v>46843</v>
      </c>
      <c r="W11" s="98">
        <f>IF(Timeline!W31="","",Timeline!W31)</f>
        <v>47208</v>
      </c>
      <c r="X11" s="98">
        <f>IF(Timeline!X31="","",Timeline!X31)</f>
        <v>47573</v>
      </c>
      <c r="Y11" s="98">
        <f>IF(Timeline!Y31="","",Timeline!Y31)</f>
        <v>47938</v>
      </c>
      <c r="Z11" s="98">
        <f>IF(Timeline!Z31="","",Timeline!Z31)</f>
        <v>48304</v>
      </c>
      <c r="AA11" s="98">
        <f>IF(Timeline!AA31="","",Timeline!AA31)</f>
        <v>48669</v>
      </c>
      <c r="AB11" s="98">
        <f>IF(Timeline!AB31="","",Timeline!AB31)</f>
        <v>49034</v>
      </c>
      <c r="AC11" s="98">
        <f>IF(Timeline!AC31="","",Timeline!AC31)</f>
        <v>49399</v>
      </c>
      <c r="AE11" s="98">
        <f>IF(Timeline!AE31="","",Timeline!AE31)</f>
        <v>43190</v>
      </c>
      <c r="AG11" s="98">
        <f>IF(Timeline!AG31="","",Timeline!AG31)</f>
        <v>49034</v>
      </c>
      <c r="AI11" s="98">
        <f>IF(Timeline!AI31="","",Timeline!AI31)</f>
        <v>49399</v>
      </c>
      <c r="AK11" s="1044"/>
    </row>
    <row r="13" spans="1:37" ht="16.5">
      <c r="B13" s="5" t="s">
        <v>117</v>
      </c>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row>
    <row r="15" spans="1:37" ht="15">
      <c r="B15" s="15" t="str">
        <f>'Line Items'!B71</f>
        <v>Other Revenue from Core Business</v>
      </c>
      <c r="C15" s="15"/>
      <c r="D15" s="170"/>
      <c r="E15" s="170"/>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row>
    <row r="16" spans="1:37" ht="12.75" customHeight="1" outlineLevel="1">
      <c r="A16" s="187"/>
    </row>
    <row r="17" spans="4:37" ht="12.75" customHeight="1" outlineLevel="1">
      <c r="D17" s="100" t="str">
        <f>'Line Items'!D73</f>
        <v>Passenger Charter Rebate</v>
      </c>
      <c r="E17" s="85"/>
      <c r="F17" s="101" t="s">
        <v>102</v>
      </c>
      <c r="G17" s="171"/>
      <c r="H17" s="171"/>
      <c r="I17" s="171"/>
      <c r="J17" s="171"/>
      <c r="K17" s="171"/>
      <c r="L17" s="171"/>
      <c r="M17" s="171"/>
      <c r="N17" s="171"/>
      <c r="O17" s="171"/>
      <c r="P17" s="171"/>
      <c r="Q17" s="171"/>
      <c r="R17" s="171"/>
      <c r="S17" s="171"/>
      <c r="T17" s="171"/>
      <c r="U17" s="171"/>
      <c r="V17" s="171"/>
      <c r="W17" s="171"/>
      <c r="X17" s="171"/>
      <c r="Y17" s="171"/>
      <c r="Z17" s="171"/>
      <c r="AA17" s="171"/>
      <c r="AB17" s="171"/>
      <c r="AC17" s="185"/>
      <c r="AE17" s="511"/>
      <c r="AG17" s="511"/>
      <c r="AI17" s="511"/>
      <c r="AK17" s="425"/>
    </row>
    <row r="18" spans="4:37" ht="12.75" customHeight="1" outlineLevel="1">
      <c r="D18" s="106" t="str">
        <f>'Line Items'!D74</f>
        <v>LENNON Car Park Revenue</v>
      </c>
      <c r="E18" s="89"/>
      <c r="F18" s="107" t="str">
        <f t="shared" ref="F18:F41" si="0">F17</f>
        <v>£000</v>
      </c>
      <c r="G18" s="173"/>
      <c r="H18" s="173"/>
      <c r="I18" s="173"/>
      <c r="J18" s="173"/>
      <c r="K18" s="173"/>
      <c r="L18" s="173"/>
      <c r="M18" s="173"/>
      <c r="N18" s="173"/>
      <c r="O18" s="173"/>
      <c r="P18" s="173"/>
      <c r="Q18" s="173"/>
      <c r="R18" s="173"/>
      <c r="S18" s="173"/>
      <c r="T18" s="173"/>
      <c r="U18" s="173"/>
      <c r="V18" s="173"/>
      <c r="W18" s="173"/>
      <c r="X18" s="173"/>
      <c r="Y18" s="173"/>
      <c r="Z18" s="173"/>
      <c r="AA18" s="173"/>
      <c r="AB18" s="173"/>
      <c r="AC18" s="174"/>
      <c r="AE18" s="507"/>
      <c r="AG18" s="507"/>
      <c r="AI18" s="507"/>
      <c r="AK18" s="92"/>
    </row>
    <row r="19" spans="4:37" ht="12.75" customHeight="1" outlineLevel="1">
      <c r="D19" s="106" t="str">
        <f>'Line Items'!D75</f>
        <v>Non-LENNON Car Park Revenue</v>
      </c>
      <c r="E19" s="89"/>
      <c r="F19" s="107" t="str">
        <f t="shared" si="0"/>
        <v>£000</v>
      </c>
      <c r="G19" s="173"/>
      <c r="H19" s="173"/>
      <c r="I19" s="173"/>
      <c r="J19" s="173"/>
      <c r="K19" s="173"/>
      <c r="L19" s="173"/>
      <c r="M19" s="173"/>
      <c r="N19" s="173"/>
      <c r="O19" s="173"/>
      <c r="P19" s="173"/>
      <c r="Q19" s="173"/>
      <c r="R19" s="173"/>
      <c r="S19" s="173"/>
      <c r="T19" s="173"/>
      <c r="U19" s="173"/>
      <c r="V19" s="173"/>
      <c r="W19" s="173"/>
      <c r="X19" s="173"/>
      <c r="Y19" s="173"/>
      <c r="Z19" s="173"/>
      <c r="AA19" s="173"/>
      <c r="AB19" s="173"/>
      <c r="AC19" s="174"/>
      <c r="AE19" s="507"/>
      <c r="AG19" s="507"/>
      <c r="AI19" s="507"/>
      <c r="AK19" s="92"/>
    </row>
    <row r="20" spans="4:37" ht="12.75" customHeight="1" outlineLevel="1">
      <c r="D20" s="106" t="str">
        <f>'Line Items'!D76</f>
        <v>Commission Receivable</v>
      </c>
      <c r="E20" s="89"/>
      <c r="F20" s="107" t="str">
        <f t="shared" si="0"/>
        <v>£000</v>
      </c>
      <c r="G20" s="173"/>
      <c r="H20" s="173"/>
      <c r="I20" s="173"/>
      <c r="J20" s="173"/>
      <c r="K20" s="173"/>
      <c r="L20" s="173"/>
      <c r="M20" s="173"/>
      <c r="N20" s="173"/>
      <c r="O20" s="173"/>
      <c r="P20" s="173"/>
      <c r="Q20" s="173"/>
      <c r="R20" s="173"/>
      <c r="S20" s="173"/>
      <c r="T20" s="173"/>
      <c r="U20" s="173"/>
      <c r="V20" s="173"/>
      <c r="W20" s="173"/>
      <c r="X20" s="173"/>
      <c r="Y20" s="173"/>
      <c r="Z20" s="173"/>
      <c r="AA20" s="173"/>
      <c r="AB20" s="173"/>
      <c r="AC20" s="174"/>
      <c r="AE20" s="507"/>
      <c r="AG20" s="507"/>
      <c r="AI20" s="507"/>
      <c r="AK20" s="92"/>
    </row>
    <row r="21" spans="4:37" ht="12.75" customHeight="1" outlineLevel="1">
      <c r="D21" s="106" t="str">
        <f>'Line Items'!D77</f>
        <v>Property Income</v>
      </c>
      <c r="E21" s="89"/>
      <c r="F21" s="107" t="str">
        <f t="shared" si="0"/>
        <v>£000</v>
      </c>
      <c r="G21" s="173"/>
      <c r="H21" s="173"/>
      <c r="I21" s="173"/>
      <c r="J21" s="173"/>
      <c r="K21" s="173"/>
      <c r="L21" s="173"/>
      <c r="M21" s="173"/>
      <c r="N21" s="173"/>
      <c r="O21" s="173"/>
      <c r="P21" s="173"/>
      <c r="Q21" s="173"/>
      <c r="R21" s="173"/>
      <c r="S21" s="173"/>
      <c r="T21" s="173"/>
      <c r="U21" s="173"/>
      <c r="V21" s="173"/>
      <c r="W21" s="173"/>
      <c r="X21" s="173"/>
      <c r="Y21" s="173"/>
      <c r="Z21" s="173"/>
      <c r="AA21" s="173"/>
      <c r="AB21" s="173"/>
      <c r="AC21" s="174"/>
      <c r="AE21" s="507"/>
      <c r="AG21" s="507"/>
      <c r="AI21" s="507"/>
      <c r="AK21" s="92"/>
    </row>
    <row r="22" spans="4:37" ht="12.75" customHeight="1" outlineLevel="1">
      <c r="D22" s="106" t="str">
        <f>'Line Items'!D78</f>
        <v>Advertising Income</v>
      </c>
      <c r="E22" s="89"/>
      <c r="F22" s="107" t="str">
        <f t="shared" si="0"/>
        <v>£000</v>
      </c>
      <c r="G22" s="173"/>
      <c r="H22" s="173"/>
      <c r="I22" s="173"/>
      <c r="J22" s="173"/>
      <c r="K22" s="173"/>
      <c r="L22" s="173"/>
      <c r="M22" s="173"/>
      <c r="N22" s="173"/>
      <c r="O22" s="173"/>
      <c r="P22" s="173"/>
      <c r="Q22" s="173"/>
      <c r="R22" s="173"/>
      <c r="S22" s="173"/>
      <c r="T22" s="173"/>
      <c r="U22" s="173"/>
      <c r="V22" s="173"/>
      <c r="W22" s="173"/>
      <c r="X22" s="173"/>
      <c r="Y22" s="173"/>
      <c r="Z22" s="173"/>
      <c r="AA22" s="173"/>
      <c r="AB22" s="173"/>
      <c r="AC22" s="174"/>
      <c r="AE22" s="507"/>
      <c r="AG22" s="507"/>
      <c r="AI22" s="507"/>
      <c r="AK22" s="92"/>
    </row>
    <row r="23" spans="4:37" ht="12.75" customHeight="1" outlineLevel="1">
      <c r="D23" s="106" t="str">
        <f>'Line Items'!D79</f>
        <v>Taxi Income</v>
      </c>
      <c r="E23" s="89"/>
      <c r="F23" s="107" t="str">
        <f t="shared" si="0"/>
        <v>£000</v>
      </c>
      <c r="G23" s="173"/>
      <c r="H23" s="173"/>
      <c r="I23" s="173"/>
      <c r="J23" s="173"/>
      <c r="K23" s="173"/>
      <c r="L23" s="173"/>
      <c r="M23" s="173"/>
      <c r="N23" s="173"/>
      <c r="O23" s="173"/>
      <c r="P23" s="173"/>
      <c r="Q23" s="173"/>
      <c r="R23" s="173"/>
      <c r="S23" s="173"/>
      <c r="T23" s="173"/>
      <c r="U23" s="173"/>
      <c r="V23" s="173"/>
      <c r="W23" s="173"/>
      <c r="X23" s="173"/>
      <c r="Y23" s="173"/>
      <c r="Z23" s="173"/>
      <c r="AA23" s="173"/>
      <c r="AB23" s="173"/>
      <c r="AC23" s="174"/>
      <c r="AE23" s="507"/>
      <c r="AG23" s="507"/>
      <c r="AI23" s="507"/>
      <c r="AK23" s="92"/>
    </row>
    <row r="24" spans="4:37" ht="12.75" customHeight="1" outlineLevel="1">
      <c r="D24" s="106" t="str">
        <f>'Line Items'!D80</f>
        <v>Metro Income</v>
      </c>
      <c r="E24" s="89"/>
      <c r="F24" s="107" t="str">
        <f t="shared" si="0"/>
        <v>£000</v>
      </c>
      <c r="G24" s="173"/>
      <c r="H24" s="173"/>
      <c r="I24" s="173"/>
      <c r="J24" s="173"/>
      <c r="K24" s="173"/>
      <c r="L24" s="173"/>
      <c r="M24" s="173"/>
      <c r="N24" s="173"/>
      <c r="O24" s="173"/>
      <c r="P24" s="173"/>
      <c r="Q24" s="173"/>
      <c r="R24" s="173"/>
      <c r="S24" s="173"/>
      <c r="T24" s="173"/>
      <c r="U24" s="173"/>
      <c r="V24" s="173"/>
      <c r="W24" s="173"/>
      <c r="X24" s="173"/>
      <c r="Y24" s="173"/>
      <c r="Z24" s="173"/>
      <c r="AA24" s="173"/>
      <c r="AB24" s="173"/>
      <c r="AC24" s="174"/>
      <c r="AE24" s="507"/>
      <c r="AG24" s="507"/>
      <c r="AI24" s="507"/>
      <c r="AK24" s="92"/>
    </row>
    <row r="25" spans="4:37" ht="12.75" customHeight="1" outlineLevel="1">
      <c r="D25" s="106" t="str">
        <f>'Line Items'!D81</f>
        <v>Catering Revenue</v>
      </c>
      <c r="E25" s="89"/>
      <c r="F25" s="107" t="str">
        <f t="shared" si="0"/>
        <v>£000</v>
      </c>
      <c r="G25" s="173"/>
      <c r="H25" s="173"/>
      <c r="I25" s="173"/>
      <c r="J25" s="173"/>
      <c r="K25" s="173"/>
      <c r="L25" s="173"/>
      <c r="M25" s="173"/>
      <c r="N25" s="173"/>
      <c r="O25" s="173"/>
      <c r="P25" s="173"/>
      <c r="Q25" s="173"/>
      <c r="R25" s="173"/>
      <c r="S25" s="173"/>
      <c r="T25" s="173"/>
      <c r="U25" s="173"/>
      <c r="V25" s="173"/>
      <c r="W25" s="173"/>
      <c r="X25" s="173"/>
      <c r="Y25" s="173"/>
      <c r="Z25" s="173"/>
      <c r="AA25" s="173"/>
      <c r="AB25" s="173"/>
      <c r="AC25" s="174"/>
      <c r="AE25" s="507"/>
      <c r="AG25" s="507"/>
      <c r="AI25" s="507"/>
      <c r="AK25" s="92"/>
    </row>
    <row r="26" spans="4:37" ht="12.75" customHeight="1" outlineLevel="1">
      <c r="D26" s="106" t="str">
        <f>'Line Items'!D82</f>
        <v>[Other Revenue from Core Business Line 10]</v>
      </c>
      <c r="E26" s="89"/>
      <c r="F26" s="107" t="str">
        <f t="shared" si="0"/>
        <v>£000</v>
      </c>
      <c r="G26" s="173"/>
      <c r="H26" s="173"/>
      <c r="I26" s="173"/>
      <c r="J26" s="173"/>
      <c r="K26" s="173"/>
      <c r="L26" s="173"/>
      <c r="M26" s="173"/>
      <c r="N26" s="173"/>
      <c r="O26" s="173"/>
      <c r="P26" s="173"/>
      <c r="Q26" s="173"/>
      <c r="R26" s="173"/>
      <c r="S26" s="173"/>
      <c r="T26" s="173"/>
      <c r="U26" s="173"/>
      <c r="V26" s="173"/>
      <c r="W26" s="173"/>
      <c r="X26" s="173"/>
      <c r="Y26" s="173"/>
      <c r="Z26" s="173"/>
      <c r="AA26" s="173"/>
      <c r="AB26" s="173"/>
      <c r="AC26" s="174"/>
      <c r="AE26" s="507"/>
      <c r="AG26" s="507"/>
      <c r="AI26" s="507"/>
      <c r="AK26" s="92"/>
    </row>
    <row r="27" spans="4:37" ht="12.75" customHeight="1" outlineLevel="1">
      <c r="D27" s="106" t="str">
        <f>'Line Items'!D83</f>
        <v>[Other Revenue from Core Business Line 11]</v>
      </c>
      <c r="E27" s="89"/>
      <c r="F27" s="107" t="str">
        <f t="shared" si="0"/>
        <v>£000</v>
      </c>
      <c r="G27" s="173"/>
      <c r="H27" s="173"/>
      <c r="I27" s="173"/>
      <c r="J27" s="173"/>
      <c r="K27" s="173"/>
      <c r="L27" s="173"/>
      <c r="M27" s="173"/>
      <c r="N27" s="173"/>
      <c r="O27" s="173"/>
      <c r="P27" s="173"/>
      <c r="Q27" s="173"/>
      <c r="R27" s="173"/>
      <c r="S27" s="173"/>
      <c r="T27" s="173"/>
      <c r="U27" s="173"/>
      <c r="V27" s="173"/>
      <c r="W27" s="173"/>
      <c r="X27" s="173"/>
      <c r="Y27" s="173"/>
      <c r="Z27" s="173"/>
      <c r="AA27" s="173"/>
      <c r="AB27" s="173"/>
      <c r="AC27" s="174"/>
      <c r="AE27" s="507"/>
      <c r="AG27" s="507"/>
      <c r="AI27" s="507"/>
      <c r="AK27" s="92"/>
    </row>
    <row r="28" spans="4:37" ht="12.75" customHeight="1" outlineLevel="1">
      <c r="D28" s="106" t="str">
        <f>'Line Items'!D84</f>
        <v>[Other Revenue from Core Business Line 12]</v>
      </c>
      <c r="E28" s="89"/>
      <c r="F28" s="107" t="str">
        <f t="shared" si="0"/>
        <v>£000</v>
      </c>
      <c r="G28" s="173"/>
      <c r="H28" s="173"/>
      <c r="I28" s="173"/>
      <c r="J28" s="173"/>
      <c r="K28" s="173"/>
      <c r="L28" s="173"/>
      <c r="M28" s="173"/>
      <c r="N28" s="173"/>
      <c r="O28" s="173"/>
      <c r="P28" s="173"/>
      <c r="Q28" s="173"/>
      <c r="R28" s="173"/>
      <c r="S28" s="173"/>
      <c r="T28" s="173"/>
      <c r="U28" s="173"/>
      <c r="V28" s="173"/>
      <c r="W28" s="173"/>
      <c r="X28" s="173"/>
      <c r="Y28" s="173"/>
      <c r="Z28" s="173"/>
      <c r="AA28" s="173"/>
      <c r="AB28" s="173"/>
      <c r="AC28" s="174"/>
      <c r="AE28" s="507"/>
      <c r="AG28" s="507"/>
      <c r="AI28" s="507"/>
      <c r="AK28" s="92"/>
    </row>
    <row r="29" spans="4:37" ht="12.75" customHeight="1" outlineLevel="1">
      <c r="D29" s="106" t="str">
        <f>'Line Items'!D85</f>
        <v>[Other Revenue from Core Business Line 13]</v>
      </c>
      <c r="E29" s="89"/>
      <c r="F29" s="107" t="str">
        <f t="shared" si="0"/>
        <v>£000</v>
      </c>
      <c r="G29" s="173"/>
      <c r="H29" s="173"/>
      <c r="I29" s="173"/>
      <c r="J29" s="173"/>
      <c r="K29" s="173"/>
      <c r="L29" s="173"/>
      <c r="M29" s="173"/>
      <c r="N29" s="173"/>
      <c r="O29" s="173"/>
      <c r="P29" s="173"/>
      <c r="Q29" s="173"/>
      <c r="R29" s="173"/>
      <c r="S29" s="173"/>
      <c r="T29" s="173"/>
      <c r="U29" s="173"/>
      <c r="V29" s="173"/>
      <c r="W29" s="173"/>
      <c r="X29" s="173"/>
      <c r="Y29" s="173"/>
      <c r="Z29" s="173"/>
      <c r="AA29" s="173"/>
      <c r="AB29" s="173"/>
      <c r="AC29" s="174"/>
      <c r="AE29" s="507"/>
      <c r="AG29" s="507"/>
      <c r="AI29" s="507"/>
      <c r="AK29" s="92"/>
    </row>
    <row r="30" spans="4:37" ht="12.75" customHeight="1" outlineLevel="1">
      <c r="D30" s="106" t="str">
        <f>'Line Items'!D86</f>
        <v>[Other Revenue from Core Business Line 14]</v>
      </c>
      <c r="E30" s="89"/>
      <c r="F30" s="107" t="str">
        <f t="shared" si="0"/>
        <v>£000</v>
      </c>
      <c r="G30" s="173"/>
      <c r="H30" s="173"/>
      <c r="I30" s="173"/>
      <c r="J30" s="173"/>
      <c r="K30" s="173"/>
      <c r="L30" s="173"/>
      <c r="M30" s="173"/>
      <c r="N30" s="173"/>
      <c r="O30" s="173"/>
      <c r="P30" s="173"/>
      <c r="Q30" s="173"/>
      <c r="R30" s="173"/>
      <c r="S30" s="173"/>
      <c r="T30" s="173"/>
      <c r="U30" s="173"/>
      <c r="V30" s="173"/>
      <c r="W30" s="173"/>
      <c r="X30" s="173"/>
      <c r="Y30" s="173"/>
      <c r="Z30" s="173"/>
      <c r="AA30" s="173"/>
      <c r="AB30" s="173"/>
      <c r="AC30" s="174"/>
      <c r="AE30" s="507"/>
      <c r="AG30" s="507"/>
      <c r="AI30" s="507"/>
      <c r="AK30" s="92"/>
    </row>
    <row r="31" spans="4:37" ht="12.75" customHeight="1" outlineLevel="1">
      <c r="D31" s="106" t="str">
        <f>'Line Items'!D87</f>
        <v>[Other Revenue from Core Business Line 15]</v>
      </c>
      <c r="E31" s="89"/>
      <c r="F31" s="107" t="str">
        <f t="shared" si="0"/>
        <v>£000</v>
      </c>
      <c r="G31" s="173"/>
      <c r="H31" s="173"/>
      <c r="I31" s="173"/>
      <c r="J31" s="173"/>
      <c r="K31" s="173"/>
      <c r="L31" s="173"/>
      <c r="M31" s="173"/>
      <c r="N31" s="173"/>
      <c r="O31" s="173"/>
      <c r="P31" s="173"/>
      <c r="Q31" s="173"/>
      <c r="R31" s="173"/>
      <c r="S31" s="173"/>
      <c r="T31" s="173"/>
      <c r="U31" s="173"/>
      <c r="V31" s="173"/>
      <c r="W31" s="173"/>
      <c r="X31" s="173"/>
      <c r="Y31" s="173"/>
      <c r="Z31" s="173"/>
      <c r="AA31" s="173"/>
      <c r="AB31" s="173"/>
      <c r="AC31" s="174"/>
      <c r="AE31" s="507"/>
      <c r="AG31" s="507"/>
      <c r="AI31" s="507"/>
      <c r="AK31" s="92"/>
    </row>
    <row r="32" spans="4:37" ht="12.75" customHeight="1" outlineLevel="1">
      <c r="D32" s="106" t="str">
        <f>'Line Items'!D88</f>
        <v>[Other Revenue from Core Business Line 16]</v>
      </c>
      <c r="E32" s="89"/>
      <c r="F32" s="107" t="str">
        <f t="shared" si="0"/>
        <v>£000</v>
      </c>
      <c r="G32" s="173"/>
      <c r="H32" s="173"/>
      <c r="I32" s="173"/>
      <c r="J32" s="173"/>
      <c r="K32" s="173"/>
      <c r="L32" s="173"/>
      <c r="M32" s="173"/>
      <c r="N32" s="173"/>
      <c r="O32" s="173"/>
      <c r="P32" s="173"/>
      <c r="Q32" s="173"/>
      <c r="R32" s="173"/>
      <c r="S32" s="173"/>
      <c r="T32" s="173"/>
      <c r="U32" s="173"/>
      <c r="V32" s="173"/>
      <c r="W32" s="173"/>
      <c r="X32" s="173"/>
      <c r="Y32" s="173"/>
      <c r="Z32" s="173"/>
      <c r="AA32" s="173"/>
      <c r="AB32" s="173"/>
      <c r="AC32" s="174"/>
      <c r="AE32" s="507"/>
      <c r="AG32" s="507"/>
      <c r="AI32" s="507"/>
      <c r="AK32" s="92"/>
    </row>
    <row r="33" spans="1:37" ht="12.75" customHeight="1" outlineLevel="1">
      <c r="D33" s="106" t="str">
        <f>'Line Items'!D89</f>
        <v>[Other Revenue from Core Business Line 17]</v>
      </c>
      <c r="E33" s="89"/>
      <c r="F33" s="107" t="str">
        <f t="shared" si="0"/>
        <v>£000</v>
      </c>
      <c r="G33" s="173"/>
      <c r="H33" s="173"/>
      <c r="I33" s="173"/>
      <c r="J33" s="173"/>
      <c r="K33" s="173"/>
      <c r="L33" s="173"/>
      <c r="M33" s="173"/>
      <c r="N33" s="173"/>
      <c r="O33" s="173"/>
      <c r="P33" s="173"/>
      <c r="Q33" s="173"/>
      <c r="R33" s="173"/>
      <c r="S33" s="173"/>
      <c r="T33" s="173"/>
      <c r="U33" s="173"/>
      <c r="V33" s="173"/>
      <c r="W33" s="173"/>
      <c r="X33" s="173"/>
      <c r="Y33" s="173"/>
      <c r="Z33" s="173"/>
      <c r="AA33" s="173"/>
      <c r="AB33" s="173"/>
      <c r="AC33" s="174"/>
      <c r="AE33" s="507"/>
      <c r="AG33" s="507"/>
      <c r="AI33" s="507"/>
      <c r="AK33" s="92"/>
    </row>
    <row r="34" spans="1:37" ht="12.75" customHeight="1" outlineLevel="1">
      <c r="D34" s="106" t="str">
        <f>'Line Items'!D90</f>
        <v>[Other Revenue from Core Business Line 18]</v>
      </c>
      <c r="E34" s="89"/>
      <c r="F34" s="107" t="str">
        <f t="shared" si="0"/>
        <v>£000</v>
      </c>
      <c r="G34" s="173"/>
      <c r="H34" s="173"/>
      <c r="I34" s="173"/>
      <c r="J34" s="173"/>
      <c r="K34" s="173"/>
      <c r="L34" s="173"/>
      <c r="M34" s="173"/>
      <c r="N34" s="173"/>
      <c r="O34" s="173"/>
      <c r="P34" s="173"/>
      <c r="Q34" s="173"/>
      <c r="R34" s="173"/>
      <c r="S34" s="173"/>
      <c r="T34" s="173"/>
      <c r="U34" s="173"/>
      <c r="V34" s="173"/>
      <c r="W34" s="173"/>
      <c r="X34" s="173"/>
      <c r="Y34" s="173"/>
      <c r="Z34" s="173"/>
      <c r="AA34" s="173"/>
      <c r="AB34" s="173"/>
      <c r="AC34" s="174"/>
      <c r="AE34" s="507"/>
      <c r="AG34" s="507"/>
      <c r="AI34" s="507"/>
      <c r="AK34" s="92"/>
    </row>
    <row r="35" spans="1:37" ht="12.75" customHeight="1" outlineLevel="1">
      <c r="D35" s="106" t="str">
        <f>'Line Items'!D91</f>
        <v>[Other Revenue from Core Business Line 19]</v>
      </c>
      <c r="E35" s="89"/>
      <c r="F35" s="107" t="str">
        <f t="shared" si="0"/>
        <v>£000</v>
      </c>
      <c r="G35" s="173"/>
      <c r="H35" s="173"/>
      <c r="I35" s="173"/>
      <c r="J35" s="173"/>
      <c r="K35" s="173"/>
      <c r="L35" s="173"/>
      <c r="M35" s="173"/>
      <c r="N35" s="173"/>
      <c r="O35" s="173"/>
      <c r="P35" s="173"/>
      <c r="Q35" s="173"/>
      <c r="R35" s="173"/>
      <c r="S35" s="173"/>
      <c r="T35" s="173"/>
      <c r="U35" s="173"/>
      <c r="V35" s="173"/>
      <c r="W35" s="173"/>
      <c r="X35" s="173"/>
      <c r="Y35" s="173"/>
      <c r="Z35" s="173"/>
      <c r="AA35" s="173"/>
      <c r="AB35" s="173"/>
      <c r="AC35" s="174"/>
      <c r="AE35" s="507"/>
      <c r="AG35" s="507"/>
      <c r="AI35" s="507"/>
      <c r="AK35" s="92"/>
    </row>
    <row r="36" spans="1:37" ht="12.75" customHeight="1" outlineLevel="1">
      <c r="D36" s="106" t="str">
        <f>'Line Items'!D92</f>
        <v>[Other Revenue from Core Business Line 20]</v>
      </c>
      <c r="E36" s="89"/>
      <c r="F36" s="107" t="str">
        <f t="shared" si="0"/>
        <v>£000</v>
      </c>
      <c r="G36" s="173"/>
      <c r="H36" s="173"/>
      <c r="I36" s="173"/>
      <c r="J36" s="173"/>
      <c r="K36" s="173"/>
      <c r="L36" s="173"/>
      <c r="M36" s="173"/>
      <c r="N36" s="173"/>
      <c r="O36" s="173"/>
      <c r="P36" s="173"/>
      <c r="Q36" s="173"/>
      <c r="R36" s="173"/>
      <c r="S36" s="173"/>
      <c r="T36" s="173"/>
      <c r="U36" s="173"/>
      <c r="V36" s="173"/>
      <c r="W36" s="173"/>
      <c r="X36" s="173"/>
      <c r="Y36" s="173"/>
      <c r="Z36" s="173"/>
      <c r="AA36" s="173"/>
      <c r="AB36" s="173"/>
      <c r="AC36" s="174"/>
      <c r="AE36" s="507"/>
      <c r="AG36" s="507"/>
      <c r="AI36" s="507"/>
      <c r="AK36" s="92"/>
    </row>
    <row r="37" spans="1:37" ht="12.75" customHeight="1" outlineLevel="1">
      <c r="D37" s="106" t="str">
        <f>'Line Items'!D93</f>
        <v>[Other Revenue from Core Business Line 21]</v>
      </c>
      <c r="E37" s="89"/>
      <c r="F37" s="107" t="str">
        <f t="shared" si="0"/>
        <v>£000</v>
      </c>
      <c r="G37" s="173"/>
      <c r="H37" s="173"/>
      <c r="I37" s="173"/>
      <c r="J37" s="173"/>
      <c r="K37" s="173"/>
      <c r="L37" s="173"/>
      <c r="M37" s="173"/>
      <c r="N37" s="173"/>
      <c r="O37" s="173"/>
      <c r="P37" s="173"/>
      <c r="Q37" s="173"/>
      <c r="R37" s="173"/>
      <c r="S37" s="173"/>
      <c r="T37" s="173"/>
      <c r="U37" s="173"/>
      <c r="V37" s="173"/>
      <c r="W37" s="173"/>
      <c r="X37" s="173"/>
      <c r="Y37" s="173"/>
      <c r="Z37" s="173"/>
      <c r="AA37" s="173"/>
      <c r="AB37" s="173"/>
      <c r="AC37" s="174"/>
      <c r="AE37" s="507"/>
      <c r="AG37" s="507"/>
      <c r="AI37" s="507"/>
      <c r="AK37" s="92"/>
    </row>
    <row r="38" spans="1:37" ht="12.75" customHeight="1" outlineLevel="1">
      <c r="D38" s="106" t="str">
        <f>'Line Items'!D94</f>
        <v>[Other Revenue from Core Business Line 22]</v>
      </c>
      <c r="E38" s="89"/>
      <c r="F38" s="107" t="str">
        <f t="shared" si="0"/>
        <v>£000</v>
      </c>
      <c r="G38" s="173"/>
      <c r="H38" s="173"/>
      <c r="I38" s="173"/>
      <c r="J38" s="173"/>
      <c r="K38" s="173"/>
      <c r="L38" s="173"/>
      <c r="M38" s="173"/>
      <c r="N38" s="173"/>
      <c r="O38" s="173"/>
      <c r="P38" s="173"/>
      <c r="Q38" s="173"/>
      <c r="R38" s="173"/>
      <c r="S38" s="173"/>
      <c r="T38" s="173"/>
      <c r="U38" s="173"/>
      <c r="V38" s="173"/>
      <c r="W38" s="173"/>
      <c r="X38" s="173"/>
      <c r="Y38" s="173"/>
      <c r="Z38" s="173"/>
      <c r="AA38" s="173"/>
      <c r="AB38" s="173"/>
      <c r="AC38" s="174"/>
      <c r="AE38" s="507"/>
      <c r="AG38" s="507"/>
      <c r="AI38" s="507"/>
      <c r="AK38" s="92"/>
    </row>
    <row r="39" spans="1:37" ht="12.75" customHeight="1" outlineLevel="1">
      <c r="D39" s="106" t="str">
        <f>'Line Items'!D95</f>
        <v>[Other Revenue from Core Business Line 23]</v>
      </c>
      <c r="E39" s="89"/>
      <c r="F39" s="107" t="str">
        <f t="shared" si="0"/>
        <v>£000</v>
      </c>
      <c r="G39" s="173"/>
      <c r="H39" s="173"/>
      <c r="I39" s="173"/>
      <c r="J39" s="173"/>
      <c r="K39" s="173"/>
      <c r="L39" s="173"/>
      <c r="M39" s="173"/>
      <c r="N39" s="173"/>
      <c r="O39" s="173"/>
      <c r="P39" s="173"/>
      <c r="Q39" s="173"/>
      <c r="R39" s="173"/>
      <c r="S39" s="173"/>
      <c r="T39" s="173"/>
      <c r="U39" s="173"/>
      <c r="V39" s="173"/>
      <c r="W39" s="173"/>
      <c r="X39" s="173"/>
      <c r="Y39" s="173"/>
      <c r="Z39" s="173"/>
      <c r="AA39" s="173"/>
      <c r="AB39" s="173"/>
      <c r="AC39" s="174"/>
      <c r="AE39" s="507"/>
      <c r="AG39" s="507"/>
      <c r="AI39" s="507"/>
      <c r="AK39" s="92"/>
    </row>
    <row r="40" spans="1:37" ht="12.75" customHeight="1" outlineLevel="1">
      <c r="D40" s="106" t="str">
        <f>'Line Items'!D96</f>
        <v>[Other Revenue from Core Business Line 24]</v>
      </c>
      <c r="E40" s="89"/>
      <c r="F40" s="107" t="str">
        <f t="shared" si="0"/>
        <v>£000</v>
      </c>
      <c r="G40" s="173"/>
      <c r="H40" s="173"/>
      <c r="I40" s="173"/>
      <c r="J40" s="173"/>
      <c r="K40" s="173"/>
      <c r="L40" s="173"/>
      <c r="M40" s="173"/>
      <c r="N40" s="173"/>
      <c r="O40" s="173"/>
      <c r="P40" s="173"/>
      <c r="Q40" s="173"/>
      <c r="R40" s="173"/>
      <c r="S40" s="173"/>
      <c r="T40" s="173"/>
      <c r="U40" s="173"/>
      <c r="V40" s="173"/>
      <c r="W40" s="173"/>
      <c r="X40" s="173"/>
      <c r="Y40" s="173"/>
      <c r="Z40" s="173"/>
      <c r="AA40" s="173"/>
      <c r="AB40" s="173"/>
      <c r="AC40" s="174"/>
      <c r="AE40" s="507"/>
      <c r="AG40" s="507"/>
      <c r="AI40" s="507"/>
      <c r="AK40" s="92"/>
    </row>
    <row r="41" spans="1:37" ht="12.75" customHeight="1" outlineLevel="1">
      <c r="D41" s="117" t="str">
        <f>'Line Items'!D97</f>
        <v>[Other Revenue from Core Business Line 25]</v>
      </c>
      <c r="E41" s="175"/>
      <c r="F41" s="118" t="str">
        <f t="shared" si="0"/>
        <v>£000</v>
      </c>
      <c r="G41" s="176"/>
      <c r="H41" s="176"/>
      <c r="I41" s="176"/>
      <c r="J41" s="176"/>
      <c r="K41" s="176"/>
      <c r="L41" s="176"/>
      <c r="M41" s="176"/>
      <c r="N41" s="176"/>
      <c r="O41" s="176"/>
      <c r="P41" s="176"/>
      <c r="Q41" s="176"/>
      <c r="R41" s="176"/>
      <c r="S41" s="176"/>
      <c r="T41" s="176"/>
      <c r="U41" s="176"/>
      <c r="V41" s="176"/>
      <c r="W41" s="176"/>
      <c r="X41" s="176"/>
      <c r="Y41" s="176"/>
      <c r="Z41" s="176"/>
      <c r="AA41" s="176"/>
      <c r="AB41" s="176"/>
      <c r="AC41" s="177"/>
      <c r="AE41" s="508"/>
      <c r="AG41" s="508"/>
      <c r="AI41" s="508"/>
      <c r="AK41" s="96"/>
    </row>
    <row r="42" spans="1:37" ht="12.75" customHeight="1" outlineLevel="1">
      <c r="G42" s="90"/>
      <c r="H42" s="90"/>
      <c r="I42" s="90"/>
      <c r="J42" s="90"/>
      <c r="K42" s="90"/>
      <c r="L42" s="90"/>
      <c r="M42" s="90"/>
      <c r="N42" s="90"/>
      <c r="O42" s="90"/>
      <c r="P42" s="90"/>
      <c r="Q42" s="90"/>
      <c r="R42" s="90"/>
      <c r="S42" s="90"/>
      <c r="T42" s="90"/>
      <c r="U42" s="90"/>
      <c r="V42" s="90"/>
      <c r="W42" s="90"/>
      <c r="X42" s="90"/>
      <c r="Y42" s="90"/>
      <c r="Z42" s="90"/>
      <c r="AA42" s="90"/>
      <c r="AB42" s="90"/>
      <c r="AC42" s="90"/>
      <c r="AE42" s="90"/>
      <c r="AG42" s="90"/>
      <c r="AI42" s="90"/>
    </row>
    <row r="43" spans="1:37" ht="12.75" customHeight="1" outlineLevel="1">
      <c r="D43" s="188" t="str">
        <f>B15</f>
        <v>Other Revenue from Core Business</v>
      </c>
      <c r="E43" s="189"/>
      <c r="F43" s="190" t="str">
        <f>F41</f>
        <v>£000</v>
      </c>
      <c r="G43" s="191">
        <f t="shared" ref="G43:AC43" si="1">SUM(G17:G41)</f>
        <v>0</v>
      </c>
      <c r="H43" s="191">
        <f t="shared" si="1"/>
        <v>0</v>
      </c>
      <c r="I43" s="191">
        <f t="shared" si="1"/>
        <v>0</v>
      </c>
      <c r="J43" s="191">
        <f t="shared" si="1"/>
        <v>0</v>
      </c>
      <c r="K43" s="191">
        <f t="shared" si="1"/>
        <v>0</v>
      </c>
      <c r="L43" s="191">
        <f t="shared" si="1"/>
        <v>0</v>
      </c>
      <c r="M43" s="191">
        <f t="shared" si="1"/>
        <v>0</v>
      </c>
      <c r="N43" s="191">
        <f t="shared" si="1"/>
        <v>0</v>
      </c>
      <c r="O43" s="191">
        <f t="shared" si="1"/>
        <v>0</v>
      </c>
      <c r="P43" s="191">
        <f t="shared" si="1"/>
        <v>0</v>
      </c>
      <c r="Q43" s="191">
        <f t="shared" si="1"/>
        <v>0</v>
      </c>
      <c r="R43" s="191">
        <f t="shared" si="1"/>
        <v>0</v>
      </c>
      <c r="S43" s="191">
        <f t="shared" si="1"/>
        <v>0</v>
      </c>
      <c r="T43" s="191">
        <f t="shared" si="1"/>
        <v>0</v>
      </c>
      <c r="U43" s="191">
        <f t="shared" si="1"/>
        <v>0</v>
      </c>
      <c r="V43" s="191">
        <f t="shared" si="1"/>
        <v>0</v>
      </c>
      <c r="W43" s="191">
        <f t="shared" si="1"/>
        <v>0</v>
      </c>
      <c r="X43" s="191">
        <f t="shared" si="1"/>
        <v>0</v>
      </c>
      <c r="Y43" s="191">
        <f t="shared" si="1"/>
        <v>0</v>
      </c>
      <c r="Z43" s="191">
        <f t="shared" si="1"/>
        <v>0</v>
      </c>
      <c r="AA43" s="191">
        <f t="shared" si="1"/>
        <v>0</v>
      </c>
      <c r="AB43" s="191">
        <f t="shared" si="1"/>
        <v>0</v>
      </c>
      <c r="AC43" s="192">
        <f t="shared" si="1"/>
        <v>0</v>
      </c>
      <c r="AE43" s="509">
        <f>SUM(AE17:AE41)</f>
        <v>0</v>
      </c>
      <c r="AG43" s="509">
        <f>SUM(AG17:AG41)</f>
        <v>0</v>
      </c>
      <c r="AI43" s="509">
        <f>SUM(AI17:AI41)</f>
        <v>0</v>
      </c>
      <c r="AK43" s="853"/>
    </row>
    <row r="44" spans="1:37">
      <c r="G44" s="90"/>
      <c r="H44" s="90"/>
      <c r="I44" s="90"/>
      <c r="J44" s="90"/>
      <c r="K44" s="90"/>
      <c r="L44" s="90"/>
      <c r="M44" s="90"/>
      <c r="N44" s="90"/>
      <c r="O44" s="90"/>
      <c r="P44" s="90"/>
      <c r="Q44" s="90"/>
      <c r="R44" s="90"/>
      <c r="S44" s="90"/>
      <c r="T44" s="90"/>
      <c r="U44" s="90"/>
      <c r="V44" s="90"/>
      <c r="W44" s="90"/>
      <c r="X44" s="90"/>
      <c r="Y44" s="90"/>
      <c r="Z44" s="90"/>
      <c r="AA44" s="90"/>
      <c r="AB44" s="90"/>
      <c r="AC44" s="90"/>
      <c r="AE44" s="90"/>
      <c r="AG44" s="90"/>
      <c r="AI44" s="90"/>
    </row>
    <row r="45" spans="1:37" ht="15">
      <c r="B45" s="15" t="str">
        <f>'Line Items'!B99</f>
        <v>Revenue from Station Access Offcharged</v>
      </c>
      <c r="C45" s="15"/>
      <c r="D45" s="170"/>
      <c r="E45" s="170"/>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row>
    <row r="46" spans="1:37" ht="12.75" customHeight="1">
      <c r="A46" s="187"/>
    </row>
    <row r="47" spans="1:37" ht="12.75" customHeight="1">
      <c r="A47" s="187"/>
      <c r="C47" s="228" t="s">
        <v>881</v>
      </c>
    </row>
    <row r="48" spans="1:37" ht="12.75" customHeight="1" outlineLevel="1">
      <c r="D48" s="100" t="str">
        <f>'Line Items'!D102</f>
        <v>Station Access Income LTC - Acocks Green</v>
      </c>
      <c r="E48" s="85"/>
      <c r="F48" s="101" t="s">
        <v>102</v>
      </c>
      <c r="G48" s="171"/>
      <c r="H48" s="171"/>
      <c r="I48" s="171"/>
      <c r="J48" s="171"/>
      <c r="K48" s="171"/>
      <c r="L48" s="171"/>
      <c r="M48" s="171"/>
      <c r="N48" s="171"/>
      <c r="O48" s="171"/>
      <c r="P48" s="171"/>
      <c r="Q48" s="171"/>
      <c r="R48" s="171"/>
      <c r="S48" s="171"/>
      <c r="T48" s="171"/>
      <c r="U48" s="171"/>
      <c r="V48" s="171"/>
      <c r="W48" s="171"/>
      <c r="X48" s="171"/>
      <c r="Y48" s="171"/>
      <c r="Z48" s="171"/>
      <c r="AA48" s="171"/>
      <c r="AB48" s="171"/>
      <c r="AC48" s="185"/>
      <c r="AE48" s="511"/>
      <c r="AG48" s="511"/>
      <c r="AI48" s="511"/>
      <c r="AK48" s="425"/>
    </row>
    <row r="49" spans="4:37" ht="12.75" customHeight="1" outlineLevel="1">
      <c r="D49" s="106" t="str">
        <f>'Line Items'!D103</f>
        <v>Station Access Income LTC - Acton Bridge</v>
      </c>
      <c r="E49" s="89"/>
      <c r="F49" s="107" t="str">
        <f t="shared" ref="F49:F112" si="2">F48</f>
        <v>£000</v>
      </c>
      <c r="G49" s="173"/>
      <c r="H49" s="173"/>
      <c r="I49" s="173"/>
      <c r="J49" s="173"/>
      <c r="K49" s="173"/>
      <c r="L49" s="173"/>
      <c r="M49" s="173"/>
      <c r="N49" s="173"/>
      <c r="O49" s="173"/>
      <c r="P49" s="173"/>
      <c r="Q49" s="173"/>
      <c r="R49" s="173"/>
      <c r="S49" s="173"/>
      <c r="T49" s="173"/>
      <c r="U49" s="173"/>
      <c r="V49" s="173"/>
      <c r="W49" s="173"/>
      <c r="X49" s="173"/>
      <c r="Y49" s="173"/>
      <c r="Z49" s="173"/>
      <c r="AA49" s="173"/>
      <c r="AB49" s="173"/>
      <c r="AC49" s="174"/>
      <c r="AE49" s="507"/>
      <c r="AG49" s="507"/>
      <c r="AI49" s="507"/>
      <c r="AK49" s="92"/>
    </row>
    <row r="50" spans="4:37" ht="12.75" customHeight="1" outlineLevel="1">
      <c r="D50" s="106" t="str">
        <f>'Line Items'!D104</f>
        <v>Station Access Income LTC - Adderley Park</v>
      </c>
      <c r="E50" s="89"/>
      <c r="F50" s="107" t="str">
        <f t="shared" si="2"/>
        <v>£000</v>
      </c>
      <c r="G50" s="173"/>
      <c r="H50" s="173"/>
      <c r="I50" s="173"/>
      <c r="J50" s="173"/>
      <c r="K50" s="173"/>
      <c r="L50" s="173"/>
      <c r="M50" s="173"/>
      <c r="N50" s="173"/>
      <c r="O50" s="173"/>
      <c r="P50" s="173"/>
      <c r="Q50" s="173"/>
      <c r="R50" s="173"/>
      <c r="S50" s="173"/>
      <c r="T50" s="173"/>
      <c r="U50" s="173"/>
      <c r="V50" s="173"/>
      <c r="W50" s="173"/>
      <c r="X50" s="173"/>
      <c r="Y50" s="173"/>
      <c r="Z50" s="173"/>
      <c r="AA50" s="173"/>
      <c r="AB50" s="173"/>
      <c r="AC50" s="174"/>
      <c r="AE50" s="507"/>
      <c r="AG50" s="507"/>
      <c r="AI50" s="507"/>
      <c r="AK50" s="92"/>
    </row>
    <row r="51" spans="4:37" ht="12.75" customHeight="1" outlineLevel="1">
      <c r="D51" s="106" t="str">
        <f>'Line Items'!D105</f>
        <v>Station Access Income LTC - Albrighton</v>
      </c>
      <c r="E51" s="89"/>
      <c r="F51" s="107" t="str">
        <f t="shared" si="2"/>
        <v>£000</v>
      </c>
      <c r="G51" s="173"/>
      <c r="H51" s="173"/>
      <c r="I51" s="173"/>
      <c r="J51" s="173"/>
      <c r="K51" s="173"/>
      <c r="L51" s="173"/>
      <c r="M51" s="173"/>
      <c r="N51" s="173"/>
      <c r="O51" s="173"/>
      <c r="P51" s="173"/>
      <c r="Q51" s="173"/>
      <c r="R51" s="173"/>
      <c r="S51" s="173"/>
      <c r="T51" s="173"/>
      <c r="U51" s="173"/>
      <c r="V51" s="173"/>
      <c r="W51" s="173"/>
      <c r="X51" s="173"/>
      <c r="Y51" s="173"/>
      <c r="Z51" s="173"/>
      <c r="AA51" s="173"/>
      <c r="AB51" s="173"/>
      <c r="AC51" s="174"/>
      <c r="AE51" s="507"/>
      <c r="AG51" s="507"/>
      <c r="AI51" s="507"/>
      <c r="AK51" s="92"/>
    </row>
    <row r="52" spans="4:37" ht="12.75" customHeight="1" outlineLevel="1">
      <c r="D52" s="106" t="str">
        <f>'Line Items'!D106</f>
        <v>Station Access Income LTC - Alvechurch</v>
      </c>
      <c r="E52" s="89"/>
      <c r="F52" s="107" t="str">
        <f t="shared" si="2"/>
        <v>£000</v>
      </c>
      <c r="G52" s="173"/>
      <c r="H52" s="173"/>
      <c r="I52" s="173"/>
      <c r="J52" s="173"/>
      <c r="K52" s="173"/>
      <c r="L52" s="173"/>
      <c r="M52" s="173"/>
      <c r="N52" s="173"/>
      <c r="O52" s="173"/>
      <c r="P52" s="173"/>
      <c r="Q52" s="173"/>
      <c r="R52" s="173"/>
      <c r="S52" s="173"/>
      <c r="T52" s="173"/>
      <c r="U52" s="173"/>
      <c r="V52" s="173"/>
      <c r="W52" s="173"/>
      <c r="X52" s="173"/>
      <c r="Y52" s="173"/>
      <c r="Z52" s="173"/>
      <c r="AA52" s="173"/>
      <c r="AB52" s="173"/>
      <c r="AC52" s="174"/>
      <c r="AE52" s="507"/>
      <c r="AG52" s="507"/>
      <c r="AI52" s="507"/>
      <c r="AK52" s="92"/>
    </row>
    <row r="53" spans="4:37" ht="12.75" customHeight="1" outlineLevel="1">
      <c r="D53" s="106" t="str">
        <f>'Line Items'!D107</f>
        <v>Station Access Income LTC - Apsley</v>
      </c>
      <c r="E53" s="89"/>
      <c r="F53" s="107" t="str">
        <f t="shared" si="2"/>
        <v>£000</v>
      </c>
      <c r="G53" s="173"/>
      <c r="H53" s="173"/>
      <c r="I53" s="173"/>
      <c r="J53" s="173"/>
      <c r="K53" s="173"/>
      <c r="L53" s="173"/>
      <c r="M53" s="173"/>
      <c r="N53" s="173"/>
      <c r="O53" s="173"/>
      <c r="P53" s="173"/>
      <c r="Q53" s="173"/>
      <c r="R53" s="173"/>
      <c r="S53" s="173"/>
      <c r="T53" s="173"/>
      <c r="U53" s="173"/>
      <c r="V53" s="173"/>
      <c r="W53" s="173"/>
      <c r="X53" s="173"/>
      <c r="Y53" s="173"/>
      <c r="Z53" s="173"/>
      <c r="AA53" s="173"/>
      <c r="AB53" s="173"/>
      <c r="AC53" s="174"/>
      <c r="AE53" s="507"/>
      <c r="AG53" s="507"/>
      <c r="AI53" s="507"/>
      <c r="AK53" s="92"/>
    </row>
    <row r="54" spans="4:37" ht="12.75" customHeight="1" outlineLevel="1">
      <c r="D54" s="106" t="str">
        <f>'Line Items'!D108</f>
        <v>Station Access Income LTC - Aspley Guise</v>
      </c>
      <c r="E54" s="89"/>
      <c r="F54" s="107" t="str">
        <f t="shared" si="2"/>
        <v>£000</v>
      </c>
      <c r="G54" s="173"/>
      <c r="H54" s="173"/>
      <c r="I54" s="173"/>
      <c r="J54" s="173"/>
      <c r="K54" s="173"/>
      <c r="L54" s="173"/>
      <c r="M54" s="173"/>
      <c r="N54" s="173"/>
      <c r="O54" s="173"/>
      <c r="P54" s="173"/>
      <c r="Q54" s="173"/>
      <c r="R54" s="173"/>
      <c r="S54" s="173"/>
      <c r="T54" s="173"/>
      <c r="U54" s="173"/>
      <c r="V54" s="173"/>
      <c r="W54" s="173"/>
      <c r="X54" s="173"/>
      <c r="Y54" s="173"/>
      <c r="Z54" s="173"/>
      <c r="AA54" s="173"/>
      <c r="AB54" s="173"/>
      <c r="AC54" s="174"/>
      <c r="AE54" s="507"/>
      <c r="AG54" s="507"/>
      <c r="AI54" s="507"/>
      <c r="AK54" s="92"/>
    </row>
    <row r="55" spans="4:37" ht="12.75" customHeight="1" outlineLevel="1">
      <c r="D55" s="106" t="str">
        <f>'Line Items'!D109</f>
        <v>Station Access Income LTC - Aston</v>
      </c>
      <c r="E55" s="89"/>
      <c r="F55" s="107" t="str">
        <f t="shared" si="2"/>
        <v>£000</v>
      </c>
      <c r="G55" s="173"/>
      <c r="H55" s="173"/>
      <c r="I55" s="173"/>
      <c r="J55" s="173"/>
      <c r="K55" s="173"/>
      <c r="L55" s="173"/>
      <c r="M55" s="173"/>
      <c r="N55" s="173"/>
      <c r="O55" s="173"/>
      <c r="P55" s="173"/>
      <c r="Q55" s="173"/>
      <c r="R55" s="173"/>
      <c r="S55" s="173"/>
      <c r="T55" s="173"/>
      <c r="U55" s="173"/>
      <c r="V55" s="173"/>
      <c r="W55" s="173"/>
      <c r="X55" s="173"/>
      <c r="Y55" s="173"/>
      <c r="Z55" s="173"/>
      <c r="AA55" s="173"/>
      <c r="AB55" s="173"/>
      <c r="AC55" s="174"/>
      <c r="AE55" s="507"/>
      <c r="AG55" s="507"/>
      <c r="AI55" s="507"/>
      <c r="AK55" s="92"/>
    </row>
    <row r="56" spans="4:37" ht="12.75" customHeight="1" outlineLevel="1">
      <c r="D56" s="106" t="str">
        <f>'Line Items'!D110</f>
        <v>Station Access Income LTC - Atherstone</v>
      </c>
      <c r="E56" s="89"/>
      <c r="F56" s="107" t="str">
        <f t="shared" si="2"/>
        <v>£000</v>
      </c>
      <c r="G56" s="173"/>
      <c r="H56" s="173"/>
      <c r="I56" s="173"/>
      <c r="J56" s="173"/>
      <c r="K56" s="173"/>
      <c r="L56" s="173"/>
      <c r="M56" s="173"/>
      <c r="N56" s="173"/>
      <c r="O56" s="173"/>
      <c r="P56" s="173"/>
      <c r="Q56" s="173"/>
      <c r="R56" s="173"/>
      <c r="S56" s="173"/>
      <c r="T56" s="173"/>
      <c r="U56" s="173"/>
      <c r="V56" s="173"/>
      <c r="W56" s="173"/>
      <c r="X56" s="173"/>
      <c r="Y56" s="173"/>
      <c r="Z56" s="173"/>
      <c r="AA56" s="173"/>
      <c r="AB56" s="173"/>
      <c r="AC56" s="174"/>
      <c r="AE56" s="507"/>
      <c r="AG56" s="507"/>
      <c r="AI56" s="507"/>
      <c r="AK56" s="92"/>
    </row>
    <row r="57" spans="4:37" ht="12.75" customHeight="1" outlineLevel="1">
      <c r="D57" s="106" t="str">
        <f>'Line Items'!D111</f>
        <v>Station Access Income LTC - Barlaston</v>
      </c>
      <c r="E57" s="89"/>
      <c r="F57" s="107" t="str">
        <f t="shared" si="2"/>
        <v>£000</v>
      </c>
      <c r="G57" s="173"/>
      <c r="H57" s="173"/>
      <c r="I57" s="173"/>
      <c r="J57" s="173"/>
      <c r="K57" s="173"/>
      <c r="L57" s="173"/>
      <c r="M57" s="173"/>
      <c r="N57" s="173"/>
      <c r="O57" s="173"/>
      <c r="P57" s="173"/>
      <c r="Q57" s="173"/>
      <c r="R57" s="173"/>
      <c r="S57" s="173"/>
      <c r="T57" s="173"/>
      <c r="U57" s="173"/>
      <c r="V57" s="173"/>
      <c r="W57" s="173"/>
      <c r="X57" s="173"/>
      <c r="Y57" s="173"/>
      <c r="Z57" s="173"/>
      <c r="AA57" s="173"/>
      <c r="AB57" s="173"/>
      <c r="AC57" s="174"/>
      <c r="AE57" s="507"/>
      <c r="AG57" s="507"/>
      <c r="AI57" s="507"/>
      <c r="AK57" s="92"/>
    </row>
    <row r="58" spans="4:37" ht="12.75" customHeight="1" outlineLevel="1">
      <c r="D58" s="106" t="str">
        <f>'Line Items'!D112</f>
        <v>Station Access Income LTC - Barnt Green</v>
      </c>
      <c r="E58" s="89"/>
      <c r="F58" s="107" t="str">
        <f t="shared" si="2"/>
        <v>£000</v>
      </c>
      <c r="G58" s="173"/>
      <c r="H58" s="173"/>
      <c r="I58" s="173"/>
      <c r="J58" s="173"/>
      <c r="K58" s="173"/>
      <c r="L58" s="173"/>
      <c r="M58" s="173"/>
      <c r="N58" s="173"/>
      <c r="O58" s="173"/>
      <c r="P58" s="173"/>
      <c r="Q58" s="173"/>
      <c r="R58" s="173"/>
      <c r="S58" s="173"/>
      <c r="T58" s="173"/>
      <c r="U58" s="173"/>
      <c r="V58" s="173"/>
      <c r="W58" s="173"/>
      <c r="X58" s="173"/>
      <c r="Y58" s="173"/>
      <c r="Z58" s="173"/>
      <c r="AA58" s="173"/>
      <c r="AB58" s="173"/>
      <c r="AC58" s="174"/>
      <c r="AE58" s="507"/>
      <c r="AG58" s="507"/>
      <c r="AI58" s="507"/>
      <c r="AK58" s="92"/>
    </row>
    <row r="59" spans="4:37" ht="12.75" customHeight="1" outlineLevel="1">
      <c r="D59" s="106" t="str">
        <f>'Line Items'!D113</f>
        <v>Station Access Income LTC - Bearley</v>
      </c>
      <c r="E59" s="89"/>
      <c r="F59" s="107" t="str">
        <f t="shared" si="2"/>
        <v>£000</v>
      </c>
      <c r="G59" s="173"/>
      <c r="H59" s="173"/>
      <c r="I59" s="173"/>
      <c r="J59" s="173"/>
      <c r="K59" s="173"/>
      <c r="L59" s="173"/>
      <c r="M59" s="173"/>
      <c r="N59" s="173"/>
      <c r="O59" s="173"/>
      <c r="P59" s="173"/>
      <c r="Q59" s="173"/>
      <c r="R59" s="173"/>
      <c r="S59" s="173"/>
      <c r="T59" s="173"/>
      <c r="U59" s="173"/>
      <c r="V59" s="173"/>
      <c r="W59" s="173"/>
      <c r="X59" s="173"/>
      <c r="Y59" s="173"/>
      <c r="Z59" s="173"/>
      <c r="AA59" s="173"/>
      <c r="AB59" s="173"/>
      <c r="AC59" s="174"/>
      <c r="AE59" s="507"/>
      <c r="AG59" s="507"/>
      <c r="AI59" s="507"/>
      <c r="AK59" s="92"/>
    </row>
    <row r="60" spans="4:37" ht="12.75" customHeight="1" outlineLevel="1">
      <c r="D60" s="106" t="str">
        <f>'Line Items'!D114</f>
        <v>Station Access Income LTC - Bedford St Johns</v>
      </c>
      <c r="E60" s="89"/>
      <c r="F60" s="107" t="str">
        <f t="shared" si="2"/>
        <v>£000</v>
      </c>
      <c r="G60" s="173"/>
      <c r="H60" s="173"/>
      <c r="I60" s="173"/>
      <c r="J60" s="173"/>
      <c r="K60" s="173"/>
      <c r="L60" s="173"/>
      <c r="M60" s="173"/>
      <c r="N60" s="173"/>
      <c r="O60" s="173"/>
      <c r="P60" s="173"/>
      <c r="Q60" s="173"/>
      <c r="R60" s="173"/>
      <c r="S60" s="173"/>
      <c r="T60" s="173"/>
      <c r="U60" s="173"/>
      <c r="V60" s="173"/>
      <c r="W60" s="173"/>
      <c r="X60" s="173"/>
      <c r="Y60" s="173"/>
      <c r="Z60" s="173"/>
      <c r="AA60" s="173"/>
      <c r="AB60" s="173"/>
      <c r="AC60" s="174"/>
      <c r="AE60" s="507"/>
      <c r="AG60" s="507"/>
      <c r="AI60" s="507"/>
      <c r="AK60" s="92"/>
    </row>
    <row r="61" spans="4:37" ht="12.75" customHeight="1" outlineLevel="1">
      <c r="D61" s="106" t="str">
        <f>'Line Items'!D115</f>
        <v>Station Access Income LTC - Bedworth</v>
      </c>
      <c r="E61" s="89"/>
      <c r="F61" s="107" t="str">
        <f t="shared" si="2"/>
        <v>£000</v>
      </c>
      <c r="G61" s="173"/>
      <c r="H61" s="173"/>
      <c r="I61" s="173"/>
      <c r="J61" s="173"/>
      <c r="K61" s="173"/>
      <c r="L61" s="173"/>
      <c r="M61" s="173"/>
      <c r="N61" s="173"/>
      <c r="O61" s="173"/>
      <c r="P61" s="173"/>
      <c r="Q61" s="173"/>
      <c r="R61" s="173"/>
      <c r="S61" s="173"/>
      <c r="T61" s="173"/>
      <c r="U61" s="173"/>
      <c r="V61" s="173"/>
      <c r="W61" s="173"/>
      <c r="X61" s="173"/>
      <c r="Y61" s="173"/>
      <c r="Z61" s="173"/>
      <c r="AA61" s="173"/>
      <c r="AB61" s="173"/>
      <c r="AC61" s="174"/>
      <c r="AE61" s="507"/>
      <c r="AG61" s="507"/>
      <c r="AI61" s="507"/>
      <c r="AK61" s="92"/>
    </row>
    <row r="62" spans="4:37" ht="12.75" customHeight="1" outlineLevel="1">
      <c r="D62" s="106" t="str">
        <f>'Line Items'!D116</f>
        <v>Station Access Income LTC - Berkhamsted</v>
      </c>
      <c r="E62" s="89"/>
      <c r="F62" s="107" t="str">
        <f t="shared" si="2"/>
        <v>£000</v>
      </c>
      <c r="G62" s="173"/>
      <c r="H62" s="173"/>
      <c r="I62" s="173"/>
      <c r="J62" s="173"/>
      <c r="K62" s="173"/>
      <c r="L62" s="173"/>
      <c r="M62" s="173"/>
      <c r="N62" s="173"/>
      <c r="O62" s="173"/>
      <c r="P62" s="173"/>
      <c r="Q62" s="173"/>
      <c r="R62" s="173"/>
      <c r="S62" s="173"/>
      <c r="T62" s="173"/>
      <c r="U62" s="173"/>
      <c r="V62" s="173"/>
      <c r="W62" s="173"/>
      <c r="X62" s="173"/>
      <c r="Y62" s="173"/>
      <c r="Z62" s="173"/>
      <c r="AA62" s="173"/>
      <c r="AB62" s="173"/>
      <c r="AC62" s="174"/>
      <c r="AE62" s="507"/>
      <c r="AG62" s="507"/>
      <c r="AI62" s="507"/>
      <c r="AK62" s="92"/>
    </row>
    <row r="63" spans="4:37" ht="12.75" customHeight="1" outlineLevel="1">
      <c r="D63" s="106" t="str">
        <f>'Line Items'!D117</f>
        <v>Station Access Income LTC - Berkswell</v>
      </c>
      <c r="E63" s="89"/>
      <c r="F63" s="107" t="str">
        <f t="shared" si="2"/>
        <v>£000</v>
      </c>
      <c r="G63" s="173"/>
      <c r="H63" s="173"/>
      <c r="I63" s="173"/>
      <c r="J63" s="173"/>
      <c r="K63" s="173"/>
      <c r="L63" s="173"/>
      <c r="M63" s="173"/>
      <c r="N63" s="173"/>
      <c r="O63" s="173"/>
      <c r="P63" s="173"/>
      <c r="Q63" s="173"/>
      <c r="R63" s="173"/>
      <c r="S63" s="173"/>
      <c r="T63" s="173"/>
      <c r="U63" s="173"/>
      <c r="V63" s="173"/>
      <c r="W63" s="173"/>
      <c r="X63" s="173"/>
      <c r="Y63" s="173"/>
      <c r="Z63" s="173"/>
      <c r="AA63" s="173"/>
      <c r="AB63" s="173"/>
      <c r="AC63" s="174"/>
      <c r="AE63" s="507"/>
      <c r="AG63" s="507"/>
      <c r="AI63" s="507"/>
      <c r="AK63" s="92"/>
    </row>
    <row r="64" spans="4:37" ht="12.75" customHeight="1" outlineLevel="1">
      <c r="D64" s="106" t="str">
        <f>'Line Items'!D118</f>
        <v>Station Access Income LTC - Bermuda Park</v>
      </c>
      <c r="E64" s="89"/>
      <c r="F64" s="107" t="str">
        <f t="shared" si="2"/>
        <v>£000</v>
      </c>
      <c r="G64" s="173"/>
      <c r="H64" s="173"/>
      <c r="I64" s="173"/>
      <c r="J64" s="173"/>
      <c r="K64" s="173"/>
      <c r="L64" s="173"/>
      <c r="M64" s="173"/>
      <c r="N64" s="173"/>
      <c r="O64" s="173"/>
      <c r="P64" s="173"/>
      <c r="Q64" s="173"/>
      <c r="R64" s="173"/>
      <c r="S64" s="173"/>
      <c r="T64" s="173"/>
      <c r="U64" s="173"/>
      <c r="V64" s="173"/>
      <c r="W64" s="173"/>
      <c r="X64" s="173"/>
      <c r="Y64" s="173"/>
      <c r="Z64" s="173"/>
      <c r="AA64" s="173"/>
      <c r="AB64" s="173"/>
      <c r="AC64" s="174"/>
      <c r="AE64" s="507"/>
      <c r="AG64" s="507"/>
      <c r="AI64" s="507"/>
      <c r="AK64" s="92"/>
    </row>
    <row r="65" spans="4:37" ht="12.75" customHeight="1" outlineLevel="1">
      <c r="D65" s="106" t="str">
        <f>'Line Items'!D119</f>
        <v>Station Access Income LTC - Bescot Stadium</v>
      </c>
      <c r="E65" s="89"/>
      <c r="F65" s="107" t="str">
        <f t="shared" si="2"/>
        <v>£000</v>
      </c>
      <c r="G65" s="173"/>
      <c r="H65" s="173"/>
      <c r="I65" s="173"/>
      <c r="J65" s="173"/>
      <c r="K65" s="173"/>
      <c r="L65" s="173"/>
      <c r="M65" s="173"/>
      <c r="N65" s="173"/>
      <c r="O65" s="173"/>
      <c r="P65" s="173"/>
      <c r="Q65" s="173"/>
      <c r="R65" s="173"/>
      <c r="S65" s="173"/>
      <c r="T65" s="173"/>
      <c r="U65" s="173"/>
      <c r="V65" s="173"/>
      <c r="W65" s="173"/>
      <c r="X65" s="173"/>
      <c r="Y65" s="173"/>
      <c r="Z65" s="173"/>
      <c r="AA65" s="173"/>
      <c r="AB65" s="173"/>
      <c r="AC65" s="174"/>
      <c r="AE65" s="507"/>
      <c r="AG65" s="507"/>
      <c r="AI65" s="507"/>
      <c r="AK65" s="92"/>
    </row>
    <row r="66" spans="4:37" ht="12.75" customHeight="1" outlineLevel="1">
      <c r="D66" s="106" t="str">
        <f>'Line Items'!D120</f>
        <v>Station Access Income LTC - Bilbrook</v>
      </c>
      <c r="E66" s="89"/>
      <c r="F66" s="107" t="str">
        <f t="shared" si="2"/>
        <v>£000</v>
      </c>
      <c r="G66" s="173"/>
      <c r="H66" s="173"/>
      <c r="I66" s="173"/>
      <c r="J66" s="173"/>
      <c r="K66" s="173"/>
      <c r="L66" s="173"/>
      <c r="M66" s="173"/>
      <c r="N66" s="173"/>
      <c r="O66" s="173"/>
      <c r="P66" s="173"/>
      <c r="Q66" s="173"/>
      <c r="R66" s="173"/>
      <c r="S66" s="173"/>
      <c r="T66" s="173"/>
      <c r="U66" s="173"/>
      <c r="V66" s="173"/>
      <c r="W66" s="173"/>
      <c r="X66" s="173"/>
      <c r="Y66" s="173"/>
      <c r="Z66" s="173"/>
      <c r="AA66" s="173"/>
      <c r="AB66" s="173"/>
      <c r="AC66" s="174"/>
      <c r="AE66" s="507"/>
      <c r="AG66" s="507"/>
      <c r="AI66" s="507"/>
      <c r="AK66" s="92"/>
    </row>
    <row r="67" spans="4:37" ht="12.75" customHeight="1" outlineLevel="1">
      <c r="D67" s="106" t="str">
        <f>'Line Items'!D121</f>
        <v>Station Access Income LTC - Birmingham Snow Hill</v>
      </c>
      <c r="E67" s="89"/>
      <c r="F67" s="107" t="str">
        <f t="shared" si="2"/>
        <v>£000</v>
      </c>
      <c r="G67" s="173"/>
      <c r="H67" s="173"/>
      <c r="I67" s="173"/>
      <c r="J67" s="173"/>
      <c r="K67" s="173"/>
      <c r="L67" s="173"/>
      <c r="M67" s="173"/>
      <c r="N67" s="173"/>
      <c r="O67" s="173"/>
      <c r="P67" s="173"/>
      <c r="Q67" s="173"/>
      <c r="R67" s="173"/>
      <c r="S67" s="173"/>
      <c r="T67" s="173"/>
      <c r="U67" s="173"/>
      <c r="V67" s="173"/>
      <c r="W67" s="173"/>
      <c r="X67" s="173"/>
      <c r="Y67" s="173"/>
      <c r="Z67" s="173"/>
      <c r="AA67" s="173"/>
      <c r="AB67" s="173"/>
      <c r="AC67" s="174"/>
      <c r="AE67" s="507"/>
      <c r="AG67" s="507"/>
      <c r="AI67" s="507"/>
      <c r="AK67" s="92"/>
    </row>
    <row r="68" spans="4:37" ht="12.75" customHeight="1" outlineLevel="1">
      <c r="D68" s="106" t="str">
        <f>'Line Items'!D122</f>
        <v>Station Access Income LTC - Blake Street</v>
      </c>
      <c r="E68" s="89"/>
      <c r="F68" s="107" t="str">
        <f t="shared" si="2"/>
        <v>£000</v>
      </c>
      <c r="G68" s="173"/>
      <c r="H68" s="173"/>
      <c r="I68" s="173"/>
      <c r="J68" s="173"/>
      <c r="K68" s="173"/>
      <c r="L68" s="173"/>
      <c r="M68" s="173"/>
      <c r="N68" s="173"/>
      <c r="O68" s="173"/>
      <c r="P68" s="173"/>
      <c r="Q68" s="173"/>
      <c r="R68" s="173"/>
      <c r="S68" s="173"/>
      <c r="T68" s="173"/>
      <c r="U68" s="173"/>
      <c r="V68" s="173"/>
      <c r="W68" s="173"/>
      <c r="X68" s="173"/>
      <c r="Y68" s="173"/>
      <c r="Z68" s="173"/>
      <c r="AA68" s="173"/>
      <c r="AB68" s="173"/>
      <c r="AC68" s="174"/>
      <c r="AE68" s="507"/>
      <c r="AG68" s="507"/>
      <c r="AI68" s="507"/>
      <c r="AK68" s="92"/>
    </row>
    <row r="69" spans="4:37" ht="12.75" customHeight="1" outlineLevel="1">
      <c r="D69" s="106" t="str">
        <f>'Line Items'!D123</f>
        <v>Station Access Income LTC - Blakedown</v>
      </c>
      <c r="E69" s="89"/>
      <c r="F69" s="107" t="str">
        <f t="shared" si="2"/>
        <v>£000</v>
      </c>
      <c r="G69" s="173"/>
      <c r="H69" s="173"/>
      <c r="I69" s="173"/>
      <c r="J69" s="173"/>
      <c r="K69" s="173"/>
      <c r="L69" s="173"/>
      <c r="M69" s="173"/>
      <c r="N69" s="173"/>
      <c r="O69" s="173"/>
      <c r="P69" s="173"/>
      <c r="Q69" s="173"/>
      <c r="R69" s="173"/>
      <c r="S69" s="173"/>
      <c r="T69" s="173"/>
      <c r="U69" s="173"/>
      <c r="V69" s="173"/>
      <c r="W69" s="173"/>
      <c r="X69" s="173"/>
      <c r="Y69" s="173"/>
      <c r="Z69" s="173"/>
      <c r="AA69" s="173"/>
      <c r="AB69" s="173"/>
      <c r="AC69" s="174"/>
      <c r="AE69" s="507"/>
      <c r="AG69" s="507"/>
      <c r="AI69" s="507"/>
      <c r="AK69" s="92"/>
    </row>
    <row r="70" spans="4:37" ht="12.75" customHeight="1" outlineLevel="1">
      <c r="D70" s="106" t="str">
        <f>'Line Items'!D124</f>
        <v>Station Access Income LTC - Bletchley</v>
      </c>
      <c r="E70" s="89"/>
      <c r="F70" s="107" t="str">
        <f t="shared" si="2"/>
        <v>£000</v>
      </c>
      <c r="G70" s="173"/>
      <c r="H70" s="173"/>
      <c r="I70" s="173"/>
      <c r="J70" s="173"/>
      <c r="K70" s="173"/>
      <c r="L70" s="173"/>
      <c r="M70" s="173"/>
      <c r="N70" s="173"/>
      <c r="O70" s="173"/>
      <c r="P70" s="173"/>
      <c r="Q70" s="173"/>
      <c r="R70" s="173"/>
      <c r="S70" s="173"/>
      <c r="T70" s="173"/>
      <c r="U70" s="173"/>
      <c r="V70" s="173"/>
      <c r="W70" s="173"/>
      <c r="X70" s="173"/>
      <c r="Y70" s="173"/>
      <c r="Z70" s="173"/>
      <c r="AA70" s="173"/>
      <c r="AB70" s="173"/>
      <c r="AC70" s="174"/>
      <c r="AE70" s="507"/>
      <c r="AG70" s="507"/>
      <c r="AI70" s="507"/>
      <c r="AK70" s="92"/>
    </row>
    <row r="71" spans="4:37" ht="12.75" customHeight="1" outlineLevel="1">
      <c r="D71" s="106" t="str">
        <f>'Line Items'!D125</f>
        <v>Station Access Income LTC - Bloxwich</v>
      </c>
      <c r="E71" s="89"/>
      <c r="F71" s="107" t="str">
        <f t="shared" si="2"/>
        <v>£000</v>
      </c>
      <c r="G71" s="173"/>
      <c r="H71" s="173"/>
      <c r="I71" s="173"/>
      <c r="J71" s="173"/>
      <c r="K71" s="173"/>
      <c r="L71" s="173"/>
      <c r="M71" s="173"/>
      <c r="N71" s="173"/>
      <c r="O71" s="173"/>
      <c r="P71" s="173"/>
      <c r="Q71" s="173"/>
      <c r="R71" s="173"/>
      <c r="S71" s="173"/>
      <c r="T71" s="173"/>
      <c r="U71" s="173"/>
      <c r="V71" s="173"/>
      <c r="W71" s="173"/>
      <c r="X71" s="173"/>
      <c r="Y71" s="173"/>
      <c r="Z71" s="173"/>
      <c r="AA71" s="173"/>
      <c r="AB71" s="173"/>
      <c r="AC71" s="174"/>
      <c r="AE71" s="507"/>
      <c r="AG71" s="507"/>
      <c r="AI71" s="507"/>
      <c r="AK71" s="92"/>
    </row>
    <row r="72" spans="4:37" ht="12.75" customHeight="1" outlineLevel="1">
      <c r="D72" s="106" t="str">
        <f>'Line Items'!D126</f>
        <v>Station Access Income LTC - Bloxwich North</v>
      </c>
      <c r="E72" s="89"/>
      <c r="F72" s="107" t="str">
        <f t="shared" si="2"/>
        <v>£000</v>
      </c>
      <c r="G72" s="173"/>
      <c r="H72" s="173"/>
      <c r="I72" s="173"/>
      <c r="J72" s="173"/>
      <c r="K72" s="173"/>
      <c r="L72" s="173"/>
      <c r="M72" s="173"/>
      <c r="N72" s="173"/>
      <c r="O72" s="173"/>
      <c r="P72" s="173"/>
      <c r="Q72" s="173"/>
      <c r="R72" s="173"/>
      <c r="S72" s="173"/>
      <c r="T72" s="173"/>
      <c r="U72" s="173"/>
      <c r="V72" s="173"/>
      <c r="W72" s="173"/>
      <c r="X72" s="173"/>
      <c r="Y72" s="173"/>
      <c r="Z72" s="173"/>
      <c r="AA72" s="173"/>
      <c r="AB72" s="173"/>
      <c r="AC72" s="174"/>
      <c r="AE72" s="507"/>
      <c r="AG72" s="507"/>
      <c r="AI72" s="507"/>
      <c r="AK72" s="92"/>
    </row>
    <row r="73" spans="4:37" ht="12.75" customHeight="1" outlineLevel="1">
      <c r="D73" s="106" t="str">
        <f>'Line Items'!D127</f>
        <v>Station Access Income LTC - Bordesley</v>
      </c>
      <c r="E73" s="89"/>
      <c r="F73" s="107" t="str">
        <f t="shared" si="2"/>
        <v>£000</v>
      </c>
      <c r="G73" s="173"/>
      <c r="H73" s="173"/>
      <c r="I73" s="173"/>
      <c r="J73" s="173"/>
      <c r="K73" s="173"/>
      <c r="L73" s="173"/>
      <c r="M73" s="173"/>
      <c r="N73" s="173"/>
      <c r="O73" s="173"/>
      <c r="P73" s="173"/>
      <c r="Q73" s="173"/>
      <c r="R73" s="173"/>
      <c r="S73" s="173"/>
      <c r="T73" s="173"/>
      <c r="U73" s="173"/>
      <c r="V73" s="173"/>
      <c r="W73" s="173"/>
      <c r="X73" s="173"/>
      <c r="Y73" s="173"/>
      <c r="Z73" s="173"/>
      <c r="AA73" s="173"/>
      <c r="AB73" s="173"/>
      <c r="AC73" s="174"/>
      <c r="AE73" s="507"/>
      <c r="AG73" s="507"/>
      <c r="AI73" s="507"/>
      <c r="AK73" s="92"/>
    </row>
    <row r="74" spans="4:37" ht="12.75" customHeight="1" outlineLevel="1">
      <c r="D74" s="106" t="str">
        <f>'Line Items'!D128</f>
        <v>Station Access Income LTC - Bournville</v>
      </c>
      <c r="E74" s="89"/>
      <c r="F74" s="107" t="str">
        <f t="shared" si="2"/>
        <v>£000</v>
      </c>
      <c r="G74" s="173"/>
      <c r="H74" s="173"/>
      <c r="I74" s="173"/>
      <c r="J74" s="173"/>
      <c r="K74" s="173"/>
      <c r="L74" s="173"/>
      <c r="M74" s="173"/>
      <c r="N74" s="173"/>
      <c r="O74" s="173"/>
      <c r="P74" s="173"/>
      <c r="Q74" s="173"/>
      <c r="R74" s="173"/>
      <c r="S74" s="173"/>
      <c r="T74" s="173"/>
      <c r="U74" s="173"/>
      <c r="V74" s="173"/>
      <c r="W74" s="173"/>
      <c r="X74" s="173"/>
      <c r="Y74" s="173"/>
      <c r="Z74" s="173"/>
      <c r="AA74" s="173"/>
      <c r="AB74" s="173"/>
      <c r="AC74" s="174"/>
      <c r="AE74" s="507"/>
      <c r="AG74" s="507"/>
      <c r="AI74" s="507"/>
      <c r="AK74" s="92"/>
    </row>
    <row r="75" spans="4:37" ht="12.75" customHeight="1" outlineLevel="1">
      <c r="D75" s="106" t="str">
        <f>'Line Items'!D129</f>
        <v>Station Access Income LTC - Bow Brickhill</v>
      </c>
      <c r="E75" s="89"/>
      <c r="F75" s="107" t="str">
        <f t="shared" si="2"/>
        <v>£000</v>
      </c>
      <c r="G75" s="173"/>
      <c r="H75" s="173"/>
      <c r="I75" s="173"/>
      <c r="J75" s="173"/>
      <c r="K75" s="173"/>
      <c r="L75" s="173"/>
      <c r="M75" s="173"/>
      <c r="N75" s="173"/>
      <c r="O75" s="173"/>
      <c r="P75" s="173"/>
      <c r="Q75" s="173"/>
      <c r="R75" s="173"/>
      <c r="S75" s="173"/>
      <c r="T75" s="173"/>
      <c r="U75" s="173"/>
      <c r="V75" s="173"/>
      <c r="W75" s="173"/>
      <c r="X75" s="173"/>
      <c r="Y75" s="173"/>
      <c r="Z75" s="173"/>
      <c r="AA75" s="173"/>
      <c r="AB75" s="173"/>
      <c r="AC75" s="174"/>
      <c r="AE75" s="507"/>
      <c r="AG75" s="507"/>
      <c r="AI75" s="507"/>
      <c r="AK75" s="92"/>
    </row>
    <row r="76" spans="4:37" ht="12.75" customHeight="1" outlineLevel="1">
      <c r="D76" s="106" t="str">
        <f>'Line Items'!D130</f>
        <v>Station Access Income LTC - Bricket Wood</v>
      </c>
      <c r="E76" s="89"/>
      <c r="F76" s="107" t="str">
        <f t="shared" si="2"/>
        <v>£000</v>
      </c>
      <c r="G76" s="173"/>
      <c r="H76" s="173"/>
      <c r="I76" s="173"/>
      <c r="J76" s="173"/>
      <c r="K76" s="173"/>
      <c r="L76" s="173"/>
      <c r="M76" s="173"/>
      <c r="N76" s="173"/>
      <c r="O76" s="173"/>
      <c r="P76" s="173"/>
      <c r="Q76" s="173"/>
      <c r="R76" s="173"/>
      <c r="S76" s="173"/>
      <c r="T76" s="173"/>
      <c r="U76" s="173"/>
      <c r="V76" s="173"/>
      <c r="W76" s="173"/>
      <c r="X76" s="173"/>
      <c r="Y76" s="173"/>
      <c r="Z76" s="173"/>
      <c r="AA76" s="173"/>
      <c r="AB76" s="173"/>
      <c r="AC76" s="174"/>
      <c r="AE76" s="507"/>
      <c r="AG76" s="507"/>
      <c r="AI76" s="507"/>
      <c r="AK76" s="92"/>
    </row>
    <row r="77" spans="4:37" ht="12.75" customHeight="1" outlineLevel="1">
      <c r="D77" s="106" t="str">
        <f>'Line Items'!D131</f>
        <v>Station Access Income LTC - Bromsgrove</v>
      </c>
      <c r="E77" s="89"/>
      <c r="F77" s="107" t="str">
        <f t="shared" si="2"/>
        <v>£000</v>
      </c>
      <c r="G77" s="173"/>
      <c r="H77" s="173"/>
      <c r="I77" s="173"/>
      <c r="J77" s="173"/>
      <c r="K77" s="173"/>
      <c r="L77" s="173"/>
      <c r="M77" s="173"/>
      <c r="N77" s="173"/>
      <c r="O77" s="173"/>
      <c r="P77" s="173"/>
      <c r="Q77" s="173"/>
      <c r="R77" s="173"/>
      <c r="S77" s="173"/>
      <c r="T77" s="173"/>
      <c r="U77" s="173"/>
      <c r="V77" s="173"/>
      <c r="W77" s="173"/>
      <c r="X77" s="173"/>
      <c r="Y77" s="173"/>
      <c r="Z77" s="173"/>
      <c r="AA77" s="173"/>
      <c r="AB77" s="173"/>
      <c r="AC77" s="174"/>
      <c r="AE77" s="507"/>
      <c r="AG77" s="507"/>
      <c r="AI77" s="507"/>
      <c r="AK77" s="92"/>
    </row>
    <row r="78" spans="4:37" ht="12.75" customHeight="1" outlineLevel="1">
      <c r="D78" s="106" t="str">
        <f>'Line Items'!D132</f>
        <v>Station Access Income LTC - Butlers lane</v>
      </c>
      <c r="E78" s="89"/>
      <c r="F78" s="107" t="str">
        <f t="shared" si="2"/>
        <v>£000</v>
      </c>
      <c r="G78" s="173"/>
      <c r="H78" s="173"/>
      <c r="I78" s="173"/>
      <c r="J78" s="173"/>
      <c r="K78" s="173"/>
      <c r="L78" s="173"/>
      <c r="M78" s="173"/>
      <c r="N78" s="173"/>
      <c r="O78" s="173"/>
      <c r="P78" s="173"/>
      <c r="Q78" s="173"/>
      <c r="R78" s="173"/>
      <c r="S78" s="173"/>
      <c r="T78" s="173"/>
      <c r="U78" s="173"/>
      <c r="V78" s="173"/>
      <c r="W78" s="173"/>
      <c r="X78" s="173"/>
      <c r="Y78" s="173"/>
      <c r="Z78" s="173"/>
      <c r="AA78" s="173"/>
      <c r="AB78" s="173"/>
      <c r="AC78" s="174"/>
      <c r="AE78" s="507"/>
      <c r="AG78" s="507"/>
      <c r="AI78" s="507"/>
      <c r="AK78" s="92"/>
    </row>
    <row r="79" spans="4:37" ht="12.75" customHeight="1" outlineLevel="1">
      <c r="D79" s="106" t="str">
        <f>'Line Items'!D133</f>
        <v>Station Access Income LTC - Canley</v>
      </c>
      <c r="E79" s="89"/>
      <c r="F79" s="107" t="str">
        <f t="shared" si="2"/>
        <v>£000</v>
      </c>
      <c r="G79" s="173"/>
      <c r="H79" s="173"/>
      <c r="I79" s="173"/>
      <c r="J79" s="173"/>
      <c r="K79" s="173"/>
      <c r="L79" s="173"/>
      <c r="M79" s="173"/>
      <c r="N79" s="173"/>
      <c r="O79" s="173"/>
      <c r="P79" s="173"/>
      <c r="Q79" s="173"/>
      <c r="R79" s="173"/>
      <c r="S79" s="173"/>
      <c r="T79" s="173"/>
      <c r="U79" s="173"/>
      <c r="V79" s="173"/>
      <c r="W79" s="173"/>
      <c r="X79" s="173"/>
      <c r="Y79" s="173"/>
      <c r="Z79" s="173"/>
      <c r="AA79" s="173"/>
      <c r="AB79" s="173"/>
      <c r="AC79" s="174"/>
      <c r="AE79" s="507"/>
      <c r="AG79" s="507"/>
      <c r="AI79" s="507"/>
      <c r="AK79" s="92"/>
    </row>
    <row r="80" spans="4:37" ht="12.75" customHeight="1" outlineLevel="1">
      <c r="D80" s="106" t="str">
        <f>'Line Items'!D134</f>
        <v>Station Access Income LTC - Cannock</v>
      </c>
      <c r="E80" s="89"/>
      <c r="F80" s="107" t="str">
        <f t="shared" si="2"/>
        <v>£000</v>
      </c>
      <c r="G80" s="173"/>
      <c r="H80" s="173"/>
      <c r="I80" s="173"/>
      <c r="J80" s="173"/>
      <c r="K80" s="173"/>
      <c r="L80" s="173"/>
      <c r="M80" s="173"/>
      <c r="N80" s="173"/>
      <c r="O80" s="173"/>
      <c r="P80" s="173"/>
      <c r="Q80" s="173"/>
      <c r="R80" s="173"/>
      <c r="S80" s="173"/>
      <c r="T80" s="173"/>
      <c r="U80" s="173"/>
      <c r="V80" s="173"/>
      <c r="W80" s="173"/>
      <c r="X80" s="173"/>
      <c r="Y80" s="173"/>
      <c r="Z80" s="173"/>
      <c r="AA80" s="173"/>
      <c r="AB80" s="173"/>
      <c r="AC80" s="174"/>
      <c r="AE80" s="507"/>
      <c r="AG80" s="507"/>
      <c r="AI80" s="507"/>
      <c r="AK80" s="92"/>
    </row>
    <row r="81" spans="4:37" ht="12.75" customHeight="1" outlineLevel="1">
      <c r="D81" s="106" t="str">
        <f>'Line Items'!D135</f>
        <v>Station Access Income LTC - Cheddington</v>
      </c>
      <c r="E81" s="89"/>
      <c r="F81" s="107" t="str">
        <f t="shared" si="2"/>
        <v>£000</v>
      </c>
      <c r="G81" s="173"/>
      <c r="H81" s="173"/>
      <c r="I81" s="173"/>
      <c r="J81" s="173"/>
      <c r="K81" s="173"/>
      <c r="L81" s="173"/>
      <c r="M81" s="173"/>
      <c r="N81" s="173"/>
      <c r="O81" s="173"/>
      <c r="P81" s="173"/>
      <c r="Q81" s="173"/>
      <c r="R81" s="173"/>
      <c r="S81" s="173"/>
      <c r="T81" s="173"/>
      <c r="U81" s="173"/>
      <c r="V81" s="173"/>
      <c r="W81" s="173"/>
      <c r="X81" s="173"/>
      <c r="Y81" s="173"/>
      <c r="Z81" s="173"/>
      <c r="AA81" s="173"/>
      <c r="AB81" s="173"/>
      <c r="AC81" s="174"/>
      <c r="AE81" s="507"/>
      <c r="AG81" s="507"/>
      <c r="AI81" s="507"/>
      <c r="AK81" s="92"/>
    </row>
    <row r="82" spans="4:37" ht="12.75" customHeight="1" outlineLevel="1">
      <c r="D82" s="106" t="str">
        <f>'Line Items'!D136</f>
        <v>Station Access Income LTC - Chester Road</v>
      </c>
      <c r="E82" s="89"/>
      <c r="F82" s="107" t="str">
        <f t="shared" si="2"/>
        <v>£000</v>
      </c>
      <c r="G82" s="173"/>
      <c r="H82" s="173"/>
      <c r="I82" s="173"/>
      <c r="J82" s="173"/>
      <c r="K82" s="173"/>
      <c r="L82" s="173"/>
      <c r="M82" s="173"/>
      <c r="N82" s="173"/>
      <c r="O82" s="173"/>
      <c r="P82" s="173"/>
      <c r="Q82" s="173"/>
      <c r="R82" s="173"/>
      <c r="S82" s="173"/>
      <c r="T82" s="173"/>
      <c r="U82" s="173"/>
      <c r="V82" s="173"/>
      <c r="W82" s="173"/>
      <c r="X82" s="173"/>
      <c r="Y82" s="173"/>
      <c r="Z82" s="173"/>
      <c r="AA82" s="173"/>
      <c r="AB82" s="173"/>
      <c r="AC82" s="174"/>
      <c r="AE82" s="507"/>
      <c r="AG82" s="507"/>
      <c r="AI82" s="507"/>
      <c r="AK82" s="92"/>
    </row>
    <row r="83" spans="4:37" ht="12.75" customHeight="1" outlineLevel="1">
      <c r="D83" s="106" t="str">
        <f>'Line Items'!D137</f>
        <v>Station Access Income LTC - Claverdon</v>
      </c>
      <c r="E83" s="89"/>
      <c r="F83" s="107" t="str">
        <f t="shared" si="2"/>
        <v>£000</v>
      </c>
      <c r="G83" s="173"/>
      <c r="H83" s="173"/>
      <c r="I83" s="173"/>
      <c r="J83" s="173"/>
      <c r="K83" s="173"/>
      <c r="L83" s="173"/>
      <c r="M83" s="173"/>
      <c r="N83" s="173"/>
      <c r="O83" s="173"/>
      <c r="P83" s="173"/>
      <c r="Q83" s="173"/>
      <c r="R83" s="173"/>
      <c r="S83" s="173"/>
      <c r="T83" s="173"/>
      <c r="U83" s="173"/>
      <c r="V83" s="173"/>
      <c r="W83" s="173"/>
      <c r="X83" s="173"/>
      <c r="Y83" s="173"/>
      <c r="Z83" s="173"/>
      <c r="AA83" s="173"/>
      <c r="AB83" s="173"/>
      <c r="AC83" s="174"/>
      <c r="AE83" s="507"/>
      <c r="AG83" s="507"/>
      <c r="AI83" s="507"/>
      <c r="AK83" s="92"/>
    </row>
    <row r="84" spans="4:37" ht="12.75" customHeight="1" outlineLevel="1">
      <c r="D84" s="106" t="str">
        <f>'Line Items'!D138</f>
        <v>Station Access Income LTC - Codsall</v>
      </c>
      <c r="E84" s="89"/>
      <c r="F84" s="107" t="str">
        <f t="shared" si="2"/>
        <v>£000</v>
      </c>
      <c r="G84" s="173"/>
      <c r="H84" s="173"/>
      <c r="I84" s="173"/>
      <c r="J84" s="173"/>
      <c r="K84" s="173"/>
      <c r="L84" s="173"/>
      <c r="M84" s="173"/>
      <c r="N84" s="173"/>
      <c r="O84" s="173"/>
      <c r="P84" s="173"/>
      <c r="Q84" s="173"/>
      <c r="R84" s="173"/>
      <c r="S84" s="173"/>
      <c r="T84" s="173"/>
      <c r="U84" s="173"/>
      <c r="V84" s="173"/>
      <c r="W84" s="173"/>
      <c r="X84" s="173"/>
      <c r="Y84" s="173"/>
      <c r="Z84" s="173"/>
      <c r="AA84" s="173"/>
      <c r="AB84" s="173"/>
      <c r="AC84" s="174"/>
      <c r="AE84" s="507"/>
      <c r="AG84" s="507"/>
      <c r="AI84" s="507"/>
      <c r="AK84" s="92"/>
    </row>
    <row r="85" spans="4:37" ht="12.75" customHeight="1" outlineLevel="1">
      <c r="D85" s="106" t="str">
        <f>'Line Items'!D139</f>
        <v>Station Access Income LTC - Colwall</v>
      </c>
      <c r="E85" s="89"/>
      <c r="F85" s="107" t="str">
        <f t="shared" si="2"/>
        <v>£000</v>
      </c>
      <c r="G85" s="173"/>
      <c r="H85" s="173"/>
      <c r="I85" s="173"/>
      <c r="J85" s="173"/>
      <c r="K85" s="173"/>
      <c r="L85" s="173"/>
      <c r="M85" s="173"/>
      <c r="N85" s="173"/>
      <c r="O85" s="173"/>
      <c r="P85" s="173"/>
      <c r="Q85" s="173"/>
      <c r="R85" s="173"/>
      <c r="S85" s="173"/>
      <c r="T85" s="173"/>
      <c r="U85" s="173"/>
      <c r="V85" s="173"/>
      <c r="W85" s="173"/>
      <c r="X85" s="173"/>
      <c r="Y85" s="173"/>
      <c r="Z85" s="173"/>
      <c r="AA85" s="173"/>
      <c r="AB85" s="173"/>
      <c r="AC85" s="174"/>
      <c r="AE85" s="507"/>
      <c r="AG85" s="507"/>
      <c r="AI85" s="507"/>
      <c r="AK85" s="92"/>
    </row>
    <row r="86" spans="4:37" ht="12.75" customHeight="1" outlineLevel="1">
      <c r="D86" s="106" t="str">
        <f>'Line Items'!D140</f>
        <v>Station Access Income LTC - Coleshill Parkway</v>
      </c>
      <c r="E86" s="89"/>
      <c r="F86" s="107" t="str">
        <f t="shared" si="2"/>
        <v>£000</v>
      </c>
      <c r="G86" s="173"/>
      <c r="H86" s="173"/>
      <c r="I86" s="173"/>
      <c r="J86" s="173"/>
      <c r="K86" s="173"/>
      <c r="L86" s="173"/>
      <c r="M86" s="173"/>
      <c r="N86" s="173"/>
      <c r="O86" s="173"/>
      <c r="P86" s="173"/>
      <c r="Q86" s="173"/>
      <c r="R86" s="173"/>
      <c r="S86" s="173"/>
      <c r="T86" s="173"/>
      <c r="U86" s="173"/>
      <c r="V86" s="173"/>
      <c r="W86" s="173"/>
      <c r="X86" s="173"/>
      <c r="Y86" s="173"/>
      <c r="Z86" s="173"/>
      <c r="AA86" s="173"/>
      <c r="AB86" s="173"/>
      <c r="AC86" s="174"/>
      <c r="AE86" s="507"/>
      <c r="AG86" s="507"/>
      <c r="AI86" s="507"/>
      <c r="AK86" s="92"/>
    </row>
    <row r="87" spans="4:37" ht="12.75" customHeight="1" outlineLevel="1">
      <c r="D87" s="106" t="str">
        <f>'Line Items'!D141</f>
        <v>Station Access Income LTC - Coseley</v>
      </c>
      <c r="E87" s="89"/>
      <c r="F87" s="107" t="str">
        <f t="shared" si="2"/>
        <v>£000</v>
      </c>
      <c r="G87" s="173"/>
      <c r="H87" s="173"/>
      <c r="I87" s="173"/>
      <c r="J87" s="173"/>
      <c r="K87" s="173"/>
      <c r="L87" s="173"/>
      <c r="M87" s="173"/>
      <c r="N87" s="173"/>
      <c r="O87" s="173"/>
      <c r="P87" s="173"/>
      <c r="Q87" s="173"/>
      <c r="R87" s="173"/>
      <c r="S87" s="173"/>
      <c r="T87" s="173"/>
      <c r="U87" s="173"/>
      <c r="V87" s="173"/>
      <c r="W87" s="173"/>
      <c r="X87" s="173"/>
      <c r="Y87" s="173"/>
      <c r="Z87" s="173"/>
      <c r="AA87" s="173"/>
      <c r="AB87" s="173"/>
      <c r="AC87" s="174"/>
      <c r="AE87" s="507"/>
      <c r="AG87" s="507"/>
      <c r="AI87" s="507"/>
      <c r="AK87" s="92"/>
    </row>
    <row r="88" spans="4:37" ht="12.75" customHeight="1" outlineLevel="1">
      <c r="D88" s="106" t="str">
        <f>'Line Items'!D142</f>
        <v>Station Access Income LTC - Cosford</v>
      </c>
      <c r="E88" s="89"/>
      <c r="F88" s="107" t="str">
        <f t="shared" si="2"/>
        <v>£000</v>
      </c>
      <c r="G88" s="173"/>
      <c r="H88" s="173"/>
      <c r="I88" s="173"/>
      <c r="J88" s="173"/>
      <c r="K88" s="173"/>
      <c r="L88" s="173"/>
      <c r="M88" s="173"/>
      <c r="N88" s="173"/>
      <c r="O88" s="173"/>
      <c r="P88" s="173"/>
      <c r="Q88" s="173"/>
      <c r="R88" s="173"/>
      <c r="S88" s="173"/>
      <c r="T88" s="173"/>
      <c r="U88" s="173"/>
      <c r="V88" s="173"/>
      <c r="W88" s="173"/>
      <c r="X88" s="173"/>
      <c r="Y88" s="173"/>
      <c r="Z88" s="173"/>
      <c r="AA88" s="173"/>
      <c r="AB88" s="173"/>
      <c r="AC88" s="174"/>
      <c r="AE88" s="507"/>
      <c r="AG88" s="507"/>
      <c r="AI88" s="507"/>
      <c r="AK88" s="92"/>
    </row>
    <row r="89" spans="4:37" ht="12.75" customHeight="1" outlineLevel="1">
      <c r="D89" s="106" t="str">
        <f>'Line Items'!D143</f>
        <v>Station Access Income LTC - Coventry Arena</v>
      </c>
      <c r="E89" s="89"/>
      <c r="F89" s="107" t="str">
        <f t="shared" si="2"/>
        <v>£000</v>
      </c>
      <c r="G89" s="173"/>
      <c r="H89" s="173"/>
      <c r="I89" s="173"/>
      <c r="J89" s="173"/>
      <c r="K89" s="173"/>
      <c r="L89" s="173"/>
      <c r="M89" s="173"/>
      <c r="N89" s="173"/>
      <c r="O89" s="173"/>
      <c r="P89" s="173"/>
      <c r="Q89" s="173"/>
      <c r="R89" s="173"/>
      <c r="S89" s="173"/>
      <c r="T89" s="173"/>
      <c r="U89" s="173"/>
      <c r="V89" s="173"/>
      <c r="W89" s="173"/>
      <c r="X89" s="173"/>
      <c r="Y89" s="173"/>
      <c r="Z89" s="173"/>
      <c r="AA89" s="173"/>
      <c r="AB89" s="173"/>
      <c r="AC89" s="174"/>
      <c r="AE89" s="507"/>
      <c r="AG89" s="507"/>
      <c r="AI89" s="507"/>
      <c r="AK89" s="92"/>
    </row>
    <row r="90" spans="4:37" ht="12.75" customHeight="1" outlineLevel="1">
      <c r="D90" s="106" t="str">
        <f>'Line Items'!D144</f>
        <v>Station Access Income LTC - Cradley Heath</v>
      </c>
      <c r="E90" s="89"/>
      <c r="F90" s="107" t="str">
        <f t="shared" si="2"/>
        <v>£000</v>
      </c>
      <c r="G90" s="173"/>
      <c r="H90" s="173"/>
      <c r="I90" s="173"/>
      <c r="J90" s="173"/>
      <c r="K90" s="173"/>
      <c r="L90" s="173"/>
      <c r="M90" s="173"/>
      <c r="N90" s="173"/>
      <c r="O90" s="173"/>
      <c r="P90" s="173"/>
      <c r="Q90" s="173"/>
      <c r="R90" s="173"/>
      <c r="S90" s="173"/>
      <c r="T90" s="173"/>
      <c r="U90" s="173"/>
      <c r="V90" s="173"/>
      <c r="W90" s="173"/>
      <c r="X90" s="173"/>
      <c r="Y90" s="173"/>
      <c r="Z90" s="173"/>
      <c r="AA90" s="173"/>
      <c r="AB90" s="173"/>
      <c r="AC90" s="174"/>
      <c r="AE90" s="507"/>
      <c r="AG90" s="507"/>
      <c r="AI90" s="507"/>
      <c r="AK90" s="92"/>
    </row>
    <row r="91" spans="4:37" ht="12.75" customHeight="1" outlineLevel="1">
      <c r="D91" s="106" t="str">
        <f>'Line Items'!D145</f>
        <v>Station Access Income LTC - Danzey</v>
      </c>
      <c r="E91" s="89"/>
      <c r="F91" s="107" t="str">
        <f t="shared" si="2"/>
        <v>£000</v>
      </c>
      <c r="G91" s="173"/>
      <c r="H91" s="173"/>
      <c r="I91" s="173"/>
      <c r="J91" s="173"/>
      <c r="K91" s="173"/>
      <c r="L91" s="173"/>
      <c r="M91" s="173"/>
      <c r="N91" s="173"/>
      <c r="O91" s="173"/>
      <c r="P91" s="173"/>
      <c r="Q91" s="173"/>
      <c r="R91" s="173"/>
      <c r="S91" s="173"/>
      <c r="T91" s="173"/>
      <c r="U91" s="173"/>
      <c r="V91" s="173"/>
      <c r="W91" s="173"/>
      <c r="X91" s="173"/>
      <c r="Y91" s="173"/>
      <c r="Z91" s="173"/>
      <c r="AA91" s="173"/>
      <c r="AB91" s="173"/>
      <c r="AC91" s="174"/>
      <c r="AE91" s="507"/>
      <c r="AG91" s="507"/>
      <c r="AI91" s="507"/>
      <c r="AK91" s="92"/>
    </row>
    <row r="92" spans="4:37" ht="12.75" customHeight="1" outlineLevel="1">
      <c r="D92" s="106" t="str">
        <f>'Line Items'!D146</f>
        <v>Station Access Income LTC - Droitwich Spa</v>
      </c>
      <c r="E92" s="89"/>
      <c r="F92" s="107" t="str">
        <f t="shared" si="2"/>
        <v>£000</v>
      </c>
      <c r="G92" s="173"/>
      <c r="H92" s="173"/>
      <c r="I92" s="173"/>
      <c r="J92" s="173"/>
      <c r="K92" s="173"/>
      <c r="L92" s="173"/>
      <c r="M92" s="173"/>
      <c r="N92" s="173"/>
      <c r="O92" s="173"/>
      <c r="P92" s="173"/>
      <c r="Q92" s="173"/>
      <c r="R92" s="173"/>
      <c r="S92" s="173"/>
      <c r="T92" s="173"/>
      <c r="U92" s="173"/>
      <c r="V92" s="173"/>
      <c r="W92" s="173"/>
      <c r="X92" s="173"/>
      <c r="Y92" s="173"/>
      <c r="Z92" s="173"/>
      <c r="AA92" s="173"/>
      <c r="AB92" s="173"/>
      <c r="AC92" s="174"/>
      <c r="AE92" s="507"/>
      <c r="AG92" s="507"/>
      <c r="AI92" s="507"/>
      <c r="AK92" s="92"/>
    </row>
    <row r="93" spans="4:37" ht="12.75" customHeight="1" outlineLevel="1">
      <c r="D93" s="106" t="str">
        <f>'Line Items'!D147</f>
        <v>Station Access Income LTC - Duddeston</v>
      </c>
      <c r="E93" s="89"/>
      <c r="F93" s="107" t="str">
        <f t="shared" si="2"/>
        <v>£000</v>
      </c>
      <c r="G93" s="173"/>
      <c r="H93" s="173"/>
      <c r="I93" s="173"/>
      <c r="J93" s="173"/>
      <c r="K93" s="173"/>
      <c r="L93" s="173"/>
      <c r="M93" s="173"/>
      <c r="N93" s="173"/>
      <c r="O93" s="173"/>
      <c r="P93" s="173"/>
      <c r="Q93" s="173"/>
      <c r="R93" s="173"/>
      <c r="S93" s="173"/>
      <c r="T93" s="173"/>
      <c r="U93" s="173"/>
      <c r="V93" s="173"/>
      <c r="W93" s="173"/>
      <c r="X93" s="173"/>
      <c r="Y93" s="173"/>
      <c r="Z93" s="173"/>
      <c r="AA93" s="173"/>
      <c r="AB93" s="173"/>
      <c r="AC93" s="174"/>
      <c r="AE93" s="507"/>
      <c r="AG93" s="507"/>
      <c r="AI93" s="507"/>
      <c r="AK93" s="92"/>
    </row>
    <row r="94" spans="4:37" ht="12.75" customHeight="1" outlineLevel="1">
      <c r="D94" s="106" t="str">
        <f>'Line Items'!D148</f>
        <v>Station Access Income LTC - Dudley Port</v>
      </c>
      <c r="E94" s="89"/>
      <c r="F94" s="107" t="str">
        <f t="shared" si="2"/>
        <v>£000</v>
      </c>
      <c r="G94" s="173"/>
      <c r="H94" s="173"/>
      <c r="I94" s="173"/>
      <c r="J94" s="173"/>
      <c r="K94" s="173"/>
      <c r="L94" s="173"/>
      <c r="M94" s="173"/>
      <c r="N94" s="173"/>
      <c r="O94" s="173"/>
      <c r="P94" s="173"/>
      <c r="Q94" s="173"/>
      <c r="R94" s="173"/>
      <c r="S94" s="173"/>
      <c r="T94" s="173"/>
      <c r="U94" s="173"/>
      <c r="V94" s="173"/>
      <c r="W94" s="173"/>
      <c r="X94" s="173"/>
      <c r="Y94" s="173"/>
      <c r="Z94" s="173"/>
      <c r="AA94" s="173"/>
      <c r="AB94" s="173"/>
      <c r="AC94" s="174"/>
      <c r="AE94" s="507"/>
      <c r="AG94" s="507"/>
      <c r="AI94" s="507"/>
      <c r="AK94" s="92"/>
    </row>
    <row r="95" spans="4:37" ht="12.75" customHeight="1" outlineLevel="1">
      <c r="D95" s="106" t="str">
        <f>'Line Items'!D149</f>
        <v>Station Access Income LTC - Earlswood (West Midlands)</v>
      </c>
      <c r="E95" s="89"/>
      <c r="F95" s="107" t="str">
        <f t="shared" si="2"/>
        <v>£000</v>
      </c>
      <c r="G95" s="173"/>
      <c r="H95" s="173"/>
      <c r="I95" s="173"/>
      <c r="J95" s="173"/>
      <c r="K95" s="173"/>
      <c r="L95" s="173"/>
      <c r="M95" s="173"/>
      <c r="N95" s="173"/>
      <c r="O95" s="173"/>
      <c r="P95" s="173"/>
      <c r="Q95" s="173"/>
      <c r="R95" s="173"/>
      <c r="S95" s="173"/>
      <c r="T95" s="173"/>
      <c r="U95" s="173"/>
      <c r="V95" s="173"/>
      <c r="W95" s="173"/>
      <c r="X95" s="173"/>
      <c r="Y95" s="173"/>
      <c r="Z95" s="173"/>
      <c r="AA95" s="173"/>
      <c r="AB95" s="173"/>
      <c r="AC95" s="174"/>
      <c r="AE95" s="507"/>
      <c r="AG95" s="507"/>
      <c r="AI95" s="507"/>
      <c r="AK95" s="92"/>
    </row>
    <row r="96" spans="4:37" ht="12.75" customHeight="1" outlineLevel="1">
      <c r="D96" s="106" t="str">
        <f>'Line Items'!D150</f>
        <v>Station Access Income LTC - Erdington</v>
      </c>
      <c r="E96" s="89"/>
      <c r="F96" s="107" t="str">
        <f t="shared" si="2"/>
        <v>£000</v>
      </c>
      <c r="G96" s="173"/>
      <c r="H96" s="173"/>
      <c r="I96" s="173"/>
      <c r="J96" s="173"/>
      <c r="K96" s="173"/>
      <c r="L96" s="173"/>
      <c r="M96" s="173"/>
      <c r="N96" s="173"/>
      <c r="O96" s="173"/>
      <c r="P96" s="173"/>
      <c r="Q96" s="173"/>
      <c r="R96" s="173"/>
      <c r="S96" s="173"/>
      <c r="T96" s="173"/>
      <c r="U96" s="173"/>
      <c r="V96" s="173"/>
      <c r="W96" s="173"/>
      <c r="X96" s="173"/>
      <c r="Y96" s="173"/>
      <c r="Z96" s="173"/>
      <c r="AA96" s="173"/>
      <c r="AB96" s="173"/>
      <c r="AC96" s="174"/>
      <c r="AE96" s="507"/>
      <c r="AG96" s="507"/>
      <c r="AI96" s="507"/>
      <c r="AK96" s="92"/>
    </row>
    <row r="97" spans="4:37" ht="12.75" customHeight="1" outlineLevel="1">
      <c r="D97" s="106" t="str">
        <f>'Line Items'!D151</f>
        <v>Station Access Income LTC - Fenny Stratford</v>
      </c>
      <c r="E97" s="89"/>
      <c r="F97" s="107" t="str">
        <f t="shared" si="2"/>
        <v>£000</v>
      </c>
      <c r="G97" s="173"/>
      <c r="H97" s="173"/>
      <c r="I97" s="173"/>
      <c r="J97" s="173"/>
      <c r="K97" s="173"/>
      <c r="L97" s="173"/>
      <c r="M97" s="173"/>
      <c r="N97" s="173"/>
      <c r="O97" s="173"/>
      <c r="P97" s="173"/>
      <c r="Q97" s="173"/>
      <c r="R97" s="173"/>
      <c r="S97" s="173"/>
      <c r="T97" s="173"/>
      <c r="U97" s="173"/>
      <c r="V97" s="173"/>
      <c r="W97" s="173"/>
      <c r="X97" s="173"/>
      <c r="Y97" s="173"/>
      <c r="Z97" s="173"/>
      <c r="AA97" s="173"/>
      <c r="AB97" s="173"/>
      <c r="AC97" s="174"/>
      <c r="AE97" s="507"/>
      <c r="AG97" s="507"/>
      <c r="AI97" s="507"/>
      <c r="AK97" s="92"/>
    </row>
    <row r="98" spans="4:37" ht="12.75" customHeight="1" outlineLevel="1">
      <c r="D98" s="106" t="str">
        <f>'Line Items'!D152</f>
        <v>Station Access Income LTC - Five Ways</v>
      </c>
      <c r="E98" s="89"/>
      <c r="F98" s="107" t="str">
        <f t="shared" si="2"/>
        <v>£000</v>
      </c>
      <c r="G98" s="173"/>
      <c r="H98" s="173"/>
      <c r="I98" s="173"/>
      <c r="J98" s="173"/>
      <c r="K98" s="173"/>
      <c r="L98" s="173"/>
      <c r="M98" s="173"/>
      <c r="N98" s="173"/>
      <c r="O98" s="173"/>
      <c r="P98" s="173"/>
      <c r="Q98" s="173"/>
      <c r="R98" s="173"/>
      <c r="S98" s="173"/>
      <c r="T98" s="173"/>
      <c r="U98" s="173"/>
      <c r="V98" s="173"/>
      <c r="W98" s="173"/>
      <c r="X98" s="173"/>
      <c r="Y98" s="173"/>
      <c r="Z98" s="173"/>
      <c r="AA98" s="173"/>
      <c r="AB98" s="173"/>
      <c r="AC98" s="174"/>
      <c r="AE98" s="507"/>
      <c r="AG98" s="507"/>
      <c r="AI98" s="507"/>
      <c r="AK98" s="92"/>
    </row>
    <row r="99" spans="4:37" ht="12.75" customHeight="1" outlineLevel="1">
      <c r="D99" s="106" t="str">
        <f>'Line Items'!D153</f>
        <v>Station Access Income LTC - Four Oaks</v>
      </c>
      <c r="E99" s="89"/>
      <c r="F99" s="107" t="str">
        <f t="shared" si="2"/>
        <v>£000</v>
      </c>
      <c r="G99" s="173"/>
      <c r="H99" s="173"/>
      <c r="I99" s="173"/>
      <c r="J99" s="173"/>
      <c r="K99" s="173"/>
      <c r="L99" s="173"/>
      <c r="M99" s="173"/>
      <c r="N99" s="173"/>
      <c r="O99" s="173"/>
      <c r="P99" s="173"/>
      <c r="Q99" s="173"/>
      <c r="R99" s="173"/>
      <c r="S99" s="173"/>
      <c r="T99" s="173"/>
      <c r="U99" s="173"/>
      <c r="V99" s="173"/>
      <c r="W99" s="173"/>
      <c r="X99" s="173"/>
      <c r="Y99" s="173"/>
      <c r="Z99" s="173"/>
      <c r="AA99" s="173"/>
      <c r="AB99" s="173"/>
      <c r="AC99" s="174"/>
      <c r="AE99" s="507"/>
      <c r="AG99" s="507"/>
      <c r="AI99" s="507"/>
      <c r="AK99" s="92"/>
    </row>
    <row r="100" spans="4:37" ht="12.75" customHeight="1" outlineLevel="1">
      <c r="D100" s="106" t="str">
        <f>'Line Items'!D154</f>
        <v>Station Access Income LTC - Garston (Hertfordshire)</v>
      </c>
      <c r="E100" s="89"/>
      <c r="F100" s="107" t="str">
        <f t="shared" si="2"/>
        <v>£000</v>
      </c>
      <c r="G100" s="173"/>
      <c r="H100" s="173"/>
      <c r="I100" s="173"/>
      <c r="J100" s="173"/>
      <c r="K100" s="173"/>
      <c r="L100" s="173"/>
      <c r="M100" s="173"/>
      <c r="N100" s="173"/>
      <c r="O100" s="173"/>
      <c r="P100" s="173"/>
      <c r="Q100" s="173"/>
      <c r="R100" s="173"/>
      <c r="S100" s="173"/>
      <c r="T100" s="173"/>
      <c r="U100" s="173"/>
      <c r="V100" s="173"/>
      <c r="W100" s="173"/>
      <c r="X100" s="173"/>
      <c r="Y100" s="173"/>
      <c r="Z100" s="173"/>
      <c r="AA100" s="173"/>
      <c r="AB100" s="173"/>
      <c r="AC100" s="174"/>
      <c r="AE100" s="507"/>
      <c r="AG100" s="507"/>
      <c r="AI100" s="507"/>
      <c r="AK100" s="92"/>
    </row>
    <row r="101" spans="4:37" ht="12.75" customHeight="1" outlineLevel="1">
      <c r="D101" s="106" t="str">
        <f>'Line Items'!D155</f>
        <v>Station Access Income LTC - Gravelly Hill</v>
      </c>
      <c r="E101" s="89"/>
      <c r="F101" s="107" t="str">
        <f t="shared" si="2"/>
        <v>£000</v>
      </c>
      <c r="G101" s="173"/>
      <c r="H101" s="173"/>
      <c r="I101" s="173"/>
      <c r="J101" s="173"/>
      <c r="K101" s="173"/>
      <c r="L101" s="173"/>
      <c r="M101" s="173"/>
      <c r="N101" s="173"/>
      <c r="O101" s="173"/>
      <c r="P101" s="173"/>
      <c r="Q101" s="173"/>
      <c r="R101" s="173"/>
      <c r="S101" s="173"/>
      <c r="T101" s="173"/>
      <c r="U101" s="173"/>
      <c r="V101" s="173"/>
      <c r="W101" s="173"/>
      <c r="X101" s="173"/>
      <c r="Y101" s="173"/>
      <c r="Z101" s="173"/>
      <c r="AA101" s="173"/>
      <c r="AB101" s="173"/>
      <c r="AC101" s="174"/>
      <c r="AE101" s="507"/>
      <c r="AG101" s="507"/>
      <c r="AI101" s="507"/>
      <c r="AK101" s="92"/>
    </row>
    <row r="102" spans="4:37" ht="12.75" customHeight="1" outlineLevel="1">
      <c r="D102" s="106" t="str">
        <f>'Line Items'!D156</f>
        <v>Station Access Income LTC - Great Malvern</v>
      </c>
      <c r="E102" s="89"/>
      <c r="F102" s="107" t="str">
        <f t="shared" si="2"/>
        <v>£000</v>
      </c>
      <c r="G102" s="173"/>
      <c r="H102" s="173"/>
      <c r="I102" s="173"/>
      <c r="J102" s="173"/>
      <c r="K102" s="173"/>
      <c r="L102" s="173"/>
      <c r="M102" s="173"/>
      <c r="N102" s="173"/>
      <c r="O102" s="173"/>
      <c r="P102" s="173"/>
      <c r="Q102" s="173"/>
      <c r="R102" s="173"/>
      <c r="S102" s="173"/>
      <c r="T102" s="173"/>
      <c r="U102" s="173"/>
      <c r="V102" s="173"/>
      <c r="W102" s="173"/>
      <c r="X102" s="173"/>
      <c r="Y102" s="173"/>
      <c r="Z102" s="173"/>
      <c r="AA102" s="173"/>
      <c r="AB102" s="173"/>
      <c r="AC102" s="174"/>
      <c r="AE102" s="507"/>
      <c r="AG102" s="507"/>
      <c r="AI102" s="507"/>
      <c r="AK102" s="92"/>
    </row>
    <row r="103" spans="4:37" ht="12.75" customHeight="1" outlineLevel="1">
      <c r="D103" s="106" t="str">
        <f>'Line Items'!D157</f>
        <v>Station Access Income LTC - Hagley</v>
      </c>
      <c r="E103" s="89"/>
      <c r="F103" s="107" t="str">
        <f t="shared" si="2"/>
        <v>£000</v>
      </c>
      <c r="G103" s="173"/>
      <c r="H103" s="173"/>
      <c r="I103" s="173"/>
      <c r="J103" s="173"/>
      <c r="K103" s="173"/>
      <c r="L103" s="173"/>
      <c r="M103" s="173"/>
      <c r="N103" s="173"/>
      <c r="O103" s="173"/>
      <c r="P103" s="173"/>
      <c r="Q103" s="173"/>
      <c r="R103" s="173"/>
      <c r="S103" s="173"/>
      <c r="T103" s="173"/>
      <c r="U103" s="173"/>
      <c r="V103" s="173"/>
      <c r="W103" s="173"/>
      <c r="X103" s="173"/>
      <c r="Y103" s="173"/>
      <c r="Z103" s="173"/>
      <c r="AA103" s="173"/>
      <c r="AB103" s="173"/>
      <c r="AC103" s="174"/>
      <c r="AE103" s="507"/>
      <c r="AG103" s="507"/>
      <c r="AI103" s="507"/>
      <c r="AK103" s="92"/>
    </row>
    <row r="104" spans="4:37" ht="12.75" customHeight="1" outlineLevel="1">
      <c r="D104" s="106" t="str">
        <f>'Line Items'!D158</f>
        <v>Station Access Income LTC - Hall Green</v>
      </c>
      <c r="E104" s="89"/>
      <c r="F104" s="107" t="str">
        <f t="shared" si="2"/>
        <v>£000</v>
      </c>
      <c r="G104" s="173"/>
      <c r="H104" s="173"/>
      <c r="I104" s="173"/>
      <c r="J104" s="173"/>
      <c r="K104" s="173"/>
      <c r="L104" s="173"/>
      <c r="M104" s="173"/>
      <c r="N104" s="173"/>
      <c r="O104" s="173"/>
      <c r="P104" s="173"/>
      <c r="Q104" s="173"/>
      <c r="R104" s="173"/>
      <c r="S104" s="173"/>
      <c r="T104" s="173"/>
      <c r="U104" s="173"/>
      <c r="V104" s="173"/>
      <c r="W104" s="173"/>
      <c r="X104" s="173"/>
      <c r="Y104" s="173"/>
      <c r="Z104" s="173"/>
      <c r="AA104" s="173"/>
      <c r="AB104" s="173"/>
      <c r="AC104" s="174"/>
      <c r="AE104" s="507"/>
      <c r="AG104" s="507"/>
      <c r="AI104" s="507"/>
      <c r="AK104" s="92"/>
    </row>
    <row r="105" spans="4:37" ht="12.75" customHeight="1" outlineLevel="1">
      <c r="D105" s="106" t="str">
        <f>'Line Items'!D159</f>
        <v>Station Access Income LTC - Hampton-in-Arden</v>
      </c>
      <c r="E105" s="89"/>
      <c r="F105" s="107" t="str">
        <f t="shared" si="2"/>
        <v>£000</v>
      </c>
      <c r="G105" s="173"/>
      <c r="H105" s="173"/>
      <c r="I105" s="173"/>
      <c r="J105" s="173"/>
      <c r="K105" s="173"/>
      <c r="L105" s="173"/>
      <c r="M105" s="173"/>
      <c r="N105" s="173"/>
      <c r="O105" s="173"/>
      <c r="P105" s="173"/>
      <c r="Q105" s="173"/>
      <c r="R105" s="173"/>
      <c r="S105" s="173"/>
      <c r="T105" s="173"/>
      <c r="U105" s="173"/>
      <c r="V105" s="173"/>
      <c r="W105" s="173"/>
      <c r="X105" s="173"/>
      <c r="Y105" s="173"/>
      <c r="Z105" s="173"/>
      <c r="AA105" s="173"/>
      <c r="AB105" s="173"/>
      <c r="AC105" s="174"/>
      <c r="AE105" s="507"/>
      <c r="AG105" s="507"/>
      <c r="AI105" s="507"/>
      <c r="AK105" s="92"/>
    </row>
    <row r="106" spans="4:37" ht="12.75" customHeight="1" outlineLevel="1">
      <c r="D106" s="106" t="str">
        <f>'Line Items'!D160</f>
        <v>Station Access Income LTC - Hamstead</v>
      </c>
      <c r="E106" s="89"/>
      <c r="F106" s="107" t="str">
        <f t="shared" si="2"/>
        <v>£000</v>
      </c>
      <c r="G106" s="173"/>
      <c r="H106" s="173"/>
      <c r="I106" s="173"/>
      <c r="J106" s="173"/>
      <c r="K106" s="173"/>
      <c r="L106" s="173"/>
      <c r="M106" s="173"/>
      <c r="N106" s="173"/>
      <c r="O106" s="173"/>
      <c r="P106" s="173"/>
      <c r="Q106" s="173"/>
      <c r="R106" s="173"/>
      <c r="S106" s="173"/>
      <c r="T106" s="173"/>
      <c r="U106" s="173"/>
      <c r="V106" s="173"/>
      <c r="W106" s="173"/>
      <c r="X106" s="173"/>
      <c r="Y106" s="173"/>
      <c r="Z106" s="173"/>
      <c r="AA106" s="173"/>
      <c r="AB106" s="173"/>
      <c r="AC106" s="174"/>
      <c r="AE106" s="507"/>
      <c r="AG106" s="507"/>
      <c r="AI106" s="507"/>
      <c r="AK106" s="92"/>
    </row>
    <row r="107" spans="4:37" ht="12.75" customHeight="1" outlineLevel="1">
      <c r="D107" s="106" t="str">
        <f>'Line Items'!D161</f>
        <v>Station Access Income LTC - Hartford</v>
      </c>
      <c r="E107" s="89"/>
      <c r="F107" s="107" t="str">
        <f t="shared" si="2"/>
        <v>£000</v>
      </c>
      <c r="G107" s="173"/>
      <c r="H107" s="173"/>
      <c r="I107" s="173"/>
      <c r="J107" s="173"/>
      <c r="K107" s="173"/>
      <c r="L107" s="173"/>
      <c r="M107" s="173"/>
      <c r="N107" s="173"/>
      <c r="O107" s="173"/>
      <c r="P107" s="173"/>
      <c r="Q107" s="173"/>
      <c r="R107" s="173"/>
      <c r="S107" s="173"/>
      <c r="T107" s="173"/>
      <c r="U107" s="173"/>
      <c r="V107" s="173"/>
      <c r="W107" s="173"/>
      <c r="X107" s="173"/>
      <c r="Y107" s="173"/>
      <c r="Z107" s="173"/>
      <c r="AA107" s="173"/>
      <c r="AB107" s="173"/>
      <c r="AC107" s="174"/>
      <c r="AE107" s="507"/>
      <c r="AG107" s="507"/>
      <c r="AI107" s="507"/>
      <c r="AK107" s="92"/>
    </row>
    <row r="108" spans="4:37" ht="12.75" customHeight="1" outlineLevel="1">
      <c r="D108" s="106" t="str">
        <f>'Line Items'!D162</f>
        <v>Station Access Income LTC - Hartlebury</v>
      </c>
      <c r="E108" s="89"/>
      <c r="F108" s="107" t="str">
        <f t="shared" si="2"/>
        <v>£000</v>
      </c>
      <c r="G108" s="173"/>
      <c r="H108" s="173"/>
      <c r="I108" s="173"/>
      <c r="J108" s="173"/>
      <c r="K108" s="173"/>
      <c r="L108" s="173"/>
      <c r="M108" s="173"/>
      <c r="N108" s="173"/>
      <c r="O108" s="173"/>
      <c r="P108" s="173"/>
      <c r="Q108" s="173"/>
      <c r="R108" s="173"/>
      <c r="S108" s="173"/>
      <c r="T108" s="173"/>
      <c r="U108" s="173"/>
      <c r="V108" s="173"/>
      <c r="W108" s="173"/>
      <c r="X108" s="173"/>
      <c r="Y108" s="173"/>
      <c r="Z108" s="173"/>
      <c r="AA108" s="173"/>
      <c r="AB108" s="173"/>
      <c r="AC108" s="174"/>
      <c r="AE108" s="507"/>
      <c r="AG108" s="507"/>
      <c r="AI108" s="507"/>
      <c r="AK108" s="92"/>
    </row>
    <row r="109" spans="4:37" ht="12.75" customHeight="1" outlineLevel="1">
      <c r="D109" s="106" t="str">
        <f>'Line Items'!D163</f>
        <v>Station Access Income LTC - Hednesford</v>
      </c>
      <c r="E109" s="89"/>
      <c r="F109" s="107" t="str">
        <f t="shared" si="2"/>
        <v>£000</v>
      </c>
      <c r="G109" s="173"/>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4"/>
      <c r="AE109" s="507"/>
      <c r="AG109" s="507"/>
      <c r="AI109" s="507"/>
      <c r="AK109" s="92"/>
    </row>
    <row r="110" spans="4:37" ht="12.75" customHeight="1" outlineLevel="1">
      <c r="D110" s="106" t="str">
        <f>'Line Items'!D164</f>
        <v>Station Access Income LTC - Hemel Hempstead</v>
      </c>
      <c r="E110" s="89"/>
      <c r="F110" s="107" t="str">
        <f t="shared" si="2"/>
        <v>£000</v>
      </c>
      <c r="G110" s="173"/>
      <c r="H110" s="173"/>
      <c r="I110" s="173"/>
      <c r="J110" s="173"/>
      <c r="K110" s="173"/>
      <c r="L110" s="173"/>
      <c r="M110" s="173"/>
      <c r="N110" s="173"/>
      <c r="O110" s="173"/>
      <c r="P110" s="173"/>
      <c r="Q110" s="173"/>
      <c r="R110" s="173"/>
      <c r="S110" s="173"/>
      <c r="T110" s="173"/>
      <c r="U110" s="173"/>
      <c r="V110" s="173"/>
      <c r="W110" s="173"/>
      <c r="X110" s="173"/>
      <c r="Y110" s="173"/>
      <c r="Z110" s="173"/>
      <c r="AA110" s="173"/>
      <c r="AB110" s="173"/>
      <c r="AC110" s="174"/>
      <c r="AE110" s="507"/>
      <c r="AG110" s="507"/>
      <c r="AI110" s="507"/>
      <c r="AK110" s="92"/>
    </row>
    <row r="111" spans="4:37" ht="12.75" customHeight="1" outlineLevel="1">
      <c r="D111" s="106" t="str">
        <f>'Line Items'!D165</f>
        <v>Station Access Income LTC - Henley-in-Arden</v>
      </c>
      <c r="E111" s="89"/>
      <c r="F111" s="107" t="str">
        <f t="shared" si="2"/>
        <v>£000</v>
      </c>
      <c r="G111" s="173"/>
      <c r="H111" s="173"/>
      <c r="I111" s="173"/>
      <c r="J111" s="173"/>
      <c r="K111" s="173"/>
      <c r="L111" s="173"/>
      <c r="M111" s="173"/>
      <c r="N111" s="173"/>
      <c r="O111" s="173"/>
      <c r="P111" s="173"/>
      <c r="Q111" s="173"/>
      <c r="R111" s="173"/>
      <c r="S111" s="173"/>
      <c r="T111" s="173"/>
      <c r="U111" s="173"/>
      <c r="V111" s="173"/>
      <c r="W111" s="173"/>
      <c r="X111" s="173"/>
      <c r="Y111" s="173"/>
      <c r="Z111" s="173"/>
      <c r="AA111" s="173"/>
      <c r="AB111" s="173"/>
      <c r="AC111" s="174"/>
      <c r="AE111" s="507"/>
      <c r="AG111" s="507"/>
      <c r="AI111" s="507"/>
      <c r="AK111" s="92"/>
    </row>
    <row r="112" spans="4:37" ht="12.75" customHeight="1" outlineLevel="1">
      <c r="D112" s="106" t="str">
        <f>'Line Items'!D166</f>
        <v>Station Access Income LTC - How Wood (Herts)</v>
      </c>
      <c r="E112" s="89"/>
      <c r="F112" s="107" t="str">
        <f t="shared" si="2"/>
        <v>£000</v>
      </c>
      <c r="G112" s="173"/>
      <c r="H112" s="173"/>
      <c r="I112" s="173"/>
      <c r="J112" s="173"/>
      <c r="K112" s="173"/>
      <c r="L112" s="173"/>
      <c r="M112" s="173"/>
      <c r="N112" s="173"/>
      <c r="O112" s="173"/>
      <c r="P112" s="173"/>
      <c r="Q112" s="173"/>
      <c r="R112" s="173"/>
      <c r="S112" s="173"/>
      <c r="T112" s="173"/>
      <c r="U112" s="173"/>
      <c r="V112" s="173"/>
      <c r="W112" s="173"/>
      <c r="X112" s="173"/>
      <c r="Y112" s="173"/>
      <c r="Z112" s="173"/>
      <c r="AA112" s="173"/>
      <c r="AB112" s="173"/>
      <c r="AC112" s="174"/>
      <c r="AE112" s="507"/>
      <c r="AG112" s="507"/>
      <c r="AI112" s="507"/>
      <c r="AK112" s="92"/>
    </row>
    <row r="113" spans="4:37" ht="12.75" customHeight="1" outlineLevel="1">
      <c r="D113" s="106" t="str">
        <f>'Line Items'!D167</f>
        <v>Station Access Income LTC - Jewellery Quarter</v>
      </c>
      <c r="E113" s="89"/>
      <c r="F113" s="107" t="str">
        <f t="shared" ref="F113:F176" si="3">F112</f>
        <v>£000</v>
      </c>
      <c r="G113" s="173"/>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4"/>
      <c r="AE113" s="507"/>
      <c r="AG113" s="507"/>
      <c r="AI113" s="507"/>
      <c r="AK113" s="92"/>
    </row>
    <row r="114" spans="4:37" ht="12.75" customHeight="1" outlineLevel="1">
      <c r="D114" s="106" t="str">
        <f>'Line Items'!D168</f>
        <v>Station Access Income LTC - Kempston Hardwick</v>
      </c>
      <c r="E114" s="89"/>
      <c r="F114" s="107" t="str">
        <f t="shared" si="3"/>
        <v>£000</v>
      </c>
      <c r="G114" s="173"/>
      <c r="H114" s="173"/>
      <c r="I114" s="173"/>
      <c r="J114" s="173"/>
      <c r="K114" s="173"/>
      <c r="L114" s="173"/>
      <c r="M114" s="173"/>
      <c r="N114" s="173"/>
      <c r="O114" s="173"/>
      <c r="P114" s="173"/>
      <c r="Q114" s="173"/>
      <c r="R114" s="173"/>
      <c r="S114" s="173"/>
      <c r="T114" s="173"/>
      <c r="U114" s="173"/>
      <c r="V114" s="173"/>
      <c r="W114" s="173"/>
      <c r="X114" s="173"/>
      <c r="Y114" s="173"/>
      <c r="Z114" s="173"/>
      <c r="AA114" s="173"/>
      <c r="AB114" s="173"/>
      <c r="AC114" s="174"/>
      <c r="AE114" s="507"/>
      <c r="AG114" s="507"/>
      <c r="AI114" s="507"/>
      <c r="AK114" s="92"/>
    </row>
    <row r="115" spans="4:37" ht="12.75" customHeight="1" outlineLevel="1">
      <c r="D115" s="106" t="str">
        <f>'Line Items'!D169</f>
        <v>Station Access Income LTC - Kenilworth</v>
      </c>
      <c r="E115" s="89"/>
      <c r="F115" s="107" t="str">
        <f t="shared" si="3"/>
        <v>£000</v>
      </c>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173"/>
      <c r="AC115" s="174"/>
      <c r="AE115" s="507"/>
      <c r="AG115" s="507"/>
      <c r="AI115" s="507"/>
      <c r="AK115" s="92"/>
    </row>
    <row r="116" spans="4:37" ht="12.75" customHeight="1" outlineLevel="1">
      <c r="D116" s="106" t="str">
        <f>'Line Items'!D170</f>
        <v>Station Access Income LTC - Kidderminster</v>
      </c>
      <c r="E116" s="89"/>
      <c r="F116" s="107" t="str">
        <f t="shared" si="3"/>
        <v>£000</v>
      </c>
      <c r="G116" s="173"/>
      <c r="H116" s="173"/>
      <c r="I116" s="173"/>
      <c r="J116" s="173"/>
      <c r="K116" s="173"/>
      <c r="L116" s="173"/>
      <c r="M116" s="173"/>
      <c r="N116" s="173"/>
      <c r="O116" s="173"/>
      <c r="P116" s="173"/>
      <c r="Q116" s="173"/>
      <c r="R116" s="173"/>
      <c r="S116" s="173"/>
      <c r="T116" s="173"/>
      <c r="U116" s="173"/>
      <c r="V116" s="173"/>
      <c r="W116" s="173"/>
      <c r="X116" s="173"/>
      <c r="Y116" s="173"/>
      <c r="Z116" s="173"/>
      <c r="AA116" s="173"/>
      <c r="AB116" s="173"/>
      <c r="AC116" s="174"/>
      <c r="AE116" s="507"/>
      <c r="AG116" s="507"/>
      <c r="AI116" s="507"/>
      <c r="AK116" s="92"/>
    </row>
    <row r="117" spans="4:37" ht="12.75" customHeight="1" outlineLevel="1">
      <c r="D117" s="106" t="str">
        <f>'Line Items'!D171</f>
        <v>Station Access Income LTC - Kings Langley</v>
      </c>
      <c r="E117" s="89"/>
      <c r="F117" s="107" t="str">
        <f t="shared" si="3"/>
        <v>£000</v>
      </c>
      <c r="G117" s="173"/>
      <c r="H117" s="173"/>
      <c r="I117" s="173"/>
      <c r="J117" s="173"/>
      <c r="K117" s="173"/>
      <c r="L117" s="173"/>
      <c r="M117" s="173"/>
      <c r="N117" s="173"/>
      <c r="O117" s="173"/>
      <c r="P117" s="173"/>
      <c r="Q117" s="173"/>
      <c r="R117" s="173"/>
      <c r="S117" s="173"/>
      <c r="T117" s="173"/>
      <c r="U117" s="173"/>
      <c r="V117" s="173"/>
      <c r="W117" s="173"/>
      <c r="X117" s="173"/>
      <c r="Y117" s="173"/>
      <c r="Z117" s="173"/>
      <c r="AA117" s="173"/>
      <c r="AB117" s="173"/>
      <c r="AC117" s="174"/>
      <c r="AE117" s="507"/>
      <c r="AG117" s="507"/>
      <c r="AI117" s="507"/>
      <c r="AK117" s="92"/>
    </row>
    <row r="118" spans="4:37" ht="12.75" customHeight="1" outlineLevel="1">
      <c r="D118" s="106" t="str">
        <f>'Line Items'!D172</f>
        <v>Station Access Income LTC - Kings Norton</v>
      </c>
      <c r="E118" s="89"/>
      <c r="F118" s="107" t="str">
        <f t="shared" si="3"/>
        <v>£000</v>
      </c>
      <c r="G118" s="173"/>
      <c r="H118" s="173"/>
      <c r="I118" s="173"/>
      <c r="J118" s="173"/>
      <c r="K118" s="173"/>
      <c r="L118" s="173"/>
      <c r="M118" s="173"/>
      <c r="N118" s="173"/>
      <c r="O118" s="173"/>
      <c r="P118" s="173"/>
      <c r="Q118" s="173"/>
      <c r="R118" s="173"/>
      <c r="S118" s="173"/>
      <c r="T118" s="173"/>
      <c r="U118" s="173"/>
      <c r="V118" s="173"/>
      <c r="W118" s="173"/>
      <c r="X118" s="173"/>
      <c r="Y118" s="173"/>
      <c r="Z118" s="173"/>
      <c r="AA118" s="173"/>
      <c r="AB118" s="173"/>
      <c r="AC118" s="174"/>
      <c r="AE118" s="507"/>
      <c r="AG118" s="507"/>
      <c r="AI118" s="507"/>
      <c r="AK118" s="92"/>
    </row>
    <row r="119" spans="4:37" ht="12.75" customHeight="1" outlineLevel="1">
      <c r="D119" s="106" t="str">
        <f>'Line Items'!D173</f>
        <v>Station Access Income LTC - Landywood</v>
      </c>
      <c r="E119" s="89"/>
      <c r="F119" s="107" t="str">
        <f t="shared" si="3"/>
        <v>£000</v>
      </c>
      <c r="G119" s="173"/>
      <c r="H119" s="173"/>
      <c r="I119" s="173"/>
      <c r="J119" s="173"/>
      <c r="K119" s="173"/>
      <c r="L119" s="173"/>
      <c r="M119" s="173"/>
      <c r="N119" s="173"/>
      <c r="O119" s="173"/>
      <c r="P119" s="173"/>
      <c r="Q119" s="173"/>
      <c r="R119" s="173"/>
      <c r="S119" s="173"/>
      <c r="T119" s="173"/>
      <c r="U119" s="173"/>
      <c r="V119" s="173"/>
      <c r="W119" s="173"/>
      <c r="X119" s="173"/>
      <c r="Y119" s="173"/>
      <c r="Z119" s="173"/>
      <c r="AA119" s="173"/>
      <c r="AB119" s="173"/>
      <c r="AC119" s="174"/>
      <c r="AE119" s="507"/>
      <c r="AG119" s="507"/>
      <c r="AI119" s="507"/>
      <c r="AK119" s="92"/>
    </row>
    <row r="120" spans="4:37" ht="12.75" customHeight="1" outlineLevel="1">
      <c r="D120" s="106" t="str">
        <f>'Line Items'!D174</f>
        <v>Station Access Income LTC - Langley Green</v>
      </c>
      <c r="E120" s="89"/>
      <c r="F120" s="107" t="str">
        <f t="shared" si="3"/>
        <v>£000</v>
      </c>
      <c r="G120" s="173"/>
      <c r="H120" s="173"/>
      <c r="I120" s="173"/>
      <c r="J120" s="173"/>
      <c r="K120" s="173"/>
      <c r="L120" s="173"/>
      <c r="M120" s="173"/>
      <c r="N120" s="173"/>
      <c r="O120" s="173"/>
      <c r="P120" s="173"/>
      <c r="Q120" s="173"/>
      <c r="R120" s="173"/>
      <c r="S120" s="173"/>
      <c r="T120" s="173"/>
      <c r="U120" s="173"/>
      <c r="V120" s="173"/>
      <c r="W120" s="173"/>
      <c r="X120" s="173"/>
      <c r="Y120" s="173"/>
      <c r="Z120" s="173"/>
      <c r="AA120" s="173"/>
      <c r="AB120" s="173"/>
      <c r="AC120" s="174"/>
      <c r="AE120" s="507"/>
      <c r="AG120" s="507"/>
      <c r="AI120" s="507"/>
      <c r="AK120" s="92"/>
    </row>
    <row r="121" spans="4:37" ht="12.75" customHeight="1" outlineLevel="1">
      <c r="D121" s="106" t="str">
        <f>'Line Items'!D175</f>
        <v>Station Access Income LTC - Lea Hall</v>
      </c>
      <c r="E121" s="89"/>
      <c r="F121" s="107" t="str">
        <f t="shared" si="3"/>
        <v>£000</v>
      </c>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4"/>
      <c r="AE121" s="507"/>
      <c r="AG121" s="507"/>
      <c r="AI121" s="507"/>
      <c r="AK121" s="92"/>
    </row>
    <row r="122" spans="4:37" ht="12.75" customHeight="1" outlineLevel="1">
      <c r="D122" s="106" t="str">
        <f>'Line Items'!D176</f>
        <v>Station Access Income LTC - Ledbury</v>
      </c>
      <c r="E122" s="89"/>
      <c r="F122" s="107" t="str">
        <f t="shared" si="3"/>
        <v>£000</v>
      </c>
      <c r="G122" s="173"/>
      <c r="H122" s="173"/>
      <c r="I122" s="173"/>
      <c r="J122" s="173"/>
      <c r="K122" s="173"/>
      <c r="L122" s="173"/>
      <c r="M122" s="173"/>
      <c r="N122" s="173"/>
      <c r="O122" s="173"/>
      <c r="P122" s="173"/>
      <c r="Q122" s="173"/>
      <c r="R122" s="173"/>
      <c r="S122" s="173"/>
      <c r="T122" s="173"/>
      <c r="U122" s="173"/>
      <c r="V122" s="173"/>
      <c r="W122" s="173"/>
      <c r="X122" s="173"/>
      <c r="Y122" s="173"/>
      <c r="Z122" s="173"/>
      <c r="AA122" s="173"/>
      <c r="AB122" s="173"/>
      <c r="AC122" s="174"/>
      <c r="AE122" s="507"/>
      <c r="AG122" s="507"/>
      <c r="AI122" s="507"/>
      <c r="AK122" s="92"/>
    </row>
    <row r="123" spans="4:37" ht="12.75" customHeight="1" outlineLevel="1">
      <c r="D123" s="106" t="str">
        <f>'Line Items'!D177</f>
        <v>Station Access Income LTC - Leighton Buzzard</v>
      </c>
      <c r="E123" s="89"/>
      <c r="F123" s="107" t="str">
        <f t="shared" si="3"/>
        <v>£000</v>
      </c>
      <c r="G123" s="173"/>
      <c r="H123" s="173"/>
      <c r="I123" s="173"/>
      <c r="J123" s="173"/>
      <c r="K123" s="173"/>
      <c r="L123" s="173"/>
      <c r="M123" s="173"/>
      <c r="N123" s="173"/>
      <c r="O123" s="173"/>
      <c r="P123" s="173"/>
      <c r="Q123" s="173"/>
      <c r="R123" s="173"/>
      <c r="S123" s="173"/>
      <c r="T123" s="173"/>
      <c r="U123" s="173"/>
      <c r="V123" s="173"/>
      <c r="W123" s="173"/>
      <c r="X123" s="173"/>
      <c r="Y123" s="173"/>
      <c r="Z123" s="173"/>
      <c r="AA123" s="173"/>
      <c r="AB123" s="173"/>
      <c r="AC123" s="174"/>
      <c r="AE123" s="507"/>
      <c r="AG123" s="507"/>
      <c r="AI123" s="507"/>
      <c r="AK123" s="92"/>
    </row>
    <row r="124" spans="4:37" ht="12.75" customHeight="1" outlineLevel="1">
      <c r="D124" s="106" t="str">
        <f>'Line Items'!D178</f>
        <v>Station Access Income LTC - Lichfield City</v>
      </c>
      <c r="E124" s="89"/>
      <c r="F124" s="107" t="str">
        <f t="shared" si="3"/>
        <v>£000</v>
      </c>
      <c r="G124" s="173"/>
      <c r="H124" s="173"/>
      <c r="I124" s="173"/>
      <c r="J124" s="173"/>
      <c r="K124" s="173"/>
      <c r="L124" s="173"/>
      <c r="M124" s="173"/>
      <c r="N124" s="173"/>
      <c r="O124" s="173"/>
      <c r="P124" s="173"/>
      <c r="Q124" s="173"/>
      <c r="R124" s="173"/>
      <c r="S124" s="173"/>
      <c r="T124" s="173"/>
      <c r="U124" s="173"/>
      <c r="V124" s="173"/>
      <c r="W124" s="173"/>
      <c r="X124" s="173"/>
      <c r="Y124" s="173"/>
      <c r="Z124" s="173"/>
      <c r="AA124" s="173"/>
      <c r="AB124" s="173"/>
      <c r="AC124" s="174"/>
      <c r="AE124" s="507"/>
      <c r="AG124" s="507"/>
      <c r="AI124" s="507"/>
      <c r="AK124" s="92"/>
    </row>
    <row r="125" spans="4:37" ht="12.75" customHeight="1" outlineLevel="1">
      <c r="D125" s="106" t="str">
        <f>'Line Items'!D179</f>
        <v>Station Access Income LTC - Lichfield Trent Valley (High Level / Low Level)</v>
      </c>
      <c r="E125" s="89"/>
      <c r="F125" s="107" t="str">
        <f t="shared" si="3"/>
        <v>£000</v>
      </c>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4"/>
      <c r="AE125" s="507"/>
      <c r="AG125" s="507"/>
      <c r="AI125" s="507"/>
      <c r="AK125" s="92"/>
    </row>
    <row r="126" spans="4:37" ht="12.75" customHeight="1" outlineLevel="1">
      <c r="D126" s="106" t="str">
        <f>'Line Items'!D180</f>
        <v>Station Access Income LTC - Lidlington</v>
      </c>
      <c r="E126" s="89"/>
      <c r="F126" s="107" t="str">
        <f t="shared" si="3"/>
        <v>£000</v>
      </c>
      <c r="G126" s="173"/>
      <c r="H126" s="173"/>
      <c r="I126" s="173"/>
      <c r="J126" s="173"/>
      <c r="K126" s="173"/>
      <c r="L126" s="173"/>
      <c r="M126" s="173"/>
      <c r="N126" s="173"/>
      <c r="O126" s="173"/>
      <c r="P126" s="173"/>
      <c r="Q126" s="173"/>
      <c r="R126" s="173"/>
      <c r="S126" s="173"/>
      <c r="T126" s="173"/>
      <c r="U126" s="173"/>
      <c r="V126" s="173"/>
      <c r="W126" s="173"/>
      <c r="X126" s="173"/>
      <c r="Y126" s="173"/>
      <c r="Z126" s="173"/>
      <c r="AA126" s="173"/>
      <c r="AB126" s="173"/>
      <c r="AC126" s="174"/>
      <c r="AE126" s="507"/>
      <c r="AG126" s="507"/>
      <c r="AI126" s="507"/>
      <c r="AK126" s="92"/>
    </row>
    <row r="127" spans="4:37" ht="12.75" customHeight="1" outlineLevel="1">
      <c r="D127" s="106" t="str">
        <f>'Line Items'!D181</f>
        <v>Station Access Income LTC - Long Buckby</v>
      </c>
      <c r="E127" s="89"/>
      <c r="F127" s="107" t="str">
        <f t="shared" si="3"/>
        <v>£000</v>
      </c>
      <c r="G127" s="173"/>
      <c r="H127" s="173"/>
      <c r="I127" s="173"/>
      <c r="J127" s="173"/>
      <c r="K127" s="173"/>
      <c r="L127" s="173"/>
      <c r="M127" s="173"/>
      <c r="N127" s="173"/>
      <c r="O127" s="173"/>
      <c r="P127" s="173"/>
      <c r="Q127" s="173"/>
      <c r="R127" s="173"/>
      <c r="S127" s="173"/>
      <c r="T127" s="173"/>
      <c r="U127" s="173"/>
      <c r="V127" s="173"/>
      <c r="W127" s="173"/>
      <c r="X127" s="173"/>
      <c r="Y127" s="173"/>
      <c r="Z127" s="173"/>
      <c r="AA127" s="173"/>
      <c r="AB127" s="173"/>
      <c r="AC127" s="174"/>
      <c r="AE127" s="507"/>
      <c r="AG127" s="507"/>
      <c r="AI127" s="507"/>
      <c r="AK127" s="92"/>
    </row>
    <row r="128" spans="4:37" ht="12.75" customHeight="1" outlineLevel="1">
      <c r="D128" s="106" t="str">
        <f>'Line Items'!D182</f>
        <v>Station Access Income LTC - Longbridge</v>
      </c>
      <c r="E128" s="89"/>
      <c r="F128" s="107" t="str">
        <f t="shared" si="3"/>
        <v>£000</v>
      </c>
      <c r="G128" s="173"/>
      <c r="H128" s="173"/>
      <c r="I128" s="173"/>
      <c r="J128" s="173"/>
      <c r="K128" s="173"/>
      <c r="L128" s="173"/>
      <c r="M128" s="173"/>
      <c r="N128" s="173"/>
      <c r="O128" s="173"/>
      <c r="P128" s="173"/>
      <c r="Q128" s="173"/>
      <c r="R128" s="173"/>
      <c r="S128" s="173"/>
      <c r="T128" s="173"/>
      <c r="U128" s="173"/>
      <c r="V128" s="173"/>
      <c r="W128" s="173"/>
      <c r="X128" s="173"/>
      <c r="Y128" s="173"/>
      <c r="Z128" s="173"/>
      <c r="AA128" s="173"/>
      <c r="AB128" s="173"/>
      <c r="AC128" s="174"/>
      <c r="AE128" s="507"/>
      <c r="AG128" s="507"/>
      <c r="AI128" s="507"/>
      <c r="AK128" s="92"/>
    </row>
    <row r="129" spans="4:37" ht="12.75" customHeight="1" outlineLevel="1">
      <c r="D129" s="106" t="str">
        <f>'Line Items'!D183</f>
        <v>Station Access Income LTC - Lye</v>
      </c>
      <c r="E129" s="89"/>
      <c r="F129" s="107" t="str">
        <f t="shared" si="3"/>
        <v>£000</v>
      </c>
      <c r="G129" s="173"/>
      <c r="H129" s="173"/>
      <c r="I129" s="173"/>
      <c r="J129" s="173"/>
      <c r="K129" s="173"/>
      <c r="L129" s="173"/>
      <c r="M129" s="173"/>
      <c r="N129" s="173"/>
      <c r="O129" s="173"/>
      <c r="P129" s="173"/>
      <c r="Q129" s="173"/>
      <c r="R129" s="173"/>
      <c r="S129" s="173"/>
      <c r="T129" s="173"/>
      <c r="U129" s="173"/>
      <c r="V129" s="173"/>
      <c r="W129" s="173"/>
      <c r="X129" s="173"/>
      <c r="Y129" s="173"/>
      <c r="Z129" s="173"/>
      <c r="AA129" s="173"/>
      <c r="AB129" s="173"/>
      <c r="AC129" s="174"/>
      <c r="AE129" s="507"/>
      <c r="AG129" s="507"/>
      <c r="AI129" s="507"/>
      <c r="AK129" s="92"/>
    </row>
    <row r="130" spans="4:37" ht="12.75" customHeight="1" outlineLevel="1">
      <c r="D130" s="106" t="str">
        <f>'Line Items'!D184</f>
        <v>Station Access Income LTC - Malvern Link</v>
      </c>
      <c r="E130" s="89"/>
      <c r="F130" s="107" t="str">
        <f t="shared" si="3"/>
        <v>£000</v>
      </c>
      <c r="G130" s="173"/>
      <c r="H130" s="173"/>
      <c r="I130" s="173"/>
      <c r="J130" s="173"/>
      <c r="K130" s="173"/>
      <c r="L130" s="173"/>
      <c r="M130" s="173"/>
      <c r="N130" s="173"/>
      <c r="O130" s="173"/>
      <c r="P130" s="173"/>
      <c r="Q130" s="173"/>
      <c r="R130" s="173"/>
      <c r="S130" s="173"/>
      <c r="T130" s="173"/>
      <c r="U130" s="173"/>
      <c r="V130" s="173"/>
      <c r="W130" s="173"/>
      <c r="X130" s="173"/>
      <c r="Y130" s="173"/>
      <c r="Z130" s="173"/>
      <c r="AA130" s="173"/>
      <c r="AB130" s="173"/>
      <c r="AC130" s="174"/>
      <c r="AE130" s="507"/>
      <c r="AG130" s="507"/>
      <c r="AI130" s="507"/>
      <c r="AK130" s="92"/>
    </row>
    <row r="131" spans="4:37" ht="12.75" customHeight="1" outlineLevel="1">
      <c r="D131" s="106" t="str">
        <f>'Line Items'!D185</f>
        <v>Station Access Income LTC - Marston Green</v>
      </c>
      <c r="E131" s="89"/>
      <c r="F131" s="107" t="str">
        <f t="shared" si="3"/>
        <v>£000</v>
      </c>
      <c r="G131" s="173"/>
      <c r="H131" s="173"/>
      <c r="I131" s="173"/>
      <c r="J131" s="173"/>
      <c r="K131" s="173"/>
      <c r="L131" s="173"/>
      <c r="M131" s="173"/>
      <c r="N131" s="173"/>
      <c r="O131" s="173"/>
      <c r="P131" s="173"/>
      <c r="Q131" s="173"/>
      <c r="R131" s="173"/>
      <c r="S131" s="173"/>
      <c r="T131" s="173"/>
      <c r="U131" s="173"/>
      <c r="V131" s="173"/>
      <c r="W131" s="173"/>
      <c r="X131" s="173"/>
      <c r="Y131" s="173"/>
      <c r="Z131" s="173"/>
      <c r="AA131" s="173"/>
      <c r="AB131" s="173"/>
      <c r="AC131" s="174"/>
      <c r="AE131" s="507"/>
      <c r="AG131" s="507"/>
      <c r="AI131" s="507"/>
      <c r="AK131" s="92"/>
    </row>
    <row r="132" spans="4:37" ht="12.75" customHeight="1" outlineLevel="1">
      <c r="D132" s="106" t="str">
        <f>'Line Items'!D186</f>
        <v>Station Access Income LTC - Millbrook (Bedfordshire)</v>
      </c>
      <c r="E132" s="89"/>
      <c r="F132" s="107" t="str">
        <f t="shared" si="3"/>
        <v>£000</v>
      </c>
      <c r="G132" s="173"/>
      <c r="H132" s="173"/>
      <c r="I132" s="173"/>
      <c r="J132" s="173"/>
      <c r="K132" s="173"/>
      <c r="L132" s="173"/>
      <c r="M132" s="173"/>
      <c r="N132" s="173"/>
      <c r="O132" s="173"/>
      <c r="P132" s="173"/>
      <c r="Q132" s="173"/>
      <c r="R132" s="173"/>
      <c r="S132" s="173"/>
      <c r="T132" s="173"/>
      <c r="U132" s="173"/>
      <c r="V132" s="173"/>
      <c r="W132" s="173"/>
      <c r="X132" s="173"/>
      <c r="Y132" s="173"/>
      <c r="Z132" s="173"/>
      <c r="AA132" s="173"/>
      <c r="AB132" s="173"/>
      <c r="AC132" s="174"/>
      <c r="AE132" s="507"/>
      <c r="AG132" s="507"/>
      <c r="AI132" s="507"/>
      <c r="AK132" s="92"/>
    </row>
    <row r="133" spans="4:37" ht="12.75" customHeight="1" outlineLevel="1">
      <c r="D133" s="106" t="str">
        <f>'Line Items'!D187</f>
        <v>Station Access Income LTC - Milton Keynes Central</v>
      </c>
      <c r="E133" s="89"/>
      <c r="F133" s="107" t="str">
        <f t="shared" si="3"/>
        <v>£000</v>
      </c>
      <c r="G133" s="173"/>
      <c r="H133" s="173"/>
      <c r="I133" s="173"/>
      <c r="J133" s="173"/>
      <c r="K133" s="173"/>
      <c r="L133" s="173"/>
      <c r="M133" s="173"/>
      <c r="N133" s="173"/>
      <c r="O133" s="173"/>
      <c r="P133" s="173"/>
      <c r="Q133" s="173"/>
      <c r="R133" s="173"/>
      <c r="S133" s="173"/>
      <c r="T133" s="173"/>
      <c r="U133" s="173"/>
      <c r="V133" s="173"/>
      <c r="W133" s="173"/>
      <c r="X133" s="173"/>
      <c r="Y133" s="173"/>
      <c r="Z133" s="173"/>
      <c r="AA133" s="173"/>
      <c r="AB133" s="173"/>
      <c r="AC133" s="174"/>
      <c r="AE133" s="507"/>
      <c r="AG133" s="507"/>
      <c r="AI133" s="507"/>
      <c r="AK133" s="92"/>
    </row>
    <row r="134" spans="4:37" ht="12.75" customHeight="1" outlineLevel="1">
      <c r="D134" s="106" t="str">
        <f>'Line Items'!D188</f>
        <v>Station Access Income LTC - Northampton</v>
      </c>
      <c r="E134" s="89"/>
      <c r="F134" s="107" t="str">
        <f t="shared" si="3"/>
        <v>£000</v>
      </c>
      <c r="G134" s="173"/>
      <c r="H134" s="173"/>
      <c r="I134" s="173"/>
      <c r="J134" s="173"/>
      <c r="K134" s="173"/>
      <c r="L134" s="173"/>
      <c r="M134" s="173"/>
      <c r="N134" s="173"/>
      <c r="O134" s="173"/>
      <c r="P134" s="173"/>
      <c r="Q134" s="173"/>
      <c r="R134" s="173"/>
      <c r="S134" s="173"/>
      <c r="T134" s="173"/>
      <c r="U134" s="173"/>
      <c r="V134" s="173"/>
      <c r="W134" s="173"/>
      <c r="X134" s="173"/>
      <c r="Y134" s="173"/>
      <c r="Z134" s="173"/>
      <c r="AA134" s="173"/>
      <c r="AB134" s="173"/>
      <c r="AC134" s="174"/>
      <c r="AE134" s="507"/>
      <c r="AG134" s="507"/>
      <c r="AI134" s="507"/>
      <c r="AK134" s="92"/>
    </row>
    <row r="135" spans="4:37" ht="12.75" customHeight="1" outlineLevel="1">
      <c r="D135" s="106" t="str">
        <f>'Line Items'!D189</f>
        <v>Station Access Income LTC - Northfield</v>
      </c>
      <c r="E135" s="89"/>
      <c r="F135" s="107" t="str">
        <f t="shared" si="3"/>
        <v>£000</v>
      </c>
      <c r="G135" s="173"/>
      <c r="H135" s="173"/>
      <c r="I135" s="173"/>
      <c r="J135" s="173"/>
      <c r="K135" s="173"/>
      <c r="L135" s="173"/>
      <c r="M135" s="173"/>
      <c r="N135" s="173"/>
      <c r="O135" s="173"/>
      <c r="P135" s="173"/>
      <c r="Q135" s="173"/>
      <c r="R135" s="173"/>
      <c r="S135" s="173"/>
      <c r="T135" s="173"/>
      <c r="U135" s="173"/>
      <c r="V135" s="173"/>
      <c r="W135" s="173"/>
      <c r="X135" s="173"/>
      <c r="Y135" s="173"/>
      <c r="Z135" s="173"/>
      <c r="AA135" s="173"/>
      <c r="AB135" s="173"/>
      <c r="AC135" s="174"/>
      <c r="AE135" s="507"/>
      <c r="AG135" s="507"/>
      <c r="AI135" s="507"/>
      <c r="AK135" s="92"/>
    </row>
    <row r="136" spans="4:37" ht="12.75" customHeight="1" outlineLevel="1">
      <c r="D136" s="106" t="str">
        <f>'Line Items'!D190</f>
        <v>Station Access Income LTC - Norton Bridge</v>
      </c>
      <c r="E136" s="89"/>
      <c r="F136" s="107" t="str">
        <f t="shared" si="3"/>
        <v>£000</v>
      </c>
      <c r="G136" s="173"/>
      <c r="H136" s="173"/>
      <c r="I136" s="173"/>
      <c r="J136" s="173"/>
      <c r="K136" s="173"/>
      <c r="L136" s="173"/>
      <c r="M136" s="173"/>
      <c r="N136" s="173"/>
      <c r="O136" s="173"/>
      <c r="P136" s="173"/>
      <c r="Q136" s="173"/>
      <c r="R136" s="173"/>
      <c r="S136" s="173"/>
      <c r="T136" s="173"/>
      <c r="U136" s="173"/>
      <c r="V136" s="173"/>
      <c r="W136" s="173"/>
      <c r="X136" s="173"/>
      <c r="Y136" s="173"/>
      <c r="Z136" s="173"/>
      <c r="AA136" s="173"/>
      <c r="AB136" s="173"/>
      <c r="AC136" s="174"/>
      <c r="AE136" s="507"/>
      <c r="AG136" s="507"/>
      <c r="AI136" s="507"/>
      <c r="AK136" s="92"/>
    </row>
    <row r="137" spans="4:37" ht="12.75" customHeight="1" outlineLevel="1">
      <c r="D137" s="106" t="str">
        <f>'Line Items'!D191</f>
        <v>Station Access Income LTC - Nuneaton</v>
      </c>
      <c r="E137" s="89"/>
      <c r="F137" s="107" t="str">
        <f t="shared" si="3"/>
        <v>£000</v>
      </c>
      <c r="G137" s="173"/>
      <c r="H137" s="173"/>
      <c r="I137" s="173"/>
      <c r="J137" s="173"/>
      <c r="K137" s="173"/>
      <c r="L137" s="173"/>
      <c r="M137" s="173"/>
      <c r="N137" s="173"/>
      <c r="O137" s="173"/>
      <c r="P137" s="173"/>
      <c r="Q137" s="173"/>
      <c r="R137" s="173"/>
      <c r="S137" s="173"/>
      <c r="T137" s="173"/>
      <c r="U137" s="173"/>
      <c r="V137" s="173"/>
      <c r="W137" s="173"/>
      <c r="X137" s="173"/>
      <c r="Y137" s="173"/>
      <c r="Z137" s="173"/>
      <c r="AA137" s="173"/>
      <c r="AB137" s="173"/>
      <c r="AC137" s="174"/>
      <c r="AE137" s="507"/>
      <c r="AG137" s="507"/>
      <c r="AI137" s="507"/>
      <c r="AK137" s="92"/>
    </row>
    <row r="138" spans="4:37" ht="12.75" customHeight="1" outlineLevel="1">
      <c r="D138" s="106" t="str">
        <f>'Line Items'!D192</f>
        <v>Station Access Income LTC - Oakengates</v>
      </c>
      <c r="E138" s="89"/>
      <c r="F138" s="107" t="str">
        <f t="shared" si="3"/>
        <v>£000</v>
      </c>
      <c r="G138" s="173"/>
      <c r="H138" s="173"/>
      <c r="I138" s="173"/>
      <c r="J138" s="173"/>
      <c r="K138" s="173"/>
      <c r="L138" s="173"/>
      <c r="M138" s="173"/>
      <c r="N138" s="173"/>
      <c r="O138" s="173"/>
      <c r="P138" s="173"/>
      <c r="Q138" s="173"/>
      <c r="R138" s="173"/>
      <c r="S138" s="173"/>
      <c r="T138" s="173"/>
      <c r="U138" s="173"/>
      <c r="V138" s="173"/>
      <c r="W138" s="173"/>
      <c r="X138" s="173"/>
      <c r="Y138" s="173"/>
      <c r="Z138" s="173"/>
      <c r="AA138" s="173"/>
      <c r="AB138" s="173"/>
      <c r="AC138" s="174"/>
      <c r="AE138" s="507"/>
      <c r="AG138" s="507"/>
      <c r="AI138" s="507"/>
      <c r="AK138" s="92"/>
    </row>
    <row r="139" spans="4:37" ht="12.75" customHeight="1" outlineLevel="1">
      <c r="D139" s="106" t="str">
        <f>'Line Items'!D193</f>
        <v>Station Access Income LTC - Old Hill</v>
      </c>
      <c r="E139" s="89"/>
      <c r="F139" s="107" t="str">
        <f t="shared" si="3"/>
        <v>£000</v>
      </c>
      <c r="G139" s="173"/>
      <c r="H139" s="173"/>
      <c r="I139" s="173"/>
      <c r="J139" s="173"/>
      <c r="K139" s="173"/>
      <c r="L139" s="173"/>
      <c r="M139" s="173"/>
      <c r="N139" s="173"/>
      <c r="O139" s="173"/>
      <c r="P139" s="173"/>
      <c r="Q139" s="173"/>
      <c r="R139" s="173"/>
      <c r="S139" s="173"/>
      <c r="T139" s="173"/>
      <c r="U139" s="173"/>
      <c r="V139" s="173"/>
      <c r="W139" s="173"/>
      <c r="X139" s="173"/>
      <c r="Y139" s="173"/>
      <c r="Z139" s="173"/>
      <c r="AA139" s="173"/>
      <c r="AB139" s="173"/>
      <c r="AC139" s="174"/>
      <c r="AE139" s="507"/>
      <c r="AG139" s="507"/>
      <c r="AI139" s="507"/>
      <c r="AK139" s="92"/>
    </row>
    <row r="140" spans="4:37" ht="12.75" customHeight="1" outlineLevel="1">
      <c r="D140" s="106" t="str">
        <f>'Line Items'!D194</f>
        <v>Station Access Income LTC - Olton</v>
      </c>
      <c r="E140" s="89"/>
      <c r="F140" s="107" t="str">
        <f t="shared" si="3"/>
        <v>£000</v>
      </c>
      <c r="G140" s="173"/>
      <c r="H140" s="173"/>
      <c r="I140" s="173"/>
      <c r="J140" s="173"/>
      <c r="K140" s="173"/>
      <c r="L140" s="173"/>
      <c r="M140" s="173"/>
      <c r="N140" s="173"/>
      <c r="O140" s="173"/>
      <c r="P140" s="173"/>
      <c r="Q140" s="173"/>
      <c r="R140" s="173"/>
      <c r="S140" s="173"/>
      <c r="T140" s="173"/>
      <c r="U140" s="173"/>
      <c r="V140" s="173"/>
      <c r="W140" s="173"/>
      <c r="X140" s="173"/>
      <c r="Y140" s="173"/>
      <c r="Z140" s="173"/>
      <c r="AA140" s="173"/>
      <c r="AB140" s="173"/>
      <c r="AC140" s="174"/>
      <c r="AE140" s="507"/>
      <c r="AG140" s="507"/>
      <c r="AI140" s="507"/>
      <c r="AK140" s="92"/>
    </row>
    <row r="141" spans="4:37" ht="12.75" customHeight="1" outlineLevel="1">
      <c r="D141" s="106" t="str">
        <f>'Line Items'!D195</f>
        <v>Station Access Income LTC - Park Street</v>
      </c>
      <c r="E141" s="89"/>
      <c r="F141" s="107" t="str">
        <f t="shared" si="3"/>
        <v>£000</v>
      </c>
      <c r="G141" s="173"/>
      <c r="H141" s="173"/>
      <c r="I141" s="173"/>
      <c r="J141" s="173"/>
      <c r="K141" s="173"/>
      <c r="L141" s="173"/>
      <c r="M141" s="173"/>
      <c r="N141" s="173"/>
      <c r="O141" s="173"/>
      <c r="P141" s="173"/>
      <c r="Q141" s="173"/>
      <c r="R141" s="173"/>
      <c r="S141" s="173"/>
      <c r="T141" s="173"/>
      <c r="U141" s="173"/>
      <c r="V141" s="173"/>
      <c r="W141" s="173"/>
      <c r="X141" s="173"/>
      <c r="Y141" s="173"/>
      <c r="Z141" s="173"/>
      <c r="AA141" s="173"/>
      <c r="AB141" s="173"/>
      <c r="AC141" s="174"/>
      <c r="AE141" s="507"/>
      <c r="AG141" s="507"/>
      <c r="AI141" s="507"/>
      <c r="AK141" s="92"/>
    </row>
    <row r="142" spans="4:37" ht="12.75" customHeight="1" outlineLevel="1">
      <c r="D142" s="106" t="str">
        <f>'Line Items'!D196</f>
        <v>Station Access Income LTC - Penkridge</v>
      </c>
      <c r="E142" s="89"/>
      <c r="F142" s="107" t="str">
        <f t="shared" si="3"/>
        <v>£000</v>
      </c>
      <c r="G142" s="173"/>
      <c r="H142" s="173"/>
      <c r="I142" s="173"/>
      <c r="J142" s="173"/>
      <c r="K142" s="173"/>
      <c r="L142" s="173"/>
      <c r="M142" s="173"/>
      <c r="N142" s="173"/>
      <c r="O142" s="173"/>
      <c r="P142" s="173"/>
      <c r="Q142" s="173"/>
      <c r="R142" s="173"/>
      <c r="S142" s="173"/>
      <c r="T142" s="173"/>
      <c r="U142" s="173"/>
      <c r="V142" s="173"/>
      <c r="W142" s="173"/>
      <c r="X142" s="173"/>
      <c r="Y142" s="173"/>
      <c r="Z142" s="173"/>
      <c r="AA142" s="173"/>
      <c r="AB142" s="173"/>
      <c r="AC142" s="174"/>
      <c r="AE142" s="507"/>
      <c r="AG142" s="507"/>
      <c r="AI142" s="507"/>
      <c r="AK142" s="92"/>
    </row>
    <row r="143" spans="4:37" ht="12.75" customHeight="1" outlineLevel="1">
      <c r="D143" s="106" t="str">
        <f>'Line Items'!D197</f>
        <v>Station Access Income LTC - Perry Barr</v>
      </c>
      <c r="E143" s="89"/>
      <c r="F143" s="107" t="str">
        <f t="shared" si="3"/>
        <v>£000</v>
      </c>
      <c r="G143" s="173"/>
      <c r="H143" s="173"/>
      <c r="I143" s="173"/>
      <c r="J143" s="173"/>
      <c r="K143" s="173"/>
      <c r="L143" s="173"/>
      <c r="M143" s="173"/>
      <c r="N143" s="173"/>
      <c r="O143" s="173"/>
      <c r="P143" s="173"/>
      <c r="Q143" s="173"/>
      <c r="R143" s="173"/>
      <c r="S143" s="173"/>
      <c r="T143" s="173"/>
      <c r="U143" s="173"/>
      <c r="V143" s="173"/>
      <c r="W143" s="173"/>
      <c r="X143" s="173"/>
      <c r="Y143" s="173"/>
      <c r="Z143" s="173"/>
      <c r="AA143" s="173"/>
      <c r="AB143" s="173"/>
      <c r="AC143" s="174"/>
      <c r="AE143" s="507"/>
      <c r="AG143" s="507"/>
      <c r="AI143" s="507"/>
      <c r="AK143" s="92"/>
    </row>
    <row r="144" spans="4:37" ht="12.75" customHeight="1" outlineLevel="1">
      <c r="D144" s="106" t="str">
        <f>'Line Items'!D198</f>
        <v>Station Access Income LTC - Polesworth</v>
      </c>
      <c r="E144" s="89"/>
      <c r="F144" s="107" t="str">
        <f t="shared" si="3"/>
        <v>£000</v>
      </c>
      <c r="G144" s="173"/>
      <c r="H144" s="173"/>
      <c r="I144" s="173"/>
      <c r="J144" s="173"/>
      <c r="K144" s="173"/>
      <c r="L144" s="173"/>
      <c r="M144" s="173"/>
      <c r="N144" s="173"/>
      <c r="O144" s="173"/>
      <c r="P144" s="173"/>
      <c r="Q144" s="173"/>
      <c r="R144" s="173"/>
      <c r="S144" s="173"/>
      <c r="T144" s="173"/>
      <c r="U144" s="173"/>
      <c r="V144" s="173"/>
      <c r="W144" s="173"/>
      <c r="X144" s="173"/>
      <c r="Y144" s="173"/>
      <c r="Z144" s="173"/>
      <c r="AA144" s="173"/>
      <c r="AB144" s="173"/>
      <c r="AC144" s="174"/>
      <c r="AE144" s="507"/>
      <c r="AG144" s="507"/>
      <c r="AI144" s="507"/>
      <c r="AK144" s="92"/>
    </row>
    <row r="145" spans="4:37" ht="12.75" customHeight="1" outlineLevel="1">
      <c r="D145" s="106" t="str">
        <f>'Line Items'!D199</f>
        <v>Station Access Income LTC - Redditch</v>
      </c>
      <c r="E145" s="89"/>
      <c r="F145" s="107" t="str">
        <f t="shared" si="3"/>
        <v>£000</v>
      </c>
      <c r="G145" s="173"/>
      <c r="H145" s="173"/>
      <c r="I145" s="173"/>
      <c r="J145" s="173"/>
      <c r="K145" s="173"/>
      <c r="L145" s="173"/>
      <c r="M145" s="173"/>
      <c r="N145" s="173"/>
      <c r="O145" s="173"/>
      <c r="P145" s="173"/>
      <c r="Q145" s="173"/>
      <c r="R145" s="173"/>
      <c r="S145" s="173"/>
      <c r="T145" s="173"/>
      <c r="U145" s="173"/>
      <c r="V145" s="173"/>
      <c r="W145" s="173"/>
      <c r="X145" s="173"/>
      <c r="Y145" s="173"/>
      <c r="Z145" s="173"/>
      <c r="AA145" s="173"/>
      <c r="AB145" s="173"/>
      <c r="AC145" s="174"/>
      <c r="AE145" s="507"/>
      <c r="AG145" s="507"/>
      <c r="AI145" s="507"/>
      <c r="AK145" s="92"/>
    </row>
    <row r="146" spans="4:37" ht="12.75" customHeight="1" outlineLevel="1">
      <c r="D146" s="106" t="str">
        <f>'Line Items'!D200</f>
        <v>Station Access Income LTC - Ridgmont</v>
      </c>
      <c r="E146" s="89"/>
      <c r="F146" s="107" t="str">
        <f t="shared" si="3"/>
        <v>£000</v>
      </c>
      <c r="G146" s="173"/>
      <c r="H146" s="173"/>
      <c r="I146" s="173"/>
      <c r="J146" s="173"/>
      <c r="K146" s="173"/>
      <c r="L146" s="173"/>
      <c r="M146" s="173"/>
      <c r="N146" s="173"/>
      <c r="O146" s="173"/>
      <c r="P146" s="173"/>
      <c r="Q146" s="173"/>
      <c r="R146" s="173"/>
      <c r="S146" s="173"/>
      <c r="T146" s="173"/>
      <c r="U146" s="173"/>
      <c r="V146" s="173"/>
      <c r="W146" s="173"/>
      <c r="X146" s="173"/>
      <c r="Y146" s="173"/>
      <c r="Z146" s="173"/>
      <c r="AA146" s="173"/>
      <c r="AB146" s="173"/>
      <c r="AC146" s="174"/>
      <c r="AE146" s="507"/>
      <c r="AG146" s="507"/>
      <c r="AI146" s="507"/>
      <c r="AK146" s="92"/>
    </row>
    <row r="147" spans="4:37" ht="12.75" customHeight="1" outlineLevel="1">
      <c r="D147" s="106" t="str">
        <f>'Line Items'!D201</f>
        <v>Station Access Income LTC - Rowley Regis</v>
      </c>
      <c r="E147" s="89"/>
      <c r="F147" s="107" t="str">
        <f t="shared" si="3"/>
        <v>£000</v>
      </c>
      <c r="G147" s="173"/>
      <c r="H147" s="173"/>
      <c r="I147" s="173"/>
      <c r="J147" s="173"/>
      <c r="K147" s="173"/>
      <c r="L147" s="173"/>
      <c r="M147" s="173"/>
      <c r="N147" s="173"/>
      <c r="O147" s="173"/>
      <c r="P147" s="173"/>
      <c r="Q147" s="173"/>
      <c r="R147" s="173"/>
      <c r="S147" s="173"/>
      <c r="T147" s="173"/>
      <c r="U147" s="173"/>
      <c r="V147" s="173"/>
      <c r="W147" s="173"/>
      <c r="X147" s="173"/>
      <c r="Y147" s="173"/>
      <c r="Z147" s="173"/>
      <c r="AA147" s="173"/>
      <c r="AB147" s="173"/>
      <c r="AC147" s="174"/>
      <c r="AE147" s="507"/>
      <c r="AG147" s="507"/>
      <c r="AI147" s="507"/>
      <c r="AK147" s="92"/>
    </row>
    <row r="148" spans="4:37" ht="12.75" customHeight="1" outlineLevel="1">
      <c r="D148" s="106" t="str">
        <f>'Line Items'!D202</f>
        <v>Station Access Income LTC - Rugeley Town</v>
      </c>
      <c r="E148" s="89"/>
      <c r="F148" s="107" t="str">
        <f t="shared" si="3"/>
        <v>£000</v>
      </c>
      <c r="G148" s="173"/>
      <c r="H148" s="173"/>
      <c r="I148" s="173"/>
      <c r="J148" s="173"/>
      <c r="K148" s="173"/>
      <c r="L148" s="173"/>
      <c r="M148" s="173"/>
      <c r="N148" s="173"/>
      <c r="O148" s="173"/>
      <c r="P148" s="173"/>
      <c r="Q148" s="173"/>
      <c r="R148" s="173"/>
      <c r="S148" s="173"/>
      <c r="T148" s="173"/>
      <c r="U148" s="173"/>
      <c r="V148" s="173"/>
      <c r="W148" s="173"/>
      <c r="X148" s="173"/>
      <c r="Y148" s="173"/>
      <c r="Z148" s="173"/>
      <c r="AA148" s="173"/>
      <c r="AB148" s="173"/>
      <c r="AC148" s="174"/>
      <c r="AE148" s="507"/>
      <c r="AG148" s="507"/>
      <c r="AI148" s="507"/>
      <c r="AK148" s="92"/>
    </row>
    <row r="149" spans="4:37" ht="12.75" customHeight="1" outlineLevel="1">
      <c r="D149" s="106" t="str">
        <f>'Line Items'!D203</f>
        <v>Station Access Income LTC - Rugeley Trent Valley</v>
      </c>
      <c r="E149" s="89"/>
      <c r="F149" s="107" t="str">
        <f t="shared" si="3"/>
        <v>£000</v>
      </c>
      <c r="G149" s="173"/>
      <c r="H149" s="173"/>
      <c r="I149" s="173"/>
      <c r="J149" s="173"/>
      <c r="K149" s="173"/>
      <c r="L149" s="173"/>
      <c r="M149" s="173"/>
      <c r="N149" s="173"/>
      <c r="O149" s="173"/>
      <c r="P149" s="173"/>
      <c r="Q149" s="173"/>
      <c r="R149" s="173"/>
      <c r="S149" s="173"/>
      <c r="T149" s="173"/>
      <c r="U149" s="173"/>
      <c r="V149" s="173"/>
      <c r="W149" s="173"/>
      <c r="X149" s="173"/>
      <c r="Y149" s="173"/>
      <c r="Z149" s="173"/>
      <c r="AA149" s="173"/>
      <c r="AB149" s="173"/>
      <c r="AC149" s="174"/>
      <c r="AE149" s="507"/>
      <c r="AG149" s="507"/>
      <c r="AI149" s="507"/>
      <c r="AK149" s="92"/>
    </row>
    <row r="150" spans="4:37" ht="12.75" customHeight="1" outlineLevel="1">
      <c r="D150" s="106" t="str">
        <f>'Line Items'!D204</f>
        <v>Station Access Income LTC - Sandwell &amp; Dudley</v>
      </c>
      <c r="E150" s="89"/>
      <c r="F150" s="107" t="str">
        <f t="shared" si="3"/>
        <v>£000</v>
      </c>
      <c r="G150" s="173"/>
      <c r="H150" s="173"/>
      <c r="I150" s="173"/>
      <c r="J150" s="173"/>
      <c r="K150" s="173"/>
      <c r="L150" s="173"/>
      <c r="M150" s="173"/>
      <c r="N150" s="173"/>
      <c r="O150" s="173"/>
      <c r="P150" s="173"/>
      <c r="Q150" s="173"/>
      <c r="R150" s="173"/>
      <c r="S150" s="173"/>
      <c r="T150" s="173"/>
      <c r="U150" s="173"/>
      <c r="V150" s="173"/>
      <c r="W150" s="173"/>
      <c r="X150" s="173"/>
      <c r="Y150" s="173"/>
      <c r="Z150" s="173"/>
      <c r="AA150" s="173"/>
      <c r="AB150" s="173"/>
      <c r="AC150" s="174"/>
      <c r="AE150" s="507"/>
      <c r="AG150" s="507"/>
      <c r="AI150" s="507"/>
      <c r="AK150" s="92"/>
    </row>
    <row r="151" spans="4:37" ht="12.75" customHeight="1" outlineLevel="1">
      <c r="D151" s="106" t="str">
        <f>'Line Items'!D205</f>
        <v>Station Access Income LTC - Selly Oak</v>
      </c>
      <c r="E151" s="89"/>
      <c r="F151" s="107" t="str">
        <f t="shared" si="3"/>
        <v>£000</v>
      </c>
      <c r="G151" s="173"/>
      <c r="H151" s="173"/>
      <c r="I151" s="173"/>
      <c r="J151" s="173"/>
      <c r="K151" s="173"/>
      <c r="L151" s="173"/>
      <c r="M151" s="173"/>
      <c r="N151" s="173"/>
      <c r="O151" s="173"/>
      <c r="P151" s="173"/>
      <c r="Q151" s="173"/>
      <c r="R151" s="173"/>
      <c r="S151" s="173"/>
      <c r="T151" s="173"/>
      <c r="U151" s="173"/>
      <c r="V151" s="173"/>
      <c r="W151" s="173"/>
      <c r="X151" s="173"/>
      <c r="Y151" s="173"/>
      <c r="Z151" s="173"/>
      <c r="AA151" s="173"/>
      <c r="AB151" s="173"/>
      <c r="AC151" s="174"/>
      <c r="AE151" s="507"/>
      <c r="AG151" s="507"/>
      <c r="AI151" s="507"/>
      <c r="AK151" s="92"/>
    </row>
    <row r="152" spans="4:37" ht="12.75" customHeight="1" outlineLevel="1">
      <c r="D152" s="106" t="str">
        <f>'Line Items'!D206</f>
        <v>Station Access Income LTC - Shenstone</v>
      </c>
      <c r="E152" s="89"/>
      <c r="F152" s="107" t="str">
        <f t="shared" si="3"/>
        <v>£000</v>
      </c>
      <c r="G152" s="173"/>
      <c r="H152" s="173"/>
      <c r="I152" s="173"/>
      <c r="J152" s="173"/>
      <c r="K152" s="173"/>
      <c r="L152" s="173"/>
      <c r="M152" s="173"/>
      <c r="N152" s="173"/>
      <c r="O152" s="173"/>
      <c r="P152" s="173"/>
      <c r="Q152" s="173"/>
      <c r="R152" s="173"/>
      <c r="S152" s="173"/>
      <c r="T152" s="173"/>
      <c r="U152" s="173"/>
      <c r="V152" s="173"/>
      <c r="W152" s="173"/>
      <c r="X152" s="173"/>
      <c r="Y152" s="173"/>
      <c r="Z152" s="173"/>
      <c r="AA152" s="173"/>
      <c r="AB152" s="173"/>
      <c r="AC152" s="174"/>
      <c r="AE152" s="507"/>
      <c r="AG152" s="507"/>
      <c r="AI152" s="507"/>
      <c r="AK152" s="92"/>
    </row>
    <row r="153" spans="4:37" ht="12.75" customHeight="1" outlineLevel="1">
      <c r="D153" s="106" t="str">
        <f>'Line Items'!D207</f>
        <v>Station Access Income LTC - Shifnal</v>
      </c>
      <c r="E153" s="89"/>
      <c r="F153" s="107" t="str">
        <f t="shared" si="3"/>
        <v>£000</v>
      </c>
      <c r="G153" s="173"/>
      <c r="H153" s="173"/>
      <c r="I153" s="173"/>
      <c r="J153" s="173"/>
      <c r="K153" s="173"/>
      <c r="L153" s="173"/>
      <c r="M153" s="173"/>
      <c r="N153" s="173"/>
      <c r="O153" s="173"/>
      <c r="P153" s="173"/>
      <c r="Q153" s="173"/>
      <c r="R153" s="173"/>
      <c r="S153" s="173"/>
      <c r="T153" s="173"/>
      <c r="U153" s="173"/>
      <c r="V153" s="173"/>
      <c r="W153" s="173"/>
      <c r="X153" s="173"/>
      <c r="Y153" s="173"/>
      <c r="Z153" s="173"/>
      <c r="AA153" s="173"/>
      <c r="AB153" s="173"/>
      <c r="AC153" s="174"/>
      <c r="AE153" s="507"/>
      <c r="AG153" s="507"/>
      <c r="AI153" s="507"/>
      <c r="AK153" s="92"/>
    </row>
    <row r="154" spans="4:37" ht="12.75" customHeight="1" outlineLevel="1">
      <c r="D154" s="106" t="str">
        <f>'Line Items'!D208</f>
        <v>Station Access Income LTC - Shirley</v>
      </c>
      <c r="E154" s="89"/>
      <c r="F154" s="107" t="str">
        <f t="shared" si="3"/>
        <v>£000</v>
      </c>
      <c r="G154" s="173"/>
      <c r="H154" s="173"/>
      <c r="I154" s="173"/>
      <c r="J154" s="173"/>
      <c r="K154" s="173"/>
      <c r="L154" s="173"/>
      <c r="M154" s="173"/>
      <c r="N154" s="173"/>
      <c r="O154" s="173"/>
      <c r="P154" s="173"/>
      <c r="Q154" s="173"/>
      <c r="R154" s="173"/>
      <c r="S154" s="173"/>
      <c r="T154" s="173"/>
      <c r="U154" s="173"/>
      <c r="V154" s="173"/>
      <c r="W154" s="173"/>
      <c r="X154" s="173"/>
      <c r="Y154" s="173"/>
      <c r="Z154" s="173"/>
      <c r="AA154" s="173"/>
      <c r="AB154" s="173"/>
      <c r="AC154" s="174"/>
      <c r="AE154" s="507"/>
      <c r="AG154" s="507"/>
      <c r="AI154" s="507"/>
      <c r="AK154" s="92"/>
    </row>
    <row r="155" spans="4:37" ht="12.75" customHeight="1" outlineLevel="1">
      <c r="D155" s="106" t="str">
        <f>'Line Items'!D209</f>
        <v>Station Access Income LTC - Small Heath</v>
      </c>
      <c r="E155" s="89"/>
      <c r="F155" s="107" t="str">
        <f t="shared" si="3"/>
        <v>£000</v>
      </c>
      <c r="G155" s="173"/>
      <c r="H155" s="173"/>
      <c r="I155" s="173"/>
      <c r="J155" s="173"/>
      <c r="K155" s="173"/>
      <c r="L155" s="173"/>
      <c r="M155" s="173"/>
      <c r="N155" s="173"/>
      <c r="O155" s="173"/>
      <c r="P155" s="173"/>
      <c r="Q155" s="173"/>
      <c r="R155" s="173"/>
      <c r="S155" s="173"/>
      <c r="T155" s="173"/>
      <c r="U155" s="173"/>
      <c r="V155" s="173"/>
      <c r="W155" s="173"/>
      <c r="X155" s="173"/>
      <c r="Y155" s="173"/>
      <c r="Z155" s="173"/>
      <c r="AA155" s="173"/>
      <c r="AB155" s="173"/>
      <c r="AC155" s="174"/>
      <c r="AE155" s="507"/>
      <c r="AG155" s="507"/>
      <c r="AI155" s="507"/>
      <c r="AK155" s="92"/>
    </row>
    <row r="156" spans="4:37" ht="12.75" customHeight="1" outlineLevel="1">
      <c r="D156" s="106" t="str">
        <f>'Line Items'!D210</f>
        <v>Station Access Income LTC - Smethwick Galton Bridge</v>
      </c>
      <c r="E156" s="89"/>
      <c r="F156" s="107" t="str">
        <f t="shared" si="3"/>
        <v>£000</v>
      </c>
      <c r="G156" s="173"/>
      <c r="H156" s="173"/>
      <c r="I156" s="173"/>
      <c r="J156" s="173"/>
      <c r="K156" s="173"/>
      <c r="L156" s="173"/>
      <c r="M156" s="173"/>
      <c r="N156" s="173"/>
      <c r="O156" s="173"/>
      <c r="P156" s="173"/>
      <c r="Q156" s="173"/>
      <c r="R156" s="173"/>
      <c r="S156" s="173"/>
      <c r="T156" s="173"/>
      <c r="U156" s="173"/>
      <c r="V156" s="173"/>
      <c r="W156" s="173"/>
      <c r="X156" s="173"/>
      <c r="Y156" s="173"/>
      <c r="Z156" s="173"/>
      <c r="AA156" s="173"/>
      <c r="AB156" s="173"/>
      <c r="AC156" s="174"/>
      <c r="AE156" s="507"/>
      <c r="AG156" s="507"/>
      <c r="AI156" s="507"/>
      <c r="AK156" s="92"/>
    </row>
    <row r="157" spans="4:37" ht="12.75" customHeight="1" outlineLevel="1">
      <c r="D157" s="106" t="str">
        <f>'Line Items'!D211</f>
        <v>Station Access Income LTC - Smethwick Rolfe Street</v>
      </c>
      <c r="E157" s="89"/>
      <c r="F157" s="107" t="str">
        <f t="shared" si="3"/>
        <v>£000</v>
      </c>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4"/>
      <c r="AE157" s="507"/>
      <c r="AG157" s="507"/>
      <c r="AI157" s="507"/>
      <c r="AK157" s="92"/>
    </row>
    <row r="158" spans="4:37" ht="12.75" customHeight="1" outlineLevel="1">
      <c r="D158" s="106" t="str">
        <f>'Line Items'!D212</f>
        <v>Station Access Income LTC - Spring Road</v>
      </c>
      <c r="E158" s="89"/>
      <c r="F158" s="107" t="str">
        <f t="shared" si="3"/>
        <v>£000</v>
      </c>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4"/>
      <c r="AE158" s="507"/>
      <c r="AG158" s="507"/>
      <c r="AI158" s="507"/>
      <c r="AK158" s="92"/>
    </row>
    <row r="159" spans="4:37" ht="12.75" customHeight="1" outlineLevel="1">
      <c r="D159" s="106" t="str">
        <f>'Line Items'!D213</f>
        <v>Station Access Income LTC - St Albans Abbey</v>
      </c>
      <c r="E159" s="89"/>
      <c r="F159" s="107" t="str">
        <f t="shared" si="3"/>
        <v>£000</v>
      </c>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4"/>
      <c r="AE159" s="507"/>
      <c r="AG159" s="507"/>
      <c r="AI159" s="507"/>
      <c r="AK159" s="92"/>
    </row>
    <row r="160" spans="4:37" ht="12.75" customHeight="1" outlineLevel="1">
      <c r="D160" s="106" t="str">
        <f>'Line Items'!D214</f>
        <v>Station Access Income LTC - Stechford</v>
      </c>
      <c r="E160" s="89"/>
      <c r="F160" s="107" t="str">
        <f t="shared" si="3"/>
        <v>£000</v>
      </c>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4"/>
      <c r="AE160" s="507"/>
      <c r="AG160" s="507"/>
      <c r="AI160" s="507"/>
      <c r="AK160" s="92"/>
    </row>
    <row r="161" spans="4:37" ht="12.75" customHeight="1" outlineLevel="1">
      <c r="D161" s="106" t="str">
        <f>'Line Items'!D215</f>
        <v>Station Access Income LTC - Stewartby</v>
      </c>
      <c r="E161" s="89"/>
      <c r="F161" s="107" t="str">
        <f t="shared" si="3"/>
        <v>£000</v>
      </c>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4"/>
      <c r="AE161" s="507"/>
      <c r="AG161" s="507"/>
      <c r="AI161" s="507"/>
      <c r="AK161" s="92"/>
    </row>
    <row r="162" spans="4:37" ht="12.75" customHeight="1" outlineLevel="1">
      <c r="D162" s="106" t="str">
        <f>'Line Items'!D216</f>
        <v>Station Access Income LTC - Stone</v>
      </c>
      <c r="E162" s="89"/>
      <c r="F162" s="107" t="str">
        <f t="shared" si="3"/>
        <v>£000</v>
      </c>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4"/>
      <c r="AE162" s="507"/>
      <c r="AG162" s="507"/>
      <c r="AI162" s="507"/>
      <c r="AK162" s="92"/>
    </row>
    <row r="163" spans="4:37" ht="12.75" customHeight="1" outlineLevel="1">
      <c r="D163" s="106" t="str">
        <f>'Line Items'!D217</f>
        <v>Station Access Income LTC - Stourbridge Junction</v>
      </c>
      <c r="E163" s="89"/>
      <c r="F163" s="107" t="str">
        <f t="shared" si="3"/>
        <v>£000</v>
      </c>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4"/>
      <c r="AE163" s="507"/>
      <c r="AG163" s="507"/>
      <c r="AI163" s="507"/>
      <c r="AK163" s="92"/>
    </row>
    <row r="164" spans="4:37" ht="12.75" customHeight="1" outlineLevel="1">
      <c r="D164" s="106" t="str">
        <f>'Line Items'!D218</f>
        <v>Station Access Income LTC - Stourbridge Town</v>
      </c>
      <c r="E164" s="89"/>
      <c r="F164" s="107" t="str">
        <f t="shared" si="3"/>
        <v>£000</v>
      </c>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4"/>
      <c r="AE164" s="507"/>
      <c r="AG164" s="507"/>
      <c r="AI164" s="507"/>
      <c r="AK164" s="92"/>
    </row>
    <row r="165" spans="4:37" ht="12.75" customHeight="1" outlineLevel="1">
      <c r="D165" s="106" t="str">
        <f>'Line Items'!D219</f>
        <v>Station Access Income LTC - Stratford-upon-Avon</v>
      </c>
      <c r="E165" s="89"/>
      <c r="F165" s="107" t="str">
        <f t="shared" si="3"/>
        <v>£000</v>
      </c>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4"/>
      <c r="AE165" s="507"/>
      <c r="AG165" s="507"/>
      <c r="AI165" s="507"/>
      <c r="AK165" s="92"/>
    </row>
    <row r="166" spans="4:37" ht="12.75" customHeight="1" outlineLevel="1">
      <c r="D166" s="106" t="str">
        <f>'Line Items'!D220</f>
        <v>Station Access Income LTC - Stratford-upon-Avon Parkway</v>
      </c>
      <c r="E166" s="89"/>
      <c r="F166" s="107" t="str">
        <f t="shared" si="3"/>
        <v>£000</v>
      </c>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4"/>
      <c r="AE166" s="507"/>
      <c r="AG166" s="507"/>
      <c r="AI166" s="507"/>
      <c r="AK166" s="92"/>
    </row>
    <row r="167" spans="4:37" ht="12.75" customHeight="1" outlineLevel="1">
      <c r="D167" s="106" t="str">
        <f>'Line Items'!D221</f>
        <v>Station Access Income LTC - Sutton Coldfield</v>
      </c>
      <c r="E167" s="89"/>
      <c r="F167" s="107" t="str">
        <f t="shared" si="3"/>
        <v>£000</v>
      </c>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4"/>
      <c r="AE167" s="507"/>
      <c r="AG167" s="507"/>
      <c r="AI167" s="507"/>
      <c r="AK167" s="92"/>
    </row>
    <row r="168" spans="4:37" ht="12.75" customHeight="1" outlineLevel="1">
      <c r="D168" s="106" t="str">
        <f>'Line Items'!D222</f>
        <v>Station Access Income LTC - Tame Bridge Parkway</v>
      </c>
      <c r="E168" s="89"/>
      <c r="F168" s="107" t="str">
        <f t="shared" si="3"/>
        <v>£000</v>
      </c>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4"/>
      <c r="AE168" s="507"/>
      <c r="AG168" s="507"/>
      <c r="AI168" s="507"/>
      <c r="AK168" s="92"/>
    </row>
    <row r="169" spans="4:37" ht="12.75" customHeight="1" outlineLevel="1">
      <c r="D169" s="106" t="str">
        <f>'Line Items'!D223</f>
        <v>Station Access Income LTC - Tamworth (High Level / Low Level)</v>
      </c>
      <c r="E169" s="89"/>
      <c r="F169" s="107" t="str">
        <f t="shared" si="3"/>
        <v>£000</v>
      </c>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4"/>
      <c r="AE169" s="507"/>
      <c r="AG169" s="507"/>
      <c r="AI169" s="507"/>
      <c r="AK169" s="92"/>
    </row>
    <row r="170" spans="4:37" ht="12.75" customHeight="1" outlineLevel="1">
      <c r="D170" s="106" t="str">
        <f>'Line Items'!D224</f>
        <v>Station Access Income LTC - Telford Central</v>
      </c>
      <c r="E170" s="89"/>
      <c r="F170" s="107" t="str">
        <f t="shared" si="3"/>
        <v>£000</v>
      </c>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4"/>
      <c r="AE170" s="507"/>
      <c r="AG170" s="507"/>
      <c r="AI170" s="507"/>
      <c r="AK170" s="92"/>
    </row>
    <row r="171" spans="4:37" ht="12.75" customHeight="1" outlineLevel="1">
      <c r="D171" s="106" t="str">
        <f>'Line Items'!D225</f>
        <v>Station Access Income LTC - The Hawthorns</v>
      </c>
      <c r="E171" s="89"/>
      <c r="F171" s="107" t="str">
        <f t="shared" si="3"/>
        <v>£000</v>
      </c>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4"/>
      <c r="AE171" s="507"/>
      <c r="AG171" s="507"/>
      <c r="AI171" s="507"/>
      <c r="AK171" s="92"/>
    </row>
    <row r="172" spans="4:37" ht="12.75" customHeight="1" outlineLevel="1">
      <c r="D172" s="106" t="str">
        <f>'Line Items'!D226</f>
        <v>Station Access Income LTC - The Lakes (Warwickshire)</v>
      </c>
      <c r="E172" s="89"/>
      <c r="F172" s="107" t="str">
        <f t="shared" si="3"/>
        <v>£000</v>
      </c>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4"/>
      <c r="AE172" s="507"/>
      <c r="AG172" s="507"/>
      <c r="AI172" s="507"/>
      <c r="AK172" s="92"/>
    </row>
    <row r="173" spans="4:37" ht="12.75" customHeight="1" outlineLevel="1">
      <c r="D173" s="106" t="str">
        <f>'Line Items'!D227</f>
        <v>Station Access Income LTC - Tile Hill</v>
      </c>
      <c r="E173" s="89"/>
      <c r="F173" s="107" t="str">
        <f t="shared" si="3"/>
        <v>£000</v>
      </c>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4"/>
      <c r="AE173" s="507"/>
      <c r="AG173" s="507"/>
      <c r="AI173" s="507"/>
      <c r="AK173" s="92"/>
    </row>
    <row r="174" spans="4:37" ht="12.75" customHeight="1" outlineLevel="1">
      <c r="D174" s="106" t="str">
        <f>'Line Items'!D228</f>
        <v>Station Access Income LTC - Tipton</v>
      </c>
      <c r="E174" s="89"/>
      <c r="F174" s="107" t="str">
        <f t="shared" si="3"/>
        <v>£000</v>
      </c>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4"/>
      <c r="AE174" s="507"/>
      <c r="AG174" s="507"/>
      <c r="AI174" s="507"/>
      <c r="AK174" s="92"/>
    </row>
    <row r="175" spans="4:37" ht="12.75" customHeight="1" outlineLevel="1">
      <c r="D175" s="106" t="str">
        <f>'Line Items'!D229</f>
        <v>Station Access Income LTC - Tring</v>
      </c>
      <c r="E175" s="89"/>
      <c r="F175" s="107" t="str">
        <f t="shared" si="3"/>
        <v>£000</v>
      </c>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4"/>
      <c r="AE175" s="507"/>
      <c r="AG175" s="507"/>
      <c r="AI175" s="507"/>
      <c r="AK175" s="92"/>
    </row>
    <row r="176" spans="4:37" ht="12.75" customHeight="1" outlineLevel="1">
      <c r="D176" s="106" t="str">
        <f>'Line Items'!D230</f>
        <v>Station Access Income LTC - Tyseley</v>
      </c>
      <c r="E176" s="89"/>
      <c r="F176" s="107" t="str">
        <f t="shared" si="3"/>
        <v>£000</v>
      </c>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4"/>
      <c r="AE176" s="507"/>
      <c r="AG176" s="507"/>
      <c r="AI176" s="507"/>
      <c r="AK176" s="92"/>
    </row>
    <row r="177" spans="4:37" ht="12.75" customHeight="1" outlineLevel="1">
      <c r="D177" s="106" t="str">
        <f>'Line Items'!D231</f>
        <v>Station Access Income LTC - University</v>
      </c>
      <c r="E177" s="89"/>
      <c r="F177" s="107" t="str">
        <f t="shared" ref="F177:F240" si="4">F176</f>
        <v>£000</v>
      </c>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4"/>
      <c r="AE177" s="507"/>
      <c r="AG177" s="507"/>
      <c r="AI177" s="507"/>
      <c r="AK177" s="92"/>
    </row>
    <row r="178" spans="4:37" ht="12.75" customHeight="1" outlineLevel="1">
      <c r="D178" s="106" t="str">
        <f>'Line Items'!D232</f>
        <v>Station Access Income LTC - Walsall</v>
      </c>
      <c r="E178" s="89"/>
      <c r="F178" s="107" t="str">
        <f t="shared" si="4"/>
        <v>£000</v>
      </c>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4"/>
      <c r="AE178" s="507"/>
      <c r="AG178" s="507"/>
      <c r="AI178" s="507"/>
      <c r="AK178" s="92"/>
    </row>
    <row r="179" spans="4:37" ht="12.75" customHeight="1" outlineLevel="1">
      <c r="D179" s="106" t="str">
        <f>'Line Items'!D233</f>
        <v>Station Access Income LTC - Water Orton</v>
      </c>
      <c r="E179" s="89"/>
      <c r="F179" s="107" t="str">
        <f t="shared" si="4"/>
        <v>£000</v>
      </c>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4"/>
      <c r="AE179" s="507"/>
      <c r="AG179" s="507"/>
      <c r="AI179" s="507"/>
      <c r="AK179" s="92"/>
    </row>
    <row r="180" spans="4:37" ht="12.75" customHeight="1" outlineLevel="1">
      <c r="D180" s="106" t="str">
        <f>'Line Items'!D234</f>
        <v>Station Access Income LTC - Watford Junction</v>
      </c>
      <c r="E180" s="89"/>
      <c r="F180" s="107" t="str">
        <f t="shared" si="4"/>
        <v>£000</v>
      </c>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4"/>
      <c r="AE180" s="507"/>
      <c r="AG180" s="507"/>
      <c r="AI180" s="507"/>
      <c r="AK180" s="92"/>
    </row>
    <row r="181" spans="4:37" ht="12.75" customHeight="1" outlineLevel="1">
      <c r="D181" s="106" t="str">
        <f>'Line Items'!D235</f>
        <v>Station Access Income LTC - Watford North</v>
      </c>
      <c r="E181" s="89"/>
      <c r="F181" s="107" t="str">
        <f t="shared" si="4"/>
        <v>£000</v>
      </c>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4"/>
      <c r="AE181" s="507"/>
      <c r="AG181" s="507"/>
      <c r="AI181" s="507"/>
      <c r="AK181" s="92"/>
    </row>
    <row r="182" spans="4:37" ht="12.75" customHeight="1" outlineLevel="1">
      <c r="D182" s="106" t="str">
        <f>'Line Items'!D236</f>
        <v>Station Access Income LTC - Wedgewood</v>
      </c>
      <c r="E182" s="89"/>
      <c r="F182" s="107" t="str">
        <f t="shared" si="4"/>
        <v>£000</v>
      </c>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4"/>
      <c r="AE182" s="507"/>
      <c r="AG182" s="507"/>
      <c r="AI182" s="507"/>
      <c r="AK182" s="92"/>
    </row>
    <row r="183" spans="4:37" ht="12.75" customHeight="1" outlineLevel="1">
      <c r="D183" s="106" t="str">
        <f>'Line Items'!D237</f>
        <v>Station Access Income LTC - Wellington (Shropshire)</v>
      </c>
      <c r="E183" s="89"/>
      <c r="F183" s="107" t="str">
        <f t="shared" si="4"/>
        <v>£000</v>
      </c>
      <c r="G183" s="173"/>
      <c r="H183" s="173"/>
      <c r="I183" s="173"/>
      <c r="J183" s="173"/>
      <c r="K183" s="173"/>
      <c r="L183" s="173"/>
      <c r="M183" s="173"/>
      <c r="N183" s="173"/>
      <c r="O183" s="173"/>
      <c r="P183" s="173"/>
      <c r="Q183" s="173"/>
      <c r="R183" s="173"/>
      <c r="S183" s="173"/>
      <c r="T183" s="173"/>
      <c r="U183" s="173"/>
      <c r="V183" s="173"/>
      <c r="W183" s="173"/>
      <c r="X183" s="173"/>
      <c r="Y183" s="173"/>
      <c r="Z183" s="173"/>
      <c r="AA183" s="173"/>
      <c r="AB183" s="173"/>
      <c r="AC183" s="174"/>
      <c r="AE183" s="507"/>
      <c r="AG183" s="507"/>
      <c r="AI183" s="507"/>
      <c r="AK183" s="92"/>
    </row>
    <row r="184" spans="4:37" ht="12.75" customHeight="1" outlineLevel="1">
      <c r="D184" s="106" t="str">
        <f>'Line Items'!D238</f>
        <v>Station Access Income LTC - Whitlock's End</v>
      </c>
      <c r="E184" s="89"/>
      <c r="F184" s="107" t="str">
        <f t="shared" si="4"/>
        <v>£000</v>
      </c>
      <c r="G184" s="173"/>
      <c r="H184" s="173"/>
      <c r="I184" s="173"/>
      <c r="J184" s="173"/>
      <c r="K184" s="173"/>
      <c r="L184" s="173"/>
      <c r="M184" s="173"/>
      <c r="N184" s="173"/>
      <c r="O184" s="173"/>
      <c r="P184" s="173"/>
      <c r="Q184" s="173"/>
      <c r="R184" s="173"/>
      <c r="S184" s="173"/>
      <c r="T184" s="173"/>
      <c r="U184" s="173"/>
      <c r="V184" s="173"/>
      <c r="W184" s="173"/>
      <c r="X184" s="173"/>
      <c r="Y184" s="173"/>
      <c r="Z184" s="173"/>
      <c r="AA184" s="173"/>
      <c r="AB184" s="173"/>
      <c r="AC184" s="174"/>
      <c r="AE184" s="507"/>
      <c r="AG184" s="507"/>
      <c r="AI184" s="507"/>
      <c r="AK184" s="92"/>
    </row>
    <row r="185" spans="4:37" ht="12.75" customHeight="1" outlineLevel="1">
      <c r="D185" s="106" t="str">
        <f>'Line Items'!D239</f>
        <v>Station Access Income LTC - Widney Manor</v>
      </c>
      <c r="E185" s="89"/>
      <c r="F185" s="107" t="str">
        <f t="shared" si="4"/>
        <v>£000</v>
      </c>
      <c r="G185" s="173"/>
      <c r="H185" s="173"/>
      <c r="I185" s="173"/>
      <c r="J185" s="173"/>
      <c r="K185" s="173"/>
      <c r="L185" s="173"/>
      <c r="M185" s="173"/>
      <c r="N185" s="173"/>
      <c r="O185" s="173"/>
      <c r="P185" s="173"/>
      <c r="Q185" s="173"/>
      <c r="R185" s="173"/>
      <c r="S185" s="173"/>
      <c r="T185" s="173"/>
      <c r="U185" s="173"/>
      <c r="V185" s="173"/>
      <c r="W185" s="173"/>
      <c r="X185" s="173"/>
      <c r="Y185" s="173"/>
      <c r="Z185" s="173"/>
      <c r="AA185" s="173"/>
      <c r="AB185" s="173"/>
      <c r="AC185" s="174"/>
      <c r="AE185" s="507"/>
      <c r="AG185" s="507"/>
      <c r="AI185" s="507"/>
      <c r="AK185" s="92"/>
    </row>
    <row r="186" spans="4:37" ht="12.75" customHeight="1" outlineLevel="1">
      <c r="D186" s="106" t="str">
        <f>'Line Items'!D240</f>
        <v>Station Access Income LTC - Wilmcote</v>
      </c>
      <c r="E186" s="89"/>
      <c r="F186" s="107" t="str">
        <f t="shared" si="4"/>
        <v>£000</v>
      </c>
      <c r="G186" s="173"/>
      <c r="H186" s="173"/>
      <c r="I186" s="173"/>
      <c r="J186" s="173"/>
      <c r="K186" s="173"/>
      <c r="L186" s="173"/>
      <c r="M186" s="173"/>
      <c r="N186" s="173"/>
      <c r="O186" s="173"/>
      <c r="P186" s="173"/>
      <c r="Q186" s="173"/>
      <c r="R186" s="173"/>
      <c r="S186" s="173"/>
      <c r="T186" s="173"/>
      <c r="U186" s="173"/>
      <c r="V186" s="173"/>
      <c r="W186" s="173"/>
      <c r="X186" s="173"/>
      <c r="Y186" s="173"/>
      <c r="Z186" s="173"/>
      <c r="AA186" s="173"/>
      <c r="AB186" s="173"/>
      <c r="AC186" s="174"/>
      <c r="AE186" s="507"/>
      <c r="AG186" s="507"/>
      <c r="AI186" s="507"/>
      <c r="AK186" s="92"/>
    </row>
    <row r="187" spans="4:37" ht="12.75" customHeight="1" outlineLevel="1">
      <c r="D187" s="106" t="str">
        <f>'Line Items'!D241</f>
        <v>Station Access Income LTC - Wilnecote</v>
      </c>
      <c r="E187" s="89"/>
      <c r="F187" s="107" t="str">
        <f t="shared" si="4"/>
        <v>£000</v>
      </c>
      <c r="G187" s="173"/>
      <c r="H187" s="173"/>
      <c r="I187" s="173"/>
      <c r="J187" s="173"/>
      <c r="K187" s="173"/>
      <c r="L187" s="173"/>
      <c r="M187" s="173"/>
      <c r="N187" s="173"/>
      <c r="O187" s="173"/>
      <c r="P187" s="173"/>
      <c r="Q187" s="173"/>
      <c r="R187" s="173"/>
      <c r="S187" s="173"/>
      <c r="T187" s="173"/>
      <c r="U187" s="173"/>
      <c r="V187" s="173"/>
      <c r="W187" s="173"/>
      <c r="X187" s="173"/>
      <c r="Y187" s="173"/>
      <c r="Z187" s="173"/>
      <c r="AA187" s="173"/>
      <c r="AB187" s="173"/>
      <c r="AC187" s="174"/>
      <c r="AE187" s="507"/>
      <c r="AG187" s="507"/>
      <c r="AI187" s="507"/>
      <c r="AK187" s="92"/>
    </row>
    <row r="188" spans="4:37" ht="12.75" customHeight="1" outlineLevel="1">
      <c r="D188" s="106" t="str">
        <f>'Line Items'!D242</f>
        <v>Station Access Income LTC - Winsford</v>
      </c>
      <c r="E188" s="89"/>
      <c r="F188" s="107" t="str">
        <f t="shared" si="4"/>
        <v>£000</v>
      </c>
      <c r="G188" s="173"/>
      <c r="H188" s="173"/>
      <c r="I188" s="173"/>
      <c r="J188" s="173"/>
      <c r="K188" s="173"/>
      <c r="L188" s="173"/>
      <c r="M188" s="173"/>
      <c r="N188" s="173"/>
      <c r="O188" s="173"/>
      <c r="P188" s="173"/>
      <c r="Q188" s="173"/>
      <c r="R188" s="173"/>
      <c r="S188" s="173"/>
      <c r="T188" s="173"/>
      <c r="U188" s="173"/>
      <c r="V188" s="173"/>
      <c r="W188" s="173"/>
      <c r="X188" s="173"/>
      <c r="Y188" s="173"/>
      <c r="Z188" s="173"/>
      <c r="AA188" s="173"/>
      <c r="AB188" s="173"/>
      <c r="AC188" s="174"/>
      <c r="AE188" s="507"/>
      <c r="AG188" s="507"/>
      <c r="AI188" s="507"/>
      <c r="AK188" s="92"/>
    </row>
    <row r="189" spans="4:37" ht="12.75" customHeight="1" outlineLevel="1">
      <c r="D189" s="106" t="str">
        <f>'Line Items'!D243</f>
        <v>Station Access Income LTC - Witton</v>
      </c>
      <c r="E189" s="89"/>
      <c r="F189" s="107" t="str">
        <f t="shared" si="4"/>
        <v>£000</v>
      </c>
      <c r="G189" s="173"/>
      <c r="H189" s="173"/>
      <c r="I189" s="173"/>
      <c r="J189" s="173"/>
      <c r="K189" s="173"/>
      <c r="L189" s="173"/>
      <c r="M189" s="173"/>
      <c r="N189" s="173"/>
      <c r="O189" s="173"/>
      <c r="P189" s="173"/>
      <c r="Q189" s="173"/>
      <c r="R189" s="173"/>
      <c r="S189" s="173"/>
      <c r="T189" s="173"/>
      <c r="U189" s="173"/>
      <c r="V189" s="173"/>
      <c r="W189" s="173"/>
      <c r="X189" s="173"/>
      <c r="Y189" s="173"/>
      <c r="Z189" s="173"/>
      <c r="AA189" s="173"/>
      <c r="AB189" s="173"/>
      <c r="AC189" s="174"/>
      <c r="AE189" s="507"/>
      <c r="AG189" s="507"/>
      <c r="AI189" s="507"/>
      <c r="AK189" s="92"/>
    </row>
    <row r="190" spans="4:37" ht="12.75" customHeight="1" outlineLevel="1">
      <c r="D190" s="106" t="str">
        <f>'Line Items'!D244</f>
        <v>Station Access Income LTC - Woburn Sands</v>
      </c>
      <c r="E190" s="89"/>
      <c r="F190" s="107" t="str">
        <f t="shared" si="4"/>
        <v>£000</v>
      </c>
      <c r="G190" s="173"/>
      <c r="H190" s="173"/>
      <c r="I190" s="173"/>
      <c r="J190" s="173"/>
      <c r="K190" s="173"/>
      <c r="L190" s="173"/>
      <c r="M190" s="173"/>
      <c r="N190" s="173"/>
      <c r="O190" s="173"/>
      <c r="P190" s="173"/>
      <c r="Q190" s="173"/>
      <c r="R190" s="173"/>
      <c r="S190" s="173"/>
      <c r="T190" s="173"/>
      <c r="U190" s="173"/>
      <c r="V190" s="173"/>
      <c r="W190" s="173"/>
      <c r="X190" s="173"/>
      <c r="Y190" s="173"/>
      <c r="Z190" s="173"/>
      <c r="AA190" s="173"/>
      <c r="AB190" s="173"/>
      <c r="AC190" s="174"/>
      <c r="AE190" s="507"/>
      <c r="AG190" s="507"/>
      <c r="AI190" s="507"/>
      <c r="AK190" s="92"/>
    </row>
    <row r="191" spans="4:37" ht="12.75" customHeight="1" outlineLevel="1">
      <c r="D191" s="106" t="str">
        <f>'Line Items'!D245</f>
        <v>Station Access Income LTC - Wolverhampton</v>
      </c>
      <c r="E191" s="89"/>
      <c r="F191" s="107" t="str">
        <f t="shared" si="4"/>
        <v>£000</v>
      </c>
      <c r="G191" s="173"/>
      <c r="H191" s="173"/>
      <c r="I191" s="173"/>
      <c r="J191" s="173"/>
      <c r="K191" s="173"/>
      <c r="L191" s="173"/>
      <c r="M191" s="173"/>
      <c r="N191" s="173"/>
      <c r="O191" s="173"/>
      <c r="P191" s="173"/>
      <c r="Q191" s="173"/>
      <c r="R191" s="173"/>
      <c r="S191" s="173"/>
      <c r="T191" s="173"/>
      <c r="U191" s="173"/>
      <c r="V191" s="173"/>
      <c r="W191" s="173"/>
      <c r="X191" s="173"/>
      <c r="Y191" s="173"/>
      <c r="Z191" s="173"/>
      <c r="AA191" s="173"/>
      <c r="AB191" s="173"/>
      <c r="AC191" s="174"/>
      <c r="AE191" s="507"/>
      <c r="AG191" s="507"/>
      <c r="AI191" s="507"/>
      <c r="AK191" s="92"/>
    </row>
    <row r="192" spans="4:37" ht="12.75" customHeight="1" outlineLevel="1">
      <c r="D192" s="106" t="str">
        <f>'Line Items'!D246</f>
        <v>Station Access Income LTC - Wolverton</v>
      </c>
      <c r="E192" s="89"/>
      <c r="F192" s="107" t="str">
        <f t="shared" si="4"/>
        <v>£000</v>
      </c>
      <c r="G192" s="173"/>
      <c r="H192" s="173"/>
      <c r="I192" s="173"/>
      <c r="J192" s="173"/>
      <c r="K192" s="173"/>
      <c r="L192" s="173"/>
      <c r="M192" s="173"/>
      <c r="N192" s="173"/>
      <c r="O192" s="173"/>
      <c r="P192" s="173"/>
      <c r="Q192" s="173"/>
      <c r="R192" s="173"/>
      <c r="S192" s="173"/>
      <c r="T192" s="173"/>
      <c r="U192" s="173"/>
      <c r="V192" s="173"/>
      <c r="W192" s="173"/>
      <c r="X192" s="173"/>
      <c r="Y192" s="173"/>
      <c r="Z192" s="173"/>
      <c r="AA192" s="173"/>
      <c r="AB192" s="173"/>
      <c r="AC192" s="174"/>
      <c r="AE192" s="507"/>
      <c r="AG192" s="507"/>
      <c r="AI192" s="507"/>
      <c r="AK192" s="92"/>
    </row>
    <row r="193" spans="4:37" ht="12.75" customHeight="1" outlineLevel="1">
      <c r="D193" s="106" t="str">
        <f>'Line Items'!D247</f>
        <v>Station Access Income LTC - Wood End</v>
      </c>
      <c r="E193" s="89"/>
      <c r="F193" s="107" t="str">
        <f t="shared" si="4"/>
        <v>£000</v>
      </c>
      <c r="G193" s="173"/>
      <c r="H193" s="173"/>
      <c r="I193" s="173"/>
      <c r="J193" s="173"/>
      <c r="K193" s="173"/>
      <c r="L193" s="173"/>
      <c r="M193" s="173"/>
      <c r="N193" s="173"/>
      <c r="O193" s="173"/>
      <c r="P193" s="173"/>
      <c r="Q193" s="173"/>
      <c r="R193" s="173"/>
      <c r="S193" s="173"/>
      <c r="T193" s="173"/>
      <c r="U193" s="173"/>
      <c r="V193" s="173"/>
      <c r="W193" s="173"/>
      <c r="X193" s="173"/>
      <c r="Y193" s="173"/>
      <c r="Z193" s="173"/>
      <c r="AA193" s="173"/>
      <c r="AB193" s="173"/>
      <c r="AC193" s="174"/>
      <c r="AE193" s="507"/>
      <c r="AG193" s="507"/>
      <c r="AI193" s="507"/>
      <c r="AK193" s="92"/>
    </row>
    <row r="194" spans="4:37" ht="12.75" customHeight="1" outlineLevel="1">
      <c r="D194" s="106" t="str">
        <f>'Line Items'!D248</f>
        <v>Station Access Income LTC - Wootton Wawen</v>
      </c>
      <c r="E194" s="89"/>
      <c r="F194" s="107" t="str">
        <f t="shared" si="4"/>
        <v>£000</v>
      </c>
      <c r="G194" s="173"/>
      <c r="H194" s="173"/>
      <c r="I194" s="173"/>
      <c r="J194" s="173"/>
      <c r="K194" s="173"/>
      <c r="L194" s="173"/>
      <c r="M194" s="173"/>
      <c r="N194" s="173"/>
      <c r="O194" s="173"/>
      <c r="P194" s="173"/>
      <c r="Q194" s="173"/>
      <c r="R194" s="173"/>
      <c r="S194" s="173"/>
      <c r="T194" s="173"/>
      <c r="U194" s="173"/>
      <c r="V194" s="173"/>
      <c r="W194" s="173"/>
      <c r="X194" s="173"/>
      <c r="Y194" s="173"/>
      <c r="Z194" s="173"/>
      <c r="AA194" s="173"/>
      <c r="AB194" s="173"/>
      <c r="AC194" s="174"/>
      <c r="AE194" s="507"/>
      <c r="AG194" s="507"/>
      <c r="AI194" s="507"/>
      <c r="AK194" s="92"/>
    </row>
    <row r="195" spans="4:37" ht="12.75" customHeight="1" outlineLevel="1">
      <c r="D195" s="106" t="str">
        <f>'Line Items'!D249</f>
        <v>Station Access Income LTC - Worcester Foregate Street</v>
      </c>
      <c r="E195" s="89"/>
      <c r="F195" s="107" t="str">
        <f t="shared" si="4"/>
        <v>£000</v>
      </c>
      <c r="G195" s="173"/>
      <c r="H195" s="173"/>
      <c r="I195" s="173"/>
      <c r="J195" s="173"/>
      <c r="K195" s="173"/>
      <c r="L195" s="173"/>
      <c r="M195" s="173"/>
      <c r="N195" s="173"/>
      <c r="O195" s="173"/>
      <c r="P195" s="173"/>
      <c r="Q195" s="173"/>
      <c r="R195" s="173"/>
      <c r="S195" s="173"/>
      <c r="T195" s="173"/>
      <c r="U195" s="173"/>
      <c r="V195" s="173"/>
      <c r="W195" s="173"/>
      <c r="X195" s="173"/>
      <c r="Y195" s="173"/>
      <c r="Z195" s="173"/>
      <c r="AA195" s="173"/>
      <c r="AB195" s="173"/>
      <c r="AC195" s="174"/>
      <c r="AE195" s="507"/>
      <c r="AG195" s="507"/>
      <c r="AI195" s="507"/>
      <c r="AK195" s="92"/>
    </row>
    <row r="196" spans="4:37" ht="12.75" customHeight="1" outlineLevel="1">
      <c r="D196" s="106" t="str">
        <f>'Line Items'!D250</f>
        <v>Station Access Income LTC - Worcester Shrub Hill</v>
      </c>
      <c r="E196" s="89"/>
      <c r="F196" s="107" t="str">
        <f t="shared" si="4"/>
        <v>£000</v>
      </c>
      <c r="G196" s="173"/>
      <c r="H196" s="173"/>
      <c r="I196" s="173"/>
      <c r="J196" s="173"/>
      <c r="K196" s="173"/>
      <c r="L196" s="173"/>
      <c r="M196" s="173"/>
      <c r="N196" s="173"/>
      <c r="O196" s="173"/>
      <c r="P196" s="173"/>
      <c r="Q196" s="173"/>
      <c r="R196" s="173"/>
      <c r="S196" s="173"/>
      <c r="T196" s="173"/>
      <c r="U196" s="173"/>
      <c r="V196" s="173"/>
      <c r="W196" s="173"/>
      <c r="X196" s="173"/>
      <c r="Y196" s="173"/>
      <c r="Z196" s="173"/>
      <c r="AA196" s="173"/>
      <c r="AB196" s="173"/>
      <c r="AC196" s="174"/>
      <c r="AE196" s="507"/>
      <c r="AG196" s="507"/>
      <c r="AI196" s="507"/>
      <c r="AK196" s="92"/>
    </row>
    <row r="197" spans="4:37" ht="12.75" customHeight="1" outlineLevel="1">
      <c r="D197" s="106" t="str">
        <f>'Line Items'!D251</f>
        <v>Station Access Income LTC - Wylde Green</v>
      </c>
      <c r="E197" s="89"/>
      <c r="F197" s="107" t="str">
        <f t="shared" si="4"/>
        <v>£000</v>
      </c>
      <c r="G197" s="173"/>
      <c r="H197" s="173"/>
      <c r="I197" s="173"/>
      <c r="J197" s="173"/>
      <c r="K197" s="173"/>
      <c r="L197" s="173"/>
      <c r="M197" s="173"/>
      <c r="N197" s="173"/>
      <c r="O197" s="173"/>
      <c r="P197" s="173"/>
      <c r="Q197" s="173"/>
      <c r="R197" s="173"/>
      <c r="S197" s="173"/>
      <c r="T197" s="173"/>
      <c r="U197" s="173"/>
      <c r="V197" s="173"/>
      <c r="W197" s="173"/>
      <c r="X197" s="173"/>
      <c r="Y197" s="173"/>
      <c r="Z197" s="173"/>
      <c r="AA197" s="173"/>
      <c r="AB197" s="173"/>
      <c r="AC197" s="174"/>
      <c r="AE197" s="507"/>
      <c r="AG197" s="507"/>
      <c r="AI197" s="507"/>
      <c r="AK197" s="92"/>
    </row>
    <row r="198" spans="4:37" ht="12.75" customHeight="1" outlineLevel="1">
      <c r="D198" s="106" t="str">
        <f>'Line Items'!D252</f>
        <v>Station Access Income LTC - Wythall</v>
      </c>
      <c r="E198" s="89"/>
      <c r="F198" s="107" t="str">
        <f t="shared" si="4"/>
        <v>£000</v>
      </c>
      <c r="G198" s="173"/>
      <c r="H198" s="173"/>
      <c r="I198" s="173"/>
      <c r="J198" s="173"/>
      <c r="K198" s="173"/>
      <c r="L198" s="173"/>
      <c r="M198" s="173"/>
      <c r="N198" s="173"/>
      <c r="O198" s="173"/>
      <c r="P198" s="173"/>
      <c r="Q198" s="173"/>
      <c r="R198" s="173"/>
      <c r="S198" s="173"/>
      <c r="T198" s="173"/>
      <c r="U198" s="173"/>
      <c r="V198" s="173"/>
      <c r="W198" s="173"/>
      <c r="X198" s="173"/>
      <c r="Y198" s="173"/>
      <c r="Z198" s="173"/>
      <c r="AA198" s="173"/>
      <c r="AB198" s="173"/>
      <c r="AC198" s="174"/>
      <c r="AE198" s="507"/>
      <c r="AG198" s="507"/>
      <c r="AI198" s="507"/>
      <c r="AK198" s="92"/>
    </row>
    <row r="199" spans="4:37" ht="12.75" customHeight="1" outlineLevel="1">
      <c r="D199" s="106" t="str">
        <f>'Line Items'!D253</f>
        <v>Station Access Income LTC - Yardley Wood</v>
      </c>
      <c r="E199" s="89"/>
      <c r="F199" s="107" t="str">
        <f t="shared" si="4"/>
        <v>£000</v>
      </c>
      <c r="G199" s="173"/>
      <c r="H199" s="173"/>
      <c r="I199" s="173"/>
      <c r="J199" s="173"/>
      <c r="K199" s="173"/>
      <c r="L199" s="173"/>
      <c r="M199" s="173"/>
      <c r="N199" s="173"/>
      <c r="O199" s="173"/>
      <c r="P199" s="173"/>
      <c r="Q199" s="173"/>
      <c r="R199" s="173"/>
      <c r="S199" s="173"/>
      <c r="T199" s="173"/>
      <c r="U199" s="173"/>
      <c r="V199" s="173"/>
      <c r="W199" s="173"/>
      <c r="X199" s="173"/>
      <c r="Y199" s="173"/>
      <c r="Z199" s="173"/>
      <c r="AA199" s="173"/>
      <c r="AB199" s="173"/>
      <c r="AC199" s="174"/>
      <c r="AE199" s="507"/>
      <c r="AG199" s="507"/>
      <c r="AI199" s="507"/>
      <c r="AK199" s="92"/>
    </row>
    <row r="200" spans="4:37" ht="12.75" customHeight="1" outlineLevel="2">
      <c r="D200" s="106" t="str">
        <f>'Line Items'!D254</f>
        <v>[Station Access Income LTC: SFO stations - Line 153]</v>
      </c>
      <c r="E200" s="89"/>
      <c r="F200" s="107" t="str">
        <f t="shared" si="4"/>
        <v>£000</v>
      </c>
      <c r="G200" s="173"/>
      <c r="H200" s="173"/>
      <c r="I200" s="173"/>
      <c r="J200" s="173"/>
      <c r="K200" s="173"/>
      <c r="L200" s="173"/>
      <c r="M200" s="173"/>
      <c r="N200" s="173"/>
      <c r="O200" s="173"/>
      <c r="P200" s="173"/>
      <c r="Q200" s="173"/>
      <c r="R200" s="173"/>
      <c r="S200" s="173"/>
      <c r="T200" s="173"/>
      <c r="U200" s="173"/>
      <c r="V200" s="173"/>
      <c r="W200" s="173"/>
      <c r="X200" s="173"/>
      <c r="Y200" s="173"/>
      <c r="Z200" s="173"/>
      <c r="AA200" s="173"/>
      <c r="AB200" s="173"/>
      <c r="AC200" s="174"/>
      <c r="AE200" s="507"/>
      <c r="AG200" s="507"/>
      <c r="AI200" s="507"/>
      <c r="AK200" s="92"/>
    </row>
    <row r="201" spans="4:37" ht="12.75" customHeight="1" outlineLevel="2">
      <c r="D201" s="106" t="str">
        <f>'Line Items'!D255</f>
        <v>[Station Access Income LTC: SFO stations - Line 154]</v>
      </c>
      <c r="E201" s="89"/>
      <c r="F201" s="107" t="str">
        <f t="shared" si="4"/>
        <v>£000</v>
      </c>
      <c r="G201" s="173"/>
      <c r="H201" s="173"/>
      <c r="I201" s="173"/>
      <c r="J201" s="173"/>
      <c r="K201" s="173"/>
      <c r="L201" s="173"/>
      <c r="M201" s="173"/>
      <c r="N201" s="173"/>
      <c r="O201" s="173"/>
      <c r="P201" s="173"/>
      <c r="Q201" s="173"/>
      <c r="R201" s="173"/>
      <c r="S201" s="173"/>
      <c r="T201" s="173"/>
      <c r="U201" s="173"/>
      <c r="V201" s="173"/>
      <c r="W201" s="173"/>
      <c r="X201" s="173"/>
      <c r="Y201" s="173"/>
      <c r="Z201" s="173"/>
      <c r="AA201" s="173"/>
      <c r="AB201" s="173"/>
      <c r="AC201" s="174"/>
      <c r="AE201" s="507"/>
      <c r="AG201" s="507"/>
      <c r="AI201" s="507"/>
      <c r="AK201" s="92"/>
    </row>
    <row r="202" spans="4:37" ht="12.75" customHeight="1" outlineLevel="2">
      <c r="D202" s="106" t="str">
        <f>'Line Items'!D256</f>
        <v>[Station Access Income LTC: SFO stations - Line 155]</v>
      </c>
      <c r="E202" s="89"/>
      <c r="F202" s="107" t="str">
        <f t="shared" si="4"/>
        <v>£000</v>
      </c>
      <c r="G202" s="173"/>
      <c r="H202" s="173"/>
      <c r="I202" s="173"/>
      <c r="J202" s="173"/>
      <c r="K202" s="173"/>
      <c r="L202" s="173"/>
      <c r="M202" s="173"/>
      <c r="N202" s="173"/>
      <c r="O202" s="173"/>
      <c r="P202" s="173"/>
      <c r="Q202" s="173"/>
      <c r="R202" s="173"/>
      <c r="S202" s="173"/>
      <c r="T202" s="173"/>
      <c r="U202" s="173"/>
      <c r="V202" s="173"/>
      <c r="W202" s="173"/>
      <c r="X202" s="173"/>
      <c r="Y202" s="173"/>
      <c r="Z202" s="173"/>
      <c r="AA202" s="173"/>
      <c r="AB202" s="173"/>
      <c r="AC202" s="174"/>
      <c r="AE202" s="507"/>
      <c r="AG202" s="507"/>
      <c r="AI202" s="507"/>
      <c r="AK202" s="92"/>
    </row>
    <row r="203" spans="4:37" ht="12.75" customHeight="1" outlineLevel="2">
      <c r="D203" s="106" t="str">
        <f>'Line Items'!D257</f>
        <v>[Station Access Income LTC: SFO stations - Line 156]</v>
      </c>
      <c r="E203" s="89"/>
      <c r="F203" s="107" t="str">
        <f t="shared" si="4"/>
        <v>£000</v>
      </c>
      <c r="G203" s="173"/>
      <c r="H203" s="173"/>
      <c r="I203" s="173"/>
      <c r="J203" s="173"/>
      <c r="K203" s="173"/>
      <c r="L203" s="173"/>
      <c r="M203" s="173"/>
      <c r="N203" s="173"/>
      <c r="O203" s="173"/>
      <c r="P203" s="173"/>
      <c r="Q203" s="173"/>
      <c r="R203" s="173"/>
      <c r="S203" s="173"/>
      <c r="T203" s="173"/>
      <c r="U203" s="173"/>
      <c r="V203" s="173"/>
      <c r="W203" s="173"/>
      <c r="X203" s="173"/>
      <c r="Y203" s="173"/>
      <c r="Z203" s="173"/>
      <c r="AA203" s="173"/>
      <c r="AB203" s="173"/>
      <c r="AC203" s="174"/>
      <c r="AE203" s="507"/>
      <c r="AG203" s="507"/>
      <c r="AI203" s="507"/>
      <c r="AK203" s="92"/>
    </row>
    <row r="204" spans="4:37" ht="12.75" customHeight="1" outlineLevel="2">
      <c r="D204" s="106" t="str">
        <f>'Line Items'!D258</f>
        <v>[Station Access Income LTC: SFO stations - Line 157]</v>
      </c>
      <c r="E204" s="89"/>
      <c r="F204" s="107" t="str">
        <f t="shared" si="4"/>
        <v>£000</v>
      </c>
      <c r="G204" s="173"/>
      <c r="H204" s="173"/>
      <c r="I204" s="173"/>
      <c r="J204" s="173"/>
      <c r="K204" s="173"/>
      <c r="L204" s="173"/>
      <c r="M204" s="173"/>
      <c r="N204" s="173"/>
      <c r="O204" s="173"/>
      <c r="P204" s="173"/>
      <c r="Q204" s="173"/>
      <c r="R204" s="173"/>
      <c r="S204" s="173"/>
      <c r="T204" s="173"/>
      <c r="U204" s="173"/>
      <c r="V204" s="173"/>
      <c r="W204" s="173"/>
      <c r="X204" s="173"/>
      <c r="Y204" s="173"/>
      <c r="Z204" s="173"/>
      <c r="AA204" s="173"/>
      <c r="AB204" s="173"/>
      <c r="AC204" s="174"/>
      <c r="AE204" s="507"/>
      <c r="AG204" s="507"/>
      <c r="AI204" s="507"/>
      <c r="AK204" s="92"/>
    </row>
    <row r="205" spans="4:37" ht="12.75" customHeight="1" outlineLevel="2">
      <c r="D205" s="106" t="str">
        <f>'Line Items'!D259</f>
        <v>[Station Access Income LTC: SFO stations - Line 158]</v>
      </c>
      <c r="E205" s="89"/>
      <c r="F205" s="107" t="str">
        <f t="shared" si="4"/>
        <v>£000</v>
      </c>
      <c r="G205" s="173"/>
      <c r="H205" s="173"/>
      <c r="I205" s="173"/>
      <c r="J205" s="173"/>
      <c r="K205" s="173"/>
      <c r="L205" s="173"/>
      <c r="M205" s="173"/>
      <c r="N205" s="173"/>
      <c r="O205" s="173"/>
      <c r="P205" s="173"/>
      <c r="Q205" s="173"/>
      <c r="R205" s="173"/>
      <c r="S205" s="173"/>
      <c r="T205" s="173"/>
      <c r="U205" s="173"/>
      <c r="V205" s="173"/>
      <c r="W205" s="173"/>
      <c r="X205" s="173"/>
      <c r="Y205" s="173"/>
      <c r="Z205" s="173"/>
      <c r="AA205" s="173"/>
      <c r="AB205" s="173"/>
      <c r="AC205" s="174"/>
      <c r="AE205" s="507"/>
      <c r="AG205" s="507"/>
      <c r="AI205" s="507"/>
      <c r="AK205" s="92"/>
    </row>
    <row r="206" spans="4:37" ht="12.75" customHeight="1" outlineLevel="2">
      <c r="D206" s="106" t="str">
        <f>'Line Items'!D260</f>
        <v>[Station Access Income LTC: SFO stations - Line 159]</v>
      </c>
      <c r="E206" s="89"/>
      <c r="F206" s="107" t="str">
        <f t="shared" si="4"/>
        <v>£000</v>
      </c>
      <c r="G206" s="173"/>
      <c r="H206" s="173"/>
      <c r="I206" s="173"/>
      <c r="J206" s="173"/>
      <c r="K206" s="173"/>
      <c r="L206" s="173"/>
      <c r="M206" s="173"/>
      <c r="N206" s="173"/>
      <c r="O206" s="173"/>
      <c r="P206" s="173"/>
      <c r="Q206" s="173"/>
      <c r="R206" s="173"/>
      <c r="S206" s="173"/>
      <c r="T206" s="173"/>
      <c r="U206" s="173"/>
      <c r="V206" s="173"/>
      <c r="W206" s="173"/>
      <c r="X206" s="173"/>
      <c r="Y206" s="173"/>
      <c r="Z206" s="173"/>
      <c r="AA206" s="173"/>
      <c r="AB206" s="173"/>
      <c r="AC206" s="174"/>
      <c r="AE206" s="507"/>
      <c r="AG206" s="507"/>
      <c r="AI206" s="507"/>
      <c r="AK206" s="92"/>
    </row>
    <row r="207" spans="4:37" ht="12.75" customHeight="1" outlineLevel="2">
      <c r="D207" s="106" t="str">
        <f>'Line Items'!D261</f>
        <v>[Station Access Income LTC: SFO stations - Line 160]</v>
      </c>
      <c r="E207" s="89"/>
      <c r="F207" s="107" t="str">
        <f t="shared" si="4"/>
        <v>£000</v>
      </c>
      <c r="G207" s="173"/>
      <c r="H207" s="173"/>
      <c r="I207" s="173"/>
      <c r="J207" s="173"/>
      <c r="K207" s="173"/>
      <c r="L207" s="173"/>
      <c r="M207" s="173"/>
      <c r="N207" s="173"/>
      <c r="O207" s="173"/>
      <c r="P207" s="173"/>
      <c r="Q207" s="173"/>
      <c r="R207" s="173"/>
      <c r="S207" s="173"/>
      <c r="T207" s="173"/>
      <c r="U207" s="173"/>
      <c r="V207" s="173"/>
      <c r="W207" s="173"/>
      <c r="X207" s="173"/>
      <c r="Y207" s="173"/>
      <c r="Z207" s="173"/>
      <c r="AA207" s="173"/>
      <c r="AB207" s="173"/>
      <c r="AC207" s="174"/>
      <c r="AE207" s="507"/>
      <c r="AG207" s="507"/>
      <c r="AI207" s="507"/>
      <c r="AK207" s="92"/>
    </row>
    <row r="208" spans="4:37" ht="12.75" customHeight="1" outlineLevel="2">
      <c r="D208" s="106" t="str">
        <f>'Line Items'!D262</f>
        <v>[Station Access Income LTC: SFO stations - Line 161]</v>
      </c>
      <c r="E208" s="89"/>
      <c r="F208" s="107" t="str">
        <f t="shared" si="4"/>
        <v>£000</v>
      </c>
      <c r="G208" s="173"/>
      <c r="H208" s="173"/>
      <c r="I208" s="173"/>
      <c r="J208" s="173"/>
      <c r="K208" s="173"/>
      <c r="L208" s="173"/>
      <c r="M208" s="173"/>
      <c r="N208" s="173"/>
      <c r="O208" s="173"/>
      <c r="P208" s="173"/>
      <c r="Q208" s="173"/>
      <c r="R208" s="173"/>
      <c r="S208" s="173"/>
      <c r="T208" s="173"/>
      <c r="U208" s="173"/>
      <c r="V208" s="173"/>
      <c r="W208" s="173"/>
      <c r="X208" s="173"/>
      <c r="Y208" s="173"/>
      <c r="Z208" s="173"/>
      <c r="AA208" s="173"/>
      <c r="AB208" s="173"/>
      <c r="AC208" s="174"/>
      <c r="AE208" s="507"/>
      <c r="AG208" s="507"/>
      <c r="AI208" s="507"/>
      <c r="AK208" s="92"/>
    </row>
    <row r="209" spans="4:37" ht="12.75" customHeight="1" outlineLevel="2">
      <c r="D209" s="106" t="str">
        <f>'Line Items'!D263</f>
        <v>[Station Access Income LTC: SFO stations - Line 162]</v>
      </c>
      <c r="E209" s="89"/>
      <c r="F209" s="107" t="str">
        <f t="shared" si="4"/>
        <v>£000</v>
      </c>
      <c r="G209" s="173"/>
      <c r="H209" s="173"/>
      <c r="I209" s="173"/>
      <c r="J209" s="173"/>
      <c r="K209" s="173"/>
      <c r="L209" s="173"/>
      <c r="M209" s="173"/>
      <c r="N209" s="173"/>
      <c r="O209" s="173"/>
      <c r="P209" s="173"/>
      <c r="Q209" s="173"/>
      <c r="R209" s="173"/>
      <c r="S209" s="173"/>
      <c r="T209" s="173"/>
      <c r="U209" s="173"/>
      <c r="V209" s="173"/>
      <c r="W209" s="173"/>
      <c r="X209" s="173"/>
      <c r="Y209" s="173"/>
      <c r="Z209" s="173"/>
      <c r="AA209" s="173"/>
      <c r="AB209" s="173"/>
      <c r="AC209" s="174"/>
      <c r="AE209" s="507"/>
      <c r="AG209" s="507"/>
      <c r="AI209" s="507"/>
      <c r="AK209" s="92"/>
    </row>
    <row r="210" spans="4:37" ht="12.75" customHeight="1" outlineLevel="2">
      <c r="D210" s="106" t="str">
        <f>'Line Items'!D264</f>
        <v>[Station Access Income LTC: SFO stations - Line 163]</v>
      </c>
      <c r="E210" s="89"/>
      <c r="F210" s="107" t="str">
        <f t="shared" si="4"/>
        <v>£000</v>
      </c>
      <c r="G210" s="173"/>
      <c r="H210" s="173"/>
      <c r="I210" s="173"/>
      <c r="J210" s="173"/>
      <c r="K210" s="173"/>
      <c r="L210" s="173"/>
      <c r="M210" s="173"/>
      <c r="N210" s="173"/>
      <c r="O210" s="173"/>
      <c r="P210" s="173"/>
      <c r="Q210" s="173"/>
      <c r="R210" s="173"/>
      <c r="S210" s="173"/>
      <c r="T210" s="173"/>
      <c r="U210" s="173"/>
      <c r="V210" s="173"/>
      <c r="W210" s="173"/>
      <c r="X210" s="173"/>
      <c r="Y210" s="173"/>
      <c r="Z210" s="173"/>
      <c r="AA210" s="173"/>
      <c r="AB210" s="173"/>
      <c r="AC210" s="174"/>
      <c r="AE210" s="507"/>
      <c r="AG210" s="507"/>
      <c r="AI210" s="507"/>
      <c r="AK210" s="92"/>
    </row>
    <row r="211" spans="4:37" ht="12.75" customHeight="1" outlineLevel="2">
      <c r="D211" s="106" t="str">
        <f>'Line Items'!D265</f>
        <v>[Station Access Income LTC: SFO stations - Line 164]</v>
      </c>
      <c r="E211" s="89"/>
      <c r="F211" s="107" t="str">
        <f t="shared" si="4"/>
        <v>£000</v>
      </c>
      <c r="G211" s="173"/>
      <c r="H211" s="173"/>
      <c r="I211" s="173"/>
      <c r="J211" s="173"/>
      <c r="K211" s="173"/>
      <c r="L211" s="173"/>
      <c r="M211" s="173"/>
      <c r="N211" s="173"/>
      <c r="O211" s="173"/>
      <c r="P211" s="173"/>
      <c r="Q211" s="173"/>
      <c r="R211" s="173"/>
      <c r="S211" s="173"/>
      <c r="T211" s="173"/>
      <c r="U211" s="173"/>
      <c r="V211" s="173"/>
      <c r="W211" s="173"/>
      <c r="X211" s="173"/>
      <c r="Y211" s="173"/>
      <c r="Z211" s="173"/>
      <c r="AA211" s="173"/>
      <c r="AB211" s="173"/>
      <c r="AC211" s="174"/>
      <c r="AE211" s="507"/>
      <c r="AG211" s="507"/>
      <c r="AI211" s="507"/>
      <c r="AK211" s="92"/>
    </row>
    <row r="212" spans="4:37" ht="12.75" customHeight="1" outlineLevel="2">
      <c r="D212" s="106" t="str">
        <f>'Line Items'!D266</f>
        <v>[Station Access Income LTC: SFO stations - Line 165]</v>
      </c>
      <c r="E212" s="89"/>
      <c r="F212" s="107" t="str">
        <f t="shared" si="4"/>
        <v>£000</v>
      </c>
      <c r="G212" s="173"/>
      <c r="H212" s="173"/>
      <c r="I212" s="173"/>
      <c r="J212" s="173"/>
      <c r="K212" s="173"/>
      <c r="L212" s="173"/>
      <c r="M212" s="173"/>
      <c r="N212" s="173"/>
      <c r="O212" s="173"/>
      <c r="P212" s="173"/>
      <c r="Q212" s="173"/>
      <c r="R212" s="173"/>
      <c r="S212" s="173"/>
      <c r="T212" s="173"/>
      <c r="U212" s="173"/>
      <c r="V212" s="173"/>
      <c r="W212" s="173"/>
      <c r="X212" s="173"/>
      <c r="Y212" s="173"/>
      <c r="Z212" s="173"/>
      <c r="AA212" s="173"/>
      <c r="AB212" s="173"/>
      <c r="AC212" s="174"/>
      <c r="AE212" s="507"/>
      <c r="AG212" s="507"/>
      <c r="AI212" s="507"/>
      <c r="AK212" s="92"/>
    </row>
    <row r="213" spans="4:37" ht="12.75" customHeight="1" outlineLevel="2">
      <c r="D213" s="106" t="str">
        <f>'Line Items'!D267</f>
        <v>[Station Access Income LTC: SFO stations - Line 166]</v>
      </c>
      <c r="E213" s="89"/>
      <c r="F213" s="107" t="str">
        <f t="shared" si="4"/>
        <v>£000</v>
      </c>
      <c r="G213" s="173"/>
      <c r="H213" s="173"/>
      <c r="I213" s="173"/>
      <c r="J213" s="173"/>
      <c r="K213" s="173"/>
      <c r="L213" s="173"/>
      <c r="M213" s="173"/>
      <c r="N213" s="173"/>
      <c r="O213" s="173"/>
      <c r="P213" s="173"/>
      <c r="Q213" s="173"/>
      <c r="R213" s="173"/>
      <c r="S213" s="173"/>
      <c r="T213" s="173"/>
      <c r="U213" s="173"/>
      <c r="V213" s="173"/>
      <c r="W213" s="173"/>
      <c r="X213" s="173"/>
      <c r="Y213" s="173"/>
      <c r="Z213" s="173"/>
      <c r="AA213" s="173"/>
      <c r="AB213" s="173"/>
      <c r="AC213" s="174"/>
      <c r="AE213" s="507"/>
      <c r="AG213" s="507"/>
      <c r="AI213" s="507"/>
      <c r="AK213" s="92"/>
    </row>
    <row r="214" spans="4:37" ht="12.75" customHeight="1" outlineLevel="2">
      <c r="D214" s="106" t="str">
        <f>'Line Items'!D268</f>
        <v>[Station Access Income LTC: SFO stations - Line 167]</v>
      </c>
      <c r="E214" s="89"/>
      <c r="F214" s="107" t="str">
        <f t="shared" si="4"/>
        <v>£000</v>
      </c>
      <c r="G214" s="173"/>
      <c r="H214" s="173"/>
      <c r="I214" s="173"/>
      <c r="J214" s="173"/>
      <c r="K214" s="173"/>
      <c r="L214" s="173"/>
      <c r="M214" s="173"/>
      <c r="N214" s="173"/>
      <c r="O214" s="173"/>
      <c r="P214" s="173"/>
      <c r="Q214" s="173"/>
      <c r="R214" s="173"/>
      <c r="S214" s="173"/>
      <c r="T214" s="173"/>
      <c r="U214" s="173"/>
      <c r="V214" s="173"/>
      <c r="W214" s="173"/>
      <c r="X214" s="173"/>
      <c r="Y214" s="173"/>
      <c r="Z214" s="173"/>
      <c r="AA214" s="173"/>
      <c r="AB214" s="173"/>
      <c r="AC214" s="174"/>
      <c r="AE214" s="507"/>
      <c r="AG214" s="507"/>
      <c r="AI214" s="507"/>
      <c r="AK214" s="92"/>
    </row>
    <row r="215" spans="4:37" ht="12.75" customHeight="1" outlineLevel="2">
      <c r="D215" s="106" t="str">
        <f>'Line Items'!D269</f>
        <v>[Station Access Income LTC: SFO stations - Line 168]</v>
      </c>
      <c r="E215" s="89"/>
      <c r="F215" s="107" t="str">
        <f t="shared" si="4"/>
        <v>£000</v>
      </c>
      <c r="G215" s="173"/>
      <c r="H215" s="173"/>
      <c r="I215" s="173"/>
      <c r="J215" s="173"/>
      <c r="K215" s="173"/>
      <c r="L215" s="173"/>
      <c r="M215" s="173"/>
      <c r="N215" s="173"/>
      <c r="O215" s="173"/>
      <c r="P215" s="173"/>
      <c r="Q215" s="173"/>
      <c r="R215" s="173"/>
      <c r="S215" s="173"/>
      <c r="T215" s="173"/>
      <c r="U215" s="173"/>
      <c r="V215" s="173"/>
      <c r="W215" s="173"/>
      <c r="X215" s="173"/>
      <c r="Y215" s="173"/>
      <c r="Z215" s="173"/>
      <c r="AA215" s="173"/>
      <c r="AB215" s="173"/>
      <c r="AC215" s="174"/>
      <c r="AE215" s="507"/>
      <c r="AG215" s="507"/>
      <c r="AI215" s="507"/>
      <c r="AK215" s="92"/>
    </row>
    <row r="216" spans="4:37" ht="12.75" customHeight="1" outlineLevel="2">
      <c r="D216" s="106" t="str">
        <f>'Line Items'!D270</f>
        <v>[Station Access Income LTC: SFO stations - Line 169]</v>
      </c>
      <c r="E216" s="89"/>
      <c r="F216" s="107" t="str">
        <f t="shared" si="4"/>
        <v>£000</v>
      </c>
      <c r="G216" s="173"/>
      <c r="H216" s="173"/>
      <c r="I216" s="173"/>
      <c r="J216" s="173"/>
      <c r="K216" s="173"/>
      <c r="L216" s="173"/>
      <c r="M216" s="173"/>
      <c r="N216" s="173"/>
      <c r="O216" s="173"/>
      <c r="P216" s="173"/>
      <c r="Q216" s="173"/>
      <c r="R216" s="173"/>
      <c r="S216" s="173"/>
      <c r="T216" s="173"/>
      <c r="U216" s="173"/>
      <c r="V216" s="173"/>
      <c r="W216" s="173"/>
      <c r="X216" s="173"/>
      <c r="Y216" s="173"/>
      <c r="Z216" s="173"/>
      <c r="AA216" s="173"/>
      <c r="AB216" s="173"/>
      <c r="AC216" s="174"/>
      <c r="AE216" s="507"/>
      <c r="AG216" s="507"/>
      <c r="AI216" s="507"/>
      <c r="AK216" s="92"/>
    </row>
    <row r="217" spans="4:37" ht="12.75" customHeight="1" outlineLevel="2">
      <c r="D217" s="106" t="str">
        <f>'Line Items'!D271</f>
        <v>[Station Access Income LTC: SFO stations - Line 170]</v>
      </c>
      <c r="E217" s="89"/>
      <c r="F217" s="107" t="str">
        <f t="shared" si="4"/>
        <v>£000</v>
      </c>
      <c r="G217" s="173"/>
      <c r="H217" s="173"/>
      <c r="I217" s="173"/>
      <c r="J217" s="173"/>
      <c r="K217" s="173"/>
      <c r="L217" s="173"/>
      <c r="M217" s="173"/>
      <c r="N217" s="173"/>
      <c r="O217" s="173"/>
      <c r="P217" s="173"/>
      <c r="Q217" s="173"/>
      <c r="R217" s="173"/>
      <c r="S217" s="173"/>
      <c r="T217" s="173"/>
      <c r="U217" s="173"/>
      <c r="V217" s="173"/>
      <c r="W217" s="173"/>
      <c r="X217" s="173"/>
      <c r="Y217" s="173"/>
      <c r="Z217" s="173"/>
      <c r="AA217" s="173"/>
      <c r="AB217" s="173"/>
      <c r="AC217" s="174"/>
      <c r="AE217" s="507"/>
      <c r="AG217" s="507"/>
      <c r="AI217" s="507"/>
      <c r="AK217" s="92"/>
    </row>
    <row r="218" spans="4:37" ht="12.75" customHeight="1" outlineLevel="2">
      <c r="D218" s="106" t="str">
        <f>'Line Items'!D272</f>
        <v>[Station Access Income LTC: SFO stations - Line 171]</v>
      </c>
      <c r="E218" s="89"/>
      <c r="F218" s="107" t="str">
        <f t="shared" si="4"/>
        <v>£000</v>
      </c>
      <c r="G218" s="173"/>
      <c r="H218" s="173"/>
      <c r="I218" s="173"/>
      <c r="J218" s="173"/>
      <c r="K218" s="173"/>
      <c r="L218" s="173"/>
      <c r="M218" s="173"/>
      <c r="N218" s="173"/>
      <c r="O218" s="173"/>
      <c r="P218" s="173"/>
      <c r="Q218" s="173"/>
      <c r="R218" s="173"/>
      <c r="S218" s="173"/>
      <c r="T218" s="173"/>
      <c r="U218" s="173"/>
      <c r="V218" s="173"/>
      <c r="W218" s="173"/>
      <c r="X218" s="173"/>
      <c r="Y218" s="173"/>
      <c r="Z218" s="173"/>
      <c r="AA218" s="173"/>
      <c r="AB218" s="173"/>
      <c r="AC218" s="174"/>
      <c r="AE218" s="507"/>
      <c r="AG218" s="507"/>
      <c r="AI218" s="507"/>
      <c r="AK218" s="92"/>
    </row>
    <row r="219" spans="4:37" ht="12.75" customHeight="1" outlineLevel="2">
      <c r="D219" s="106" t="str">
        <f>'Line Items'!D273</f>
        <v>[Station Access Income LTC: SFO stations - Line 172]</v>
      </c>
      <c r="E219" s="89"/>
      <c r="F219" s="107" t="str">
        <f t="shared" si="4"/>
        <v>£000</v>
      </c>
      <c r="G219" s="173"/>
      <c r="H219" s="173"/>
      <c r="I219" s="173"/>
      <c r="J219" s="173"/>
      <c r="K219" s="173"/>
      <c r="L219" s="173"/>
      <c r="M219" s="173"/>
      <c r="N219" s="173"/>
      <c r="O219" s="173"/>
      <c r="P219" s="173"/>
      <c r="Q219" s="173"/>
      <c r="R219" s="173"/>
      <c r="S219" s="173"/>
      <c r="T219" s="173"/>
      <c r="U219" s="173"/>
      <c r="V219" s="173"/>
      <c r="W219" s="173"/>
      <c r="X219" s="173"/>
      <c r="Y219" s="173"/>
      <c r="Z219" s="173"/>
      <c r="AA219" s="173"/>
      <c r="AB219" s="173"/>
      <c r="AC219" s="174"/>
      <c r="AE219" s="507"/>
      <c r="AG219" s="507"/>
      <c r="AI219" s="507"/>
      <c r="AK219" s="92"/>
    </row>
    <row r="220" spans="4:37" ht="12.75" customHeight="1" outlineLevel="2">
      <c r="D220" s="106" t="str">
        <f>'Line Items'!D274</f>
        <v>[Station Access Income LTC: SFO stations - Line 173]</v>
      </c>
      <c r="E220" s="89"/>
      <c r="F220" s="107" t="str">
        <f t="shared" si="4"/>
        <v>£000</v>
      </c>
      <c r="G220" s="173"/>
      <c r="H220" s="173"/>
      <c r="I220" s="173"/>
      <c r="J220" s="173"/>
      <c r="K220" s="173"/>
      <c r="L220" s="173"/>
      <c r="M220" s="173"/>
      <c r="N220" s="173"/>
      <c r="O220" s="173"/>
      <c r="P220" s="173"/>
      <c r="Q220" s="173"/>
      <c r="R220" s="173"/>
      <c r="S220" s="173"/>
      <c r="T220" s="173"/>
      <c r="U220" s="173"/>
      <c r="V220" s="173"/>
      <c r="W220" s="173"/>
      <c r="X220" s="173"/>
      <c r="Y220" s="173"/>
      <c r="Z220" s="173"/>
      <c r="AA220" s="173"/>
      <c r="AB220" s="173"/>
      <c r="AC220" s="174"/>
      <c r="AE220" s="507"/>
      <c r="AG220" s="507"/>
      <c r="AI220" s="507"/>
      <c r="AK220" s="92"/>
    </row>
    <row r="221" spans="4:37" ht="12.75" customHeight="1" outlineLevel="2">
      <c r="D221" s="106" t="str">
        <f>'Line Items'!D275</f>
        <v>[Station Access Income LTC: SFO stations - Line 174]</v>
      </c>
      <c r="E221" s="89"/>
      <c r="F221" s="107" t="str">
        <f t="shared" si="4"/>
        <v>£000</v>
      </c>
      <c r="G221" s="173"/>
      <c r="H221" s="173"/>
      <c r="I221" s="173"/>
      <c r="J221" s="173"/>
      <c r="K221" s="173"/>
      <c r="L221" s="173"/>
      <c r="M221" s="173"/>
      <c r="N221" s="173"/>
      <c r="O221" s="173"/>
      <c r="P221" s="173"/>
      <c r="Q221" s="173"/>
      <c r="R221" s="173"/>
      <c r="S221" s="173"/>
      <c r="T221" s="173"/>
      <c r="U221" s="173"/>
      <c r="V221" s="173"/>
      <c r="W221" s="173"/>
      <c r="X221" s="173"/>
      <c r="Y221" s="173"/>
      <c r="Z221" s="173"/>
      <c r="AA221" s="173"/>
      <c r="AB221" s="173"/>
      <c r="AC221" s="174"/>
      <c r="AE221" s="507"/>
      <c r="AG221" s="507"/>
      <c r="AI221" s="507"/>
      <c r="AK221" s="92"/>
    </row>
    <row r="222" spans="4:37" ht="12.75" customHeight="1" outlineLevel="2">
      <c r="D222" s="106" t="str">
        <f>'Line Items'!D276</f>
        <v>[Station Access Income LTC: SFO stations - Line 175]</v>
      </c>
      <c r="E222" s="89"/>
      <c r="F222" s="107" t="str">
        <f t="shared" si="4"/>
        <v>£000</v>
      </c>
      <c r="G222" s="173"/>
      <c r="H222" s="173"/>
      <c r="I222" s="173"/>
      <c r="J222" s="173"/>
      <c r="K222" s="173"/>
      <c r="L222" s="173"/>
      <c r="M222" s="173"/>
      <c r="N222" s="173"/>
      <c r="O222" s="173"/>
      <c r="P222" s="173"/>
      <c r="Q222" s="173"/>
      <c r="R222" s="173"/>
      <c r="S222" s="173"/>
      <c r="T222" s="173"/>
      <c r="U222" s="173"/>
      <c r="V222" s="173"/>
      <c r="W222" s="173"/>
      <c r="X222" s="173"/>
      <c r="Y222" s="173"/>
      <c r="Z222" s="173"/>
      <c r="AA222" s="173"/>
      <c r="AB222" s="173"/>
      <c r="AC222" s="174"/>
      <c r="AE222" s="507"/>
      <c r="AG222" s="507"/>
      <c r="AI222" s="507"/>
      <c r="AK222" s="92"/>
    </row>
    <row r="223" spans="4:37" ht="12.75" customHeight="1" outlineLevel="2">
      <c r="D223" s="106" t="str">
        <f>'Line Items'!D277</f>
        <v>[Station Access Income LTC: SFO stations - Line 176]</v>
      </c>
      <c r="E223" s="89"/>
      <c r="F223" s="107" t="str">
        <f t="shared" si="4"/>
        <v>£000</v>
      </c>
      <c r="G223" s="173"/>
      <c r="H223" s="173"/>
      <c r="I223" s="173"/>
      <c r="J223" s="173"/>
      <c r="K223" s="173"/>
      <c r="L223" s="173"/>
      <c r="M223" s="173"/>
      <c r="N223" s="173"/>
      <c r="O223" s="173"/>
      <c r="P223" s="173"/>
      <c r="Q223" s="173"/>
      <c r="R223" s="173"/>
      <c r="S223" s="173"/>
      <c r="T223" s="173"/>
      <c r="U223" s="173"/>
      <c r="V223" s="173"/>
      <c r="W223" s="173"/>
      <c r="X223" s="173"/>
      <c r="Y223" s="173"/>
      <c r="Z223" s="173"/>
      <c r="AA223" s="173"/>
      <c r="AB223" s="173"/>
      <c r="AC223" s="174"/>
      <c r="AE223" s="507"/>
      <c r="AG223" s="507"/>
      <c r="AI223" s="507"/>
      <c r="AK223" s="92"/>
    </row>
    <row r="224" spans="4:37" ht="12.75" customHeight="1" outlineLevel="2">
      <c r="D224" s="106" t="str">
        <f>'Line Items'!D278</f>
        <v>[Station Access Income LTC: SFO stations - Line 177]</v>
      </c>
      <c r="E224" s="89"/>
      <c r="F224" s="107" t="str">
        <f t="shared" si="4"/>
        <v>£000</v>
      </c>
      <c r="G224" s="173"/>
      <c r="H224" s="173"/>
      <c r="I224" s="173"/>
      <c r="J224" s="173"/>
      <c r="K224" s="173"/>
      <c r="L224" s="173"/>
      <c r="M224" s="173"/>
      <c r="N224" s="173"/>
      <c r="O224" s="173"/>
      <c r="P224" s="173"/>
      <c r="Q224" s="173"/>
      <c r="R224" s="173"/>
      <c r="S224" s="173"/>
      <c r="T224" s="173"/>
      <c r="U224" s="173"/>
      <c r="V224" s="173"/>
      <c r="W224" s="173"/>
      <c r="X224" s="173"/>
      <c r="Y224" s="173"/>
      <c r="Z224" s="173"/>
      <c r="AA224" s="173"/>
      <c r="AB224" s="173"/>
      <c r="AC224" s="174"/>
      <c r="AE224" s="507"/>
      <c r="AG224" s="507"/>
      <c r="AI224" s="507"/>
      <c r="AK224" s="92"/>
    </row>
    <row r="225" spans="4:37" ht="12.75" customHeight="1" outlineLevel="2">
      <c r="D225" s="106" t="str">
        <f>'Line Items'!D279</f>
        <v>[Station Access Income LTC: SFO stations - Line 178]</v>
      </c>
      <c r="E225" s="89"/>
      <c r="F225" s="107" t="str">
        <f t="shared" si="4"/>
        <v>£000</v>
      </c>
      <c r="G225" s="173"/>
      <c r="H225" s="173"/>
      <c r="I225" s="173"/>
      <c r="J225" s="173"/>
      <c r="K225" s="173"/>
      <c r="L225" s="173"/>
      <c r="M225" s="173"/>
      <c r="N225" s="173"/>
      <c r="O225" s="173"/>
      <c r="P225" s="173"/>
      <c r="Q225" s="173"/>
      <c r="R225" s="173"/>
      <c r="S225" s="173"/>
      <c r="T225" s="173"/>
      <c r="U225" s="173"/>
      <c r="V225" s="173"/>
      <c r="W225" s="173"/>
      <c r="X225" s="173"/>
      <c r="Y225" s="173"/>
      <c r="Z225" s="173"/>
      <c r="AA225" s="173"/>
      <c r="AB225" s="173"/>
      <c r="AC225" s="174"/>
      <c r="AE225" s="507"/>
      <c r="AG225" s="507"/>
      <c r="AI225" s="507"/>
      <c r="AK225" s="92"/>
    </row>
    <row r="226" spans="4:37" ht="12.75" customHeight="1" outlineLevel="2">
      <c r="D226" s="106" t="str">
        <f>'Line Items'!D280</f>
        <v>[Station Access Income LTC: SFO stations - Line 179]</v>
      </c>
      <c r="E226" s="89"/>
      <c r="F226" s="107" t="str">
        <f t="shared" si="4"/>
        <v>£000</v>
      </c>
      <c r="G226" s="173"/>
      <c r="H226" s="173"/>
      <c r="I226" s="173"/>
      <c r="J226" s="173"/>
      <c r="K226" s="173"/>
      <c r="L226" s="173"/>
      <c r="M226" s="173"/>
      <c r="N226" s="173"/>
      <c r="O226" s="173"/>
      <c r="P226" s="173"/>
      <c r="Q226" s="173"/>
      <c r="R226" s="173"/>
      <c r="S226" s="173"/>
      <c r="T226" s="173"/>
      <c r="U226" s="173"/>
      <c r="V226" s="173"/>
      <c r="W226" s="173"/>
      <c r="X226" s="173"/>
      <c r="Y226" s="173"/>
      <c r="Z226" s="173"/>
      <c r="AA226" s="173"/>
      <c r="AB226" s="173"/>
      <c r="AC226" s="174"/>
      <c r="AE226" s="507"/>
      <c r="AG226" s="507"/>
      <c r="AI226" s="507"/>
      <c r="AK226" s="92"/>
    </row>
    <row r="227" spans="4:37" ht="12.75" customHeight="1" outlineLevel="2">
      <c r="D227" s="106" t="str">
        <f>'Line Items'!D281</f>
        <v>[Station Access Income LTC: SFO stations - Line 180]</v>
      </c>
      <c r="E227" s="89"/>
      <c r="F227" s="107" t="str">
        <f t="shared" si="4"/>
        <v>£000</v>
      </c>
      <c r="G227" s="173"/>
      <c r="H227" s="173"/>
      <c r="I227" s="173"/>
      <c r="J227" s="173"/>
      <c r="K227" s="173"/>
      <c r="L227" s="173"/>
      <c r="M227" s="173"/>
      <c r="N227" s="173"/>
      <c r="O227" s="173"/>
      <c r="P227" s="173"/>
      <c r="Q227" s="173"/>
      <c r="R227" s="173"/>
      <c r="S227" s="173"/>
      <c r="T227" s="173"/>
      <c r="U227" s="173"/>
      <c r="V227" s="173"/>
      <c r="W227" s="173"/>
      <c r="X227" s="173"/>
      <c r="Y227" s="173"/>
      <c r="Z227" s="173"/>
      <c r="AA227" s="173"/>
      <c r="AB227" s="173"/>
      <c r="AC227" s="174"/>
      <c r="AE227" s="507"/>
      <c r="AG227" s="507"/>
      <c r="AI227" s="507"/>
      <c r="AK227" s="92"/>
    </row>
    <row r="228" spans="4:37" ht="12.75" customHeight="1" outlineLevel="2">
      <c r="D228" s="106" t="str">
        <f>'Line Items'!D282</f>
        <v>[Station Access Income LTC: SFO stations - Line 181]</v>
      </c>
      <c r="E228" s="89"/>
      <c r="F228" s="107" t="str">
        <f t="shared" si="4"/>
        <v>£000</v>
      </c>
      <c r="G228" s="173"/>
      <c r="H228" s="173"/>
      <c r="I228" s="173"/>
      <c r="J228" s="173"/>
      <c r="K228" s="173"/>
      <c r="L228" s="173"/>
      <c r="M228" s="173"/>
      <c r="N228" s="173"/>
      <c r="O228" s="173"/>
      <c r="P228" s="173"/>
      <c r="Q228" s="173"/>
      <c r="R228" s="173"/>
      <c r="S228" s="173"/>
      <c r="T228" s="173"/>
      <c r="U228" s="173"/>
      <c r="V228" s="173"/>
      <c r="W228" s="173"/>
      <c r="X228" s="173"/>
      <c r="Y228" s="173"/>
      <c r="Z228" s="173"/>
      <c r="AA228" s="173"/>
      <c r="AB228" s="173"/>
      <c r="AC228" s="174"/>
      <c r="AE228" s="507"/>
      <c r="AG228" s="507"/>
      <c r="AI228" s="507"/>
      <c r="AK228" s="92"/>
    </row>
    <row r="229" spans="4:37" ht="12.75" customHeight="1" outlineLevel="2">
      <c r="D229" s="106" t="str">
        <f>'Line Items'!D283</f>
        <v>[Station Access Income LTC: SFO stations - Line 182]</v>
      </c>
      <c r="E229" s="89"/>
      <c r="F229" s="107" t="str">
        <f t="shared" si="4"/>
        <v>£000</v>
      </c>
      <c r="G229" s="173"/>
      <c r="H229" s="173"/>
      <c r="I229" s="173"/>
      <c r="J229" s="173"/>
      <c r="K229" s="173"/>
      <c r="L229" s="173"/>
      <c r="M229" s="173"/>
      <c r="N229" s="173"/>
      <c r="O229" s="173"/>
      <c r="P229" s="173"/>
      <c r="Q229" s="173"/>
      <c r="R229" s="173"/>
      <c r="S229" s="173"/>
      <c r="T229" s="173"/>
      <c r="U229" s="173"/>
      <c r="V229" s="173"/>
      <c r="W229" s="173"/>
      <c r="X229" s="173"/>
      <c r="Y229" s="173"/>
      <c r="Z229" s="173"/>
      <c r="AA229" s="173"/>
      <c r="AB229" s="173"/>
      <c r="AC229" s="174"/>
      <c r="AE229" s="507"/>
      <c r="AG229" s="507"/>
      <c r="AI229" s="507"/>
      <c r="AK229" s="92"/>
    </row>
    <row r="230" spans="4:37" ht="12.75" customHeight="1" outlineLevel="2">
      <c r="D230" s="106" t="str">
        <f>'Line Items'!D284</f>
        <v>[Station Access Income LTC: SFO stations - Line 183]</v>
      </c>
      <c r="E230" s="89"/>
      <c r="F230" s="107" t="str">
        <f t="shared" si="4"/>
        <v>£000</v>
      </c>
      <c r="G230" s="173"/>
      <c r="H230" s="173"/>
      <c r="I230" s="173"/>
      <c r="J230" s="173"/>
      <c r="K230" s="173"/>
      <c r="L230" s="173"/>
      <c r="M230" s="173"/>
      <c r="N230" s="173"/>
      <c r="O230" s="173"/>
      <c r="P230" s="173"/>
      <c r="Q230" s="173"/>
      <c r="R230" s="173"/>
      <c r="S230" s="173"/>
      <c r="T230" s="173"/>
      <c r="U230" s="173"/>
      <c r="V230" s="173"/>
      <c r="W230" s="173"/>
      <c r="X230" s="173"/>
      <c r="Y230" s="173"/>
      <c r="Z230" s="173"/>
      <c r="AA230" s="173"/>
      <c r="AB230" s="173"/>
      <c r="AC230" s="174"/>
      <c r="AE230" s="507"/>
      <c r="AG230" s="507"/>
      <c r="AI230" s="507"/>
      <c r="AK230" s="92"/>
    </row>
    <row r="231" spans="4:37" ht="12.75" customHeight="1" outlineLevel="2">
      <c r="D231" s="106" t="str">
        <f>'Line Items'!D285</f>
        <v>[Station Access Income LTC: SFO stations - Line 184]</v>
      </c>
      <c r="E231" s="89"/>
      <c r="F231" s="107" t="str">
        <f t="shared" si="4"/>
        <v>£000</v>
      </c>
      <c r="G231" s="173"/>
      <c r="H231" s="173"/>
      <c r="I231" s="173"/>
      <c r="J231" s="173"/>
      <c r="K231" s="173"/>
      <c r="L231" s="173"/>
      <c r="M231" s="173"/>
      <c r="N231" s="173"/>
      <c r="O231" s="173"/>
      <c r="P231" s="173"/>
      <c r="Q231" s="173"/>
      <c r="R231" s="173"/>
      <c r="S231" s="173"/>
      <c r="T231" s="173"/>
      <c r="U231" s="173"/>
      <c r="V231" s="173"/>
      <c r="W231" s="173"/>
      <c r="X231" s="173"/>
      <c r="Y231" s="173"/>
      <c r="Z231" s="173"/>
      <c r="AA231" s="173"/>
      <c r="AB231" s="173"/>
      <c r="AC231" s="174"/>
      <c r="AE231" s="507"/>
      <c r="AG231" s="507"/>
      <c r="AI231" s="507"/>
      <c r="AK231" s="92"/>
    </row>
    <row r="232" spans="4:37" ht="12.75" customHeight="1" outlineLevel="2">
      <c r="D232" s="106" t="str">
        <f>'Line Items'!D286</f>
        <v>[Station Access Income LTC: SFO stations - Line 185]</v>
      </c>
      <c r="E232" s="89"/>
      <c r="F232" s="107" t="str">
        <f t="shared" si="4"/>
        <v>£000</v>
      </c>
      <c r="G232" s="173"/>
      <c r="H232" s="173"/>
      <c r="I232" s="173"/>
      <c r="J232" s="173"/>
      <c r="K232" s="173"/>
      <c r="L232" s="173"/>
      <c r="M232" s="173"/>
      <c r="N232" s="173"/>
      <c r="O232" s="173"/>
      <c r="P232" s="173"/>
      <c r="Q232" s="173"/>
      <c r="R232" s="173"/>
      <c r="S232" s="173"/>
      <c r="T232" s="173"/>
      <c r="U232" s="173"/>
      <c r="V232" s="173"/>
      <c r="W232" s="173"/>
      <c r="X232" s="173"/>
      <c r="Y232" s="173"/>
      <c r="Z232" s="173"/>
      <c r="AA232" s="173"/>
      <c r="AB232" s="173"/>
      <c r="AC232" s="174"/>
      <c r="AE232" s="507"/>
      <c r="AG232" s="507"/>
      <c r="AI232" s="507"/>
      <c r="AK232" s="92"/>
    </row>
    <row r="233" spans="4:37" ht="12.75" customHeight="1" outlineLevel="2">
      <c r="D233" s="106" t="str">
        <f>'Line Items'!D287</f>
        <v>[Station Access Income LTC: SFO stations - Line 186]</v>
      </c>
      <c r="E233" s="89"/>
      <c r="F233" s="107" t="str">
        <f t="shared" si="4"/>
        <v>£000</v>
      </c>
      <c r="G233" s="173"/>
      <c r="H233" s="173"/>
      <c r="I233" s="173"/>
      <c r="J233" s="173"/>
      <c r="K233" s="173"/>
      <c r="L233" s="173"/>
      <c r="M233" s="173"/>
      <c r="N233" s="173"/>
      <c r="O233" s="173"/>
      <c r="P233" s="173"/>
      <c r="Q233" s="173"/>
      <c r="R233" s="173"/>
      <c r="S233" s="173"/>
      <c r="T233" s="173"/>
      <c r="U233" s="173"/>
      <c r="V233" s="173"/>
      <c r="W233" s="173"/>
      <c r="X233" s="173"/>
      <c r="Y233" s="173"/>
      <c r="Z233" s="173"/>
      <c r="AA233" s="173"/>
      <c r="AB233" s="173"/>
      <c r="AC233" s="174"/>
      <c r="AE233" s="507"/>
      <c r="AG233" s="507"/>
      <c r="AI233" s="507"/>
      <c r="AK233" s="92"/>
    </row>
    <row r="234" spans="4:37" ht="12.75" customHeight="1" outlineLevel="2">
      <c r="D234" s="106" t="str">
        <f>'Line Items'!D288</f>
        <v>[Station Access Income LTC: SFO stations - Line 187]</v>
      </c>
      <c r="E234" s="89"/>
      <c r="F234" s="107" t="str">
        <f t="shared" si="4"/>
        <v>£000</v>
      </c>
      <c r="G234" s="173"/>
      <c r="H234" s="173"/>
      <c r="I234" s="173"/>
      <c r="J234" s="173"/>
      <c r="K234" s="173"/>
      <c r="L234" s="173"/>
      <c r="M234" s="173"/>
      <c r="N234" s="173"/>
      <c r="O234" s="173"/>
      <c r="P234" s="173"/>
      <c r="Q234" s="173"/>
      <c r="R234" s="173"/>
      <c r="S234" s="173"/>
      <c r="T234" s="173"/>
      <c r="U234" s="173"/>
      <c r="V234" s="173"/>
      <c r="W234" s="173"/>
      <c r="X234" s="173"/>
      <c r="Y234" s="173"/>
      <c r="Z234" s="173"/>
      <c r="AA234" s="173"/>
      <c r="AB234" s="173"/>
      <c r="AC234" s="174"/>
      <c r="AE234" s="507"/>
      <c r="AG234" s="507"/>
      <c r="AI234" s="507"/>
      <c r="AK234" s="92"/>
    </row>
    <row r="235" spans="4:37" ht="12.75" customHeight="1" outlineLevel="2">
      <c r="D235" s="106" t="str">
        <f>'Line Items'!D289</f>
        <v>[Station Access Income LTC: SFO stations - Line 188]</v>
      </c>
      <c r="E235" s="89"/>
      <c r="F235" s="107" t="str">
        <f t="shared" si="4"/>
        <v>£000</v>
      </c>
      <c r="G235" s="173"/>
      <c r="H235" s="173"/>
      <c r="I235" s="173"/>
      <c r="J235" s="173"/>
      <c r="K235" s="173"/>
      <c r="L235" s="173"/>
      <c r="M235" s="173"/>
      <c r="N235" s="173"/>
      <c r="O235" s="173"/>
      <c r="P235" s="173"/>
      <c r="Q235" s="173"/>
      <c r="R235" s="173"/>
      <c r="S235" s="173"/>
      <c r="T235" s="173"/>
      <c r="U235" s="173"/>
      <c r="V235" s="173"/>
      <c r="W235" s="173"/>
      <c r="X235" s="173"/>
      <c r="Y235" s="173"/>
      <c r="Z235" s="173"/>
      <c r="AA235" s="173"/>
      <c r="AB235" s="173"/>
      <c r="AC235" s="174"/>
      <c r="AE235" s="507"/>
      <c r="AG235" s="507"/>
      <c r="AI235" s="507"/>
      <c r="AK235" s="92"/>
    </row>
    <row r="236" spans="4:37" ht="12.75" customHeight="1" outlineLevel="2">
      <c r="D236" s="106" t="str">
        <f>'Line Items'!D290</f>
        <v>[Station Access Income LTC: SFO stations - Line 189]</v>
      </c>
      <c r="E236" s="89"/>
      <c r="F236" s="107" t="str">
        <f t="shared" si="4"/>
        <v>£000</v>
      </c>
      <c r="G236" s="173"/>
      <c r="H236" s="173"/>
      <c r="I236" s="173"/>
      <c r="J236" s="173"/>
      <c r="K236" s="173"/>
      <c r="L236" s="173"/>
      <c r="M236" s="173"/>
      <c r="N236" s="173"/>
      <c r="O236" s="173"/>
      <c r="P236" s="173"/>
      <c r="Q236" s="173"/>
      <c r="R236" s="173"/>
      <c r="S236" s="173"/>
      <c r="T236" s="173"/>
      <c r="U236" s="173"/>
      <c r="V236" s="173"/>
      <c r="W236" s="173"/>
      <c r="X236" s="173"/>
      <c r="Y236" s="173"/>
      <c r="Z236" s="173"/>
      <c r="AA236" s="173"/>
      <c r="AB236" s="173"/>
      <c r="AC236" s="174"/>
      <c r="AE236" s="507"/>
      <c r="AG236" s="507"/>
      <c r="AI236" s="507"/>
      <c r="AK236" s="92"/>
    </row>
    <row r="237" spans="4:37" ht="12.75" customHeight="1" outlineLevel="2">
      <c r="D237" s="106" t="str">
        <f>'Line Items'!D291</f>
        <v>[Station Access Income LTC: SFO stations - Line 190]</v>
      </c>
      <c r="E237" s="89"/>
      <c r="F237" s="107" t="str">
        <f t="shared" si="4"/>
        <v>£000</v>
      </c>
      <c r="G237" s="173"/>
      <c r="H237" s="173"/>
      <c r="I237" s="173"/>
      <c r="J237" s="173"/>
      <c r="K237" s="173"/>
      <c r="L237" s="173"/>
      <c r="M237" s="173"/>
      <c r="N237" s="173"/>
      <c r="O237" s="173"/>
      <c r="P237" s="173"/>
      <c r="Q237" s="173"/>
      <c r="R237" s="173"/>
      <c r="S237" s="173"/>
      <c r="T237" s="173"/>
      <c r="U237" s="173"/>
      <c r="V237" s="173"/>
      <c r="W237" s="173"/>
      <c r="X237" s="173"/>
      <c r="Y237" s="173"/>
      <c r="Z237" s="173"/>
      <c r="AA237" s="173"/>
      <c r="AB237" s="173"/>
      <c r="AC237" s="174"/>
      <c r="AE237" s="507"/>
      <c r="AG237" s="507"/>
      <c r="AI237" s="507"/>
      <c r="AK237" s="92"/>
    </row>
    <row r="238" spans="4:37" ht="12.75" customHeight="1" outlineLevel="2">
      <c r="D238" s="106" t="str">
        <f>'Line Items'!D292</f>
        <v>[Station Access Income LTC: SFO stations - Line 191]</v>
      </c>
      <c r="E238" s="89"/>
      <c r="F238" s="107" t="str">
        <f t="shared" si="4"/>
        <v>£000</v>
      </c>
      <c r="G238" s="173"/>
      <c r="H238" s="173"/>
      <c r="I238" s="173"/>
      <c r="J238" s="173"/>
      <c r="K238" s="173"/>
      <c r="L238" s="173"/>
      <c r="M238" s="173"/>
      <c r="N238" s="173"/>
      <c r="O238" s="173"/>
      <c r="P238" s="173"/>
      <c r="Q238" s="173"/>
      <c r="R238" s="173"/>
      <c r="S238" s="173"/>
      <c r="T238" s="173"/>
      <c r="U238" s="173"/>
      <c r="V238" s="173"/>
      <c r="W238" s="173"/>
      <c r="X238" s="173"/>
      <c r="Y238" s="173"/>
      <c r="Z238" s="173"/>
      <c r="AA238" s="173"/>
      <c r="AB238" s="173"/>
      <c r="AC238" s="174"/>
      <c r="AE238" s="507"/>
      <c r="AG238" s="507"/>
      <c r="AI238" s="507"/>
      <c r="AK238" s="92"/>
    </row>
    <row r="239" spans="4:37" ht="12.75" customHeight="1" outlineLevel="2">
      <c r="D239" s="106" t="str">
        <f>'Line Items'!D293</f>
        <v>[Station Access Income LTC: SFO stations - Line 192]</v>
      </c>
      <c r="E239" s="89"/>
      <c r="F239" s="107" t="str">
        <f t="shared" si="4"/>
        <v>£000</v>
      </c>
      <c r="G239" s="173"/>
      <c r="H239" s="173"/>
      <c r="I239" s="173"/>
      <c r="J239" s="173"/>
      <c r="K239" s="173"/>
      <c r="L239" s="173"/>
      <c r="M239" s="173"/>
      <c r="N239" s="173"/>
      <c r="O239" s="173"/>
      <c r="P239" s="173"/>
      <c r="Q239" s="173"/>
      <c r="R239" s="173"/>
      <c r="S239" s="173"/>
      <c r="T239" s="173"/>
      <c r="U239" s="173"/>
      <c r="V239" s="173"/>
      <c r="W239" s="173"/>
      <c r="X239" s="173"/>
      <c r="Y239" s="173"/>
      <c r="Z239" s="173"/>
      <c r="AA239" s="173"/>
      <c r="AB239" s="173"/>
      <c r="AC239" s="174"/>
      <c r="AE239" s="507"/>
      <c r="AG239" s="507"/>
      <c r="AI239" s="507"/>
      <c r="AK239" s="92"/>
    </row>
    <row r="240" spans="4:37" ht="12.75" customHeight="1" outlineLevel="2">
      <c r="D240" s="106" t="str">
        <f>'Line Items'!D294</f>
        <v>[Station Access Income LTC: SFO stations - Line 193]</v>
      </c>
      <c r="E240" s="89"/>
      <c r="F240" s="107" t="str">
        <f t="shared" si="4"/>
        <v>£000</v>
      </c>
      <c r="G240" s="173"/>
      <c r="H240" s="173"/>
      <c r="I240" s="173"/>
      <c r="J240" s="173"/>
      <c r="K240" s="173"/>
      <c r="L240" s="173"/>
      <c r="M240" s="173"/>
      <c r="N240" s="173"/>
      <c r="O240" s="173"/>
      <c r="P240" s="173"/>
      <c r="Q240" s="173"/>
      <c r="R240" s="173"/>
      <c r="S240" s="173"/>
      <c r="T240" s="173"/>
      <c r="U240" s="173"/>
      <c r="V240" s="173"/>
      <c r="W240" s="173"/>
      <c r="X240" s="173"/>
      <c r="Y240" s="173"/>
      <c r="Z240" s="173"/>
      <c r="AA240" s="173"/>
      <c r="AB240" s="173"/>
      <c r="AC240" s="174"/>
      <c r="AE240" s="507"/>
      <c r="AG240" s="507"/>
      <c r="AI240" s="507"/>
      <c r="AK240" s="92"/>
    </row>
    <row r="241" spans="4:37" ht="12.75" customHeight="1" outlineLevel="2">
      <c r="D241" s="106" t="str">
        <f>'Line Items'!D295</f>
        <v>[Station Access Income LTC: SFO stations - Line 194]</v>
      </c>
      <c r="E241" s="89"/>
      <c r="F241" s="107" t="str">
        <f t="shared" ref="F241:F297" si="5">F240</f>
        <v>£000</v>
      </c>
      <c r="G241" s="173"/>
      <c r="H241" s="173"/>
      <c r="I241" s="173"/>
      <c r="J241" s="173"/>
      <c r="K241" s="173"/>
      <c r="L241" s="173"/>
      <c r="M241" s="173"/>
      <c r="N241" s="173"/>
      <c r="O241" s="173"/>
      <c r="P241" s="173"/>
      <c r="Q241" s="173"/>
      <c r="R241" s="173"/>
      <c r="S241" s="173"/>
      <c r="T241" s="173"/>
      <c r="U241" s="173"/>
      <c r="V241" s="173"/>
      <c r="W241" s="173"/>
      <c r="X241" s="173"/>
      <c r="Y241" s="173"/>
      <c r="Z241" s="173"/>
      <c r="AA241" s="173"/>
      <c r="AB241" s="173"/>
      <c r="AC241" s="174"/>
      <c r="AE241" s="507"/>
      <c r="AG241" s="507"/>
      <c r="AI241" s="507"/>
      <c r="AK241" s="92"/>
    </row>
    <row r="242" spans="4:37" ht="12.75" customHeight="1" outlineLevel="2">
      <c r="D242" s="106" t="str">
        <f>'Line Items'!D296</f>
        <v>[Station Access Income LTC: SFO stations - Line 195]</v>
      </c>
      <c r="E242" s="89"/>
      <c r="F242" s="107" t="str">
        <f t="shared" si="5"/>
        <v>£000</v>
      </c>
      <c r="G242" s="173"/>
      <c r="H242" s="173"/>
      <c r="I242" s="173"/>
      <c r="J242" s="173"/>
      <c r="K242" s="173"/>
      <c r="L242" s="173"/>
      <c r="M242" s="173"/>
      <c r="N242" s="173"/>
      <c r="O242" s="173"/>
      <c r="P242" s="173"/>
      <c r="Q242" s="173"/>
      <c r="R242" s="173"/>
      <c r="S242" s="173"/>
      <c r="T242" s="173"/>
      <c r="U242" s="173"/>
      <c r="V242" s="173"/>
      <c r="W242" s="173"/>
      <c r="X242" s="173"/>
      <c r="Y242" s="173"/>
      <c r="Z242" s="173"/>
      <c r="AA242" s="173"/>
      <c r="AB242" s="173"/>
      <c r="AC242" s="174"/>
      <c r="AE242" s="507"/>
      <c r="AG242" s="507"/>
      <c r="AI242" s="507"/>
      <c r="AK242" s="92"/>
    </row>
    <row r="243" spans="4:37" ht="12.75" customHeight="1" outlineLevel="2">
      <c r="D243" s="106" t="str">
        <f>'Line Items'!D297</f>
        <v>[Station Access Income LTC: SFO stations - Line 196]</v>
      </c>
      <c r="E243" s="89"/>
      <c r="F243" s="107" t="str">
        <f t="shared" si="5"/>
        <v>£000</v>
      </c>
      <c r="G243" s="173"/>
      <c r="H243" s="173"/>
      <c r="I243" s="173"/>
      <c r="J243" s="173"/>
      <c r="K243" s="173"/>
      <c r="L243" s="173"/>
      <c r="M243" s="173"/>
      <c r="N243" s="173"/>
      <c r="O243" s="173"/>
      <c r="P243" s="173"/>
      <c r="Q243" s="173"/>
      <c r="R243" s="173"/>
      <c r="S243" s="173"/>
      <c r="T243" s="173"/>
      <c r="U243" s="173"/>
      <c r="V243" s="173"/>
      <c r="W243" s="173"/>
      <c r="X243" s="173"/>
      <c r="Y243" s="173"/>
      <c r="Z243" s="173"/>
      <c r="AA243" s="173"/>
      <c r="AB243" s="173"/>
      <c r="AC243" s="174"/>
      <c r="AE243" s="507"/>
      <c r="AG243" s="507"/>
      <c r="AI243" s="507"/>
      <c r="AK243" s="92"/>
    </row>
    <row r="244" spans="4:37" ht="12.75" customHeight="1" outlineLevel="2">
      <c r="D244" s="106" t="str">
        <f>'Line Items'!D298</f>
        <v>[Station Access Income LTC: SFO stations - Line 197]</v>
      </c>
      <c r="E244" s="89"/>
      <c r="F244" s="107" t="str">
        <f t="shared" si="5"/>
        <v>£000</v>
      </c>
      <c r="G244" s="173"/>
      <c r="H244" s="173"/>
      <c r="I244" s="173"/>
      <c r="J244" s="173"/>
      <c r="K244" s="173"/>
      <c r="L244" s="173"/>
      <c r="M244" s="173"/>
      <c r="N244" s="173"/>
      <c r="O244" s="173"/>
      <c r="P244" s="173"/>
      <c r="Q244" s="173"/>
      <c r="R244" s="173"/>
      <c r="S244" s="173"/>
      <c r="T244" s="173"/>
      <c r="U244" s="173"/>
      <c r="V244" s="173"/>
      <c r="W244" s="173"/>
      <c r="X244" s="173"/>
      <c r="Y244" s="173"/>
      <c r="Z244" s="173"/>
      <c r="AA244" s="173"/>
      <c r="AB244" s="173"/>
      <c r="AC244" s="174"/>
      <c r="AE244" s="507"/>
      <c r="AG244" s="507"/>
      <c r="AI244" s="507"/>
      <c r="AK244" s="92"/>
    </row>
    <row r="245" spans="4:37" ht="12.75" customHeight="1" outlineLevel="2">
      <c r="D245" s="106" t="str">
        <f>'Line Items'!D299</f>
        <v>[Station Access Income LTC: SFO stations - Line 198]</v>
      </c>
      <c r="E245" s="89"/>
      <c r="F245" s="107" t="str">
        <f t="shared" si="5"/>
        <v>£000</v>
      </c>
      <c r="G245" s="173"/>
      <c r="H245" s="173"/>
      <c r="I245" s="173"/>
      <c r="J245" s="173"/>
      <c r="K245" s="173"/>
      <c r="L245" s="173"/>
      <c r="M245" s="173"/>
      <c r="N245" s="173"/>
      <c r="O245" s="173"/>
      <c r="P245" s="173"/>
      <c r="Q245" s="173"/>
      <c r="R245" s="173"/>
      <c r="S245" s="173"/>
      <c r="T245" s="173"/>
      <c r="U245" s="173"/>
      <c r="V245" s="173"/>
      <c r="W245" s="173"/>
      <c r="X245" s="173"/>
      <c r="Y245" s="173"/>
      <c r="Z245" s="173"/>
      <c r="AA245" s="173"/>
      <c r="AB245" s="173"/>
      <c r="AC245" s="174"/>
      <c r="AE245" s="507"/>
      <c r="AG245" s="507"/>
      <c r="AI245" s="507"/>
      <c r="AK245" s="92"/>
    </row>
    <row r="246" spans="4:37" ht="12.75" customHeight="1" outlineLevel="2">
      <c r="D246" s="106" t="str">
        <f>'Line Items'!D300</f>
        <v>[Station Access Income LTC: SFO stations - Line 199]</v>
      </c>
      <c r="E246" s="89"/>
      <c r="F246" s="107" t="str">
        <f t="shared" si="5"/>
        <v>£000</v>
      </c>
      <c r="G246" s="173"/>
      <c r="H246" s="173"/>
      <c r="I246" s="173"/>
      <c r="J246" s="173"/>
      <c r="K246" s="173"/>
      <c r="L246" s="173"/>
      <c r="M246" s="173"/>
      <c r="N246" s="173"/>
      <c r="O246" s="173"/>
      <c r="P246" s="173"/>
      <c r="Q246" s="173"/>
      <c r="R246" s="173"/>
      <c r="S246" s="173"/>
      <c r="T246" s="173"/>
      <c r="U246" s="173"/>
      <c r="V246" s="173"/>
      <c r="W246" s="173"/>
      <c r="X246" s="173"/>
      <c r="Y246" s="173"/>
      <c r="Z246" s="173"/>
      <c r="AA246" s="173"/>
      <c r="AB246" s="173"/>
      <c r="AC246" s="174"/>
      <c r="AE246" s="507"/>
      <c r="AG246" s="507"/>
      <c r="AI246" s="507"/>
      <c r="AK246" s="92"/>
    </row>
    <row r="247" spans="4:37" ht="12.75" customHeight="1" outlineLevel="2">
      <c r="D247" s="106" t="str">
        <f>'Line Items'!D301</f>
        <v>[Station Access Income LTC: SFO stations - Line 200]</v>
      </c>
      <c r="E247" s="89"/>
      <c r="F247" s="107" t="str">
        <f t="shared" si="5"/>
        <v>£000</v>
      </c>
      <c r="G247" s="173"/>
      <c r="H247" s="173"/>
      <c r="I247" s="173"/>
      <c r="J247" s="173"/>
      <c r="K247" s="173"/>
      <c r="L247" s="173"/>
      <c r="M247" s="173"/>
      <c r="N247" s="173"/>
      <c r="O247" s="173"/>
      <c r="P247" s="173"/>
      <c r="Q247" s="173"/>
      <c r="R247" s="173"/>
      <c r="S247" s="173"/>
      <c r="T247" s="173"/>
      <c r="U247" s="173"/>
      <c r="V247" s="173"/>
      <c r="W247" s="173"/>
      <c r="X247" s="173"/>
      <c r="Y247" s="173"/>
      <c r="Z247" s="173"/>
      <c r="AA247" s="173"/>
      <c r="AB247" s="173"/>
      <c r="AC247" s="174"/>
      <c r="AE247" s="507"/>
      <c r="AG247" s="507"/>
      <c r="AI247" s="507"/>
      <c r="AK247" s="92"/>
    </row>
    <row r="248" spans="4:37" ht="12.75" customHeight="1" outlineLevel="2">
      <c r="D248" s="106" t="str">
        <f>'Line Items'!D302</f>
        <v>[Station Access Income LTC: SFO stations - Line 201]</v>
      </c>
      <c r="E248" s="89"/>
      <c r="F248" s="107" t="str">
        <f t="shared" si="5"/>
        <v>£000</v>
      </c>
      <c r="G248" s="173"/>
      <c r="H248" s="173"/>
      <c r="I248" s="173"/>
      <c r="J248" s="173"/>
      <c r="K248" s="173"/>
      <c r="L248" s="173"/>
      <c r="M248" s="173"/>
      <c r="N248" s="173"/>
      <c r="O248" s="173"/>
      <c r="P248" s="173"/>
      <c r="Q248" s="173"/>
      <c r="R248" s="173"/>
      <c r="S248" s="173"/>
      <c r="T248" s="173"/>
      <c r="U248" s="173"/>
      <c r="V248" s="173"/>
      <c r="W248" s="173"/>
      <c r="X248" s="173"/>
      <c r="Y248" s="173"/>
      <c r="Z248" s="173"/>
      <c r="AA248" s="173"/>
      <c r="AB248" s="173"/>
      <c r="AC248" s="174"/>
      <c r="AE248" s="507"/>
      <c r="AG248" s="507"/>
      <c r="AI248" s="507"/>
      <c r="AK248" s="92"/>
    </row>
    <row r="249" spans="4:37" ht="12.75" customHeight="1" outlineLevel="2">
      <c r="D249" s="106" t="str">
        <f>'Line Items'!D303</f>
        <v>[Station Access Income LTC: SFO stations - Line 202]</v>
      </c>
      <c r="E249" s="89"/>
      <c r="F249" s="107" t="str">
        <f t="shared" si="5"/>
        <v>£000</v>
      </c>
      <c r="G249" s="173"/>
      <c r="H249" s="173"/>
      <c r="I249" s="173"/>
      <c r="J249" s="173"/>
      <c r="K249" s="173"/>
      <c r="L249" s="173"/>
      <c r="M249" s="173"/>
      <c r="N249" s="173"/>
      <c r="O249" s="173"/>
      <c r="P249" s="173"/>
      <c r="Q249" s="173"/>
      <c r="R249" s="173"/>
      <c r="S249" s="173"/>
      <c r="T249" s="173"/>
      <c r="U249" s="173"/>
      <c r="V249" s="173"/>
      <c r="W249" s="173"/>
      <c r="X249" s="173"/>
      <c r="Y249" s="173"/>
      <c r="Z249" s="173"/>
      <c r="AA249" s="173"/>
      <c r="AB249" s="173"/>
      <c r="AC249" s="174"/>
      <c r="AE249" s="507"/>
      <c r="AG249" s="507"/>
      <c r="AI249" s="507"/>
      <c r="AK249" s="92"/>
    </row>
    <row r="250" spans="4:37" ht="12.75" customHeight="1" outlineLevel="2">
      <c r="D250" s="106" t="str">
        <f>'Line Items'!D304</f>
        <v>[Station Access Income LTC: SFO stations - Line 203]</v>
      </c>
      <c r="E250" s="89"/>
      <c r="F250" s="107" t="str">
        <f t="shared" si="5"/>
        <v>£000</v>
      </c>
      <c r="G250" s="173"/>
      <c r="H250" s="173"/>
      <c r="I250" s="173"/>
      <c r="J250" s="173"/>
      <c r="K250" s="173"/>
      <c r="L250" s="173"/>
      <c r="M250" s="173"/>
      <c r="N250" s="173"/>
      <c r="O250" s="173"/>
      <c r="P250" s="173"/>
      <c r="Q250" s="173"/>
      <c r="R250" s="173"/>
      <c r="S250" s="173"/>
      <c r="T250" s="173"/>
      <c r="U250" s="173"/>
      <c r="V250" s="173"/>
      <c r="W250" s="173"/>
      <c r="X250" s="173"/>
      <c r="Y250" s="173"/>
      <c r="Z250" s="173"/>
      <c r="AA250" s="173"/>
      <c r="AB250" s="173"/>
      <c r="AC250" s="174"/>
      <c r="AE250" s="507"/>
      <c r="AG250" s="507"/>
      <c r="AI250" s="507"/>
      <c r="AK250" s="92"/>
    </row>
    <row r="251" spans="4:37" ht="12.75" customHeight="1" outlineLevel="2">
      <c r="D251" s="106" t="str">
        <f>'Line Items'!D305</f>
        <v>[Station Access Income LTC: SFO stations - Line 204]</v>
      </c>
      <c r="E251" s="89"/>
      <c r="F251" s="107" t="str">
        <f t="shared" si="5"/>
        <v>£000</v>
      </c>
      <c r="G251" s="173"/>
      <c r="H251" s="173"/>
      <c r="I251" s="173"/>
      <c r="J251" s="173"/>
      <c r="K251" s="173"/>
      <c r="L251" s="173"/>
      <c r="M251" s="173"/>
      <c r="N251" s="173"/>
      <c r="O251" s="173"/>
      <c r="P251" s="173"/>
      <c r="Q251" s="173"/>
      <c r="R251" s="173"/>
      <c r="S251" s="173"/>
      <c r="T251" s="173"/>
      <c r="U251" s="173"/>
      <c r="V251" s="173"/>
      <c r="W251" s="173"/>
      <c r="X251" s="173"/>
      <c r="Y251" s="173"/>
      <c r="Z251" s="173"/>
      <c r="AA251" s="173"/>
      <c r="AB251" s="173"/>
      <c r="AC251" s="174"/>
      <c r="AE251" s="507"/>
      <c r="AG251" s="507"/>
      <c r="AI251" s="507"/>
      <c r="AK251" s="92"/>
    </row>
    <row r="252" spans="4:37" ht="12.75" customHeight="1" outlineLevel="2">
      <c r="D252" s="106" t="str">
        <f>'Line Items'!D306</f>
        <v>[Station Access Income LTC: SFO stations - Line 205]</v>
      </c>
      <c r="E252" s="89"/>
      <c r="F252" s="107" t="str">
        <f t="shared" si="5"/>
        <v>£000</v>
      </c>
      <c r="G252" s="173"/>
      <c r="H252" s="173"/>
      <c r="I252" s="173"/>
      <c r="J252" s="173"/>
      <c r="K252" s="173"/>
      <c r="L252" s="173"/>
      <c r="M252" s="173"/>
      <c r="N252" s="173"/>
      <c r="O252" s="173"/>
      <c r="P252" s="173"/>
      <c r="Q252" s="173"/>
      <c r="R252" s="173"/>
      <c r="S252" s="173"/>
      <c r="T252" s="173"/>
      <c r="U252" s="173"/>
      <c r="V252" s="173"/>
      <c r="W252" s="173"/>
      <c r="X252" s="173"/>
      <c r="Y252" s="173"/>
      <c r="Z252" s="173"/>
      <c r="AA252" s="173"/>
      <c r="AB252" s="173"/>
      <c r="AC252" s="174"/>
      <c r="AE252" s="507"/>
      <c r="AG252" s="507"/>
      <c r="AI252" s="507"/>
      <c r="AK252" s="92"/>
    </row>
    <row r="253" spans="4:37" ht="12.75" customHeight="1" outlineLevel="2">
      <c r="D253" s="106" t="str">
        <f>'Line Items'!D307</f>
        <v>[Station Access Income LTC: SFO stations - Line 206]</v>
      </c>
      <c r="E253" s="89"/>
      <c r="F253" s="107" t="str">
        <f t="shared" si="5"/>
        <v>£000</v>
      </c>
      <c r="G253" s="173"/>
      <c r="H253" s="173"/>
      <c r="I253" s="173"/>
      <c r="J253" s="173"/>
      <c r="K253" s="173"/>
      <c r="L253" s="173"/>
      <c r="M253" s="173"/>
      <c r="N253" s="173"/>
      <c r="O253" s="173"/>
      <c r="P253" s="173"/>
      <c r="Q253" s="173"/>
      <c r="R253" s="173"/>
      <c r="S253" s="173"/>
      <c r="T253" s="173"/>
      <c r="U253" s="173"/>
      <c r="V253" s="173"/>
      <c r="W253" s="173"/>
      <c r="X253" s="173"/>
      <c r="Y253" s="173"/>
      <c r="Z253" s="173"/>
      <c r="AA253" s="173"/>
      <c r="AB253" s="173"/>
      <c r="AC253" s="174"/>
      <c r="AE253" s="507"/>
      <c r="AG253" s="507"/>
      <c r="AI253" s="507"/>
      <c r="AK253" s="92"/>
    </row>
    <row r="254" spans="4:37" ht="12.75" customHeight="1" outlineLevel="2">
      <c r="D254" s="106" t="str">
        <f>'Line Items'!D308</f>
        <v>[Station Access Income LTC: SFO stations - Line 207]</v>
      </c>
      <c r="E254" s="89"/>
      <c r="F254" s="107" t="str">
        <f t="shared" si="5"/>
        <v>£000</v>
      </c>
      <c r="G254" s="173"/>
      <c r="H254" s="173"/>
      <c r="I254" s="173"/>
      <c r="J254" s="173"/>
      <c r="K254" s="173"/>
      <c r="L254" s="173"/>
      <c r="M254" s="173"/>
      <c r="N254" s="173"/>
      <c r="O254" s="173"/>
      <c r="P254" s="173"/>
      <c r="Q254" s="173"/>
      <c r="R254" s="173"/>
      <c r="S254" s="173"/>
      <c r="T254" s="173"/>
      <c r="U254" s="173"/>
      <c r="V254" s="173"/>
      <c r="W254" s="173"/>
      <c r="X254" s="173"/>
      <c r="Y254" s="173"/>
      <c r="Z254" s="173"/>
      <c r="AA254" s="173"/>
      <c r="AB254" s="173"/>
      <c r="AC254" s="174"/>
      <c r="AE254" s="507"/>
      <c r="AG254" s="507"/>
      <c r="AI254" s="507"/>
      <c r="AK254" s="92"/>
    </row>
    <row r="255" spans="4:37" ht="12.75" customHeight="1" outlineLevel="2">
      <c r="D255" s="106" t="str">
        <f>'Line Items'!D309</f>
        <v>[Station Access Income LTC: SFO stations - Line 208]</v>
      </c>
      <c r="E255" s="89"/>
      <c r="F255" s="107" t="str">
        <f t="shared" si="5"/>
        <v>£000</v>
      </c>
      <c r="G255" s="173"/>
      <c r="H255" s="173"/>
      <c r="I255" s="173"/>
      <c r="J255" s="173"/>
      <c r="K255" s="173"/>
      <c r="L255" s="173"/>
      <c r="M255" s="173"/>
      <c r="N255" s="173"/>
      <c r="O255" s="173"/>
      <c r="P255" s="173"/>
      <c r="Q255" s="173"/>
      <c r="R255" s="173"/>
      <c r="S255" s="173"/>
      <c r="T255" s="173"/>
      <c r="U255" s="173"/>
      <c r="V255" s="173"/>
      <c r="W255" s="173"/>
      <c r="X255" s="173"/>
      <c r="Y255" s="173"/>
      <c r="Z255" s="173"/>
      <c r="AA255" s="173"/>
      <c r="AB255" s="173"/>
      <c r="AC255" s="174"/>
      <c r="AE255" s="507"/>
      <c r="AG255" s="507"/>
      <c r="AI255" s="507"/>
      <c r="AK255" s="92"/>
    </row>
    <row r="256" spans="4:37" ht="12.75" customHeight="1" outlineLevel="2">
      <c r="D256" s="106" t="str">
        <f>'Line Items'!D310</f>
        <v>[Station Access Income LTC: SFO stations - Line 209]</v>
      </c>
      <c r="E256" s="89"/>
      <c r="F256" s="107" t="str">
        <f t="shared" si="5"/>
        <v>£000</v>
      </c>
      <c r="G256" s="173"/>
      <c r="H256" s="173"/>
      <c r="I256" s="173"/>
      <c r="J256" s="173"/>
      <c r="K256" s="173"/>
      <c r="L256" s="173"/>
      <c r="M256" s="173"/>
      <c r="N256" s="173"/>
      <c r="O256" s="173"/>
      <c r="P256" s="173"/>
      <c r="Q256" s="173"/>
      <c r="R256" s="173"/>
      <c r="S256" s="173"/>
      <c r="T256" s="173"/>
      <c r="U256" s="173"/>
      <c r="V256" s="173"/>
      <c r="W256" s="173"/>
      <c r="X256" s="173"/>
      <c r="Y256" s="173"/>
      <c r="Z256" s="173"/>
      <c r="AA256" s="173"/>
      <c r="AB256" s="173"/>
      <c r="AC256" s="174"/>
      <c r="AE256" s="507"/>
      <c r="AG256" s="507"/>
      <c r="AI256" s="507"/>
      <c r="AK256" s="92"/>
    </row>
    <row r="257" spans="4:37" ht="12.75" customHeight="1" outlineLevel="2">
      <c r="D257" s="106" t="str">
        <f>'Line Items'!D311</f>
        <v>[Station Access Income LTC: SFO stations - Line 210]</v>
      </c>
      <c r="E257" s="89"/>
      <c r="F257" s="107" t="str">
        <f t="shared" si="5"/>
        <v>£000</v>
      </c>
      <c r="G257" s="173"/>
      <c r="H257" s="173"/>
      <c r="I257" s="173"/>
      <c r="J257" s="173"/>
      <c r="K257" s="173"/>
      <c r="L257" s="173"/>
      <c r="M257" s="173"/>
      <c r="N257" s="173"/>
      <c r="O257" s="173"/>
      <c r="P257" s="173"/>
      <c r="Q257" s="173"/>
      <c r="R257" s="173"/>
      <c r="S257" s="173"/>
      <c r="T257" s="173"/>
      <c r="U257" s="173"/>
      <c r="V257" s="173"/>
      <c r="W257" s="173"/>
      <c r="X257" s="173"/>
      <c r="Y257" s="173"/>
      <c r="Z257" s="173"/>
      <c r="AA257" s="173"/>
      <c r="AB257" s="173"/>
      <c r="AC257" s="174"/>
      <c r="AE257" s="507"/>
      <c r="AG257" s="507"/>
      <c r="AI257" s="507"/>
      <c r="AK257" s="92"/>
    </row>
    <row r="258" spans="4:37" ht="12.75" customHeight="1" outlineLevel="2">
      <c r="D258" s="106" t="str">
        <f>'Line Items'!D312</f>
        <v>[Station Access Income LTC: SFO stations - Line 211]</v>
      </c>
      <c r="E258" s="89"/>
      <c r="F258" s="107" t="str">
        <f t="shared" si="5"/>
        <v>£000</v>
      </c>
      <c r="G258" s="173"/>
      <c r="H258" s="173"/>
      <c r="I258" s="173"/>
      <c r="J258" s="173"/>
      <c r="K258" s="173"/>
      <c r="L258" s="173"/>
      <c r="M258" s="173"/>
      <c r="N258" s="173"/>
      <c r="O258" s="173"/>
      <c r="P258" s="173"/>
      <c r="Q258" s="173"/>
      <c r="R258" s="173"/>
      <c r="S258" s="173"/>
      <c r="T258" s="173"/>
      <c r="U258" s="173"/>
      <c r="V258" s="173"/>
      <c r="W258" s="173"/>
      <c r="X258" s="173"/>
      <c r="Y258" s="173"/>
      <c r="Z258" s="173"/>
      <c r="AA258" s="173"/>
      <c r="AB258" s="173"/>
      <c r="AC258" s="174"/>
      <c r="AE258" s="507"/>
      <c r="AG258" s="507"/>
      <c r="AI258" s="507"/>
      <c r="AK258" s="92"/>
    </row>
    <row r="259" spans="4:37" ht="12.75" customHeight="1" outlineLevel="2">
      <c r="D259" s="106" t="str">
        <f>'Line Items'!D313</f>
        <v>[Station Access Income LTC: SFO stations - Line 212]</v>
      </c>
      <c r="E259" s="89"/>
      <c r="F259" s="107" t="str">
        <f t="shared" si="5"/>
        <v>£000</v>
      </c>
      <c r="G259" s="173"/>
      <c r="H259" s="173"/>
      <c r="I259" s="173"/>
      <c r="J259" s="173"/>
      <c r="K259" s="173"/>
      <c r="L259" s="173"/>
      <c r="M259" s="173"/>
      <c r="N259" s="173"/>
      <c r="O259" s="173"/>
      <c r="P259" s="173"/>
      <c r="Q259" s="173"/>
      <c r="R259" s="173"/>
      <c r="S259" s="173"/>
      <c r="T259" s="173"/>
      <c r="U259" s="173"/>
      <c r="V259" s="173"/>
      <c r="W259" s="173"/>
      <c r="X259" s="173"/>
      <c r="Y259" s="173"/>
      <c r="Z259" s="173"/>
      <c r="AA259" s="173"/>
      <c r="AB259" s="173"/>
      <c r="AC259" s="174"/>
      <c r="AE259" s="507"/>
      <c r="AG259" s="507"/>
      <c r="AI259" s="507"/>
      <c r="AK259" s="92"/>
    </row>
    <row r="260" spans="4:37" ht="12.75" customHeight="1" outlineLevel="2">
      <c r="D260" s="106" t="str">
        <f>'Line Items'!D314</f>
        <v>[Station Access Income LTC: SFO stations - Line 213]</v>
      </c>
      <c r="E260" s="89"/>
      <c r="F260" s="107" t="str">
        <f t="shared" si="5"/>
        <v>£000</v>
      </c>
      <c r="G260" s="173"/>
      <c r="H260" s="173"/>
      <c r="I260" s="173"/>
      <c r="J260" s="173"/>
      <c r="K260" s="173"/>
      <c r="L260" s="173"/>
      <c r="M260" s="173"/>
      <c r="N260" s="173"/>
      <c r="O260" s="173"/>
      <c r="P260" s="173"/>
      <c r="Q260" s="173"/>
      <c r="R260" s="173"/>
      <c r="S260" s="173"/>
      <c r="T260" s="173"/>
      <c r="U260" s="173"/>
      <c r="V260" s="173"/>
      <c r="W260" s="173"/>
      <c r="X260" s="173"/>
      <c r="Y260" s="173"/>
      <c r="Z260" s="173"/>
      <c r="AA260" s="173"/>
      <c r="AB260" s="173"/>
      <c r="AC260" s="174"/>
      <c r="AE260" s="507"/>
      <c r="AG260" s="507"/>
      <c r="AI260" s="507"/>
      <c r="AK260" s="92"/>
    </row>
    <row r="261" spans="4:37" ht="12.75" customHeight="1" outlineLevel="2">
      <c r="D261" s="106" t="str">
        <f>'Line Items'!D315</f>
        <v>[Station Access Income LTC: SFO stations - Line 214]</v>
      </c>
      <c r="E261" s="89"/>
      <c r="F261" s="107" t="str">
        <f t="shared" si="5"/>
        <v>£000</v>
      </c>
      <c r="G261" s="173"/>
      <c r="H261" s="173"/>
      <c r="I261" s="173"/>
      <c r="J261" s="173"/>
      <c r="K261" s="173"/>
      <c r="L261" s="173"/>
      <c r="M261" s="173"/>
      <c r="N261" s="173"/>
      <c r="O261" s="173"/>
      <c r="P261" s="173"/>
      <c r="Q261" s="173"/>
      <c r="R261" s="173"/>
      <c r="S261" s="173"/>
      <c r="T261" s="173"/>
      <c r="U261" s="173"/>
      <c r="V261" s="173"/>
      <c r="W261" s="173"/>
      <c r="X261" s="173"/>
      <c r="Y261" s="173"/>
      <c r="Z261" s="173"/>
      <c r="AA261" s="173"/>
      <c r="AB261" s="173"/>
      <c r="AC261" s="174"/>
      <c r="AE261" s="507"/>
      <c r="AG261" s="507"/>
      <c r="AI261" s="507"/>
      <c r="AK261" s="92"/>
    </row>
    <row r="262" spans="4:37" ht="12.75" customHeight="1" outlineLevel="2">
      <c r="D262" s="106" t="str">
        <f>'Line Items'!D316</f>
        <v>[Station Access Income LTC: SFO stations - Line 215]</v>
      </c>
      <c r="E262" s="89"/>
      <c r="F262" s="107" t="str">
        <f t="shared" si="5"/>
        <v>£000</v>
      </c>
      <c r="G262" s="173"/>
      <c r="H262" s="173"/>
      <c r="I262" s="173"/>
      <c r="J262" s="173"/>
      <c r="K262" s="173"/>
      <c r="L262" s="173"/>
      <c r="M262" s="173"/>
      <c r="N262" s="173"/>
      <c r="O262" s="173"/>
      <c r="P262" s="173"/>
      <c r="Q262" s="173"/>
      <c r="R262" s="173"/>
      <c r="S262" s="173"/>
      <c r="T262" s="173"/>
      <c r="U262" s="173"/>
      <c r="V262" s="173"/>
      <c r="W262" s="173"/>
      <c r="X262" s="173"/>
      <c r="Y262" s="173"/>
      <c r="Z262" s="173"/>
      <c r="AA262" s="173"/>
      <c r="AB262" s="173"/>
      <c r="AC262" s="174"/>
      <c r="AE262" s="507"/>
      <c r="AG262" s="507"/>
      <c r="AI262" s="507"/>
      <c r="AK262" s="92"/>
    </row>
    <row r="263" spans="4:37" ht="12.75" customHeight="1" outlineLevel="2">
      <c r="D263" s="106" t="str">
        <f>'Line Items'!D317</f>
        <v>[Station Access Income LTC: SFO stations - Line 216]</v>
      </c>
      <c r="E263" s="89"/>
      <c r="F263" s="107" t="str">
        <f t="shared" si="5"/>
        <v>£000</v>
      </c>
      <c r="G263" s="173"/>
      <c r="H263" s="173"/>
      <c r="I263" s="173"/>
      <c r="J263" s="173"/>
      <c r="K263" s="173"/>
      <c r="L263" s="173"/>
      <c r="M263" s="173"/>
      <c r="N263" s="173"/>
      <c r="O263" s="173"/>
      <c r="P263" s="173"/>
      <c r="Q263" s="173"/>
      <c r="R263" s="173"/>
      <c r="S263" s="173"/>
      <c r="T263" s="173"/>
      <c r="U263" s="173"/>
      <c r="V263" s="173"/>
      <c r="W263" s="173"/>
      <c r="X263" s="173"/>
      <c r="Y263" s="173"/>
      <c r="Z263" s="173"/>
      <c r="AA263" s="173"/>
      <c r="AB263" s="173"/>
      <c r="AC263" s="174"/>
      <c r="AE263" s="507"/>
      <c r="AG263" s="507"/>
      <c r="AI263" s="507"/>
      <c r="AK263" s="92"/>
    </row>
    <row r="264" spans="4:37" ht="12.75" customHeight="1" outlineLevel="2">
      <c r="D264" s="106" t="str">
        <f>'Line Items'!D318</f>
        <v>[Station Access Income LTC: SFO stations - Line 217]</v>
      </c>
      <c r="E264" s="89"/>
      <c r="F264" s="107" t="str">
        <f t="shared" si="5"/>
        <v>£000</v>
      </c>
      <c r="G264" s="173"/>
      <c r="H264" s="173"/>
      <c r="I264" s="173"/>
      <c r="J264" s="173"/>
      <c r="K264" s="173"/>
      <c r="L264" s="173"/>
      <c r="M264" s="173"/>
      <c r="N264" s="173"/>
      <c r="O264" s="173"/>
      <c r="P264" s="173"/>
      <c r="Q264" s="173"/>
      <c r="R264" s="173"/>
      <c r="S264" s="173"/>
      <c r="T264" s="173"/>
      <c r="U264" s="173"/>
      <c r="V264" s="173"/>
      <c r="W264" s="173"/>
      <c r="X264" s="173"/>
      <c r="Y264" s="173"/>
      <c r="Z264" s="173"/>
      <c r="AA264" s="173"/>
      <c r="AB264" s="173"/>
      <c r="AC264" s="174"/>
      <c r="AE264" s="507"/>
      <c r="AG264" s="507"/>
      <c r="AI264" s="507"/>
      <c r="AK264" s="92"/>
    </row>
    <row r="265" spans="4:37" ht="12.75" customHeight="1" outlineLevel="2">
      <c r="D265" s="106" t="str">
        <f>'Line Items'!D319</f>
        <v>[Station Access Income LTC: SFO stations - Line 218]</v>
      </c>
      <c r="E265" s="89"/>
      <c r="F265" s="107" t="str">
        <f t="shared" si="5"/>
        <v>£000</v>
      </c>
      <c r="G265" s="173"/>
      <c r="H265" s="173"/>
      <c r="I265" s="173"/>
      <c r="J265" s="173"/>
      <c r="K265" s="173"/>
      <c r="L265" s="173"/>
      <c r="M265" s="173"/>
      <c r="N265" s="173"/>
      <c r="O265" s="173"/>
      <c r="P265" s="173"/>
      <c r="Q265" s="173"/>
      <c r="R265" s="173"/>
      <c r="S265" s="173"/>
      <c r="T265" s="173"/>
      <c r="U265" s="173"/>
      <c r="V265" s="173"/>
      <c r="W265" s="173"/>
      <c r="X265" s="173"/>
      <c r="Y265" s="173"/>
      <c r="Z265" s="173"/>
      <c r="AA265" s="173"/>
      <c r="AB265" s="173"/>
      <c r="AC265" s="174"/>
      <c r="AE265" s="507"/>
      <c r="AG265" s="507"/>
      <c r="AI265" s="507"/>
      <c r="AK265" s="92"/>
    </row>
    <row r="266" spans="4:37" ht="12.75" customHeight="1" outlineLevel="2">
      <c r="D266" s="106" t="str">
        <f>'Line Items'!D320</f>
        <v>[Station Access Income LTC: SFO stations - Line 219]</v>
      </c>
      <c r="E266" s="89"/>
      <c r="F266" s="107" t="str">
        <f t="shared" si="5"/>
        <v>£000</v>
      </c>
      <c r="G266" s="173"/>
      <c r="H266" s="173"/>
      <c r="I266" s="173"/>
      <c r="J266" s="173"/>
      <c r="K266" s="173"/>
      <c r="L266" s="173"/>
      <c r="M266" s="173"/>
      <c r="N266" s="173"/>
      <c r="O266" s="173"/>
      <c r="P266" s="173"/>
      <c r="Q266" s="173"/>
      <c r="R266" s="173"/>
      <c r="S266" s="173"/>
      <c r="T266" s="173"/>
      <c r="U266" s="173"/>
      <c r="V266" s="173"/>
      <c r="W266" s="173"/>
      <c r="X266" s="173"/>
      <c r="Y266" s="173"/>
      <c r="Z266" s="173"/>
      <c r="AA266" s="173"/>
      <c r="AB266" s="173"/>
      <c r="AC266" s="174"/>
      <c r="AE266" s="507"/>
      <c r="AG266" s="507"/>
      <c r="AI266" s="507"/>
      <c r="AK266" s="92"/>
    </row>
    <row r="267" spans="4:37" ht="12.75" customHeight="1" outlineLevel="2">
      <c r="D267" s="106" t="str">
        <f>'Line Items'!D321</f>
        <v>[Station Access Income LTC: SFO stations - Line 220]</v>
      </c>
      <c r="E267" s="89"/>
      <c r="F267" s="107" t="str">
        <f t="shared" si="5"/>
        <v>£000</v>
      </c>
      <c r="G267" s="173"/>
      <c r="H267" s="173"/>
      <c r="I267" s="173"/>
      <c r="J267" s="173"/>
      <c r="K267" s="173"/>
      <c r="L267" s="173"/>
      <c r="M267" s="173"/>
      <c r="N267" s="173"/>
      <c r="O267" s="173"/>
      <c r="P267" s="173"/>
      <c r="Q267" s="173"/>
      <c r="R267" s="173"/>
      <c r="S267" s="173"/>
      <c r="T267" s="173"/>
      <c r="U267" s="173"/>
      <c r="V267" s="173"/>
      <c r="W267" s="173"/>
      <c r="X267" s="173"/>
      <c r="Y267" s="173"/>
      <c r="Z267" s="173"/>
      <c r="AA267" s="173"/>
      <c r="AB267" s="173"/>
      <c r="AC267" s="174"/>
      <c r="AE267" s="507"/>
      <c r="AG267" s="507"/>
      <c r="AI267" s="507"/>
      <c r="AK267" s="92"/>
    </row>
    <row r="268" spans="4:37" ht="12.75" customHeight="1" outlineLevel="2">
      <c r="D268" s="106" t="str">
        <f>'Line Items'!D322</f>
        <v>[Station Access Income LTC: SFO stations - Line 221]</v>
      </c>
      <c r="E268" s="89"/>
      <c r="F268" s="107" t="str">
        <f t="shared" si="5"/>
        <v>£000</v>
      </c>
      <c r="G268" s="173"/>
      <c r="H268" s="173"/>
      <c r="I268" s="173"/>
      <c r="J268" s="173"/>
      <c r="K268" s="173"/>
      <c r="L268" s="173"/>
      <c r="M268" s="173"/>
      <c r="N268" s="173"/>
      <c r="O268" s="173"/>
      <c r="P268" s="173"/>
      <c r="Q268" s="173"/>
      <c r="R268" s="173"/>
      <c r="S268" s="173"/>
      <c r="T268" s="173"/>
      <c r="U268" s="173"/>
      <c r="V268" s="173"/>
      <c r="W268" s="173"/>
      <c r="X268" s="173"/>
      <c r="Y268" s="173"/>
      <c r="Z268" s="173"/>
      <c r="AA268" s="173"/>
      <c r="AB268" s="173"/>
      <c r="AC268" s="174"/>
      <c r="AE268" s="507"/>
      <c r="AG268" s="507"/>
      <c r="AI268" s="507"/>
      <c r="AK268" s="92"/>
    </row>
    <row r="269" spans="4:37" ht="12.75" customHeight="1" outlineLevel="2">
      <c r="D269" s="106" t="str">
        <f>'Line Items'!D323</f>
        <v>[Station Access Income LTC: SFO stations - Line 222]</v>
      </c>
      <c r="E269" s="89"/>
      <c r="F269" s="107" t="str">
        <f t="shared" si="5"/>
        <v>£000</v>
      </c>
      <c r="G269" s="173"/>
      <c r="H269" s="173"/>
      <c r="I269" s="173"/>
      <c r="J269" s="173"/>
      <c r="K269" s="173"/>
      <c r="L269" s="173"/>
      <c r="M269" s="173"/>
      <c r="N269" s="173"/>
      <c r="O269" s="173"/>
      <c r="P269" s="173"/>
      <c r="Q269" s="173"/>
      <c r="R269" s="173"/>
      <c r="S269" s="173"/>
      <c r="T269" s="173"/>
      <c r="U269" s="173"/>
      <c r="V269" s="173"/>
      <c r="W269" s="173"/>
      <c r="X269" s="173"/>
      <c r="Y269" s="173"/>
      <c r="Z269" s="173"/>
      <c r="AA269" s="173"/>
      <c r="AB269" s="173"/>
      <c r="AC269" s="174"/>
      <c r="AE269" s="507"/>
      <c r="AG269" s="507"/>
      <c r="AI269" s="507"/>
      <c r="AK269" s="92"/>
    </row>
    <row r="270" spans="4:37" ht="12.75" customHeight="1" outlineLevel="2">
      <c r="D270" s="106" t="str">
        <f>'Line Items'!D324</f>
        <v>[Station Access Income LTC: SFO stations - Line 223]</v>
      </c>
      <c r="E270" s="89"/>
      <c r="F270" s="107" t="str">
        <f t="shared" si="5"/>
        <v>£000</v>
      </c>
      <c r="G270" s="173"/>
      <c r="H270" s="173"/>
      <c r="I270" s="173"/>
      <c r="J270" s="173"/>
      <c r="K270" s="173"/>
      <c r="L270" s="173"/>
      <c r="M270" s="173"/>
      <c r="N270" s="173"/>
      <c r="O270" s="173"/>
      <c r="P270" s="173"/>
      <c r="Q270" s="173"/>
      <c r="R270" s="173"/>
      <c r="S270" s="173"/>
      <c r="T270" s="173"/>
      <c r="U270" s="173"/>
      <c r="V270" s="173"/>
      <c r="W270" s="173"/>
      <c r="X270" s="173"/>
      <c r="Y270" s="173"/>
      <c r="Z270" s="173"/>
      <c r="AA270" s="173"/>
      <c r="AB270" s="173"/>
      <c r="AC270" s="174"/>
      <c r="AE270" s="507"/>
      <c r="AG270" s="507"/>
      <c r="AI270" s="507"/>
      <c r="AK270" s="92"/>
    </row>
    <row r="271" spans="4:37" ht="12.75" customHeight="1" outlineLevel="2">
      <c r="D271" s="106" t="str">
        <f>'Line Items'!D325</f>
        <v>[Station Access Income LTC: SFO stations - Line 224]</v>
      </c>
      <c r="E271" s="89"/>
      <c r="F271" s="107" t="str">
        <f t="shared" si="5"/>
        <v>£000</v>
      </c>
      <c r="G271" s="173"/>
      <c r="H271" s="173"/>
      <c r="I271" s="173"/>
      <c r="J271" s="173"/>
      <c r="K271" s="173"/>
      <c r="L271" s="173"/>
      <c r="M271" s="173"/>
      <c r="N271" s="173"/>
      <c r="O271" s="173"/>
      <c r="P271" s="173"/>
      <c r="Q271" s="173"/>
      <c r="R271" s="173"/>
      <c r="S271" s="173"/>
      <c r="T271" s="173"/>
      <c r="U271" s="173"/>
      <c r="V271" s="173"/>
      <c r="W271" s="173"/>
      <c r="X271" s="173"/>
      <c r="Y271" s="173"/>
      <c r="Z271" s="173"/>
      <c r="AA271" s="173"/>
      <c r="AB271" s="173"/>
      <c r="AC271" s="174"/>
      <c r="AE271" s="507"/>
      <c r="AG271" s="507"/>
      <c r="AI271" s="507"/>
      <c r="AK271" s="92"/>
    </row>
    <row r="272" spans="4:37" ht="12.75" customHeight="1" outlineLevel="2">
      <c r="D272" s="106" t="str">
        <f>'Line Items'!D326</f>
        <v>[Station Access Income LTC: SFO stations - Line 225]</v>
      </c>
      <c r="E272" s="89"/>
      <c r="F272" s="107" t="str">
        <f t="shared" si="5"/>
        <v>£000</v>
      </c>
      <c r="G272" s="173"/>
      <c r="H272" s="173"/>
      <c r="I272" s="173"/>
      <c r="J272" s="173"/>
      <c r="K272" s="173"/>
      <c r="L272" s="173"/>
      <c r="M272" s="173"/>
      <c r="N272" s="173"/>
      <c r="O272" s="173"/>
      <c r="P272" s="173"/>
      <c r="Q272" s="173"/>
      <c r="R272" s="173"/>
      <c r="S272" s="173"/>
      <c r="T272" s="173"/>
      <c r="U272" s="173"/>
      <c r="V272" s="173"/>
      <c r="W272" s="173"/>
      <c r="X272" s="173"/>
      <c r="Y272" s="173"/>
      <c r="Z272" s="173"/>
      <c r="AA272" s="173"/>
      <c r="AB272" s="173"/>
      <c r="AC272" s="174"/>
      <c r="AE272" s="507"/>
      <c r="AG272" s="507"/>
      <c r="AI272" s="507"/>
      <c r="AK272" s="92"/>
    </row>
    <row r="273" spans="4:37" ht="12.75" customHeight="1" outlineLevel="2">
      <c r="D273" s="106" t="str">
        <f>'Line Items'!D327</f>
        <v>[Station Access Income LTC: SFO stations - Line 226]</v>
      </c>
      <c r="E273" s="89"/>
      <c r="F273" s="107" t="str">
        <f t="shared" si="5"/>
        <v>£000</v>
      </c>
      <c r="G273" s="173"/>
      <c r="H273" s="173"/>
      <c r="I273" s="173"/>
      <c r="J273" s="173"/>
      <c r="K273" s="173"/>
      <c r="L273" s="173"/>
      <c r="M273" s="173"/>
      <c r="N273" s="173"/>
      <c r="O273" s="173"/>
      <c r="P273" s="173"/>
      <c r="Q273" s="173"/>
      <c r="R273" s="173"/>
      <c r="S273" s="173"/>
      <c r="T273" s="173"/>
      <c r="U273" s="173"/>
      <c r="V273" s="173"/>
      <c r="W273" s="173"/>
      <c r="X273" s="173"/>
      <c r="Y273" s="173"/>
      <c r="Z273" s="173"/>
      <c r="AA273" s="173"/>
      <c r="AB273" s="173"/>
      <c r="AC273" s="174"/>
      <c r="AE273" s="507"/>
      <c r="AG273" s="507"/>
      <c r="AI273" s="507"/>
      <c r="AK273" s="92"/>
    </row>
    <row r="274" spans="4:37" ht="12.75" customHeight="1" outlineLevel="2">
      <c r="D274" s="106" t="str">
        <f>'Line Items'!D328</f>
        <v>[Station Access Income LTC: SFO stations - Line 227]</v>
      </c>
      <c r="E274" s="89"/>
      <c r="F274" s="107" t="str">
        <f t="shared" si="5"/>
        <v>£000</v>
      </c>
      <c r="G274" s="173"/>
      <c r="H274" s="173"/>
      <c r="I274" s="173"/>
      <c r="J274" s="173"/>
      <c r="K274" s="173"/>
      <c r="L274" s="173"/>
      <c r="M274" s="173"/>
      <c r="N274" s="173"/>
      <c r="O274" s="173"/>
      <c r="P274" s="173"/>
      <c r="Q274" s="173"/>
      <c r="R274" s="173"/>
      <c r="S274" s="173"/>
      <c r="T274" s="173"/>
      <c r="U274" s="173"/>
      <c r="V274" s="173"/>
      <c r="W274" s="173"/>
      <c r="X274" s="173"/>
      <c r="Y274" s="173"/>
      <c r="Z274" s="173"/>
      <c r="AA274" s="173"/>
      <c r="AB274" s="173"/>
      <c r="AC274" s="174"/>
      <c r="AE274" s="507"/>
      <c r="AG274" s="507"/>
      <c r="AI274" s="507"/>
      <c r="AK274" s="92"/>
    </row>
    <row r="275" spans="4:37" ht="12.75" customHeight="1" outlineLevel="2">
      <c r="D275" s="106" t="str">
        <f>'Line Items'!D329</f>
        <v>[Station Access Income LTC: SFO stations - Line 228]</v>
      </c>
      <c r="E275" s="89"/>
      <c r="F275" s="107" t="str">
        <f t="shared" si="5"/>
        <v>£000</v>
      </c>
      <c r="G275" s="173"/>
      <c r="H275" s="173"/>
      <c r="I275" s="173"/>
      <c r="J275" s="173"/>
      <c r="K275" s="173"/>
      <c r="L275" s="173"/>
      <c r="M275" s="173"/>
      <c r="N275" s="173"/>
      <c r="O275" s="173"/>
      <c r="P275" s="173"/>
      <c r="Q275" s="173"/>
      <c r="R275" s="173"/>
      <c r="S275" s="173"/>
      <c r="T275" s="173"/>
      <c r="U275" s="173"/>
      <c r="V275" s="173"/>
      <c r="W275" s="173"/>
      <c r="X275" s="173"/>
      <c r="Y275" s="173"/>
      <c r="Z275" s="173"/>
      <c r="AA275" s="173"/>
      <c r="AB275" s="173"/>
      <c r="AC275" s="174"/>
      <c r="AE275" s="507"/>
      <c r="AG275" s="507"/>
      <c r="AI275" s="507"/>
      <c r="AK275" s="92"/>
    </row>
    <row r="276" spans="4:37" ht="12.75" customHeight="1" outlineLevel="2">
      <c r="D276" s="106" t="str">
        <f>'Line Items'!D330</f>
        <v>[Station Access Income LTC: SFO stations - Line 229]</v>
      </c>
      <c r="E276" s="89"/>
      <c r="F276" s="107" t="str">
        <f t="shared" si="5"/>
        <v>£000</v>
      </c>
      <c r="G276" s="173"/>
      <c r="H276" s="173"/>
      <c r="I276" s="173"/>
      <c r="J276" s="173"/>
      <c r="K276" s="173"/>
      <c r="L276" s="173"/>
      <c r="M276" s="173"/>
      <c r="N276" s="173"/>
      <c r="O276" s="173"/>
      <c r="P276" s="173"/>
      <c r="Q276" s="173"/>
      <c r="R276" s="173"/>
      <c r="S276" s="173"/>
      <c r="T276" s="173"/>
      <c r="U276" s="173"/>
      <c r="V276" s="173"/>
      <c r="W276" s="173"/>
      <c r="X276" s="173"/>
      <c r="Y276" s="173"/>
      <c r="Z276" s="173"/>
      <c r="AA276" s="173"/>
      <c r="AB276" s="173"/>
      <c r="AC276" s="174"/>
      <c r="AE276" s="507"/>
      <c r="AG276" s="507"/>
      <c r="AI276" s="507"/>
      <c r="AK276" s="92"/>
    </row>
    <row r="277" spans="4:37" ht="12.75" customHeight="1" outlineLevel="2">
      <c r="D277" s="106" t="str">
        <f>'Line Items'!D331</f>
        <v>[Station Access Income LTC: SFO stations - Line 230]</v>
      </c>
      <c r="E277" s="89"/>
      <c r="F277" s="107" t="str">
        <f t="shared" si="5"/>
        <v>£000</v>
      </c>
      <c r="G277" s="173"/>
      <c r="H277" s="173"/>
      <c r="I277" s="173"/>
      <c r="J277" s="173"/>
      <c r="K277" s="173"/>
      <c r="L277" s="173"/>
      <c r="M277" s="173"/>
      <c r="N277" s="173"/>
      <c r="O277" s="173"/>
      <c r="P277" s="173"/>
      <c r="Q277" s="173"/>
      <c r="R277" s="173"/>
      <c r="S277" s="173"/>
      <c r="T277" s="173"/>
      <c r="U277" s="173"/>
      <c r="V277" s="173"/>
      <c r="W277" s="173"/>
      <c r="X277" s="173"/>
      <c r="Y277" s="173"/>
      <c r="Z277" s="173"/>
      <c r="AA277" s="173"/>
      <c r="AB277" s="173"/>
      <c r="AC277" s="174"/>
      <c r="AE277" s="507"/>
      <c r="AG277" s="507"/>
      <c r="AI277" s="507"/>
      <c r="AK277" s="92"/>
    </row>
    <row r="278" spans="4:37" ht="12.75" customHeight="1" outlineLevel="2">
      <c r="D278" s="106" t="str">
        <f>'Line Items'!D332</f>
        <v>[Station Access Income LTC: SFO stations - Line 231]</v>
      </c>
      <c r="E278" s="89"/>
      <c r="F278" s="107" t="str">
        <f t="shared" si="5"/>
        <v>£000</v>
      </c>
      <c r="G278" s="173"/>
      <c r="H278" s="173"/>
      <c r="I278" s="173"/>
      <c r="J278" s="173"/>
      <c r="K278" s="173"/>
      <c r="L278" s="173"/>
      <c r="M278" s="173"/>
      <c r="N278" s="173"/>
      <c r="O278" s="173"/>
      <c r="P278" s="173"/>
      <c r="Q278" s="173"/>
      <c r="R278" s="173"/>
      <c r="S278" s="173"/>
      <c r="T278" s="173"/>
      <c r="U278" s="173"/>
      <c r="V278" s="173"/>
      <c r="W278" s="173"/>
      <c r="X278" s="173"/>
      <c r="Y278" s="173"/>
      <c r="Z278" s="173"/>
      <c r="AA278" s="173"/>
      <c r="AB278" s="173"/>
      <c r="AC278" s="174"/>
      <c r="AE278" s="507"/>
      <c r="AG278" s="507"/>
      <c r="AI278" s="507"/>
      <c r="AK278" s="92"/>
    </row>
    <row r="279" spans="4:37" ht="12.75" customHeight="1" outlineLevel="2">
      <c r="D279" s="106" t="str">
        <f>'Line Items'!D333</f>
        <v>[Station Access Income LTC: SFO stations - Line 232]</v>
      </c>
      <c r="E279" s="89"/>
      <c r="F279" s="107" t="str">
        <f t="shared" si="5"/>
        <v>£000</v>
      </c>
      <c r="G279" s="173"/>
      <c r="H279" s="173"/>
      <c r="I279" s="173"/>
      <c r="J279" s="173"/>
      <c r="K279" s="173"/>
      <c r="L279" s="173"/>
      <c r="M279" s="173"/>
      <c r="N279" s="173"/>
      <c r="O279" s="173"/>
      <c r="P279" s="173"/>
      <c r="Q279" s="173"/>
      <c r="R279" s="173"/>
      <c r="S279" s="173"/>
      <c r="T279" s="173"/>
      <c r="U279" s="173"/>
      <c r="V279" s="173"/>
      <c r="W279" s="173"/>
      <c r="X279" s="173"/>
      <c r="Y279" s="173"/>
      <c r="Z279" s="173"/>
      <c r="AA279" s="173"/>
      <c r="AB279" s="173"/>
      <c r="AC279" s="174"/>
      <c r="AE279" s="507"/>
      <c r="AG279" s="507"/>
      <c r="AI279" s="507"/>
      <c r="AK279" s="92"/>
    </row>
    <row r="280" spans="4:37" ht="12.75" customHeight="1" outlineLevel="2">
      <c r="D280" s="106" t="str">
        <f>'Line Items'!D334</f>
        <v>[Station Access Income LTC: SFO stations - Line 233]</v>
      </c>
      <c r="E280" s="89"/>
      <c r="F280" s="107" t="str">
        <f t="shared" si="5"/>
        <v>£000</v>
      </c>
      <c r="G280" s="173"/>
      <c r="H280" s="173"/>
      <c r="I280" s="173"/>
      <c r="J280" s="173"/>
      <c r="K280" s="173"/>
      <c r="L280" s="173"/>
      <c r="M280" s="173"/>
      <c r="N280" s="173"/>
      <c r="O280" s="173"/>
      <c r="P280" s="173"/>
      <c r="Q280" s="173"/>
      <c r="R280" s="173"/>
      <c r="S280" s="173"/>
      <c r="T280" s="173"/>
      <c r="U280" s="173"/>
      <c r="V280" s="173"/>
      <c r="W280" s="173"/>
      <c r="X280" s="173"/>
      <c r="Y280" s="173"/>
      <c r="Z280" s="173"/>
      <c r="AA280" s="173"/>
      <c r="AB280" s="173"/>
      <c r="AC280" s="174"/>
      <c r="AE280" s="507"/>
      <c r="AG280" s="507"/>
      <c r="AI280" s="507"/>
      <c r="AK280" s="92"/>
    </row>
    <row r="281" spans="4:37" ht="12.75" customHeight="1" outlineLevel="2">
      <c r="D281" s="106" t="str">
        <f>'Line Items'!D335</f>
        <v>[Station Access Income LTC: SFO stations - Line 234]</v>
      </c>
      <c r="E281" s="89"/>
      <c r="F281" s="107" t="str">
        <f t="shared" si="5"/>
        <v>£000</v>
      </c>
      <c r="G281" s="173"/>
      <c r="H281" s="173"/>
      <c r="I281" s="173"/>
      <c r="J281" s="173"/>
      <c r="K281" s="173"/>
      <c r="L281" s="173"/>
      <c r="M281" s="173"/>
      <c r="N281" s="173"/>
      <c r="O281" s="173"/>
      <c r="P281" s="173"/>
      <c r="Q281" s="173"/>
      <c r="R281" s="173"/>
      <c r="S281" s="173"/>
      <c r="T281" s="173"/>
      <c r="U281" s="173"/>
      <c r="V281" s="173"/>
      <c r="W281" s="173"/>
      <c r="X281" s="173"/>
      <c r="Y281" s="173"/>
      <c r="Z281" s="173"/>
      <c r="AA281" s="173"/>
      <c r="AB281" s="173"/>
      <c r="AC281" s="174"/>
      <c r="AE281" s="507"/>
      <c r="AG281" s="507"/>
      <c r="AI281" s="507"/>
      <c r="AK281" s="92"/>
    </row>
    <row r="282" spans="4:37" ht="12.75" customHeight="1" outlineLevel="2">
      <c r="D282" s="106" t="str">
        <f>'Line Items'!D336</f>
        <v>[Station Access Income LTC: SFO stations - Line 235]</v>
      </c>
      <c r="E282" s="89"/>
      <c r="F282" s="107" t="str">
        <f t="shared" si="5"/>
        <v>£000</v>
      </c>
      <c r="G282" s="173"/>
      <c r="H282" s="173"/>
      <c r="I282" s="173"/>
      <c r="J282" s="173"/>
      <c r="K282" s="173"/>
      <c r="L282" s="173"/>
      <c r="M282" s="173"/>
      <c r="N282" s="173"/>
      <c r="O282" s="173"/>
      <c r="P282" s="173"/>
      <c r="Q282" s="173"/>
      <c r="R282" s="173"/>
      <c r="S282" s="173"/>
      <c r="T282" s="173"/>
      <c r="U282" s="173"/>
      <c r="V282" s="173"/>
      <c r="W282" s="173"/>
      <c r="X282" s="173"/>
      <c r="Y282" s="173"/>
      <c r="Z282" s="173"/>
      <c r="AA282" s="173"/>
      <c r="AB282" s="173"/>
      <c r="AC282" s="174"/>
      <c r="AE282" s="507"/>
      <c r="AG282" s="507"/>
      <c r="AI282" s="507"/>
      <c r="AK282" s="92"/>
    </row>
    <row r="283" spans="4:37" ht="12.75" customHeight="1" outlineLevel="2">
      <c r="D283" s="106" t="str">
        <f>'Line Items'!D337</f>
        <v>[Station Access Income LTC: SFO stations - Line 236]</v>
      </c>
      <c r="E283" s="89"/>
      <c r="F283" s="107" t="str">
        <f t="shared" si="5"/>
        <v>£000</v>
      </c>
      <c r="G283" s="173"/>
      <c r="H283" s="173"/>
      <c r="I283" s="173"/>
      <c r="J283" s="173"/>
      <c r="K283" s="173"/>
      <c r="L283" s="173"/>
      <c r="M283" s="173"/>
      <c r="N283" s="173"/>
      <c r="O283" s="173"/>
      <c r="P283" s="173"/>
      <c r="Q283" s="173"/>
      <c r="R283" s="173"/>
      <c r="S283" s="173"/>
      <c r="T283" s="173"/>
      <c r="U283" s="173"/>
      <c r="V283" s="173"/>
      <c r="W283" s="173"/>
      <c r="X283" s="173"/>
      <c r="Y283" s="173"/>
      <c r="Z283" s="173"/>
      <c r="AA283" s="173"/>
      <c r="AB283" s="173"/>
      <c r="AC283" s="174"/>
      <c r="AE283" s="507"/>
      <c r="AG283" s="507"/>
      <c r="AI283" s="507"/>
      <c r="AK283" s="92"/>
    </row>
    <row r="284" spans="4:37" ht="12.75" customHeight="1" outlineLevel="2">
      <c r="D284" s="106" t="str">
        <f>'Line Items'!D338</f>
        <v>[Station Access Income LTC: SFO stations - Line 237]</v>
      </c>
      <c r="E284" s="89"/>
      <c r="F284" s="107" t="str">
        <f t="shared" si="5"/>
        <v>£000</v>
      </c>
      <c r="G284" s="173"/>
      <c r="H284" s="173"/>
      <c r="I284" s="173"/>
      <c r="J284" s="173"/>
      <c r="K284" s="173"/>
      <c r="L284" s="173"/>
      <c r="M284" s="173"/>
      <c r="N284" s="173"/>
      <c r="O284" s="173"/>
      <c r="P284" s="173"/>
      <c r="Q284" s="173"/>
      <c r="R284" s="173"/>
      <c r="S284" s="173"/>
      <c r="T284" s="173"/>
      <c r="U284" s="173"/>
      <c r="V284" s="173"/>
      <c r="W284" s="173"/>
      <c r="X284" s="173"/>
      <c r="Y284" s="173"/>
      <c r="Z284" s="173"/>
      <c r="AA284" s="173"/>
      <c r="AB284" s="173"/>
      <c r="AC284" s="174"/>
      <c r="AE284" s="507"/>
      <c r="AG284" s="507"/>
      <c r="AI284" s="507"/>
      <c r="AK284" s="92"/>
    </row>
    <row r="285" spans="4:37" ht="12.75" customHeight="1" outlineLevel="2">
      <c r="D285" s="106" t="str">
        <f>'Line Items'!D339</f>
        <v>[Station Access Income LTC: SFO stations - Line 238]</v>
      </c>
      <c r="E285" s="89"/>
      <c r="F285" s="107" t="str">
        <f t="shared" si="5"/>
        <v>£000</v>
      </c>
      <c r="G285" s="173"/>
      <c r="H285" s="173"/>
      <c r="I285" s="173"/>
      <c r="J285" s="173"/>
      <c r="K285" s="173"/>
      <c r="L285" s="173"/>
      <c r="M285" s="173"/>
      <c r="N285" s="173"/>
      <c r="O285" s="173"/>
      <c r="P285" s="173"/>
      <c r="Q285" s="173"/>
      <c r="R285" s="173"/>
      <c r="S285" s="173"/>
      <c r="T285" s="173"/>
      <c r="U285" s="173"/>
      <c r="V285" s="173"/>
      <c r="W285" s="173"/>
      <c r="X285" s="173"/>
      <c r="Y285" s="173"/>
      <c r="Z285" s="173"/>
      <c r="AA285" s="173"/>
      <c r="AB285" s="173"/>
      <c r="AC285" s="174"/>
      <c r="AE285" s="507"/>
      <c r="AG285" s="507"/>
      <c r="AI285" s="507"/>
      <c r="AK285" s="92"/>
    </row>
    <row r="286" spans="4:37" ht="12.75" customHeight="1" outlineLevel="2">
      <c r="D286" s="106" t="str">
        <f>'Line Items'!D340</f>
        <v>[Station Access Income LTC: SFO stations - Line 239]</v>
      </c>
      <c r="E286" s="89"/>
      <c r="F286" s="107" t="str">
        <f t="shared" si="5"/>
        <v>£000</v>
      </c>
      <c r="G286" s="173"/>
      <c r="H286" s="173"/>
      <c r="I286" s="173"/>
      <c r="J286" s="173"/>
      <c r="K286" s="173"/>
      <c r="L286" s="173"/>
      <c r="M286" s="173"/>
      <c r="N286" s="173"/>
      <c r="O286" s="173"/>
      <c r="P286" s="173"/>
      <c r="Q286" s="173"/>
      <c r="R286" s="173"/>
      <c r="S286" s="173"/>
      <c r="T286" s="173"/>
      <c r="U286" s="173"/>
      <c r="V286" s="173"/>
      <c r="W286" s="173"/>
      <c r="X286" s="173"/>
      <c r="Y286" s="173"/>
      <c r="Z286" s="173"/>
      <c r="AA286" s="173"/>
      <c r="AB286" s="173"/>
      <c r="AC286" s="174"/>
      <c r="AE286" s="507"/>
      <c r="AG286" s="507"/>
      <c r="AI286" s="507"/>
      <c r="AK286" s="92"/>
    </row>
    <row r="287" spans="4:37" ht="12.75" customHeight="1" outlineLevel="2">
      <c r="D287" s="106" t="str">
        <f>'Line Items'!D341</f>
        <v>[Station Access Income LTC: SFO stations - Line 240]</v>
      </c>
      <c r="E287" s="89"/>
      <c r="F287" s="107" t="str">
        <f t="shared" si="5"/>
        <v>£000</v>
      </c>
      <c r="G287" s="173"/>
      <c r="H287" s="173"/>
      <c r="I287" s="173"/>
      <c r="J287" s="173"/>
      <c r="K287" s="173"/>
      <c r="L287" s="173"/>
      <c r="M287" s="173"/>
      <c r="N287" s="173"/>
      <c r="O287" s="173"/>
      <c r="P287" s="173"/>
      <c r="Q287" s="173"/>
      <c r="R287" s="173"/>
      <c r="S287" s="173"/>
      <c r="T287" s="173"/>
      <c r="U287" s="173"/>
      <c r="V287" s="173"/>
      <c r="W287" s="173"/>
      <c r="X287" s="173"/>
      <c r="Y287" s="173"/>
      <c r="Z287" s="173"/>
      <c r="AA287" s="173"/>
      <c r="AB287" s="173"/>
      <c r="AC287" s="174"/>
      <c r="AE287" s="507"/>
      <c r="AG287" s="507"/>
      <c r="AI287" s="507"/>
      <c r="AK287" s="92"/>
    </row>
    <row r="288" spans="4:37" ht="12.75" customHeight="1" outlineLevel="2">
      <c r="D288" s="106" t="str">
        <f>'Line Items'!D342</f>
        <v>[Station Access Income LTC: SFO stations - Line 241]</v>
      </c>
      <c r="E288" s="89"/>
      <c r="F288" s="107" t="str">
        <f t="shared" si="5"/>
        <v>£000</v>
      </c>
      <c r="G288" s="173"/>
      <c r="H288" s="173"/>
      <c r="I288" s="173"/>
      <c r="J288" s="173"/>
      <c r="K288" s="173"/>
      <c r="L288" s="173"/>
      <c r="M288" s="173"/>
      <c r="N288" s="173"/>
      <c r="O288" s="173"/>
      <c r="P288" s="173"/>
      <c r="Q288" s="173"/>
      <c r="R288" s="173"/>
      <c r="S288" s="173"/>
      <c r="T288" s="173"/>
      <c r="U288" s="173"/>
      <c r="V288" s="173"/>
      <c r="W288" s="173"/>
      <c r="X288" s="173"/>
      <c r="Y288" s="173"/>
      <c r="Z288" s="173"/>
      <c r="AA288" s="173"/>
      <c r="AB288" s="173"/>
      <c r="AC288" s="174"/>
      <c r="AE288" s="507"/>
      <c r="AG288" s="507"/>
      <c r="AI288" s="507"/>
      <c r="AK288" s="92"/>
    </row>
    <row r="289" spans="1:37" ht="12.75" customHeight="1" outlineLevel="2">
      <c r="D289" s="106" t="str">
        <f>'Line Items'!D343</f>
        <v>[Station Access Income LTC: SFO stations - Line 242]</v>
      </c>
      <c r="E289" s="89"/>
      <c r="F289" s="107" t="str">
        <f t="shared" si="5"/>
        <v>£000</v>
      </c>
      <c r="G289" s="173"/>
      <c r="H289" s="173"/>
      <c r="I289" s="173"/>
      <c r="J289" s="173"/>
      <c r="K289" s="173"/>
      <c r="L289" s="173"/>
      <c r="M289" s="173"/>
      <c r="N289" s="173"/>
      <c r="O289" s="173"/>
      <c r="P289" s="173"/>
      <c r="Q289" s="173"/>
      <c r="R289" s="173"/>
      <c r="S289" s="173"/>
      <c r="T289" s="173"/>
      <c r="U289" s="173"/>
      <c r="V289" s="173"/>
      <c r="W289" s="173"/>
      <c r="X289" s="173"/>
      <c r="Y289" s="173"/>
      <c r="Z289" s="173"/>
      <c r="AA289" s="173"/>
      <c r="AB289" s="173"/>
      <c r="AC289" s="174"/>
      <c r="AE289" s="507"/>
      <c r="AG289" s="507"/>
      <c r="AI289" s="507"/>
      <c r="AK289" s="92"/>
    </row>
    <row r="290" spans="1:37" ht="12.75" customHeight="1" outlineLevel="2">
      <c r="D290" s="106" t="str">
        <f>'Line Items'!D344</f>
        <v>[Station Access Income LTC: SFO stations - Line 243]</v>
      </c>
      <c r="E290" s="89"/>
      <c r="F290" s="107" t="str">
        <f t="shared" si="5"/>
        <v>£000</v>
      </c>
      <c r="G290" s="173"/>
      <c r="H290" s="173"/>
      <c r="I290" s="173"/>
      <c r="J290" s="173"/>
      <c r="K290" s="173"/>
      <c r="L290" s="173"/>
      <c r="M290" s="173"/>
      <c r="N290" s="173"/>
      <c r="O290" s="173"/>
      <c r="P290" s="173"/>
      <c r="Q290" s="173"/>
      <c r="R290" s="173"/>
      <c r="S290" s="173"/>
      <c r="T290" s="173"/>
      <c r="U290" s="173"/>
      <c r="V290" s="173"/>
      <c r="W290" s="173"/>
      <c r="X290" s="173"/>
      <c r="Y290" s="173"/>
      <c r="Z290" s="173"/>
      <c r="AA290" s="173"/>
      <c r="AB290" s="173"/>
      <c r="AC290" s="174"/>
      <c r="AE290" s="507"/>
      <c r="AG290" s="507"/>
      <c r="AI290" s="507"/>
      <c r="AK290" s="92"/>
    </row>
    <row r="291" spans="1:37" ht="12.75" customHeight="1" outlineLevel="2">
      <c r="D291" s="106" t="str">
        <f>'Line Items'!D345</f>
        <v>[Station Access Income LTC: SFO stations - Line 244]</v>
      </c>
      <c r="E291" s="89"/>
      <c r="F291" s="107" t="str">
        <f t="shared" si="5"/>
        <v>£000</v>
      </c>
      <c r="G291" s="173"/>
      <c r="H291" s="173"/>
      <c r="I291" s="173"/>
      <c r="J291" s="173"/>
      <c r="K291" s="173"/>
      <c r="L291" s="173"/>
      <c r="M291" s="173"/>
      <c r="N291" s="173"/>
      <c r="O291" s="173"/>
      <c r="P291" s="173"/>
      <c r="Q291" s="173"/>
      <c r="R291" s="173"/>
      <c r="S291" s="173"/>
      <c r="T291" s="173"/>
      <c r="U291" s="173"/>
      <c r="V291" s="173"/>
      <c r="W291" s="173"/>
      <c r="X291" s="173"/>
      <c r="Y291" s="173"/>
      <c r="Z291" s="173"/>
      <c r="AA291" s="173"/>
      <c r="AB291" s="173"/>
      <c r="AC291" s="174"/>
      <c r="AE291" s="507"/>
      <c r="AG291" s="507"/>
      <c r="AI291" s="507"/>
      <c r="AK291" s="92"/>
    </row>
    <row r="292" spans="1:37" ht="12.75" customHeight="1" outlineLevel="2">
      <c r="D292" s="106" t="str">
        <f>'Line Items'!D346</f>
        <v>[Station Access Income LTC: SFO stations - Line 245]</v>
      </c>
      <c r="E292" s="89"/>
      <c r="F292" s="107" t="str">
        <f t="shared" si="5"/>
        <v>£000</v>
      </c>
      <c r="G292" s="173"/>
      <c r="H292" s="173"/>
      <c r="I292" s="173"/>
      <c r="J292" s="173"/>
      <c r="K292" s="173"/>
      <c r="L292" s="173"/>
      <c r="M292" s="173"/>
      <c r="N292" s="173"/>
      <c r="O292" s="173"/>
      <c r="P292" s="173"/>
      <c r="Q292" s="173"/>
      <c r="R292" s="173"/>
      <c r="S292" s="173"/>
      <c r="T292" s="173"/>
      <c r="U292" s="173"/>
      <c r="V292" s="173"/>
      <c r="W292" s="173"/>
      <c r="X292" s="173"/>
      <c r="Y292" s="173"/>
      <c r="Z292" s="173"/>
      <c r="AA292" s="173"/>
      <c r="AB292" s="173"/>
      <c r="AC292" s="174"/>
      <c r="AE292" s="507"/>
      <c r="AG292" s="507"/>
      <c r="AI292" s="507"/>
      <c r="AK292" s="92"/>
    </row>
    <row r="293" spans="1:37" ht="12.75" customHeight="1" outlineLevel="2">
      <c r="D293" s="106" t="str">
        <f>'Line Items'!D347</f>
        <v>[Station Access Income LTC: SFO stations - Line 246]</v>
      </c>
      <c r="E293" s="89"/>
      <c r="F293" s="107" t="str">
        <f t="shared" si="5"/>
        <v>£000</v>
      </c>
      <c r="G293" s="173"/>
      <c r="H293" s="173"/>
      <c r="I293" s="173"/>
      <c r="J293" s="173"/>
      <c r="K293" s="173"/>
      <c r="L293" s="173"/>
      <c r="M293" s="173"/>
      <c r="N293" s="173"/>
      <c r="O293" s="173"/>
      <c r="P293" s="173"/>
      <c r="Q293" s="173"/>
      <c r="R293" s="173"/>
      <c r="S293" s="173"/>
      <c r="T293" s="173"/>
      <c r="U293" s="173"/>
      <c r="V293" s="173"/>
      <c r="W293" s="173"/>
      <c r="X293" s="173"/>
      <c r="Y293" s="173"/>
      <c r="Z293" s="173"/>
      <c r="AA293" s="173"/>
      <c r="AB293" s="173"/>
      <c r="AC293" s="174"/>
      <c r="AE293" s="507"/>
      <c r="AG293" s="507"/>
      <c r="AI293" s="507"/>
      <c r="AK293" s="92"/>
    </row>
    <row r="294" spans="1:37" ht="12.75" customHeight="1" outlineLevel="2">
      <c r="D294" s="106" t="str">
        <f>'Line Items'!D348</f>
        <v>[Station Access Income LTC: SFO stations - Line 247]</v>
      </c>
      <c r="E294" s="89"/>
      <c r="F294" s="107" t="str">
        <f t="shared" si="5"/>
        <v>£000</v>
      </c>
      <c r="G294" s="173"/>
      <c r="H294" s="173"/>
      <c r="I294" s="173"/>
      <c r="J294" s="173"/>
      <c r="K294" s="173"/>
      <c r="L294" s="173"/>
      <c r="M294" s="173"/>
      <c r="N294" s="173"/>
      <c r="O294" s="173"/>
      <c r="P294" s="173"/>
      <c r="Q294" s="173"/>
      <c r="R294" s="173"/>
      <c r="S294" s="173"/>
      <c r="T294" s="173"/>
      <c r="U294" s="173"/>
      <c r="V294" s="173"/>
      <c r="W294" s="173"/>
      <c r="X294" s="173"/>
      <c r="Y294" s="173"/>
      <c r="Z294" s="173"/>
      <c r="AA294" s="173"/>
      <c r="AB294" s="173"/>
      <c r="AC294" s="174"/>
      <c r="AE294" s="507"/>
      <c r="AG294" s="507"/>
      <c r="AI294" s="507"/>
      <c r="AK294" s="92"/>
    </row>
    <row r="295" spans="1:37" ht="12.75" customHeight="1" outlineLevel="2">
      <c r="D295" s="106" t="str">
        <f>'Line Items'!D349</f>
        <v>[Station Access Income LTC: SFO stations - Line 248]</v>
      </c>
      <c r="E295" s="89"/>
      <c r="F295" s="107" t="str">
        <f t="shared" si="5"/>
        <v>£000</v>
      </c>
      <c r="G295" s="173"/>
      <c r="H295" s="173"/>
      <c r="I295" s="173"/>
      <c r="J295" s="173"/>
      <c r="K295" s="173"/>
      <c r="L295" s="173"/>
      <c r="M295" s="173"/>
      <c r="N295" s="173"/>
      <c r="O295" s="173"/>
      <c r="P295" s="173"/>
      <c r="Q295" s="173"/>
      <c r="R295" s="173"/>
      <c r="S295" s="173"/>
      <c r="T295" s="173"/>
      <c r="U295" s="173"/>
      <c r="V295" s="173"/>
      <c r="W295" s="173"/>
      <c r="X295" s="173"/>
      <c r="Y295" s="173"/>
      <c r="Z295" s="173"/>
      <c r="AA295" s="173"/>
      <c r="AB295" s="173"/>
      <c r="AC295" s="174"/>
      <c r="AE295" s="507"/>
      <c r="AG295" s="507"/>
      <c r="AI295" s="507"/>
      <c r="AK295" s="92"/>
    </row>
    <row r="296" spans="1:37" ht="12.75" customHeight="1" outlineLevel="2">
      <c r="D296" s="106" t="str">
        <f>'Line Items'!D350</f>
        <v>[Station Access Income LTC: SFO stations - Line 249]</v>
      </c>
      <c r="E296" s="89"/>
      <c r="F296" s="107" t="str">
        <f t="shared" si="5"/>
        <v>£000</v>
      </c>
      <c r="G296" s="173"/>
      <c r="H296" s="173"/>
      <c r="I296" s="173"/>
      <c r="J296" s="173"/>
      <c r="K296" s="173"/>
      <c r="L296" s="173"/>
      <c r="M296" s="173"/>
      <c r="N296" s="173"/>
      <c r="O296" s="173"/>
      <c r="P296" s="173"/>
      <c r="Q296" s="173"/>
      <c r="R296" s="173"/>
      <c r="S296" s="173"/>
      <c r="T296" s="173"/>
      <c r="U296" s="173"/>
      <c r="V296" s="173"/>
      <c r="W296" s="173"/>
      <c r="X296" s="173"/>
      <c r="Y296" s="173"/>
      <c r="Z296" s="173"/>
      <c r="AA296" s="173"/>
      <c r="AB296" s="173"/>
      <c r="AC296" s="174"/>
      <c r="AE296" s="507"/>
      <c r="AG296" s="507"/>
      <c r="AI296" s="507"/>
      <c r="AK296" s="92"/>
    </row>
    <row r="297" spans="1:37" ht="12.75" customHeight="1" outlineLevel="2">
      <c r="D297" s="117" t="str">
        <f>'Line Items'!D351</f>
        <v>[Station Access Income LTC: SFO stations - Line 250]</v>
      </c>
      <c r="E297" s="175"/>
      <c r="F297" s="118" t="str">
        <f t="shared" si="5"/>
        <v>£000</v>
      </c>
      <c r="G297" s="176"/>
      <c r="H297" s="176"/>
      <c r="I297" s="176"/>
      <c r="J297" s="176"/>
      <c r="K297" s="176"/>
      <c r="L297" s="176"/>
      <c r="M297" s="176"/>
      <c r="N297" s="176"/>
      <c r="O297" s="176"/>
      <c r="P297" s="176"/>
      <c r="Q297" s="176"/>
      <c r="R297" s="176"/>
      <c r="S297" s="176"/>
      <c r="T297" s="176"/>
      <c r="U297" s="176"/>
      <c r="V297" s="176"/>
      <c r="W297" s="176"/>
      <c r="X297" s="176"/>
      <c r="Y297" s="176"/>
      <c r="Z297" s="176"/>
      <c r="AA297" s="176"/>
      <c r="AB297" s="176"/>
      <c r="AC297" s="177"/>
      <c r="AE297" s="508"/>
      <c r="AG297" s="508"/>
      <c r="AI297" s="508"/>
      <c r="AK297" s="96"/>
    </row>
    <row r="298" spans="1:37" ht="12.75" customHeight="1" outlineLevel="1">
      <c r="G298" s="90"/>
      <c r="H298" s="90"/>
      <c r="I298" s="90"/>
      <c r="J298" s="90"/>
      <c r="K298" s="90"/>
      <c r="L298" s="90"/>
      <c r="M298" s="90"/>
      <c r="N298" s="90"/>
      <c r="O298" s="90"/>
      <c r="P298" s="90"/>
      <c r="Q298" s="90"/>
      <c r="R298" s="90"/>
      <c r="S298" s="90"/>
      <c r="T298" s="90"/>
      <c r="U298" s="90"/>
      <c r="V298" s="90"/>
      <c r="W298" s="90"/>
      <c r="X298" s="90"/>
      <c r="Y298" s="90"/>
      <c r="Z298" s="90"/>
      <c r="AA298" s="90"/>
      <c r="AB298" s="90"/>
      <c r="AC298" s="90"/>
      <c r="AE298" s="90"/>
      <c r="AG298" s="90"/>
      <c r="AI298" s="90"/>
    </row>
    <row r="299" spans="1:37" ht="12.75" customHeight="1" outlineLevel="1">
      <c r="D299" s="188" t="str">
        <f>C47</f>
        <v>Station Access Income Long Term Charges</v>
      </c>
      <c r="E299" s="189"/>
      <c r="F299" s="190" t="str">
        <f>F297</f>
        <v>£000</v>
      </c>
      <c r="G299" s="191">
        <f t="shared" ref="G299:AC299" si="6">SUM(G48:G297)</f>
        <v>0</v>
      </c>
      <c r="H299" s="191">
        <f t="shared" si="6"/>
        <v>0</v>
      </c>
      <c r="I299" s="191">
        <f t="shared" si="6"/>
        <v>0</v>
      </c>
      <c r="J299" s="191">
        <f t="shared" si="6"/>
        <v>0</v>
      </c>
      <c r="K299" s="191">
        <f t="shared" si="6"/>
        <v>0</v>
      </c>
      <c r="L299" s="191">
        <f t="shared" si="6"/>
        <v>0</v>
      </c>
      <c r="M299" s="191">
        <f t="shared" si="6"/>
        <v>0</v>
      </c>
      <c r="N299" s="191">
        <f t="shared" si="6"/>
        <v>0</v>
      </c>
      <c r="O299" s="191">
        <f t="shared" si="6"/>
        <v>0</v>
      </c>
      <c r="P299" s="191">
        <f t="shared" si="6"/>
        <v>0</v>
      </c>
      <c r="Q299" s="191">
        <f t="shared" si="6"/>
        <v>0</v>
      </c>
      <c r="R299" s="191">
        <f t="shared" si="6"/>
        <v>0</v>
      </c>
      <c r="S299" s="191">
        <f t="shared" si="6"/>
        <v>0</v>
      </c>
      <c r="T299" s="191">
        <f t="shared" si="6"/>
        <v>0</v>
      </c>
      <c r="U299" s="191">
        <f t="shared" si="6"/>
        <v>0</v>
      </c>
      <c r="V299" s="191">
        <f t="shared" si="6"/>
        <v>0</v>
      </c>
      <c r="W299" s="191">
        <f t="shared" si="6"/>
        <v>0</v>
      </c>
      <c r="X299" s="191">
        <f t="shared" si="6"/>
        <v>0</v>
      </c>
      <c r="Y299" s="191">
        <f t="shared" si="6"/>
        <v>0</v>
      </c>
      <c r="Z299" s="191">
        <f t="shared" si="6"/>
        <v>0</v>
      </c>
      <c r="AA299" s="191">
        <f t="shared" si="6"/>
        <v>0</v>
      </c>
      <c r="AB299" s="191">
        <f t="shared" si="6"/>
        <v>0</v>
      </c>
      <c r="AC299" s="192">
        <f t="shared" si="6"/>
        <v>0</v>
      </c>
      <c r="AE299" s="509">
        <f>SUM(AE48:AE297)</f>
        <v>0</v>
      </c>
      <c r="AG299" s="509">
        <f>SUM(AG48:AG297)</f>
        <v>0</v>
      </c>
      <c r="AI299" s="509">
        <f>SUM(AI48:AI297)</f>
        <v>0</v>
      </c>
      <c r="AK299" s="853"/>
    </row>
    <row r="300" spans="1:37" ht="12.75" customHeight="1">
      <c r="A300" s="187"/>
    </row>
    <row r="301" spans="1:37" ht="12.75" customHeight="1">
      <c r="A301" s="187"/>
      <c r="C301" s="228" t="s">
        <v>882</v>
      </c>
    </row>
    <row r="302" spans="1:37" ht="12.75" customHeight="1" outlineLevel="1">
      <c r="D302" s="100" t="str">
        <f>'Line Items'!D354</f>
        <v>Station Access Income QX - Acocks Green</v>
      </c>
      <c r="E302" s="85"/>
      <c r="F302" s="101" t="s">
        <v>102</v>
      </c>
      <c r="G302" s="171"/>
      <c r="H302" s="171"/>
      <c r="I302" s="171"/>
      <c r="J302" s="171"/>
      <c r="K302" s="171"/>
      <c r="L302" s="171"/>
      <c r="M302" s="171"/>
      <c r="N302" s="171"/>
      <c r="O302" s="171"/>
      <c r="P302" s="171"/>
      <c r="Q302" s="171"/>
      <c r="R302" s="171"/>
      <c r="S302" s="171"/>
      <c r="T302" s="171"/>
      <c r="U302" s="171"/>
      <c r="V302" s="171"/>
      <c r="W302" s="171"/>
      <c r="X302" s="171"/>
      <c r="Y302" s="171"/>
      <c r="Z302" s="171"/>
      <c r="AA302" s="171"/>
      <c r="AB302" s="171"/>
      <c r="AC302" s="185"/>
      <c r="AE302" s="511"/>
      <c r="AG302" s="511"/>
      <c r="AI302" s="511"/>
      <c r="AK302" s="425"/>
    </row>
    <row r="303" spans="1:37" ht="12.75" customHeight="1" outlineLevel="1">
      <c r="D303" s="106" t="str">
        <f>'Line Items'!D355</f>
        <v>Station Access Income QX - Acton Bridge</v>
      </c>
      <c r="E303" s="89"/>
      <c r="F303" s="107" t="str">
        <f t="shared" ref="F303:F366" si="7">F302</f>
        <v>£000</v>
      </c>
      <c r="G303" s="173"/>
      <c r="H303" s="173"/>
      <c r="I303" s="173"/>
      <c r="J303" s="173"/>
      <c r="K303" s="173"/>
      <c r="L303" s="173"/>
      <c r="M303" s="173"/>
      <c r="N303" s="173"/>
      <c r="O303" s="173"/>
      <c r="P303" s="173"/>
      <c r="Q303" s="173"/>
      <c r="R303" s="173"/>
      <c r="S303" s="173"/>
      <c r="T303" s="173"/>
      <c r="U303" s="173"/>
      <c r="V303" s="173"/>
      <c r="W303" s="173"/>
      <c r="X303" s="173"/>
      <c r="Y303" s="173"/>
      <c r="Z303" s="173"/>
      <c r="AA303" s="173"/>
      <c r="AB303" s="173"/>
      <c r="AC303" s="174"/>
      <c r="AE303" s="507"/>
      <c r="AG303" s="507"/>
      <c r="AI303" s="507"/>
      <c r="AK303" s="92"/>
    </row>
    <row r="304" spans="1:37" ht="12.75" customHeight="1" outlineLevel="1">
      <c r="D304" s="106" t="str">
        <f>'Line Items'!D356</f>
        <v>Station Access Income QX - Adderley Park</v>
      </c>
      <c r="E304" s="89"/>
      <c r="F304" s="107" t="str">
        <f t="shared" si="7"/>
        <v>£000</v>
      </c>
      <c r="G304" s="173"/>
      <c r="H304" s="173"/>
      <c r="I304" s="173"/>
      <c r="J304" s="173"/>
      <c r="K304" s="173"/>
      <c r="L304" s="173"/>
      <c r="M304" s="173"/>
      <c r="N304" s="173"/>
      <c r="O304" s="173"/>
      <c r="P304" s="173"/>
      <c r="Q304" s="173"/>
      <c r="R304" s="173"/>
      <c r="S304" s="173"/>
      <c r="T304" s="173"/>
      <c r="U304" s="173"/>
      <c r="V304" s="173"/>
      <c r="W304" s="173"/>
      <c r="X304" s="173"/>
      <c r="Y304" s="173"/>
      <c r="Z304" s="173"/>
      <c r="AA304" s="173"/>
      <c r="AB304" s="173"/>
      <c r="AC304" s="174"/>
      <c r="AE304" s="507"/>
      <c r="AG304" s="507"/>
      <c r="AI304" s="507"/>
      <c r="AK304" s="92"/>
    </row>
    <row r="305" spans="4:37" ht="12.75" customHeight="1" outlineLevel="1">
      <c r="D305" s="106" t="str">
        <f>'Line Items'!D357</f>
        <v>Station Access Income QX - Albrighton</v>
      </c>
      <c r="E305" s="89"/>
      <c r="F305" s="107" t="str">
        <f t="shared" si="7"/>
        <v>£000</v>
      </c>
      <c r="G305" s="173"/>
      <c r="H305" s="173"/>
      <c r="I305" s="173"/>
      <c r="J305" s="173"/>
      <c r="K305" s="173"/>
      <c r="L305" s="173"/>
      <c r="M305" s="173"/>
      <c r="N305" s="173"/>
      <c r="O305" s="173"/>
      <c r="P305" s="173"/>
      <c r="Q305" s="173"/>
      <c r="R305" s="173"/>
      <c r="S305" s="173"/>
      <c r="T305" s="173"/>
      <c r="U305" s="173"/>
      <c r="V305" s="173"/>
      <c r="W305" s="173"/>
      <c r="X305" s="173"/>
      <c r="Y305" s="173"/>
      <c r="Z305" s="173"/>
      <c r="AA305" s="173"/>
      <c r="AB305" s="173"/>
      <c r="AC305" s="174"/>
      <c r="AE305" s="507"/>
      <c r="AG305" s="507"/>
      <c r="AI305" s="507"/>
      <c r="AK305" s="92"/>
    </row>
    <row r="306" spans="4:37" ht="12.75" customHeight="1" outlineLevel="1">
      <c r="D306" s="106" t="str">
        <f>'Line Items'!D358</f>
        <v>Station Access Income QX - Alvechurch</v>
      </c>
      <c r="E306" s="89"/>
      <c r="F306" s="107" t="str">
        <f t="shared" si="7"/>
        <v>£000</v>
      </c>
      <c r="G306" s="173"/>
      <c r="H306" s="173"/>
      <c r="I306" s="173"/>
      <c r="J306" s="173"/>
      <c r="K306" s="173"/>
      <c r="L306" s="173"/>
      <c r="M306" s="173"/>
      <c r="N306" s="173"/>
      <c r="O306" s="173"/>
      <c r="P306" s="173"/>
      <c r="Q306" s="173"/>
      <c r="R306" s="173"/>
      <c r="S306" s="173"/>
      <c r="T306" s="173"/>
      <c r="U306" s="173"/>
      <c r="V306" s="173"/>
      <c r="W306" s="173"/>
      <c r="X306" s="173"/>
      <c r="Y306" s="173"/>
      <c r="Z306" s="173"/>
      <c r="AA306" s="173"/>
      <c r="AB306" s="173"/>
      <c r="AC306" s="174"/>
      <c r="AE306" s="507"/>
      <c r="AG306" s="507"/>
      <c r="AI306" s="507"/>
      <c r="AK306" s="92"/>
    </row>
    <row r="307" spans="4:37" ht="12.75" customHeight="1" outlineLevel="1">
      <c r="D307" s="106" t="str">
        <f>'Line Items'!D359</f>
        <v>Station Access Income QX - Apsley</v>
      </c>
      <c r="E307" s="89"/>
      <c r="F307" s="107" t="str">
        <f t="shared" si="7"/>
        <v>£000</v>
      </c>
      <c r="G307" s="173"/>
      <c r="H307" s="173"/>
      <c r="I307" s="173"/>
      <c r="J307" s="173"/>
      <c r="K307" s="173"/>
      <c r="L307" s="173"/>
      <c r="M307" s="173"/>
      <c r="N307" s="173"/>
      <c r="O307" s="173"/>
      <c r="P307" s="173"/>
      <c r="Q307" s="173"/>
      <c r="R307" s="173"/>
      <c r="S307" s="173"/>
      <c r="T307" s="173"/>
      <c r="U307" s="173"/>
      <c r="V307" s="173"/>
      <c r="W307" s="173"/>
      <c r="X307" s="173"/>
      <c r="Y307" s="173"/>
      <c r="Z307" s="173"/>
      <c r="AA307" s="173"/>
      <c r="AB307" s="173"/>
      <c r="AC307" s="174"/>
      <c r="AE307" s="507"/>
      <c r="AG307" s="507"/>
      <c r="AI307" s="507"/>
      <c r="AK307" s="92"/>
    </row>
    <row r="308" spans="4:37" ht="12.75" customHeight="1" outlineLevel="1">
      <c r="D308" s="106" t="str">
        <f>'Line Items'!D360</f>
        <v>Station Access Income QX - Aspley Guise</v>
      </c>
      <c r="E308" s="89"/>
      <c r="F308" s="107" t="str">
        <f t="shared" si="7"/>
        <v>£000</v>
      </c>
      <c r="G308" s="173"/>
      <c r="H308" s="173"/>
      <c r="I308" s="173"/>
      <c r="J308" s="173"/>
      <c r="K308" s="173"/>
      <c r="L308" s="173"/>
      <c r="M308" s="173"/>
      <c r="N308" s="173"/>
      <c r="O308" s="173"/>
      <c r="P308" s="173"/>
      <c r="Q308" s="173"/>
      <c r="R308" s="173"/>
      <c r="S308" s="173"/>
      <c r="T308" s="173"/>
      <c r="U308" s="173"/>
      <c r="V308" s="173"/>
      <c r="W308" s="173"/>
      <c r="X308" s="173"/>
      <c r="Y308" s="173"/>
      <c r="Z308" s="173"/>
      <c r="AA308" s="173"/>
      <c r="AB308" s="173"/>
      <c r="AC308" s="174"/>
      <c r="AE308" s="507"/>
      <c r="AG308" s="507"/>
      <c r="AI308" s="507"/>
      <c r="AK308" s="92"/>
    </row>
    <row r="309" spans="4:37" ht="12.75" customHeight="1" outlineLevel="1">
      <c r="D309" s="106" t="str">
        <f>'Line Items'!D361</f>
        <v>Station Access Income QX - Aston</v>
      </c>
      <c r="E309" s="89"/>
      <c r="F309" s="107" t="str">
        <f t="shared" si="7"/>
        <v>£000</v>
      </c>
      <c r="G309" s="173"/>
      <c r="H309" s="173"/>
      <c r="I309" s="173"/>
      <c r="J309" s="173"/>
      <c r="K309" s="173"/>
      <c r="L309" s="173"/>
      <c r="M309" s="173"/>
      <c r="N309" s="173"/>
      <c r="O309" s="173"/>
      <c r="P309" s="173"/>
      <c r="Q309" s="173"/>
      <c r="R309" s="173"/>
      <c r="S309" s="173"/>
      <c r="T309" s="173"/>
      <c r="U309" s="173"/>
      <c r="V309" s="173"/>
      <c r="W309" s="173"/>
      <c r="X309" s="173"/>
      <c r="Y309" s="173"/>
      <c r="Z309" s="173"/>
      <c r="AA309" s="173"/>
      <c r="AB309" s="173"/>
      <c r="AC309" s="174"/>
      <c r="AE309" s="507"/>
      <c r="AG309" s="507"/>
      <c r="AI309" s="507"/>
      <c r="AK309" s="92"/>
    </row>
    <row r="310" spans="4:37" ht="12.75" customHeight="1" outlineLevel="1">
      <c r="D310" s="106" t="str">
        <f>'Line Items'!D362</f>
        <v>Station Access Income QX - Atherstone</v>
      </c>
      <c r="E310" s="89"/>
      <c r="F310" s="107" t="str">
        <f t="shared" si="7"/>
        <v>£000</v>
      </c>
      <c r="G310" s="173"/>
      <c r="H310" s="173"/>
      <c r="I310" s="173"/>
      <c r="J310" s="173"/>
      <c r="K310" s="173"/>
      <c r="L310" s="173"/>
      <c r="M310" s="173"/>
      <c r="N310" s="173"/>
      <c r="O310" s="173"/>
      <c r="P310" s="173"/>
      <c r="Q310" s="173"/>
      <c r="R310" s="173"/>
      <c r="S310" s="173"/>
      <c r="T310" s="173"/>
      <c r="U310" s="173"/>
      <c r="V310" s="173"/>
      <c r="W310" s="173"/>
      <c r="X310" s="173"/>
      <c r="Y310" s="173"/>
      <c r="Z310" s="173"/>
      <c r="AA310" s="173"/>
      <c r="AB310" s="173"/>
      <c r="AC310" s="174"/>
      <c r="AE310" s="507"/>
      <c r="AG310" s="507"/>
      <c r="AI310" s="507"/>
      <c r="AK310" s="92"/>
    </row>
    <row r="311" spans="4:37" ht="12.75" customHeight="1" outlineLevel="1">
      <c r="D311" s="106" t="str">
        <f>'Line Items'!D363</f>
        <v>Station Access Income QX - Barlaston</v>
      </c>
      <c r="E311" s="89"/>
      <c r="F311" s="107" t="str">
        <f t="shared" si="7"/>
        <v>£000</v>
      </c>
      <c r="G311" s="173"/>
      <c r="H311" s="173"/>
      <c r="I311" s="173"/>
      <c r="J311" s="173"/>
      <c r="K311" s="173"/>
      <c r="L311" s="173"/>
      <c r="M311" s="173"/>
      <c r="N311" s="173"/>
      <c r="O311" s="173"/>
      <c r="P311" s="173"/>
      <c r="Q311" s="173"/>
      <c r="R311" s="173"/>
      <c r="S311" s="173"/>
      <c r="T311" s="173"/>
      <c r="U311" s="173"/>
      <c r="V311" s="173"/>
      <c r="W311" s="173"/>
      <c r="X311" s="173"/>
      <c r="Y311" s="173"/>
      <c r="Z311" s="173"/>
      <c r="AA311" s="173"/>
      <c r="AB311" s="173"/>
      <c r="AC311" s="174"/>
      <c r="AE311" s="507"/>
      <c r="AG311" s="507"/>
      <c r="AI311" s="507"/>
      <c r="AK311" s="92"/>
    </row>
    <row r="312" spans="4:37" ht="12.75" customHeight="1" outlineLevel="1">
      <c r="D312" s="106" t="str">
        <f>'Line Items'!D364</f>
        <v>Station Access Income QX - Barnt Green</v>
      </c>
      <c r="E312" s="89"/>
      <c r="F312" s="107" t="str">
        <f t="shared" si="7"/>
        <v>£000</v>
      </c>
      <c r="G312" s="173"/>
      <c r="H312" s="173"/>
      <c r="I312" s="173"/>
      <c r="J312" s="173"/>
      <c r="K312" s="173"/>
      <c r="L312" s="173"/>
      <c r="M312" s="173"/>
      <c r="N312" s="173"/>
      <c r="O312" s="173"/>
      <c r="P312" s="173"/>
      <c r="Q312" s="173"/>
      <c r="R312" s="173"/>
      <c r="S312" s="173"/>
      <c r="T312" s="173"/>
      <c r="U312" s="173"/>
      <c r="V312" s="173"/>
      <c r="W312" s="173"/>
      <c r="X312" s="173"/>
      <c r="Y312" s="173"/>
      <c r="Z312" s="173"/>
      <c r="AA312" s="173"/>
      <c r="AB312" s="173"/>
      <c r="AC312" s="174"/>
      <c r="AE312" s="507"/>
      <c r="AG312" s="507"/>
      <c r="AI312" s="507"/>
      <c r="AK312" s="92"/>
    </row>
    <row r="313" spans="4:37" ht="12.75" customHeight="1" outlineLevel="1">
      <c r="D313" s="106" t="str">
        <f>'Line Items'!D365</f>
        <v>Station Access Income QX - Bearley</v>
      </c>
      <c r="E313" s="89"/>
      <c r="F313" s="107" t="str">
        <f t="shared" si="7"/>
        <v>£000</v>
      </c>
      <c r="G313" s="173"/>
      <c r="H313" s="173"/>
      <c r="I313" s="173"/>
      <c r="J313" s="173"/>
      <c r="K313" s="173"/>
      <c r="L313" s="173"/>
      <c r="M313" s="173"/>
      <c r="N313" s="173"/>
      <c r="O313" s="173"/>
      <c r="P313" s="173"/>
      <c r="Q313" s="173"/>
      <c r="R313" s="173"/>
      <c r="S313" s="173"/>
      <c r="T313" s="173"/>
      <c r="U313" s="173"/>
      <c r="V313" s="173"/>
      <c r="W313" s="173"/>
      <c r="X313" s="173"/>
      <c r="Y313" s="173"/>
      <c r="Z313" s="173"/>
      <c r="AA313" s="173"/>
      <c r="AB313" s="173"/>
      <c r="AC313" s="174"/>
      <c r="AE313" s="507"/>
      <c r="AG313" s="507"/>
      <c r="AI313" s="507"/>
      <c r="AK313" s="92"/>
    </row>
    <row r="314" spans="4:37" ht="12.75" customHeight="1" outlineLevel="1">
      <c r="D314" s="106" t="str">
        <f>'Line Items'!D366</f>
        <v>Station Access Income QX - Bedford St Johns</v>
      </c>
      <c r="E314" s="89"/>
      <c r="F314" s="107" t="str">
        <f t="shared" si="7"/>
        <v>£000</v>
      </c>
      <c r="G314" s="173"/>
      <c r="H314" s="173"/>
      <c r="I314" s="173"/>
      <c r="J314" s="173"/>
      <c r="K314" s="173"/>
      <c r="L314" s="173"/>
      <c r="M314" s="173"/>
      <c r="N314" s="173"/>
      <c r="O314" s="173"/>
      <c r="P314" s="173"/>
      <c r="Q314" s="173"/>
      <c r="R314" s="173"/>
      <c r="S314" s="173"/>
      <c r="T314" s="173"/>
      <c r="U314" s="173"/>
      <c r="V314" s="173"/>
      <c r="W314" s="173"/>
      <c r="X314" s="173"/>
      <c r="Y314" s="173"/>
      <c r="Z314" s="173"/>
      <c r="AA314" s="173"/>
      <c r="AB314" s="173"/>
      <c r="AC314" s="174"/>
      <c r="AE314" s="507"/>
      <c r="AG314" s="507"/>
      <c r="AI314" s="507"/>
      <c r="AK314" s="92"/>
    </row>
    <row r="315" spans="4:37" ht="12.75" customHeight="1" outlineLevel="1">
      <c r="D315" s="106" t="str">
        <f>'Line Items'!D367</f>
        <v>Station Access Income QX - Bedworth</v>
      </c>
      <c r="E315" s="89"/>
      <c r="F315" s="107" t="str">
        <f t="shared" si="7"/>
        <v>£000</v>
      </c>
      <c r="G315" s="173"/>
      <c r="H315" s="173"/>
      <c r="I315" s="173"/>
      <c r="J315" s="173"/>
      <c r="K315" s="173"/>
      <c r="L315" s="173"/>
      <c r="M315" s="173"/>
      <c r="N315" s="173"/>
      <c r="O315" s="173"/>
      <c r="P315" s="173"/>
      <c r="Q315" s="173"/>
      <c r="R315" s="173"/>
      <c r="S315" s="173"/>
      <c r="T315" s="173"/>
      <c r="U315" s="173"/>
      <c r="V315" s="173"/>
      <c r="W315" s="173"/>
      <c r="X315" s="173"/>
      <c r="Y315" s="173"/>
      <c r="Z315" s="173"/>
      <c r="AA315" s="173"/>
      <c r="AB315" s="173"/>
      <c r="AC315" s="174"/>
      <c r="AE315" s="507"/>
      <c r="AG315" s="507"/>
      <c r="AI315" s="507"/>
      <c r="AK315" s="92"/>
    </row>
    <row r="316" spans="4:37" ht="12.75" customHeight="1" outlineLevel="1">
      <c r="D316" s="106" t="str">
        <f>'Line Items'!D368</f>
        <v>Station Access Income QX - Berkhamsted</v>
      </c>
      <c r="E316" s="89"/>
      <c r="F316" s="107" t="str">
        <f t="shared" si="7"/>
        <v>£000</v>
      </c>
      <c r="G316" s="173"/>
      <c r="H316" s="173"/>
      <c r="I316" s="173"/>
      <c r="J316" s="173"/>
      <c r="K316" s="173"/>
      <c r="L316" s="173"/>
      <c r="M316" s="173"/>
      <c r="N316" s="173"/>
      <c r="O316" s="173"/>
      <c r="P316" s="173"/>
      <c r="Q316" s="173"/>
      <c r="R316" s="173"/>
      <c r="S316" s="173"/>
      <c r="T316" s="173"/>
      <c r="U316" s="173"/>
      <c r="V316" s="173"/>
      <c r="W316" s="173"/>
      <c r="X316" s="173"/>
      <c r="Y316" s="173"/>
      <c r="Z316" s="173"/>
      <c r="AA316" s="173"/>
      <c r="AB316" s="173"/>
      <c r="AC316" s="174"/>
      <c r="AE316" s="507"/>
      <c r="AG316" s="507"/>
      <c r="AI316" s="507"/>
      <c r="AK316" s="92"/>
    </row>
    <row r="317" spans="4:37" ht="12.75" customHeight="1" outlineLevel="1">
      <c r="D317" s="106" t="str">
        <f>'Line Items'!D369</f>
        <v>Station Access Income QX - Berkswell</v>
      </c>
      <c r="E317" s="89"/>
      <c r="F317" s="107" t="str">
        <f t="shared" si="7"/>
        <v>£000</v>
      </c>
      <c r="G317" s="173"/>
      <c r="H317" s="173"/>
      <c r="I317" s="173"/>
      <c r="J317" s="173"/>
      <c r="K317" s="173"/>
      <c r="L317" s="173"/>
      <c r="M317" s="173"/>
      <c r="N317" s="173"/>
      <c r="O317" s="173"/>
      <c r="P317" s="173"/>
      <c r="Q317" s="173"/>
      <c r="R317" s="173"/>
      <c r="S317" s="173"/>
      <c r="T317" s="173"/>
      <c r="U317" s="173"/>
      <c r="V317" s="173"/>
      <c r="W317" s="173"/>
      <c r="X317" s="173"/>
      <c r="Y317" s="173"/>
      <c r="Z317" s="173"/>
      <c r="AA317" s="173"/>
      <c r="AB317" s="173"/>
      <c r="AC317" s="174"/>
      <c r="AE317" s="507"/>
      <c r="AG317" s="507"/>
      <c r="AI317" s="507"/>
      <c r="AK317" s="92"/>
    </row>
    <row r="318" spans="4:37" ht="12.75" customHeight="1" outlineLevel="1">
      <c r="D318" s="106" t="str">
        <f>'Line Items'!D370</f>
        <v>Station Access Income QX - Bermuda Park</v>
      </c>
      <c r="E318" s="89"/>
      <c r="F318" s="107" t="str">
        <f t="shared" si="7"/>
        <v>£000</v>
      </c>
      <c r="G318" s="173"/>
      <c r="H318" s="173"/>
      <c r="I318" s="173"/>
      <c r="J318" s="173"/>
      <c r="K318" s="173"/>
      <c r="L318" s="173"/>
      <c r="M318" s="173"/>
      <c r="N318" s="173"/>
      <c r="O318" s="173"/>
      <c r="P318" s="173"/>
      <c r="Q318" s="173"/>
      <c r="R318" s="173"/>
      <c r="S318" s="173"/>
      <c r="T318" s="173"/>
      <c r="U318" s="173"/>
      <c r="V318" s="173"/>
      <c r="W318" s="173"/>
      <c r="X318" s="173"/>
      <c r="Y318" s="173"/>
      <c r="Z318" s="173"/>
      <c r="AA318" s="173"/>
      <c r="AB318" s="173"/>
      <c r="AC318" s="174"/>
      <c r="AE318" s="507"/>
      <c r="AG318" s="507"/>
      <c r="AI318" s="507"/>
      <c r="AK318" s="92"/>
    </row>
    <row r="319" spans="4:37" ht="12.75" customHeight="1" outlineLevel="1">
      <c r="D319" s="106" t="str">
        <f>'Line Items'!D371</f>
        <v>Station Access Income QX - Bescot Stadium</v>
      </c>
      <c r="E319" s="89"/>
      <c r="F319" s="107" t="str">
        <f t="shared" si="7"/>
        <v>£000</v>
      </c>
      <c r="G319" s="173"/>
      <c r="H319" s="173"/>
      <c r="I319" s="173"/>
      <c r="J319" s="173"/>
      <c r="K319" s="173"/>
      <c r="L319" s="173"/>
      <c r="M319" s="173"/>
      <c r="N319" s="173"/>
      <c r="O319" s="173"/>
      <c r="P319" s="173"/>
      <c r="Q319" s="173"/>
      <c r="R319" s="173"/>
      <c r="S319" s="173"/>
      <c r="T319" s="173"/>
      <c r="U319" s="173"/>
      <c r="V319" s="173"/>
      <c r="W319" s="173"/>
      <c r="X319" s="173"/>
      <c r="Y319" s="173"/>
      <c r="Z319" s="173"/>
      <c r="AA319" s="173"/>
      <c r="AB319" s="173"/>
      <c r="AC319" s="174"/>
      <c r="AE319" s="507"/>
      <c r="AG319" s="507"/>
      <c r="AI319" s="507"/>
      <c r="AK319" s="92"/>
    </row>
    <row r="320" spans="4:37" ht="12.75" customHeight="1" outlineLevel="1">
      <c r="D320" s="106" t="str">
        <f>'Line Items'!D372</f>
        <v>Station Access Income QX - Bilbrook</v>
      </c>
      <c r="E320" s="89"/>
      <c r="F320" s="107" t="str">
        <f t="shared" si="7"/>
        <v>£000</v>
      </c>
      <c r="G320" s="173"/>
      <c r="H320" s="173"/>
      <c r="I320" s="173"/>
      <c r="J320" s="173"/>
      <c r="K320" s="173"/>
      <c r="L320" s="173"/>
      <c r="M320" s="173"/>
      <c r="N320" s="173"/>
      <c r="O320" s="173"/>
      <c r="P320" s="173"/>
      <c r="Q320" s="173"/>
      <c r="R320" s="173"/>
      <c r="S320" s="173"/>
      <c r="T320" s="173"/>
      <c r="U320" s="173"/>
      <c r="V320" s="173"/>
      <c r="W320" s="173"/>
      <c r="X320" s="173"/>
      <c r="Y320" s="173"/>
      <c r="Z320" s="173"/>
      <c r="AA320" s="173"/>
      <c r="AB320" s="173"/>
      <c r="AC320" s="174"/>
      <c r="AE320" s="507"/>
      <c r="AG320" s="507"/>
      <c r="AI320" s="507"/>
      <c r="AK320" s="92"/>
    </row>
    <row r="321" spans="4:37" ht="12.75" customHeight="1" outlineLevel="1">
      <c r="D321" s="106" t="str">
        <f>'Line Items'!D373</f>
        <v>Station Access Income QX - Birmingham Snow Hill</v>
      </c>
      <c r="E321" s="89"/>
      <c r="F321" s="107" t="str">
        <f t="shared" si="7"/>
        <v>£000</v>
      </c>
      <c r="G321" s="173"/>
      <c r="H321" s="173"/>
      <c r="I321" s="173"/>
      <c r="J321" s="173"/>
      <c r="K321" s="173"/>
      <c r="L321" s="173"/>
      <c r="M321" s="173"/>
      <c r="N321" s="173"/>
      <c r="O321" s="173"/>
      <c r="P321" s="173"/>
      <c r="Q321" s="173"/>
      <c r="R321" s="173"/>
      <c r="S321" s="173"/>
      <c r="T321" s="173"/>
      <c r="U321" s="173"/>
      <c r="V321" s="173"/>
      <c r="W321" s="173"/>
      <c r="X321" s="173"/>
      <c r="Y321" s="173"/>
      <c r="Z321" s="173"/>
      <c r="AA321" s="173"/>
      <c r="AB321" s="173"/>
      <c r="AC321" s="174"/>
      <c r="AE321" s="507"/>
      <c r="AG321" s="507"/>
      <c r="AI321" s="507"/>
      <c r="AK321" s="92"/>
    </row>
    <row r="322" spans="4:37" ht="12.75" customHeight="1" outlineLevel="1">
      <c r="D322" s="106" t="str">
        <f>'Line Items'!D374</f>
        <v>Station Access Income QX - Blake Street</v>
      </c>
      <c r="E322" s="89"/>
      <c r="F322" s="107" t="str">
        <f t="shared" si="7"/>
        <v>£000</v>
      </c>
      <c r="G322" s="173"/>
      <c r="H322" s="173"/>
      <c r="I322" s="173"/>
      <c r="J322" s="173"/>
      <c r="K322" s="173"/>
      <c r="L322" s="173"/>
      <c r="M322" s="173"/>
      <c r="N322" s="173"/>
      <c r="O322" s="173"/>
      <c r="P322" s="173"/>
      <c r="Q322" s="173"/>
      <c r="R322" s="173"/>
      <c r="S322" s="173"/>
      <c r="T322" s="173"/>
      <c r="U322" s="173"/>
      <c r="V322" s="173"/>
      <c r="W322" s="173"/>
      <c r="X322" s="173"/>
      <c r="Y322" s="173"/>
      <c r="Z322" s="173"/>
      <c r="AA322" s="173"/>
      <c r="AB322" s="173"/>
      <c r="AC322" s="174"/>
      <c r="AE322" s="507"/>
      <c r="AG322" s="507"/>
      <c r="AI322" s="507"/>
      <c r="AK322" s="92"/>
    </row>
    <row r="323" spans="4:37" ht="12.75" customHeight="1" outlineLevel="1">
      <c r="D323" s="106" t="str">
        <f>'Line Items'!D375</f>
        <v>Station Access Income QX - Blakedown</v>
      </c>
      <c r="E323" s="89"/>
      <c r="F323" s="107" t="str">
        <f t="shared" si="7"/>
        <v>£000</v>
      </c>
      <c r="G323" s="173"/>
      <c r="H323" s="173"/>
      <c r="I323" s="173"/>
      <c r="J323" s="173"/>
      <c r="K323" s="173"/>
      <c r="L323" s="173"/>
      <c r="M323" s="173"/>
      <c r="N323" s="173"/>
      <c r="O323" s="173"/>
      <c r="P323" s="173"/>
      <c r="Q323" s="173"/>
      <c r="R323" s="173"/>
      <c r="S323" s="173"/>
      <c r="T323" s="173"/>
      <c r="U323" s="173"/>
      <c r="V323" s="173"/>
      <c r="W323" s="173"/>
      <c r="X323" s="173"/>
      <c r="Y323" s="173"/>
      <c r="Z323" s="173"/>
      <c r="AA323" s="173"/>
      <c r="AB323" s="173"/>
      <c r="AC323" s="174"/>
      <c r="AE323" s="507"/>
      <c r="AG323" s="507"/>
      <c r="AI323" s="507"/>
      <c r="AK323" s="92"/>
    </row>
    <row r="324" spans="4:37" ht="12.75" customHeight="1" outlineLevel="1">
      <c r="D324" s="106" t="str">
        <f>'Line Items'!D376</f>
        <v>Station Access Income QX - Bletchley</v>
      </c>
      <c r="E324" s="89"/>
      <c r="F324" s="107" t="str">
        <f t="shared" si="7"/>
        <v>£000</v>
      </c>
      <c r="G324" s="173"/>
      <c r="H324" s="173"/>
      <c r="I324" s="173"/>
      <c r="J324" s="173"/>
      <c r="K324" s="173"/>
      <c r="L324" s="173"/>
      <c r="M324" s="173"/>
      <c r="N324" s="173"/>
      <c r="O324" s="173"/>
      <c r="P324" s="173"/>
      <c r="Q324" s="173"/>
      <c r="R324" s="173"/>
      <c r="S324" s="173"/>
      <c r="T324" s="173"/>
      <c r="U324" s="173"/>
      <c r="V324" s="173"/>
      <c r="W324" s="173"/>
      <c r="X324" s="173"/>
      <c r="Y324" s="173"/>
      <c r="Z324" s="173"/>
      <c r="AA324" s="173"/>
      <c r="AB324" s="173"/>
      <c r="AC324" s="174"/>
      <c r="AE324" s="507"/>
      <c r="AG324" s="507"/>
      <c r="AI324" s="507"/>
      <c r="AK324" s="92"/>
    </row>
    <row r="325" spans="4:37" ht="12.75" customHeight="1" outlineLevel="1">
      <c r="D325" s="106" t="str">
        <f>'Line Items'!D377</f>
        <v>Station Access Income QX - Bloxwich</v>
      </c>
      <c r="E325" s="89"/>
      <c r="F325" s="107" t="str">
        <f t="shared" si="7"/>
        <v>£000</v>
      </c>
      <c r="G325" s="173"/>
      <c r="H325" s="173"/>
      <c r="I325" s="173"/>
      <c r="J325" s="173"/>
      <c r="K325" s="173"/>
      <c r="L325" s="173"/>
      <c r="M325" s="173"/>
      <c r="N325" s="173"/>
      <c r="O325" s="173"/>
      <c r="P325" s="173"/>
      <c r="Q325" s="173"/>
      <c r="R325" s="173"/>
      <c r="S325" s="173"/>
      <c r="T325" s="173"/>
      <c r="U325" s="173"/>
      <c r="V325" s="173"/>
      <c r="W325" s="173"/>
      <c r="X325" s="173"/>
      <c r="Y325" s="173"/>
      <c r="Z325" s="173"/>
      <c r="AA325" s="173"/>
      <c r="AB325" s="173"/>
      <c r="AC325" s="174"/>
      <c r="AE325" s="507"/>
      <c r="AG325" s="507"/>
      <c r="AI325" s="507"/>
      <c r="AK325" s="92"/>
    </row>
    <row r="326" spans="4:37" ht="12.75" customHeight="1" outlineLevel="1">
      <c r="D326" s="106" t="str">
        <f>'Line Items'!D378</f>
        <v>Station Access Income QX - Bloxwich North</v>
      </c>
      <c r="E326" s="89"/>
      <c r="F326" s="107" t="str">
        <f t="shared" si="7"/>
        <v>£000</v>
      </c>
      <c r="G326" s="173"/>
      <c r="H326" s="173"/>
      <c r="I326" s="173"/>
      <c r="J326" s="173"/>
      <c r="K326" s="173"/>
      <c r="L326" s="173"/>
      <c r="M326" s="173"/>
      <c r="N326" s="173"/>
      <c r="O326" s="173"/>
      <c r="P326" s="173"/>
      <c r="Q326" s="173"/>
      <c r="R326" s="173"/>
      <c r="S326" s="173"/>
      <c r="T326" s="173"/>
      <c r="U326" s="173"/>
      <c r="V326" s="173"/>
      <c r="W326" s="173"/>
      <c r="X326" s="173"/>
      <c r="Y326" s="173"/>
      <c r="Z326" s="173"/>
      <c r="AA326" s="173"/>
      <c r="AB326" s="173"/>
      <c r="AC326" s="174"/>
      <c r="AE326" s="507"/>
      <c r="AG326" s="507"/>
      <c r="AI326" s="507"/>
      <c r="AK326" s="92"/>
    </row>
    <row r="327" spans="4:37" ht="12.75" customHeight="1" outlineLevel="1">
      <c r="D327" s="106" t="str">
        <f>'Line Items'!D379</f>
        <v>Station Access Income QX - Bordesley</v>
      </c>
      <c r="E327" s="89"/>
      <c r="F327" s="107" t="str">
        <f t="shared" si="7"/>
        <v>£000</v>
      </c>
      <c r="G327" s="173"/>
      <c r="H327" s="173"/>
      <c r="I327" s="173"/>
      <c r="J327" s="173"/>
      <c r="K327" s="173"/>
      <c r="L327" s="173"/>
      <c r="M327" s="173"/>
      <c r="N327" s="173"/>
      <c r="O327" s="173"/>
      <c r="P327" s="173"/>
      <c r="Q327" s="173"/>
      <c r="R327" s="173"/>
      <c r="S327" s="173"/>
      <c r="T327" s="173"/>
      <c r="U327" s="173"/>
      <c r="V327" s="173"/>
      <c r="W327" s="173"/>
      <c r="X327" s="173"/>
      <c r="Y327" s="173"/>
      <c r="Z327" s="173"/>
      <c r="AA327" s="173"/>
      <c r="AB327" s="173"/>
      <c r="AC327" s="174"/>
      <c r="AE327" s="507"/>
      <c r="AG327" s="507"/>
      <c r="AI327" s="507"/>
      <c r="AK327" s="92"/>
    </row>
    <row r="328" spans="4:37" ht="12.75" customHeight="1" outlineLevel="1">
      <c r="D328" s="106" t="str">
        <f>'Line Items'!D380</f>
        <v>Station Access Income QX - Bournville</v>
      </c>
      <c r="E328" s="89"/>
      <c r="F328" s="107" t="str">
        <f t="shared" si="7"/>
        <v>£000</v>
      </c>
      <c r="G328" s="173"/>
      <c r="H328" s="173"/>
      <c r="I328" s="173"/>
      <c r="J328" s="173"/>
      <c r="K328" s="173"/>
      <c r="L328" s="173"/>
      <c r="M328" s="173"/>
      <c r="N328" s="173"/>
      <c r="O328" s="173"/>
      <c r="P328" s="173"/>
      <c r="Q328" s="173"/>
      <c r="R328" s="173"/>
      <c r="S328" s="173"/>
      <c r="T328" s="173"/>
      <c r="U328" s="173"/>
      <c r="V328" s="173"/>
      <c r="W328" s="173"/>
      <c r="X328" s="173"/>
      <c r="Y328" s="173"/>
      <c r="Z328" s="173"/>
      <c r="AA328" s="173"/>
      <c r="AB328" s="173"/>
      <c r="AC328" s="174"/>
      <c r="AE328" s="507"/>
      <c r="AG328" s="507"/>
      <c r="AI328" s="507"/>
      <c r="AK328" s="92"/>
    </row>
    <row r="329" spans="4:37" ht="12.75" customHeight="1" outlineLevel="1">
      <c r="D329" s="106" t="str">
        <f>'Line Items'!D381</f>
        <v>Station Access Income QX - Bow Brickhill</v>
      </c>
      <c r="E329" s="89"/>
      <c r="F329" s="107" t="str">
        <f t="shared" si="7"/>
        <v>£000</v>
      </c>
      <c r="G329" s="173"/>
      <c r="H329" s="173"/>
      <c r="I329" s="173"/>
      <c r="J329" s="173"/>
      <c r="K329" s="173"/>
      <c r="L329" s="173"/>
      <c r="M329" s="173"/>
      <c r="N329" s="173"/>
      <c r="O329" s="173"/>
      <c r="P329" s="173"/>
      <c r="Q329" s="173"/>
      <c r="R329" s="173"/>
      <c r="S329" s="173"/>
      <c r="T329" s="173"/>
      <c r="U329" s="173"/>
      <c r="V329" s="173"/>
      <c r="W329" s="173"/>
      <c r="X329" s="173"/>
      <c r="Y329" s="173"/>
      <c r="Z329" s="173"/>
      <c r="AA329" s="173"/>
      <c r="AB329" s="173"/>
      <c r="AC329" s="174"/>
      <c r="AE329" s="507"/>
      <c r="AG329" s="507"/>
      <c r="AI329" s="507"/>
      <c r="AK329" s="92"/>
    </row>
    <row r="330" spans="4:37" ht="12.75" customHeight="1" outlineLevel="1">
      <c r="D330" s="106" t="str">
        <f>'Line Items'!D382</f>
        <v>Station Access Income QX - Bricket Wood</v>
      </c>
      <c r="E330" s="89"/>
      <c r="F330" s="107" t="str">
        <f t="shared" si="7"/>
        <v>£000</v>
      </c>
      <c r="G330" s="173"/>
      <c r="H330" s="173"/>
      <c r="I330" s="173"/>
      <c r="J330" s="173"/>
      <c r="K330" s="173"/>
      <c r="L330" s="173"/>
      <c r="M330" s="173"/>
      <c r="N330" s="173"/>
      <c r="O330" s="173"/>
      <c r="P330" s="173"/>
      <c r="Q330" s="173"/>
      <c r="R330" s="173"/>
      <c r="S330" s="173"/>
      <c r="T330" s="173"/>
      <c r="U330" s="173"/>
      <c r="V330" s="173"/>
      <c r="W330" s="173"/>
      <c r="X330" s="173"/>
      <c r="Y330" s="173"/>
      <c r="Z330" s="173"/>
      <c r="AA330" s="173"/>
      <c r="AB330" s="173"/>
      <c r="AC330" s="174"/>
      <c r="AE330" s="507"/>
      <c r="AG330" s="507"/>
      <c r="AI330" s="507"/>
      <c r="AK330" s="92"/>
    </row>
    <row r="331" spans="4:37" ht="12.75" customHeight="1" outlineLevel="1">
      <c r="D331" s="106" t="str">
        <f>'Line Items'!D383</f>
        <v>Station Access Income QX - Bromsgrove</v>
      </c>
      <c r="E331" s="89"/>
      <c r="F331" s="107" t="str">
        <f t="shared" si="7"/>
        <v>£000</v>
      </c>
      <c r="G331" s="173"/>
      <c r="H331" s="173"/>
      <c r="I331" s="173"/>
      <c r="J331" s="173"/>
      <c r="K331" s="173"/>
      <c r="L331" s="173"/>
      <c r="M331" s="173"/>
      <c r="N331" s="173"/>
      <c r="O331" s="173"/>
      <c r="P331" s="173"/>
      <c r="Q331" s="173"/>
      <c r="R331" s="173"/>
      <c r="S331" s="173"/>
      <c r="T331" s="173"/>
      <c r="U331" s="173"/>
      <c r="V331" s="173"/>
      <c r="W331" s="173"/>
      <c r="X331" s="173"/>
      <c r="Y331" s="173"/>
      <c r="Z331" s="173"/>
      <c r="AA331" s="173"/>
      <c r="AB331" s="173"/>
      <c r="AC331" s="174"/>
      <c r="AE331" s="507"/>
      <c r="AG331" s="507"/>
      <c r="AI331" s="507"/>
      <c r="AK331" s="92"/>
    </row>
    <row r="332" spans="4:37" ht="12.75" customHeight="1" outlineLevel="1">
      <c r="D332" s="106" t="str">
        <f>'Line Items'!D384</f>
        <v>Station Access Income QX - Butlers lane</v>
      </c>
      <c r="E332" s="89"/>
      <c r="F332" s="107" t="str">
        <f t="shared" si="7"/>
        <v>£000</v>
      </c>
      <c r="G332" s="173"/>
      <c r="H332" s="173"/>
      <c r="I332" s="173"/>
      <c r="J332" s="173"/>
      <c r="K332" s="173"/>
      <c r="L332" s="173"/>
      <c r="M332" s="173"/>
      <c r="N332" s="173"/>
      <c r="O332" s="173"/>
      <c r="P332" s="173"/>
      <c r="Q332" s="173"/>
      <c r="R332" s="173"/>
      <c r="S332" s="173"/>
      <c r="T332" s="173"/>
      <c r="U332" s="173"/>
      <c r="V332" s="173"/>
      <c r="W332" s="173"/>
      <c r="X332" s="173"/>
      <c r="Y332" s="173"/>
      <c r="Z332" s="173"/>
      <c r="AA332" s="173"/>
      <c r="AB332" s="173"/>
      <c r="AC332" s="174"/>
      <c r="AE332" s="507"/>
      <c r="AG332" s="507"/>
      <c r="AI332" s="507"/>
      <c r="AK332" s="92"/>
    </row>
    <row r="333" spans="4:37" ht="12.75" customHeight="1" outlineLevel="1">
      <c r="D333" s="106" t="str">
        <f>'Line Items'!D385</f>
        <v>Station Access Income QX - Canley</v>
      </c>
      <c r="E333" s="89"/>
      <c r="F333" s="107" t="str">
        <f t="shared" si="7"/>
        <v>£000</v>
      </c>
      <c r="G333" s="173"/>
      <c r="H333" s="173"/>
      <c r="I333" s="173"/>
      <c r="J333" s="173"/>
      <c r="K333" s="173"/>
      <c r="L333" s="173"/>
      <c r="M333" s="173"/>
      <c r="N333" s="173"/>
      <c r="O333" s="173"/>
      <c r="P333" s="173"/>
      <c r="Q333" s="173"/>
      <c r="R333" s="173"/>
      <c r="S333" s="173"/>
      <c r="T333" s="173"/>
      <c r="U333" s="173"/>
      <c r="V333" s="173"/>
      <c r="W333" s="173"/>
      <c r="X333" s="173"/>
      <c r="Y333" s="173"/>
      <c r="Z333" s="173"/>
      <c r="AA333" s="173"/>
      <c r="AB333" s="173"/>
      <c r="AC333" s="174"/>
      <c r="AE333" s="507"/>
      <c r="AG333" s="507"/>
      <c r="AI333" s="507"/>
      <c r="AK333" s="92"/>
    </row>
    <row r="334" spans="4:37" ht="12.75" customHeight="1" outlineLevel="1">
      <c r="D334" s="106" t="str">
        <f>'Line Items'!D386</f>
        <v>Station Access Income QX - Cannock</v>
      </c>
      <c r="E334" s="89"/>
      <c r="F334" s="107" t="str">
        <f t="shared" si="7"/>
        <v>£000</v>
      </c>
      <c r="G334" s="173"/>
      <c r="H334" s="173"/>
      <c r="I334" s="173"/>
      <c r="J334" s="173"/>
      <c r="K334" s="173"/>
      <c r="L334" s="173"/>
      <c r="M334" s="173"/>
      <c r="N334" s="173"/>
      <c r="O334" s="173"/>
      <c r="P334" s="173"/>
      <c r="Q334" s="173"/>
      <c r="R334" s="173"/>
      <c r="S334" s="173"/>
      <c r="T334" s="173"/>
      <c r="U334" s="173"/>
      <c r="V334" s="173"/>
      <c r="W334" s="173"/>
      <c r="X334" s="173"/>
      <c r="Y334" s="173"/>
      <c r="Z334" s="173"/>
      <c r="AA334" s="173"/>
      <c r="AB334" s="173"/>
      <c r="AC334" s="174"/>
      <c r="AE334" s="507"/>
      <c r="AG334" s="507"/>
      <c r="AI334" s="507"/>
      <c r="AK334" s="92"/>
    </row>
    <row r="335" spans="4:37" ht="12.75" customHeight="1" outlineLevel="1">
      <c r="D335" s="106" t="str">
        <f>'Line Items'!D387</f>
        <v>Station Access Income QX - Cheddington</v>
      </c>
      <c r="E335" s="89"/>
      <c r="F335" s="107" t="str">
        <f t="shared" si="7"/>
        <v>£000</v>
      </c>
      <c r="G335" s="173"/>
      <c r="H335" s="173"/>
      <c r="I335" s="173"/>
      <c r="J335" s="173"/>
      <c r="K335" s="173"/>
      <c r="L335" s="173"/>
      <c r="M335" s="173"/>
      <c r="N335" s="173"/>
      <c r="O335" s="173"/>
      <c r="P335" s="173"/>
      <c r="Q335" s="173"/>
      <c r="R335" s="173"/>
      <c r="S335" s="173"/>
      <c r="T335" s="173"/>
      <c r="U335" s="173"/>
      <c r="V335" s="173"/>
      <c r="W335" s="173"/>
      <c r="X335" s="173"/>
      <c r="Y335" s="173"/>
      <c r="Z335" s="173"/>
      <c r="AA335" s="173"/>
      <c r="AB335" s="173"/>
      <c r="AC335" s="174"/>
      <c r="AE335" s="507"/>
      <c r="AG335" s="507"/>
      <c r="AI335" s="507"/>
      <c r="AK335" s="92"/>
    </row>
    <row r="336" spans="4:37" ht="12.75" customHeight="1" outlineLevel="1">
      <c r="D336" s="106" t="str">
        <f>'Line Items'!D388</f>
        <v>Station Access Income QX - Chester Road</v>
      </c>
      <c r="E336" s="89"/>
      <c r="F336" s="107" t="str">
        <f t="shared" si="7"/>
        <v>£000</v>
      </c>
      <c r="G336" s="173"/>
      <c r="H336" s="173"/>
      <c r="I336" s="173"/>
      <c r="J336" s="173"/>
      <c r="K336" s="173"/>
      <c r="L336" s="173"/>
      <c r="M336" s="173"/>
      <c r="N336" s="173"/>
      <c r="O336" s="173"/>
      <c r="P336" s="173"/>
      <c r="Q336" s="173"/>
      <c r="R336" s="173"/>
      <c r="S336" s="173"/>
      <c r="T336" s="173"/>
      <c r="U336" s="173"/>
      <c r="V336" s="173"/>
      <c r="W336" s="173"/>
      <c r="X336" s="173"/>
      <c r="Y336" s="173"/>
      <c r="Z336" s="173"/>
      <c r="AA336" s="173"/>
      <c r="AB336" s="173"/>
      <c r="AC336" s="174"/>
      <c r="AE336" s="507"/>
      <c r="AG336" s="507"/>
      <c r="AI336" s="507"/>
      <c r="AK336" s="92"/>
    </row>
    <row r="337" spans="4:37" ht="12.75" customHeight="1" outlineLevel="1">
      <c r="D337" s="106" t="str">
        <f>'Line Items'!D389</f>
        <v>Station Access Income QX - Claverdon</v>
      </c>
      <c r="E337" s="89"/>
      <c r="F337" s="107" t="str">
        <f t="shared" si="7"/>
        <v>£000</v>
      </c>
      <c r="G337" s="173"/>
      <c r="H337" s="173"/>
      <c r="I337" s="173"/>
      <c r="J337" s="173"/>
      <c r="K337" s="173"/>
      <c r="L337" s="173"/>
      <c r="M337" s="173"/>
      <c r="N337" s="173"/>
      <c r="O337" s="173"/>
      <c r="P337" s="173"/>
      <c r="Q337" s="173"/>
      <c r="R337" s="173"/>
      <c r="S337" s="173"/>
      <c r="T337" s="173"/>
      <c r="U337" s="173"/>
      <c r="V337" s="173"/>
      <c r="W337" s="173"/>
      <c r="X337" s="173"/>
      <c r="Y337" s="173"/>
      <c r="Z337" s="173"/>
      <c r="AA337" s="173"/>
      <c r="AB337" s="173"/>
      <c r="AC337" s="174"/>
      <c r="AE337" s="507"/>
      <c r="AG337" s="507"/>
      <c r="AI337" s="507"/>
      <c r="AK337" s="92"/>
    </row>
    <row r="338" spans="4:37" ht="12.75" customHeight="1" outlineLevel="1">
      <c r="D338" s="106" t="str">
        <f>'Line Items'!D390</f>
        <v>Station Access Income QX - Codsall</v>
      </c>
      <c r="E338" s="89"/>
      <c r="F338" s="107" t="str">
        <f t="shared" si="7"/>
        <v>£000</v>
      </c>
      <c r="G338" s="173"/>
      <c r="H338" s="173"/>
      <c r="I338" s="173"/>
      <c r="J338" s="173"/>
      <c r="K338" s="173"/>
      <c r="L338" s="173"/>
      <c r="M338" s="173"/>
      <c r="N338" s="173"/>
      <c r="O338" s="173"/>
      <c r="P338" s="173"/>
      <c r="Q338" s="173"/>
      <c r="R338" s="173"/>
      <c r="S338" s="173"/>
      <c r="T338" s="173"/>
      <c r="U338" s="173"/>
      <c r="V338" s="173"/>
      <c r="W338" s="173"/>
      <c r="X338" s="173"/>
      <c r="Y338" s="173"/>
      <c r="Z338" s="173"/>
      <c r="AA338" s="173"/>
      <c r="AB338" s="173"/>
      <c r="AC338" s="174"/>
      <c r="AE338" s="507"/>
      <c r="AG338" s="507"/>
      <c r="AI338" s="507"/>
      <c r="AK338" s="92"/>
    </row>
    <row r="339" spans="4:37" ht="12.75" customHeight="1" outlineLevel="1">
      <c r="D339" s="106" t="str">
        <f>'Line Items'!D391</f>
        <v>Station Access Income QX - Colwall</v>
      </c>
      <c r="E339" s="89"/>
      <c r="F339" s="107" t="str">
        <f t="shared" si="7"/>
        <v>£000</v>
      </c>
      <c r="G339" s="173"/>
      <c r="H339" s="173"/>
      <c r="I339" s="173"/>
      <c r="J339" s="173"/>
      <c r="K339" s="173"/>
      <c r="L339" s="173"/>
      <c r="M339" s="173"/>
      <c r="N339" s="173"/>
      <c r="O339" s="173"/>
      <c r="P339" s="173"/>
      <c r="Q339" s="173"/>
      <c r="R339" s="173"/>
      <c r="S339" s="173"/>
      <c r="T339" s="173"/>
      <c r="U339" s="173"/>
      <c r="V339" s="173"/>
      <c r="W339" s="173"/>
      <c r="X339" s="173"/>
      <c r="Y339" s="173"/>
      <c r="Z339" s="173"/>
      <c r="AA339" s="173"/>
      <c r="AB339" s="173"/>
      <c r="AC339" s="174"/>
      <c r="AE339" s="507"/>
      <c r="AG339" s="507"/>
      <c r="AI339" s="507"/>
      <c r="AK339" s="92"/>
    </row>
    <row r="340" spans="4:37" ht="12.75" customHeight="1" outlineLevel="1">
      <c r="D340" s="106" t="str">
        <f>'Line Items'!D392</f>
        <v>Station Access Income QX - Coleshill Parkway</v>
      </c>
      <c r="E340" s="89"/>
      <c r="F340" s="107" t="str">
        <f t="shared" si="7"/>
        <v>£000</v>
      </c>
      <c r="G340" s="173"/>
      <c r="H340" s="173"/>
      <c r="I340" s="173"/>
      <c r="J340" s="173"/>
      <c r="K340" s="173"/>
      <c r="L340" s="173"/>
      <c r="M340" s="173"/>
      <c r="N340" s="173"/>
      <c r="O340" s="173"/>
      <c r="P340" s="173"/>
      <c r="Q340" s="173"/>
      <c r="R340" s="173"/>
      <c r="S340" s="173"/>
      <c r="T340" s="173"/>
      <c r="U340" s="173"/>
      <c r="V340" s="173"/>
      <c r="W340" s="173"/>
      <c r="X340" s="173"/>
      <c r="Y340" s="173"/>
      <c r="Z340" s="173"/>
      <c r="AA340" s="173"/>
      <c r="AB340" s="173"/>
      <c r="AC340" s="174"/>
      <c r="AE340" s="507"/>
      <c r="AG340" s="507"/>
      <c r="AI340" s="507"/>
      <c r="AK340" s="92"/>
    </row>
    <row r="341" spans="4:37" ht="12.75" customHeight="1" outlineLevel="1">
      <c r="D341" s="106" t="str">
        <f>'Line Items'!D393</f>
        <v>Station Access Income QX - Coseley</v>
      </c>
      <c r="E341" s="89"/>
      <c r="F341" s="107" t="str">
        <f t="shared" si="7"/>
        <v>£000</v>
      </c>
      <c r="G341" s="173"/>
      <c r="H341" s="173"/>
      <c r="I341" s="173"/>
      <c r="J341" s="173"/>
      <c r="K341" s="173"/>
      <c r="L341" s="173"/>
      <c r="M341" s="173"/>
      <c r="N341" s="173"/>
      <c r="O341" s="173"/>
      <c r="P341" s="173"/>
      <c r="Q341" s="173"/>
      <c r="R341" s="173"/>
      <c r="S341" s="173"/>
      <c r="T341" s="173"/>
      <c r="U341" s="173"/>
      <c r="V341" s="173"/>
      <c r="W341" s="173"/>
      <c r="X341" s="173"/>
      <c r="Y341" s="173"/>
      <c r="Z341" s="173"/>
      <c r="AA341" s="173"/>
      <c r="AB341" s="173"/>
      <c r="AC341" s="174"/>
      <c r="AE341" s="507"/>
      <c r="AG341" s="507"/>
      <c r="AI341" s="507"/>
      <c r="AK341" s="92"/>
    </row>
    <row r="342" spans="4:37" ht="12.75" customHeight="1" outlineLevel="1">
      <c r="D342" s="106" t="str">
        <f>'Line Items'!D394</f>
        <v>Station Access Income QX - Cosford</v>
      </c>
      <c r="E342" s="89"/>
      <c r="F342" s="107" t="str">
        <f t="shared" si="7"/>
        <v>£000</v>
      </c>
      <c r="G342" s="173"/>
      <c r="H342" s="173"/>
      <c r="I342" s="173"/>
      <c r="J342" s="173"/>
      <c r="K342" s="173"/>
      <c r="L342" s="173"/>
      <c r="M342" s="173"/>
      <c r="N342" s="173"/>
      <c r="O342" s="173"/>
      <c r="P342" s="173"/>
      <c r="Q342" s="173"/>
      <c r="R342" s="173"/>
      <c r="S342" s="173"/>
      <c r="T342" s="173"/>
      <c r="U342" s="173"/>
      <c r="V342" s="173"/>
      <c r="W342" s="173"/>
      <c r="X342" s="173"/>
      <c r="Y342" s="173"/>
      <c r="Z342" s="173"/>
      <c r="AA342" s="173"/>
      <c r="AB342" s="173"/>
      <c r="AC342" s="174"/>
      <c r="AE342" s="507"/>
      <c r="AG342" s="507"/>
      <c r="AI342" s="507"/>
      <c r="AK342" s="92"/>
    </row>
    <row r="343" spans="4:37" ht="12.75" customHeight="1" outlineLevel="1">
      <c r="D343" s="106" t="str">
        <f>'Line Items'!D395</f>
        <v>Station Access Income QX - Coventry Arena</v>
      </c>
      <c r="E343" s="89"/>
      <c r="F343" s="107" t="str">
        <f t="shared" si="7"/>
        <v>£000</v>
      </c>
      <c r="G343" s="173"/>
      <c r="H343" s="173"/>
      <c r="I343" s="173"/>
      <c r="J343" s="173"/>
      <c r="K343" s="173"/>
      <c r="L343" s="173"/>
      <c r="M343" s="173"/>
      <c r="N343" s="173"/>
      <c r="O343" s="173"/>
      <c r="P343" s="173"/>
      <c r="Q343" s="173"/>
      <c r="R343" s="173"/>
      <c r="S343" s="173"/>
      <c r="T343" s="173"/>
      <c r="U343" s="173"/>
      <c r="V343" s="173"/>
      <c r="W343" s="173"/>
      <c r="X343" s="173"/>
      <c r="Y343" s="173"/>
      <c r="Z343" s="173"/>
      <c r="AA343" s="173"/>
      <c r="AB343" s="173"/>
      <c r="AC343" s="174"/>
      <c r="AE343" s="507"/>
      <c r="AG343" s="507"/>
      <c r="AI343" s="507"/>
      <c r="AK343" s="92"/>
    </row>
    <row r="344" spans="4:37" ht="12.75" customHeight="1" outlineLevel="1">
      <c r="D344" s="106" t="str">
        <f>'Line Items'!D396</f>
        <v>Station Access Income QX - Cradley Heath</v>
      </c>
      <c r="E344" s="89"/>
      <c r="F344" s="107" t="str">
        <f t="shared" si="7"/>
        <v>£000</v>
      </c>
      <c r="G344" s="173"/>
      <c r="H344" s="173"/>
      <c r="I344" s="173"/>
      <c r="J344" s="173"/>
      <c r="K344" s="173"/>
      <c r="L344" s="173"/>
      <c r="M344" s="173"/>
      <c r="N344" s="173"/>
      <c r="O344" s="173"/>
      <c r="P344" s="173"/>
      <c r="Q344" s="173"/>
      <c r="R344" s="173"/>
      <c r="S344" s="173"/>
      <c r="T344" s="173"/>
      <c r="U344" s="173"/>
      <c r="V344" s="173"/>
      <c r="W344" s="173"/>
      <c r="X344" s="173"/>
      <c r="Y344" s="173"/>
      <c r="Z344" s="173"/>
      <c r="AA344" s="173"/>
      <c r="AB344" s="173"/>
      <c r="AC344" s="174"/>
      <c r="AE344" s="507"/>
      <c r="AG344" s="507"/>
      <c r="AI344" s="507"/>
      <c r="AK344" s="92"/>
    </row>
    <row r="345" spans="4:37" ht="12.75" customHeight="1" outlineLevel="1">
      <c r="D345" s="106" t="str">
        <f>'Line Items'!D397</f>
        <v>Station Access Income QX - Danzey</v>
      </c>
      <c r="E345" s="89"/>
      <c r="F345" s="107" t="str">
        <f t="shared" si="7"/>
        <v>£000</v>
      </c>
      <c r="G345" s="173"/>
      <c r="H345" s="173"/>
      <c r="I345" s="173"/>
      <c r="J345" s="173"/>
      <c r="K345" s="173"/>
      <c r="L345" s="173"/>
      <c r="M345" s="173"/>
      <c r="N345" s="173"/>
      <c r="O345" s="173"/>
      <c r="P345" s="173"/>
      <c r="Q345" s="173"/>
      <c r="R345" s="173"/>
      <c r="S345" s="173"/>
      <c r="T345" s="173"/>
      <c r="U345" s="173"/>
      <c r="V345" s="173"/>
      <c r="W345" s="173"/>
      <c r="X345" s="173"/>
      <c r="Y345" s="173"/>
      <c r="Z345" s="173"/>
      <c r="AA345" s="173"/>
      <c r="AB345" s="173"/>
      <c r="AC345" s="174"/>
      <c r="AE345" s="507"/>
      <c r="AG345" s="507"/>
      <c r="AI345" s="507"/>
      <c r="AK345" s="92"/>
    </row>
    <row r="346" spans="4:37" ht="12.75" customHeight="1" outlineLevel="1">
      <c r="D346" s="106" t="str">
        <f>'Line Items'!D398</f>
        <v>Station Access Income QX - Droitwich Spa</v>
      </c>
      <c r="E346" s="89"/>
      <c r="F346" s="107" t="str">
        <f t="shared" si="7"/>
        <v>£000</v>
      </c>
      <c r="G346" s="173"/>
      <c r="H346" s="173"/>
      <c r="I346" s="173"/>
      <c r="J346" s="173"/>
      <c r="K346" s="173"/>
      <c r="L346" s="173"/>
      <c r="M346" s="173"/>
      <c r="N346" s="173"/>
      <c r="O346" s="173"/>
      <c r="P346" s="173"/>
      <c r="Q346" s="173"/>
      <c r="R346" s="173"/>
      <c r="S346" s="173"/>
      <c r="T346" s="173"/>
      <c r="U346" s="173"/>
      <c r="V346" s="173"/>
      <c r="W346" s="173"/>
      <c r="X346" s="173"/>
      <c r="Y346" s="173"/>
      <c r="Z346" s="173"/>
      <c r="AA346" s="173"/>
      <c r="AB346" s="173"/>
      <c r="AC346" s="174"/>
      <c r="AE346" s="507"/>
      <c r="AG346" s="507"/>
      <c r="AI346" s="507"/>
      <c r="AK346" s="92"/>
    </row>
    <row r="347" spans="4:37" ht="12.75" customHeight="1" outlineLevel="1">
      <c r="D347" s="106" t="str">
        <f>'Line Items'!D399</f>
        <v>Station Access Income QX - Duddeston</v>
      </c>
      <c r="E347" s="89"/>
      <c r="F347" s="107" t="str">
        <f t="shared" si="7"/>
        <v>£000</v>
      </c>
      <c r="G347" s="173"/>
      <c r="H347" s="173"/>
      <c r="I347" s="173"/>
      <c r="J347" s="173"/>
      <c r="K347" s="173"/>
      <c r="L347" s="173"/>
      <c r="M347" s="173"/>
      <c r="N347" s="173"/>
      <c r="O347" s="173"/>
      <c r="P347" s="173"/>
      <c r="Q347" s="173"/>
      <c r="R347" s="173"/>
      <c r="S347" s="173"/>
      <c r="T347" s="173"/>
      <c r="U347" s="173"/>
      <c r="V347" s="173"/>
      <c r="W347" s="173"/>
      <c r="X347" s="173"/>
      <c r="Y347" s="173"/>
      <c r="Z347" s="173"/>
      <c r="AA347" s="173"/>
      <c r="AB347" s="173"/>
      <c r="AC347" s="174"/>
      <c r="AE347" s="507"/>
      <c r="AG347" s="507"/>
      <c r="AI347" s="507"/>
      <c r="AK347" s="92"/>
    </row>
    <row r="348" spans="4:37" ht="12.75" customHeight="1" outlineLevel="1">
      <c r="D348" s="106" t="str">
        <f>'Line Items'!D400</f>
        <v>Station Access Income QX - Dudley Port</v>
      </c>
      <c r="E348" s="89"/>
      <c r="F348" s="107" t="str">
        <f t="shared" si="7"/>
        <v>£000</v>
      </c>
      <c r="G348" s="173"/>
      <c r="H348" s="173"/>
      <c r="I348" s="173"/>
      <c r="J348" s="173"/>
      <c r="K348" s="173"/>
      <c r="L348" s="173"/>
      <c r="M348" s="173"/>
      <c r="N348" s="173"/>
      <c r="O348" s="173"/>
      <c r="P348" s="173"/>
      <c r="Q348" s="173"/>
      <c r="R348" s="173"/>
      <c r="S348" s="173"/>
      <c r="T348" s="173"/>
      <c r="U348" s="173"/>
      <c r="V348" s="173"/>
      <c r="W348" s="173"/>
      <c r="X348" s="173"/>
      <c r="Y348" s="173"/>
      <c r="Z348" s="173"/>
      <c r="AA348" s="173"/>
      <c r="AB348" s="173"/>
      <c r="AC348" s="174"/>
      <c r="AE348" s="507"/>
      <c r="AG348" s="507"/>
      <c r="AI348" s="507"/>
      <c r="AK348" s="92"/>
    </row>
    <row r="349" spans="4:37" ht="12.75" customHeight="1" outlineLevel="1">
      <c r="D349" s="106" t="str">
        <f>'Line Items'!D401</f>
        <v>Station Access Income QX - Earlswood (West Midlands)</v>
      </c>
      <c r="E349" s="89"/>
      <c r="F349" s="107" t="str">
        <f t="shared" si="7"/>
        <v>£000</v>
      </c>
      <c r="G349" s="173"/>
      <c r="H349" s="173"/>
      <c r="I349" s="173"/>
      <c r="J349" s="173"/>
      <c r="K349" s="173"/>
      <c r="L349" s="173"/>
      <c r="M349" s="173"/>
      <c r="N349" s="173"/>
      <c r="O349" s="173"/>
      <c r="P349" s="173"/>
      <c r="Q349" s="173"/>
      <c r="R349" s="173"/>
      <c r="S349" s="173"/>
      <c r="T349" s="173"/>
      <c r="U349" s="173"/>
      <c r="V349" s="173"/>
      <c r="W349" s="173"/>
      <c r="X349" s="173"/>
      <c r="Y349" s="173"/>
      <c r="Z349" s="173"/>
      <c r="AA349" s="173"/>
      <c r="AB349" s="173"/>
      <c r="AC349" s="174"/>
      <c r="AE349" s="507"/>
      <c r="AG349" s="507"/>
      <c r="AI349" s="507"/>
      <c r="AK349" s="92"/>
    </row>
    <row r="350" spans="4:37" ht="12.75" customHeight="1" outlineLevel="1">
      <c r="D350" s="106" t="str">
        <f>'Line Items'!D402</f>
        <v>Station Access Income QX - Erdington</v>
      </c>
      <c r="E350" s="89"/>
      <c r="F350" s="107" t="str">
        <f t="shared" si="7"/>
        <v>£000</v>
      </c>
      <c r="G350" s="173"/>
      <c r="H350" s="173"/>
      <c r="I350" s="173"/>
      <c r="J350" s="173"/>
      <c r="K350" s="173"/>
      <c r="L350" s="173"/>
      <c r="M350" s="173"/>
      <c r="N350" s="173"/>
      <c r="O350" s="173"/>
      <c r="P350" s="173"/>
      <c r="Q350" s="173"/>
      <c r="R350" s="173"/>
      <c r="S350" s="173"/>
      <c r="T350" s="173"/>
      <c r="U350" s="173"/>
      <c r="V350" s="173"/>
      <c r="W350" s="173"/>
      <c r="X350" s="173"/>
      <c r="Y350" s="173"/>
      <c r="Z350" s="173"/>
      <c r="AA350" s="173"/>
      <c r="AB350" s="173"/>
      <c r="AC350" s="174"/>
      <c r="AE350" s="507"/>
      <c r="AG350" s="507"/>
      <c r="AI350" s="507"/>
      <c r="AK350" s="92"/>
    </row>
    <row r="351" spans="4:37" ht="12.75" customHeight="1" outlineLevel="1">
      <c r="D351" s="106" t="str">
        <f>'Line Items'!D403</f>
        <v>Station Access Income QX - Fenny Stratford</v>
      </c>
      <c r="E351" s="89"/>
      <c r="F351" s="107" t="str">
        <f t="shared" si="7"/>
        <v>£000</v>
      </c>
      <c r="G351" s="173"/>
      <c r="H351" s="173"/>
      <c r="I351" s="173"/>
      <c r="J351" s="173"/>
      <c r="K351" s="173"/>
      <c r="L351" s="173"/>
      <c r="M351" s="173"/>
      <c r="N351" s="173"/>
      <c r="O351" s="173"/>
      <c r="P351" s="173"/>
      <c r="Q351" s="173"/>
      <c r="R351" s="173"/>
      <c r="S351" s="173"/>
      <c r="T351" s="173"/>
      <c r="U351" s="173"/>
      <c r="V351" s="173"/>
      <c r="W351" s="173"/>
      <c r="X351" s="173"/>
      <c r="Y351" s="173"/>
      <c r="Z351" s="173"/>
      <c r="AA351" s="173"/>
      <c r="AB351" s="173"/>
      <c r="AC351" s="174"/>
      <c r="AE351" s="507"/>
      <c r="AG351" s="507"/>
      <c r="AI351" s="507"/>
      <c r="AK351" s="92"/>
    </row>
    <row r="352" spans="4:37" ht="12.75" customHeight="1" outlineLevel="1">
      <c r="D352" s="106" t="str">
        <f>'Line Items'!D404</f>
        <v>Station Access Income QX - Five Ways</v>
      </c>
      <c r="E352" s="89"/>
      <c r="F352" s="107" t="str">
        <f t="shared" si="7"/>
        <v>£000</v>
      </c>
      <c r="G352" s="173"/>
      <c r="H352" s="173"/>
      <c r="I352" s="173"/>
      <c r="J352" s="173"/>
      <c r="K352" s="173"/>
      <c r="L352" s="173"/>
      <c r="M352" s="173"/>
      <c r="N352" s="173"/>
      <c r="O352" s="173"/>
      <c r="P352" s="173"/>
      <c r="Q352" s="173"/>
      <c r="R352" s="173"/>
      <c r="S352" s="173"/>
      <c r="T352" s="173"/>
      <c r="U352" s="173"/>
      <c r="V352" s="173"/>
      <c r="W352" s="173"/>
      <c r="X352" s="173"/>
      <c r="Y352" s="173"/>
      <c r="Z352" s="173"/>
      <c r="AA352" s="173"/>
      <c r="AB352" s="173"/>
      <c r="AC352" s="174"/>
      <c r="AE352" s="507"/>
      <c r="AG352" s="507"/>
      <c r="AI352" s="507"/>
      <c r="AK352" s="92"/>
    </row>
    <row r="353" spans="4:37" ht="12.75" customHeight="1" outlineLevel="1">
      <c r="D353" s="106" t="str">
        <f>'Line Items'!D405</f>
        <v>Station Access Income QX - Four Oaks</v>
      </c>
      <c r="E353" s="89"/>
      <c r="F353" s="107" t="str">
        <f t="shared" si="7"/>
        <v>£000</v>
      </c>
      <c r="G353" s="173"/>
      <c r="H353" s="173"/>
      <c r="I353" s="173"/>
      <c r="J353" s="173"/>
      <c r="K353" s="173"/>
      <c r="L353" s="173"/>
      <c r="M353" s="173"/>
      <c r="N353" s="173"/>
      <c r="O353" s="173"/>
      <c r="P353" s="173"/>
      <c r="Q353" s="173"/>
      <c r="R353" s="173"/>
      <c r="S353" s="173"/>
      <c r="T353" s="173"/>
      <c r="U353" s="173"/>
      <c r="V353" s="173"/>
      <c r="W353" s="173"/>
      <c r="X353" s="173"/>
      <c r="Y353" s="173"/>
      <c r="Z353" s="173"/>
      <c r="AA353" s="173"/>
      <c r="AB353" s="173"/>
      <c r="AC353" s="174"/>
      <c r="AE353" s="507"/>
      <c r="AG353" s="507"/>
      <c r="AI353" s="507"/>
      <c r="AK353" s="92"/>
    </row>
    <row r="354" spans="4:37" ht="12.75" customHeight="1" outlineLevel="1">
      <c r="D354" s="106" t="str">
        <f>'Line Items'!D406</f>
        <v>Station Access Income QX - Garston (Hertfordshire)</v>
      </c>
      <c r="E354" s="89"/>
      <c r="F354" s="107" t="str">
        <f t="shared" si="7"/>
        <v>£000</v>
      </c>
      <c r="G354" s="173"/>
      <c r="H354" s="173"/>
      <c r="I354" s="173"/>
      <c r="J354" s="173"/>
      <c r="K354" s="173"/>
      <c r="L354" s="173"/>
      <c r="M354" s="173"/>
      <c r="N354" s="173"/>
      <c r="O354" s="173"/>
      <c r="P354" s="173"/>
      <c r="Q354" s="173"/>
      <c r="R354" s="173"/>
      <c r="S354" s="173"/>
      <c r="T354" s="173"/>
      <c r="U354" s="173"/>
      <c r="V354" s="173"/>
      <c r="W354" s="173"/>
      <c r="X354" s="173"/>
      <c r="Y354" s="173"/>
      <c r="Z354" s="173"/>
      <c r="AA354" s="173"/>
      <c r="AB354" s="173"/>
      <c r="AC354" s="174"/>
      <c r="AE354" s="507"/>
      <c r="AG354" s="507"/>
      <c r="AI354" s="507"/>
      <c r="AK354" s="92"/>
    </row>
    <row r="355" spans="4:37" ht="12.75" customHeight="1" outlineLevel="1">
      <c r="D355" s="106" t="str">
        <f>'Line Items'!D407</f>
        <v>Station Access Income QX - Gravelly Hill</v>
      </c>
      <c r="E355" s="89"/>
      <c r="F355" s="107" t="str">
        <f t="shared" si="7"/>
        <v>£000</v>
      </c>
      <c r="G355" s="173"/>
      <c r="H355" s="173"/>
      <c r="I355" s="173"/>
      <c r="J355" s="173"/>
      <c r="K355" s="173"/>
      <c r="L355" s="173"/>
      <c r="M355" s="173"/>
      <c r="N355" s="173"/>
      <c r="O355" s="173"/>
      <c r="P355" s="173"/>
      <c r="Q355" s="173"/>
      <c r="R355" s="173"/>
      <c r="S355" s="173"/>
      <c r="T355" s="173"/>
      <c r="U355" s="173"/>
      <c r="V355" s="173"/>
      <c r="W355" s="173"/>
      <c r="X355" s="173"/>
      <c r="Y355" s="173"/>
      <c r="Z355" s="173"/>
      <c r="AA355" s="173"/>
      <c r="AB355" s="173"/>
      <c r="AC355" s="174"/>
      <c r="AE355" s="507"/>
      <c r="AG355" s="507"/>
      <c r="AI355" s="507"/>
      <c r="AK355" s="92"/>
    </row>
    <row r="356" spans="4:37" ht="12.75" customHeight="1" outlineLevel="1">
      <c r="D356" s="106" t="str">
        <f>'Line Items'!D408</f>
        <v>Station Access Income QX - Great Malvern</v>
      </c>
      <c r="E356" s="89"/>
      <c r="F356" s="107" t="str">
        <f t="shared" si="7"/>
        <v>£000</v>
      </c>
      <c r="G356" s="173"/>
      <c r="H356" s="173"/>
      <c r="I356" s="173"/>
      <c r="J356" s="173"/>
      <c r="K356" s="173"/>
      <c r="L356" s="173"/>
      <c r="M356" s="173"/>
      <c r="N356" s="173"/>
      <c r="O356" s="173"/>
      <c r="P356" s="173"/>
      <c r="Q356" s="173"/>
      <c r="R356" s="173"/>
      <c r="S356" s="173"/>
      <c r="T356" s="173"/>
      <c r="U356" s="173"/>
      <c r="V356" s="173"/>
      <c r="W356" s="173"/>
      <c r="X356" s="173"/>
      <c r="Y356" s="173"/>
      <c r="Z356" s="173"/>
      <c r="AA356" s="173"/>
      <c r="AB356" s="173"/>
      <c r="AC356" s="174"/>
      <c r="AE356" s="507"/>
      <c r="AG356" s="507"/>
      <c r="AI356" s="507"/>
      <c r="AK356" s="92"/>
    </row>
    <row r="357" spans="4:37" ht="12.75" customHeight="1" outlineLevel="1">
      <c r="D357" s="106" t="str">
        <f>'Line Items'!D409</f>
        <v>Station Access Income QX - Hagley</v>
      </c>
      <c r="E357" s="89"/>
      <c r="F357" s="107" t="str">
        <f t="shared" si="7"/>
        <v>£000</v>
      </c>
      <c r="G357" s="173"/>
      <c r="H357" s="173"/>
      <c r="I357" s="173"/>
      <c r="J357" s="173"/>
      <c r="K357" s="173"/>
      <c r="L357" s="173"/>
      <c r="M357" s="173"/>
      <c r="N357" s="173"/>
      <c r="O357" s="173"/>
      <c r="P357" s="173"/>
      <c r="Q357" s="173"/>
      <c r="R357" s="173"/>
      <c r="S357" s="173"/>
      <c r="T357" s="173"/>
      <c r="U357" s="173"/>
      <c r="V357" s="173"/>
      <c r="W357" s="173"/>
      <c r="X357" s="173"/>
      <c r="Y357" s="173"/>
      <c r="Z357" s="173"/>
      <c r="AA357" s="173"/>
      <c r="AB357" s="173"/>
      <c r="AC357" s="174"/>
      <c r="AE357" s="507"/>
      <c r="AG357" s="507"/>
      <c r="AI357" s="507"/>
      <c r="AK357" s="92"/>
    </row>
    <row r="358" spans="4:37" ht="12.75" customHeight="1" outlineLevel="1">
      <c r="D358" s="106" t="str">
        <f>'Line Items'!D410</f>
        <v>Station Access Income QX - Hall Green</v>
      </c>
      <c r="E358" s="89"/>
      <c r="F358" s="107" t="str">
        <f t="shared" si="7"/>
        <v>£000</v>
      </c>
      <c r="G358" s="173"/>
      <c r="H358" s="173"/>
      <c r="I358" s="173"/>
      <c r="J358" s="173"/>
      <c r="K358" s="173"/>
      <c r="L358" s="173"/>
      <c r="M358" s="173"/>
      <c r="N358" s="173"/>
      <c r="O358" s="173"/>
      <c r="P358" s="173"/>
      <c r="Q358" s="173"/>
      <c r="R358" s="173"/>
      <c r="S358" s="173"/>
      <c r="T358" s="173"/>
      <c r="U358" s="173"/>
      <c r="V358" s="173"/>
      <c r="W358" s="173"/>
      <c r="X358" s="173"/>
      <c r="Y358" s="173"/>
      <c r="Z358" s="173"/>
      <c r="AA358" s="173"/>
      <c r="AB358" s="173"/>
      <c r="AC358" s="174"/>
      <c r="AE358" s="507"/>
      <c r="AG358" s="507"/>
      <c r="AI358" s="507"/>
      <c r="AK358" s="92"/>
    </row>
    <row r="359" spans="4:37" ht="12.75" customHeight="1" outlineLevel="1">
      <c r="D359" s="106" t="str">
        <f>'Line Items'!D411</f>
        <v>Station Access Income QX - Hampton-in-Arden</v>
      </c>
      <c r="E359" s="89"/>
      <c r="F359" s="107" t="str">
        <f t="shared" si="7"/>
        <v>£000</v>
      </c>
      <c r="G359" s="173"/>
      <c r="H359" s="173"/>
      <c r="I359" s="173"/>
      <c r="J359" s="173"/>
      <c r="K359" s="173"/>
      <c r="L359" s="173"/>
      <c r="M359" s="173"/>
      <c r="N359" s="173"/>
      <c r="O359" s="173"/>
      <c r="P359" s="173"/>
      <c r="Q359" s="173"/>
      <c r="R359" s="173"/>
      <c r="S359" s="173"/>
      <c r="T359" s="173"/>
      <c r="U359" s="173"/>
      <c r="V359" s="173"/>
      <c r="W359" s="173"/>
      <c r="X359" s="173"/>
      <c r="Y359" s="173"/>
      <c r="Z359" s="173"/>
      <c r="AA359" s="173"/>
      <c r="AB359" s="173"/>
      <c r="AC359" s="174"/>
      <c r="AE359" s="507"/>
      <c r="AG359" s="507"/>
      <c r="AI359" s="507"/>
      <c r="AK359" s="92"/>
    </row>
    <row r="360" spans="4:37" ht="12.75" customHeight="1" outlineLevel="1">
      <c r="D360" s="106" t="str">
        <f>'Line Items'!D412</f>
        <v>Station Access Income QX - Hamstead</v>
      </c>
      <c r="E360" s="89"/>
      <c r="F360" s="107" t="str">
        <f t="shared" si="7"/>
        <v>£000</v>
      </c>
      <c r="G360" s="173"/>
      <c r="H360" s="173"/>
      <c r="I360" s="173"/>
      <c r="J360" s="173"/>
      <c r="K360" s="173"/>
      <c r="L360" s="173"/>
      <c r="M360" s="173"/>
      <c r="N360" s="173"/>
      <c r="O360" s="173"/>
      <c r="P360" s="173"/>
      <c r="Q360" s="173"/>
      <c r="R360" s="173"/>
      <c r="S360" s="173"/>
      <c r="T360" s="173"/>
      <c r="U360" s="173"/>
      <c r="V360" s="173"/>
      <c r="W360" s="173"/>
      <c r="X360" s="173"/>
      <c r="Y360" s="173"/>
      <c r="Z360" s="173"/>
      <c r="AA360" s="173"/>
      <c r="AB360" s="173"/>
      <c r="AC360" s="174"/>
      <c r="AE360" s="507"/>
      <c r="AG360" s="507"/>
      <c r="AI360" s="507"/>
      <c r="AK360" s="92"/>
    </row>
    <row r="361" spans="4:37" ht="12.75" customHeight="1" outlineLevel="1">
      <c r="D361" s="106" t="str">
        <f>'Line Items'!D413</f>
        <v>Station Access Income QX - Hartford</v>
      </c>
      <c r="E361" s="89"/>
      <c r="F361" s="107" t="str">
        <f t="shared" si="7"/>
        <v>£000</v>
      </c>
      <c r="G361" s="173"/>
      <c r="H361" s="173"/>
      <c r="I361" s="173"/>
      <c r="J361" s="173"/>
      <c r="K361" s="173"/>
      <c r="L361" s="173"/>
      <c r="M361" s="173"/>
      <c r="N361" s="173"/>
      <c r="O361" s="173"/>
      <c r="P361" s="173"/>
      <c r="Q361" s="173"/>
      <c r="R361" s="173"/>
      <c r="S361" s="173"/>
      <c r="T361" s="173"/>
      <c r="U361" s="173"/>
      <c r="V361" s="173"/>
      <c r="W361" s="173"/>
      <c r="X361" s="173"/>
      <c r="Y361" s="173"/>
      <c r="Z361" s="173"/>
      <c r="AA361" s="173"/>
      <c r="AB361" s="173"/>
      <c r="AC361" s="174"/>
      <c r="AE361" s="507"/>
      <c r="AG361" s="507"/>
      <c r="AI361" s="507"/>
      <c r="AK361" s="92"/>
    </row>
    <row r="362" spans="4:37" ht="12.75" customHeight="1" outlineLevel="1">
      <c r="D362" s="106" t="str">
        <f>'Line Items'!D414</f>
        <v>Station Access Income QX - Hartlebury</v>
      </c>
      <c r="E362" s="89"/>
      <c r="F362" s="107" t="str">
        <f t="shared" si="7"/>
        <v>£000</v>
      </c>
      <c r="G362" s="173"/>
      <c r="H362" s="173"/>
      <c r="I362" s="173"/>
      <c r="J362" s="173"/>
      <c r="K362" s="173"/>
      <c r="L362" s="173"/>
      <c r="M362" s="173"/>
      <c r="N362" s="173"/>
      <c r="O362" s="173"/>
      <c r="P362" s="173"/>
      <c r="Q362" s="173"/>
      <c r="R362" s="173"/>
      <c r="S362" s="173"/>
      <c r="T362" s="173"/>
      <c r="U362" s="173"/>
      <c r="V362" s="173"/>
      <c r="W362" s="173"/>
      <c r="X362" s="173"/>
      <c r="Y362" s="173"/>
      <c r="Z362" s="173"/>
      <c r="AA362" s="173"/>
      <c r="AB362" s="173"/>
      <c r="AC362" s="174"/>
      <c r="AE362" s="507"/>
      <c r="AG362" s="507"/>
      <c r="AI362" s="507"/>
      <c r="AK362" s="92"/>
    </row>
    <row r="363" spans="4:37" ht="12.75" customHeight="1" outlineLevel="1">
      <c r="D363" s="106" t="str">
        <f>'Line Items'!D415</f>
        <v>Station Access Income QX - Hednesford</v>
      </c>
      <c r="E363" s="89"/>
      <c r="F363" s="107" t="str">
        <f t="shared" si="7"/>
        <v>£000</v>
      </c>
      <c r="G363" s="173"/>
      <c r="H363" s="173"/>
      <c r="I363" s="173"/>
      <c r="J363" s="173"/>
      <c r="K363" s="173"/>
      <c r="L363" s="173"/>
      <c r="M363" s="173"/>
      <c r="N363" s="173"/>
      <c r="O363" s="173"/>
      <c r="P363" s="173"/>
      <c r="Q363" s="173"/>
      <c r="R363" s="173"/>
      <c r="S363" s="173"/>
      <c r="T363" s="173"/>
      <c r="U363" s="173"/>
      <c r="V363" s="173"/>
      <c r="W363" s="173"/>
      <c r="X363" s="173"/>
      <c r="Y363" s="173"/>
      <c r="Z363" s="173"/>
      <c r="AA363" s="173"/>
      <c r="AB363" s="173"/>
      <c r="AC363" s="174"/>
      <c r="AE363" s="507"/>
      <c r="AG363" s="507"/>
      <c r="AI363" s="507"/>
      <c r="AK363" s="92"/>
    </row>
    <row r="364" spans="4:37" ht="12.75" customHeight="1" outlineLevel="1">
      <c r="D364" s="106" t="str">
        <f>'Line Items'!D416</f>
        <v>Station Access Income QX - Hemel Hempstead</v>
      </c>
      <c r="E364" s="89"/>
      <c r="F364" s="107" t="str">
        <f t="shared" si="7"/>
        <v>£000</v>
      </c>
      <c r="G364" s="173"/>
      <c r="H364" s="173"/>
      <c r="I364" s="173"/>
      <c r="J364" s="173"/>
      <c r="K364" s="173"/>
      <c r="L364" s="173"/>
      <c r="M364" s="173"/>
      <c r="N364" s="173"/>
      <c r="O364" s="173"/>
      <c r="P364" s="173"/>
      <c r="Q364" s="173"/>
      <c r="R364" s="173"/>
      <c r="S364" s="173"/>
      <c r="T364" s="173"/>
      <c r="U364" s="173"/>
      <c r="V364" s="173"/>
      <c r="W364" s="173"/>
      <c r="X364" s="173"/>
      <c r="Y364" s="173"/>
      <c r="Z364" s="173"/>
      <c r="AA364" s="173"/>
      <c r="AB364" s="173"/>
      <c r="AC364" s="174"/>
      <c r="AE364" s="507"/>
      <c r="AG364" s="507"/>
      <c r="AI364" s="507"/>
      <c r="AK364" s="92"/>
    </row>
    <row r="365" spans="4:37" ht="12.75" customHeight="1" outlineLevel="1">
      <c r="D365" s="106" t="str">
        <f>'Line Items'!D417</f>
        <v>Station Access Income QX - Henley-in-Arden</v>
      </c>
      <c r="E365" s="89"/>
      <c r="F365" s="107" t="str">
        <f t="shared" si="7"/>
        <v>£000</v>
      </c>
      <c r="G365" s="173"/>
      <c r="H365" s="173"/>
      <c r="I365" s="173"/>
      <c r="J365" s="173"/>
      <c r="K365" s="173"/>
      <c r="L365" s="173"/>
      <c r="M365" s="173"/>
      <c r="N365" s="173"/>
      <c r="O365" s="173"/>
      <c r="P365" s="173"/>
      <c r="Q365" s="173"/>
      <c r="R365" s="173"/>
      <c r="S365" s="173"/>
      <c r="T365" s="173"/>
      <c r="U365" s="173"/>
      <c r="V365" s="173"/>
      <c r="W365" s="173"/>
      <c r="X365" s="173"/>
      <c r="Y365" s="173"/>
      <c r="Z365" s="173"/>
      <c r="AA365" s="173"/>
      <c r="AB365" s="173"/>
      <c r="AC365" s="174"/>
      <c r="AE365" s="507"/>
      <c r="AG365" s="507"/>
      <c r="AI365" s="507"/>
      <c r="AK365" s="92"/>
    </row>
    <row r="366" spans="4:37" ht="12.75" customHeight="1" outlineLevel="1">
      <c r="D366" s="106" t="str">
        <f>'Line Items'!D418</f>
        <v>Station Access Income QX - How Wood (Herts)</v>
      </c>
      <c r="E366" s="89"/>
      <c r="F366" s="107" t="str">
        <f t="shared" si="7"/>
        <v>£000</v>
      </c>
      <c r="G366" s="173"/>
      <c r="H366" s="173"/>
      <c r="I366" s="173"/>
      <c r="J366" s="173"/>
      <c r="K366" s="173"/>
      <c r="L366" s="173"/>
      <c r="M366" s="173"/>
      <c r="N366" s="173"/>
      <c r="O366" s="173"/>
      <c r="P366" s="173"/>
      <c r="Q366" s="173"/>
      <c r="R366" s="173"/>
      <c r="S366" s="173"/>
      <c r="T366" s="173"/>
      <c r="U366" s="173"/>
      <c r="V366" s="173"/>
      <c r="W366" s="173"/>
      <c r="X366" s="173"/>
      <c r="Y366" s="173"/>
      <c r="Z366" s="173"/>
      <c r="AA366" s="173"/>
      <c r="AB366" s="173"/>
      <c r="AC366" s="174"/>
      <c r="AE366" s="507"/>
      <c r="AG366" s="507"/>
      <c r="AI366" s="507"/>
      <c r="AK366" s="92"/>
    </row>
    <row r="367" spans="4:37" ht="12.75" customHeight="1" outlineLevel="1">
      <c r="D367" s="106" t="str">
        <f>'Line Items'!D419</f>
        <v>Station Access Income QX - Jewellery Quarter</v>
      </c>
      <c r="E367" s="89"/>
      <c r="F367" s="107" t="str">
        <f t="shared" ref="F367:F430" si="8">F366</f>
        <v>£000</v>
      </c>
      <c r="G367" s="173"/>
      <c r="H367" s="173"/>
      <c r="I367" s="173"/>
      <c r="J367" s="173"/>
      <c r="K367" s="173"/>
      <c r="L367" s="173"/>
      <c r="M367" s="173"/>
      <c r="N367" s="173"/>
      <c r="O367" s="173"/>
      <c r="P367" s="173"/>
      <c r="Q367" s="173"/>
      <c r="R367" s="173"/>
      <c r="S367" s="173"/>
      <c r="T367" s="173"/>
      <c r="U367" s="173"/>
      <c r="V367" s="173"/>
      <c r="W367" s="173"/>
      <c r="X367" s="173"/>
      <c r="Y367" s="173"/>
      <c r="Z367" s="173"/>
      <c r="AA367" s="173"/>
      <c r="AB367" s="173"/>
      <c r="AC367" s="174"/>
      <c r="AE367" s="507"/>
      <c r="AG367" s="507"/>
      <c r="AI367" s="507"/>
      <c r="AK367" s="92"/>
    </row>
    <row r="368" spans="4:37" ht="12.75" customHeight="1" outlineLevel="1">
      <c r="D368" s="106" t="str">
        <f>'Line Items'!D420</f>
        <v>Station Access Income QX - Kempston Hardwick</v>
      </c>
      <c r="E368" s="89"/>
      <c r="F368" s="107" t="str">
        <f t="shared" si="8"/>
        <v>£000</v>
      </c>
      <c r="G368" s="173"/>
      <c r="H368" s="173"/>
      <c r="I368" s="173"/>
      <c r="J368" s="173"/>
      <c r="K368" s="173"/>
      <c r="L368" s="173"/>
      <c r="M368" s="173"/>
      <c r="N368" s="173"/>
      <c r="O368" s="173"/>
      <c r="P368" s="173"/>
      <c r="Q368" s="173"/>
      <c r="R368" s="173"/>
      <c r="S368" s="173"/>
      <c r="T368" s="173"/>
      <c r="U368" s="173"/>
      <c r="V368" s="173"/>
      <c r="W368" s="173"/>
      <c r="X368" s="173"/>
      <c r="Y368" s="173"/>
      <c r="Z368" s="173"/>
      <c r="AA368" s="173"/>
      <c r="AB368" s="173"/>
      <c r="AC368" s="174"/>
      <c r="AE368" s="507"/>
      <c r="AG368" s="507"/>
      <c r="AI368" s="507"/>
      <c r="AK368" s="92"/>
    </row>
    <row r="369" spans="4:37" ht="12.75" customHeight="1" outlineLevel="1">
      <c r="D369" s="106" t="str">
        <f>'Line Items'!D421</f>
        <v>Station Access Income QX - Kenilworth</v>
      </c>
      <c r="E369" s="89"/>
      <c r="F369" s="107" t="str">
        <f t="shared" si="8"/>
        <v>£000</v>
      </c>
      <c r="G369" s="173"/>
      <c r="H369" s="173"/>
      <c r="I369" s="173"/>
      <c r="J369" s="173"/>
      <c r="K369" s="173"/>
      <c r="L369" s="173"/>
      <c r="M369" s="173"/>
      <c r="N369" s="173"/>
      <c r="O369" s="173"/>
      <c r="P369" s="173"/>
      <c r="Q369" s="173"/>
      <c r="R369" s="173"/>
      <c r="S369" s="173"/>
      <c r="T369" s="173"/>
      <c r="U369" s="173"/>
      <c r="V369" s="173"/>
      <c r="W369" s="173"/>
      <c r="X369" s="173"/>
      <c r="Y369" s="173"/>
      <c r="Z369" s="173"/>
      <c r="AA369" s="173"/>
      <c r="AB369" s="173"/>
      <c r="AC369" s="174"/>
      <c r="AE369" s="507"/>
      <c r="AG369" s="507"/>
      <c r="AI369" s="507"/>
      <c r="AK369" s="92"/>
    </row>
    <row r="370" spans="4:37" ht="12.75" customHeight="1" outlineLevel="1">
      <c r="D370" s="106" t="str">
        <f>'Line Items'!D422</f>
        <v>Station Access Income QX - Kidderminster</v>
      </c>
      <c r="E370" s="89"/>
      <c r="F370" s="107" t="str">
        <f t="shared" si="8"/>
        <v>£000</v>
      </c>
      <c r="G370" s="173"/>
      <c r="H370" s="173"/>
      <c r="I370" s="173"/>
      <c r="J370" s="173"/>
      <c r="K370" s="173"/>
      <c r="L370" s="173"/>
      <c r="M370" s="173"/>
      <c r="N370" s="173"/>
      <c r="O370" s="173"/>
      <c r="P370" s="173"/>
      <c r="Q370" s="173"/>
      <c r="R370" s="173"/>
      <c r="S370" s="173"/>
      <c r="T370" s="173"/>
      <c r="U370" s="173"/>
      <c r="V370" s="173"/>
      <c r="W370" s="173"/>
      <c r="X370" s="173"/>
      <c r="Y370" s="173"/>
      <c r="Z370" s="173"/>
      <c r="AA370" s="173"/>
      <c r="AB370" s="173"/>
      <c r="AC370" s="174"/>
      <c r="AE370" s="507"/>
      <c r="AG370" s="507"/>
      <c r="AI370" s="507"/>
      <c r="AK370" s="92"/>
    </row>
    <row r="371" spans="4:37" ht="12.75" customHeight="1" outlineLevel="1">
      <c r="D371" s="106" t="str">
        <f>'Line Items'!D423</f>
        <v>Station Access Income QX - Kings Langley</v>
      </c>
      <c r="E371" s="89"/>
      <c r="F371" s="107" t="str">
        <f t="shared" si="8"/>
        <v>£000</v>
      </c>
      <c r="G371" s="173"/>
      <c r="H371" s="173"/>
      <c r="I371" s="173"/>
      <c r="J371" s="173"/>
      <c r="K371" s="173"/>
      <c r="L371" s="173"/>
      <c r="M371" s="173"/>
      <c r="N371" s="173"/>
      <c r="O371" s="173"/>
      <c r="P371" s="173"/>
      <c r="Q371" s="173"/>
      <c r="R371" s="173"/>
      <c r="S371" s="173"/>
      <c r="T371" s="173"/>
      <c r="U371" s="173"/>
      <c r="V371" s="173"/>
      <c r="W371" s="173"/>
      <c r="X371" s="173"/>
      <c r="Y371" s="173"/>
      <c r="Z371" s="173"/>
      <c r="AA371" s="173"/>
      <c r="AB371" s="173"/>
      <c r="AC371" s="174"/>
      <c r="AE371" s="507"/>
      <c r="AG371" s="507"/>
      <c r="AI371" s="507"/>
      <c r="AK371" s="92"/>
    </row>
    <row r="372" spans="4:37" ht="12.75" customHeight="1" outlineLevel="1">
      <c r="D372" s="106" t="str">
        <f>'Line Items'!D424</f>
        <v>Station Access Income QX - Kings Norton</v>
      </c>
      <c r="E372" s="89"/>
      <c r="F372" s="107" t="str">
        <f t="shared" si="8"/>
        <v>£000</v>
      </c>
      <c r="G372" s="173"/>
      <c r="H372" s="173"/>
      <c r="I372" s="173"/>
      <c r="J372" s="173"/>
      <c r="K372" s="173"/>
      <c r="L372" s="173"/>
      <c r="M372" s="173"/>
      <c r="N372" s="173"/>
      <c r="O372" s="173"/>
      <c r="P372" s="173"/>
      <c r="Q372" s="173"/>
      <c r="R372" s="173"/>
      <c r="S372" s="173"/>
      <c r="T372" s="173"/>
      <c r="U372" s="173"/>
      <c r="V372" s="173"/>
      <c r="W372" s="173"/>
      <c r="X372" s="173"/>
      <c r="Y372" s="173"/>
      <c r="Z372" s="173"/>
      <c r="AA372" s="173"/>
      <c r="AB372" s="173"/>
      <c r="AC372" s="174"/>
      <c r="AE372" s="507"/>
      <c r="AG372" s="507"/>
      <c r="AI372" s="507"/>
      <c r="AK372" s="92"/>
    </row>
    <row r="373" spans="4:37" ht="12.75" customHeight="1" outlineLevel="1">
      <c r="D373" s="106" t="str">
        <f>'Line Items'!D425</f>
        <v>Station Access Income QX - Landywood</v>
      </c>
      <c r="E373" s="89"/>
      <c r="F373" s="107" t="str">
        <f t="shared" si="8"/>
        <v>£000</v>
      </c>
      <c r="G373" s="173"/>
      <c r="H373" s="173"/>
      <c r="I373" s="173"/>
      <c r="J373" s="173"/>
      <c r="K373" s="173"/>
      <c r="L373" s="173"/>
      <c r="M373" s="173"/>
      <c r="N373" s="173"/>
      <c r="O373" s="173"/>
      <c r="P373" s="173"/>
      <c r="Q373" s="173"/>
      <c r="R373" s="173"/>
      <c r="S373" s="173"/>
      <c r="T373" s="173"/>
      <c r="U373" s="173"/>
      <c r="V373" s="173"/>
      <c r="W373" s="173"/>
      <c r="X373" s="173"/>
      <c r="Y373" s="173"/>
      <c r="Z373" s="173"/>
      <c r="AA373" s="173"/>
      <c r="AB373" s="173"/>
      <c r="AC373" s="174"/>
      <c r="AE373" s="507"/>
      <c r="AG373" s="507"/>
      <c r="AI373" s="507"/>
      <c r="AK373" s="92"/>
    </row>
    <row r="374" spans="4:37" ht="12.75" customHeight="1" outlineLevel="1">
      <c r="D374" s="106" t="str">
        <f>'Line Items'!D426</f>
        <v>Station Access Income QX - Langley Green</v>
      </c>
      <c r="E374" s="89"/>
      <c r="F374" s="107" t="str">
        <f t="shared" si="8"/>
        <v>£000</v>
      </c>
      <c r="G374" s="173"/>
      <c r="H374" s="173"/>
      <c r="I374" s="173"/>
      <c r="J374" s="173"/>
      <c r="K374" s="173"/>
      <c r="L374" s="173"/>
      <c r="M374" s="173"/>
      <c r="N374" s="173"/>
      <c r="O374" s="173"/>
      <c r="P374" s="173"/>
      <c r="Q374" s="173"/>
      <c r="R374" s="173"/>
      <c r="S374" s="173"/>
      <c r="T374" s="173"/>
      <c r="U374" s="173"/>
      <c r="V374" s="173"/>
      <c r="W374" s="173"/>
      <c r="X374" s="173"/>
      <c r="Y374" s="173"/>
      <c r="Z374" s="173"/>
      <c r="AA374" s="173"/>
      <c r="AB374" s="173"/>
      <c r="AC374" s="174"/>
      <c r="AE374" s="507"/>
      <c r="AG374" s="507"/>
      <c r="AI374" s="507"/>
      <c r="AK374" s="92"/>
    </row>
    <row r="375" spans="4:37" ht="12.75" customHeight="1" outlineLevel="1">
      <c r="D375" s="106" t="str">
        <f>'Line Items'!D427</f>
        <v>Station Access Income QX - Lea Hall</v>
      </c>
      <c r="E375" s="89"/>
      <c r="F375" s="107" t="str">
        <f t="shared" si="8"/>
        <v>£000</v>
      </c>
      <c r="G375" s="173"/>
      <c r="H375" s="173"/>
      <c r="I375" s="173"/>
      <c r="J375" s="173"/>
      <c r="K375" s="173"/>
      <c r="L375" s="173"/>
      <c r="M375" s="173"/>
      <c r="N375" s="173"/>
      <c r="O375" s="173"/>
      <c r="P375" s="173"/>
      <c r="Q375" s="173"/>
      <c r="R375" s="173"/>
      <c r="S375" s="173"/>
      <c r="T375" s="173"/>
      <c r="U375" s="173"/>
      <c r="V375" s="173"/>
      <c r="W375" s="173"/>
      <c r="X375" s="173"/>
      <c r="Y375" s="173"/>
      <c r="Z375" s="173"/>
      <c r="AA375" s="173"/>
      <c r="AB375" s="173"/>
      <c r="AC375" s="174"/>
      <c r="AE375" s="507"/>
      <c r="AG375" s="507"/>
      <c r="AI375" s="507"/>
      <c r="AK375" s="92"/>
    </row>
    <row r="376" spans="4:37" ht="12.75" customHeight="1" outlineLevel="1">
      <c r="D376" s="106" t="str">
        <f>'Line Items'!D428</f>
        <v>Station Access Income QX - Ledbury</v>
      </c>
      <c r="E376" s="89"/>
      <c r="F376" s="107" t="str">
        <f t="shared" si="8"/>
        <v>£000</v>
      </c>
      <c r="G376" s="173"/>
      <c r="H376" s="173"/>
      <c r="I376" s="173"/>
      <c r="J376" s="173"/>
      <c r="K376" s="173"/>
      <c r="L376" s="173"/>
      <c r="M376" s="173"/>
      <c r="N376" s="173"/>
      <c r="O376" s="173"/>
      <c r="P376" s="173"/>
      <c r="Q376" s="173"/>
      <c r="R376" s="173"/>
      <c r="S376" s="173"/>
      <c r="T376" s="173"/>
      <c r="U376" s="173"/>
      <c r="V376" s="173"/>
      <c r="W376" s="173"/>
      <c r="X376" s="173"/>
      <c r="Y376" s="173"/>
      <c r="Z376" s="173"/>
      <c r="AA376" s="173"/>
      <c r="AB376" s="173"/>
      <c r="AC376" s="174"/>
      <c r="AE376" s="507"/>
      <c r="AG376" s="507"/>
      <c r="AI376" s="507"/>
      <c r="AK376" s="92"/>
    </row>
    <row r="377" spans="4:37" ht="12.75" customHeight="1" outlineLevel="1">
      <c r="D377" s="106" t="str">
        <f>'Line Items'!D429</f>
        <v>Station Access Income QX - Leighton Buzzard</v>
      </c>
      <c r="E377" s="89"/>
      <c r="F377" s="107" t="str">
        <f t="shared" si="8"/>
        <v>£000</v>
      </c>
      <c r="G377" s="173"/>
      <c r="H377" s="173"/>
      <c r="I377" s="173"/>
      <c r="J377" s="173"/>
      <c r="K377" s="173"/>
      <c r="L377" s="173"/>
      <c r="M377" s="173"/>
      <c r="N377" s="173"/>
      <c r="O377" s="173"/>
      <c r="P377" s="173"/>
      <c r="Q377" s="173"/>
      <c r="R377" s="173"/>
      <c r="S377" s="173"/>
      <c r="T377" s="173"/>
      <c r="U377" s="173"/>
      <c r="V377" s="173"/>
      <c r="W377" s="173"/>
      <c r="X377" s="173"/>
      <c r="Y377" s="173"/>
      <c r="Z377" s="173"/>
      <c r="AA377" s="173"/>
      <c r="AB377" s="173"/>
      <c r="AC377" s="174"/>
      <c r="AE377" s="507"/>
      <c r="AG377" s="507"/>
      <c r="AI377" s="507"/>
      <c r="AK377" s="92"/>
    </row>
    <row r="378" spans="4:37" ht="12.75" customHeight="1" outlineLevel="1">
      <c r="D378" s="106" t="str">
        <f>'Line Items'!D430</f>
        <v>Station Access Income QX - Lichfield City</v>
      </c>
      <c r="E378" s="89"/>
      <c r="F378" s="107" t="str">
        <f t="shared" si="8"/>
        <v>£000</v>
      </c>
      <c r="G378" s="173"/>
      <c r="H378" s="173"/>
      <c r="I378" s="173"/>
      <c r="J378" s="173"/>
      <c r="K378" s="173"/>
      <c r="L378" s="173"/>
      <c r="M378" s="173"/>
      <c r="N378" s="173"/>
      <c r="O378" s="173"/>
      <c r="P378" s="173"/>
      <c r="Q378" s="173"/>
      <c r="R378" s="173"/>
      <c r="S378" s="173"/>
      <c r="T378" s="173"/>
      <c r="U378" s="173"/>
      <c r="V378" s="173"/>
      <c r="W378" s="173"/>
      <c r="X378" s="173"/>
      <c r="Y378" s="173"/>
      <c r="Z378" s="173"/>
      <c r="AA378" s="173"/>
      <c r="AB378" s="173"/>
      <c r="AC378" s="174"/>
      <c r="AE378" s="507"/>
      <c r="AG378" s="507"/>
      <c r="AI378" s="507"/>
      <c r="AK378" s="92"/>
    </row>
    <row r="379" spans="4:37" ht="12.75" customHeight="1" outlineLevel="1">
      <c r="D379" s="106" t="str">
        <f>'Line Items'!D431</f>
        <v>Station Access Income QX - Lichfield Trent Valley (High Level / Low Level)</v>
      </c>
      <c r="E379" s="89"/>
      <c r="F379" s="107" t="str">
        <f t="shared" si="8"/>
        <v>£000</v>
      </c>
      <c r="G379" s="173"/>
      <c r="H379" s="173"/>
      <c r="I379" s="173"/>
      <c r="J379" s="173"/>
      <c r="K379" s="173"/>
      <c r="L379" s="173"/>
      <c r="M379" s="173"/>
      <c r="N379" s="173"/>
      <c r="O379" s="173"/>
      <c r="P379" s="173"/>
      <c r="Q379" s="173"/>
      <c r="R379" s="173"/>
      <c r="S379" s="173"/>
      <c r="T379" s="173"/>
      <c r="U379" s="173"/>
      <c r="V379" s="173"/>
      <c r="W379" s="173"/>
      <c r="X379" s="173"/>
      <c r="Y379" s="173"/>
      <c r="Z379" s="173"/>
      <c r="AA379" s="173"/>
      <c r="AB379" s="173"/>
      <c r="AC379" s="174"/>
      <c r="AE379" s="507"/>
      <c r="AG379" s="507"/>
      <c r="AI379" s="507"/>
      <c r="AK379" s="92"/>
    </row>
    <row r="380" spans="4:37" ht="12.75" customHeight="1" outlineLevel="1">
      <c r="D380" s="106" t="str">
        <f>'Line Items'!D432</f>
        <v>Station Access Income QX - Lidlington</v>
      </c>
      <c r="E380" s="89"/>
      <c r="F380" s="107" t="str">
        <f t="shared" si="8"/>
        <v>£000</v>
      </c>
      <c r="G380" s="173"/>
      <c r="H380" s="173"/>
      <c r="I380" s="173"/>
      <c r="J380" s="173"/>
      <c r="K380" s="173"/>
      <c r="L380" s="173"/>
      <c r="M380" s="173"/>
      <c r="N380" s="173"/>
      <c r="O380" s="173"/>
      <c r="P380" s="173"/>
      <c r="Q380" s="173"/>
      <c r="R380" s="173"/>
      <c r="S380" s="173"/>
      <c r="T380" s="173"/>
      <c r="U380" s="173"/>
      <c r="V380" s="173"/>
      <c r="W380" s="173"/>
      <c r="X380" s="173"/>
      <c r="Y380" s="173"/>
      <c r="Z380" s="173"/>
      <c r="AA380" s="173"/>
      <c r="AB380" s="173"/>
      <c r="AC380" s="174"/>
      <c r="AE380" s="507"/>
      <c r="AG380" s="507"/>
      <c r="AI380" s="507"/>
      <c r="AK380" s="92"/>
    </row>
    <row r="381" spans="4:37" ht="12.75" customHeight="1" outlineLevel="1">
      <c r="D381" s="106" t="str">
        <f>'Line Items'!D433</f>
        <v>Station Access Income QX - Long Buckby</v>
      </c>
      <c r="E381" s="89"/>
      <c r="F381" s="107" t="str">
        <f t="shared" si="8"/>
        <v>£000</v>
      </c>
      <c r="G381" s="173"/>
      <c r="H381" s="173"/>
      <c r="I381" s="173"/>
      <c r="J381" s="173"/>
      <c r="K381" s="173"/>
      <c r="L381" s="173"/>
      <c r="M381" s="173"/>
      <c r="N381" s="173"/>
      <c r="O381" s="173"/>
      <c r="P381" s="173"/>
      <c r="Q381" s="173"/>
      <c r="R381" s="173"/>
      <c r="S381" s="173"/>
      <c r="T381" s="173"/>
      <c r="U381" s="173"/>
      <c r="V381" s="173"/>
      <c r="W381" s="173"/>
      <c r="X381" s="173"/>
      <c r="Y381" s="173"/>
      <c r="Z381" s="173"/>
      <c r="AA381" s="173"/>
      <c r="AB381" s="173"/>
      <c r="AC381" s="174"/>
      <c r="AE381" s="507"/>
      <c r="AG381" s="507"/>
      <c r="AI381" s="507"/>
      <c r="AK381" s="92"/>
    </row>
    <row r="382" spans="4:37" ht="12.75" customHeight="1" outlineLevel="1">
      <c r="D382" s="106" t="str">
        <f>'Line Items'!D434</f>
        <v>Station Access Income QX - Longbridge</v>
      </c>
      <c r="E382" s="89"/>
      <c r="F382" s="107" t="str">
        <f t="shared" si="8"/>
        <v>£000</v>
      </c>
      <c r="G382" s="173"/>
      <c r="H382" s="173"/>
      <c r="I382" s="173"/>
      <c r="J382" s="173"/>
      <c r="K382" s="173"/>
      <c r="L382" s="173"/>
      <c r="M382" s="173"/>
      <c r="N382" s="173"/>
      <c r="O382" s="173"/>
      <c r="P382" s="173"/>
      <c r="Q382" s="173"/>
      <c r="R382" s="173"/>
      <c r="S382" s="173"/>
      <c r="T382" s="173"/>
      <c r="U382" s="173"/>
      <c r="V382" s="173"/>
      <c r="W382" s="173"/>
      <c r="X382" s="173"/>
      <c r="Y382" s="173"/>
      <c r="Z382" s="173"/>
      <c r="AA382" s="173"/>
      <c r="AB382" s="173"/>
      <c r="AC382" s="174"/>
      <c r="AE382" s="507"/>
      <c r="AG382" s="507"/>
      <c r="AI382" s="507"/>
      <c r="AK382" s="92"/>
    </row>
    <row r="383" spans="4:37" ht="12.75" customHeight="1" outlineLevel="1">
      <c r="D383" s="106" t="str">
        <f>'Line Items'!D435</f>
        <v>Station Access Income QX - Lye</v>
      </c>
      <c r="E383" s="89"/>
      <c r="F383" s="107" t="str">
        <f t="shared" si="8"/>
        <v>£000</v>
      </c>
      <c r="G383" s="173"/>
      <c r="H383" s="173"/>
      <c r="I383" s="173"/>
      <c r="J383" s="173"/>
      <c r="K383" s="173"/>
      <c r="L383" s="173"/>
      <c r="M383" s="173"/>
      <c r="N383" s="173"/>
      <c r="O383" s="173"/>
      <c r="P383" s="173"/>
      <c r="Q383" s="173"/>
      <c r="R383" s="173"/>
      <c r="S383" s="173"/>
      <c r="T383" s="173"/>
      <c r="U383" s="173"/>
      <c r="V383" s="173"/>
      <c r="W383" s="173"/>
      <c r="X383" s="173"/>
      <c r="Y383" s="173"/>
      <c r="Z383" s="173"/>
      <c r="AA383" s="173"/>
      <c r="AB383" s="173"/>
      <c r="AC383" s="174"/>
      <c r="AE383" s="507"/>
      <c r="AG383" s="507"/>
      <c r="AI383" s="507"/>
      <c r="AK383" s="92"/>
    </row>
    <row r="384" spans="4:37" ht="12.75" customHeight="1" outlineLevel="1">
      <c r="D384" s="106" t="str">
        <f>'Line Items'!D436</f>
        <v>Station Access Income QX - Malvern Link</v>
      </c>
      <c r="E384" s="89"/>
      <c r="F384" s="107" t="str">
        <f t="shared" si="8"/>
        <v>£000</v>
      </c>
      <c r="G384" s="173"/>
      <c r="H384" s="173"/>
      <c r="I384" s="173"/>
      <c r="J384" s="173"/>
      <c r="K384" s="173"/>
      <c r="L384" s="173"/>
      <c r="M384" s="173"/>
      <c r="N384" s="173"/>
      <c r="O384" s="173"/>
      <c r="P384" s="173"/>
      <c r="Q384" s="173"/>
      <c r="R384" s="173"/>
      <c r="S384" s="173"/>
      <c r="T384" s="173"/>
      <c r="U384" s="173"/>
      <c r="V384" s="173"/>
      <c r="W384" s="173"/>
      <c r="X384" s="173"/>
      <c r="Y384" s="173"/>
      <c r="Z384" s="173"/>
      <c r="AA384" s="173"/>
      <c r="AB384" s="173"/>
      <c r="AC384" s="174"/>
      <c r="AE384" s="507"/>
      <c r="AG384" s="507"/>
      <c r="AI384" s="507"/>
      <c r="AK384" s="92"/>
    </row>
    <row r="385" spans="4:37" ht="12.75" customHeight="1" outlineLevel="1">
      <c r="D385" s="106" t="str">
        <f>'Line Items'!D437</f>
        <v>Station Access Income QX - Marston Green</v>
      </c>
      <c r="E385" s="89"/>
      <c r="F385" s="107" t="str">
        <f t="shared" si="8"/>
        <v>£000</v>
      </c>
      <c r="G385" s="173"/>
      <c r="H385" s="173"/>
      <c r="I385" s="173"/>
      <c r="J385" s="173"/>
      <c r="K385" s="173"/>
      <c r="L385" s="173"/>
      <c r="M385" s="173"/>
      <c r="N385" s="173"/>
      <c r="O385" s="173"/>
      <c r="P385" s="173"/>
      <c r="Q385" s="173"/>
      <c r="R385" s="173"/>
      <c r="S385" s="173"/>
      <c r="T385" s="173"/>
      <c r="U385" s="173"/>
      <c r="V385" s="173"/>
      <c r="W385" s="173"/>
      <c r="X385" s="173"/>
      <c r="Y385" s="173"/>
      <c r="Z385" s="173"/>
      <c r="AA385" s="173"/>
      <c r="AB385" s="173"/>
      <c r="AC385" s="174"/>
      <c r="AE385" s="507"/>
      <c r="AG385" s="507"/>
      <c r="AI385" s="507"/>
      <c r="AK385" s="92"/>
    </row>
    <row r="386" spans="4:37" ht="12.75" customHeight="1" outlineLevel="1">
      <c r="D386" s="106" t="str">
        <f>'Line Items'!D438</f>
        <v>Station Access Income QX - Millbrook (Bedfordshire)</v>
      </c>
      <c r="E386" s="89"/>
      <c r="F386" s="107" t="str">
        <f t="shared" si="8"/>
        <v>£000</v>
      </c>
      <c r="G386" s="173"/>
      <c r="H386" s="173"/>
      <c r="I386" s="173"/>
      <c r="J386" s="173"/>
      <c r="K386" s="173"/>
      <c r="L386" s="173"/>
      <c r="M386" s="173"/>
      <c r="N386" s="173"/>
      <c r="O386" s="173"/>
      <c r="P386" s="173"/>
      <c r="Q386" s="173"/>
      <c r="R386" s="173"/>
      <c r="S386" s="173"/>
      <c r="T386" s="173"/>
      <c r="U386" s="173"/>
      <c r="V386" s="173"/>
      <c r="W386" s="173"/>
      <c r="X386" s="173"/>
      <c r="Y386" s="173"/>
      <c r="Z386" s="173"/>
      <c r="AA386" s="173"/>
      <c r="AB386" s="173"/>
      <c r="AC386" s="174"/>
      <c r="AE386" s="507"/>
      <c r="AG386" s="507"/>
      <c r="AI386" s="507"/>
      <c r="AK386" s="92"/>
    </row>
    <row r="387" spans="4:37" ht="12.75" customHeight="1" outlineLevel="1">
      <c r="D387" s="106" t="str">
        <f>'Line Items'!D439</f>
        <v>Station Access Income QX - Milton Keynes Central</v>
      </c>
      <c r="E387" s="89"/>
      <c r="F387" s="107" t="str">
        <f t="shared" si="8"/>
        <v>£000</v>
      </c>
      <c r="G387" s="173"/>
      <c r="H387" s="173"/>
      <c r="I387" s="173"/>
      <c r="J387" s="173"/>
      <c r="K387" s="173"/>
      <c r="L387" s="173"/>
      <c r="M387" s="173"/>
      <c r="N387" s="173"/>
      <c r="O387" s="173"/>
      <c r="P387" s="173"/>
      <c r="Q387" s="173"/>
      <c r="R387" s="173"/>
      <c r="S387" s="173"/>
      <c r="T387" s="173"/>
      <c r="U387" s="173"/>
      <c r="V387" s="173"/>
      <c r="W387" s="173"/>
      <c r="X387" s="173"/>
      <c r="Y387" s="173"/>
      <c r="Z387" s="173"/>
      <c r="AA387" s="173"/>
      <c r="AB387" s="173"/>
      <c r="AC387" s="174"/>
      <c r="AE387" s="507"/>
      <c r="AG387" s="507"/>
      <c r="AI387" s="507"/>
      <c r="AK387" s="92"/>
    </row>
    <row r="388" spans="4:37" ht="12.75" customHeight="1" outlineLevel="1">
      <c r="D388" s="106" t="str">
        <f>'Line Items'!D440</f>
        <v>Station Access Income QX - Northampton</v>
      </c>
      <c r="E388" s="89"/>
      <c r="F388" s="107" t="str">
        <f t="shared" si="8"/>
        <v>£000</v>
      </c>
      <c r="G388" s="173"/>
      <c r="H388" s="173"/>
      <c r="I388" s="173"/>
      <c r="J388" s="173"/>
      <c r="K388" s="173"/>
      <c r="L388" s="173"/>
      <c r="M388" s="173"/>
      <c r="N388" s="173"/>
      <c r="O388" s="173"/>
      <c r="P388" s="173"/>
      <c r="Q388" s="173"/>
      <c r="R388" s="173"/>
      <c r="S388" s="173"/>
      <c r="T388" s="173"/>
      <c r="U388" s="173"/>
      <c r="V388" s="173"/>
      <c r="W388" s="173"/>
      <c r="X388" s="173"/>
      <c r="Y388" s="173"/>
      <c r="Z388" s="173"/>
      <c r="AA388" s="173"/>
      <c r="AB388" s="173"/>
      <c r="AC388" s="174"/>
      <c r="AE388" s="507"/>
      <c r="AG388" s="507"/>
      <c r="AI388" s="507"/>
      <c r="AK388" s="92"/>
    </row>
    <row r="389" spans="4:37" ht="12.75" customHeight="1" outlineLevel="1">
      <c r="D389" s="106" t="str">
        <f>'Line Items'!D441</f>
        <v>Station Access Income QX - Northfield</v>
      </c>
      <c r="E389" s="89"/>
      <c r="F389" s="107" t="str">
        <f t="shared" si="8"/>
        <v>£000</v>
      </c>
      <c r="G389" s="173"/>
      <c r="H389" s="173"/>
      <c r="I389" s="173"/>
      <c r="J389" s="173"/>
      <c r="K389" s="173"/>
      <c r="L389" s="173"/>
      <c r="M389" s="173"/>
      <c r="N389" s="173"/>
      <c r="O389" s="173"/>
      <c r="P389" s="173"/>
      <c r="Q389" s="173"/>
      <c r="R389" s="173"/>
      <c r="S389" s="173"/>
      <c r="T389" s="173"/>
      <c r="U389" s="173"/>
      <c r="V389" s="173"/>
      <c r="W389" s="173"/>
      <c r="X389" s="173"/>
      <c r="Y389" s="173"/>
      <c r="Z389" s="173"/>
      <c r="AA389" s="173"/>
      <c r="AB389" s="173"/>
      <c r="AC389" s="174"/>
      <c r="AE389" s="507"/>
      <c r="AG389" s="507"/>
      <c r="AI389" s="507"/>
      <c r="AK389" s="92"/>
    </row>
    <row r="390" spans="4:37" ht="12.75" customHeight="1" outlineLevel="1">
      <c r="D390" s="106" t="str">
        <f>'Line Items'!D442</f>
        <v>Station Access Income QX - Norton Bridge</v>
      </c>
      <c r="E390" s="89"/>
      <c r="F390" s="107" t="str">
        <f t="shared" si="8"/>
        <v>£000</v>
      </c>
      <c r="G390" s="173"/>
      <c r="H390" s="173"/>
      <c r="I390" s="173"/>
      <c r="J390" s="173"/>
      <c r="K390" s="173"/>
      <c r="L390" s="173"/>
      <c r="M390" s="173"/>
      <c r="N390" s="173"/>
      <c r="O390" s="173"/>
      <c r="P390" s="173"/>
      <c r="Q390" s="173"/>
      <c r="R390" s="173"/>
      <c r="S390" s="173"/>
      <c r="T390" s="173"/>
      <c r="U390" s="173"/>
      <c r="V390" s="173"/>
      <c r="W390" s="173"/>
      <c r="X390" s="173"/>
      <c r="Y390" s="173"/>
      <c r="Z390" s="173"/>
      <c r="AA390" s="173"/>
      <c r="AB390" s="173"/>
      <c r="AC390" s="174"/>
      <c r="AE390" s="507"/>
      <c r="AG390" s="507"/>
      <c r="AI390" s="507"/>
      <c r="AK390" s="92"/>
    </row>
    <row r="391" spans="4:37" ht="12.75" customHeight="1" outlineLevel="1">
      <c r="D391" s="106" t="str">
        <f>'Line Items'!D443</f>
        <v>Station Access Income QX - Nuneaton</v>
      </c>
      <c r="E391" s="89"/>
      <c r="F391" s="107" t="str">
        <f t="shared" si="8"/>
        <v>£000</v>
      </c>
      <c r="G391" s="173"/>
      <c r="H391" s="173"/>
      <c r="I391" s="173"/>
      <c r="J391" s="173"/>
      <c r="K391" s="173"/>
      <c r="L391" s="173"/>
      <c r="M391" s="173"/>
      <c r="N391" s="173"/>
      <c r="O391" s="173"/>
      <c r="P391" s="173"/>
      <c r="Q391" s="173"/>
      <c r="R391" s="173"/>
      <c r="S391" s="173"/>
      <c r="T391" s="173"/>
      <c r="U391" s="173"/>
      <c r="V391" s="173"/>
      <c r="W391" s="173"/>
      <c r="X391" s="173"/>
      <c r="Y391" s="173"/>
      <c r="Z391" s="173"/>
      <c r="AA391" s="173"/>
      <c r="AB391" s="173"/>
      <c r="AC391" s="174"/>
      <c r="AE391" s="507"/>
      <c r="AG391" s="507"/>
      <c r="AI391" s="507"/>
      <c r="AK391" s="92"/>
    </row>
    <row r="392" spans="4:37" ht="12.75" customHeight="1" outlineLevel="1">
      <c r="D392" s="106" t="str">
        <f>'Line Items'!D444</f>
        <v>Station Access Income QX - Oakengates</v>
      </c>
      <c r="E392" s="89"/>
      <c r="F392" s="107" t="str">
        <f t="shared" si="8"/>
        <v>£000</v>
      </c>
      <c r="G392" s="173"/>
      <c r="H392" s="173"/>
      <c r="I392" s="173"/>
      <c r="J392" s="173"/>
      <c r="K392" s="173"/>
      <c r="L392" s="173"/>
      <c r="M392" s="173"/>
      <c r="N392" s="173"/>
      <c r="O392" s="173"/>
      <c r="P392" s="173"/>
      <c r="Q392" s="173"/>
      <c r="R392" s="173"/>
      <c r="S392" s="173"/>
      <c r="T392" s="173"/>
      <c r="U392" s="173"/>
      <c r="V392" s="173"/>
      <c r="W392" s="173"/>
      <c r="X392" s="173"/>
      <c r="Y392" s="173"/>
      <c r="Z392" s="173"/>
      <c r="AA392" s="173"/>
      <c r="AB392" s="173"/>
      <c r="AC392" s="174"/>
      <c r="AE392" s="507"/>
      <c r="AG392" s="507"/>
      <c r="AI392" s="507"/>
      <c r="AK392" s="92"/>
    </row>
    <row r="393" spans="4:37" ht="12.75" customHeight="1" outlineLevel="1">
      <c r="D393" s="106" t="str">
        <f>'Line Items'!D445</f>
        <v>Station Access Income QX - Old Hill</v>
      </c>
      <c r="E393" s="89"/>
      <c r="F393" s="107" t="str">
        <f t="shared" si="8"/>
        <v>£000</v>
      </c>
      <c r="G393" s="173"/>
      <c r="H393" s="173"/>
      <c r="I393" s="173"/>
      <c r="J393" s="173"/>
      <c r="K393" s="173"/>
      <c r="L393" s="173"/>
      <c r="M393" s="173"/>
      <c r="N393" s="173"/>
      <c r="O393" s="173"/>
      <c r="P393" s="173"/>
      <c r="Q393" s="173"/>
      <c r="R393" s="173"/>
      <c r="S393" s="173"/>
      <c r="T393" s="173"/>
      <c r="U393" s="173"/>
      <c r="V393" s="173"/>
      <c r="W393" s="173"/>
      <c r="X393" s="173"/>
      <c r="Y393" s="173"/>
      <c r="Z393" s="173"/>
      <c r="AA393" s="173"/>
      <c r="AB393" s="173"/>
      <c r="AC393" s="174"/>
      <c r="AE393" s="507"/>
      <c r="AG393" s="507"/>
      <c r="AI393" s="507"/>
      <c r="AK393" s="92"/>
    </row>
    <row r="394" spans="4:37" ht="12.75" customHeight="1" outlineLevel="1">
      <c r="D394" s="106" t="str">
        <f>'Line Items'!D446</f>
        <v>Station Access Income QX - Olton</v>
      </c>
      <c r="E394" s="89"/>
      <c r="F394" s="107" t="str">
        <f t="shared" si="8"/>
        <v>£000</v>
      </c>
      <c r="G394" s="173"/>
      <c r="H394" s="173"/>
      <c r="I394" s="173"/>
      <c r="J394" s="173"/>
      <c r="K394" s="173"/>
      <c r="L394" s="173"/>
      <c r="M394" s="173"/>
      <c r="N394" s="173"/>
      <c r="O394" s="173"/>
      <c r="P394" s="173"/>
      <c r="Q394" s="173"/>
      <c r="R394" s="173"/>
      <c r="S394" s="173"/>
      <c r="T394" s="173"/>
      <c r="U394" s="173"/>
      <c r="V394" s="173"/>
      <c r="W394" s="173"/>
      <c r="X394" s="173"/>
      <c r="Y394" s="173"/>
      <c r="Z394" s="173"/>
      <c r="AA394" s="173"/>
      <c r="AB394" s="173"/>
      <c r="AC394" s="174"/>
      <c r="AE394" s="507"/>
      <c r="AG394" s="507"/>
      <c r="AI394" s="507"/>
      <c r="AK394" s="92"/>
    </row>
    <row r="395" spans="4:37" ht="12.75" customHeight="1" outlineLevel="1">
      <c r="D395" s="106" t="str">
        <f>'Line Items'!D447</f>
        <v>Station Access Income QX - Park Street</v>
      </c>
      <c r="E395" s="89"/>
      <c r="F395" s="107" t="str">
        <f t="shared" si="8"/>
        <v>£000</v>
      </c>
      <c r="G395" s="173"/>
      <c r="H395" s="173"/>
      <c r="I395" s="173"/>
      <c r="J395" s="173"/>
      <c r="K395" s="173"/>
      <c r="L395" s="173"/>
      <c r="M395" s="173"/>
      <c r="N395" s="173"/>
      <c r="O395" s="173"/>
      <c r="P395" s="173"/>
      <c r="Q395" s="173"/>
      <c r="R395" s="173"/>
      <c r="S395" s="173"/>
      <c r="T395" s="173"/>
      <c r="U395" s="173"/>
      <c r="V395" s="173"/>
      <c r="W395" s="173"/>
      <c r="X395" s="173"/>
      <c r="Y395" s="173"/>
      <c r="Z395" s="173"/>
      <c r="AA395" s="173"/>
      <c r="AB395" s="173"/>
      <c r="AC395" s="174"/>
      <c r="AE395" s="507"/>
      <c r="AG395" s="507"/>
      <c r="AI395" s="507"/>
      <c r="AK395" s="92"/>
    </row>
    <row r="396" spans="4:37" ht="12.75" customHeight="1" outlineLevel="1">
      <c r="D396" s="106" t="str">
        <f>'Line Items'!D448</f>
        <v>Station Access Income QX - Penkridge</v>
      </c>
      <c r="E396" s="89"/>
      <c r="F396" s="107" t="str">
        <f t="shared" si="8"/>
        <v>£000</v>
      </c>
      <c r="G396" s="173"/>
      <c r="H396" s="173"/>
      <c r="I396" s="173"/>
      <c r="J396" s="173"/>
      <c r="K396" s="173"/>
      <c r="L396" s="173"/>
      <c r="M396" s="173"/>
      <c r="N396" s="173"/>
      <c r="O396" s="173"/>
      <c r="P396" s="173"/>
      <c r="Q396" s="173"/>
      <c r="R396" s="173"/>
      <c r="S396" s="173"/>
      <c r="T396" s="173"/>
      <c r="U396" s="173"/>
      <c r="V396" s="173"/>
      <c r="W396" s="173"/>
      <c r="X396" s="173"/>
      <c r="Y396" s="173"/>
      <c r="Z396" s="173"/>
      <c r="AA396" s="173"/>
      <c r="AB396" s="173"/>
      <c r="AC396" s="174"/>
      <c r="AE396" s="507"/>
      <c r="AG396" s="507"/>
      <c r="AI396" s="507"/>
      <c r="AK396" s="92"/>
    </row>
    <row r="397" spans="4:37" ht="12.75" customHeight="1" outlineLevel="1">
      <c r="D397" s="106" t="str">
        <f>'Line Items'!D449</f>
        <v>Station Access Income QX - Perry Barr</v>
      </c>
      <c r="E397" s="89"/>
      <c r="F397" s="107" t="str">
        <f t="shared" si="8"/>
        <v>£000</v>
      </c>
      <c r="G397" s="173"/>
      <c r="H397" s="173"/>
      <c r="I397" s="173"/>
      <c r="J397" s="173"/>
      <c r="K397" s="173"/>
      <c r="L397" s="173"/>
      <c r="M397" s="173"/>
      <c r="N397" s="173"/>
      <c r="O397" s="173"/>
      <c r="P397" s="173"/>
      <c r="Q397" s="173"/>
      <c r="R397" s="173"/>
      <c r="S397" s="173"/>
      <c r="T397" s="173"/>
      <c r="U397" s="173"/>
      <c r="V397" s="173"/>
      <c r="W397" s="173"/>
      <c r="X397" s="173"/>
      <c r="Y397" s="173"/>
      <c r="Z397" s="173"/>
      <c r="AA397" s="173"/>
      <c r="AB397" s="173"/>
      <c r="AC397" s="174"/>
      <c r="AE397" s="507"/>
      <c r="AG397" s="507"/>
      <c r="AI397" s="507"/>
      <c r="AK397" s="92"/>
    </row>
    <row r="398" spans="4:37" ht="12.75" customHeight="1" outlineLevel="1">
      <c r="D398" s="106" t="str">
        <f>'Line Items'!D450</f>
        <v>Station Access Income QX - Polesworth</v>
      </c>
      <c r="E398" s="89"/>
      <c r="F398" s="107" t="str">
        <f t="shared" si="8"/>
        <v>£000</v>
      </c>
      <c r="G398" s="173"/>
      <c r="H398" s="173"/>
      <c r="I398" s="173"/>
      <c r="J398" s="173"/>
      <c r="K398" s="173"/>
      <c r="L398" s="173"/>
      <c r="M398" s="173"/>
      <c r="N398" s="173"/>
      <c r="O398" s="173"/>
      <c r="P398" s="173"/>
      <c r="Q398" s="173"/>
      <c r="R398" s="173"/>
      <c r="S398" s="173"/>
      <c r="T398" s="173"/>
      <c r="U398" s="173"/>
      <c r="V398" s="173"/>
      <c r="W398" s="173"/>
      <c r="X398" s="173"/>
      <c r="Y398" s="173"/>
      <c r="Z398" s="173"/>
      <c r="AA398" s="173"/>
      <c r="AB398" s="173"/>
      <c r="AC398" s="174"/>
      <c r="AE398" s="507"/>
      <c r="AG398" s="507"/>
      <c r="AI398" s="507"/>
      <c r="AK398" s="92"/>
    </row>
    <row r="399" spans="4:37" ht="12.75" customHeight="1" outlineLevel="1">
      <c r="D399" s="106" t="str">
        <f>'Line Items'!D451</f>
        <v>Station Access Income QX - Redditch</v>
      </c>
      <c r="E399" s="89"/>
      <c r="F399" s="107" t="str">
        <f t="shared" si="8"/>
        <v>£000</v>
      </c>
      <c r="G399" s="173"/>
      <c r="H399" s="173"/>
      <c r="I399" s="173"/>
      <c r="J399" s="173"/>
      <c r="K399" s="173"/>
      <c r="L399" s="173"/>
      <c r="M399" s="173"/>
      <c r="N399" s="173"/>
      <c r="O399" s="173"/>
      <c r="P399" s="173"/>
      <c r="Q399" s="173"/>
      <c r="R399" s="173"/>
      <c r="S399" s="173"/>
      <c r="T399" s="173"/>
      <c r="U399" s="173"/>
      <c r="V399" s="173"/>
      <c r="W399" s="173"/>
      <c r="X399" s="173"/>
      <c r="Y399" s="173"/>
      <c r="Z399" s="173"/>
      <c r="AA399" s="173"/>
      <c r="AB399" s="173"/>
      <c r="AC399" s="174"/>
      <c r="AE399" s="507"/>
      <c r="AG399" s="507"/>
      <c r="AI399" s="507"/>
      <c r="AK399" s="92"/>
    </row>
    <row r="400" spans="4:37" ht="12.75" customHeight="1" outlineLevel="1">
      <c r="D400" s="106" t="str">
        <f>'Line Items'!D452</f>
        <v>Station Access Income QX - Ridgmont</v>
      </c>
      <c r="E400" s="89"/>
      <c r="F400" s="107" t="str">
        <f t="shared" si="8"/>
        <v>£000</v>
      </c>
      <c r="G400" s="173"/>
      <c r="H400" s="173"/>
      <c r="I400" s="173"/>
      <c r="J400" s="173"/>
      <c r="K400" s="173"/>
      <c r="L400" s="173"/>
      <c r="M400" s="173"/>
      <c r="N400" s="173"/>
      <c r="O400" s="173"/>
      <c r="P400" s="173"/>
      <c r="Q400" s="173"/>
      <c r="R400" s="173"/>
      <c r="S400" s="173"/>
      <c r="T400" s="173"/>
      <c r="U400" s="173"/>
      <c r="V400" s="173"/>
      <c r="W400" s="173"/>
      <c r="X400" s="173"/>
      <c r="Y400" s="173"/>
      <c r="Z400" s="173"/>
      <c r="AA400" s="173"/>
      <c r="AB400" s="173"/>
      <c r="AC400" s="174"/>
      <c r="AE400" s="507"/>
      <c r="AG400" s="507"/>
      <c r="AI400" s="507"/>
      <c r="AK400" s="92"/>
    </row>
    <row r="401" spans="4:37" ht="12.75" customHeight="1" outlineLevel="1">
      <c r="D401" s="106" t="str">
        <f>'Line Items'!D453</f>
        <v>Station Access Income QX - Rowley Regis</v>
      </c>
      <c r="E401" s="89"/>
      <c r="F401" s="107" t="str">
        <f t="shared" si="8"/>
        <v>£000</v>
      </c>
      <c r="G401" s="173"/>
      <c r="H401" s="173"/>
      <c r="I401" s="173"/>
      <c r="J401" s="173"/>
      <c r="K401" s="173"/>
      <c r="L401" s="173"/>
      <c r="M401" s="173"/>
      <c r="N401" s="173"/>
      <c r="O401" s="173"/>
      <c r="P401" s="173"/>
      <c r="Q401" s="173"/>
      <c r="R401" s="173"/>
      <c r="S401" s="173"/>
      <c r="T401" s="173"/>
      <c r="U401" s="173"/>
      <c r="V401" s="173"/>
      <c r="W401" s="173"/>
      <c r="X401" s="173"/>
      <c r="Y401" s="173"/>
      <c r="Z401" s="173"/>
      <c r="AA401" s="173"/>
      <c r="AB401" s="173"/>
      <c r="AC401" s="174"/>
      <c r="AE401" s="507"/>
      <c r="AG401" s="507"/>
      <c r="AI401" s="507"/>
      <c r="AK401" s="92"/>
    </row>
    <row r="402" spans="4:37" ht="12.75" customHeight="1" outlineLevel="1">
      <c r="D402" s="106" t="str">
        <f>'Line Items'!D454</f>
        <v>Station Access Income QX - Rugeley Town</v>
      </c>
      <c r="E402" s="89"/>
      <c r="F402" s="107" t="str">
        <f t="shared" si="8"/>
        <v>£000</v>
      </c>
      <c r="G402" s="173"/>
      <c r="H402" s="173"/>
      <c r="I402" s="173"/>
      <c r="J402" s="173"/>
      <c r="K402" s="173"/>
      <c r="L402" s="173"/>
      <c r="M402" s="173"/>
      <c r="N402" s="173"/>
      <c r="O402" s="173"/>
      <c r="P402" s="173"/>
      <c r="Q402" s="173"/>
      <c r="R402" s="173"/>
      <c r="S402" s="173"/>
      <c r="T402" s="173"/>
      <c r="U402" s="173"/>
      <c r="V402" s="173"/>
      <c r="W402" s="173"/>
      <c r="X402" s="173"/>
      <c r="Y402" s="173"/>
      <c r="Z402" s="173"/>
      <c r="AA402" s="173"/>
      <c r="AB402" s="173"/>
      <c r="AC402" s="174"/>
      <c r="AE402" s="507"/>
      <c r="AG402" s="507"/>
      <c r="AI402" s="507"/>
      <c r="AK402" s="92"/>
    </row>
    <row r="403" spans="4:37" ht="12.75" customHeight="1" outlineLevel="1">
      <c r="D403" s="106" t="str">
        <f>'Line Items'!D455</f>
        <v>Station Access Income QX - Rugeley Trent Valley</v>
      </c>
      <c r="E403" s="89"/>
      <c r="F403" s="107" t="str">
        <f t="shared" si="8"/>
        <v>£000</v>
      </c>
      <c r="G403" s="173"/>
      <c r="H403" s="173"/>
      <c r="I403" s="173"/>
      <c r="J403" s="173"/>
      <c r="K403" s="173"/>
      <c r="L403" s="173"/>
      <c r="M403" s="173"/>
      <c r="N403" s="173"/>
      <c r="O403" s="173"/>
      <c r="P403" s="173"/>
      <c r="Q403" s="173"/>
      <c r="R403" s="173"/>
      <c r="S403" s="173"/>
      <c r="T403" s="173"/>
      <c r="U403" s="173"/>
      <c r="V403" s="173"/>
      <c r="W403" s="173"/>
      <c r="X403" s="173"/>
      <c r="Y403" s="173"/>
      <c r="Z403" s="173"/>
      <c r="AA403" s="173"/>
      <c r="AB403" s="173"/>
      <c r="AC403" s="174"/>
      <c r="AE403" s="507"/>
      <c r="AG403" s="507"/>
      <c r="AI403" s="507"/>
      <c r="AK403" s="92"/>
    </row>
    <row r="404" spans="4:37" ht="12.75" customHeight="1" outlineLevel="1">
      <c r="D404" s="106" t="str">
        <f>'Line Items'!D456</f>
        <v>Station Access Income QX - Sandwell &amp; Dudley</v>
      </c>
      <c r="E404" s="89"/>
      <c r="F404" s="107" t="str">
        <f t="shared" si="8"/>
        <v>£000</v>
      </c>
      <c r="G404" s="173"/>
      <c r="H404" s="173"/>
      <c r="I404" s="173"/>
      <c r="J404" s="173"/>
      <c r="K404" s="173"/>
      <c r="L404" s="173"/>
      <c r="M404" s="173"/>
      <c r="N404" s="173"/>
      <c r="O404" s="173"/>
      <c r="P404" s="173"/>
      <c r="Q404" s="173"/>
      <c r="R404" s="173"/>
      <c r="S404" s="173"/>
      <c r="T404" s="173"/>
      <c r="U404" s="173"/>
      <c r="V404" s="173"/>
      <c r="W404" s="173"/>
      <c r="X404" s="173"/>
      <c r="Y404" s="173"/>
      <c r="Z404" s="173"/>
      <c r="AA404" s="173"/>
      <c r="AB404" s="173"/>
      <c r="AC404" s="174"/>
      <c r="AE404" s="507"/>
      <c r="AG404" s="507"/>
      <c r="AI404" s="507"/>
      <c r="AK404" s="92"/>
    </row>
    <row r="405" spans="4:37" ht="12.75" customHeight="1" outlineLevel="1">
      <c r="D405" s="106" t="str">
        <f>'Line Items'!D457</f>
        <v>Station Access Income QX - Selly Oak</v>
      </c>
      <c r="E405" s="89"/>
      <c r="F405" s="107" t="str">
        <f t="shared" si="8"/>
        <v>£000</v>
      </c>
      <c r="G405" s="173"/>
      <c r="H405" s="173"/>
      <c r="I405" s="173"/>
      <c r="J405" s="173"/>
      <c r="K405" s="173"/>
      <c r="L405" s="173"/>
      <c r="M405" s="173"/>
      <c r="N405" s="173"/>
      <c r="O405" s="173"/>
      <c r="P405" s="173"/>
      <c r="Q405" s="173"/>
      <c r="R405" s="173"/>
      <c r="S405" s="173"/>
      <c r="T405" s="173"/>
      <c r="U405" s="173"/>
      <c r="V405" s="173"/>
      <c r="W405" s="173"/>
      <c r="X405" s="173"/>
      <c r="Y405" s="173"/>
      <c r="Z405" s="173"/>
      <c r="AA405" s="173"/>
      <c r="AB405" s="173"/>
      <c r="AC405" s="174"/>
      <c r="AE405" s="507"/>
      <c r="AG405" s="507"/>
      <c r="AI405" s="507"/>
      <c r="AK405" s="92"/>
    </row>
    <row r="406" spans="4:37" ht="12.75" customHeight="1" outlineLevel="1">
      <c r="D406" s="106" t="str">
        <f>'Line Items'!D458</f>
        <v>Station Access Income QX - Shenstone</v>
      </c>
      <c r="E406" s="89"/>
      <c r="F406" s="107" t="str">
        <f t="shared" si="8"/>
        <v>£000</v>
      </c>
      <c r="G406" s="173"/>
      <c r="H406" s="173"/>
      <c r="I406" s="173"/>
      <c r="J406" s="173"/>
      <c r="K406" s="173"/>
      <c r="L406" s="173"/>
      <c r="M406" s="173"/>
      <c r="N406" s="173"/>
      <c r="O406" s="173"/>
      <c r="P406" s="173"/>
      <c r="Q406" s="173"/>
      <c r="R406" s="173"/>
      <c r="S406" s="173"/>
      <c r="T406" s="173"/>
      <c r="U406" s="173"/>
      <c r="V406" s="173"/>
      <c r="W406" s="173"/>
      <c r="X406" s="173"/>
      <c r="Y406" s="173"/>
      <c r="Z406" s="173"/>
      <c r="AA406" s="173"/>
      <c r="AB406" s="173"/>
      <c r="AC406" s="174"/>
      <c r="AE406" s="507"/>
      <c r="AG406" s="507"/>
      <c r="AI406" s="507"/>
      <c r="AK406" s="92"/>
    </row>
    <row r="407" spans="4:37" ht="12.75" customHeight="1" outlineLevel="1">
      <c r="D407" s="106" t="str">
        <f>'Line Items'!D459</f>
        <v>Station Access Income QX - Shifnal</v>
      </c>
      <c r="E407" s="89"/>
      <c r="F407" s="107" t="str">
        <f t="shared" si="8"/>
        <v>£000</v>
      </c>
      <c r="G407" s="173"/>
      <c r="H407" s="173"/>
      <c r="I407" s="173"/>
      <c r="J407" s="173"/>
      <c r="K407" s="173"/>
      <c r="L407" s="173"/>
      <c r="M407" s="173"/>
      <c r="N407" s="173"/>
      <c r="O407" s="173"/>
      <c r="P407" s="173"/>
      <c r="Q407" s="173"/>
      <c r="R407" s="173"/>
      <c r="S407" s="173"/>
      <c r="T407" s="173"/>
      <c r="U407" s="173"/>
      <c r="V407" s="173"/>
      <c r="W407" s="173"/>
      <c r="X407" s="173"/>
      <c r="Y407" s="173"/>
      <c r="Z407" s="173"/>
      <c r="AA407" s="173"/>
      <c r="AB407" s="173"/>
      <c r="AC407" s="174"/>
      <c r="AE407" s="507"/>
      <c r="AG407" s="507"/>
      <c r="AI407" s="507"/>
      <c r="AK407" s="92"/>
    </row>
    <row r="408" spans="4:37" ht="12.75" customHeight="1" outlineLevel="1">
      <c r="D408" s="106" t="str">
        <f>'Line Items'!D460</f>
        <v>Station Access Income QX - Shirley</v>
      </c>
      <c r="E408" s="89"/>
      <c r="F408" s="107" t="str">
        <f t="shared" si="8"/>
        <v>£000</v>
      </c>
      <c r="G408" s="173"/>
      <c r="H408" s="173"/>
      <c r="I408" s="173"/>
      <c r="J408" s="173"/>
      <c r="K408" s="173"/>
      <c r="L408" s="173"/>
      <c r="M408" s="173"/>
      <c r="N408" s="173"/>
      <c r="O408" s="173"/>
      <c r="P408" s="173"/>
      <c r="Q408" s="173"/>
      <c r="R408" s="173"/>
      <c r="S408" s="173"/>
      <c r="T408" s="173"/>
      <c r="U408" s="173"/>
      <c r="V408" s="173"/>
      <c r="W408" s="173"/>
      <c r="X408" s="173"/>
      <c r="Y408" s="173"/>
      <c r="Z408" s="173"/>
      <c r="AA408" s="173"/>
      <c r="AB408" s="173"/>
      <c r="AC408" s="174"/>
      <c r="AE408" s="507"/>
      <c r="AG408" s="507"/>
      <c r="AI408" s="507"/>
      <c r="AK408" s="92"/>
    </row>
    <row r="409" spans="4:37" ht="12.75" customHeight="1" outlineLevel="1">
      <c r="D409" s="106" t="str">
        <f>'Line Items'!D461</f>
        <v>Station Access Income QX - Small Heath</v>
      </c>
      <c r="E409" s="89"/>
      <c r="F409" s="107" t="str">
        <f t="shared" si="8"/>
        <v>£000</v>
      </c>
      <c r="G409" s="173"/>
      <c r="H409" s="173"/>
      <c r="I409" s="173"/>
      <c r="J409" s="173"/>
      <c r="K409" s="173"/>
      <c r="L409" s="173"/>
      <c r="M409" s="173"/>
      <c r="N409" s="173"/>
      <c r="O409" s="173"/>
      <c r="P409" s="173"/>
      <c r="Q409" s="173"/>
      <c r="R409" s="173"/>
      <c r="S409" s="173"/>
      <c r="T409" s="173"/>
      <c r="U409" s="173"/>
      <c r="V409" s="173"/>
      <c r="W409" s="173"/>
      <c r="X409" s="173"/>
      <c r="Y409" s="173"/>
      <c r="Z409" s="173"/>
      <c r="AA409" s="173"/>
      <c r="AB409" s="173"/>
      <c r="AC409" s="174"/>
      <c r="AE409" s="507"/>
      <c r="AG409" s="507"/>
      <c r="AI409" s="507"/>
      <c r="AK409" s="92"/>
    </row>
    <row r="410" spans="4:37" ht="12.75" customHeight="1" outlineLevel="1">
      <c r="D410" s="106" t="str">
        <f>'Line Items'!D462</f>
        <v>Station Access Income QX - Smethwick Galton Bridge</v>
      </c>
      <c r="E410" s="89"/>
      <c r="F410" s="107" t="str">
        <f t="shared" si="8"/>
        <v>£000</v>
      </c>
      <c r="G410" s="173"/>
      <c r="H410" s="173"/>
      <c r="I410" s="173"/>
      <c r="J410" s="173"/>
      <c r="K410" s="173"/>
      <c r="L410" s="173"/>
      <c r="M410" s="173"/>
      <c r="N410" s="173"/>
      <c r="O410" s="173"/>
      <c r="P410" s="173"/>
      <c r="Q410" s="173"/>
      <c r="R410" s="173"/>
      <c r="S410" s="173"/>
      <c r="T410" s="173"/>
      <c r="U410" s="173"/>
      <c r="V410" s="173"/>
      <c r="W410" s="173"/>
      <c r="X410" s="173"/>
      <c r="Y410" s="173"/>
      <c r="Z410" s="173"/>
      <c r="AA410" s="173"/>
      <c r="AB410" s="173"/>
      <c r="AC410" s="174"/>
      <c r="AE410" s="507"/>
      <c r="AG410" s="507"/>
      <c r="AI410" s="507"/>
      <c r="AK410" s="92"/>
    </row>
    <row r="411" spans="4:37" ht="12.75" customHeight="1" outlineLevel="1">
      <c r="D411" s="106" t="str">
        <f>'Line Items'!D463</f>
        <v>Station Access Income QX - Smethwick Rolfe Street</v>
      </c>
      <c r="E411" s="89"/>
      <c r="F411" s="107" t="str">
        <f t="shared" si="8"/>
        <v>£000</v>
      </c>
      <c r="G411" s="173"/>
      <c r="H411" s="173"/>
      <c r="I411" s="173"/>
      <c r="J411" s="173"/>
      <c r="K411" s="173"/>
      <c r="L411" s="173"/>
      <c r="M411" s="173"/>
      <c r="N411" s="173"/>
      <c r="O411" s="173"/>
      <c r="P411" s="173"/>
      <c r="Q411" s="173"/>
      <c r="R411" s="173"/>
      <c r="S411" s="173"/>
      <c r="T411" s="173"/>
      <c r="U411" s="173"/>
      <c r="V411" s="173"/>
      <c r="W411" s="173"/>
      <c r="X411" s="173"/>
      <c r="Y411" s="173"/>
      <c r="Z411" s="173"/>
      <c r="AA411" s="173"/>
      <c r="AB411" s="173"/>
      <c r="AC411" s="174"/>
      <c r="AE411" s="507"/>
      <c r="AG411" s="507"/>
      <c r="AI411" s="507"/>
      <c r="AK411" s="92"/>
    </row>
    <row r="412" spans="4:37" ht="12.75" customHeight="1" outlineLevel="1">
      <c r="D412" s="106" t="str">
        <f>'Line Items'!D464</f>
        <v>Station Access Income QX - Spring Road</v>
      </c>
      <c r="E412" s="89"/>
      <c r="F412" s="107" t="str">
        <f t="shared" si="8"/>
        <v>£000</v>
      </c>
      <c r="G412" s="173"/>
      <c r="H412" s="173"/>
      <c r="I412" s="173"/>
      <c r="J412" s="173"/>
      <c r="K412" s="173"/>
      <c r="L412" s="173"/>
      <c r="M412" s="173"/>
      <c r="N412" s="173"/>
      <c r="O412" s="173"/>
      <c r="P412" s="173"/>
      <c r="Q412" s="173"/>
      <c r="R412" s="173"/>
      <c r="S412" s="173"/>
      <c r="T412" s="173"/>
      <c r="U412" s="173"/>
      <c r="V412" s="173"/>
      <c r="W412" s="173"/>
      <c r="X412" s="173"/>
      <c r="Y412" s="173"/>
      <c r="Z412" s="173"/>
      <c r="AA412" s="173"/>
      <c r="AB412" s="173"/>
      <c r="AC412" s="174"/>
      <c r="AE412" s="507"/>
      <c r="AG412" s="507"/>
      <c r="AI412" s="507"/>
      <c r="AK412" s="92"/>
    </row>
    <row r="413" spans="4:37" ht="12.75" customHeight="1" outlineLevel="1">
      <c r="D413" s="106" t="str">
        <f>'Line Items'!D465</f>
        <v>Station Access Income QX - St Albans Abbey</v>
      </c>
      <c r="E413" s="89"/>
      <c r="F413" s="107" t="str">
        <f t="shared" si="8"/>
        <v>£000</v>
      </c>
      <c r="G413" s="173"/>
      <c r="H413" s="173"/>
      <c r="I413" s="173"/>
      <c r="J413" s="173"/>
      <c r="K413" s="173"/>
      <c r="L413" s="173"/>
      <c r="M413" s="173"/>
      <c r="N413" s="173"/>
      <c r="O413" s="173"/>
      <c r="P413" s="173"/>
      <c r="Q413" s="173"/>
      <c r="R413" s="173"/>
      <c r="S413" s="173"/>
      <c r="T413" s="173"/>
      <c r="U413" s="173"/>
      <c r="V413" s="173"/>
      <c r="W413" s="173"/>
      <c r="X413" s="173"/>
      <c r="Y413" s="173"/>
      <c r="Z413" s="173"/>
      <c r="AA413" s="173"/>
      <c r="AB413" s="173"/>
      <c r="AC413" s="174"/>
      <c r="AE413" s="507"/>
      <c r="AG413" s="507"/>
      <c r="AI413" s="507"/>
      <c r="AK413" s="92"/>
    </row>
    <row r="414" spans="4:37" ht="12.75" customHeight="1" outlineLevel="1">
      <c r="D414" s="106" t="str">
        <f>'Line Items'!D466</f>
        <v>Station Access Income QX - Stechford</v>
      </c>
      <c r="E414" s="89"/>
      <c r="F414" s="107" t="str">
        <f t="shared" si="8"/>
        <v>£000</v>
      </c>
      <c r="G414" s="173"/>
      <c r="H414" s="173"/>
      <c r="I414" s="173"/>
      <c r="J414" s="173"/>
      <c r="K414" s="173"/>
      <c r="L414" s="173"/>
      <c r="M414" s="173"/>
      <c r="N414" s="173"/>
      <c r="O414" s="173"/>
      <c r="P414" s="173"/>
      <c r="Q414" s="173"/>
      <c r="R414" s="173"/>
      <c r="S414" s="173"/>
      <c r="T414" s="173"/>
      <c r="U414" s="173"/>
      <c r="V414" s="173"/>
      <c r="W414" s="173"/>
      <c r="X414" s="173"/>
      <c r="Y414" s="173"/>
      <c r="Z414" s="173"/>
      <c r="AA414" s="173"/>
      <c r="AB414" s="173"/>
      <c r="AC414" s="174"/>
      <c r="AE414" s="507"/>
      <c r="AG414" s="507"/>
      <c r="AI414" s="507"/>
      <c r="AK414" s="92"/>
    </row>
    <row r="415" spans="4:37" ht="12.75" customHeight="1" outlineLevel="1">
      <c r="D415" s="106" t="str">
        <f>'Line Items'!D467</f>
        <v>Station Access Income QX - Stewartby</v>
      </c>
      <c r="E415" s="89"/>
      <c r="F415" s="107" t="str">
        <f t="shared" si="8"/>
        <v>£000</v>
      </c>
      <c r="G415" s="173"/>
      <c r="H415" s="173"/>
      <c r="I415" s="173"/>
      <c r="J415" s="173"/>
      <c r="K415" s="173"/>
      <c r="L415" s="173"/>
      <c r="M415" s="173"/>
      <c r="N415" s="173"/>
      <c r="O415" s="173"/>
      <c r="P415" s="173"/>
      <c r="Q415" s="173"/>
      <c r="R415" s="173"/>
      <c r="S415" s="173"/>
      <c r="T415" s="173"/>
      <c r="U415" s="173"/>
      <c r="V415" s="173"/>
      <c r="W415" s="173"/>
      <c r="X415" s="173"/>
      <c r="Y415" s="173"/>
      <c r="Z415" s="173"/>
      <c r="AA415" s="173"/>
      <c r="AB415" s="173"/>
      <c r="AC415" s="174"/>
      <c r="AE415" s="507"/>
      <c r="AG415" s="507"/>
      <c r="AI415" s="507"/>
      <c r="AK415" s="92"/>
    </row>
    <row r="416" spans="4:37" ht="12.75" customHeight="1" outlineLevel="1">
      <c r="D416" s="106" t="str">
        <f>'Line Items'!D468</f>
        <v>Station Access Income QX - Stone</v>
      </c>
      <c r="E416" s="89"/>
      <c r="F416" s="107" t="str">
        <f t="shared" si="8"/>
        <v>£000</v>
      </c>
      <c r="G416" s="173"/>
      <c r="H416" s="173"/>
      <c r="I416" s="173"/>
      <c r="J416" s="173"/>
      <c r="K416" s="173"/>
      <c r="L416" s="173"/>
      <c r="M416" s="173"/>
      <c r="N416" s="173"/>
      <c r="O416" s="173"/>
      <c r="P416" s="173"/>
      <c r="Q416" s="173"/>
      <c r="R416" s="173"/>
      <c r="S416" s="173"/>
      <c r="T416" s="173"/>
      <c r="U416" s="173"/>
      <c r="V416" s="173"/>
      <c r="W416" s="173"/>
      <c r="X416" s="173"/>
      <c r="Y416" s="173"/>
      <c r="Z416" s="173"/>
      <c r="AA416" s="173"/>
      <c r="AB416" s="173"/>
      <c r="AC416" s="174"/>
      <c r="AE416" s="507"/>
      <c r="AG416" s="507"/>
      <c r="AI416" s="507"/>
      <c r="AK416" s="92"/>
    </row>
    <row r="417" spans="4:37" ht="12.75" customHeight="1" outlineLevel="1">
      <c r="D417" s="106" t="str">
        <f>'Line Items'!D469</f>
        <v>Station Access Income QX - Stourbridge Junction</v>
      </c>
      <c r="E417" s="89"/>
      <c r="F417" s="107" t="str">
        <f t="shared" si="8"/>
        <v>£000</v>
      </c>
      <c r="G417" s="173"/>
      <c r="H417" s="173"/>
      <c r="I417" s="173"/>
      <c r="J417" s="173"/>
      <c r="K417" s="173"/>
      <c r="L417" s="173"/>
      <c r="M417" s="173"/>
      <c r="N417" s="173"/>
      <c r="O417" s="173"/>
      <c r="P417" s="173"/>
      <c r="Q417" s="173"/>
      <c r="R417" s="173"/>
      <c r="S417" s="173"/>
      <c r="T417" s="173"/>
      <c r="U417" s="173"/>
      <c r="V417" s="173"/>
      <c r="W417" s="173"/>
      <c r="X417" s="173"/>
      <c r="Y417" s="173"/>
      <c r="Z417" s="173"/>
      <c r="AA417" s="173"/>
      <c r="AB417" s="173"/>
      <c r="AC417" s="174"/>
      <c r="AE417" s="507"/>
      <c r="AG417" s="507"/>
      <c r="AI417" s="507"/>
      <c r="AK417" s="92"/>
    </row>
    <row r="418" spans="4:37" ht="12.75" customHeight="1" outlineLevel="1">
      <c r="D418" s="106" t="str">
        <f>'Line Items'!D470</f>
        <v>Station Access Income QX - Stourbridge Town</v>
      </c>
      <c r="E418" s="89"/>
      <c r="F418" s="107" t="str">
        <f t="shared" si="8"/>
        <v>£000</v>
      </c>
      <c r="G418" s="173"/>
      <c r="H418" s="173"/>
      <c r="I418" s="173"/>
      <c r="J418" s="173"/>
      <c r="K418" s="173"/>
      <c r="L418" s="173"/>
      <c r="M418" s="173"/>
      <c r="N418" s="173"/>
      <c r="O418" s="173"/>
      <c r="P418" s="173"/>
      <c r="Q418" s="173"/>
      <c r="R418" s="173"/>
      <c r="S418" s="173"/>
      <c r="T418" s="173"/>
      <c r="U418" s="173"/>
      <c r="V418" s="173"/>
      <c r="W418" s="173"/>
      <c r="X418" s="173"/>
      <c r="Y418" s="173"/>
      <c r="Z418" s="173"/>
      <c r="AA418" s="173"/>
      <c r="AB418" s="173"/>
      <c r="AC418" s="174"/>
      <c r="AE418" s="507"/>
      <c r="AG418" s="507"/>
      <c r="AI418" s="507"/>
      <c r="AK418" s="92"/>
    </row>
    <row r="419" spans="4:37" ht="12.75" customHeight="1" outlineLevel="1">
      <c r="D419" s="106" t="str">
        <f>'Line Items'!D471</f>
        <v>Station Access Income QX - Stratford-upon-Avon</v>
      </c>
      <c r="E419" s="89"/>
      <c r="F419" s="107" t="str">
        <f t="shared" si="8"/>
        <v>£000</v>
      </c>
      <c r="G419" s="173"/>
      <c r="H419" s="173"/>
      <c r="I419" s="173"/>
      <c r="J419" s="173"/>
      <c r="K419" s="173"/>
      <c r="L419" s="173"/>
      <c r="M419" s="173"/>
      <c r="N419" s="173"/>
      <c r="O419" s="173"/>
      <c r="P419" s="173"/>
      <c r="Q419" s="173"/>
      <c r="R419" s="173"/>
      <c r="S419" s="173"/>
      <c r="T419" s="173"/>
      <c r="U419" s="173"/>
      <c r="V419" s="173"/>
      <c r="W419" s="173"/>
      <c r="X419" s="173"/>
      <c r="Y419" s="173"/>
      <c r="Z419" s="173"/>
      <c r="AA419" s="173"/>
      <c r="AB419" s="173"/>
      <c r="AC419" s="174"/>
      <c r="AE419" s="507"/>
      <c r="AG419" s="507"/>
      <c r="AI419" s="507"/>
      <c r="AK419" s="92"/>
    </row>
    <row r="420" spans="4:37" ht="12.75" customHeight="1" outlineLevel="1">
      <c r="D420" s="106" t="str">
        <f>'Line Items'!D472</f>
        <v>Station Access Income QX - Stratford-upon-Avon Parkway</v>
      </c>
      <c r="E420" s="89"/>
      <c r="F420" s="107" t="str">
        <f t="shared" si="8"/>
        <v>£000</v>
      </c>
      <c r="G420" s="173"/>
      <c r="H420" s="173"/>
      <c r="I420" s="173"/>
      <c r="J420" s="173"/>
      <c r="K420" s="173"/>
      <c r="L420" s="173"/>
      <c r="M420" s="173"/>
      <c r="N420" s="173"/>
      <c r="O420" s="173"/>
      <c r="P420" s="173"/>
      <c r="Q420" s="173"/>
      <c r="R420" s="173"/>
      <c r="S420" s="173"/>
      <c r="T420" s="173"/>
      <c r="U420" s="173"/>
      <c r="V420" s="173"/>
      <c r="W420" s="173"/>
      <c r="X420" s="173"/>
      <c r="Y420" s="173"/>
      <c r="Z420" s="173"/>
      <c r="AA420" s="173"/>
      <c r="AB420" s="173"/>
      <c r="AC420" s="174"/>
      <c r="AE420" s="507"/>
      <c r="AG420" s="507"/>
      <c r="AI420" s="507"/>
      <c r="AK420" s="92"/>
    </row>
    <row r="421" spans="4:37" ht="12.75" customHeight="1" outlineLevel="1">
      <c r="D421" s="106" t="str">
        <f>'Line Items'!D473</f>
        <v>Station Access Income QX - Sutton Coldfield</v>
      </c>
      <c r="E421" s="89"/>
      <c r="F421" s="107" t="str">
        <f t="shared" si="8"/>
        <v>£000</v>
      </c>
      <c r="G421" s="173"/>
      <c r="H421" s="173"/>
      <c r="I421" s="173"/>
      <c r="J421" s="173"/>
      <c r="K421" s="173"/>
      <c r="L421" s="173"/>
      <c r="M421" s="173"/>
      <c r="N421" s="173"/>
      <c r="O421" s="173"/>
      <c r="P421" s="173"/>
      <c r="Q421" s="173"/>
      <c r="R421" s="173"/>
      <c r="S421" s="173"/>
      <c r="T421" s="173"/>
      <c r="U421" s="173"/>
      <c r="V421" s="173"/>
      <c r="W421" s="173"/>
      <c r="X421" s="173"/>
      <c r="Y421" s="173"/>
      <c r="Z421" s="173"/>
      <c r="AA421" s="173"/>
      <c r="AB421" s="173"/>
      <c r="AC421" s="174"/>
      <c r="AE421" s="507"/>
      <c r="AG421" s="507"/>
      <c r="AI421" s="507"/>
      <c r="AK421" s="92"/>
    </row>
    <row r="422" spans="4:37" ht="12.75" customHeight="1" outlineLevel="1">
      <c r="D422" s="106" t="str">
        <f>'Line Items'!D474</f>
        <v>Station Access Income QX - Tame Bridge Parkway</v>
      </c>
      <c r="E422" s="89"/>
      <c r="F422" s="107" t="str">
        <f t="shared" si="8"/>
        <v>£000</v>
      </c>
      <c r="G422" s="173"/>
      <c r="H422" s="173"/>
      <c r="I422" s="173"/>
      <c r="J422" s="173"/>
      <c r="K422" s="173"/>
      <c r="L422" s="173"/>
      <c r="M422" s="173"/>
      <c r="N422" s="173"/>
      <c r="O422" s="173"/>
      <c r="P422" s="173"/>
      <c r="Q422" s="173"/>
      <c r="R422" s="173"/>
      <c r="S422" s="173"/>
      <c r="T422" s="173"/>
      <c r="U422" s="173"/>
      <c r="V422" s="173"/>
      <c r="W422" s="173"/>
      <c r="X422" s="173"/>
      <c r="Y422" s="173"/>
      <c r="Z422" s="173"/>
      <c r="AA422" s="173"/>
      <c r="AB422" s="173"/>
      <c r="AC422" s="174"/>
      <c r="AE422" s="507"/>
      <c r="AG422" s="507"/>
      <c r="AI422" s="507"/>
      <c r="AK422" s="92"/>
    </row>
    <row r="423" spans="4:37" ht="12.75" customHeight="1" outlineLevel="1">
      <c r="D423" s="106" t="str">
        <f>'Line Items'!D475</f>
        <v>Station Access Income QX - Tamworth (High Level / Low Level)</v>
      </c>
      <c r="E423" s="89"/>
      <c r="F423" s="107" t="str">
        <f t="shared" si="8"/>
        <v>£000</v>
      </c>
      <c r="G423" s="173"/>
      <c r="H423" s="173"/>
      <c r="I423" s="173"/>
      <c r="J423" s="173"/>
      <c r="K423" s="173"/>
      <c r="L423" s="173"/>
      <c r="M423" s="173"/>
      <c r="N423" s="173"/>
      <c r="O423" s="173"/>
      <c r="P423" s="173"/>
      <c r="Q423" s="173"/>
      <c r="R423" s="173"/>
      <c r="S423" s="173"/>
      <c r="T423" s="173"/>
      <c r="U423" s="173"/>
      <c r="V423" s="173"/>
      <c r="W423" s="173"/>
      <c r="X423" s="173"/>
      <c r="Y423" s="173"/>
      <c r="Z423" s="173"/>
      <c r="AA423" s="173"/>
      <c r="AB423" s="173"/>
      <c r="AC423" s="174"/>
      <c r="AE423" s="507"/>
      <c r="AG423" s="507"/>
      <c r="AI423" s="507"/>
      <c r="AK423" s="92"/>
    </row>
    <row r="424" spans="4:37" ht="12.75" customHeight="1" outlineLevel="1">
      <c r="D424" s="106" t="str">
        <f>'Line Items'!D476</f>
        <v>Station Access Income QX - Telford Central</v>
      </c>
      <c r="E424" s="89"/>
      <c r="F424" s="107" t="str">
        <f t="shared" si="8"/>
        <v>£000</v>
      </c>
      <c r="G424" s="173"/>
      <c r="H424" s="173"/>
      <c r="I424" s="173"/>
      <c r="J424" s="173"/>
      <c r="K424" s="173"/>
      <c r="L424" s="173"/>
      <c r="M424" s="173"/>
      <c r="N424" s="173"/>
      <c r="O424" s="173"/>
      <c r="P424" s="173"/>
      <c r="Q424" s="173"/>
      <c r="R424" s="173"/>
      <c r="S424" s="173"/>
      <c r="T424" s="173"/>
      <c r="U424" s="173"/>
      <c r="V424" s="173"/>
      <c r="W424" s="173"/>
      <c r="X424" s="173"/>
      <c r="Y424" s="173"/>
      <c r="Z424" s="173"/>
      <c r="AA424" s="173"/>
      <c r="AB424" s="173"/>
      <c r="AC424" s="174"/>
      <c r="AE424" s="507"/>
      <c r="AG424" s="507"/>
      <c r="AI424" s="507"/>
      <c r="AK424" s="92"/>
    </row>
    <row r="425" spans="4:37" ht="12.75" customHeight="1" outlineLevel="1">
      <c r="D425" s="106" t="str">
        <f>'Line Items'!D477</f>
        <v>Station Access Income QX - The Hawthorns</v>
      </c>
      <c r="E425" s="89"/>
      <c r="F425" s="107" t="str">
        <f t="shared" si="8"/>
        <v>£000</v>
      </c>
      <c r="G425" s="173"/>
      <c r="H425" s="173"/>
      <c r="I425" s="173"/>
      <c r="J425" s="173"/>
      <c r="K425" s="173"/>
      <c r="L425" s="173"/>
      <c r="M425" s="173"/>
      <c r="N425" s="173"/>
      <c r="O425" s="173"/>
      <c r="P425" s="173"/>
      <c r="Q425" s="173"/>
      <c r="R425" s="173"/>
      <c r="S425" s="173"/>
      <c r="T425" s="173"/>
      <c r="U425" s="173"/>
      <c r="V425" s="173"/>
      <c r="W425" s="173"/>
      <c r="X425" s="173"/>
      <c r="Y425" s="173"/>
      <c r="Z425" s="173"/>
      <c r="AA425" s="173"/>
      <c r="AB425" s="173"/>
      <c r="AC425" s="174"/>
      <c r="AE425" s="507"/>
      <c r="AG425" s="507"/>
      <c r="AI425" s="507"/>
      <c r="AK425" s="92"/>
    </row>
    <row r="426" spans="4:37" ht="12.75" customHeight="1" outlineLevel="1">
      <c r="D426" s="106" t="str">
        <f>'Line Items'!D478</f>
        <v>Station Access Income QX - The Lakes (Warwickshire)</v>
      </c>
      <c r="E426" s="89"/>
      <c r="F426" s="107" t="str">
        <f t="shared" si="8"/>
        <v>£000</v>
      </c>
      <c r="G426" s="173"/>
      <c r="H426" s="173"/>
      <c r="I426" s="173"/>
      <c r="J426" s="173"/>
      <c r="K426" s="173"/>
      <c r="L426" s="173"/>
      <c r="M426" s="173"/>
      <c r="N426" s="173"/>
      <c r="O426" s="173"/>
      <c r="P426" s="173"/>
      <c r="Q426" s="173"/>
      <c r="R426" s="173"/>
      <c r="S426" s="173"/>
      <c r="T426" s="173"/>
      <c r="U426" s="173"/>
      <c r="V426" s="173"/>
      <c r="W426" s="173"/>
      <c r="X426" s="173"/>
      <c r="Y426" s="173"/>
      <c r="Z426" s="173"/>
      <c r="AA426" s="173"/>
      <c r="AB426" s="173"/>
      <c r="AC426" s="174"/>
      <c r="AE426" s="507"/>
      <c r="AG426" s="507"/>
      <c r="AI426" s="507"/>
      <c r="AK426" s="92"/>
    </row>
    <row r="427" spans="4:37" ht="12.75" customHeight="1" outlineLevel="1">
      <c r="D427" s="106" t="str">
        <f>'Line Items'!D479</f>
        <v>Station Access Income QX - Tile Hill</v>
      </c>
      <c r="E427" s="89"/>
      <c r="F427" s="107" t="str">
        <f t="shared" si="8"/>
        <v>£000</v>
      </c>
      <c r="G427" s="173"/>
      <c r="H427" s="173"/>
      <c r="I427" s="173"/>
      <c r="J427" s="173"/>
      <c r="K427" s="173"/>
      <c r="L427" s="173"/>
      <c r="M427" s="173"/>
      <c r="N427" s="173"/>
      <c r="O427" s="173"/>
      <c r="P427" s="173"/>
      <c r="Q427" s="173"/>
      <c r="R427" s="173"/>
      <c r="S427" s="173"/>
      <c r="T427" s="173"/>
      <c r="U427" s="173"/>
      <c r="V427" s="173"/>
      <c r="W427" s="173"/>
      <c r="X427" s="173"/>
      <c r="Y427" s="173"/>
      <c r="Z427" s="173"/>
      <c r="AA427" s="173"/>
      <c r="AB427" s="173"/>
      <c r="AC427" s="174"/>
      <c r="AE427" s="507"/>
      <c r="AG427" s="507"/>
      <c r="AI427" s="507"/>
      <c r="AK427" s="92"/>
    </row>
    <row r="428" spans="4:37" ht="12.75" customHeight="1" outlineLevel="1">
      <c r="D428" s="106" t="str">
        <f>'Line Items'!D480</f>
        <v>Station Access Income QX - Tipton</v>
      </c>
      <c r="E428" s="89"/>
      <c r="F428" s="107" t="str">
        <f t="shared" si="8"/>
        <v>£000</v>
      </c>
      <c r="G428" s="173"/>
      <c r="H428" s="173"/>
      <c r="I428" s="173"/>
      <c r="J428" s="173"/>
      <c r="K428" s="173"/>
      <c r="L428" s="173"/>
      <c r="M428" s="173"/>
      <c r="N428" s="173"/>
      <c r="O428" s="173"/>
      <c r="P428" s="173"/>
      <c r="Q428" s="173"/>
      <c r="R428" s="173"/>
      <c r="S428" s="173"/>
      <c r="T428" s="173"/>
      <c r="U428" s="173"/>
      <c r="V428" s="173"/>
      <c r="W428" s="173"/>
      <c r="X428" s="173"/>
      <c r="Y428" s="173"/>
      <c r="Z428" s="173"/>
      <c r="AA428" s="173"/>
      <c r="AB428" s="173"/>
      <c r="AC428" s="174"/>
      <c r="AE428" s="507"/>
      <c r="AG428" s="507"/>
      <c r="AI428" s="507"/>
      <c r="AK428" s="92"/>
    </row>
    <row r="429" spans="4:37" ht="12.75" customHeight="1" outlineLevel="1">
      <c r="D429" s="106" t="str">
        <f>'Line Items'!D481</f>
        <v>Station Access Income QX - Tring</v>
      </c>
      <c r="E429" s="89"/>
      <c r="F429" s="107" t="str">
        <f t="shared" si="8"/>
        <v>£000</v>
      </c>
      <c r="G429" s="173"/>
      <c r="H429" s="173"/>
      <c r="I429" s="173"/>
      <c r="J429" s="173"/>
      <c r="K429" s="173"/>
      <c r="L429" s="173"/>
      <c r="M429" s="173"/>
      <c r="N429" s="173"/>
      <c r="O429" s="173"/>
      <c r="P429" s="173"/>
      <c r="Q429" s="173"/>
      <c r="R429" s="173"/>
      <c r="S429" s="173"/>
      <c r="T429" s="173"/>
      <c r="U429" s="173"/>
      <c r="V429" s="173"/>
      <c r="W429" s="173"/>
      <c r="X429" s="173"/>
      <c r="Y429" s="173"/>
      <c r="Z429" s="173"/>
      <c r="AA429" s="173"/>
      <c r="AB429" s="173"/>
      <c r="AC429" s="174"/>
      <c r="AE429" s="507"/>
      <c r="AG429" s="507"/>
      <c r="AI429" s="507"/>
      <c r="AK429" s="92"/>
    </row>
    <row r="430" spans="4:37" ht="12.75" customHeight="1" outlineLevel="1">
      <c r="D430" s="106" t="str">
        <f>'Line Items'!D482</f>
        <v>Station Access Income QX - Tyseley</v>
      </c>
      <c r="E430" s="89"/>
      <c r="F430" s="107" t="str">
        <f t="shared" si="8"/>
        <v>£000</v>
      </c>
      <c r="G430" s="173"/>
      <c r="H430" s="173"/>
      <c r="I430" s="173"/>
      <c r="J430" s="173"/>
      <c r="K430" s="173"/>
      <c r="L430" s="173"/>
      <c r="M430" s="173"/>
      <c r="N430" s="173"/>
      <c r="O430" s="173"/>
      <c r="P430" s="173"/>
      <c r="Q430" s="173"/>
      <c r="R430" s="173"/>
      <c r="S430" s="173"/>
      <c r="T430" s="173"/>
      <c r="U430" s="173"/>
      <c r="V430" s="173"/>
      <c r="W430" s="173"/>
      <c r="X430" s="173"/>
      <c r="Y430" s="173"/>
      <c r="Z430" s="173"/>
      <c r="AA430" s="173"/>
      <c r="AB430" s="173"/>
      <c r="AC430" s="174"/>
      <c r="AE430" s="507"/>
      <c r="AG430" s="507"/>
      <c r="AI430" s="507"/>
      <c r="AK430" s="92"/>
    </row>
    <row r="431" spans="4:37" ht="12.75" customHeight="1" outlineLevel="1">
      <c r="D431" s="106" t="str">
        <f>'Line Items'!D483</f>
        <v>Station Access Income QX - University</v>
      </c>
      <c r="E431" s="89"/>
      <c r="F431" s="107" t="str">
        <f t="shared" ref="F431:F494" si="9">F430</f>
        <v>£000</v>
      </c>
      <c r="G431" s="173"/>
      <c r="H431" s="173"/>
      <c r="I431" s="173"/>
      <c r="J431" s="173"/>
      <c r="K431" s="173"/>
      <c r="L431" s="173"/>
      <c r="M431" s="173"/>
      <c r="N431" s="173"/>
      <c r="O431" s="173"/>
      <c r="P431" s="173"/>
      <c r="Q431" s="173"/>
      <c r="R431" s="173"/>
      <c r="S431" s="173"/>
      <c r="T431" s="173"/>
      <c r="U431" s="173"/>
      <c r="V431" s="173"/>
      <c r="W431" s="173"/>
      <c r="X431" s="173"/>
      <c r="Y431" s="173"/>
      <c r="Z431" s="173"/>
      <c r="AA431" s="173"/>
      <c r="AB431" s="173"/>
      <c r="AC431" s="174"/>
      <c r="AE431" s="507"/>
      <c r="AG431" s="507"/>
      <c r="AI431" s="507"/>
      <c r="AK431" s="92"/>
    </row>
    <row r="432" spans="4:37" ht="12.75" customHeight="1" outlineLevel="1">
      <c r="D432" s="106" t="str">
        <f>'Line Items'!D484</f>
        <v>Station Access Income QX - Walsall</v>
      </c>
      <c r="E432" s="89"/>
      <c r="F432" s="107" t="str">
        <f t="shared" si="9"/>
        <v>£000</v>
      </c>
      <c r="G432" s="173"/>
      <c r="H432" s="173"/>
      <c r="I432" s="173"/>
      <c r="J432" s="173"/>
      <c r="K432" s="173"/>
      <c r="L432" s="173"/>
      <c r="M432" s="173"/>
      <c r="N432" s="173"/>
      <c r="O432" s="173"/>
      <c r="P432" s="173"/>
      <c r="Q432" s="173"/>
      <c r="R432" s="173"/>
      <c r="S432" s="173"/>
      <c r="T432" s="173"/>
      <c r="U432" s="173"/>
      <c r="V432" s="173"/>
      <c r="W432" s="173"/>
      <c r="X432" s="173"/>
      <c r="Y432" s="173"/>
      <c r="Z432" s="173"/>
      <c r="AA432" s="173"/>
      <c r="AB432" s="173"/>
      <c r="AC432" s="174"/>
      <c r="AE432" s="507"/>
      <c r="AG432" s="507"/>
      <c r="AI432" s="507"/>
      <c r="AK432" s="92"/>
    </row>
    <row r="433" spans="4:37" ht="12.75" customHeight="1" outlineLevel="1">
      <c r="D433" s="106" t="str">
        <f>'Line Items'!D485</f>
        <v>Station Access Income QX - Water Orton</v>
      </c>
      <c r="E433" s="89"/>
      <c r="F433" s="107" t="str">
        <f t="shared" si="9"/>
        <v>£000</v>
      </c>
      <c r="G433" s="173"/>
      <c r="H433" s="173"/>
      <c r="I433" s="173"/>
      <c r="J433" s="173"/>
      <c r="K433" s="173"/>
      <c r="L433" s="173"/>
      <c r="M433" s="173"/>
      <c r="N433" s="173"/>
      <c r="O433" s="173"/>
      <c r="P433" s="173"/>
      <c r="Q433" s="173"/>
      <c r="R433" s="173"/>
      <c r="S433" s="173"/>
      <c r="T433" s="173"/>
      <c r="U433" s="173"/>
      <c r="V433" s="173"/>
      <c r="W433" s="173"/>
      <c r="X433" s="173"/>
      <c r="Y433" s="173"/>
      <c r="Z433" s="173"/>
      <c r="AA433" s="173"/>
      <c r="AB433" s="173"/>
      <c r="AC433" s="174"/>
      <c r="AE433" s="507"/>
      <c r="AG433" s="507"/>
      <c r="AI433" s="507"/>
      <c r="AK433" s="92"/>
    </row>
    <row r="434" spans="4:37" ht="12.75" customHeight="1" outlineLevel="1">
      <c r="D434" s="106" t="str">
        <f>'Line Items'!D486</f>
        <v>Station Access Income QX - Watford Junction</v>
      </c>
      <c r="E434" s="89"/>
      <c r="F434" s="107" t="str">
        <f t="shared" si="9"/>
        <v>£000</v>
      </c>
      <c r="G434" s="173"/>
      <c r="H434" s="173"/>
      <c r="I434" s="173"/>
      <c r="J434" s="173"/>
      <c r="K434" s="173"/>
      <c r="L434" s="173"/>
      <c r="M434" s="173"/>
      <c r="N434" s="173"/>
      <c r="O434" s="173"/>
      <c r="P434" s="173"/>
      <c r="Q434" s="173"/>
      <c r="R434" s="173"/>
      <c r="S434" s="173"/>
      <c r="T434" s="173"/>
      <c r="U434" s="173"/>
      <c r="V434" s="173"/>
      <c r="W434" s="173"/>
      <c r="X434" s="173"/>
      <c r="Y434" s="173"/>
      <c r="Z434" s="173"/>
      <c r="AA434" s="173"/>
      <c r="AB434" s="173"/>
      <c r="AC434" s="174"/>
      <c r="AE434" s="507"/>
      <c r="AG434" s="507"/>
      <c r="AI434" s="507"/>
      <c r="AK434" s="92"/>
    </row>
    <row r="435" spans="4:37" ht="12.75" customHeight="1" outlineLevel="1">
      <c r="D435" s="106" t="str">
        <f>'Line Items'!D487</f>
        <v>Station Access Income QX - Watford North</v>
      </c>
      <c r="E435" s="89"/>
      <c r="F435" s="107" t="str">
        <f t="shared" si="9"/>
        <v>£000</v>
      </c>
      <c r="G435" s="173"/>
      <c r="H435" s="173"/>
      <c r="I435" s="173"/>
      <c r="J435" s="173"/>
      <c r="K435" s="173"/>
      <c r="L435" s="173"/>
      <c r="M435" s="173"/>
      <c r="N435" s="173"/>
      <c r="O435" s="173"/>
      <c r="P435" s="173"/>
      <c r="Q435" s="173"/>
      <c r="R435" s="173"/>
      <c r="S435" s="173"/>
      <c r="T435" s="173"/>
      <c r="U435" s="173"/>
      <c r="V435" s="173"/>
      <c r="W435" s="173"/>
      <c r="X435" s="173"/>
      <c r="Y435" s="173"/>
      <c r="Z435" s="173"/>
      <c r="AA435" s="173"/>
      <c r="AB435" s="173"/>
      <c r="AC435" s="174"/>
      <c r="AE435" s="507"/>
      <c r="AG435" s="507"/>
      <c r="AI435" s="507"/>
      <c r="AK435" s="92"/>
    </row>
    <row r="436" spans="4:37" ht="12.75" customHeight="1" outlineLevel="1">
      <c r="D436" s="106" t="str">
        <f>'Line Items'!D488</f>
        <v>Station Access Income QX - Wedgewood</v>
      </c>
      <c r="E436" s="89"/>
      <c r="F436" s="107" t="str">
        <f t="shared" si="9"/>
        <v>£000</v>
      </c>
      <c r="G436" s="173"/>
      <c r="H436" s="173"/>
      <c r="I436" s="173"/>
      <c r="J436" s="173"/>
      <c r="K436" s="173"/>
      <c r="L436" s="173"/>
      <c r="M436" s="173"/>
      <c r="N436" s="173"/>
      <c r="O436" s="173"/>
      <c r="P436" s="173"/>
      <c r="Q436" s="173"/>
      <c r="R436" s="173"/>
      <c r="S436" s="173"/>
      <c r="T436" s="173"/>
      <c r="U436" s="173"/>
      <c r="V436" s="173"/>
      <c r="W436" s="173"/>
      <c r="X436" s="173"/>
      <c r="Y436" s="173"/>
      <c r="Z436" s="173"/>
      <c r="AA436" s="173"/>
      <c r="AB436" s="173"/>
      <c r="AC436" s="174"/>
      <c r="AE436" s="507"/>
      <c r="AG436" s="507"/>
      <c r="AI436" s="507"/>
      <c r="AK436" s="92"/>
    </row>
    <row r="437" spans="4:37" ht="12.75" customHeight="1" outlineLevel="1">
      <c r="D437" s="106" t="str">
        <f>'Line Items'!D489</f>
        <v>Station Access Income QX - Wellington (Shropshire)</v>
      </c>
      <c r="E437" s="89"/>
      <c r="F437" s="107" t="str">
        <f t="shared" si="9"/>
        <v>£000</v>
      </c>
      <c r="G437" s="173"/>
      <c r="H437" s="173"/>
      <c r="I437" s="173"/>
      <c r="J437" s="173"/>
      <c r="K437" s="173"/>
      <c r="L437" s="173"/>
      <c r="M437" s="173"/>
      <c r="N437" s="173"/>
      <c r="O437" s="173"/>
      <c r="P437" s="173"/>
      <c r="Q437" s="173"/>
      <c r="R437" s="173"/>
      <c r="S437" s="173"/>
      <c r="T437" s="173"/>
      <c r="U437" s="173"/>
      <c r="V437" s="173"/>
      <c r="W437" s="173"/>
      <c r="X437" s="173"/>
      <c r="Y437" s="173"/>
      <c r="Z437" s="173"/>
      <c r="AA437" s="173"/>
      <c r="AB437" s="173"/>
      <c r="AC437" s="174"/>
      <c r="AE437" s="507"/>
      <c r="AG437" s="507"/>
      <c r="AI437" s="507"/>
      <c r="AK437" s="92"/>
    </row>
    <row r="438" spans="4:37" ht="12.75" customHeight="1" outlineLevel="1">
      <c r="D438" s="106" t="str">
        <f>'Line Items'!D490</f>
        <v>Station Access Income QX - Whitlock's End</v>
      </c>
      <c r="E438" s="89"/>
      <c r="F438" s="107" t="str">
        <f t="shared" si="9"/>
        <v>£000</v>
      </c>
      <c r="G438" s="173"/>
      <c r="H438" s="173"/>
      <c r="I438" s="173"/>
      <c r="J438" s="173"/>
      <c r="K438" s="173"/>
      <c r="L438" s="173"/>
      <c r="M438" s="173"/>
      <c r="N438" s="173"/>
      <c r="O438" s="173"/>
      <c r="P438" s="173"/>
      <c r="Q438" s="173"/>
      <c r="R438" s="173"/>
      <c r="S438" s="173"/>
      <c r="T438" s="173"/>
      <c r="U438" s="173"/>
      <c r="V438" s="173"/>
      <c r="W438" s="173"/>
      <c r="X438" s="173"/>
      <c r="Y438" s="173"/>
      <c r="Z438" s="173"/>
      <c r="AA438" s="173"/>
      <c r="AB438" s="173"/>
      <c r="AC438" s="174"/>
      <c r="AE438" s="507"/>
      <c r="AG438" s="507"/>
      <c r="AI438" s="507"/>
      <c r="AK438" s="92"/>
    </row>
    <row r="439" spans="4:37" ht="12.75" customHeight="1" outlineLevel="1">
      <c r="D439" s="106" t="str">
        <f>'Line Items'!D491</f>
        <v>Station Access Income QX - Widney Manor</v>
      </c>
      <c r="E439" s="89"/>
      <c r="F439" s="107" t="str">
        <f t="shared" si="9"/>
        <v>£000</v>
      </c>
      <c r="G439" s="173"/>
      <c r="H439" s="173"/>
      <c r="I439" s="173"/>
      <c r="J439" s="173"/>
      <c r="K439" s="173"/>
      <c r="L439" s="173"/>
      <c r="M439" s="173"/>
      <c r="N439" s="173"/>
      <c r="O439" s="173"/>
      <c r="P439" s="173"/>
      <c r="Q439" s="173"/>
      <c r="R439" s="173"/>
      <c r="S439" s="173"/>
      <c r="T439" s="173"/>
      <c r="U439" s="173"/>
      <c r="V439" s="173"/>
      <c r="W439" s="173"/>
      <c r="X439" s="173"/>
      <c r="Y439" s="173"/>
      <c r="Z439" s="173"/>
      <c r="AA439" s="173"/>
      <c r="AB439" s="173"/>
      <c r="AC439" s="174"/>
      <c r="AE439" s="507"/>
      <c r="AG439" s="507"/>
      <c r="AI439" s="507"/>
      <c r="AK439" s="92"/>
    </row>
    <row r="440" spans="4:37" ht="12.75" customHeight="1" outlineLevel="1">
      <c r="D440" s="106" t="str">
        <f>'Line Items'!D492</f>
        <v>Station Access Income QX - Wilmcote</v>
      </c>
      <c r="E440" s="89"/>
      <c r="F440" s="107" t="str">
        <f t="shared" si="9"/>
        <v>£000</v>
      </c>
      <c r="G440" s="173"/>
      <c r="H440" s="173"/>
      <c r="I440" s="173"/>
      <c r="J440" s="173"/>
      <c r="K440" s="173"/>
      <c r="L440" s="173"/>
      <c r="M440" s="173"/>
      <c r="N440" s="173"/>
      <c r="O440" s="173"/>
      <c r="P440" s="173"/>
      <c r="Q440" s="173"/>
      <c r="R440" s="173"/>
      <c r="S440" s="173"/>
      <c r="T440" s="173"/>
      <c r="U440" s="173"/>
      <c r="V440" s="173"/>
      <c r="W440" s="173"/>
      <c r="X440" s="173"/>
      <c r="Y440" s="173"/>
      <c r="Z440" s="173"/>
      <c r="AA440" s="173"/>
      <c r="AB440" s="173"/>
      <c r="AC440" s="174"/>
      <c r="AE440" s="507"/>
      <c r="AG440" s="507"/>
      <c r="AI440" s="507"/>
      <c r="AK440" s="92"/>
    </row>
    <row r="441" spans="4:37" ht="12.75" customHeight="1" outlineLevel="1">
      <c r="D441" s="106" t="str">
        <f>'Line Items'!D493</f>
        <v>Station Access Income QX - Wilnecote</v>
      </c>
      <c r="E441" s="89"/>
      <c r="F441" s="107" t="str">
        <f t="shared" si="9"/>
        <v>£000</v>
      </c>
      <c r="G441" s="173"/>
      <c r="H441" s="173"/>
      <c r="I441" s="173"/>
      <c r="J441" s="173"/>
      <c r="K441" s="173"/>
      <c r="L441" s="173"/>
      <c r="M441" s="173"/>
      <c r="N441" s="173"/>
      <c r="O441" s="173"/>
      <c r="P441" s="173"/>
      <c r="Q441" s="173"/>
      <c r="R441" s="173"/>
      <c r="S441" s="173"/>
      <c r="T441" s="173"/>
      <c r="U441" s="173"/>
      <c r="V441" s="173"/>
      <c r="W441" s="173"/>
      <c r="X441" s="173"/>
      <c r="Y441" s="173"/>
      <c r="Z441" s="173"/>
      <c r="AA441" s="173"/>
      <c r="AB441" s="173"/>
      <c r="AC441" s="174"/>
      <c r="AE441" s="507"/>
      <c r="AG441" s="507"/>
      <c r="AI441" s="507"/>
      <c r="AK441" s="92"/>
    </row>
    <row r="442" spans="4:37" ht="12.75" customHeight="1" outlineLevel="1">
      <c r="D442" s="106" t="str">
        <f>'Line Items'!D494</f>
        <v>Station Access Income QX - Winsford</v>
      </c>
      <c r="E442" s="89"/>
      <c r="F442" s="107" t="str">
        <f t="shared" si="9"/>
        <v>£000</v>
      </c>
      <c r="G442" s="173"/>
      <c r="H442" s="173"/>
      <c r="I442" s="173"/>
      <c r="J442" s="173"/>
      <c r="K442" s="173"/>
      <c r="L442" s="173"/>
      <c r="M442" s="173"/>
      <c r="N442" s="173"/>
      <c r="O442" s="173"/>
      <c r="P442" s="173"/>
      <c r="Q442" s="173"/>
      <c r="R442" s="173"/>
      <c r="S442" s="173"/>
      <c r="T442" s="173"/>
      <c r="U442" s="173"/>
      <c r="V442" s="173"/>
      <c r="W442" s="173"/>
      <c r="X442" s="173"/>
      <c r="Y442" s="173"/>
      <c r="Z442" s="173"/>
      <c r="AA442" s="173"/>
      <c r="AB442" s="173"/>
      <c r="AC442" s="174"/>
      <c r="AE442" s="507"/>
      <c r="AG442" s="507"/>
      <c r="AI442" s="507"/>
      <c r="AK442" s="92"/>
    </row>
    <row r="443" spans="4:37" ht="12.75" customHeight="1" outlineLevel="1">
      <c r="D443" s="106" t="str">
        <f>'Line Items'!D495</f>
        <v>Station Access Income QX - Witton</v>
      </c>
      <c r="E443" s="89"/>
      <c r="F443" s="107" t="str">
        <f t="shared" si="9"/>
        <v>£000</v>
      </c>
      <c r="G443" s="173"/>
      <c r="H443" s="173"/>
      <c r="I443" s="173"/>
      <c r="J443" s="173"/>
      <c r="K443" s="173"/>
      <c r="L443" s="173"/>
      <c r="M443" s="173"/>
      <c r="N443" s="173"/>
      <c r="O443" s="173"/>
      <c r="P443" s="173"/>
      <c r="Q443" s="173"/>
      <c r="R443" s="173"/>
      <c r="S443" s="173"/>
      <c r="T443" s="173"/>
      <c r="U443" s="173"/>
      <c r="V443" s="173"/>
      <c r="W443" s="173"/>
      <c r="X443" s="173"/>
      <c r="Y443" s="173"/>
      <c r="Z443" s="173"/>
      <c r="AA443" s="173"/>
      <c r="AB443" s="173"/>
      <c r="AC443" s="174"/>
      <c r="AE443" s="507"/>
      <c r="AG443" s="507"/>
      <c r="AI443" s="507"/>
      <c r="AK443" s="92"/>
    </row>
    <row r="444" spans="4:37" ht="12.75" customHeight="1" outlineLevel="1">
      <c r="D444" s="106" t="str">
        <f>'Line Items'!D496</f>
        <v>Station Access Income QX - Woburn Sands</v>
      </c>
      <c r="E444" s="89"/>
      <c r="F444" s="107" t="str">
        <f t="shared" si="9"/>
        <v>£000</v>
      </c>
      <c r="G444" s="173"/>
      <c r="H444" s="173"/>
      <c r="I444" s="173"/>
      <c r="J444" s="173"/>
      <c r="K444" s="173"/>
      <c r="L444" s="173"/>
      <c r="M444" s="173"/>
      <c r="N444" s="173"/>
      <c r="O444" s="173"/>
      <c r="P444" s="173"/>
      <c r="Q444" s="173"/>
      <c r="R444" s="173"/>
      <c r="S444" s="173"/>
      <c r="T444" s="173"/>
      <c r="U444" s="173"/>
      <c r="V444" s="173"/>
      <c r="W444" s="173"/>
      <c r="X444" s="173"/>
      <c r="Y444" s="173"/>
      <c r="Z444" s="173"/>
      <c r="AA444" s="173"/>
      <c r="AB444" s="173"/>
      <c r="AC444" s="174"/>
      <c r="AE444" s="507"/>
      <c r="AG444" s="507"/>
      <c r="AI444" s="507"/>
      <c r="AK444" s="92"/>
    </row>
    <row r="445" spans="4:37" ht="12.75" customHeight="1" outlineLevel="1">
      <c r="D445" s="106" t="str">
        <f>'Line Items'!D497</f>
        <v>Station Access Income QX - Wolverhampton</v>
      </c>
      <c r="E445" s="89"/>
      <c r="F445" s="107" t="str">
        <f t="shared" si="9"/>
        <v>£000</v>
      </c>
      <c r="G445" s="173"/>
      <c r="H445" s="173"/>
      <c r="I445" s="173"/>
      <c r="J445" s="173"/>
      <c r="K445" s="173"/>
      <c r="L445" s="173"/>
      <c r="M445" s="173"/>
      <c r="N445" s="173"/>
      <c r="O445" s="173"/>
      <c r="P445" s="173"/>
      <c r="Q445" s="173"/>
      <c r="R445" s="173"/>
      <c r="S445" s="173"/>
      <c r="T445" s="173"/>
      <c r="U445" s="173"/>
      <c r="V445" s="173"/>
      <c r="W445" s="173"/>
      <c r="X445" s="173"/>
      <c r="Y445" s="173"/>
      <c r="Z445" s="173"/>
      <c r="AA445" s="173"/>
      <c r="AB445" s="173"/>
      <c r="AC445" s="174"/>
      <c r="AE445" s="507"/>
      <c r="AG445" s="507"/>
      <c r="AI445" s="507"/>
      <c r="AK445" s="92"/>
    </row>
    <row r="446" spans="4:37" ht="12.75" customHeight="1" outlineLevel="1">
      <c r="D446" s="106" t="str">
        <f>'Line Items'!D498</f>
        <v>Station Access Income QX - Wolverton</v>
      </c>
      <c r="E446" s="89"/>
      <c r="F446" s="107" t="str">
        <f t="shared" si="9"/>
        <v>£000</v>
      </c>
      <c r="G446" s="173"/>
      <c r="H446" s="173"/>
      <c r="I446" s="173"/>
      <c r="J446" s="173"/>
      <c r="K446" s="173"/>
      <c r="L446" s="173"/>
      <c r="M446" s="173"/>
      <c r="N446" s="173"/>
      <c r="O446" s="173"/>
      <c r="P446" s="173"/>
      <c r="Q446" s="173"/>
      <c r="R446" s="173"/>
      <c r="S446" s="173"/>
      <c r="T446" s="173"/>
      <c r="U446" s="173"/>
      <c r="V446" s="173"/>
      <c r="W446" s="173"/>
      <c r="X446" s="173"/>
      <c r="Y446" s="173"/>
      <c r="Z446" s="173"/>
      <c r="AA446" s="173"/>
      <c r="AB446" s="173"/>
      <c r="AC446" s="174"/>
      <c r="AE446" s="507"/>
      <c r="AG446" s="507"/>
      <c r="AI446" s="507"/>
      <c r="AK446" s="92"/>
    </row>
    <row r="447" spans="4:37" ht="12.75" customHeight="1" outlineLevel="1">
      <c r="D447" s="106" t="str">
        <f>'Line Items'!D499</f>
        <v>Station Access Income QX - Wood End</v>
      </c>
      <c r="E447" s="89"/>
      <c r="F447" s="107" t="str">
        <f t="shared" si="9"/>
        <v>£000</v>
      </c>
      <c r="G447" s="173"/>
      <c r="H447" s="173"/>
      <c r="I447" s="173"/>
      <c r="J447" s="173"/>
      <c r="K447" s="173"/>
      <c r="L447" s="173"/>
      <c r="M447" s="173"/>
      <c r="N447" s="173"/>
      <c r="O447" s="173"/>
      <c r="P447" s="173"/>
      <c r="Q447" s="173"/>
      <c r="R447" s="173"/>
      <c r="S447" s="173"/>
      <c r="T447" s="173"/>
      <c r="U447" s="173"/>
      <c r="V447" s="173"/>
      <c r="W447" s="173"/>
      <c r="X447" s="173"/>
      <c r="Y447" s="173"/>
      <c r="Z447" s="173"/>
      <c r="AA447" s="173"/>
      <c r="AB447" s="173"/>
      <c r="AC447" s="174"/>
      <c r="AE447" s="507"/>
      <c r="AG447" s="507"/>
      <c r="AI447" s="507"/>
      <c r="AK447" s="92"/>
    </row>
    <row r="448" spans="4:37" ht="12.75" customHeight="1" outlineLevel="1">
      <c r="D448" s="106" t="str">
        <f>'Line Items'!D500</f>
        <v>Station Access Income QX - Wootton Wawen</v>
      </c>
      <c r="E448" s="89"/>
      <c r="F448" s="107" t="str">
        <f t="shared" si="9"/>
        <v>£000</v>
      </c>
      <c r="G448" s="173"/>
      <c r="H448" s="173"/>
      <c r="I448" s="173"/>
      <c r="J448" s="173"/>
      <c r="K448" s="173"/>
      <c r="L448" s="173"/>
      <c r="M448" s="173"/>
      <c r="N448" s="173"/>
      <c r="O448" s="173"/>
      <c r="P448" s="173"/>
      <c r="Q448" s="173"/>
      <c r="R448" s="173"/>
      <c r="S448" s="173"/>
      <c r="T448" s="173"/>
      <c r="U448" s="173"/>
      <c r="V448" s="173"/>
      <c r="W448" s="173"/>
      <c r="X448" s="173"/>
      <c r="Y448" s="173"/>
      <c r="Z448" s="173"/>
      <c r="AA448" s="173"/>
      <c r="AB448" s="173"/>
      <c r="AC448" s="174"/>
      <c r="AE448" s="507"/>
      <c r="AG448" s="507"/>
      <c r="AI448" s="507"/>
      <c r="AK448" s="92"/>
    </row>
    <row r="449" spans="4:37" ht="12.75" customHeight="1" outlineLevel="1">
      <c r="D449" s="106" t="str">
        <f>'Line Items'!D501</f>
        <v>Station Access Income QX - Worcester Foregate Street</v>
      </c>
      <c r="E449" s="89"/>
      <c r="F449" s="107" t="str">
        <f t="shared" si="9"/>
        <v>£000</v>
      </c>
      <c r="G449" s="173"/>
      <c r="H449" s="173"/>
      <c r="I449" s="173"/>
      <c r="J449" s="173"/>
      <c r="K449" s="173"/>
      <c r="L449" s="173"/>
      <c r="M449" s="173"/>
      <c r="N449" s="173"/>
      <c r="O449" s="173"/>
      <c r="P449" s="173"/>
      <c r="Q449" s="173"/>
      <c r="R449" s="173"/>
      <c r="S449" s="173"/>
      <c r="T449" s="173"/>
      <c r="U449" s="173"/>
      <c r="V449" s="173"/>
      <c r="W449" s="173"/>
      <c r="X449" s="173"/>
      <c r="Y449" s="173"/>
      <c r="Z449" s="173"/>
      <c r="AA449" s="173"/>
      <c r="AB449" s="173"/>
      <c r="AC449" s="174"/>
      <c r="AE449" s="507"/>
      <c r="AG449" s="507"/>
      <c r="AI449" s="507"/>
      <c r="AK449" s="92"/>
    </row>
    <row r="450" spans="4:37" ht="12.75" customHeight="1" outlineLevel="1">
      <c r="D450" s="106" t="str">
        <f>'Line Items'!D502</f>
        <v>Station Access Income QX - Worcester Shrub Hill</v>
      </c>
      <c r="E450" s="89"/>
      <c r="F450" s="107" t="str">
        <f t="shared" si="9"/>
        <v>£000</v>
      </c>
      <c r="G450" s="173"/>
      <c r="H450" s="173"/>
      <c r="I450" s="173"/>
      <c r="J450" s="173"/>
      <c r="K450" s="173"/>
      <c r="L450" s="173"/>
      <c r="M450" s="173"/>
      <c r="N450" s="173"/>
      <c r="O450" s="173"/>
      <c r="P450" s="173"/>
      <c r="Q450" s="173"/>
      <c r="R450" s="173"/>
      <c r="S450" s="173"/>
      <c r="T450" s="173"/>
      <c r="U450" s="173"/>
      <c r="V450" s="173"/>
      <c r="W450" s="173"/>
      <c r="X450" s="173"/>
      <c r="Y450" s="173"/>
      <c r="Z450" s="173"/>
      <c r="AA450" s="173"/>
      <c r="AB450" s="173"/>
      <c r="AC450" s="174"/>
      <c r="AE450" s="507"/>
      <c r="AG450" s="507"/>
      <c r="AI450" s="507"/>
      <c r="AK450" s="92"/>
    </row>
    <row r="451" spans="4:37" ht="12.75" customHeight="1" outlineLevel="1">
      <c r="D451" s="106" t="str">
        <f>'Line Items'!D503</f>
        <v>Station Access Income QX - Wylde Green</v>
      </c>
      <c r="E451" s="89"/>
      <c r="F451" s="107" t="str">
        <f t="shared" si="9"/>
        <v>£000</v>
      </c>
      <c r="G451" s="173"/>
      <c r="H451" s="173"/>
      <c r="I451" s="173"/>
      <c r="J451" s="173"/>
      <c r="K451" s="173"/>
      <c r="L451" s="173"/>
      <c r="M451" s="173"/>
      <c r="N451" s="173"/>
      <c r="O451" s="173"/>
      <c r="P451" s="173"/>
      <c r="Q451" s="173"/>
      <c r="R451" s="173"/>
      <c r="S451" s="173"/>
      <c r="T451" s="173"/>
      <c r="U451" s="173"/>
      <c r="V451" s="173"/>
      <c r="W451" s="173"/>
      <c r="X451" s="173"/>
      <c r="Y451" s="173"/>
      <c r="Z451" s="173"/>
      <c r="AA451" s="173"/>
      <c r="AB451" s="173"/>
      <c r="AC451" s="174"/>
      <c r="AE451" s="507"/>
      <c r="AG451" s="507"/>
      <c r="AI451" s="507"/>
      <c r="AK451" s="92"/>
    </row>
    <row r="452" spans="4:37" ht="12.6" customHeight="1" outlineLevel="1">
      <c r="D452" s="106" t="str">
        <f>'Line Items'!D504</f>
        <v>Station Access Income QX - Wythall</v>
      </c>
      <c r="E452" s="89"/>
      <c r="F452" s="107" t="str">
        <f t="shared" si="9"/>
        <v>£000</v>
      </c>
      <c r="G452" s="173"/>
      <c r="H452" s="173"/>
      <c r="I452" s="173"/>
      <c r="J452" s="173"/>
      <c r="K452" s="173"/>
      <c r="L452" s="173"/>
      <c r="M452" s="173"/>
      <c r="N452" s="173"/>
      <c r="O452" s="173"/>
      <c r="P452" s="173"/>
      <c r="Q452" s="173"/>
      <c r="R452" s="173"/>
      <c r="S452" s="173"/>
      <c r="T452" s="173"/>
      <c r="U452" s="173"/>
      <c r="V452" s="173"/>
      <c r="W452" s="173"/>
      <c r="X452" s="173"/>
      <c r="Y452" s="173"/>
      <c r="Z452" s="173"/>
      <c r="AA452" s="173"/>
      <c r="AB452" s="173"/>
      <c r="AC452" s="174"/>
      <c r="AE452" s="507"/>
      <c r="AG452" s="507"/>
      <c r="AI452" s="507"/>
      <c r="AK452" s="92"/>
    </row>
    <row r="453" spans="4:37" ht="12.75" customHeight="1" outlineLevel="1">
      <c r="D453" s="106" t="str">
        <f>'Line Items'!D505</f>
        <v>Station Access Income QX - Yardley Wood</v>
      </c>
      <c r="E453" s="89"/>
      <c r="F453" s="107" t="str">
        <f t="shared" si="9"/>
        <v>£000</v>
      </c>
      <c r="G453" s="173"/>
      <c r="H453" s="173"/>
      <c r="I453" s="173"/>
      <c r="J453" s="173"/>
      <c r="K453" s="173"/>
      <c r="L453" s="173"/>
      <c r="M453" s="173"/>
      <c r="N453" s="173"/>
      <c r="O453" s="173"/>
      <c r="P453" s="173"/>
      <c r="Q453" s="173"/>
      <c r="R453" s="173"/>
      <c r="S453" s="173"/>
      <c r="T453" s="173"/>
      <c r="U453" s="173"/>
      <c r="V453" s="173"/>
      <c r="W453" s="173"/>
      <c r="X453" s="173"/>
      <c r="Y453" s="173"/>
      <c r="Z453" s="173"/>
      <c r="AA453" s="173"/>
      <c r="AB453" s="173"/>
      <c r="AC453" s="174"/>
      <c r="AE453" s="507"/>
      <c r="AG453" s="507"/>
      <c r="AI453" s="507"/>
      <c r="AK453" s="92"/>
    </row>
    <row r="454" spans="4:37" ht="12.75" customHeight="1" outlineLevel="2">
      <c r="D454" s="106" t="str">
        <f>'Line Items'!D506</f>
        <v>[Station Access Income QX: SFO stations - Line 153]</v>
      </c>
      <c r="E454" s="89"/>
      <c r="F454" s="107" t="str">
        <f t="shared" si="9"/>
        <v>£000</v>
      </c>
      <c r="G454" s="173"/>
      <c r="H454" s="173"/>
      <c r="I454" s="173"/>
      <c r="J454" s="173"/>
      <c r="K454" s="173"/>
      <c r="L454" s="173"/>
      <c r="M454" s="173"/>
      <c r="N454" s="173"/>
      <c r="O454" s="173"/>
      <c r="P454" s="173"/>
      <c r="Q454" s="173"/>
      <c r="R454" s="173"/>
      <c r="S454" s="173"/>
      <c r="T454" s="173"/>
      <c r="U454" s="173"/>
      <c r="V454" s="173"/>
      <c r="W454" s="173"/>
      <c r="X454" s="173"/>
      <c r="Y454" s="173"/>
      <c r="Z454" s="173"/>
      <c r="AA454" s="173"/>
      <c r="AB454" s="173"/>
      <c r="AC454" s="174"/>
      <c r="AE454" s="507"/>
      <c r="AG454" s="507"/>
      <c r="AI454" s="507"/>
      <c r="AK454" s="92"/>
    </row>
    <row r="455" spans="4:37" ht="12.75" customHeight="1" outlineLevel="2">
      <c r="D455" s="106" t="str">
        <f>'Line Items'!D507</f>
        <v>[Station Access Income QX: SFO stations - Line 154]</v>
      </c>
      <c r="E455" s="89"/>
      <c r="F455" s="107" t="str">
        <f t="shared" si="9"/>
        <v>£000</v>
      </c>
      <c r="G455" s="173"/>
      <c r="H455" s="173"/>
      <c r="I455" s="173"/>
      <c r="J455" s="173"/>
      <c r="K455" s="173"/>
      <c r="L455" s="173"/>
      <c r="M455" s="173"/>
      <c r="N455" s="173"/>
      <c r="O455" s="173"/>
      <c r="P455" s="173"/>
      <c r="Q455" s="173"/>
      <c r="R455" s="173"/>
      <c r="S455" s="173"/>
      <c r="T455" s="173"/>
      <c r="U455" s="173"/>
      <c r="V455" s="173"/>
      <c r="W455" s="173"/>
      <c r="X455" s="173"/>
      <c r="Y455" s="173"/>
      <c r="Z455" s="173"/>
      <c r="AA455" s="173"/>
      <c r="AB455" s="173"/>
      <c r="AC455" s="174"/>
      <c r="AE455" s="507"/>
      <c r="AG455" s="507"/>
      <c r="AI455" s="507"/>
      <c r="AK455" s="92"/>
    </row>
    <row r="456" spans="4:37" ht="12.75" customHeight="1" outlineLevel="2">
      <c r="D456" s="106" t="str">
        <f>'Line Items'!D508</f>
        <v>[Station Access Income QX: SFO stations - Line 155]</v>
      </c>
      <c r="E456" s="89"/>
      <c r="F456" s="107" t="str">
        <f t="shared" si="9"/>
        <v>£000</v>
      </c>
      <c r="G456" s="173"/>
      <c r="H456" s="173"/>
      <c r="I456" s="173"/>
      <c r="J456" s="173"/>
      <c r="K456" s="173"/>
      <c r="L456" s="173"/>
      <c r="M456" s="173"/>
      <c r="N456" s="173"/>
      <c r="O456" s="173"/>
      <c r="P456" s="173"/>
      <c r="Q456" s="173"/>
      <c r="R456" s="173"/>
      <c r="S456" s="173"/>
      <c r="T456" s="173"/>
      <c r="U456" s="173"/>
      <c r="V456" s="173"/>
      <c r="W456" s="173"/>
      <c r="X456" s="173"/>
      <c r="Y456" s="173"/>
      <c r="Z456" s="173"/>
      <c r="AA456" s="173"/>
      <c r="AB456" s="173"/>
      <c r="AC456" s="174"/>
      <c r="AE456" s="507"/>
      <c r="AG456" s="507"/>
      <c r="AI456" s="507"/>
      <c r="AK456" s="92"/>
    </row>
    <row r="457" spans="4:37" ht="12.75" customHeight="1" outlineLevel="2">
      <c r="D457" s="106" t="str">
        <f>'Line Items'!D509</f>
        <v>[Station Access Income QX: SFO stations - Line 156]</v>
      </c>
      <c r="E457" s="89"/>
      <c r="F457" s="107" t="str">
        <f t="shared" si="9"/>
        <v>£000</v>
      </c>
      <c r="G457" s="173"/>
      <c r="H457" s="173"/>
      <c r="I457" s="173"/>
      <c r="J457" s="173"/>
      <c r="K457" s="173"/>
      <c r="L457" s="173"/>
      <c r="M457" s="173"/>
      <c r="N457" s="173"/>
      <c r="O457" s="173"/>
      <c r="P457" s="173"/>
      <c r="Q457" s="173"/>
      <c r="R457" s="173"/>
      <c r="S457" s="173"/>
      <c r="T457" s="173"/>
      <c r="U457" s="173"/>
      <c r="V457" s="173"/>
      <c r="W457" s="173"/>
      <c r="X457" s="173"/>
      <c r="Y457" s="173"/>
      <c r="Z457" s="173"/>
      <c r="AA457" s="173"/>
      <c r="AB457" s="173"/>
      <c r="AC457" s="174"/>
      <c r="AE457" s="507"/>
      <c r="AG457" s="507"/>
      <c r="AI457" s="507"/>
      <c r="AK457" s="92"/>
    </row>
    <row r="458" spans="4:37" ht="12.75" customHeight="1" outlineLevel="2">
      <c r="D458" s="106" t="str">
        <f>'Line Items'!D510</f>
        <v>[Station Access Income QX: SFO stations - Line 157]</v>
      </c>
      <c r="E458" s="89"/>
      <c r="F458" s="107" t="str">
        <f t="shared" si="9"/>
        <v>£000</v>
      </c>
      <c r="G458" s="173"/>
      <c r="H458" s="173"/>
      <c r="I458" s="173"/>
      <c r="J458" s="173"/>
      <c r="K458" s="173"/>
      <c r="L458" s="173"/>
      <c r="M458" s="173"/>
      <c r="N458" s="173"/>
      <c r="O458" s="173"/>
      <c r="P458" s="173"/>
      <c r="Q458" s="173"/>
      <c r="R458" s="173"/>
      <c r="S458" s="173"/>
      <c r="T458" s="173"/>
      <c r="U458" s="173"/>
      <c r="V458" s="173"/>
      <c r="W458" s="173"/>
      <c r="X458" s="173"/>
      <c r="Y458" s="173"/>
      <c r="Z458" s="173"/>
      <c r="AA458" s="173"/>
      <c r="AB458" s="173"/>
      <c r="AC458" s="174"/>
      <c r="AE458" s="507"/>
      <c r="AG458" s="507"/>
      <c r="AI458" s="507"/>
      <c r="AK458" s="92"/>
    </row>
    <row r="459" spans="4:37" ht="12.75" customHeight="1" outlineLevel="2">
      <c r="D459" s="106" t="str">
        <f>'Line Items'!D511</f>
        <v>[Station Access Income QX: SFO stations - Line 158]</v>
      </c>
      <c r="E459" s="89"/>
      <c r="F459" s="107" t="str">
        <f t="shared" si="9"/>
        <v>£000</v>
      </c>
      <c r="G459" s="173"/>
      <c r="H459" s="173"/>
      <c r="I459" s="173"/>
      <c r="J459" s="173"/>
      <c r="K459" s="173"/>
      <c r="L459" s="173"/>
      <c r="M459" s="173"/>
      <c r="N459" s="173"/>
      <c r="O459" s="173"/>
      <c r="P459" s="173"/>
      <c r="Q459" s="173"/>
      <c r="R459" s="173"/>
      <c r="S459" s="173"/>
      <c r="T459" s="173"/>
      <c r="U459" s="173"/>
      <c r="V459" s="173"/>
      <c r="W459" s="173"/>
      <c r="X459" s="173"/>
      <c r="Y459" s="173"/>
      <c r="Z459" s="173"/>
      <c r="AA459" s="173"/>
      <c r="AB459" s="173"/>
      <c r="AC459" s="174"/>
      <c r="AE459" s="507"/>
      <c r="AG459" s="507"/>
      <c r="AI459" s="507"/>
      <c r="AK459" s="92"/>
    </row>
    <row r="460" spans="4:37" ht="12.75" customHeight="1" outlineLevel="2">
      <c r="D460" s="106" t="str">
        <f>'Line Items'!D512</f>
        <v>[Station Access Income QX: SFO stations - Line 159]</v>
      </c>
      <c r="E460" s="89"/>
      <c r="F460" s="107" t="str">
        <f t="shared" si="9"/>
        <v>£000</v>
      </c>
      <c r="G460" s="173"/>
      <c r="H460" s="173"/>
      <c r="I460" s="173"/>
      <c r="J460" s="173"/>
      <c r="K460" s="173"/>
      <c r="L460" s="173"/>
      <c r="M460" s="173"/>
      <c r="N460" s="173"/>
      <c r="O460" s="173"/>
      <c r="P460" s="173"/>
      <c r="Q460" s="173"/>
      <c r="R460" s="173"/>
      <c r="S460" s="173"/>
      <c r="T460" s="173"/>
      <c r="U460" s="173"/>
      <c r="V460" s="173"/>
      <c r="W460" s="173"/>
      <c r="X460" s="173"/>
      <c r="Y460" s="173"/>
      <c r="Z460" s="173"/>
      <c r="AA460" s="173"/>
      <c r="AB460" s="173"/>
      <c r="AC460" s="174"/>
      <c r="AE460" s="507"/>
      <c r="AG460" s="507"/>
      <c r="AI460" s="507"/>
      <c r="AK460" s="92"/>
    </row>
    <row r="461" spans="4:37" ht="12.75" customHeight="1" outlineLevel="2">
      <c r="D461" s="106" t="str">
        <f>'Line Items'!D513</f>
        <v>[Station Access Income QX: SFO stations - Line 160]</v>
      </c>
      <c r="E461" s="89"/>
      <c r="F461" s="107" t="str">
        <f t="shared" si="9"/>
        <v>£000</v>
      </c>
      <c r="G461" s="173"/>
      <c r="H461" s="173"/>
      <c r="I461" s="173"/>
      <c r="J461" s="173"/>
      <c r="K461" s="173"/>
      <c r="L461" s="173"/>
      <c r="M461" s="173"/>
      <c r="N461" s="173"/>
      <c r="O461" s="173"/>
      <c r="P461" s="173"/>
      <c r="Q461" s="173"/>
      <c r="R461" s="173"/>
      <c r="S461" s="173"/>
      <c r="T461" s="173"/>
      <c r="U461" s="173"/>
      <c r="V461" s="173"/>
      <c r="W461" s="173"/>
      <c r="X461" s="173"/>
      <c r="Y461" s="173"/>
      <c r="Z461" s="173"/>
      <c r="AA461" s="173"/>
      <c r="AB461" s="173"/>
      <c r="AC461" s="174"/>
      <c r="AE461" s="507"/>
      <c r="AG461" s="507"/>
      <c r="AI461" s="507"/>
      <c r="AK461" s="92"/>
    </row>
    <row r="462" spans="4:37" ht="12.75" customHeight="1" outlineLevel="2">
      <c r="D462" s="106" t="str">
        <f>'Line Items'!D514</f>
        <v>[Station Access Income QX: SFO stations - Line 161]</v>
      </c>
      <c r="E462" s="89"/>
      <c r="F462" s="107" t="str">
        <f t="shared" si="9"/>
        <v>£000</v>
      </c>
      <c r="G462" s="173"/>
      <c r="H462" s="173"/>
      <c r="I462" s="173"/>
      <c r="J462" s="173"/>
      <c r="K462" s="173"/>
      <c r="L462" s="173"/>
      <c r="M462" s="173"/>
      <c r="N462" s="173"/>
      <c r="O462" s="173"/>
      <c r="P462" s="173"/>
      <c r="Q462" s="173"/>
      <c r="R462" s="173"/>
      <c r="S462" s="173"/>
      <c r="T462" s="173"/>
      <c r="U462" s="173"/>
      <c r="V462" s="173"/>
      <c r="W462" s="173"/>
      <c r="X462" s="173"/>
      <c r="Y462" s="173"/>
      <c r="Z462" s="173"/>
      <c r="AA462" s="173"/>
      <c r="AB462" s="173"/>
      <c r="AC462" s="174"/>
      <c r="AE462" s="507"/>
      <c r="AG462" s="507"/>
      <c r="AI462" s="507"/>
      <c r="AK462" s="92"/>
    </row>
    <row r="463" spans="4:37" ht="12.75" customHeight="1" outlineLevel="2">
      <c r="D463" s="106" t="str">
        <f>'Line Items'!D515</f>
        <v>[Station Access Income QX: SFO stations - Line 162]</v>
      </c>
      <c r="E463" s="89"/>
      <c r="F463" s="107" t="str">
        <f t="shared" si="9"/>
        <v>£000</v>
      </c>
      <c r="G463" s="173"/>
      <c r="H463" s="173"/>
      <c r="I463" s="173"/>
      <c r="J463" s="173"/>
      <c r="K463" s="173"/>
      <c r="L463" s="173"/>
      <c r="M463" s="173"/>
      <c r="N463" s="173"/>
      <c r="O463" s="173"/>
      <c r="P463" s="173"/>
      <c r="Q463" s="173"/>
      <c r="R463" s="173"/>
      <c r="S463" s="173"/>
      <c r="T463" s="173"/>
      <c r="U463" s="173"/>
      <c r="V463" s="173"/>
      <c r="W463" s="173"/>
      <c r="X463" s="173"/>
      <c r="Y463" s="173"/>
      <c r="Z463" s="173"/>
      <c r="AA463" s="173"/>
      <c r="AB463" s="173"/>
      <c r="AC463" s="174"/>
      <c r="AE463" s="507"/>
      <c r="AG463" s="507"/>
      <c r="AI463" s="507"/>
      <c r="AK463" s="92"/>
    </row>
    <row r="464" spans="4:37" ht="12.75" customHeight="1" outlineLevel="2">
      <c r="D464" s="106" t="str">
        <f>'Line Items'!D516</f>
        <v>[Station Access Income QX: SFO stations - Line 163]</v>
      </c>
      <c r="E464" s="89"/>
      <c r="F464" s="107" t="str">
        <f t="shared" si="9"/>
        <v>£000</v>
      </c>
      <c r="G464" s="173"/>
      <c r="H464" s="173"/>
      <c r="I464" s="173"/>
      <c r="J464" s="173"/>
      <c r="K464" s="173"/>
      <c r="L464" s="173"/>
      <c r="M464" s="173"/>
      <c r="N464" s="173"/>
      <c r="O464" s="173"/>
      <c r="P464" s="173"/>
      <c r="Q464" s="173"/>
      <c r="R464" s="173"/>
      <c r="S464" s="173"/>
      <c r="T464" s="173"/>
      <c r="U464" s="173"/>
      <c r="V464" s="173"/>
      <c r="W464" s="173"/>
      <c r="X464" s="173"/>
      <c r="Y464" s="173"/>
      <c r="Z464" s="173"/>
      <c r="AA464" s="173"/>
      <c r="AB464" s="173"/>
      <c r="AC464" s="174"/>
      <c r="AE464" s="507"/>
      <c r="AG464" s="507"/>
      <c r="AI464" s="507"/>
      <c r="AK464" s="92"/>
    </row>
    <row r="465" spans="4:37" ht="12.75" customHeight="1" outlineLevel="2">
      <c r="D465" s="106" t="str">
        <f>'Line Items'!D517</f>
        <v>[Station Access Income QX: SFO stations - Line 164]</v>
      </c>
      <c r="E465" s="89"/>
      <c r="F465" s="107" t="str">
        <f t="shared" si="9"/>
        <v>£000</v>
      </c>
      <c r="G465" s="173"/>
      <c r="H465" s="173"/>
      <c r="I465" s="173"/>
      <c r="J465" s="173"/>
      <c r="K465" s="173"/>
      <c r="L465" s="173"/>
      <c r="M465" s="173"/>
      <c r="N465" s="173"/>
      <c r="O465" s="173"/>
      <c r="P465" s="173"/>
      <c r="Q465" s="173"/>
      <c r="R465" s="173"/>
      <c r="S465" s="173"/>
      <c r="T465" s="173"/>
      <c r="U465" s="173"/>
      <c r="V465" s="173"/>
      <c r="W465" s="173"/>
      <c r="X465" s="173"/>
      <c r="Y465" s="173"/>
      <c r="Z465" s="173"/>
      <c r="AA465" s="173"/>
      <c r="AB465" s="173"/>
      <c r="AC465" s="174"/>
      <c r="AE465" s="507"/>
      <c r="AG465" s="507"/>
      <c r="AI465" s="507"/>
      <c r="AK465" s="92"/>
    </row>
    <row r="466" spans="4:37" ht="12.75" customHeight="1" outlineLevel="2">
      <c r="D466" s="106" t="str">
        <f>'Line Items'!D518</f>
        <v>[Station Access Income QX: SFO stations - Line 165]</v>
      </c>
      <c r="E466" s="89"/>
      <c r="F466" s="107" t="str">
        <f t="shared" si="9"/>
        <v>£000</v>
      </c>
      <c r="G466" s="173"/>
      <c r="H466" s="173"/>
      <c r="I466" s="173"/>
      <c r="J466" s="173"/>
      <c r="K466" s="173"/>
      <c r="L466" s="173"/>
      <c r="M466" s="173"/>
      <c r="N466" s="173"/>
      <c r="O466" s="173"/>
      <c r="P466" s="173"/>
      <c r="Q466" s="173"/>
      <c r="R466" s="173"/>
      <c r="S466" s="173"/>
      <c r="T466" s="173"/>
      <c r="U466" s="173"/>
      <c r="V466" s="173"/>
      <c r="W466" s="173"/>
      <c r="X466" s="173"/>
      <c r="Y466" s="173"/>
      <c r="Z466" s="173"/>
      <c r="AA466" s="173"/>
      <c r="AB466" s="173"/>
      <c r="AC466" s="174"/>
      <c r="AE466" s="507"/>
      <c r="AG466" s="507"/>
      <c r="AI466" s="507"/>
      <c r="AK466" s="92"/>
    </row>
    <row r="467" spans="4:37" ht="12.75" customHeight="1" outlineLevel="2">
      <c r="D467" s="106" t="str">
        <f>'Line Items'!D519</f>
        <v>[Station Access Income QX: SFO stations - Line 166]</v>
      </c>
      <c r="E467" s="89"/>
      <c r="F467" s="107" t="str">
        <f t="shared" si="9"/>
        <v>£000</v>
      </c>
      <c r="G467" s="173"/>
      <c r="H467" s="173"/>
      <c r="I467" s="173"/>
      <c r="J467" s="173"/>
      <c r="K467" s="173"/>
      <c r="L467" s="173"/>
      <c r="M467" s="173"/>
      <c r="N467" s="173"/>
      <c r="O467" s="173"/>
      <c r="P467" s="173"/>
      <c r="Q467" s="173"/>
      <c r="R467" s="173"/>
      <c r="S467" s="173"/>
      <c r="T467" s="173"/>
      <c r="U467" s="173"/>
      <c r="V467" s="173"/>
      <c r="W467" s="173"/>
      <c r="X467" s="173"/>
      <c r="Y467" s="173"/>
      <c r="Z467" s="173"/>
      <c r="AA467" s="173"/>
      <c r="AB467" s="173"/>
      <c r="AC467" s="174"/>
      <c r="AE467" s="507"/>
      <c r="AG467" s="507"/>
      <c r="AI467" s="507"/>
      <c r="AK467" s="92"/>
    </row>
    <row r="468" spans="4:37" ht="12.75" customHeight="1" outlineLevel="2">
      <c r="D468" s="106" t="str">
        <f>'Line Items'!D520</f>
        <v>[Station Access Income QX: SFO stations - Line 167]</v>
      </c>
      <c r="E468" s="89"/>
      <c r="F468" s="107" t="str">
        <f t="shared" si="9"/>
        <v>£000</v>
      </c>
      <c r="G468" s="173"/>
      <c r="H468" s="173"/>
      <c r="I468" s="173"/>
      <c r="J468" s="173"/>
      <c r="K468" s="173"/>
      <c r="L468" s="173"/>
      <c r="M468" s="173"/>
      <c r="N468" s="173"/>
      <c r="O468" s="173"/>
      <c r="P468" s="173"/>
      <c r="Q468" s="173"/>
      <c r="R468" s="173"/>
      <c r="S468" s="173"/>
      <c r="T468" s="173"/>
      <c r="U468" s="173"/>
      <c r="V468" s="173"/>
      <c r="W468" s="173"/>
      <c r="X468" s="173"/>
      <c r="Y468" s="173"/>
      <c r="Z468" s="173"/>
      <c r="AA468" s="173"/>
      <c r="AB468" s="173"/>
      <c r="AC468" s="174"/>
      <c r="AE468" s="507"/>
      <c r="AG468" s="507"/>
      <c r="AI468" s="507"/>
      <c r="AK468" s="92"/>
    </row>
    <row r="469" spans="4:37" ht="12.75" customHeight="1" outlineLevel="2">
      <c r="D469" s="106" t="str">
        <f>'Line Items'!D521</f>
        <v>[Station Access Income QX: SFO stations - Line 168]</v>
      </c>
      <c r="E469" s="89"/>
      <c r="F469" s="107" t="str">
        <f t="shared" si="9"/>
        <v>£000</v>
      </c>
      <c r="G469" s="173"/>
      <c r="H469" s="173"/>
      <c r="I469" s="173"/>
      <c r="J469" s="173"/>
      <c r="K469" s="173"/>
      <c r="L469" s="173"/>
      <c r="M469" s="173"/>
      <c r="N469" s="173"/>
      <c r="O469" s="173"/>
      <c r="P469" s="173"/>
      <c r="Q469" s="173"/>
      <c r="R469" s="173"/>
      <c r="S469" s="173"/>
      <c r="T469" s="173"/>
      <c r="U469" s="173"/>
      <c r="V469" s="173"/>
      <c r="W469" s="173"/>
      <c r="X469" s="173"/>
      <c r="Y469" s="173"/>
      <c r="Z469" s="173"/>
      <c r="AA469" s="173"/>
      <c r="AB469" s="173"/>
      <c r="AC469" s="174"/>
      <c r="AE469" s="507"/>
      <c r="AG469" s="507"/>
      <c r="AI469" s="507"/>
      <c r="AK469" s="92"/>
    </row>
    <row r="470" spans="4:37" ht="12.75" customHeight="1" outlineLevel="2">
      <c r="D470" s="106" t="str">
        <f>'Line Items'!D522</f>
        <v>[Station Access Income QX: SFO stations - Line 169]</v>
      </c>
      <c r="E470" s="89"/>
      <c r="F470" s="107" t="str">
        <f t="shared" si="9"/>
        <v>£000</v>
      </c>
      <c r="G470" s="173"/>
      <c r="H470" s="173"/>
      <c r="I470" s="173"/>
      <c r="J470" s="173"/>
      <c r="K470" s="173"/>
      <c r="L470" s="173"/>
      <c r="M470" s="173"/>
      <c r="N470" s="173"/>
      <c r="O470" s="173"/>
      <c r="P470" s="173"/>
      <c r="Q470" s="173"/>
      <c r="R470" s="173"/>
      <c r="S470" s="173"/>
      <c r="T470" s="173"/>
      <c r="U470" s="173"/>
      <c r="V470" s="173"/>
      <c r="W470" s="173"/>
      <c r="X470" s="173"/>
      <c r="Y470" s="173"/>
      <c r="Z470" s="173"/>
      <c r="AA470" s="173"/>
      <c r="AB470" s="173"/>
      <c r="AC470" s="174"/>
      <c r="AE470" s="507"/>
      <c r="AG470" s="507"/>
      <c r="AI470" s="507"/>
      <c r="AK470" s="92"/>
    </row>
    <row r="471" spans="4:37" ht="12.75" customHeight="1" outlineLevel="2">
      <c r="D471" s="106" t="str">
        <f>'Line Items'!D523</f>
        <v>[Station Access Income QX: SFO stations - Line 170]</v>
      </c>
      <c r="E471" s="89"/>
      <c r="F471" s="107" t="str">
        <f t="shared" si="9"/>
        <v>£000</v>
      </c>
      <c r="G471" s="173"/>
      <c r="H471" s="173"/>
      <c r="I471" s="173"/>
      <c r="J471" s="173"/>
      <c r="K471" s="173"/>
      <c r="L471" s="173"/>
      <c r="M471" s="173"/>
      <c r="N471" s="173"/>
      <c r="O471" s="173"/>
      <c r="P471" s="173"/>
      <c r="Q471" s="173"/>
      <c r="R471" s="173"/>
      <c r="S471" s="173"/>
      <c r="T471" s="173"/>
      <c r="U471" s="173"/>
      <c r="V471" s="173"/>
      <c r="W471" s="173"/>
      <c r="X471" s="173"/>
      <c r="Y471" s="173"/>
      <c r="Z471" s="173"/>
      <c r="AA471" s="173"/>
      <c r="AB471" s="173"/>
      <c r="AC471" s="174"/>
      <c r="AE471" s="507"/>
      <c r="AG471" s="507"/>
      <c r="AI471" s="507"/>
      <c r="AK471" s="92"/>
    </row>
    <row r="472" spans="4:37" ht="12.75" customHeight="1" outlineLevel="2">
      <c r="D472" s="106" t="str">
        <f>'Line Items'!D524</f>
        <v>[Station Access Income QX: SFO stations - Line 171]</v>
      </c>
      <c r="E472" s="89"/>
      <c r="F472" s="107" t="str">
        <f t="shared" si="9"/>
        <v>£000</v>
      </c>
      <c r="G472" s="173"/>
      <c r="H472" s="173"/>
      <c r="I472" s="173"/>
      <c r="J472" s="173"/>
      <c r="K472" s="173"/>
      <c r="L472" s="173"/>
      <c r="M472" s="173"/>
      <c r="N472" s="173"/>
      <c r="O472" s="173"/>
      <c r="P472" s="173"/>
      <c r="Q472" s="173"/>
      <c r="R472" s="173"/>
      <c r="S472" s="173"/>
      <c r="T472" s="173"/>
      <c r="U472" s="173"/>
      <c r="V472" s="173"/>
      <c r="W472" s="173"/>
      <c r="X472" s="173"/>
      <c r="Y472" s="173"/>
      <c r="Z472" s="173"/>
      <c r="AA472" s="173"/>
      <c r="AB472" s="173"/>
      <c r="AC472" s="174"/>
      <c r="AE472" s="507"/>
      <c r="AG472" s="507"/>
      <c r="AI472" s="507"/>
      <c r="AK472" s="92"/>
    </row>
    <row r="473" spans="4:37" ht="12.75" customHeight="1" outlineLevel="2">
      <c r="D473" s="106" t="str">
        <f>'Line Items'!D525</f>
        <v>[Station Access Income QX: SFO stations - Line 172]</v>
      </c>
      <c r="E473" s="89"/>
      <c r="F473" s="107" t="str">
        <f t="shared" si="9"/>
        <v>£000</v>
      </c>
      <c r="G473" s="173"/>
      <c r="H473" s="173"/>
      <c r="I473" s="173"/>
      <c r="J473" s="173"/>
      <c r="K473" s="173"/>
      <c r="L473" s="173"/>
      <c r="M473" s="173"/>
      <c r="N473" s="173"/>
      <c r="O473" s="173"/>
      <c r="P473" s="173"/>
      <c r="Q473" s="173"/>
      <c r="R473" s="173"/>
      <c r="S473" s="173"/>
      <c r="T473" s="173"/>
      <c r="U473" s="173"/>
      <c r="V473" s="173"/>
      <c r="W473" s="173"/>
      <c r="X473" s="173"/>
      <c r="Y473" s="173"/>
      <c r="Z473" s="173"/>
      <c r="AA473" s="173"/>
      <c r="AB473" s="173"/>
      <c r="AC473" s="174"/>
      <c r="AE473" s="507"/>
      <c r="AG473" s="507"/>
      <c r="AI473" s="507"/>
      <c r="AK473" s="92"/>
    </row>
    <row r="474" spans="4:37" ht="12.75" customHeight="1" outlineLevel="2">
      <c r="D474" s="106" t="str">
        <f>'Line Items'!D526</f>
        <v>[Station Access Income QX: SFO stations - Line 173]</v>
      </c>
      <c r="E474" s="89"/>
      <c r="F474" s="107" t="str">
        <f t="shared" si="9"/>
        <v>£000</v>
      </c>
      <c r="G474" s="173"/>
      <c r="H474" s="173"/>
      <c r="I474" s="173"/>
      <c r="J474" s="173"/>
      <c r="K474" s="173"/>
      <c r="L474" s="173"/>
      <c r="M474" s="173"/>
      <c r="N474" s="173"/>
      <c r="O474" s="173"/>
      <c r="P474" s="173"/>
      <c r="Q474" s="173"/>
      <c r="R474" s="173"/>
      <c r="S474" s="173"/>
      <c r="T474" s="173"/>
      <c r="U474" s="173"/>
      <c r="V474" s="173"/>
      <c r="W474" s="173"/>
      <c r="X474" s="173"/>
      <c r="Y474" s="173"/>
      <c r="Z474" s="173"/>
      <c r="AA474" s="173"/>
      <c r="AB474" s="173"/>
      <c r="AC474" s="174"/>
      <c r="AE474" s="507"/>
      <c r="AG474" s="507"/>
      <c r="AI474" s="507"/>
      <c r="AK474" s="92"/>
    </row>
    <row r="475" spans="4:37" ht="12.75" customHeight="1" outlineLevel="2">
      <c r="D475" s="106" t="str">
        <f>'Line Items'!D527</f>
        <v>[Station Access Income QX: SFO stations - Line 174]</v>
      </c>
      <c r="E475" s="89"/>
      <c r="F475" s="107" t="str">
        <f t="shared" si="9"/>
        <v>£000</v>
      </c>
      <c r="G475" s="173"/>
      <c r="H475" s="173"/>
      <c r="I475" s="173"/>
      <c r="J475" s="173"/>
      <c r="K475" s="173"/>
      <c r="L475" s="173"/>
      <c r="M475" s="173"/>
      <c r="N475" s="173"/>
      <c r="O475" s="173"/>
      <c r="P475" s="173"/>
      <c r="Q475" s="173"/>
      <c r="R475" s="173"/>
      <c r="S475" s="173"/>
      <c r="T475" s="173"/>
      <c r="U475" s="173"/>
      <c r="V475" s="173"/>
      <c r="W475" s="173"/>
      <c r="X475" s="173"/>
      <c r="Y475" s="173"/>
      <c r="Z475" s="173"/>
      <c r="AA475" s="173"/>
      <c r="AB475" s="173"/>
      <c r="AC475" s="174"/>
      <c r="AE475" s="507"/>
      <c r="AG475" s="507"/>
      <c r="AI475" s="507"/>
      <c r="AK475" s="92"/>
    </row>
    <row r="476" spans="4:37" ht="12.75" customHeight="1" outlineLevel="2">
      <c r="D476" s="106" t="str">
        <f>'Line Items'!D528</f>
        <v>[Station Access Income QX: SFO stations - Line 175]</v>
      </c>
      <c r="E476" s="89"/>
      <c r="F476" s="107" t="str">
        <f t="shared" si="9"/>
        <v>£000</v>
      </c>
      <c r="G476" s="173"/>
      <c r="H476" s="173"/>
      <c r="I476" s="173"/>
      <c r="J476" s="173"/>
      <c r="K476" s="173"/>
      <c r="L476" s="173"/>
      <c r="M476" s="173"/>
      <c r="N476" s="173"/>
      <c r="O476" s="173"/>
      <c r="P476" s="173"/>
      <c r="Q476" s="173"/>
      <c r="R476" s="173"/>
      <c r="S476" s="173"/>
      <c r="T476" s="173"/>
      <c r="U476" s="173"/>
      <c r="V476" s="173"/>
      <c r="W476" s="173"/>
      <c r="X476" s="173"/>
      <c r="Y476" s="173"/>
      <c r="Z476" s="173"/>
      <c r="AA476" s="173"/>
      <c r="AB476" s="173"/>
      <c r="AC476" s="174"/>
      <c r="AE476" s="507"/>
      <c r="AG476" s="507"/>
      <c r="AI476" s="507"/>
      <c r="AK476" s="92"/>
    </row>
    <row r="477" spans="4:37" ht="12.75" customHeight="1" outlineLevel="2">
      <c r="D477" s="106" t="str">
        <f>'Line Items'!D529</f>
        <v>[Station Access Income QX: SFO stations - Line 176]</v>
      </c>
      <c r="E477" s="89"/>
      <c r="F477" s="107" t="str">
        <f t="shared" si="9"/>
        <v>£000</v>
      </c>
      <c r="G477" s="173"/>
      <c r="H477" s="173"/>
      <c r="I477" s="173"/>
      <c r="J477" s="173"/>
      <c r="K477" s="173"/>
      <c r="L477" s="173"/>
      <c r="M477" s="173"/>
      <c r="N477" s="173"/>
      <c r="O477" s="173"/>
      <c r="P477" s="173"/>
      <c r="Q477" s="173"/>
      <c r="R477" s="173"/>
      <c r="S477" s="173"/>
      <c r="T477" s="173"/>
      <c r="U477" s="173"/>
      <c r="V477" s="173"/>
      <c r="W477" s="173"/>
      <c r="X477" s="173"/>
      <c r="Y477" s="173"/>
      <c r="Z477" s="173"/>
      <c r="AA477" s="173"/>
      <c r="AB477" s="173"/>
      <c r="AC477" s="174"/>
      <c r="AE477" s="507"/>
      <c r="AG477" s="507"/>
      <c r="AI477" s="507"/>
      <c r="AK477" s="92"/>
    </row>
    <row r="478" spans="4:37" ht="12.75" customHeight="1" outlineLevel="2">
      <c r="D478" s="106" t="str">
        <f>'Line Items'!D530</f>
        <v>[Station Access Income QX: SFO stations - Line 177]</v>
      </c>
      <c r="E478" s="89"/>
      <c r="F478" s="107" t="str">
        <f t="shared" si="9"/>
        <v>£000</v>
      </c>
      <c r="G478" s="173"/>
      <c r="H478" s="173"/>
      <c r="I478" s="173"/>
      <c r="J478" s="173"/>
      <c r="K478" s="173"/>
      <c r="L478" s="173"/>
      <c r="M478" s="173"/>
      <c r="N478" s="173"/>
      <c r="O478" s="173"/>
      <c r="P478" s="173"/>
      <c r="Q478" s="173"/>
      <c r="R478" s="173"/>
      <c r="S478" s="173"/>
      <c r="T478" s="173"/>
      <c r="U478" s="173"/>
      <c r="V478" s="173"/>
      <c r="W478" s="173"/>
      <c r="X478" s="173"/>
      <c r="Y478" s="173"/>
      <c r="Z478" s="173"/>
      <c r="AA478" s="173"/>
      <c r="AB478" s="173"/>
      <c r="AC478" s="174"/>
      <c r="AE478" s="507"/>
      <c r="AG478" s="507"/>
      <c r="AI478" s="507"/>
      <c r="AK478" s="92"/>
    </row>
    <row r="479" spans="4:37" ht="12.75" customHeight="1" outlineLevel="2">
      <c r="D479" s="106" t="str">
        <f>'Line Items'!D531</f>
        <v>[Station Access Income QX: SFO stations - Line 178]</v>
      </c>
      <c r="E479" s="89"/>
      <c r="F479" s="107" t="str">
        <f t="shared" si="9"/>
        <v>£000</v>
      </c>
      <c r="G479" s="173"/>
      <c r="H479" s="173"/>
      <c r="I479" s="173"/>
      <c r="J479" s="173"/>
      <c r="K479" s="173"/>
      <c r="L479" s="173"/>
      <c r="M479" s="173"/>
      <c r="N479" s="173"/>
      <c r="O479" s="173"/>
      <c r="P479" s="173"/>
      <c r="Q479" s="173"/>
      <c r="R479" s="173"/>
      <c r="S479" s="173"/>
      <c r="T479" s="173"/>
      <c r="U479" s="173"/>
      <c r="V479" s="173"/>
      <c r="W479" s="173"/>
      <c r="X479" s="173"/>
      <c r="Y479" s="173"/>
      <c r="Z479" s="173"/>
      <c r="AA479" s="173"/>
      <c r="AB479" s="173"/>
      <c r="AC479" s="174"/>
      <c r="AE479" s="507"/>
      <c r="AG479" s="507"/>
      <c r="AI479" s="507"/>
      <c r="AK479" s="92"/>
    </row>
    <row r="480" spans="4:37" ht="12.75" customHeight="1" outlineLevel="2">
      <c r="D480" s="106" t="str">
        <f>'Line Items'!D532</f>
        <v>[Station Access Income QX: SFO stations - Line 179]</v>
      </c>
      <c r="E480" s="89"/>
      <c r="F480" s="107" t="str">
        <f t="shared" si="9"/>
        <v>£000</v>
      </c>
      <c r="G480" s="173"/>
      <c r="H480" s="173"/>
      <c r="I480" s="173"/>
      <c r="J480" s="173"/>
      <c r="K480" s="173"/>
      <c r="L480" s="173"/>
      <c r="M480" s="173"/>
      <c r="N480" s="173"/>
      <c r="O480" s="173"/>
      <c r="P480" s="173"/>
      <c r="Q480" s="173"/>
      <c r="R480" s="173"/>
      <c r="S480" s="173"/>
      <c r="T480" s="173"/>
      <c r="U480" s="173"/>
      <c r="V480" s="173"/>
      <c r="W480" s="173"/>
      <c r="X480" s="173"/>
      <c r="Y480" s="173"/>
      <c r="Z480" s="173"/>
      <c r="AA480" s="173"/>
      <c r="AB480" s="173"/>
      <c r="AC480" s="174"/>
      <c r="AE480" s="507"/>
      <c r="AG480" s="507"/>
      <c r="AI480" s="507"/>
      <c r="AK480" s="92"/>
    </row>
    <row r="481" spans="4:37" ht="12.75" customHeight="1" outlineLevel="2">
      <c r="D481" s="106" t="str">
        <f>'Line Items'!D533</f>
        <v>[Station Access Income QX: SFO stations - Line 180]</v>
      </c>
      <c r="E481" s="89"/>
      <c r="F481" s="107" t="str">
        <f t="shared" si="9"/>
        <v>£000</v>
      </c>
      <c r="G481" s="173"/>
      <c r="H481" s="173"/>
      <c r="I481" s="173"/>
      <c r="J481" s="173"/>
      <c r="K481" s="173"/>
      <c r="L481" s="173"/>
      <c r="M481" s="173"/>
      <c r="N481" s="173"/>
      <c r="O481" s="173"/>
      <c r="P481" s="173"/>
      <c r="Q481" s="173"/>
      <c r="R481" s="173"/>
      <c r="S481" s="173"/>
      <c r="T481" s="173"/>
      <c r="U481" s="173"/>
      <c r="V481" s="173"/>
      <c r="W481" s="173"/>
      <c r="X481" s="173"/>
      <c r="Y481" s="173"/>
      <c r="Z481" s="173"/>
      <c r="AA481" s="173"/>
      <c r="AB481" s="173"/>
      <c r="AC481" s="174"/>
      <c r="AE481" s="507"/>
      <c r="AG481" s="507"/>
      <c r="AI481" s="507"/>
      <c r="AK481" s="92"/>
    </row>
    <row r="482" spans="4:37" ht="12.75" customHeight="1" outlineLevel="2">
      <c r="D482" s="106" t="str">
        <f>'Line Items'!D534</f>
        <v>[Station Access Income QX: SFO stations - Line 181]</v>
      </c>
      <c r="E482" s="89"/>
      <c r="F482" s="107" t="str">
        <f t="shared" si="9"/>
        <v>£000</v>
      </c>
      <c r="G482" s="173"/>
      <c r="H482" s="173"/>
      <c r="I482" s="173"/>
      <c r="J482" s="173"/>
      <c r="K482" s="173"/>
      <c r="L482" s="173"/>
      <c r="M482" s="173"/>
      <c r="N482" s="173"/>
      <c r="O482" s="173"/>
      <c r="P482" s="173"/>
      <c r="Q482" s="173"/>
      <c r="R482" s="173"/>
      <c r="S482" s="173"/>
      <c r="T482" s="173"/>
      <c r="U482" s="173"/>
      <c r="V482" s="173"/>
      <c r="W482" s="173"/>
      <c r="X482" s="173"/>
      <c r="Y482" s="173"/>
      <c r="Z482" s="173"/>
      <c r="AA482" s="173"/>
      <c r="AB482" s="173"/>
      <c r="AC482" s="174"/>
      <c r="AE482" s="507"/>
      <c r="AG482" s="507"/>
      <c r="AI482" s="507"/>
      <c r="AK482" s="92"/>
    </row>
    <row r="483" spans="4:37" ht="12.75" customHeight="1" outlineLevel="2">
      <c r="D483" s="106" t="str">
        <f>'Line Items'!D535</f>
        <v>[Station Access Income QX: SFO stations - Line 182]</v>
      </c>
      <c r="E483" s="89"/>
      <c r="F483" s="107" t="str">
        <f t="shared" si="9"/>
        <v>£000</v>
      </c>
      <c r="G483" s="173"/>
      <c r="H483" s="173"/>
      <c r="I483" s="173"/>
      <c r="J483" s="173"/>
      <c r="K483" s="173"/>
      <c r="L483" s="173"/>
      <c r="M483" s="173"/>
      <c r="N483" s="173"/>
      <c r="O483" s="173"/>
      <c r="P483" s="173"/>
      <c r="Q483" s="173"/>
      <c r="R483" s="173"/>
      <c r="S483" s="173"/>
      <c r="T483" s="173"/>
      <c r="U483" s="173"/>
      <c r="V483" s="173"/>
      <c r="W483" s="173"/>
      <c r="X483" s="173"/>
      <c r="Y483" s="173"/>
      <c r="Z483" s="173"/>
      <c r="AA483" s="173"/>
      <c r="AB483" s="173"/>
      <c r="AC483" s="174"/>
      <c r="AE483" s="507"/>
      <c r="AG483" s="507"/>
      <c r="AI483" s="507"/>
      <c r="AK483" s="92"/>
    </row>
    <row r="484" spans="4:37" ht="12.75" customHeight="1" outlineLevel="2">
      <c r="D484" s="106" t="str">
        <f>'Line Items'!D536</f>
        <v>[Station Access Income QX: SFO stations - Line 183]</v>
      </c>
      <c r="E484" s="89"/>
      <c r="F484" s="107" t="str">
        <f t="shared" si="9"/>
        <v>£000</v>
      </c>
      <c r="G484" s="173"/>
      <c r="H484" s="173"/>
      <c r="I484" s="173"/>
      <c r="J484" s="173"/>
      <c r="K484" s="173"/>
      <c r="L484" s="173"/>
      <c r="M484" s="173"/>
      <c r="N484" s="173"/>
      <c r="O484" s="173"/>
      <c r="P484" s="173"/>
      <c r="Q484" s="173"/>
      <c r="R484" s="173"/>
      <c r="S484" s="173"/>
      <c r="T484" s="173"/>
      <c r="U484" s="173"/>
      <c r="V484" s="173"/>
      <c r="W484" s="173"/>
      <c r="X484" s="173"/>
      <c r="Y484" s="173"/>
      <c r="Z484" s="173"/>
      <c r="AA484" s="173"/>
      <c r="AB484" s="173"/>
      <c r="AC484" s="174"/>
      <c r="AE484" s="507"/>
      <c r="AG484" s="507"/>
      <c r="AI484" s="507"/>
      <c r="AK484" s="92"/>
    </row>
    <row r="485" spans="4:37" ht="12.75" customHeight="1" outlineLevel="2">
      <c r="D485" s="106" t="str">
        <f>'Line Items'!D537</f>
        <v>[Station Access Income QX: SFO stations - Line 184]</v>
      </c>
      <c r="E485" s="89"/>
      <c r="F485" s="107" t="str">
        <f t="shared" si="9"/>
        <v>£000</v>
      </c>
      <c r="G485" s="173"/>
      <c r="H485" s="173"/>
      <c r="I485" s="173"/>
      <c r="J485" s="173"/>
      <c r="K485" s="173"/>
      <c r="L485" s="173"/>
      <c r="M485" s="173"/>
      <c r="N485" s="173"/>
      <c r="O485" s="173"/>
      <c r="P485" s="173"/>
      <c r="Q485" s="173"/>
      <c r="R485" s="173"/>
      <c r="S485" s="173"/>
      <c r="T485" s="173"/>
      <c r="U485" s="173"/>
      <c r="V485" s="173"/>
      <c r="W485" s="173"/>
      <c r="X485" s="173"/>
      <c r="Y485" s="173"/>
      <c r="Z485" s="173"/>
      <c r="AA485" s="173"/>
      <c r="AB485" s="173"/>
      <c r="AC485" s="174"/>
      <c r="AE485" s="507"/>
      <c r="AG485" s="507"/>
      <c r="AI485" s="507"/>
      <c r="AK485" s="92"/>
    </row>
    <row r="486" spans="4:37" ht="12.75" customHeight="1" outlineLevel="2">
      <c r="D486" s="106" t="str">
        <f>'Line Items'!D538</f>
        <v>[Station Access Income QX: SFO stations - Line 185]</v>
      </c>
      <c r="E486" s="89"/>
      <c r="F486" s="107" t="str">
        <f t="shared" si="9"/>
        <v>£000</v>
      </c>
      <c r="G486" s="173"/>
      <c r="H486" s="173"/>
      <c r="I486" s="173"/>
      <c r="J486" s="173"/>
      <c r="K486" s="173"/>
      <c r="L486" s="173"/>
      <c r="M486" s="173"/>
      <c r="N486" s="173"/>
      <c r="O486" s="173"/>
      <c r="P486" s="173"/>
      <c r="Q486" s="173"/>
      <c r="R486" s="173"/>
      <c r="S486" s="173"/>
      <c r="T486" s="173"/>
      <c r="U486" s="173"/>
      <c r="V486" s="173"/>
      <c r="W486" s="173"/>
      <c r="X486" s="173"/>
      <c r="Y486" s="173"/>
      <c r="Z486" s="173"/>
      <c r="AA486" s="173"/>
      <c r="AB486" s="173"/>
      <c r="AC486" s="174"/>
      <c r="AE486" s="507"/>
      <c r="AG486" s="507"/>
      <c r="AI486" s="507"/>
      <c r="AK486" s="92"/>
    </row>
    <row r="487" spans="4:37" ht="12.75" customHeight="1" outlineLevel="2">
      <c r="D487" s="106" t="str">
        <f>'Line Items'!D539</f>
        <v>[Station Access Income QX: SFO stations - Line 186]</v>
      </c>
      <c r="E487" s="89"/>
      <c r="F487" s="107" t="str">
        <f t="shared" si="9"/>
        <v>£000</v>
      </c>
      <c r="G487" s="173"/>
      <c r="H487" s="173"/>
      <c r="I487" s="173"/>
      <c r="J487" s="173"/>
      <c r="K487" s="173"/>
      <c r="L487" s="173"/>
      <c r="M487" s="173"/>
      <c r="N487" s="173"/>
      <c r="O487" s="173"/>
      <c r="P487" s="173"/>
      <c r="Q487" s="173"/>
      <c r="R487" s="173"/>
      <c r="S487" s="173"/>
      <c r="T487" s="173"/>
      <c r="U487" s="173"/>
      <c r="V487" s="173"/>
      <c r="W487" s="173"/>
      <c r="X487" s="173"/>
      <c r="Y487" s="173"/>
      <c r="Z487" s="173"/>
      <c r="AA487" s="173"/>
      <c r="AB487" s="173"/>
      <c r="AC487" s="174"/>
      <c r="AE487" s="507"/>
      <c r="AG487" s="507"/>
      <c r="AI487" s="507"/>
      <c r="AK487" s="92"/>
    </row>
    <row r="488" spans="4:37" ht="12.75" customHeight="1" outlineLevel="2">
      <c r="D488" s="106" t="str">
        <f>'Line Items'!D540</f>
        <v>[Station Access Income QX: SFO stations - Line 187]</v>
      </c>
      <c r="E488" s="89"/>
      <c r="F488" s="107" t="str">
        <f t="shared" si="9"/>
        <v>£000</v>
      </c>
      <c r="G488" s="173"/>
      <c r="H488" s="173"/>
      <c r="I488" s="173"/>
      <c r="J488" s="173"/>
      <c r="K488" s="173"/>
      <c r="L488" s="173"/>
      <c r="M488" s="173"/>
      <c r="N488" s="173"/>
      <c r="O488" s="173"/>
      <c r="P488" s="173"/>
      <c r="Q488" s="173"/>
      <c r="R488" s="173"/>
      <c r="S488" s="173"/>
      <c r="T488" s="173"/>
      <c r="U488" s="173"/>
      <c r="V488" s="173"/>
      <c r="W488" s="173"/>
      <c r="X488" s="173"/>
      <c r="Y488" s="173"/>
      <c r="Z488" s="173"/>
      <c r="AA488" s="173"/>
      <c r="AB488" s="173"/>
      <c r="AC488" s="174"/>
      <c r="AE488" s="507"/>
      <c r="AG488" s="507"/>
      <c r="AI488" s="507"/>
      <c r="AK488" s="92"/>
    </row>
    <row r="489" spans="4:37" ht="12.75" customHeight="1" outlineLevel="2">
      <c r="D489" s="106" t="str">
        <f>'Line Items'!D541</f>
        <v>[Station Access Income QX: SFO stations - Line 188]</v>
      </c>
      <c r="E489" s="89"/>
      <c r="F489" s="107" t="str">
        <f t="shared" si="9"/>
        <v>£000</v>
      </c>
      <c r="G489" s="173"/>
      <c r="H489" s="173"/>
      <c r="I489" s="173"/>
      <c r="J489" s="173"/>
      <c r="K489" s="173"/>
      <c r="L489" s="173"/>
      <c r="M489" s="173"/>
      <c r="N489" s="173"/>
      <c r="O489" s="173"/>
      <c r="P489" s="173"/>
      <c r="Q489" s="173"/>
      <c r="R489" s="173"/>
      <c r="S489" s="173"/>
      <c r="T489" s="173"/>
      <c r="U489" s="173"/>
      <c r="V489" s="173"/>
      <c r="W489" s="173"/>
      <c r="X489" s="173"/>
      <c r="Y489" s="173"/>
      <c r="Z489" s="173"/>
      <c r="AA489" s="173"/>
      <c r="AB489" s="173"/>
      <c r="AC489" s="174"/>
      <c r="AE489" s="507"/>
      <c r="AG489" s="507"/>
      <c r="AI489" s="507"/>
      <c r="AK489" s="92"/>
    </row>
    <row r="490" spans="4:37" ht="12.75" customHeight="1" outlineLevel="2">
      <c r="D490" s="106" t="str">
        <f>'Line Items'!D542</f>
        <v>[Station Access Income QX: SFO stations - Line 189]</v>
      </c>
      <c r="E490" s="89"/>
      <c r="F490" s="107" t="str">
        <f t="shared" si="9"/>
        <v>£000</v>
      </c>
      <c r="G490" s="173"/>
      <c r="H490" s="173"/>
      <c r="I490" s="173"/>
      <c r="J490" s="173"/>
      <c r="K490" s="173"/>
      <c r="L490" s="173"/>
      <c r="M490" s="173"/>
      <c r="N490" s="173"/>
      <c r="O490" s="173"/>
      <c r="P490" s="173"/>
      <c r="Q490" s="173"/>
      <c r="R490" s="173"/>
      <c r="S490" s="173"/>
      <c r="T490" s="173"/>
      <c r="U490" s="173"/>
      <c r="V490" s="173"/>
      <c r="W490" s="173"/>
      <c r="X490" s="173"/>
      <c r="Y490" s="173"/>
      <c r="Z490" s="173"/>
      <c r="AA490" s="173"/>
      <c r="AB490" s="173"/>
      <c r="AC490" s="174"/>
      <c r="AE490" s="507"/>
      <c r="AG490" s="507"/>
      <c r="AI490" s="507"/>
      <c r="AK490" s="92"/>
    </row>
    <row r="491" spans="4:37" ht="12.75" customHeight="1" outlineLevel="2">
      <c r="D491" s="106" t="str">
        <f>'Line Items'!D543</f>
        <v>[Station Access Income QX: SFO stations - Line 190]</v>
      </c>
      <c r="E491" s="89"/>
      <c r="F491" s="107" t="str">
        <f t="shared" si="9"/>
        <v>£000</v>
      </c>
      <c r="G491" s="173"/>
      <c r="H491" s="173"/>
      <c r="I491" s="173"/>
      <c r="J491" s="173"/>
      <c r="K491" s="173"/>
      <c r="L491" s="173"/>
      <c r="M491" s="173"/>
      <c r="N491" s="173"/>
      <c r="O491" s="173"/>
      <c r="P491" s="173"/>
      <c r="Q491" s="173"/>
      <c r="R491" s="173"/>
      <c r="S491" s="173"/>
      <c r="T491" s="173"/>
      <c r="U491" s="173"/>
      <c r="V491" s="173"/>
      <c r="W491" s="173"/>
      <c r="X491" s="173"/>
      <c r="Y491" s="173"/>
      <c r="Z491" s="173"/>
      <c r="AA491" s="173"/>
      <c r="AB491" s="173"/>
      <c r="AC491" s="174"/>
      <c r="AE491" s="507"/>
      <c r="AG491" s="507"/>
      <c r="AI491" s="507"/>
      <c r="AK491" s="92"/>
    </row>
    <row r="492" spans="4:37" ht="12.75" customHeight="1" outlineLevel="2">
      <c r="D492" s="106" t="str">
        <f>'Line Items'!D544</f>
        <v>[Station Access Income QX: SFO stations - Line 191]</v>
      </c>
      <c r="E492" s="89"/>
      <c r="F492" s="107" t="str">
        <f t="shared" si="9"/>
        <v>£000</v>
      </c>
      <c r="G492" s="173"/>
      <c r="H492" s="173"/>
      <c r="I492" s="173"/>
      <c r="J492" s="173"/>
      <c r="K492" s="173"/>
      <c r="L492" s="173"/>
      <c r="M492" s="173"/>
      <c r="N492" s="173"/>
      <c r="O492" s="173"/>
      <c r="P492" s="173"/>
      <c r="Q492" s="173"/>
      <c r="R492" s="173"/>
      <c r="S492" s="173"/>
      <c r="T492" s="173"/>
      <c r="U492" s="173"/>
      <c r="V492" s="173"/>
      <c r="W492" s="173"/>
      <c r="X492" s="173"/>
      <c r="Y492" s="173"/>
      <c r="Z492" s="173"/>
      <c r="AA492" s="173"/>
      <c r="AB492" s="173"/>
      <c r="AC492" s="174"/>
      <c r="AE492" s="507"/>
      <c r="AG492" s="507"/>
      <c r="AI492" s="507"/>
      <c r="AK492" s="92"/>
    </row>
    <row r="493" spans="4:37" ht="12.75" customHeight="1" outlineLevel="2">
      <c r="D493" s="106" t="str">
        <f>'Line Items'!D545</f>
        <v>[Station Access Income QX: SFO stations - Line 192]</v>
      </c>
      <c r="E493" s="89"/>
      <c r="F493" s="107" t="str">
        <f t="shared" si="9"/>
        <v>£000</v>
      </c>
      <c r="G493" s="173"/>
      <c r="H493" s="173"/>
      <c r="I493" s="173"/>
      <c r="J493" s="173"/>
      <c r="K493" s="173"/>
      <c r="L493" s="173"/>
      <c r="M493" s="173"/>
      <c r="N493" s="173"/>
      <c r="O493" s="173"/>
      <c r="P493" s="173"/>
      <c r="Q493" s="173"/>
      <c r="R493" s="173"/>
      <c r="S493" s="173"/>
      <c r="T493" s="173"/>
      <c r="U493" s="173"/>
      <c r="V493" s="173"/>
      <c r="W493" s="173"/>
      <c r="X493" s="173"/>
      <c r="Y493" s="173"/>
      <c r="Z493" s="173"/>
      <c r="AA493" s="173"/>
      <c r="AB493" s="173"/>
      <c r="AC493" s="174"/>
      <c r="AE493" s="507"/>
      <c r="AG493" s="507"/>
      <c r="AI493" s="507"/>
      <c r="AK493" s="92"/>
    </row>
    <row r="494" spans="4:37" ht="12.75" customHeight="1" outlineLevel="2">
      <c r="D494" s="106" t="str">
        <f>'Line Items'!D546</f>
        <v>[Station Access Income QX: SFO stations - Line 193]</v>
      </c>
      <c r="E494" s="89"/>
      <c r="F494" s="107" t="str">
        <f t="shared" si="9"/>
        <v>£000</v>
      </c>
      <c r="G494" s="173"/>
      <c r="H494" s="173"/>
      <c r="I494" s="173"/>
      <c r="J494" s="173"/>
      <c r="K494" s="173"/>
      <c r="L494" s="173"/>
      <c r="M494" s="173"/>
      <c r="N494" s="173"/>
      <c r="O494" s="173"/>
      <c r="P494" s="173"/>
      <c r="Q494" s="173"/>
      <c r="R494" s="173"/>
      <c r="S494" s="173"/>
      <c r="T494" s="173"/>
      <c r="U494" s="173"/>
      <c r="V494" s="173"/>
      <c r="W494" s="173"/>
      <c r="X494" s="173"/>
      <c r="Y494" s="173"/>
      <c r="Z494" s="173"/>
      <c r="AA494" s="173"/>
      <c r="AB494" s="173"/>
      <c r="AC494" s="174"/>
      <c r="AE494" s="507"/>
      <c r="AG494" s="507"/>
      <c r="AI494" s="507"/>
      <c r="AK494" s="92"/>
    </row>
    <row r="495" spans="4:37" ht="12.75" customHeight="1" outlineLevel="2">
      <c r="D495" s="106" t="str">
        <f>'Line Items'!D547</f>
        <v>[Station Access Income QX: SFO stations - Line 194]</v>
      </c>
      <c r="E495" s="89"/>
      <c r="F495" s="107" t="str">
        <f t="shared" ref="F495:F551" si="10">F494</f>
        <v>£000</v>
      </c>
      <c r="G495" s="173"/>
      <c r="H495" s="173"/>
      <c r="I495" s="173"/>
      <c r="J495" s="173"/>
      <c r="K495" s="173"/>
      <c r="L495" s="173"/>
      <c r="M495" s="173"/>
      <c r="N495" s="173"/>
      <c r="O495" s="173"/>
      <c r="P495" s="173"/>
      <c r="Q495" s="173"/>
      <c r="R495" s="173"/>
      <c r="S495" s="173"/>
      <c r="T495" s="173"/>
      <c r="U495" s="173"/>
      <c r="V495" s="173"/>
      <c r="W495" s="173"/>
      <c r="X495" s="173"/>
      <c r="Y495" s="173"/>
      <c r="Z495" s="173"/>
      <c r="AA495" s="173"/>
      <c r="AB495" s="173"/>
      <c r="AC495" s="174"/>
      <c r="AE495" s="507"/>
      <c r="AG495" s="507"/>
      <c r="AI495" s="507"/>
      <c r="AK495" s="92"/>
    </row>
    <row r="496" spans="4:37" ht="12.75" customHeight="1" outlineLevel="2">
      <c r="D496" s="106" t="str">
        <f>'Line Items'!D548</f>
        <v>[Station Access Income QX: SFO stations - Line 195]</v>
      </c>
      <c r="E496" s="89"/>
      <c r="F496" s="107" t="str">
        <f t="shared" si="10"/>
        <v>£000</v>
      </c>
      <c r="G496" s="173"/>
      <c r="H496" s="173"/>
      <c r="I496" s="173"/>
      <c r="J496" s="173"/>
      <c r="K496" s="173"/>
      <c r="L496" s="173"/>
      <c r="M496" s="173"/>
      <c r="N496" s="173"/>
      <c r="O496" s="173"/>
      <c r="P496" s="173"/>
      <c r="Q496" s="173"/>
      <c r="R496" s="173"/>
      <c r="S496" s="173"/>
      <c r="T496" s="173"/>
      <c r="U496" s="173"/>
      <c r="V496" s="173"/>
      <c r="W496" s="173"/>
      <c r="X496" s="173"/>
      <c r="Y496" s="173"/>
      <c r="Z496" s="173"/>
      <c r="AA496" s="173"/>
      <c r="AB496" s="173"/>
      <c r="AC496" s="174"/>
      <c r="AE496" s="507"/>
      <c r="AG496" s="507"/>
      <c r="AI496" s="507"/>
      <c r="AK496" s="92"/>
    </row>
    <row r="497" spans="4:37" ht="12.75" customHeight="1" outlineLevel="2">
      <c r="D497" s="106" t="str">
        <f>'Line Items'!D549</f>
        <v>[Station Access Income QX: SFO stations - Line 196]</v>
      </c>
      <c r="E497" s="89"/>
      <c r="F497" s="107" t="str">
        <f t="shared" si="10"/>
        <v>£000</v>
      </c>
      <c r="G497" s="173"/>
      <c r="H497" s="173"/>
      <c r="I497" s="173"/>
      <c r="J497" s="173"/>
      <c r="K497" s="173"/>
      <c r="L497" s="173"/>
      <c r="M497" s="173"/>
      <c r="N497" s="173"/>
      <c r="O497" s="173"/>
      <c r="P497" s="173"/>
      <c r="Q497" s="173"/>
      <c r="R497" s="173"/>
      <c r="S497" s="173"/>
      <c r="T497" s="173"/>
      <c r="U497" s="173"/>
      <c r="V497" s="173"/>
      <c r="W497" s="173"/>
      <c r="X497" s="173"/>
      <c r="Y497" s="173"/>
      <c r="Z497" s="173"/>
      <c r="AA497" s="173"/>
      <c r="AB497" s="173"/>
      <c r="AC497" s="174"/>
      <c r="AE497" s="507"/>
      <c r="AG497" s="507"/>
      <c r="AI497" s="507"/>
      <c r="AK497" s="92"/>
    </row>
    <row r="498" spans="4:37" ht="12.75" customHeight="1" outlineLevel="2">
      <c r="D498" s="106" t="str">
        <f>'Line Items'!D550</f>
        <v>[Station Access Income QX: SFO stations - Line 197]</v>
      </c>
      <c r="E498" s="89"/>
      <c r="F498" s="107" t="str">
        <f t="shared" si="10"/>
        <v>£000</v>
      </c>
      <c r="G498" s="173"/>
      <c r="H498" s="173"/>
      <c r="I498" s="173"/>
      <c r="J498" s="173"/>
      <c r="K498" s="173"/>
      <c r="L498" s="173"/>
      <c r="M498" s="173"/>
      <c r="N498" s="173"/>
      <c r="O498" s="173"/>
      <c r="P498" s="173"/>
      <c r="Q498" s="173"/>
      <c r="R498" s="173"/>
      <c r="S498" s="173"/>
      <c r="T498" s="173"/>
      <c r="U498" s="173"/>
      <c r="V498" s="173"/>
      <c r="W498" s="173"/>
      <c r="X498" s="173"/>
      <c r="Y498" s="173"/>
      <c r="Z498" s="173"/>
      <c r="AA498" s="173"/>
      <c r="AB498" s="173"/>
      <c r="AC498" s="174"/>
      <c r="AE498" s="507"/>
      <c r="AG498" s="507"/>
      <c r="AI498" s="507"/>
      <c r="AK498" s="92"/>
    </row>
    <row r="499" spans="4:37" ht="12.75" customHeight="1" outlineLevel="2">
      <c r="D499" s="106" t="str">
        <f>'Line Items'!D551</f>
        <v>[Station Access Income QX: SFO stations - Line 198]</v>
      </c>
      <c r="E499" s="89"/>
      <c r="F499" s="107" t="str">
        <f t="shared" si="10"/>
        <v>£000</v>
      </c>
      <c r="G499" s="173"/>
      <c r="H499" s="173"/>
      <c r="I499" s="173"/>
      <c r="J499" s="173"/>
      <c r="K499" s="173"/>
      <c r="L499" s="173"/>
      <c r="M499" s="173"/>
      <c r="N499" s="173"/>
      <c r="O499" s="173"/>
      <c r="P499" s="173"/>
      <c r="Q499" s="173"/>
      <c r="R499" s="173"/>
      <c r="S499" s="173"/>
      <c r="T499" s="173"/>
      <c r="U499" s="173"/>
      <c r="V499" s="173"/>
      <c r="W499" s="173"/>
      <c r="X499" s="173"/>
      <c r="Y499" s="173"/>
      <c r="Z499" s="173"/>
      <c r="AA499" s="173"/>
      <c r="AB499" s="173"/>
      <c r="AC499" s="174"/>
      <c r="AE499" s="507"/>
      <c r="AG499" s="507"/>
      <c r="AI499" s="507"/>
      <c r="AK499" s="92"/>
    </row>
    <row r="500" spans="4:37" ht="12.75" customHeight="1" outlineLevel="2">
      <c r="D500" s="106" t="str">
        <f>'Line Items'!D552</f>
        <v>[Station Access Income QX: SFO stations - Line 199]</v>
      </c>
      <c r="E500" s="89"/>
      <c r="F500" s="107" t="str">
        <f t="shared" si="10"/>
        <v>£000</v>
      </c>
      <c r="G500" s="173"/>
      <c r="H500" s="173"/>
      <c r="I500" s="173"/>
      <c r="J500" s="173"/>
      <c r="K500" s="173"/>
      <c r="L500" s="173"/>
      <c r="M500" s="173"/>
      <c r="N500" s="173"/>
      <c r="O500" s="173"/>
      <c r="P500" s="173"/>
      <c r="Q500" s="173"/>
      <c r="R500" s="173"/>
      <c r="S500" s="173"/>
      <c r="T500" s="173"/>
      <c r="U500" s="173"/>
      <c r="V500" s="173"/>
      <c r="W500" s="173"/>
      <c r="X500" s="173"/>
      <c r="Y500" s="173"/>
      <c r="Z500" s="173"/>
      <c r="AA500" s="173"/>
      <c r="AB500" s="173"/>
      <c r="AC500" s="174"/>
      <c r="AE500" s="507"/>
      <c r="AG500" s="507"/>
      <c r="AI500" s="507"/>
      <c r="AK500" s="92"/>
    </row>
    <row r="501" spans="4:37" ht="12.75" customHeight="1" outlineLevel="2">
      <c r="D501" s="106" t="str">
        <f>'Line Items'!D553</f>
        <v>[Station Access Income QX: SFO stations - Line 200]</v>
      </c>
      <c r="E501" s="89"/>
      <c r="F501" s="107" t="str">
        <f t="shared" si="10"/>
        <v>£000</v>
      </c>
      <c r="G501" s="173"/>
      <c r="H501" s="173"/>
      <c r="I501" s="173"/>
      <c r="J501" s="173"/>
      <c r="K501" s="173"/>
      <c r="L501" s="173"/>
      <c r="M501" s="173"/>
      <c r="N501" s="173"/>
      <c r="O501" s="173"/>
      <c r="P501" s="173"/>
      <c r="Q501" s="173"/>
      <c r="R501" s="173"/>
      <c r="S501" s="173"/>
      <c r="T501" s="173"/>
      <c r="U501" s="173"/>
      <c r="V501" s="173"/>
      <c r="W501" s="173"/>
      <c r="X501" s="173"/>
      <c r="Y501" s="173"/>
      <c r="Z501" s="173"/>
      <c r="AA501" s="173"/>
      <c r="AB501" s="173"/>
      <c r="AC501" s="174"/>
      <c r="AE501" s="507"/>
      <c r="AG501" s="507"/>
      <c r="AI501" s="507"/>
      <c r="AK501" s="92"/>
    </row>
    <row r="502" spans="4:37" ht="12.75" customHeight="1" outlineLevel="2">
      <c r="D502" s="106" t="str">
        <f>'Line Items'!D554</f>
        <v>[Station Access Income QX: SFO stations - Line 201]</v>
      </c>
      <c r="E502" s="89"/>
      <c r="F502" s="107" t="str">
        <f t="shared" si="10"/>
        <v>£000</v>
      </c>
      <c r="G502" s="173"/>
      <c r="H502" s="173"/>
      <c r="I502" s="173"/>
      <c r="J502" s="173"/>
      <c r="K502" s="173"/>
      <c r="L502" s="173"/>
      <c r="M502" s="173"/>
      <c r="N502" s="173"/>
      <c r="O502" s="173"/>
      <c r="P502" s="173"/>
      <c r="Q502" s="173"/>
      <c r="R502" s="173"/>
      <c r="S502" s="173"/>
      <c r="T502" s="173"/>
      <c r="U502" s="173"/>
      <c r="V502" s="173"/>
      <c r="W502" s="173"/>
      <c r="X502" s="173"/>
      <c r="Y502" s="173"/>
      <c r="Z502" s="173"/>
      <c r="AA502" s="173"/>
      <c r="AB502" s="173"/>
      <c r="AC502" s="174"/>
      <c r="AE502" s="507"/>
      <c r="AG502" s="507"/>
      <c r="AI502" s="507"/>
      <c r="AK502" s="92"/>
    </row>
    <row r="503" spans="4:37" ht="12.75" customHeight="1" outlineLevel="2">
      <c r="D503" s="106" t="str">
        <f>'Line Items'!D555</f>
        <v>[Station Access Income QX: SFO stations - Line 202]</v>
      </c>
      <c r="E503" s="89"/>
      <c r="F503" s="107" t="str">
        <f t="shared" si="10"/>
        <v>£000</v>
      </c>
      <c r="G503" s="173"/>
      <c r="H503" s="173"/>
      <c r="I503" s="173"/>
      <c r="J503" s="173"/>
      <c r="K503" s="173"/>
      <c r="L503" s="173"/>
      <c r="M503" s="173"/>
      <c r="N503" s="173"/>
      <c r="O503" s="173"/>
      <c r="P503" s="173"/>
      <c r="Q503" s="173"/>
      <c r="R503" s="173"/>
      <c r="S503" s="173"/>
      <c r="T503" s="173"/>
      <c r="U503" s="173"/>
      <c r="V503" s="173"/>
      <c r="W503" s="173"/>
      <c r="X503" s="173"/>
      <c r="Y503" s="173"/>
      <c r="Z503" s="173"/>
      <c r="AA503" s="173"/>
      <c r="AB503" s="173"/>
      <c r="AC503" s="174"/>
      <c r="AE503" s="507"/>
      <c r="AG503" s="507"/>
      <c r="AI503" s="507"/>
      <c r="AK503" s="92"/>
    </row>
    <row r="504" spans="4:37" ht="12.75" customHeight="1" outlineLevel="2">
      <c r="D504" s="106" t="str">
        <f>'Line Items'!D556</f>
        <v>[Station Access Income QX: SFO stations - Line 203]</v>
      </c>
      <c r="E504" s="89"/>
      <c r="F504" s="107" t="str">
        <f t="shared" si="10"/>
        <v>£000</v>
      </c>
      <c r="G504" s="173"/>
      <c r="H504" s="173"/>
      <c r="I504" s="173"/>
      <c r="J504" s="173"/>
      <c r="K504" s="173"/>
      <c r="L504" s="173"/>
      <c r="M504" s="173"/>
      <c r="N504" s="173"/>
      <c r="O504" s="173"/>
      <c r="P504" s="173"/>
      <c r="Q504" s="173"/>
      <c r="R504" s="173"/>
      <c r="S504" s="173"/>
      <c r="T504" s="173"/>
      <c r="U504" s="173"/>
      <c r="V504" s="173"/>
      <c r="W504" s="173"/>
      <c r="X504" s="173"/>
      <c r="Y504" s="173"/>
      <c r="Z504" s="173"/>
      <c r="AA504" s="173"/>
      <c r="AB504" s="173"/>
      <c r="AC504" s="174"/>
      <c r="AE504" s="507"/>
      <c r="AG504" s="507"/>
      <c r="AI504" s="507"/>
      <c r="AK504" s="92"/>
    </row>
    <row r="505" spans="4:37" ht="12.75" customHeight="1" outlineLevel="2">
      <c r="D505" s="106" t="str">
        <f>'Line Items'!D557</f>
        <v>[Station Access Income QX: SFO stations - Line 204]</v>
      </c>
      <c r="E505" s="89"/>
      <c r="F505" s="107" t="str">
        <f t="shared" si="10"/>
        <v>£000</v>
      </c>
      <c r="G505" s="173"/>
      <c r="H505" s="173"/>
      <c r="I505" s="173"/>
      <c r="J505" s="173"/>
      <c r="K505" s="173"/>
      <c r="L505" s="173"/>
      <c r="M505" s="173"/>
      <c r="N505" s="173"/>
      <c r="O505" s="173"/>
      <c r="P505" s="173"/>
      <c r="Q505" s="173"/>
      <c r="R505" s="173"/>
      <c r="S505" s="173"/>
      <c r="T505" s="173"/>
      <c r="U505" s="173"/>
      <c r="V505" s="173"/>
      <c r="W505" s="173"/>
      <c r="X505" s="173"/>
      <c r="Y505" s="173"/>
      <c r="Z505" s="173"/>
      <c r="AA505" s="173"/>
      <c r="AB505" s="173"/>
      <c r="AC505" s="174"/>
      <c r="AE505" s="507"/>
      <c r="AG505" s="507"/>
      <c r="AI505" s="507"/>
      <c r="AK505" s="92"/>
    </row>
    <row r="506" spans="4:37" ht="12.75" customHeight="1" outlineLevel="2">
      <c r="D506" s="106" t="str">
        <f>'Line Items'!D558</f>
        <v>[Station Access Income QX: SFO stations - Line 205]</v>
      </c>
      <c r="E506" s="89"/>
      <c r="F506" s="107" t="str">
        <f t="shared" si="10"/>
        <v>£000</v>
      </c>
      <c r="G506" s="173"/>
      <c r="H506" s="173"/>
      <c r="I506" s="173"/>
      <c r="J506" s="173"/>
      <c r="K506" s="173"/>
      <c r="L506" s="173"/>
      <c r="M506" s="173"/>
      <c r="N506" s="173"/>
      <c r="O506" s="173"/>
      <c r="P506" s="173"/>
      <c r="Q506" s="173"/>
      <c r="R506" s="173"/>
      <c r="S506" s="173"/>
      <c r="T506" s="173"/>
      <c r="U506" s="173"/>
      <c r="V506" s="173"/>
      <c r="W506" s="173"/>
      <c r="X506" s="173"/>
      <c r="Y506" s="173"/>
      <c r="Z506" s="173"/>
      <c r="AA506" s="173"/>
      <c r="AB506" s="173"/>
      <c r="AC506" s="174"/>
      <c r="AE506" s="507"/>
      <c r="AG506" s="507"/>
      <c r="AI506" s="507"/>
      <c r="AK506" s="92"/>
    </row>
    <row r="507" spans="4:37" ht="12.75" customHeight="1" outlineLevel="2">
      <c r="D507" s="106" t="str">
        <f>'Line Items'!D559</f>
        <v>[Station Access Income QX: SFO stations - Line 206]</v>
      </c>
      <c r="E507" s="89"/>
      <c r="F507" s="107" t="str">
        <f t="shared" si="10"/>
        <v>£000</v>
      </c>
      <c r="G507" s="173"/>
      <c r="H507" s="173"/>
      <c r="I507" s="173"/>
      <c r="J507" s="173"/>
      <c r="K507" s="173"/>
      <c r="L507" s="173"/>
      <c r="M507" s="173"/>
      <c r="N507" s="173"/>
      <c r="O507" s="173"/>
      <c r="P507" s="173"/>
      <c r="Q507" s="173"/>
      <c r="R507" s="173"/>
      <c r="S507" s="173"/>
      <c r="T507" s="173"/>
      <c r="U507" s="173"/>
      <c r="V507" s="173"/>
      <c r="W507" s="173"/>
      <c r="X507" s="173"/>
      <c r="Y507" s="173"/>
      <c r="Z507" s="173"/>
      <c r="AA507" s="173"/>
      <c r="AB507" s="173"/>
      <c r="AC507" s="174"/>
      <c r="AE507" s="507"/>
      <c r="AG507" s="507"/>
      <c r="AI507" s="507"/>
      <c r="AK507" s="92"/>
    </row>
    <row r="508" spans="4:37" ht="12.75" customHeight="1" outlineLevel="2">
      <c r="D508" s="106" t="str">
        <f>'Line Items'!D560</f>
        <v>[Station Access Income QX: SFO stations - Line 207]</v>
      </c>
      <c r="E508" s="89"/>
      <c r="F508" s="107" t="str">
        <f t="shared" si="10"/>
        <v>£000</v>
      </c>
      <c r="G508" s="173"/>
      <c r="H508" s="173"/>
      <c r="I508" s="173"/>
      <c r="J508" s="173"/>
      <c r="K508" s="173"/>
      <c r="L508" s="173"/>
      <c r="M508" s="173"/>
      <c r="N508" s="173"/>
      <c r="O508" s="173"/>
      <c r="P508" s="173"/>
      <c r="Q508" s="173"/>
      <c r="R508" s="173"/>
      <c r="S508" s="173"/>
      <c r="T508" s="173"/>
      <c r="U508" s="173"/>
      <c r="V508" s="173"/>
      <c r="W508" s="173"/>
      <c r="X508" s="173"/>
      <c r="Y508" s="173"/>
      <c r="Z508" s="173"/>
      <c r="AA508" s="173"/>
      <c r="AB508" s="173"/>
      <c r="AC508" s="174"/>
      <c r="AE508" s="507"/>
      <c r="AG508" s="507"/>
      <c r="AI508" s="507"/>
      <c r="AK508" s="92"/>
    </row>
    <row r="509" spans="4:37" ht="12.75" customHeight="1" outlineLevel="2">
      <c r="D509" s="106" t="str">
        <f>'Line Items'!D561</f>
        <v>[Station Access Income QX: SFO stations - Line 208]</v>
      </c>
      <c r="E509" s="89"/>
      <c r="F509" s="107" t="str">
        <f t="shared" si="10"/>
        <v>£000</v>
      </c>
      <c r="G509" s="173"/>
      <c r="H509" s="173"/>
      <c r="I509" s="173"/>
      <c r="J509" s="173"/>
      <c r="K509" s="173"/>
      <c r="L509" s="173"/>
      <c r="M509" s="173"/>
      <c r="N509" s="173"/>
      <c r="O509" s="173"/>
      <c r="P509" s="173"/>
      <c r="Q509" s="173"/>
      <c r="R509" s="173"/>
      <c r="S509" s="173"/>
      <c r="T509" s="173"/>
      <c r="U509" s="173"/>
      <c r="V509" s="173"/>
      <c r="W509" s="173"/>
      <c r="X509" s="173"/>
      <c r="Y509" s="173"/>
      <c r="Z509" s="173"/>
      <c r="AA509" s="173"/>
      <c r="AB509" s="173"/>
      <c r="AC509" s="174"/>
      <c r="AE509" s="507"/>
      <c r="AG509" s="507"/>
      <c r="AI509" s="507"/>
      <c r="AK509" s="92"/>
    </row>
    <row r="510" spans="4:37" ht="12.75" customHeight="1" outlineLevel="2">
      <c r="D510" s="106" t="str">
        <f>'Line Items'!D562</f>
        <v>[Station Access Income QX: SFO stations - Line 209]</v>
      </c>
      <c r="E510" s="89"/>
      <c r="F510" s="107" t="str">
        <f t="shared" si="10"/>
        <v>£000</v>
      </c>
      <c r="G510" s="173"/>
      <c r="H510" s="173"/>
      <c r="I510" s="173"/>
      <c r="J510" s="173"/>
      <c r="K510" s="173"/>
      <c r="L510" s="173"/>
      <c r="M510" s="173"/>
      <c r="N510" s="173"/>
      <c r="O510" s="173"/>
      <c r="P510" s="173"/>
      <c r="Q510" s="173"/>
      <c r="R510" s="173"/>
      <c r="S510" s="173"/>
      <c r="T510" s="173"/>
      <c r="U510" s="173"/>
      <c r="V510" s="173"/>
      <c r="W510" s="173"/>
      <c r="X510" s="173"/>
      <c r="Y510" s="173"/>
      <c r="Z510" s="173"/>
      <c r="AA510" s="173"/>
      <c r="AB510" s="173"/>
      <c r="AC510" s="174"/>
      <c r="AE510" s="507"/>
      <c r="AG510" s="507"/>
      <c r="AI510" s="507"/>
      <c r="AK510" s="92"/>
    </row>
    <row r="511" spans="4:37" ht="12.75" customHeight="1" outlineLevel="2">
      <c r="D511" s="106" t="str">
        <f>'Line Items'!D563</f>
        <v>[Station Access Income QX: SFO stations - Line 210]</v>
      </c>
      <c r="E511" s="89"/>
      <c r="F511" s="107" t="str">
        <f t="shared" si="10"/>
        <v>£000</v>
      </c>
      <c r="G511" s="173"/>
      <c r="H511" s="173"/>
      <c r="I511" s="173"/>
      <c r="J511" s="173"/>
      <c r="K511" s="173"/>
      <c r="L511" s="173"/>
      <c r="M511" s="173"/>
      <c r="N511" s="173"/>
      <c r="O511" s="173"/>
      <c r="P511" s="173"/>
      <c r="Q511" s="173"/>
      <c r="R511" s="173"/>
      <c r="S511" s="173"/>
      <c r="T511" s="173"/>
      <c r="U511" s="173"/>
      <c r="V511" s="173"/>
      <c r="W511" s="173"/>
      <c r="X511" s="173"/>
      <c r="Y511" s="173"/>
      <c r="Z511" s="173"/>
      <c r="AA511" s="173"/>
      <c r="AB511" s="173"/>
      <c r="AC511" s="174"/>
      <c r="AE511" s="507"/>
      <c r="AG511" s="507"/>
      <c r="AI511" s="507"/>
      <c r="AK511" s="92"/>
    </row>
    <row r="512" spans="4:37" ht="12.75" customHeight="1" outlineLevel="2">
      <c r="D512" s="106" t="str">
        <f>'Line Items'!D564</f>
        <v>[Station Access Income QX: SFO stations - Line 211]</v>
      </c>
      <c r="E512" s="89"/>
      <c r="F512" s="107" t="str">
        <f t="shared" si="10"/>
        <v>£000</v>
      </c>
      <c r="G512" s="173"/>
      <c r="H512" s="173"/>
      <c r="I512" s="173"/>
      <c r="J512" s="173"/>
      <c r="K512" s="173"/>
      <c r="L512" s="173"/>
      <c r="M512" s="173"/>
      <c r="N512" s="173"/>
      <c r="O512" s="173"/>
      <c r="P512" s="173"/>
      <c r="Q512" s="173"/>
      <c r="R512" s="173"/>
      <c r="S512" s="173"/>
      <c r="T512" s="173"/>
      <c r="U512" s="173"/>
      <c r="V512" s="173"/>
      <c r="W512" s="173"/>
      <c r="X512" s="173"/>
      <c r="Y512" s="173"/>
      <c r="Z512" s="173"/>
      <c r="AA512" s="173"/>
      <c r="AB512" s="173"/>
      <c r="AC512" s="174"/>
      <c r="AE512" s="507"/>
      <c r="AG512" s="507"/>
      <c r="AI512" s="507"/>
      <c r="AK512" s="92"/>
    </row>
    <row r="513" spans="4:37" ht="12.75" customHeight="1" outlineLevel="2">
      <c r="D513" s="106" t="str">
        <f>'Line Items'!D565</f>
        <v>[Station Access Income QX: SFO stations - Line 212]</v>
      </c>
      <c r="E513" s="89"/>
      <c r="F513" s="107" t="str">
        <f t="shared" si="10"/>
        <v>£000</v>
      </c>
      <c r="G513" s="173"/>
      <c r="H513" s="173"/>
      <c r="I513" s="173"/>
      <c r="J513" s="173"/>
      <c r="K513" s="173"/>
      <c r="L513" s="173"/>
      <c r="M513" s="173"/>
      <c r="N513" s="173"/>
      <c r="O513" s="173"/>
      <c r="P513" s="173"/>
      <c r="Q513" s="173"/>
      <c r="R513" s="173"/>
      <c r="S513" s="173"/>
      <c r="T513" s="173"/>
      <c r="U513" s="173"/>
      <c r="V513" s="173"/>
      <c r="W513" s="173"/>
      <c r="X513" s="173"/>
      <c r="Y513" s="173"/>
      <c r="Z513" s="173"/>
      <c r="AA513" s="173"/>
      <c r="AB513" s="173"/>
      <c r="AC513" s="174"/>
      <c r="AE513" s="507"/>
      <c r="AG513" s="507"/>
      <c r="AI513" s="507"/>
      <c r="AK513" s="92"/>
    </row>
    <row r="514" spans="4:37" ht="12.75" customHeight="1" outlineLevel="2">
      <c r="D514" s="106" t="str">
        <f>'Line Items'!D566</f>
        <v>[Station Access Income QX: SFO stations - Line 213]</v>
      </c>
      <c r="E514" s="89"/>
      <c r="F514" s="107" t="str">
        <f t="shared" si="10"/>
        <v>£000</v>
      </c>
      <c r="G514" s="173"/>
      <c r="H514" s="173"/>
      <c r="I514" s="173"/>
      <c r="J514" s="173"/>
      <c r="K514" s="173"/>
      <c r="L514" s="173"/>
      <c r="M514" s="173"/>
      <c r="N514" s="173"/>
      <c r="O514" s="173"/>
      <c r="P514" s="173"/>
      <c r="Q514" s="173"/>
      <c r="R514" s="173"/>
      <c r="S514" s="173"/>
      <c r="T514" s="173"/>
      <c r="U514" s="173"/>
      <c r="V514" s="173"/>
      <c r="W514" s="173"/>
      <c r="X514" s="173"/>
      <c r="Y514" s="173"/>
      <c r="Z514" s="173"/>
      <c r="AA514" s="173"/>
      <c r="AB514" s="173"/>
      <c r="AC514" s="174"/>
      <c r="AE514" s="507"/>
      <c r="AG514" s="507"/>
      <c r="AI514" s="507"/>
      <c r="AK514" s="92"/>
    </row>
    <row r="515" spans="4:37" ht="12.75" customHeight="1" outlineLevel="2">
      <c r="D515" s="106" t="str">
        <f>'Line Items'!D567</f>
        <v>[Station Access Income QX: SFO stations - Line 214]</v>
      </c>
      <c r="E515" s="89"/>
      <c r="F515" s="107" t="str">
        <f t="shared" si="10"/>
        <v>£000</v>
      </c>
      <c r="G515" s="173"/>
      <c r="H515" s="173"/>
      <c r="I515" s="173"/>
      <c r="J515" s="173"/>
      <c r="K515" s="173"/>
      <c r="L515" s="173"/>
      <c r="M515" s="173"/>
      <c r="N515" s="173"/>
      <c r="O515" s="173"/>
      <c r="P515" s="173"/>
      <c r="Q515" s="173"/>
      <c r="R515" s="173"/>
      <c r="S515" s="173"/>
      <c r="T515" s="173"/>
      <c r="U515" s="173"/>
      <c r="V515" s="173"/>
      <c r="W515" s="173"/>
      <c r="X515" s="173"/>
      <c r="Y515" s="173"/>
      <c r="Z515" s="173"/>
      <c r="AA515" s="173"/>
      <c r="AB515" s="173"/>
      <c r="AC515" s="174"/>
      <c r="AE515" s="507"/>
      <c r="AG515" s="507"/>
      <c r="AI515" s="507"/>
      <c r="AK515" s="92"/>
    </row>
    <row r="516" spans="4:37" ht="12.75" customHeight="1" outlineLevel="2">
      <c r="D516" s="106" t="str">
        <f>'Line Items'!D568</f>
        <v>[Station Access Income QX: SFO stations - Line 215]</v>
      </c>
      <c r="E516" s="89"/>
      <c r="F516" s="107" t="str">
        <f t="shared" si="10"/>
        <v>£000</v>
      </c>
      <c r="G516" s="173"/>
      <c r="H516" s="173"/>
      <c r="I516" s="173"/>
      <c r="J516" s="173"/>
      <c r="K516" s="173"/>
      <c r="L516" s="173"/>
      <c r="M516" s="173"/>
      <c r="N516" s="173"/>
      <c r="O516" s="173"/>
      <c r="P516" s="173"/>
      <c r="Q516" s="173"/>
      <c r="R516" s="173"/>
      <c r="S516" s="173"/>
      <c r="T516" s="173"/>
      <c r="U516" s="173"/>
      <c r="V516" s="173"/>
      <c r="W516" s="173"/>
      <c r="X516" s="173"/>
      <c r="Y516" s="173"/>
      <c r="Z516" s="173"/>
      <c r="AA516" s="173"/>
      <c r="AB516" s="173"/>
      <c r="AC516" s="174"/>
      <c r="AE516" s="507"/>
      <c r="AG516" s="507"/>
      <c r="AI516" s="507"/>
      <c r="AK516" s="92"/>
    </row>
    <row r="517" spans="4:37" ht="12.75" customHeight="1" outlineLevel="2">
      <c r="D517" s="106" t="str">
        <f>'Line Items'!D569</f>
        <v>[Station Access Income QX: SFO stations - Line 216]</v>
      </c>
      <c r="E517" s="89"/>
      <c r="F517" s="107" t="str">
        <f t="shared" si="10"/>
        <v>£000</v>
      </c>
      <c r="G517" s="173"/>
      <c r="H517" s="173"/>
      <c r="I517" s="173"/>
      <c r="J517" s="173"/>
      <c r="K517" s="173"/>
      <c r="L517" s="173"/>
      <c r="M517" s="173"/>
      <c r="N517" s="173"/>
      <c r="O517" s="173"/>
      <c r="P517" s="173"/>
      <c r="Q517" s="173"/>
      <c r="R517" s="173"/>
      <c r="S517" s="173"/>
      <c r="T517" s="173"/>
      <c r="U517" s="173"/>
      <c r="V517" s="173"/>
      <c r="W517" s="173"/>
      <c r="X517" s="173"/>
      <c r="Y517" s="173"/>
      <c r="Z517" s="173"/>
      <c r="AA517" s="173"/>
      <c r="AB517" s="173"/>
      <c r="AC517" s="174"/>
      <c r="AE517" s="507"/>
      <c r="AG517" s="507"/>
      <c r="AI517" s="507"/>
      <c r="AK517" s="92"/>
    </row>
    <row r="518" spans="4:37" ht="12.75" customHeight="1" outlineLevel="2">
      <c r="D518" s="106" t="str">
        <f>'Line Items'!D570</f>
        <v>[Station Access Income QX: SFO stations - Line 217]</v>
      </c>
      <c r="E518" s="89"/>
      <c r="F518" s="107" t="str">
        <f t="shared" si="10"/>
        <v>£000</v>
      </c>
      <c r="G518" s="173"/>
      <c r="H518" s="173"/>
      <c r="I518" s="173"/>
      <c r="J518" s="173"/>
      <c r="K518" s="173"/>
      <c r="L518" s="173"/>
      <c r="M518" s="173"/>
      <c r="N518" s="173"/>
      <c r="O518" s="173"/>
      <c r="P518" s="173"/>
      <c r="Q518" s="173"/>
      <c r="R518" s="173"/>
      <c r="S518" s="173"/>
      <c r="T518" s="173"/>
      <c r="U518" s="173"/>
      <c r="V518" s="173"/>
      <c r="W518" s="173"/>
      <c r="X518" s="173"/>
      <c r="Y518" s="173"/>
      <c r="Z518" s="173"/>
      <c r="AA518" s="173"/>
      <c r="AB518" s="173"/>
      <c r="AC518" s="174"/>
      <c r="AE518" s="507"/>
      <c r="AG518" s="507"/>
      <c r="AI518" s="507"/>
      <c r="AK518" s="92"/>
    </row>
    <row r="519" spans="4:37" ht="12.75" customHeight="1" outlineLevel="2">
      <c r="D519" s="106" t="str">
        <f>'Line Items'!D571</f>
        <v>[Station Access Income QX: SFO stations - Line 218]</v>
      </c>
      <c r="E519" s="89"/>
      <c r="F519" s="107" t="str">
        <f t="shared" si="10"/>
        <v>£000</v>
      </c>
      <c r="G519" s="173"/>
      <c r="H519" s="173"/>
      <c r="I519" s="173"/>
      <c r="J519" s="173"/>
      <c r="K519" s="173"/>
      <c r="L519" s="173"/>
      <c r="M519" s="173"/>
      <c r="N519" s="173"/>
      <c r="O519" s="173"/>
      <c r="P519" s="173"/>
      <c r="Q519" s="173"/>
      <c r="R519" s="173"/>
      <c r="S519" s="173"/>
      <c r="T519" s="173"/>
      <c r="U519" s="173"/>
      <c r="V519" s="173"/>
      <c r="W519" s="173"/>
      <c r="X519" s="173"/>
      <c r="Y519" s="173"/>
      <c r="Z519" s="173"/>
      <c r="AA519" s="173"/>
      <c r="AB519" s="173"/>
      <c r="AC519" s="174"/>
      <c r="AE519" s="507"/>
      <c r="AG519" s="507"/>
      <c r="AI519" s="507"/>
      <c r="AK519" s="92"/>
    </row>
    <row r="520" spans="4:37" ht="12.75" customHeight="1" outlineLevel="2">
      <c r="D520" s="106" t="str">
        <f>'Line Items'!D572</f>
        <v>[Station Access Income QX: SFO stations - Line 219]</v>
      </c>
      <c r="E520" s="89"/>
      <c r="F520" s="107" t="str">
        <f t="shared" si="10"/>
        <v>£000</v>
      </c>
      <c r="G520" s="173"/>
      <c r="H520" s="173"/>
      <c r="I520" s="173"/>
      <c r="J520" s="173"/>
      <c r="K520" s="173"/>
      <c r="L520" s="173"/>
      <c r="M520" s="173"/>
      <c r="N520" s="173"/>
      <c r="O520" s="173"/>
      <c r="P520" s="173"/>
      <c r="Q520" s="173"/>
      <c r="R520" s="173"/>
      <c r="S520" s="173"/>
      <c r="T520" s="173"/>
      <c r="U520" s="173"/>
      <c r="V520" s="173"/>
      <c r="W520" s="173"/>
      <c r="X520" s="173"/>
      <c r="Y520" s="173"/>
      <c r="Z520" s="173"/>
      <c r="AA520" s="173"/>
      <c r="AB520" s="173"/>
      <c r="AC520" s="174"/>
      <c r="AE520" s="507"/>
      <c r="AG520" s="507"/>
      <c r="AI520" s="507"/>
      <c r="AK520" s="92"/>
    </row>
    <row r="521" spans="4:37" ht="12.75" customHeight="1" outlineLevel="2">
      <c r="D521" s="106" t="str">
        <f>'Line Items'!D573</f>
        <v>[Station Access Income QX: SFO stations - Line 220]</v>
      </c>
      <c r="E521" s="89"/>
      <c r="F521" s="107" t="str">
        <f t="shared" si="10"/>
        <v>£000</v>
      </c>
      <c r="G521" s="173"/>
      <c r="H521" s="173"/>
      <c r="I521" s="173"/>
      <c r="J521" s="173"/>
      <c r="K521" s="173"/>
      <c r="L521" s="173"/>
      <c r="M521" s="173"/>
      <c r="N521" s="173"/>
      <c r="O521" s="173"/>
      <c r="P521" s="173"/>
      <c r="Q521" s="173"/>
      <c r="R521" s="173"/>
      <c r="S521" s="173"/>
      <c r="T521" s="173"/>
      <c r="U521" s="173"/>
      <c r="V521" s="173"/>
      <c r="W521" s="173"/>
      <c r="X521" s="173"/>
      <c r="Y521" s="173"/>
      <c r="Z521" s="173"/>
      <c r="AA521" s="173"/>
      <c r="AB521" s="173"/>
      <c r="AC521" s="174"/>
      <c r="AE521" s="507"/>
      <c r="AG521" s="507"/>
      <c r="AI521" s="507"/>
      <c r="AK521" s="92"/>
    </row>
    <row r="522" spans="4:37" ht="12.75" customHeight="1" outlineLevel="2">
      <c r="D522" s="106" t="str">
        <f>'Line Items'!D574</f>
        <v>[Station Access Income QX: SFO stations - Line 221]</v>
      </c>
      <c r="E522" s="89"/>
      <c r="F522" s="107" t="str">
        <f t="shared" si="10"/>
        <v>£000</v>
      </c>
      <c r="G522" s="173"/>
      <c r="H522" s="173"/>
      <c r="I522" s="173"/>
      <c r="J522" s="173"/>
      <c r="K522" s="173"/>
      <c r="L522" s="173"/>
      <c r="M522" s="173"/>
      <c r="N522" s="173"/>
      <c r="O522" s="173"/>
      <c r="P522" s="173"/>
      <c r="Q522" s="173"/>
      <c r="R522" s="173"/>
      <c r="S522" s="173"/>
      <c r="T522" s="173"/>
      <c r="U522" s="173"/>
      <c r="V522" s="173"/>
      <c r="W522" s="173"/>
      <c r="X522" s="173"/>
      <c r="Y522" s="173"/>
      <c r="Z522" s="173"/>
      <c r="AA522" s="173"/>
      <c r="AB522" s="173"/>
      <c r="AC522" s="174"/>
      <c r="AE522" s="507"/>
      <c r="AG522" s="507"/>
      <c r="AI522" s="507"/>
      <c r="AK522" s="92"/>
    </row>
    <row r="523" spans="4:37" ht="12.75" customHeight="1" outlineLevel="2">
      <c r="D523" s="106" t="str">
        <f>'Line Items'!D575</f>
        <v>[Station Access Income QX: SFO stations - Line 222]</v>
      </c>
      <c r="E523" s="89"/>
      <c r="F523" s="107" t="str">
        <f t="shared" si="10"/>
        <v>£000</v>
      </c>
      <c r="G523" s="173"/>
      <c r="H523" s="173"/>
      <c r="I523" s="173"/>
      <c r="J523" s="173"/>
      <c r="K523" s="173"/>
      <c r="L523" s="173"/>
      <c r="M523" s="173"/>
      <c r="N523" s="173"/>
      <c r="O523" s="173"/>
      <c r="P523" s="173"/>
      <c r="Q523" s="173"/>
      <c r="R523" s="173"/>
      <c r="S523" s="173"/>
      <c r="T523" s="173"/>
      <c r="U523" s="173"/>
      <c r="V523" s="173"/>
      <c r="W523" s="173"/>
      <c r="X523" s="173"/>
      <c r="Y523" s="173"/>
      <c r="Z523" s="173"/>
      <c r="AA523" s="173"/>
      <c r="AB523" s="173"/>
      <c r="AC523" s="174"/>
      <c r="AE523" s="507"/>
      <c r="AG523" s="507"/>
      <c r="AI523" s="507"/>
      <c r="AK523" s="92"/>
    </row>
    <row r="524" spans="4:37" ht="12.75" customHeight="1" outlineLevel="2">
      <c r="D524" s="106" t="str">
        <f>'Line Items'!D576</f>
        <v>[Station Access Income QX: SFO stations - Line 223]</v>
      </c>
      <c r="E524" s="89"/>
      <c r="F524" s="107" t="str">
        <f t="shared" si="10"/>
        <v>£000</v>
      </c>
      <c r="G524" s="173"/>
      <c r="H524" s="173"/>
      <c r="I524" s="173"/>
      <c r="J524" s="173"/>
      <c r="K524" s="173"/>
      <c r="L524" s="173"/>
      <c r="M524" s="173"/>
      <c r="N524" s="173"/>
      <c r="O524" s="173"/>
      <c r="P524" s="173"/>
      <c r="Q524" s="173"/>
      <c r="R524" s="173"/>
      <c r="S524" s="173"/>
      <c r="T524" s="173"/>
      <c r="U524" s="173"/>
      <c r="V524" s="173"/>
      <c r="W524" s="173"/>
      <c r="X524" s="173"/>
      <c r="Y524" s="173"/>
      <c r="Z524" s="173"/>
      <c r="AA524" s="173"/>
      <c r="AB524" s="173"/>
      <c r="AC524" s="174"/>
      <c r="AE524" s="507"/>
      <c r="AG524" s="507"/>
      <c r="AI524" s="507"/>
      <c r="AK524" s="92"/>
    </row>
    <row r="525" spans="4:37" ht="12.75" customHeight="1" outlineLevel="2">
      <c r="D525" s="106" t="str">
        <f>'Line Items'!D577</f>
        <v>[Station Access Income QX: SFO stations - Line 224]</v>
      </c>
      <c r="E525" s="89"/>
      <c r="F525" s="107" t="str">
        <f t="shared" si="10"/>
        <v>£000</v>
      </c>
      <c r="G525" s="173"/>
      <c r="H525" s="173"/>
      <c r="I525" s="173"/>
      <c r="J525" s="173"/>
      <c r="K525" s="173"/>
      <c r="L525" s="173"/>
      <c r="M525" s="173"/>
      <c r="N525" s="173"/>
      <c r="O525" s="173"/>
      <c r="P525" s="173"/>
      <c r="Q525" s="173"/>
      <c r="R525" s="173"/>
      <c r="S525" s="173"/>
      <c r="T525" s="173"/>
      <c r="U525" s="173"/>
      <c r="V525" s="173"/>
      <c r="W525" s="173"/>
      <c r="X525" s="173"/>
      <c r="Y525" s="173"/>
      <c r="Z525" s="173"/>
      <c r="AA525" s="173"/>
      <c r="AB525" s="173"/>
      <c r="AC525" s="174"/>
      <c r="AE525" s="507"/>
      <c r="AG525" s="507"/>
      <c r="AI525" s="507"/>
      <c r="AK525" s="92"/>
    </row>
    <row r="526" spans="4:37" ht="12.75" customHeight="1" outlineLevel="2">
      <c r="D526" s="106" t="str">
        <f>'Line Items'!D578</f>
        <v>[Station Access Income QX: SFO stations - Line 225]</v>
      </c>
      <c r="E526" s="89"/>
      <c r="F526" s="107" t="str">
        <f t="shared" si="10"/>
        <v>£000</v>
      </c>
      <c r="G526" s="173"/>
      <c r="H526" s="173"/>
      <c r="I526" s="173"/>
      <c r="J526" s="173"/>
      <c r="K526" s="173"/>
      <c r="L526" s="173"/>
      <c r="M526" s="173"/>
      <c r="N526" s="173"/>
      <c r="O526" s="173"/>
      <c r="P526" s="173"/>
      <c r="Q526" s="173"/>
      <c r="R526" s="173"/>
      <c r="S526" s="173"/>
      <c r="T526" s="173"/>
      <c r="U526" s="173"/>
      <c r="V526" s="173"/>
      <c r="W526" s="173"/>
      <c r="X526" s="173"/>
      <c r="Y526" s="173"/>
      <c r="Z526" s="173"/>
      <c r="AA526" s="173"/>
      <c r="AB526" s="173"/>
      <c r="AC526" s="174"/>
      <c r="AE526" s="507"/>
      <c r="AG526" s="507"/>
      <c r="AI526" s="507"/>
      <c r="AK526" s="92"/>
    </row>
    <row r="527" spans="4:37" ht="12.75" customHeight="1" outlineLevel="2">
      <c r="D527" s="106" t="str">
        <f>'Line Items'!D579</f>
        <v>[Station Access Income QX: SFO stations - Line 226]</v>
      </c>
      <c r="E527" s="89"/>
      <c r="F527" s="107" t="str">
        <f t="shared" si="10"/>
        <v>£000</v>
      </c>
      <c r="G527" s="173"/>
      <c r="H527" s="173"/>
      <c r="I527" s="173"/>
      <c r="J527" s="173"/>
      <c r="K527" s="173"/>
      <c r="L527" s="173"/>
      <c r="M527" s="173"/>
      <c r="N527" s="173"/>
      <c r="O527" s="173"/>
      <c r="P527" s="173"/>
      <c r="Q527" s="173"/>
      <c r="R527" s="173"/>
      <c r="S527" s="173"/>
      <c r="T527" s="173"/>
      <c r="U527" s="173"/>
      <c r="V527" s="173"/>
      <c r="W527" s="173"/>
      <c r="X527" s="173"/>
      <c r="Y527" s="173"/>
      <c r="Z527" s="173"/>
      <c r="AA527" s="173"/>
      <c r="AB527" s="173"/>
      <c r="AC527" s="174"/>
      <c r="AE527" s="507"/>
      <c r="AG527" s="507"/>
      <c r="AI527" s="507"/>
      <c r="AK527" s="92"/>
    </row>
    <row r="528" spans="4:37" ht="12.75" customHeight="1" outlineLevel="2">
      <c r="D528" s="106" t="str">
        <f>'Line Items'!D580</f>
        <v>[Station Access Income QX: SFO stations - Line 227]</v>
      </c>
      <c r="E528" s="89"/>
      <c r="F528" s="107" t="str">
        <f t="shared" si="10"/>
        <v>£000</v>
      </c>
      <c r="G528" s="173"/>
      <c r="H528" s="173"/>
      <c r="I528" s="173"/>
      <c r="J528" s="173"/>
      <c r="K528" s="173"/>
      <c r="L528" s="173"/>
      <c r="M528" s="173"/>
      <c r="N528" s="173"/>
      <c r="O528" s="173"/>
      <c r="P528" s="173"/>
      <c r="Q528" s="173"/>
      <c r="R528" s="173"/>
      <c r="S528" s="173"/>
      <c r="T528" s="173"/>
      <c r="U528" s="173"/>
      <c r="V528" s="173"/>
      <c r="W528" s="173"/>
      <c r="X528" s="173"/>
      <c r="Y528" s="173"/>
      <c r="Z528" s="173"/>
      <c r="AA528" s="173"/>
      <c r="AB528" s="173"/>
      <c r="AC528" s="174"/>
      <c r="AE528" s="507"/>
      <c r="AG528" s="507"/>
      <c r="AI528" s="507"/>
      <c r="AK528" s="92"/>
    </row>
    <row r="529" spans="4:37" ht="12.75" customHeight="1" outlineLevel="2">
      <c r="D529" s="106" t="str">
        <f>'Line Items'!D581</f>
        <v>[Station Access Income QX: SFO stations - Line 228]</v>
      </c>
      <c r="E529" s="89"/>
      <c r="F529" s="107" t="str">
        <f t="shared" si="10"/>
        <v>£000</v>
      </c>
      <c r="G529" s="173"/>
      <c r="H529" s="173"/>
      <c r="I529" s="173"/>
      <c r="J529" s="173"/>
      <c r="K529" s="173"/>
      <c r="L529" s="173"/>
      <c r="M529" s="173"/>
      <c r="N529" s="173"/>
      <c r="O529" s="173"/>
      <c r="P529" s="173"/>
      <c r="Q529" s="173"/>
      <c r="R529" s="173"/>
      <c r="S529" s="173"/>
      <c r="T529" s="173"/>
      <c r="U529" s="173"/>
      <c r="V529" s="173"/>
      <c r="W529" s="173"/>
      <c r="X529" s="173"/>
      <c r="Y529" s="173"/>
      <c r="Z529" s="173"/>
      <c r="AA529" s="173"/>
      <c r="AB529" s="173"/>
      <c r="AC529" s="174"/>
      <c r="AE529" s="507"/>
      <c r="AG529" s="507"/>
      <c r="AI529" s="507"/>
      <c r="AK529" s="92"/>
    </row>
    <row r="530" spans="4:37" ht="12.75" customHeight="1" outlineLevel="2">
      <c r="D530" s="106" t="str">
        <f>'Line Items'!D582</f>
        <v>[Station Access Income QX: SFO stations - Line 229]</v>
      </c>
      <c r="E530" s="89"/>
      <c r="F530" s="107" t="str">
        <f t="shared" si="10"/>
        <v>£000</v>
      </c>
      <c r="G530" s="173"/>
      <c r="H530" s="173"/>
      <c r="I530" s="173"/>
      <c r="J530" s="173"/>
      <c r="K530" s="173"/>
      <c r="L530" s="173"/>
      <c r="M530" s="173"/>
      <c r="N530" s="173"/>
      <c r="O530" s="173"/>
      <c r="P530" s="173"/>
      <c r="Q530" s="173"/>
      <c r="R530" s="173"/>
      <c r="S530" s="173"/>
      <c r="T530" s="173"/>
      <c r="U530" s="173"/>
      <c r="V530" s="173"/>
      <c r="W530" s="173"/>
      <c r="X530" s="173"/>
      <c r="Y530" s="173"/>
      <c r="Z530" s="173"/>
      <c r="AA530" s="173"/>
      <c r="AB530" s="173"/>
      <c r="AC530" s="174"/>
      <c r="AE530" s="507"/>
      <c r="AG530" s="507"/>
      <c r="AI530" s="507"/>
      <c r="AK530" s="92"/>
    </row>
    <row r="531" spans="4:37" ht="12.75" customHeight="1" outlineLevel="2">
      <c r="D531" s="106" t="str">
        <f>'Line Items'!D583</f>
        <v>[Station Access Income QX: SFO stations - Line 230]</v>
      </c>
      <c r="E531" s="89"/>
      <c r="F531" s="107" t="str">
        <f t="shared" si="10"/>
        <v>£000</v>
      </c>
      <c r="G531" s="173"/>
      <c r="H531" s="173"/>
      <c r="I531" s="173"/>
      <c r="J531" s="173"/>
      <c r="K531" s="173"/>
      <c r="L531" s="173"/>
      <c r="M531" s="173"/>
      <c r="N531" s="173"/>
      <c r="O531" s="173"/>
      <c r="P531" s="173"/>
      <c r="Q531" s="173"/>
      <c r="R531" s="173"/>
      <c r="S531" s="173"/>
      <c r="T531" s="173"/>
      <c r="U531" s="173"/>
      <c r="V531" s="173"/>
      <c r="W531" s="173"/>
      <c r="X531" s="173"/>
      <c r="Y531" s="173"/>
      <c r="Z531" s="173"/>
      <c r="AA531" s="173"/>
      <c r="AB531" s="173"/>
      <c r="AC531" s="174"/>
      <c r="AE531" s="507"/>
      <c r="AG531" s="507"/>
      <c r="AI531" s="507"/>
      <c r="AK531" s="92"/>
    </row>
    <row r="532" spans="4:37" ht="12.75" customHeight="1" outlineLevel="2">
      <c r="D532" s="106" t="str">
        <f>'Line Items'!D584</f>
        <v>[Station Access Income QX: SFO stations - Line 231]</v>
      </c>
      <c r="E532" s="89"/>
      <c r="F532" s="107" t="str">
        <f t="shared" si="10"/>
        <v>£000</v>
      </c>
      <c r="G532" s="173"/>
      <c r="H532" s="173"/>
      <c r="I532" s="173"/>
      <c r="J532" s="173"/>
      <c r="K532" s="173"/>
      <c r="L532" s="173"/>
      <c r="M532" s="173"/>
      <c r="N532" s="173"/>
      <c r="O532" s="173"/>
      <c r="P532" s="173"/>
      <c r="Q532" s="173"/>
      <c r="R532" s="173"/>
      <c r="S532" s="173"/>
      <c r="T532" s="173"/>
      <c r="U532" s="173"/>
      <c r="V532" s="173"/>
      <c r="W532" s="173"/>
      <c r="X532" s="173"/>
      <c r="Y532" s="173"/>
      <c r="Z532" s="173"/>
      <c r="AA532" s="173"/>
      <c r="AB532" s="173"/>
      <c r="AC532" s="174"/>
      <c r="AE532" s="507"/>
      <c r="AG532" s="507"/>
      <c r="AI532" s="507"/>
      <c r="AK532" s="92"/>
    </row>
    <row r="533" spans="4:37" ht="12.75" customHeight="1" outlineLevel="2">
      <c r="D533" s="106" t="str">
        <f>'Line Items'!D585</f>
        <v>[Station Access Income QX: SFO stations - Line 232]</v>
      </c>
      <c r="E533" s="89"/>
      <c r="F533" s="107" t="str">
        <f t="shared" si="10"/>
        <v>£000</v>
      </c>
      <c r="G533" s="173"/>
      <c r="H533" s="173"/>
      <c r="I533" s="173"/>
      <c r="J533" s="173"/>
      <c r="K533" s="173"/>
      <c r="L533" s="173"/>
      <c r="M533" s="173"/>
      <c r="N533" s="173"/>
      <c r="O533" s="173"/>
      <c r="P533" s="173"/>
      <c r="Q533" s="173"/>
      <c r="R533" s="173"/>
      <c r="S533" s="173"/>
      <c r="T533" s="173"/>
      <c r="U533" s="173"/>
      <c r="V533" s="173"/>
      <c r="W533" s="173"/>
      <c r="X533" s="173"/>
      <c r="Y533" s="173"/>
      <c r="Z533" s="173"/>
      <c r="AA533" s="173"/>
      <c r="AB533" s="173"/>
      <c r="AC533" s="174"/>
      <c r="AE533" s="507"/>
      <c r="AG533" s="507"/>
      <c r="AI533" s="507"/>
      <c r="AK533" s="92"/>
    </row>
    <row r="534" spans="4:37" ht="12.75" customHeight="1" outlineLevel="2">
      <c r="D534" s="106" t="str">
        <f>'Line Items'!D586</f>
        <v>[Station Access Income QX: SFO stations - Line 233]</v>
      </c>
      <c r="E534" s="89"/>
      <c r="F534" s="107" t="str">
        <f t="shared" si="10"/>
        <v>£000</v>
      </c>
      <c r="G534" s="173"/>
      <c r="H534" s="173"/>
      <c r="I534" s="173"/>
      <c r="J534" s="173"/>
      <c r="K534" s="173"/>
      <c r="L534" s="173"/>
      <c r="M534" s="173"/>
      <c r="N534" s="173"/>
      <c r="O534" s="173"/>
      <c r="P534" s="173"/>
      <c r="Q534" s="173"/>
      <c r="R534" s="173"/>
      <c r="S534" s="173"/>
      <c r="T534" s="173"/>
      <c r="U534" s="173"/>
      <c r="V534" s="173"/>
      <c r="W534" s="173"/>
      <c r="X534" s="173"/>
      <c r="Y534" s="173"/>
      <c r="Z534" s="173"/>
      <c r="AA534" s="173"/>
      <c r="AB534" s="173"/>
      <c r="AC534" s="174"/>
      <c r="AE534" s="507"/>
      <c r="AG534" s="507"/>
      <c r="AI534" s="507"/>
      <c r="AK534" s="92"/>
    </row>
    <row r="535" spans="4:37" ht="12.75" customHeight="1" outlineLevel="2">
      <c r="D535" s="106" t="str">
        <f>'Line Items'!D587</f>
        <v>[Station Access Income QX: SFO stations - Line 234]</v>
      </c>
      <c r="E535" s="89"/>
      <c r="F535" s="107" t="str">
        <f t="shared" si="10"/>
        <v>£000</v>
      </c>
      <c r="G535" s="173"/>
      <c r="H535" s="173"/>
      <c r="I535" s="173"/>
      <c r="J535" s="173"/>
      <c r="K535" s="173"/>
      <c r="L535" s="173"/>
      <c r="M535" s="173"/>
      <c r="N535" s="173"/>
      <c r="O535" s="173"/>
      <c r="P535" s="173"/>
      <c r="Q535" s="173"/>
      <c r="R535" s="173"/>
      <c r="S535" s="173"/>
      <c r="T535" s="173"/>
      <c r="U535" s="173"/>
      <c r="V535" s="173"/>
      <c r="W535" s="173"/>
      <c r="X535" s="173"/>
      <c r="Y535" s="173"/>
      <c r="Z535" s="173"/>
      <c r="AA535" s="173"/>
      <c r="AB535" s="173"/>
      <c r="AC535" s="174"/>
      <c r="AE535" s="507"/>
      <c r="AG535" s="507"/>
      <c r="AI535" s="507"/>
      <c r="AK535" s="92"/>
    </row>
    <row r="536" spans="4:37" ht="12.75" customHeight="1" outlineLevel="2">
      <c r="D536" s="106" t="str">
        <f>'Line Items'!D588</f>
        <v>[Station Access Income QX: SFO stations - Line 235]</v>
      </c>
      <c r="E536" s="89"/>
      <c r="F536" s="107" t="str">
        <f t="shared" si="10"/>
        <v>£000</v>
      </c>
      <c r="G536" s="173"/>
      <c r="H536" s="173"/>
      <c r="I536" s="173"/>
      <c r="J536" s="173"/>
      <c r="K536" s="173"/>
      <c r="L536" s="173"/>
      <c r="M536" s="173"/>
      <c r="N536" s="173"/>
      <c r="O536" s="173"/>
      <c r="P536" s="173"/>
      <c r="Q536" s="173"/>
      <c r="R536" s="173"/>
      <c r="S536" s="173"/>
      <c r="T536" s="173"/>
      <c r="U536" s="173"/>
      <c r="V536" s="173"/>
      <c r="W536" s="173"/>
      <c r="X536" s="173"/>
      <c r="Y536" s="173"/>
      <c r="Z536" s="173"/>
      <c r="AA536" s="173"/>
      <c r="AB536" s="173"/>
      <c r="AC536" s="174"/>
      <c r="AE536" s="507"/>
      <c r="AG536" s="507"/>
      <c r="AI536" s="507"/>
      <c r="AK536" s="92"/>
    </row>
    <row r="537" spans="4:37" ht="12.75" customHeight="1" outlineLevel="2">
      <c r="D537" s="106" t="str">
        <f>'Line Items'!D589</f>
        <v>[Station Access Income QX: SFO stations - Line 236]</v>
      </c>
      <c r="E537" s="89"/>
      <c r="F537" s="107" t="str">
        <f t="shared" si="10"/>
        <v>£000</v>
      </c>
      <c r="G537" s="173"/>
      <c r="H537" s="173"/>
      <c r="I537" s="173"/>
      <c r="J537" s="173"/>
      <c r="K537" s="173"/>
      <c r="L537" s="173"/>
      <c r="M537" s="173"/>
      <c r="N537" s="173"/>
      <c r="O537" s="173"/>
      <c r="P537" s="173"/>
      <c r="Q537" s="173"/>
      <c r="R537" s="173"/>
      <c r="S537" s="173"/>
      <c r="T537" s="173"/>
      <c r="U537" s="173"/>
      <c r="V537" s="173"/>
      <c r="W537" s="173"/>
      <c r="X537" s="173"/>
      <c r="Y537" s="173"/>
      <c r="Z537" s="173"/>
      <c r="AA537" s="173"/>
      <c r="AB537" s="173"/>
      <c r="AC537" s="174"/>
      <c r="AE537" s="507"/>
      <c r="AG537" s="507"/>
      <c r="AI537" s="507"/>
      <c r="AK537" s="92"/>
    </row>
    <row r="538" spans="4:37" ht="12.75" customHeight="1" outlineLevel="2">
      <c r="D538" s="106" t="str">
        <f>'Line Items'!D590</f>
        <v>[Station Access Income QX: SFO stations - Line 237]</v>
      </c>
      <c r="E538" s="89"/>
      <c r="F538" s="107" t="str">
        <f t="shared" si="10"/>
        <v>£000</v>
      </c>
      <c r="G538" s="173"/>
      <c r="H538" s="173"/>
      <c r="I538" s="173"/>
      <c r="J538" s="173"/>
      <c r="K538" s="173"/>
      <c r="L538" s="173"/>
      <c r="M538" s="173"/>
      <c r="N538" s="173"/>
      <c r="O538" s="173"/>
      <c r="P538" s="173"/>
      <c r="Q538" s="173"/>
      <c r="R538" s="173"/>
      <c r="S538" s="173"/>
      <c r="T538" s="173"/>
      <c r="U538" s="173"/>
      <c r="V538" s="173"/>
      <c r="W538" s="173"/>
      <c r="X538" s="173"/>
      <c r="Y538" s="173"/>
      <c r="Z538" s="173"/>
      <c r="AA538" s="173"/>
      <c r="AB538" s="173"/>
      <c r="AC538" s="174"/>
      <c r="AE538" s="507"/>
      <c r="AG538" s="507"/>
      <c r="AI538" s="507"/>
      <c r="AK538" s="92"/>
    </row>
    <row r="539" spans="4:37" ht="12.75" customHeight="1" outlineLevel="2">
      <c r="D539" s="106" t="str">
        <f>'Line Items'!D591</f>
        <v>[Station Access Income QX: SFO stations - Line 238]</v>
      </c>
      <c r="E539" s="89"/>
      <c r="F539" s="107" t="str">
        <f t="shared" si="10"/>
        <v>£000</v>
      </c>
      <c r="G539" s="173"/>
      <c r="H539" s="173"/>
      <c r="I539" s="173"/>
      <c r="J539" s="173"/>
      <c r="K539" s="173"/>
      <c r="L539" s="173"/>
      <c r="M539" s="173"/>
      <c r="N539" s="173"/>
      <c r="O539" s="173"/>
      <c r="P539" s="173"/>
      <c r="Q539" s="173"/>
      <c r="R539" s="173"/>
      <c r="S539" s="173"/>
      <c r="T539" s="173"/>
      <c r="U539" s="173"/>
      <c r="V539" s="173"/>
      <c r="W539" s="173"/>
      <c r="X539" s="173"/>
      <c r="Y539" s="173"/>
      <c r="Z539" s="173"/>
      <c r="AA539" s="173"/>
      <c r="AB539" s="173"/>
      <c r="AC539" s="174"/>
      <c r="AE539" s="507"/>
      <c r="AG539" s="507"/>
      <c r="AI539" s="507"/>
      <c r="AK539" s="92"/>
    </row>
    <row r="540" spans="4:37" ht="12.75" customHeight="1" outlineLevel="2">
      <c r="D540" s="106" t="str">
        <f>'Line Items'!D592</f>
        <v>[Station Access Income QX: SFO stations - Line 239]</v>
      </c>
      <c r="E540" s="89"/>
      <c r="F540" s="107" t="str">
        <f t="shared" si="10"/>
        <v>£000</v>
      </c>
      <c r="G540" s="173"/>
      <c r="H540" s="173"/>
      <c r="I540" s="173"/>
      <c r="J540" s="173"/>
      <c r="K540" s="173"/>
      <c r="L540" s="173"/>
      <c r="M540" s="173"/>
      <c r="N540" s="173"/>
      <c r="O540" s="173"/>
      <c r="P540" s="173"/>
      <c r="Q540" s="173"/>
      <c r="R540" s="173"/>
      <c r="S540" s="173"/>
      <c r="T540" s="173"/>
      <c r="U540" s="173"/>
      <c r="V540" s="173"/>
      <c r="W540" s="173"/>
      <c r="X540" s="173"/>
      <c r="Y540" s="173"/>
      <c r="Z540" s="173"/>
      <c r="AA540" s="173"/>
      <c r="AB540" s="173"/>
      <c r="AC540" s="174"/>
      <c r="AE540" s="507"/>
      <c r="AG540" s="507"/>
      <c r="AI540" s="507"/>
      <c r="AK540" s="92"/>
    </row>
    <row r="541" spans="4:37" ht="12.75" customHeight="1" outlineLevel="2">
      <c r="D541" s="106" t="str">
        <f>'Line Items'!D593</f>
        <v>[Station Access Income QX: SFO stations - Line 240]</v>
      </c>
      <c r="E541" s="89"/>
      <c r="F541" s="107" t="str">
        <f t="shared" si="10"/>
        <v>£000</v>
      </c>
      <c r="G541" s="173"/>
      <c r="H541" s="173"/>
      <c r="I541" s="173"/>
      <c r="J541" s="173"/>
      <c r="K541" s="173"/>
      <c r="L541" s="173"/>
      <c r="M541" s="173"/>
      <c r="N541" s="173"/>
      <c r="O541" s="173"/>
      <c r="P541" s="173"/>
      <c r="Q541" s="173"/>
      <c r="R541" s="173"/>
      <c r="S541" s="173"/>
      <c r="T541" s="173"/>
      <c r="U541" s="173"/>
      <c r="V541" s="173"/>
      <c r="W541" s="173"/>
      <c r="X541" s="173"/>
      <c r="Y541" s="173"/>
      <c r="Z541" s="173"/>
      <c r="AA541" s="173"/>
      <c r="AB541" s="173"/>
      <c r="AC541" s="174"/>
      <c r="AE541" s="507"/>
      <c r="AG541" s="507"/>
      <c r="AI541" s="507"/>
      <c r="AK541" s="92"/>
    </row>
    <row r="542" spans="4:37" ht="12.75" customHeight="1" outlineLevel="2">
      <c r="D542" s="106" t="str">
        <f>'Line Items'!D594</f>
        <v>[Station Access Income QX: SFO stations - Line 241]</v>
      </c>
      <c r="E542" s="89"/>
      <c r="F542" s="107" t="str">
        <f t="shared" si="10"/>
        <v>£000</v>
      </c>
      <c r="G542" s="173"/>
      <c r="H542" s="173"/>
      <c r="I542" s="173"/>
      <c r="J542" s="173"/>
      <c r="K542" s="173"/>
      <c r="L542" s="173"/>
      <c r="M542" s="173"/>
      <c r="N542" s="173"/>
      <c r="O542" s="173"/>
      <c r="P542" s="173"/>
      <c r="Q542" s="173"/>
      <c r="R542" s="173"/>
      <c r="S542" s="173"/>
      <c r="T542" s="173"/>
      <c r="U542" s="173"/>
      <c r="V542" s="173"/>
      <c r="W542" s="173"/>
      <c r="X542" s="173"/>
      <c r="Y542" s="173"/>
      <c r="Z542" s="173"/>
      <c r="AA542" s="173"/>
      <c r="AB542" s="173"/>
      <c r="AC542" s="174"/>
      <c r="AE542" s="507"/>
      <c r="AG542" s="507"/>
      <c r="AI542" s="507"/>
      <c r="AK542" s="92"/>
    </row>
    <row r="543" spans="4:37" ht="12.75" customHeight="1" outlineLevel="2">
      <c r="D543" s="106" t="str">
        <f>'Line Items'!D595</f>
        <v>[Station Access Income QX: SFO stations - Line 242]</v>
      </c>
      <c r="E543" s="89"/>
      <c r="F543" s="107" t="str">
        <f t="shared" si="10"/>
        <v>£000</v>
      </c>
      <c r="G543" s="173"/>
      <c r="H543" s="173"/>
      <c r="I543" s="173"/>
      <c r="J543" s="173"/>
      <c r="K543" s="173"/>
      <c r="L543" s="173"/>
      <c r="M543" s="173"/>
      <c r="N543" s="173"/>
      <c r="O543" s="173"/>
      <c r="P543" s="173"/>
      <c r="Q543" s="173"/>
      <c r="R543" s="173"/>
      <c r="S543" s="173"/>
      <c r="T543" s="173"/>
      <c r="U543" s="173"/>
      <c r="V543" s="173"/>
      <c r="W543" s="173"/>
      <c r="X543" s="173"/>
      <c r="Y543" s="173"/>
      <c r="Z543" s="173"/>
      <c r="AA543" s="173"/>
      <c r="AB543" s="173"/>
      <c r="AC543" s="174"/>
      <c r="AE543" s="507"/>
      <c r="AG543" s="507"/>
      <c r="AI543" s="507"/>
      <c r="AK543" s="92"/>
    </row>
    <row r="544" spans="4:37" ht="12.75" customHeight="1" outlineLevel="2">
      <c r="D544" s="106" t="str">
        <f>'Line Items'!D596</f>
        <v>[Station Access Income QX: SFO stations - Line 243]</v>
      </c>
      <c r="E544" s="89"/>
      <c r="F544" s="107" t="str">
        <f t="shared" si="10"/>
        <v>£000</v>
      </c>
      <c r="G544" s="173"/>
      <c r="H544" s="173"/>
      <c r="I544" s="173"/>
      <c r="J544" s="173"/>
      <c r="K544" s="173"/>
      <c r="L544" s="173"/>
      <c r="M544" s="173"/>
      <c r="N544" s="173"/>
      <c r="O544" s="173"/>
      <c r="P544" s="173"/>
      <c r="Q544" s="173"/>
      <c r="R544" s="173"/>
      <c r="S544" s="173"/>
      <c r="T544" s="173"/>
      <c r="U544" s="173"/>
      <c r="V544" s="173"/>
      <c r="W544" s="173"/>
      <c r="X544" s="173"/>
      <c r="Y544" s="173"/>
      <c r="Z544" s="173"/>
      <c r="AA544" s="173"/>
      <c r="AB544" s="173"/>
      <c r="AC544" s="174"/>
      <c r="AE544" s="507"/>
      <c r="AG544" s="507"/>
      <c r="AI544" s="507"/>
      <c r="AK544" s="92"/>
    </row>
    <row r="545" spans="1:37" ht="12.75" customHeight="1" outlineLevel="2">
      <c r="D545" s="106" t="str">
        <f>'Line Items'!D597</f>
        <v>[Station Access Income QX: SFO stations - Line 244]</v>
      </c>
      <c r="E545" s="89"/>
      <c r="F545" s="107" t="str">
        <f t="shared" si="10"/>
        <v>£000</v>
      </c>
      <c r="G545" s="173"/>
      <c r="H545" s="173"/>
      <c r="I545" s="173"/>
      <c r="J545" s="173"/>
      <c r="K545" s="173"/>
      <c r="L545" s="173"/>
      <c r="M545" s="173"/>
      <c r="N545" s="173"/>
      <c r="O545" s="173"/>
      <c r="P545" s="173"/>
      <c r="Q545" s="173"/>
      <c r="R545" s="173"/>
      <c r="S545" s="173"/>
      <c r="T545" s="173"/>
      <c r="U545" s="173"/>
      <c r="V545" s="173"/>
      <c r="W545" s="173"/>
      <c r="X545" s="173"/>
      <c r="Y545" s="173"/>
      <c r="Z545" s="173"/>
      <c r="AA545" s="173"/>
      <c r="AB545" s="173"/>
      <c r="AC545" s="174"/>
      <c r="AE545" s="507"/>
      <c r="AG545" s="507"/>
      <c r="AI545" s="507"/>
      <c r="AK545" s="92"/>
    </row>
    <row r="546" spans="1:37" ht="12.75" customHeight="1" outlineLevel="2">
      <c r="D546" s="106" t="str">
        <f>'Line Items'!D598</f>
        <v>[Station Access Income QX: SFO stations - Line 245]</v>
      </c>
      <c r="E546" s="89"/>
      <c r="F546" s="107" t="str">
        <f t="shared" si="10"/>
        <v>£000</v>
      </c>
      <c r="G546" s="173"/>
      <c r="H546" s="173"/>
      <c r="I546" s="173"/>
      <c r="J546" s="173"/>
      <c r="K546" s="173"/>
      <c r="L546" s="173"/>
      <c r="M546" s="173"/>
      <c r="N546" s="173"/>
      <c r="O546" s="173"/>
      <c r="P546" s="173"/>
      <c r="Q546" s="173"/>
      <c r="R546" s="173"/>
      <c r="S546" s="173"/>
      <c r="T546" s="173"/>
      <c r="U546" s="173"/>
      <c r="V546" s="173"/>
      <c r="W546" s="173"/>
      <c r="X546" s="173"/>
      <c r="Y546" s="173"/>
      <c r="Z546" s="173"/>
      <c r="AA546" s="173"/>
      <c r="AB546" s="173"/>
      <c r="AC546" s="174"/>
      <c r="AE546" s="507"/>
      <c r="AG546" s="507"/>
      <c r="AI546" s="507"/>
      <c r="AK546" s="92"/>
    </row>
    <row r="547" spans="1:37" ht="12.75" customHeight="1" outlineLevel="2">
      <c r="D547" s="106" t="str">
        <f>'Line Items'!D599</f>
        <v>[Station Access Income QX: SFO stations - Line 246]</v>
      </c>
      <c r="E547" s="89"/>
      <c r="F547" s="107" t="str">
        <f t="shared" si="10"/>
        <v>£000</v>
      </c>
      <c r="G547" s="173"/>
      <c r="H547" s="173"/>
      <c r="I547" s="173"/>
      <c r="J547" s="173"/>
      <c r="K547" s="173"/>
      <c r="L547" s="173"/>
      <c r="M547" s="173"/>
      <c r="N547" s="173"/>
      <c r="O547" s="173"/>
      <c r="P547" s="173"/>
      <c r="Q547" s="173"/>
      <c r="R547" s="173"/>
      <c r="S547" s="173"/>
      <c r="T547" s="173"/>
      <c r="U547" s="173"/>
      <c r="V547" s="173"/>
      <c r="W547" s="173"/>
      <c r="X547" s="173"/>
      <c r="Y547" s="173"/>
      <c r="Z547" s="173"/>
      <c r="AA547" s="173"/>
      <c r="AB547" s="173"/>
      <c r="AC547" s="174"/>
      <c r="AE547" s="507"/>
      <c r="AG547" s="507"/>
      <c r="AI547" s="507"/>
      <c r="AK547" s="92"/>
    </row>
    <row r="548" spans="1:37" ht="12.75" customHeight="1" outlineLevel="2">
      <c r="D548" s="106" t="str">
        <f>'Line Items'!D600</f>
        <v>[Station Access Income QX: SFO stations - Line 247]</v>
      </c>
      <c r="E548" s="89"/>
      <c r="F548" s="107" t="str">
        <f t="shared" si="10"/>
        <v>£000</v>
      </c>
      <c r="G548" s="173"/>
      <c r="H548" s="173"/>
      <c r="I548" s="173"/>
      <c r="J548" s="173"/>
      <c r="K548" s="173"/>
      <c r="L548" s="173"/>
      <c r="M548" s="173"/>
      <c r="N548" s="173"/>
      <c r="O548" s="173"/>
      <c r="P548" s="173"/>
      <c r="Q548" s="173"/>
      <c r="R548" s="173"/>
      <c r="S548" s="173"/>
      <c r="T548" s="173"/>
      <c r="U548" s="173"/>
      <c r="V548" s="173"/>
      <c r="W548" s="173"/>
      <c r="X548" s="173"/>
      <c r="Y548" s="173"/>
      <c r="Z548" s="173"/>
      <c r="AA548" s="173"/>
      <c r="AB548" s="173"/>
      <c r="AC548" s="174"/>
      <c r="AE548" s="507"/>
      <c r="AG548" s="507"/>
      <c r="AI548" s="507"/>
      <c r="AK548" s="92"/>
    </row>
    <row r="549" spans="1:37" ht="12.75" customHeight="1" outlineLevel="2">
      <c r="D549" s="106" t="str">
        <f>'Line Items'!D601</f>
        <v>[Station Access Income QX: SFO stations - Line 248]</v>
      </c>
      <c r="E549" s="89"/>
      <c r="F549" s="107" t="str">
        <f t="shared" si="10"/>
        <v>£000</v>
      </c>
      <c r="G549" s="173"/>
      <c r="H549" s="173"/>
      <c r="I549" s="173"/>
      <c r="J549" s="173"/>
      <c r="K549" s="173"/>
      <c r="L549" s="173"/>
      <c r="M549" s="173"/>
      <c r="N549" s="173"/>
      <c r="O549" s="173"/>
      <c r="P549" s="173"/>
      <c r="Q549" s="173"/>
      <c r="R549" s="173"/>
      <c r="S549" s="173"/>
      <c r="T549" s="173"/>
      <c r="U549" s="173"/>
      <c r="V549" s="173"/>
      <c r="W549" s="173"/>
      <c r="X549" s="173"/>
      <c r="Y549" s="173"/>
      <c r="Z549" s="173"/>
      <c r="AA549" s="173"/>
      <c r="AB549" s="173"/>
      <c r="AC549" s="174"/>
      <c r="AE549" s="507"/>
      <c r="AG549" s="507"/>
      <c r="AI549" s="507"/>
      <c r="AK549" s="92"/>
    </row>
    <row r="550" spans="1:37" ht="12.75" customHeight="1" outlineLevel="2">
      <c r="D550" s="106" t="str">
        <f>'Line Items'!D602</f>
        <v>[Station Access Income QX: SFO stations - Line 249]</v>
      </c>
      <c r="E550" s="89"/>
      <c r="F550" s="107" t="str">
        <f t="shared" si="10"/>
        <v>£000</v>
      </c>
      <c r="G550" s="173"/>
      <c r="H550" s="173"/>
      <c r="I550" s="173"/>
      <c r="J550" s="173"/>
      <c r="K550" s="173"/>
      <c r="L550" s="173"/>
      <c r="M550" s="173"/>
      <c r="N550" s="173"/>
      <c r="O550" s="173"/>
      <c r="P550" s="173"/>
      <c r="Q550" s="173"/>
      <c r="R550" s="173"/>
      <c r="S550" s="173"/>
      <c r="T550" s="173"/>
      <c r="U550" s="173"/>
      <c r="V550" s="173"/>
      <c r="W550" s="173"/>
      <c r="X550" s="173"/>
      <c r="Y550" s="173"/>
      <c r="Z550" s="173"/>
      <c r="AA550" s="173"/>
      <c r="AB550" s="173"/>
      <c r="AC550" s="174"/>
      <c r="AE550" s="507"/>
      <c r="AG550" s="507"/>
      <c r="AI550" s="507"/>
      <c r="AK550" s="92"/>
    </row>
    <row r="551" spans="1:37" ht="12.75" customHeight="1" outlineLevel="2">
      <c r="D551" s="117" t="str">
        <f>'Line Items'!D603</f>
        <v>[Station Access Income QX: SFO stations - Line 250]</v>
      </c>
      <c r="E551" s="175"/>
      <c r="F551" s="118" t="str">
        <f t="shared" si="10"/>
        <v>£000</v>
      </c>
      <c r="G551" s="176"/>
      <c r="H551" s="176"/>
      <c r="I551" s="176"/>
      <c r="J551" s="176"/>
      <c r="K551" s="176"/>
      <c r="L551" s="176"/>
      <c r="M551" s="176"/>
      <c r="N551" s="176"/>
      <c r="O551" s="176"/>
      <c r="P551" s="176"/>
      <c r="Q551" s="176"/>
      <c r="R551" s="176"/>
      <c r="S551" s="176"/>
      <c r="T551" s="176"/>
      <c r="U551" s="176"/>
      <c r="V551" s="176"/>
      <c r="W551" s="176"/>
      <c r="X551" s="176"/>
      <c r="Y551" s="176"/>
      <c r="Z551" s="176"/>
      <c r="AA551" s="176"/>
      <c r="AB551" s="176"/>
      <c r="AC551" s="177"/>
      <c r="AE551" s="508"/>
      <c r="AG551" s="508"/>
      <c r="AI551" s="508"/>
      <c r="AK551" s="96"/>
    </row>
    <row r="552" spans="1:37" ht="12.75" customHeight="1" outlineLevel="1">
      <c r="G552" s="90"/>
      <c r="H552" s="90"/>
      <c r="I552" s="90"/>
      <c r="J552" s="90"/>
      <c r="K552" s="90"/>
      <c r="L552" s="90"/>
      <c r="M552" s="90"/>
      <c r="N552" s="90"/>
      <c r="O552" s="90"/>
      <c r="P552" s="90"/>
      <c r="Q552" s="90"/>
      <c r="R552" s="90"/>
      <c r="S552" s="90"/>
      <c r="T552" s="90"/>
      <c r="U552" s="90"/>
      <c r="V552" s="90"/>
      <c r="W552" s="90"/>
      <c r="X552" s="90"/>
      <c r="Y552" s="90"/>
      <c r="Z552" s="90"/>
      <c r="AA552" s="90"/>
      <c r="AB552" s="90"/>
      <c r="AC552" s="90"/>
      <c r="AE552" s="90"/>
      <c r="AG552" s="90"/>
      <c r="AI552" s="90"/>
    </row>
    <row r="553" spans="1:37" ht="12.75" customHeight="1" outlineLevel="1">
      <c r="D553" s="188" t="str">
        <f>C301</f>
        <v>Station Access Income Qualifying Expenditure</v>
      </c>
      <c r="E553" s="189"/>
      <c r="F553" s="190" t="str">
        <f>F551</f>
        <v>£000</v>
      </c>
      <c r="G553" s="191">
        <f t="shared" ref="G553:AC553" si="11">SUM(G302:G551)</f>
        <v>0</v>
      </c>
      <c r="H553" s="191">
        <f t="shared" si="11"/>
        <v>0</v>
      </c>
      <c r="I553" s="191">
        <f t="shared" si="11"/>
        <v>0</v>
      </c>
      <c r="J553" s="191">
        <f t="shared" si="11"/>
        <v>0</v>
      </c>
      <c r="K553" s="191">
        <f t="shared" si="11"/>
        <v>0</v>
      </c>
      <c r="L553" s="191">
        <f t="shared" si="11"/>
        <v>0</v>
      </c>
      <c r="M553" s="191">
        <f t="shared" si="11"/>
        <v>0</v>
      </c>
      <c r="N553" s="191">
        <f t="shared" si="11"/>
        <v>0</v>
      </c>
      <c r="O553" s="191">
        <f t="shared" si="11"/>
        <v>0</v>
      </c>
      <c r="P553" s="191">
        <f t="shared" si="11"/>
        <v>0</v>
      </c>
      <c r="Q553" s="191">
        <f t="shared" si="11"/>
        <v>0</v>
      </c>
      <c r="R553" s="191">
        <f t="shared" si="11"/>
        <v>0</v>
      </c>
      <c r="S553" s="191">
        <f t="shared" si="11"/>
        <v>0</v>
      </c>
      <c r="T553" s="191">
        <f t="shared" si="11"/>
        <v>0</v>
      </c>
      <c r="U553" s="191">
        <f t="shared" si="11"/>
        <v>0</v>
      </c>
      <c r="V553" s="191">
        <f t="shared" si="11"/>
        <v>0</v>
      </c>
      <c r="W553" s="191">
        <f t="shared" si="11"/>
        <v>0</v>
      </c>
      <c r="X553" s="191">
        <f t="shared" si="11"/>
        <v>0</v>
      </c>
      <c r="Y553" s="191">
        <f t="shared" si="11"/>
        <v>0</v>
      </c>
      <c r="Z553" s="191">
        <f t="shared" si="11"/>
        <v>0</v>
      </c>
      <c r="AA553" s="191">
        <f t="shared" si="11"/>
        <v>0</v>
      </c>
      <c r="AB553" s="191">
        <f t="shared" si="11"/>
        <v>0</v>
      </c>
      <c r="AC553" s="192">
        <f t="shared" si="11"/>
        <v>0</v>
      </c>
      <c r="AE553" s="509">
        <f>SUM(AE302:AE551)</f>
        <v>0</v>
      </c>
      <c r="AG553" s="509">
        <f>SUM(AG302:AG551)</f>
        <v>0</v>
      </c>
      <c r="AI553" s="509">
        <f>SUM(AI302:AI551)</f>
        <v>0</v>
      </c>
      <c r="AK553" s="853"/>
    </row>
    <row r="554" spans="1:37" ht="12.75" customHeight="1" outlineLevel="1">
      <c r="G554" s="90"/>
      <c r="H554" s="90"/>
      <c r="I554" s="90"/>
      <c r="J554" s="90"/>
      <c r="K554" s="90"/>
      <c r="L554" s="90"/>
      <c r="M554" s="90"/>
      <c r="N554" s="90"/>
      <c r="O554" s="90"/>
      <c r="P554" s="90"/>
      <c r="Q554" s="90"/>
      <c r="R554" s="90"/>
      <c r="S554" s="90"/>
      <c r="T554" s="90"/>
      <c r="U554" s="90"/>
      <c r="V554" s="90"/>
      <c r="W554" s="90"/>
      <c r="X554" s="90"/>
      <c r="Y554" s="90"/>
      <c r="Z554" s="90"/>
      <c r="AA554" s="90"/>
      <c r="AB554" s="90"/>
      <c r="AC554" s="90"/>
      <c r="AE554" s="90"/>
      <c r="AG554" s="90"/>
      <c r="AI554" s="90"/>
    </row>
    <row r="555" spans="1:37" ht="12.75" customHeight="1" outlineLevel="1">
      <c r="D555" s="188" t="str">
        <f>"Total "&amp;B45</f>
        <v>Total Revenue from Station Access Offcharged</v>
      </c>
      <c r="E555" s="189"/>
      <c r="F555" s="190" t="str">
        <f>F553</f>
        <v>£000</v>
      </c>
      <c r="G555" s="191">
        <f>SUM(G299,G553)</f>
        <v>0</v>
      </c>
      <c r="H555" s="191">
        <f t="shared" ref="H555:AI555" si="12">SUM(H299,H553)</f>
        <v>0</v>
      </c>
      <c r="I555" s="191">
        <f t="shared" si="12"/>
        <v>0</v>
      </c>
      <c r="J555" s="191">
        <f t="shared" si="12"/>
        <v>0</v>
      </c>
      <c r="K555" s="191">
        <f t="shared" si="12"/>
        <v>0</v>
      </c>
      <c r="L555" s="191">
        <f t="shared" si="12"/>
        <v>0</v>
      </c>
      <c r="M555" s="191">
        <f t="shared" si="12"/>
        <v>0</v>
      </c>
      <c r="N555" s="191">
        <f t="shared" si="12"/>
        <v>0</v>
      </c>
      <c r="O555" s="191">
        <f t="shared" si="12"/>
        <v>0</v>
      </c>
      <c r="P555" s="191">
        <f t="shared" si="12"/>
        <v>0</v>
      </c>
      <c r="Q555" s="191">
        <f t="shared" si="12"/>
        <v>0</v>
      </c>
      <c r="R555" s="191">
        <f t="shared" si="12"/>
        <v>0</v>
      </c>
      <c r="S555" s="191">
        <f t="shared" si="12"/>
        <v>0</v>
      </c>
      <c r="T555" s="191">
        <f t="shared" si="12"/>
        <v>0</v>
      </c>
      <c r="U555" s="191">
        <f t="shared" si="12"/>
        <v>0</v>
      </c>
      <c r="V555" s="191">
        <f t="shared" si="12"/>
        <v>0</v>
      </c>
      <c r="W555" s="191">
        <f t="shared" si="12"/>
        <v>0</v>
      </c>
      <c r="X555" s="191">
        <f t="shared" si="12"/>
        <v>0</v>
      </c>
      <c r="Y555" s="191">
        <f t="shared" si="12"/>
        <v>0</v>
      </c>
      <c r="Z555" s="191">
        <f t="shared" si="12"/>
        <v>0</v>
      </c>
      <c r="AA555" s="191">
        <f t="shared" si="12"/>
        <v>0</v>
      </c>
      <c r="AB555" s="191">
        <f t="shared" si="12"/>
        <v>0</v>
      </c>
      <c r="AC555" s="192">
        <f t="shared" si="12"/>
        <v>0</v>
      </c>
      <c r="AE555" s="509">
        <f t="shared" si="12"/>
        <v>0</v>
      </c>
      <c r="AG555" s="509">
        <f t="shared" si="12"/>
        <v>0</v>
      </c>
      <c r="AI555" s="509">
        <f t="shared" si="12"/>
        <v>0</v>
      </c>
      <c r="AK555" s="853"/>
    </row>
    <row r="556" spans="1:37">
      <c r="G556" s="90"/>
      <c r="H556" s="90"/>
      <c r="I556" s="90"/>
      <c r="J556" s="90"/>
      <c r="K556" s="90"/>
      <c r="L556" s="90"/>
      <c r="M556" s="90"/>
      <c r="N556" s="90"/>
      <c r="O556" s="90"/>
      <c r="P556" s="90"/>
      <c r="Q556" s="90"/>
      <c r="R556" s="90"/>
      <c r="S556" s="90"/>
      <c r="T556" s="90"/>
      <c r="U556" s="90"/>
      <c r="V556" s="90"/>
      <c r="W556" s="90"/>
      <c r="X556" s="90"/>
      <c r="Y556" s="90"/>
      <c r="Z556" s="90"/>
      <c r="AA556" s="90"/>
      <c r="AB556" s="90"/>
      <c r="AC556" s="90"/>
      <c r="AE556" s="90"/>
      <c r="AG556" s="90"/>
      <c r="AI556" s="90"/>
    </row>
    <row r="557" spans="1:37" ht="15">
      <c r="B557" s="15" t="str">
        <f>'Line Items'!B606</f>
        <v>Revenue from Other Costs Offcharged</v>
      </c>
      <c r="C557" s="15"/>
      <c r="D557" s="170"/>
      <c r="E557" s="170"/>
      <c r="F557" s="15"/>
      <c r="G557" s="184"/>
      <c r="H557" s="184"/>
      <c r="I557" s="184"/>
      <c r="J557" s="184"/>
      <c r="K557" s="184"/>
      <c r="L557" s="184"/>
      <c r="M557" s="184"/>
      <c r="N557" s="184"/>
      <c r="O557" s="184"/>
      <c r="P557" s="184"/>
      <c r="Q557" s="184"/>
      <c r="R557" s="184"/>
      <c r="S557" s="184"/>
      <c r="T557" s="184"/>
      <c r="U557" s="184"/>
      <c r="V557" s="184"/>
      <c r="W557" s="184"/>
      <c r="X557" s="184"/>
      <c r="Y557" s="184"/>
      <c r="Z557" s="184"/>
      <c r="AA557" s="184"/>
      <c r="AB557" s="184"/>
      <c r="AC557" s="184"/>
      <c r="AD557" s="15"/>
      <c r="AE557" s="184"/>
      <c r="AF557" s="15"/>
      <c r="AG557" s="184"/>
      <c r="AH557" s="15"/>
      <c r="AI557" s="184"/>
      <c r="AJ557" s="15"/>
      <c r="AK557" s="15"/>
    </row>
    <row r="558" spans="1:37" ht="12.75" customHeight="1" outlineLevel="1">
      <c r="A558" s="187"/>
      <c r="G558" s="90"/>
      <c r="H558" s="90"/>
      <c r="I558" s="90"/>
      <c r="J558" s="90"/>
      <c r="K558" s="90"/>
      <c r="L558" s="90"/>
      <c r="M558" s="90"/>
      <c r="N558" s="90"/>
      <c r="O558" s="90"/>
      <c r="P558" s="90"/>
      <c r="Q558" s="90"/>
      <c r="R558" s="90"/>
      <c r="S558" s="90"/>
      <c r="T558" s="90"/>
      <c r="U558" s="90"/>
      <c r="V558" s="90"/>
      <c r="W558" s="90"/>
      <c r="X558" s="90"/>
      <c r="Y558" s="90"/>
      <c r="Z558" s="90"/>
      <c r="AA558" s="90"/>
      <c r="AB558" s="90"/>
      <c r="AC558" s="90"/>
      <c r="AE558" s="90"/>
      <c r="AG558" s="90"/>
      <c r="AI558" s="90"/>
    </row>
    <row r="559" spans="1:37" ht="12.75" customHeight="1" outlineLevel="1">
      <c r="D559" s="100" t="str">
        <f>'Line Items'!D608</f>
        <v>Station Services</v>
      </c>
      <c r="E559" s="85"/>
      <c r="F559" s="101" t="s">
        <v>102</v>
      </c>
      <c r="G559" s="171"/>
      <c r="H559" s="171"/>
      <c r="I559" s="171"/>
      <c r="J559" s="171"/>
      <c r="K559" s="171"/>
      <c r="L559" s="171"/>
      <c r="M559" s="171"/>
      <c r="N559" s="171"/>
      <c r="O559" s="171"/>
      <c r="P559" s="171"/>
      <c r="Q559" s="171"/>
      <c r="R559" s="171"/>
      <c r="S559" s="171"/>
      <c r="T559" s="171"/>
      <c r="U559" s="171"/>
      <c r="V559" s="171"/>
      <c r="W559" s="171"/>
      <c r="X559" s="171"/>
      <c r="Y559" s="171"/>
      <c r="Z559" s="171"/>
      <c r="AA559" s="171"/>
      <c r="AB559" s="171"/>
      <c r="AC559" s="185"/>
      <c r="AE559" s="511"/>
      <c r="AG559" s="511"/>
      <c r="AI559" s="511"/>
      <c r="AK559" s="88"/>
    </row>
    <row r="560" spans="1:37" ht="12.75" customHeight="1" outlineLevel="1">
      <c r="D560" s="106" t="str">
        <f>'Line Items'!D609</f>
        <v>Train cleaning: Other TOCs</v>
      </c>
      <c r="E560" s="89"/>
      <c r="F560" s="107" t="str">
        <f t="shared" ref="F560:F587" si="13">F559</f>
        <v>£000</v>
      </c>
      <c r="G560" s="173"/>
      <c r="H560" s="173"/>
      <c r="I560" s="173"/>
      <c r="J560" s="173"/>
      <c r="K560" s="173"/>
      <c r="L560" s="173"/>
      <c r="M560" s="173"/>
      <c r="N560" s="173"/>
      <c r="O560" s="173"/>
      <c r="P560" s="173"/>
      <c r="Q560" s="173"/>
      <c r="R560" s="173"/>
      <c r="S560" s="173"/>
      <c r="T560" s="173"/>
      <c r="U560" s="173"/>
      <c r="V560" s="173"/>
      <c r="W560" s="173"/>
      <c r="X560" s="173"/>
      <c r="Y560" s="173"/>
      <c r="Z560" s="173"/>
      <c r="AA560" s="173"/>
      <c r="AB560" s="173"/>
      <c r="AC560" s="174"/>
      <c r="AE560" s="507"/>
      <c r="AG560" s="507"/>
      <c r="AI560" s="507"/>
      <c r="AK560" s="92"/>
    </row>
    <row r="561" spans="4:37" ht="12.75" customHeight="1" outlineLevel="1">
      <c r="D561" s="106" t="str">
        <f>'Line Items'!D610</f>
        <v>Stabling: Other TOCs</v>
      </c>
      <c r="E561" s="89"/>
      <c r="F561" s="107" t="str">
        <f t="shared" si="13"/>
        <v>£000</v>
      </c>
      <c r="G561" s="173"/>
      <c r="H561" s="173"/>
      <c r="I561" s="173"/>
      <c r="J561" s="173"/>
      <c r="K561" s="173"/>
      <c r="L561" s="173"/>
      <c r="M561" s="173"/>
      <c r="N561" s="173"/>
      <c r="O561" s="173"/>
      <c r="P561" s="173"/>
      <c r="Q561" s="173"/>
      <c r="R561" s="173"/>
      <c r="S561" s="173"/>
      <c r="T561" s="173"/>
      <c r="U561" s="173"/>
      <c r="V561" s="173"/>
      <c r="W561" s="173"/>
      <c r="X561" s="173"/>
      <c r="Y561" s="173"/>
      <c r="Z561" s="173"/>
      <c r="AA561" s="173"/>
      <c r="AB561" s="173"/>
      <c r="AC561" s="174"/>
      <c r="AE561" s="507"/>
      <c r="AG561" s="507"/>
      <c r="AI561" s="507"/>
      <c r="AK561" s="92"/>
    </row>
    <row r="562" spans="4:37" ht="12.75" customHeight="1" outlineLevel="1">
      <c r="D562" s="106" t="str">
        <f>'Line Items'!D611</f>
        <v>Light Maintenance: Other TOCs</v>
      </c>
      <c r="E562" s="89"/>
      <c r="F562" s="107" t="str">
        <f t="shared" si="13"/>
        <v>£000</v>
      </c>
      <c r="G562" s="173"/>
      <c r="H562" s="173"/>
      <c r="I562" s="173"/>
      <c r="J562" s="173"/>
      <c r="K562" s="173"/>
      <c r="L562" s="173"/>
      <c r="M562" s="173"/>
      <c r="N562" s="173"/>
      <c r="O562" s="173"/>
      <c r="P562" s="173"/>
      <c r="Q562" s="173"/>
      <c r="R562" s="173"/>
      <c r="S562" s="173"/>
      <c r="T562" s="173"/>
      <c r="U562" s="173"/>
      <c r="V562" s="173"/>
      <c r="W562" s="173"/>
      <c r="X562" s="173"/>
      <c r="Y562" s="173"/>
      <c r="Z562" s="173"/>
      <c r="AA562" s="173"/>
      <c r="AB562" s="173"/>
      <c r="AC562" s="174"/>
      <c r="AE562" s="507"/>
      <c r="AG562" s="507"/>
      <c r="AI562" s="507"/>
      <c r="AK562" s="92"/>
    </row>
    <row r="563" spans="4:37" ht="12.75" customHeight="1" outlineLevel="1">
      <c r="D563" s="106" t="str">
        <f>'Line Items'!D612</f>
        <v>Heavy Maintenance: Other TOCs</v>
      </c>
      <c r="E563" s="89"/>
      <c r="F563" s="107" t="str">
        <f t="shared" si="13"/>
        <v>£000</v>
      </c>
      <c r="G563" s="173"/>
      <c r="H563" s="173"/>
      <c r="I563" s="173"/>
      <c r="J563" s="173"/>
      <c r="K563" s="173"/>
      <c r="L563" s="173"/>
      <c r="M563" s="173"/>
      <c r="N563" s="173"/>
      <c r="O563" s="173"/>
      <c r="P563" s="173"/>
      <c r="Q563" s="173"/>
      <c r="R563" s="173"/>
      <c r="S563" s="173"/>
      <c r="T563" s="173"/>
      <c r="U563" s="173"/>
      <c r="V563" s="173"/>
      <c r="W563" s="173"/>
      <c r="X563" s="173"/>
      <c r="Y563" s="173"/>
      <c r="Z563" s="173"/>
      <c r="AA563" s="173"/>
      <c r="AB563" s="173"/>
      <c r="AC563" s="174"/>
      <c r="AE563" s="507"/>
      <c r="AG563" s="507"/>
      <c r="AI563" s="507"/>
      <c r="AK563" s="92"/>
    </row>
    <row r="564" spans="4:37" ht="12.75" customHeight="1" outlineLevel="1">
      <c r="D564" s="106" t="str">
        <f>'Line Items'!D613</f>
        <v>Train Fuel: Other TOCs</v>
      </c>
      <c r="E564" s="89"/>
      <c r="F564" s="107" t="str">
        <f t="shared" si="13"/>
        <v>£000</v>
      </c>
      <c r="G564" s="173"/>
      <c r="H564" s="173"/>
      <c r="I564" s="173"/>
      <c r="J564" s="173"/>
      <c r="K564" s="173"/>
      <c r="L564" s="173"/>
      <c r="M564" s="173"/>
      <c r="N564" s="173"/>
      <c r="O564" s="173"/>
      <c r="P564" s="173"/>
      <c r="Q564" s="173"/>
      <c r="R564" s="173"/>
      <c r="S564" s="173"/>
      <c r="T564" s="173"/>
      <c r="U564" s="173"/>
      <c r="V564" s="173"/>
      <c r="W564" s="173"/>
      <c r="X564" s="173"/>
      <c r="Y564" s="173"/>
      <c r="Z564" s="173"/>
      <c r="AA564" s="173"/>
      <c r="AB564" s="173"/>
      <c r="AC564" s="174"/>
      <c r="AE564" s="507"/>
      <c r="AG564" s="507"/>
      <c r="AI564" s="507"/>
      <c r="AK564" s="92"/>
    </row>
    <row r="565" spans="4:37" ht="12.75" customHeight="1" outlineLevel="1">
      <c r="D565" s="106" t="str">
        <f>'Line Items'!D614</f>
        <v>Depot Access: Other TOCs</v>
      </c>
      <c r="E565" s="89"/>
      <c r="F565" s="107" t="str">
        <f t="shared" si="13"/>
        <v>£000</v>
      </c>
      <c r="G565" s="173"/>
      <c r="H565" s="173"/>
      <c r="I565" s="173"/>
      <c r="J565" s="173"/>
      <c r="K565" s="173"/>
      <c r="L565" s="173"/>
      <c r="M565" s="173"/>
      <c r="N565" s="173"/>
      <c r="O565" s="173"/>
      <c r="P565" s="173"/>
      <c r="Q565" s="173"/>
      <c r="R565" s="173"/>
      <c r="S565" s="173"/>
      <c r="T565" s="173"/>
      <c r="U565" s="173"/>
      <c r="V565" s="173"/>
      <c r="W565" s="173"/>
      <c r="X565" s="173"/>
      <c r="Y565" s="173"/>
      <c r="Z565" s="173"/>
      <c r="AA565" s="173"/>
      <c r="AB565" s="173"/>
      <c r="AC565" s="174"/>
      <c r="AE565" s="507"/>
      <c r="AG565" s="507"/>
      <c r="AI565" s="507"/>
      <c r="AK565" s="92"/>
    </row>
    <row r="566" spans="4:37" ht="12.75" customHeight="1" outlineLevel="1">
      <c r="D566" s="106" t="str">
        <f>'Line Items'!D615</f>
        <v>Other Depot Income</v>
      </c>
      <c r="E566" s="89"/>
      <c r="F566" s="107" t="str">
        <f t="shared" si="13"/>
        <v>£000</v>
      </c>
      <c r="G566" s="173"/>
      <c r="H566" s="173"/>
      <c r="I566" s="173"/>
      <c r="J566" s="173"/>
      <c r="K566" s="173"/>
      <c r="L566" s="173"/>
      <c r="M566" s="173"/>
      <c r="N566" s="173"/>
      <c r="O566" s="173"/>
      <c r="P566" s="173"/>
      <c r="Q566" s="173"/>
      <c r="R566" s="173"/>
      <c r="S566" s="173"/>
      <c r="T566" s="173"/>
      <c r="U566" s="173"/>
      <c r="V566" s="173"/>
      <c r="W566" s="173"/>
      <c r="X566" s="173"/>
      <c r="Y566" s="173"/>
      <c r="Z566" s="173"/>
      <c r="AA566" s="173"/>
      <c r="AB566" s="173"/>
      <c r="AC566" s="174"/>
      <c r="AE566" s="507"/>
      <c r="AG566" s="507"/>
      <c r="AI566" s="507"/>
      <c r="AK566" s="92"/>
    </row>
    <row r="567" spans="4:37" ht="12.75" customHeight="1" outlineLevel="1">
      <c r="D567" s="106" t="str">
        <f>'Line Items'!D616</f>
        <v>Training &amp; Assessment</v>
      </c>
      <c r="E567" s="89"/>
      <c r="F567" s="107" t="str">
        <f t="shared" si="13"/>
        <v>£000</v>
      </c>
      <c r="G567" s="173"/>
      <c r="H567" s="173"/>
      <c r="I567" s="173"/>
      <c r="J567" s="173"/>
      <c r="K567" s="173"/>
      <c r="L567" s="173"/>
      <c r="M567" s="173"/>
      <c r="N567" s="173"/>
      <c r="O567" s="173"/>
      <c r="P567" s="173"/>
      <c r="Q567" s="173"/>
      <c r="R567" s="173"/>
      <c r="S567" s="173"/>
      <c r="T567" s="173"/>
      <c r="U567" s="173"/>
      <c r="V567" s="173"/>
      <c r="W567" s="173"/>
      <c r="X567" s="173"/>
      <c r="Y567" s="173"/>
      <c r="Z567" s="173"/>
      <c r="AA567" s="173"/>
      <c r="AB567" s="173"/>
      <c r="AC567" s="174"/>
      <c r="AE567" s="507"/>
      <c r="AG567" s="507"/>
      <c r="AI567" s="507"/>
      <c r="AK567" s="92"/>
    </row>
    <row r="568" spans="4:37" ht="12.75" customHeight="1" outlineLevel="1">
      <c r="D568" s="106" t="str">
        <f>'Line Items'!D617</f>
        <v>Traincrew Income</v>
      </c>
      <c r="E568" s="89"/>
      <c r="F568" s="107" t="str">
        <f t="shared" si="13"/>
        <v>£000</v>
      </c>
      <c r="G568" s="173"/>
      <c r="H568" s="173"/>
      <c r="I568" s="173"/>
      <c r="J568" s="173"/>
      <c r="K568" s="173"/>
      <c r="L568" s="173"/>
      <c r="M568" s="173"/>
      <c r="N568" s="173"/>
      <c r="O568" s="173"/>
      <c r="P568" s="173"/>
      <c r="Q568" s="173"/>
      <c r="R568" s="173"/>
      <c r="S568" s="173"/>
      <c r="T568" s="173"/>
      <c r="U568" s="173"/>
      <c r="V568" s="173"/>
      <c r="W568" s="173"/>
      <c r="X568" s="173"/>
      <c r="Y568" s="173"/>
      <c r="Z568" s="173"/>
      <c r="AA568" s="173"/>
      <c r="AB568" s="173"/>
      <c r="AC568" s="174"/>
      <c r="AE568" s="507"/>
      <c r="AG568" s="507"/>
      <c r="AI568" s="507"/>
      <c r="AK568" s="92"/>
    </row>
    <row r="569" spans="4:37" ht="12.75" customHeight="1" outlineLevel="1">
      <c r="D569" s="106" t="str">
        <f>'Line Items'!D618</f>
        <v>Rolling Stock Hire</v>
      </c>
      <c r="E569" s="89"/>
      <c r="F569" s="107" t="str">
        <f t="shared" si="13"/>
        <v>£000</v>
      </c>
      <c r="G569" s="173"/>
      <c r="H569" s="173"/>
      <c r="I569" s="173"/>
      <c r="J569" s="173"/>
      <c r="K569" s="173"/>
      <c r="L569" s="173"/>
      <c r="M569" s="173"/>
      <c r="N569" s="173"/>
      <c r="O569" s="173"/>
      <c r="P569" s="173"/>
      <c r="Q569" s="173"/>
      <c r="R569" s="173"/>
      <c r="S569" s="173"/>
      <c r="T569" s="173"/>
      <c r="U569" s="173"/>
      <c r="V569" s="173"/>
      <c r="W569" s="173"/>
      <c r="X569" s="173"/>
      <c r="Y569" s="173"/>
      <c r="Z569" s="173"/>
      <c r="AA569" s="173"/>
      <c r="AB569" s="173"/>
      <c r="AC569" s="174"/>
      <c r="AE569" s="507"/>
      <c r="AG569" s="507"/>
      <c r="AI569" s="507"/>
      <c r="AK569" s="92"/>
    </row>
    <row r="570" spans="4:37" ht="12.75" customHeight="1" outlineLevel="1">
      <c r="D570" s="106" t="str">
        <f>'Line Items'!D619</f>
        <v>ROSCO compensation</v>
      </c>
      <c r="E570" s="89"/>
      <c r="F570" s="107" t="str">
        <f t="shared" si="13"/>
        <v>£000</v>
      </c>
      <c r="G570" s="173"/>
      <c r="H570" s="173"/>
      <c r="I570" s="173"/>
      <c r="J570" s="173"/>
      <c r="K570" s="173"/>
      <c r="L570" s="173"/>
      <c r="M570" s="173"/>
      <c r="N570" s="173"/>
      <c r="O570" s="173"/>
      <c r="P570" s="173"/>
      <c r="Q570" s="173"/>
      <c r="R570" s="173"/>
      <c r="S570" s="173"/>
      <c r="T570" s="173"/>
      <c r="U570" s="173"/>
      <c r="V570" s="173"/>
      <c r="W570" s="173"/>
      <c r="X570" s="173"/>
      <c r="Y570" s="173"/>
      <c r="Z570" s="173"/>
      <c r="AA570" s="173"/>
      <c r="AB570" s="173"/>
      <c r="AC570" s="174"/>
      <c r="AE570" s="507"/>
      <c r="AG570" s="507"/>
      <c r="AI570" s="507"/>
      <c r="AK570" s="92"/>
    </row>
    <row r="571" spans="4:37" ht="12.75" customHeight="1" outlineLevel="1">
      <c r="D571" s="106" t="str">
        <f>'Line Items'!D620</f>
        <v>Court income/Fines</v>
      </c>
      <c r="E571" s="89"/>
      <c r="F571" s="107" t="str">
        <f t="shared" si="13"/>
        <v>£000</v>
      </c>
      <c r="G571" s="173"/>
      <c r="H571" s="173"/>
      <c r="I571" s="173"/>
      <c r="J571" s="173"/>
      <c r="K571" s="173"/>
      <c r="L571" s="173"/>
      <c r="M571" s="173"/>
      <c r="N571" s="173"/>
      <c r="O571" s="173"/>
      <c r="P571" s="173"/>
      <c r="Q571" s="173"/>
      <c r="R571" s="173"/>
      <c r="S571" s="173"/>
      <c r="T571" s="173"/>
      <c r="U571" s="173"/>
      <c r="V571" s="173"/>
      <c r="W571" s="173"/>
      <c r="X571" s="173"/>
      <c r="Y571" s="173"/>
      <c r="Z571" s="173"/>
      <c r="AA571" s="173"/>
      <c r="AB571" s="173"/>
      <c r="AC571" s="174"/>
      <c r="AE571" s="507"/>
      <c r="AG571" s="507"/>
      <c r="AI571" s="507"/>
      <c r="AK571" s="92"/>
    </row>
    <row r="572" spans="4:37" ht="12.75" customHeight="1" outlineLevel="1">
      <c r="D572" s="106" t="str">
        <f>'Line Items'!D621</f>
        <v>Other income - external</v>
      </c>
      <c r="E572" s="89"/>
      <c r="F572" s="107" t="str">
        <f t="shared" si="13"/>
        <v>£000</v>
      </c>
      <c r="G572" s="173"/>
      <c r="H572" s="173"/>
      <c r="I572" s="173"/>
      <c r="J572" s="173"/>
      <c r="K572" s="173"/>
      <c r="L572" s="173"/>
      <c r="M572" s="173"/>
      <c r="N572" s="173"/>
      <c r="O572" s="173"/>
      <c r="P572" s="173"/>
      <c r="Q572" s="173"/>
      <c r="R572" s="173"/>
      <c r="S572" s="173"/>
      <c r="T572" s="173"/>
      <c r="U572" s="173"/>
      <c r="V572" s="173"/>
      <c r="W572" s="173"/>
      <c r="X572" s="173"/>
      <c r="Y572" s="173"/>
      <c r="Z572" s="173"/>
      <c r="AA572" s="173"/>
      <c r="AB572" s="173"/>
      <c r="AC572" s="174"/>
      <c r="AE572" s="507"/>
      <c r="AG572" s="507"/>
      <c r="AI572" s="507"/>
      <c r="AK572" s="92"/>
    </row>
    <row r="573" spans="4:37" ht="12.75" customHeight="1" outlineLevel="1">
      <c r="D573" s="106" t="str">
        <f>'Line Items'!D622</f>
        <v>Other income - internal</v>
      </c>
      <c r="E573" s="89"/>
      <c r="F573" s="107" t="str">
        <f t="shared" si="13"/>
        <v>£000</v>
      </c>
      <c r="G573" s="173"/>
      <c r="H573" s="173"/>
      <c r="I573" s="173"/>
      <c r="J573" s="173"/>
      <c r="K573" s="173"/>
      <c r="L573" s="173"/>
      <c r="M573" s="173"/>
      <c r="N573" s="173"/>
      <c r="O573" s="173"/>
      <c r="P573" s="173"/>
      <c r="Q573" s="173"/>
      <c r="R573" s="173"/>
      <c r="S573" s="173"/>
      <c r="T573" s="173"/>
      <c r="U573" s="173"/>
      <c r="V573" s="173"/>
      <c r="W573" s="173"/>
      <c r="X573" s="173"/>
      <c r="Y573" s="173"/>
      <c r="Z573" s="173"/>
      <c r="AA573" s="173"/>
      <c r="AB573" s="173"/>
      <c r="AC573" s="174"/>
      <c r="AE573" s="507"/>
      <c r="AG573" s="507"/>
      <c r="AI573" s="507"/>
      <c r="AK573" s="92"/>
    </row>
    <row r="574" spans="4:37" ht="12.75" customHeight="1" outlineLevel="1">
      <c r="D574" s="106" t="str">
        <f>'Line Items'!D623</f>
        <v>Bus Compensation</v>
      </c>
      <c r="E574" s="89"/>
      <c r="F574" s="107" t="str">
        <f t="shared" si="13"/>
        <v>£000</v>
      </c>
      <c r="G574" s="173"/>
      <c r="H574" s="173"/>
      <c r="I574" s="173"/>
      <c r="J574" s="173"/>
      <c r="K574" s="173"/>
      <c r="L574" s="173"/>
      <c r="M574" s="173"/>
      <c r="N574" s="173"/>
      <c r="O574" s="173"/>
      <c r="P574" s="173"/>
      <c r="Q574" s="173"/>
      <c r="R574" s="173"/>
      <c r="S574" s="173"/>
      <c r="T574" s="173"/>
      <c r="U574" s="173"/>
      <c r="V574" s="173"/>
      <c r="W574" s="173"/>
      <c r="X574" s="173"/>
      <c r="Y574" s="173"/>
      <c r="Z574" s="173"/>
      <c r="AA574" s="173"/>
      <c r="AB574" s="173"/>
      <c r="AC574" s="174"/>
      <c r="AE574" s="507"/>
      <c r="AG574" s="507"/>
      <c r="AI574" s="507"/>
      <c r="AK574" s="92"/>
    </row>
    <row r="575" spans="4:37" ht="12.75" customHeight="1" outlineLevel="1">
      <c r="D575" s="106" t="str">
        <f>'Line Items'!D624</f>
        <v>Network Rail non-Schedule 4 income</v>
      </c>
      <c r="E575" s="89"/>
      <c r="F575" s="107" t="str">
        <f t="shared" si="13"/>
        <v>£000</v>
      </c>
      <c r="G575" s="173"/>
      <c r="H575" s="173"/>
      <c r="I575" s="173"/>
      <c r="J575" s="173"/>
      <c r="K575" s="173"/>
      <c r="L575" s="173"/>
      <c r="M575" s="173"/>
      <c r="N575" s="173"/>
      <c r="O575" s="173"/>
      <c r="P575" s="173"/>
      <c r="Q575" s="173"/>
      <c r="R575" s="173"/>
      <c r="S575" s="173"/>
      <c r="T575" s="173"/>
      <c r="U575" s="173"/>
      <c r="V575" s="173"/>
      <c r="W575" s="173"/>
      <c r="X575" s="173"/>
      <c r="Y575" s="173"/>
      <c r="Z575" s="173"/>
      <c r="AA575" s="173"/>
      <c r="AB575" s="173"/>
      <c r="AC575" s="174"/>
      <c r="AE575" s="507"/>
      <c r="AG575" s="507"/>
      <c r="AI575" s="507"/>
      <c r="AK575" s="92"/>
    </row>
    <row r="576" spans="4:37" ht="12.75" customHeight="1" outlineLevel="1">
      <c r="D576" s="106" t="str">
        <f>'Line Items'!D625</f>
        <v>Site Usage Fees</v>
      </c>
      <c r="E576" s="89"/>
      <c r="F576" s="107" t="str">
        <f t="shared" si="13"/>
        <v>£000</v>
      </c>
      <c r="G576" s="173"/>
      <c r="H576" s="173"/>
      <c r="I576" s="173"/>
      <c r="J576" s="173"/>
      <c r="K576" s="173"/>
      <c r="L576" s="173"/>
      <c r="M576" s="173"/>
      <c r="N576" s="173"/>
      <c r="O576" s="173"/>
      <c r="P576" s="173"/>
      <c r="Q576" s="173"/>
      <c r="R576" s="173"/>
      <c r="S576" s="173"/>
      <c r="T576" s="173"/>
      <c r="U576" s="173"/>
      <c r="V576" s="173"/>
      <c r="W576" s="173"/>
      <c r="X576" s="173"/>
      <c r="Y576" s="173"/>
      <c r="Z576" s="173"/>
      <c r="AA576" s="173"/>
      <c r="AB576" s="173"/>
      <c r="AC576" s="174"/>
      <c r="AE576" s="507"/>
      <c r="AG576" s="507"/>
      <c r="AI576" s="507"/>
      <c r="AK576" s="92"/>
    </row>
    <row r="577" spans="4:37" ht="12.75" customHeight="1" outlineLevel="1">
      <c r="D577" s="106" t="str">
        <f>'Line Items'!D626</f>
        <v>[Revenue from Other Costs Offcharged Line 19]</v>
      </c>
      <c r="E577" s="89"/>
      <c r="F577" s="107" t="str">
        <f t="shared" si="13"/>
        <v>£000</v>
      </c>
      <c r="G577" s="173"/>
      <c r="H577" s="173"/>
      <c r="I577" s="173"/>
      <c r="J577" s="173"/>
      <c r="K577" s="173"/>
      <c r="L577" s="173"/>
      <c r="M577" s="173"/>
      <c r="N577" s="173"/>
      <c r="O577" s="173"/>
      <c r="P577" s="173"/>
      <c r="Q577" s="173"/>
      <c r="R577" s="173"/>
      <c r="S577" s="173"/>
      <c r="T577" s="173"/>
      <c r="U577" s="173"/>
      <c r="V577" s="173"/>
      <c r="W577" s="173"/>
      <c r="X577" s="173"/>
      <c r="Y577" s="173"/>
      <c r="Z577" s="173"/>
      <c r="AA577" s="173"/>
      <c r="AB577" s="173"/>
      <c r="AC577" s="174"/>
      <c r="AE577" s="507"/>
      <c r="AG577" s="507"/>
      <c r="AI577" s="507"/>
      <c r="AK577" s="92"/>
    </row>
    <row r="578" spans="4:37" ht="12.75" customHeight="1" outlineLevel="1">
      <c r="D578" s="106" t="str">
        <f>'Line Items'!D627</f>
        <v>[Revenue from Other Costs Offcharged Line 20]</v>
      </c>
      <c r="E578" s="89"/>
      <c r="F578" s="107" t="str">
        <f t="shared" si="13"/>
        <v>£000</v>
      </c>
      <c r="G578" s="173"/>
      <c r="H578" s="173"/>
      <c r="I578" s="173"/>
      <c r="J578" s="173"/>
      <c r="K578" s="173"/>
      <c r="L578" s="173"/>
      <c r="M578" s="173"/>
      <c r="N578" s="173"/>
      <c r="O578" s="173"/>
      <c r="P578" s="173"/>
      <c r="Q578" s="173"/>
      <c r="R578" s="173"/>
      <c r="S578" s="173"/>
      <c r="T578" s="173"/>
      <c r="U578" s="173"/>
      <c r="V578" s="173"/>
      <c r="W578" s="173"/>
      <c r="X578" s="173"/>
      <c r="Y578" s="173"/>
      <c r="Z578" s="173"/>
      <c r="AA578" s="173"/>
      <c r="AB578" s="173"/>
      <c r="AC578" s="174"/>
      <c r="AE578" s="507"/>
      <c r="AG578" s="507"/>
      <c r="AI578" s="507"/>
      <c r="AK578" s="92"/>
    </row>
    <row r="579" spans="4:37" ht="12.75" customHeight="1" outlineLevel="1">
      <c r="D579" s="106" t="str">
        <f>'Line Items'!D628</f>
        <v>[Revenue from Other Costs Offcharged Line 21]</v>
      </c>
      <c r="E579" s="89"/>
      <c r="F579" s="107" t="str">
        <f t="shared" si="13"/>
        <v>£000</v>
      </c>
      <c r="G579" s="173"/>
      <c r="H579" s="173"/>
      <c r="I579" s="173"/>
      <c r="J579" s="173"/>
      <c r="K579" s="173"/>
      <c r="L579" s="173"/>
      <c r="M579" s="173"/>
      <c r="N579" s="173"/>
      <c r="O579" s="173"/>
      <c r="P579" s="173"/>
      <c r="Q579" s="173"/>
      <c r="R579" s="173"/>
      <c r="S579" s="173"/>
      <c r="T579" s="173"/>
      <c r="U579" s="173"/>
      <c r="V579" s="173"/>
      <c r="W579" s="173"/>
      <c r="X579" s="173"/>
      <c r="Y579" s="173"/>
      <c r="Z579" s="173"/>
      <c r="AA579" s="173"/>
      <c r="AB579" s="173"/>
      <c r="AC579" s="174"/>
      <c r="AE579" s="507"/>
      <c r="AG579" s="507"/>
      <c r="AI579" s="507"/>
      <c r="AK579" s="92"/>
    </row>
    <row r="580" spans="4:37" ht="12.75" customHeight="1" outlineLevel="1">
      <c r="D580" s="106" t="str">
        <f>'Line Items'!D629</f>
        <v>[Revenue from Other Costs Offcharged Line 22]</v>
      </c>
      <c r="E580" s="89"/>
      <c r="F580" s="107" t="str">
        <f t="shared" si="13"/>
        <v>£000</v>
      </c>
      <c r="G580" s="173"/>
      <c r="H580" s="173"/>
      <c r="I580" s="173"/>
      <c r="J580" s="173"/>
      <c r="K580" s="173"/>
      <c r="L580" s="173"/>
      <c r="M580" s="173"/>
      <c r="N580" s="173"/>
      <c r="O580" s="173"/>
      <c r="P580" s="173"/>
      <c r="Q580" s="173"/>
      <c r="R580" s="173"/>
      <c r="S580" s="173"/>
      <c r="T580" s="173"/>
      <c r="U580" s="173"/>
      <c r="V580" s="173"/>
      <c r="W580" s="173"/>
      <c r="X580" s="173"/>
      <c r="Y580" s="173"/>
      <c r="Z580" s="173"/>
      <c r="AA580" s="173"/>
      <c r="AB580" s="173"/>
      <c r="AC580" s="174"/>
      <c r="AE580" s="507"/>
      <c r="AG580" s="507"/>
      <c r="AI580" s="507"/>
      <c r="AK580" s="92"/>
    </row>
    <row r="581" spans="4:37" ht="12.75" customHeight="1" outlineLevel="1">
      <c r="D581" s="106" t="str">
        <f>'Line Items'!D630</f>
        <v>[Revenue from Other Costs Offcharged Line 23]</v>
      </c>
      <c r="E581" s="89"/>
      <c r="F581" s="107" t="str">
        <f t="shared" si="13"/>
        <v>£000</v>
      </c>
      <c r="G581" s="173"/>
      <c r="H581" s="173"/>
      <c r="I581" s="173"/>
      <c r="J581" s="173"/>
      <c r="K581" s="173"/>
      <c r="L581" s="173"/>
      <c r="M581" s="173"/>
      <c r="N581" s="173"/>
      <c r="O581" s="173"/>
      <c r="P581" s="173"/>
      <c r="Q581" s="173"/>
      <c r="R581" s="173"/>
      <c r="S581" s="173"/>
      <c r="T581" s="173"/>
      <c r="U581" s="173"/>
      <c r="V581" s="173"/>
      <c r="W581" s="173"/>
      <c r="X581" s="173"/>
      <c r="Y581" s="173"/>
      <c r="Z581" s="173"/>
      <c r="AA581" s="173"/>
      <c r="AB581" s="173"/>
      <c r="AC581" s="174"/>
      <c r="AE581" s="507"/>
      <c r="AG581" s="507"/>
      <c r="AI581" s="507"/>
      <c r="AK581" s="92"/>
    </row>
    <row r="582" spans="4:37" ht="12.75" customHeight="1" outlineLevel="1">
      <c r="D582" s="106" t="str">
        <f>'Line Items'!D631</f>
        <v>[Revenue from Other Costs Offcharged Line 24]</v>
      </c>
      <c r="E582" s="89"/>
      <c r="F582" s="107" t="str">
        <f t="shared" si="13"/>
        <v>£000</v>
      </c>
      <c r="G582" s="173"/>
      <c r="H582" s="173"/>
      <c r="I582" s="173"/>
      <c r="J582" s="173"/>
      <c r="K582" s="173"/>
      <c r="L582" s="173"/>
      <c r="M582" s="173"/>
      <c r="N582" s="173"/>
      <c r="O582" s="173"/>
      <c r="P582" s="173"/>
      <c r="Q582" s="173"/>
      <c r="R582" s="173"/>
      <c r="S582" s="173"/>
      <c r="T582" s="173"/>
      <c r="U582" s="173"/>
      <c r="V582" s="173"/>
      <c r="W582" s="173"/>
      <c r="X582" s="173"/>
      <c r="Y582" s="173"/>
      <c r="Z582" s="173"/>
      <c r="AA582" s="173"/>
      <c r="AB582" s="173"/>
      <c r="AC582" s="174"/>
      <c r="AE582" s="507"/>
      <c r="AG582" s="507"/>
      <c r="AI582" s="507"/>
      <c r="AK582" s="92"/>
    </row>
    <row r="583" spans="4:37" ht="12.75" customHeight="1" outlineLevel="1">
      <c r="D583" s="106" t="str">
        <f>'Line Items'!D632</f>
        <v>[Revenue from Other Costs Offcharged Line 25]</v>
      </c>
      <c r="E583" s="89"/>
      <c r="F583" s="107" t="str">
        <f t="shared" si="13"/>
        <v>£000</v>
      </c>
      <c r="G583" s="173"/>
      <c r="H583" s="173"/>
      <c r="I583" s="173"/>
      <c r="J583" s="173"/>
      <c r="K583" s="173"/>
      <c r="L583" s="173"/>
      <c r="M583" s="173"/>
      <c r="N583" s="173"/>
      <c r="O583" s="173"/>
      <c r="P583" s="173"/>
      <c r="Q583" s="173"/>
      <c r="R583" s="173"/>
      <c r="S583" s="173"/>
      <c r="T583" s="173"/>
      <c r="U583" s="173"/>
      <c r="V583" s="173"/>
      <c r="W583" s="173"/>
      <c r="X583" s="173"/>
      <c r="Y583" s="173"/>
      <c r="Z583" s="173"/>
      <c r="AA583" s="173"/>
      <c r="AB583" s="173"/>
      <c r="AC583" s="174"/>
      <c r="AE583" s="507"/>
      <c r="AG583" s="507"/>
      <c r="AI583" s="507"/>
      <c r="AK583" s="92"/>
    </row>
    <row r="584" spans="4:37" ht="12.75" customHeight="1" outlineLevel="1">
      <c r="D584" s="106" t="str">
        <f>'Line Items'!D633</f>
        <v>[Revenue from Other Costs Offcharged Line 26]</v>
      </c>
      <c r="E584" s="89"/>
      <c r="F584" s="107" t="str">
        <f t="shared" si="13"/>
        <v>£000</v>
      </c>
      <c r="G584" s="173"/>
      <c r="H584" s="173"/>
      <c r="I584" s="173"/>
      <c r="J584" s="173"/>
      <c r="K584" s="173"/>
      <c r="L584" s="173"/>
      <c r="M584" s="173"/>
      <c r="N584" s="173"/>
      <c r="O584" s="173"/>
      <c r="P584" s="173"/>
      <c r="Q584" s="173"/>
      <c r="R584" s="173"/>
      <c r="S584" s="173"/>
      <c r="T584" s="173"/>
      <c r="U584" s="173"/>
      <c r="V584" s="173"/>
      <c r="W584" s="173"/>
      <c r="X584" s="173"/>
      <c r="Y584" s="173"/>
      <c r="Z584" s="173"/>
      <c r="AA584" s="173"/>
      <c r="AB584" s="173"/>
      <c r="AC584" s="174"/>
      <c r="AE584" s="507"/>
      <c r="AG584" s="507"/>
      <c r="AI584" s="507"/>
      <c r="AK584" s="92"/>
    </row>
    <row r="585" spans="4:37" ht="12.75" customHeight="1" outlineLevel="1">
      <c r="D585" s="106" t="str">
        <f>'Line Items'!D634</f>
        <v>[Revenue from Other Costs Offcharged Line 27]</v>
      </c>
      <c r="E585" s="89"/>
      <c r="F585" s="107" t="str">
        <f t="shared" si="13"/>
        <v>£000</v>
      </c>
      <c r="G585" s="173"/>
      <c r="H585" s="173"/>
      <c r="I585" s="173"/>
      <c r="J585" s="173"/>
      <c r="K585" s="173"/>
      <c r="L585" s="173"/>
      <c r="M585" s="173"/>
      <c r="N585" s="173"/>
      <c r="O585" s="173"/>
      <c r="P585" s="173"/>
      <c r="Q585" s="173"/>
      <c r="R585" s="173"/>
      <c r="S585" s="173"/>
      <c r="T585" s="173"/>
      <c r="U585" s="173"/>
      <c r="V585" s="173"/>
      <c r="W585" s="173"/>
      <c r="X585" s="173"/>
      <c r="Y585" s="173"/>
      <c r="Z585" s="173"/>
      <c r="AA585" s="173"/>
      <c r="AB585" s="173"/>
      <c r="AC585" s="174"/>
      <c r="AE585" s="507"/>
      <c r="AG585" s="507"/>
      <c r="AI585" s="507"/>
      <c r="AK585" s="92"/>
    </row>
    <row r="586" spans="4:37" ht="12.75" customHeight="1" outlineLevel="1">
      <c r="D586" s="106" t="str">
        <f>'Line Items'!D635</f>
        <v>[Revenue from Other Costs Offcharged Line 28]</v>
      </c>
      <c r="E586" s="89"/>
      <c r="F586" s="107" t="str">
        <f t="shared" si="13"/>
        <v>£000</v>
      </c>
      <c r="G586" s="173"/>
      <c r="H586" s="173"/>
      <c r="I586" s="173"/>
      <c r="J586" s="173"/>
      <c r="K586" s="173"/>
      <c r="L586" s="173"/>
      <c r="M586" s="173"/>
      <c r="N586" s="173"/>
      <c r="O586" s="173"/>
      <c r="P586" s="173"/>
      <c r="Q586" s="173"/>
      <c r="R586" s="173"/>
      <c r="S586" s="173"/>
      <c r="T586" s="173"/>
      <c r="U586" s="173"/>
      <c r="V586" s="173"/>
      <c r="W586" s="173"/>
      <c r="X586" s="173"/>
      <c r="Y586" s="173"/>
      <c r="Z586" s="173"/>
      <c r="AA586" s="173"/>
      <c r="AB586" s="173"/>
      <c r="AC586" s="174"/>
      <c r="AE586" s="507"/>
      <c r="AG586" s="507"/>
      <c r="AI586" s="507"/>
      <c r="AK586" s="92"/>
    </row>
    <row r="587" spans="4:37" ht="12.75" customHeight="1" outlineLevel="1">
      <c r="D587" s="106" t="str">
        <f>'Line Items'!D636</f>
        <v>[Revenue from Other Costs Offcharged Line 29]</v>
      </c>
      <c r="E587" s="89"/>
      <c r="F587" s="107" t="str">
        <f t="shared" si="13"/>
        <v>£000</v>
      </c>
      <c r="G587" s="173"/>
      <c r="H587" s="173"/>
      <c r="I587" s="173"/>
      <c r="J587" s="173"/>
      <c r="K587" s="173"/>
      <c r="L587" s="173"/>
      <c r="M587" s="173"/>
      <c r="N587" s="173"/>
      <c r="O587" s="173"/>
      <c r="P587" s="173"/>
      <c r="Q587" s="173"/>
      <c r="R587" s="173"/>
      <c r="S587" s="173"/>
      <c r="T587" s="173"/>
      <c r="U587" s="173"/>
      <c r="V587" s="173"/>
      <c r="W587" s="173"/>
      <c r="X587" s="173"/>
      <c r="Y587" s="173"/>
      <c r="Z587" s="173"/>
      <c r="AA587" s="173"/>
      <c r="AB587" s="173"/>
      <c r="AC587" s="174"/>
      <c r="AE587" s="507"/>
      <c r="AG587" s="507"/>
      <c r="AI587" s="507"/>
      <c r="AK587" s="92"/>
    </row>
    <row r="588" spans="4:37" ht="12.75" customHeight="1" outlineLevel="1">
      <c r="D588" s="117" t="str">
        <f>'Line Items'!D637</f>
        <v>[Revenue from Other Costs Offcharged Line 30]</v>
      </c>
      <c r="E588" s="175"/>
      <c r="F588" s="118" t="str">
        <f>F587</f>
        <v>£000</v>
      </c>
      <c r="G588" s="176"/>
      <c r="H588" s="176"/>
      <c r="I588" s="176"/>
      <c r="J588" s="176"/>
      <c r="K588" s="176"/>
      <c r="L588" s="176"/>
      <c r="M588" s="176"/>
      <c r="N588" s="176"/>
      <c r="O588" s="176"/>
      <c r="P588" s="176"/>
      <c r="Q588" s="176"/>
      <c r="R588" s="176"/>
      <c r="S588" s="176"/>
      <c r="T588" s="176"/>
      <c r="U588" s="176"/>
      <c r="V588" s="176"/>
      <c r="W588" s="176"/>
      <c r="X588" s="176"/>
      <c r="Y588" s="176"/>
      <c r="Z588" s="176"/>
      <c r="AA588" s="176"/>
      <c r="AB588" s="176"/>
      <c r="AC588" s="177"/>
      <c r="AE588" s="508"/>
      <c r="AG588" s="508"/>
      <c r="AI588" s="508"/>
      <c r="AK588" s="96"/>
    </row>
    <row r="589" spans="4:37" ht="12.75" customHeight="1" outlineLevel="1">
      <c r="G589" s="90"/>
      <c r="H589" s="90"/>
      <c r="I589" s="90"/>
      <c r="J589" s="90"/>
      <c r="K589" s="90"/>
      <c r="L589" s="90"/>
      <c r="M589" s="90"/>
      <c r="N589" s="90"/>
      <c r="O589" s="90"/>
      <c r="P589" s="90"/>
      <c r="Q589" s="90"/>
      <c r="R589" s="90"/>
      <c r="S589" s="90"/>
      <c r="T589" s="90"/>
      <c r="U589" s="90"/>
      <c r="V589" s="90"/>
      <c r="W589" s="90"/>
      <c r="X589" s="90"/>
      <c r="Y589" s="90"/>
      <c r="Z589" s="90"/>
      <c r="AA589" s="90"/>
      <c r="AB589" s="90"/>
      <c r="AC589" s="90"/>
      <c r="AE589" s="90"/>
      <c r="AG589" s="90"/>
      <c r="AI589" s="90"/>
    </row>
    <row r="590" spans="4:37" ht="12.75" customHeight="1" outlineLevel="1">
      <c r="D590" s="188" t="str">
        <f>"Total "&amp;B557</f>
        <v>Total Revenue from Other Costs Offcharged</v>
      </c>
      <c r="E590" s="189"/>
      <c r="F590" s="190" t="str">
        <f>F588</f>
        <v>£000</v>
      </c>
      <c r="G590" s="191">
        <f t="shared" ref="G590:AB590" si="14">SUM(G559:G588)</f>
        <v>0</v>
      </c>
      <c r="H590" s="191">
        <f t="shared" si="14"/>
        <v>0</v>
      </c>
      <c r="I590" s="191">
        <f t="shared" si="14"/>
        <v>0</v>
      </c>
      <c r="J590" s="191">
        <f t="shared" si="14"/>
        <v>0</v>
      </c>
      <c r="K590" s="191">
        <f t="shared" si="14"/>
        <v>0</v>
      </c>
      <c r="L590" s="191">
        <f t="shared" si="14"/>
        <v>0</v>
      </c>
      <c r="M590" s="191">
        <f t="shared" si="14"/>
        <v>0</v>
      </c>
      <c r="N590" s="191">
        <f t="shared" si="14"/>
        <v>0</v>
      </c>
      <c r="O590" s="191">
        <f t="shared" si="14"/>
        <v>0</v>
      </c>
      <c r="P590" s="191">
        <f t="shared" si="14"/>
        <v>0</v>
      </c>
      <c r="Q590" s="191">
        <f t="shared" si="14"/>
        <v>0</v>
      </c>
      <c r="R590" s="191">
        <f t="shared" si="14"/>
        <v>0</v>
      </c>
      <c r="S590" s="191">
        <f t="shared" si="14"/>
        <v>0</v>
      </c>
      <c r="T590" s="191">
        <f t="shared" si="14"/>
        <v>0</v>
      </c>
      <c r="U590" s="191">
        <f t="shared" si="14"/>
        <v>0</v>
      </c>
      <c r="V590" s="191">
        <f t="shared" si="14"/>
        <v>0</v>
      </c>
      <c r="W590" s="191">
        <f t="shared" si="14"/>
        <v>0</v>
      </c>
      <c r="X590" s="191">
        <f t="shared" si="14"/>
        <v>0</v>
      </c>
      <c r="Y590" s="191">
        <f t="shared" si="14"/>
        <v>0</v>
      </c>
      <c r="Z590" s="191">
        <f t="shared" si="14"/>
        <v>0</v>
      </c>
      <c r="AA590" s="191">
        <f t="shared" si="14"/>
        <v>0</v>
      </c>
      <c r="AB590" s="191">
        <f t="shared" si="14"/>
        <v>0</v>
      </c>
      <c r="AC590" s="192">
        <f t="shared" ref="AC590" si="15">SUM(AC559:AC588)</f>
        <v>0</v>
      </c>
      <c r="AE590" s="509">
        <f t="shared" ref="AE590" si="16">SUM(AE559:AE588)</f>
        <v>0</v>
      </c>
      <c r="AG590" s="509">
        <f t="shared" ref="AG590" si="17">SUM(AG559:AG588)</f>
        <v>0</v>
      </c>
      <c r="AI590" s="509">
        <f t="shared" ref="AI590" si="18">SUM(AI559:AI588)</f>
        <v>0</v>
      </c>
      <c r="AK590" s="853"/>
    </row>
    <row r="591" spans="4:37" outlineLevel="1" collapsed="1">
      <c r="G591" s="90"/>
      <c r="H591" s="90"/>
      <c r="I591" s="90"/>
      <c r="J591" s="90"/>
      <c r="K591" s="90"/>
      <c r="L591" s="90"/>
      <c r="M591" s="90"/>
      <c r="N591" s="90"/>
      <c r="O591" s="90"/>
      <c r="P591" s="90"/>
      <c r="Q591" s="90"/>
      <c r="R591" s="90"/>
      <c r="S591" s="90"/>
      <c r="T591" s="90"/>
      <c r="U591" s="90"/>
      <c r="V591" s="90"/>
      <c r="W591" s="90"/>
      <c r="X591" s="90"/>
      <c r="Y591" s="90"/>
      <c r="Z591" s="90"/>
      <c r="AA591" s="90"/>
      <c r="AB591" s="90"/>
      <c r="AC591" s="90"/>
      <c r="AE591" s="90"/>
      <c r="AG591" s="90"/>
      <c r="AI591" s="90"/>
    </row>
    <row r="592" spans="4:37">
      <c r="G592" s="90"/>
      <c r="H592" s="90"/>
      <c r="I592" s="90"/>
      <c r="J592" s="90"/>
      <c r="K592" s="90"/>
      <c r="L592" s="90"/>
      <c r="M592" s="90"/>
      <c r="N592" s="90"/>
      <c r="O592" s="90"/>
      <c r="P592" s="90"/>
      <c r="Q592" s="90"/>
      <c r="R592" s="90"/>
      <c r="S592" s="90"/>
      <c r="T592" s="90"/>
      <c r="U592" s="90"/>
      <c r="V592" s="90"/>
      <c r="W592" s="90"/>
      <c r="X592" s="90"/>
      <c r="Y592" s="90"/>
      <c r="Z592" s="90"/>
      <c r="AA592" s="90"/>
      <c r="AB592" s="90"/>
      <c r="AC592" s="90"/>
      <c r="AE592" s="90"/>
      <c r="AG592" s="90"/>
      <c r="AI592" s="90"/>
    </row>
    <row r="593" spans="2:37" ht="16.5">
      <c r="B593" s="5" t="str">
        <f>"Total "&amp;B13</f>
        <v>Total Other Revenue</v>
      </c>
      <c r="C593" s="5"/>
      <c r="D593" s="5"/>
      <c r="E593" s="5"/>
      <c r="F593" s="5"/>
      <c r="G593" s="186"/>
      <c r="H593" s="186"/>
      <c r="I593" s="186"/>
      <c r="J593" s="186"/>
      <c r="K593" s="186"/>
      <c r="L593" s="186"/>
      <c r="M593" s="186"/>
      <c r="N593" s="186"/>
      <c r="O593" s="186"/>
      <c r="P593" s="186"/>
      <c r="Q593" s="186"/>
      <c r="R593" s="186"/>
      <c r="S593" s="186"/>
      <c r="T593" s="186"/>
      <c r="U593" s="186"/>
      <c r="V593" s="186"/>
      <c r="W593" s="186"/>
      <c r="X593" s="186"/>
      <c r="Y593" s="186"/>
      <c r="Z593" s="186"/>
      <c r="AA593" s="186"/>
      <c r="AB593" s="186"/>
      <c r="AC593" s="186"/>
      <c r="AD593" s="5"/>
      <c r="AE593" s="186"/>
      <c r="AF593" s="5"/>
      <c r="AG593" s="186"/>
      <c r="AH593" s="5"/>
      <c r="AI593" s="186"/>
      <c r="AJ593" s="5"/>
      <c r="AK593" s="5"/>
    </row>
    <row r="594" spans="2:37" ht="12.75" customHeight="1" outlineLevel="1">
      <c r="G594" s="90"/>
      <c r="H594" s="90"/>
      <c r="I594" s="90"/>
      <c r="J594" s="90"/>
      <c r="K594" s="90"/>
      <c r="L594" s="90"/>
      <c r="M594" s="90"/>
      <c r="N594" s="90"/>
      <c r="O594" s="90"/>
      <c r="P594" s="90"/>
      <c r="Q594" s="90"/>
      <c r="R594" s="90"/>
      <c r="S594" s="90"/>
      <c r="T594" s="90"/>
      <c r="U594" s="90"/>
      <c r="V594" s="90"/>
      <c r="W594" s="90"/>
      <c r="X594" s="90"/>
      <c r="Y594" s="90"/>
      <c r="Z594" s="90"/>
      <c r="AA594" s="90"/>
      <c r="AB594" s="90"/>
      <c r="AC594" s="90"/>
      <c r="AE594" s="90"/>
      <c r="AG594" s="90"/>
      <c r="AI594" s="90"/>
    </row>
    <row r="595" spans="2:37" ht="12.75" customHeight="1" outlineLevel="1">
      <c r="D595" s="100" t="str">
        <f>D43</f>
        <v>Other Revenue from Core Business</v>
      </c>
      <c r="E595" s="85"/>
      <c r="F595" s="183" t="str">
        <f t="shared" ref="F595:AB595" si="19">F43</f>
        <v>£000</v>
      </c>
      <c r="G595" s="86">
        <f t="shared" si="19"/>
        <v>0</v>
      </c>
      <c r="H595" s="86">
        <f t="shared" si="19"/>
        <v>0</v>
      </c>
      <c r="I595" s="86">
        <f t="shared" si="19"/>
        <v>0</v>
      </c>
      <c r="J595" s="86">
        <f t="shared" si="19"/>
        <v>0</v>
      </c>
      <c r="K595" s="86">
        <f t="shared" si="19"/>
        <v>0</v>
      </c>
      <c r="L595" s="86">
        <f t="shared" si="19"/>
        <v>0</v>
      </c>
      <c r="M595" s="86">
        <f t="shared" si="19"/>
        <v>0</v>
      </c>
      <c r="N595" s="86">
        <f t="shared" si="19"/>
        <v>0</v>
      </c>
      <c r="O595" s="86">
        <f t="shared" si="19"/>
        <v>0</v>
      </c>
      <c r="P595" s="86">
        <f t="shared" si="19"/>
        <v>0</v>
      </c>
      <c r="Q595" s="86">
        <f t="shared" si="19"/>
        <v>0</v>
      </c>
      <c r="R595" s="86">
        <f t="shared" si="19"/>
        <v>0</v>
      </c>
      <c r="S595" s="86">
        <f t="shared" si="19"/>
        <v>0</v>
      </c>
      <c r="T595" s="86">
        <f t="shared" si="19"/>
        <v>0</v>
      </c>
      <c r="U595" s="86">
        <f t="shared" si="19"/>
        <v>0</v>
      </c>
      <c r="V595" s="86">
        <f t="shared" si="19"/>
        <v>0</v>
      </c>
      <c r="W595" s="86">
        <f t="shared" si="19"/>
        <v>0</v>
      </c>
      <c r="X595" s="86">
        <f t="shared" si="19"/>
        <v>0</v>
      </c>
      <c r="Y595" s="86">
        <f t="shared" si="19"/>
        <v>0</v>
      </c>
      <c r="Z595" s="86">
        <f t="shared" si="19"/>
        <v>0</v>
      </c>
      <c r="AA595" s="86">
        <f t="shared" si="19"/>
        <v>0</v>
      </c>
      <c r="AB595" s="86">
        <f t="shared" si="19"/>
        <v>0</v>
      </c>
      <c r="AC595" s="87">
        <f t="shared" ref="AC595" si="20">AC43</f>
        <v>0</v>
      </c>
      <c r="AE595" s="475">
        <f t="shared" ref="AE595" si="21">AE43</f>
        <v>0</v>
      </c>
      <c r="AG595" s="475">
        <f t="shared" ref="AG595" si="22">AG43</f>
        <v>0</v>
      </c>
      <c r="AI595" s="475">
        <f t="shared" ref="AI595" si="23">AI43</f>
        <v>0</v>
      </c>
      <c r="AK595" s="201"/>
    </row>
    <row r="596" spans="2:37" ht="12.75" customHeight="1" outlineLevel="1">
      <c r="D596" s="106" t="str">
        <f>D299</f>
        <v>Station Access Income Long Term Charges</v>
      </c>
      <c r="E596" s="89"/>
      <c r="F596" s="107" t="str">
        <f>F299</f>
        <v>£000</v>
      </c>
      <c r="G596" s="90">
        <f>G299</f>
        <v>0</v>
      </c>
      <c r="H596" s="90">
        <f t="shared" ref="H596:AI596" si="24">H299</f>
        <v>0</v>
      </c>
      <c r="I596" s="90">
        <f t="shared" si="24"/>
        <v>0</v>
      </c>
      <c r="J596" s="90">
        <f t="shared" si="24"/>
        <v>0</v>
      </c>
      <c r="K596" s="90">
        <f t="shared" si="24"/>
        <v>0</v>
      </c>
      <c r="L596" s="90">
        <f t="shared" si="24"/>
        <v>0</v>
      </c>
      <c r="M596" s="90">
        <f t="shared" si="24"/>
        <v>0</v>
      </c>
      <c r="N596" s="90">
        <f t="shared" si="24"/>
        <v>0</v>
      </c>
      <c r="O596" s="90">
        <f t="shared" si="24"/>
        <v>0</v>
      </c>
      <c r="P596" s="90">
        <f t="shared" si="24"/>
        <v>0</v>
      </c>
      <c r="Q596" s="90">
        <f t="shared" si="24"/>
        <v>0</v>
      </c>
      <c r="R596" s="90">
        <f t="shared" si="24"/>
        <v>0</v>
      </c>
      <c r="S596" s="90">
        <f t="shared" si="24"/>
        <v>0</v>
      </c>
      <c r="T596" s="90">
        <f t="shared" si="24"/>
        <v>0</v>
      </c>
      <c r="U596" s="90">
        <f t="shared" si="24"/>
        <v>0</v>
      </c>
      <c r="V596" s="90">
        <f t="shared" si="24"/>
        <v>0</v>
      </c>
      <c r="W596" s="90">
        <f t="shared" si="24"/>
        <v>0</v>
      </c>
      <c r="X596" s="90">
        <f t="shared" si="24"/>
        <v>0</v>
      </c>
      <c r="Y596" s="90">
        <f t="shared" si="24"/>
        <v>0</v>
      </c>
      <c r="Z596" s="90">
        <f t="shared" si="24"/>
        <v>0</v>
      </c>
      <c r="AA596" s="90">
        <f t="shared" si="24"/>
        <v>0</v>
      </c>
      <c r="AB596" s="90">
        <f t="shared" si="24"/>
        <v>0</v>
      </c>
      <c r="AC596" s="91">
        <f t="shared" si="24"/>
        <v>0</v>
      </c>
      <c r="AE596" s="476">
        <f t="shared" si="24"/>
        <v>0</v>
      </c>
      <c r="AG596" s="476">
        <f t="shared" si="24"/>
        <v>0</v>
      </c>
      <c r="AI596" s="476">
        <f t="shared" si="24"/>
        <v>0</v>
      </c>
      <c r="AK596" s="202"/>
    </row>
    <row r="597" spans="2:37" ht="12.75" customHeight="1" outlineLevel="1">
      <c r="D597" s="106" t="str">
        <f>D553</f>
        <v>Station Access Income Qualifying Expenditure</v>
      </c>
      <c r="E597" s="89"/>
      <c r="F597" s="107" t="str">
        <f>F553</f>
        <v>£000</v>
      </c>
      <c r="G597" s="90">
        <f>G553</f>
        <v>0</v>
      </c>
      <c r="H597" s="90">
        <f t="shared" ref="H597:AI597" si="25">H553</f>
        <v>0</v>
      </c>
      <c r="I597" s="90">
        <f t="shared" si="25"/>
        <v>0</v>
      </c>
      <c r="J597" s="90">
        <f t="shared" si="25"/>
        <v>0</v>
      </c>
      <c r="K597" s="90">
        <f t="shared" si="25"/>
        <v>0</v>
      </c>
      <c r="L597" s="90">
        <f t="shared" si="25"/>
        <v>0</v>
      </c>
      <c r="M597" s="90">
        <f t="shared" si="25"/>
        <v>0</v>
      </c>
      <c r="N597" s="90">
        <f t="shared" si="25"/>
        <v>0</v>
      </c>
      <c r="O597" s="90">
        <f t="shared" si="25"/>
        <v>0</v>
      </c>
      <c r="P597" s="90">
        <f t="shared" si="25"/>
        <v>0</v>
      </c>
      <c r="Q597" s="90">
        <f t="shared" si="25"/>
        <v>0</v>
      </c>
      <c r="R597" s="90">
        <f t="shared" si="25"/>
        <v>0</v>
      </c>
      <c r="S597" s="90">
        <f t="shared" si="25"/>
        <v>0</v>
      </c>
      <c r="T597" s="90">
        <f t="shared" si="25"/>
        <v>0</v>
      </c>
      <c r="U597" s="90">
        <f t="shared" si="25"/>
        <v>0</v>
      </c>
      <c r="V597" s="90">
        <f t="shared" si="25"/>
        <v>0</v>
      </c>
      <c r="W597" s="90">
        <f t="shared" si="25"/>
        <v>0</v>
      </c>
      <c r="X597" s="90">
        <f t="shared" si="25"/>
        <v>0</v>
      </c>
      <c r="Y597" s="90">
        <f t="shared" si="25"/>
        <v>0</v>
      </c>
      <c r="Z597" s="90">
        <f t="shared" si="25"/>
        <v>0</v>
      </c>
      <c r="AA597" s="90">
        <f t="shared" si="25"/>
        <v>0</v>
      </c>
      <c r="AB597" s="90">
        <f t="shared" si="25"/>
        <v>0</v>
      </c>
      <c r="AC597" s="91">
        <f t="shared" si="25"/>
        <v>0</v>
      </c>
      <c r="AE597" s="476">
        <f t="shared" si="25"/>
        <v>0</v>
      </c>
      <c r="AG597" s="476">
        <f t="shared" si="25"/>
        <v>0</v>
      </c>
      <c r="AI597" s="476">
        <f t="shared" si="25"/>
        <v>0</v>
      </c>
      <c r="AK597" s="202"/>
    </row>
    <row r="598" spans="2:37" ht="12.75" customHeight="1" outlineLevel="1">
      <c r="D598" s="117" t="str">
        <f>D590</f>
        <v>Total Revenue from Other Costs Offcharged</v>
      </c>
      <c r="E598" s="175"/>
      <c r="F598" s="118" t="str">
        <f t="shared" ref="F598:AB598" si="26">F590</f>
        <v>£000</v>
      </c>
      <c r="G598" s="94">
        <f t="shared" si="26"/>
        <v>0</v>
      </c>
      <c r="H598" s="94">
        <f t="shared" si="26"/>
        <v>0</v>
      </c>
      <c r="I598" s="94">
        <f t="shared" si="26"/>
        <v>0</v>
      </c>
      <c r="J598" s="94">
        <f t="shared" si="26"/>
        <v>0</v>
      </c>
      <c r="K598" s="94">
        <f t="shared" si="26"/>
        <v>0</v>
      </c>
      <c r="L598" s="94">
        <f t="shared" si="26"/>
        <v>0</v>
      </c>
      <c r="M598" s="94">
        <f t="shared" si="26"/>
        <v>0</v>
      </c>
      <c r="N598" s="94">
        <f t="shared" si="26"/>
        <v>0</v>
      </c>
      <c r="O598" s="94">
        <f t="shared" si="26"/>
        <v>0</v>
      </c>
      <c r="P598" s="94">
        <f t="shared" si="26"/>
        <v>0</v>
      </c>
      <c r="Q598" s="94">
        <f t="shared" si="26"/>
        <v>0</v>
      </c>
      <c r="R598" s="94">
        <f t="shared" si="26"/>
        <v>0</v>
      </c>
      <c r="S598" s="94">
        <f t="shared" si="26"/>
        <v>0</v>
      </c>
      <c r="T598" s="94">
        <f t="shared" si="26"/>
        <v>0</v>
      </c>
      <c r="U598" s="94">
        <f t="shared" si="26"/>
        <v>0</v>
      </c>
      <c r="V598" s="94">
        <f t="shared" si="26"/>
        <v>0</v>
      </c>
      <c r="W598" s="94">
        <f t="shared" si="26"/>
        <v>0</v>
      </c>
      <c r="X598" s="94">
        <f t="shared" si="26"/>
        <v>0</v>
      </c>
      <c r="Y598" s="94">
        <f t="shared" si="26"/>
        <v>0</v>
      </c>
      <c r="Z598" s="94">
        <f t="shared" si="26"/>
        <v>0</v>
      </c>
      <c r="AA598" s="94">
        <f t="shared" si="26"/>
        <v>0</v>
      </c>
      <c r="AB598" s="94">
        <f t="shared" si="26"/>
        <v>0</v>
      </c>
      <c r="AC598" s="95">
        <f t="shared" ref="AC598" si="27">AC590</f>
        <v>0</v>
      </c>
      <c r="AE598" s="477">
        <f t="shared" ref="AE598" si="28">AE590</f>
        <v>0</v>
      </c>
      <c r="AG598" s="477">
        <f t="shared" ref="AG598" si="29">AG590</f>
        <v>0</v>
      </c>
      <c r="AI598" s="477">
        <f t="shared" ref="AI598" si="30">AI590</f>
        <v>0</v>
      </c>
      <c r="AK598" s="203"/>
    </row>
    <row r="599" spans="2:37" ht="12.75" customHeight="1" outlineLevel="1">
      <c r="G599" s="90"/>
      <c r="H599" s="90"/>
      <c r="I599" s="90"/>
      <c r="J599" s="90"/>
      <c r="K599" s="90"/>
      <c r="L599" s="90"/>
      <c r="M599" s="90"/>
      <c r="N599" s="90"/>
      <c r="O599" s="90"/>
      <c r="P599" s="90"/>
      <c r="Q599" s="90"/>
      <c r="R599" s="90"/>
      <c r="S599" s="90"/>
      <c r="T599" s="90"/>
      <c r="U599" s="90"/>
      <c r="V599" s="90"/>
      <c r="W599" s="90"/>
      <c r="X599" s="90"/>
      <c r="Y599" s="90"/>
      <c r="Z599" s="90"/>
      <c r="AA599" s="90"/>
      <c r="AB599" s="90"/>
      <c r="AC599" s="90"/>
      <c r="AE599" s="90"/>
      <c r="AG599" s="90"/>
      <c r="AI599" s="90"/>
    </row>
    <row r="600" spans="2:37" ht="12.75" customHeight="1" outlineLevel="1">
      <c r="D600" s="188" t="str">
        <f>B593</f>
        <v>Total Other Revenue</v>
      </c>
      <c r="E600" s="189"/>
      <c r="F600" s="190" t="str">
        <f>F598</f>
        <v>£000</v>
      </c>
      <c r="G600" s="191">
        <f t="shared" ref="G600:AB600" si="31">SUM(G595:G598)</f>
        <v>0</v>
      </c>
      <c r="H600" s="191">
        <f t="shared" si="31"/>
        <v>0</v>
      </c>
      <c r="I600" s="191">
        <f t="shared" si="31"/>
        <v>0</v>
      </c>
      <c r="J600" s="191">
        <f t="shared" si="31"/>
        <v>0</v>
      </c>
      <c r="K600" s="191">
        <f t="shared" si="31"/>
        <v>0</v>
      </c>
      <c r="L600" s="191">
        <f t="shared" si="31"/>
        <v>0</v>
      </c>
      <c r="M600" s="191">
        <f t="shared" si="31"/>
        <v>0</v>
      </c>
      <c r="N600" s="191">
        <f t="shared" si="31"/>
        <v>0</v>
      </c>
      <c r="O600" s="191">
        <f t="shared" si="31"/>
        <v>0</v>
      </c>
      <c r="P600" s="191">
        <f t="shared" si="31"/>
        <v>0</v>
      </c>
      <c r="Q600" s="191">
        <f t="shared" si="31"/>
        <v>0</v>
      </c>
      <c r="R600" s="191">
        <f t="shared" si="31"/>
        <v>0</v>
      </c>
      <c r="S600" s="191">
        <f t="shared" si="31"/>
        <v>0</v>
      </c>
      <c r="T600" s="191">
        <f t="shared" si="31"/>
        <v>0</v>
      </c>
      <c r="U600" s="191">
        <f t="shared" si="31"/>
        <v>0</v>
      </c>
      <c r="V600" s="191">
        <f t="shared" si="31"/>
        <v>0</v>
      </c>
      <c r="W600" s="191">
        <f t="shared" si="31"/>
        <v>0</v>
      </c>
      <c r="X600" s="191">
        <f t="shared" si="31"/>
        <v>0</v>
      </c>
      <c r="Y600" s="191">
        <f t="shared" si="31"/>
        <v>0</v>
      </c>
      <c r="Z600" s="191">
        <f t="shared" si="31"/>
        <v>0</v>
      </c>
      <c r="AA600" s="191">
        <f t="shared" si="31"/>
        <v>0</v>
      </c>
      <c r="AB600" s="191">
        <f t="shared" si="31"/>
        <v>0</v>
      </c>
      <c r="AC600" s="192">
        <f t="shared" ref="AC600" si="32">SUM(AC595:AC598)</f>
        <v>0</v>
      </c>
      <c r="AE600" s="509">
        <f t="shared" ref="AE600" si="33">SUM(AE595:AE598)</f>
        <v>0</v>
      </c>
      <c r="AG600" s="509">
        <f t="shared" ref="AG600:AI600" si="34">SUM(AG595:AG598)</f>
        <v>0</v>
      </c>
      <c r="AI600" s="509">
        <f t="shared" si="34"/>
        <v>0</v>
      </c>
      <c r="AK600" s="853"/>
    </row>
    <row r="603" spans="2:37" ht="16.5">
      <c r="B603" s="5" t="s">
        <v>19</v>
      </c>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row>
  </sheetData>
  <mergeCells count="4">
    <mergeCell ref="D9:E9"/>
    <mergeCell ref="F9:F11"/>
    <mergeCell ref="AK9:AK11"/>
    <mergeCell ref="D10:E11"/>
  </mergeCells>
  <pageMargins left="0.39370078740157483" right="0.39370078740157483" top="0.39370078740157483" bottom="0.39370078740157483" header="0.31496062992125984" footer="0.31496062992125984"/>
  <pageSetup paperSize="8" scale="42" fitToHeight="99" orientation="landscape" r:id="rId1"/>
  <rowBreaks count="1" manualBreakCount="1">
    <brk id="55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2:AL477"/>
  <sheetViews>
    <sheetView showGridLines="0" zoomScale="70" zoomScaleNormal="70" zoomScaleSheetLayoutView="70" workbookViewId="0">
      <pane xSplit="6" ySplit="12" topLeftCell="G13" activePane="bottomRight" state="frozen"/>
      <selection activeCell="G13" sqref="G13"/>
      <selection pane="topRight" activeCell="G13" sqref="G13"/>
      <selection pane="bottomLeft" activeCell="G13" sqref="G13"/>
      <selection pane="bottomRight" activeCell="G13" sqref="G13"/>
    </sheetView>
  </sheetViews>
  <sheetFormatPr defaultColWidth="9" defaultRowHeight="15" outlineLevelRow="1" outlineLevelCol="1"/>
  <cols>
    <col min="1" max="1" width="2.85546875" customWidth="1"/>
    <col min="2" max="3" width="2.85546875" style="3" customWidth="1"/>
    <col min="4" max="5" width="21" style="3" customWidth="1"/>
    <col min="6" max="6" width="10.7109375" style="3" customWidth="1"/>
    <col min="7" max="22" width="11.42578125" style="3" customWidth="1"/>
    <col min="23" max="29" width="11.42578125" style="3" customWidth="1" outlineLevel="1"/>
    <col min="30" max="30" width="3.42578125" style="3" customWidth="1"/>
    <col min="31" max="31" width="11.42578125" style="3" customWidth="1"/>
    <col min="32" max="32" width="3.42578125" style="3" customWidth="1" outlineLevel="1"/>
    <col min="33" max="33" width="11.42578125" style="3" customWidth="1" outlineLevel="1"/>
    <col min="34" max="34" width="3.42578125" style="3" customWidth="1" outlineLevel="1"/>
    <col min="35" max="35" width="11.42578125" style="3" customWidth="1" outlineLevel="1"/>
    <col min="36" max="36" width="3.42578125" style="3" customWidth="1"/>
    <col min="37" max="37" width="108.85546875" style="3" customWidth="1"/>
    <col min="39" max="16384" width="9" style="3"/>
  </cols>
  <sheetData>
    <row r="2" spans="2:37">
      <c r="B2" s="1" t="str">
        <f>'Template Cover'!B2</f>
        <v>Owner:</v>
      </c>
      <c r="C2" s="2"/>
      <c r="D2" s="2"/>
      <c r="E2" s="2"/>
      <c r="F2" s="2"/>
      <c r="G2" s="2" t="str">
        <f>Owner</f>
        <v>[Bidder Name]</v>
      </c>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row>
    <row r="3" spans="2:37">
      <c r="B3" s="1" t="str">
        <f>'Template Cover'!B3</f>
        <v>Project:</v>
      </c>
      <c r="C3" s="2"/>
      <c r="D3" s="2"/>
      <c r="E3" s="2"/>
      <c r="F3" s="2"/>
      <c r="G3" s="2" t="str">
        <f>Project</f>
        <v>West Midlands Franchise</v>
      </c>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row>
    <row r="4" spans="2:37">
      <c r="B4" s="1" t="str">
        <f>'Template Cover'!B4</f>
        <v>Sheet:</v>
      </c>
      <c r="C4" s="2"/>
      <c r="D4" s="2"/>
      <c r="E4" s="2"/>
      <c r="F4" s="2"/>
      <c r="G4" s="2" t="str">
        <f ca="1">MID(CELL("filename",$A$1),FIND("]",CELL("filename",$A$1))+1,99)</f>
        <v>Staff</v>
      </c>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row>
    <row r="5" spans="2:37">
      <c r="B5" s="1" t="str">
        <f>'Template Cover'!B5</f>
        <v>Version:</v>
      </c>
      <c r="C5" s="2"/>
      <c r="D5" s="2"/>
      <c r="E5" s="2"/>
      <c r="F5" s="2"/>
      <c r="G5" s="2">
        <f>Version</f>
        <v>1</v>
      </c>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row>
    <row r="6" spans="2:37">
      <c r="B6" s="1" t="str">
        <f>'Template Cover'!B6</f>
        <v>Date:</v>
      </c>
      <c r="C6" s="4"/>
      <c r="D6" s="4"/>
      <c r="E6" s="4"/>
      <c r="F6" s="4"/>
      <c r="G6" s="4">
        <f ca="1">TODAY()</f>
        <v>42655</v>
      </c>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row>
    <row r="7" spans="2:37">
      <c r="B7" s="1" t="str">
        <f>'Template Cover'!B7</f>
        <v>Filename:</v>
      </c>
      <c r="C7" s="2"/>
      <c r="D7" s="2"/>
      <c r="E7" s="2"/>
      <c r="F7" s="2"/>
      <c r="G7" s="2" t="str">
        <f ca="1">LEFT(CELL("FILENAME",$A$1),FIND("]",CELL("FILENAME",$A$1)))</f>
        <v>C:\Users\DfT\AppData\Local\Temp\[ATTACHMENT C - FINANCIAL TEMPLATES (v1.1).xlsx]</v>
      </c>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row>
    <row r="9" spans="2:37" ht="25.5">
      <c r="D9" s="1049" t="str">
        <f>RN_Switch</f>
        <v>Nominal</v>
      </c>
      <c r="E9" s="1050"/>
      <c r="F9" s="1038" t="s">
        <v>86</v>
      </c>
      <c r="G9" s="97" t="str">
        <f>Timeline!G29</f>
        <v>Blank</v>
      </c>
      <c r="H9" s="97" t="str">
        <f>Timeline!H29</f>
        <v>Blank</v>
      </c>
      <c r="I9" s="97" t="str">
        <f>Timeline!I29</f>
        <v>Year -2</v>
      </c>
      <c r="J9" s="97" t="str">
        <f>Timeline!J29</f>
        <v>Year -1</v>
      </c>
      <c r="K9" s="97" t="str">
        <f>Timeline!K29</f>
        <v>Year 0</v>
      </c>
      <c r="L9" s="97" t="str">
        <f>Timeline!L29</f>
        <v>Year 1</v>
      </c>
      <c r="M9" s="97" t="str">
        <f>Timeline!M29</f>
        <v>Year 2</v>
      </c>
      <c r="N9" s="97" t="str">
        <f>Timeline!N29</f>
        <v>Year 3</v>
      </c>
      <c r="O9" s="97" t="str">
        <f>Timeline!O29</f>
        <v>Year 4</v>
      </c>
      <c r="P9" s="97" t="str">
        <f>Timeline!P29</f>
        <v>Year 5</v>
      </c>
      <c r="Q9" s="97" t="str">
        <f>Timeline!Q29</f>
        <v>Year 6</v>
      </c>
      <c r="R9" s="97" t="str">
        <f>Timeline!R29</f>
        <v>Year 7</v>
      </c>
      <c r="S9" s="97" t="str">
        <f>Timeline!S29</f>
        <v>Year 8</v>
      </c>
      <c r="T9" s="97" t="str">
        <f>Timeline!T29</f>
        <v>Year 9</v>
      </c>
      <c r="U9" s="97" t="str">
        <f>Timeline!U29</f>
        <v>Year 10</v>
      </c>
      <c r="V9" s="97" t="str">
        <f>Timeline!V29</f>
        <v>Year 11</v>
      </c>
      <c r="W9" s="97" t="str">
        <f>Timeline!W29</f>
        <v>Year 12</v>
      </c>
      <c r="X9" s="97" t="str">
        <f>Timeline!X29</f>
        <v>Year 13</v>
      </c>
      <c r="Y9" s="97" t="str">
        <f>Timeline!Y29</f>
        <v>Year 14</v>
      </c>
      <c r="Z9" s="97" t="str">
        <f>Timeline!Z29</f>
        <v>Year 15</v>
      </c>
      <c r="AA9" s="97" t="str">
        <f>Timeline!AA29</f>
        <v>Year 16</v>
      </c>
      <c r="AB9" s="97" t="str">
        <f>Timeline!AB29</f>
        <v>Year 17</v>
      </c>
      <c r="AC9" s="97" t="str">
        <f>Timeline!AC29</f>
        <v>Year 18</v>
      </c>
      <c r="AE9" s="97" t="str">
        <f>Timeline!AE29</f>
        <v>Year 1 (part)</v>
      </c>
      <c r="AG9" s="97" t="str">
        <f>Timeline!AG29</f>
        <v>Not used</v>
      </c>
      <c r="AI9" s="97" t="str">
        <f>Timeline!AI29</f>
        <v>Not used</v>
      </c>
      <c r="AK9" s="1038" t="s">
        <v>413</v>
      </c>
    </row>
    <row r="10" spans="2:37" ht="25.5">
      <c r="D10" s="1045" t="str">
        <f>Option_Switch</f>
        <v>Base Model</v>
      </c>
      <c r="E10" s="1046"/>
      <c r="F10" s="1039"/>
      <c r="G10" s="97" t="str">
        <f>Timeline!G30</f>
        <v>For Bidder Use</v>
      </c>
      <c r="H10" s="97" t="str">
        <f>Timeline!H30</f>
        <v>For Bidder Use</v>
      </c>
      <c r="I10" s="97" t="str">
        <f>Timeline!I30</f>
        <v>Actual</v>
      </c>
      <c r="J10" s="97" t="str">
        <f>Timeline!J30</f>
        <v>Actual</v>
      </c>
      <c r="K10" s="97" t="str">
        <f>Timeline!K30</f>
        <v>Forecast</v>
      </c>
      <c r="L10" s="97" t="str">
        <f>Timeline!L30</f>
        <v>Forecast</v>
      </c>
      <c r="M10" s="97" t="str">
        <f>Timeline!M30</f>
        <v>Core</v>
      </c>
      <c r="N10" s="97" t="str">
        <f>Timeline!N30</f>
        <v>Core</v>
      </c>
      <c r="O10" s="97" t="str">
        <f>Timeline!O30</f>
        <v>Core</v>
      </c>
      <c r="P10" s="97" t="str">
        <f>Timeline!P30</f>
        <v>Core</v>
      </c>
      <c r="Q10" s="97" t="str">
        <f>Timeline!Q30</f>
        <v>Core</v>
      </c>
      <c r="R10" s="97" t="str">
        <f>Timeline!R30</f>
        <v>Core</v>
      </c>
      <c r="S10" s="97" t="str">
        <f>Timeline!S30</f>
        <v>Core</v>
      </c>
      <c r="T10" s="97" t="str">
        <f>Timeline!T30</f>
        <v>Core</v>
      </c>
      <c r="U10" s="97" t="str">
        <f>Timeline!U30</f>
        <v>Option</v>
      </c>
      <c r="V10" s="97" t="str">
        <f>Timeline!V30</f>
        <v>Option</v>
      </c>
      <c r="W10" s="97" t="str">
        <f>Timeline!W30</f>
        <v>Not used</v>
      </c>
      <c r="X10" s="97" t="str">
        <f>Timeline!X30</f>
        <v>Not used</v>
      </c>
      <c r="Y10" s="97" t="str">
        <f>Timeline!Y30</f>
        <v>Not used</v>
      </c>
      <c r="Z10" s="97" t="str">
        <f>Timeline!Z30</f>
        <v>Not used</v>
      </c>
      <c r="AA10" s="97" t="str">
        <f>Timeline!AA30</f>
        <v>Not used</v>
      </c>
      <c r="AB10" s="97" t="str">
        <f>Timeline!AB30</f>
        <v>Not used</v>
      </c>
      <c r="AC10" s="97" t="str">
        <f>Timeline!AC30</f>
        <v>Not used</v>
      </c>
      <c r="AE10" s="97" t="str">
        <f>Timeline!AE30</f>
        <v>Core</v>
      </c>
      <c r="AG10" s="97" t="str">
        <f>Timeline!AG30</f>
        <v>Not used</v>
      </c>
      <c r="AI10" s="97" t="str">
        <f>Timeline!AI30</f>
        <v>Not used</v>
      </c>
      <c r="AK10" s="1043"/>
    </row>
    <row r="11" spans="2:37">
      <c r="D11" s="1051"/>
      <c r="E11" s="1052"/>
      <c r="F11" s="1040" t="s">
        <v>86</v>
      </c>
      <c r="G11" s="98" t="str">
        <f>IF(Timeline!G31="","",Timeline!G31)</f>
        <v/>
      </c>
      <c r="H11" s="98" t="str">
        <f>IF(Timeline!H31="","",Timeline!H31)</f>
        <v/>
      </c>
      <c r="I11" s="98">
        <f>IF(Timeline!I31="","",Timeline!I31)</f>
        <v>42094</v>
      </c>
      <c r="J11" s="98">
        <f>IF(Timeline!J31="","",Timeline!J31)</f>
        <v>42460</v>
      </c>
      <c r="K11" s="98">
        <f>IF(Timeline!K31="","",Timeline!K31)</f>
        <v>42825</v>
      </c>
      <c r="L11" s="98">
        <f>IF(Timeline!L31="","",Timeline!L31)</f>
        <v>43190</v>
      </c>
      <c r="M11" s="98">
        <f>IF(Timeline!M31="","",Timeline!M31)</f>
        <v>43555</v>
      </c>
      <c r="N11" s="98">
        <f>IF(Timeline!N31="","",Timeline!N31)</f>
        <v>43921</v>
      </c>
      <c r="O11" s="98">
        <f>IF(Timeline!O31="","",Timeline!O31)</f>
        <v>44286</v>
      </c>
      <c r="P11" s="98">
        <f>IF(Timeline!P31="","",Timeline!P31)</f>
        <v>44651</v>
      </c>
      <c r="Q11" s="98">
        <f>IF(Timeline!Q31="","",Timeline!Q31)</f>
        <v>45016</v>
      </c>
      <c r="R11" s="98">
        <f>IF(Timeline!R31="","",Timeline!R31)</f>
        <v>45382</v>
      </c>
      <c r="S11" s="98">
        <f>IF(Timeline!S31="","",Timeline!S31)</f>
        <v>45747</v>
      </c>
      <c r="T11" s="98">
        <f>IF(Timeline!T31="","",Timeline!T31)</f>
        <v>46112</v>
      </c>
      <c r="U11" s="98">
        <f>IF(Timeline!U31="","",Timeline!U31)</f>
        <v>46477</v>
      </c>
      <c r="V11" s="98">
        <f>IF(Timeline!V31="","",Timeline!V31)</f>
        <v>46843</v>
      </c>
      <c r="W11" s="98">
        <f>IF(Timeline!W31="","",Timeline!W31)</f>
        <v>47208</v>
      </c>
      <c r="X11" s="98">
        <f>IF(Timeline!X31="","",Timeline!X31)</f>
        <v>47573</v>
      </c>
      <c r="Y11" s="98">
        <f>IF(Timeline!Y31="","",Timeline!Y31)</f>
        <v>47938</v>
      </c>
      <c r="Z11" s="98">
        <f>IF(Timeline!Z31="","",Timeline!Z31)</f>
        <v>48304</v>
      </c>
      <c r="AA11" s="98">
        <f>IF(Timeline!AA31="","",Timeline!AA31)</f>
        <v>48669</v>
      </c>
      <c r="AB11" s="98">
        <f>IF(Timeline!AB31="","",Timeline!AB31)</f>
        <v>49034</v>
      </c>
      <c r="AC11" s="98">
        <f>IF(Timeline!AC31="","",Timeline!AC31)</f>
        <v>49399</v>
      </c>
      <c r="AE11" s="98">
        <f>IF(Timeline!AE31="","",Timeline!AE31)</f>
        <v>43190</v>
      </c>
      <c r="AG11" s="98">
        <f>IF(Timeline!AG31="","",Timeline!AG31)</f>
        <v>49034</v>
      </c>
      <c r="AI11" s="98">
        <f>IF(Timeline!AI31="","",Timeline!AI31)</f>
        <v>49399</v>
      </c>
      <c r="AK11" s="1044"/>
    </row>
    <row r="13" spans="2:37" ht="16.5">
      <c r="B13" s="5" t="s">
        <v>119</v>
      </c>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row>
    <row r="15" spans="2:37">
      <c r="B15" s="15" t="s">
        <v>441</v>
      </c>
      <c r="C15" s="15"/>
      <c r="D15" s="170"/>
      <c r="E15" s="170"/>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row>
    <row r="16" spans="2:37" ht="12.75" customHeight="1" outlineLevel="1"/>
    <row r="17" spans="4:37" ht="12.75" customHeight="1" outlineLevel="1">
      <c r="D17" s="100" t="str">
        <f>'Line Items'!D645</f>
        <v>Drivers</v>
      </c>
      <c r="E17" s="85"/>
      <c r="F17" s="101" t="s">
        <v>442</v>
      </c>
      <c r="G17" s="171"/>
      <c r="H17" s="171"/>
      <c r="I17" s="171"/>
      <c r="J17" s="171"/>
      <c r="K17" s="171"/>
      <c r="L17" s="171"/>
      <c r="M17" s="171"/>
      <c r="N17" s="171"/>
      <c r="O17" s="171"/>
      <c r="P17" s="171"/>
      <c r="Q17" s="171"/>
      <c r="R17" s="171"/>
      <c r="S17" s="171"/>
      <c r="T17" s="171"/>
      <c r="U17" s="171"/>
      <c r="V17" s="171"/>
      <c r="W17" s="171"/>
      <c r="X17" s="171"/>
      <c r="Y17" s="171"/>
      <c r="Z17" s="171"/>
      <c r="AA17" s="171"/>
      <c r="AB17" s="171"/>
      <c r="AC17" s="185"/>
      <c r="AE17" s="511"/>
      <c r="AG17" s="511"/>
      <c r="AI17" s="511"/>
      <c r="AK17" s="426"/>
    </row>
    <row r="18" spans="4:37" ht="12.75" customHeight="1" outlineLevel="1">
      <c r="D18" s="106" t="str">
        <f>'Line Items'!D646</f>
        <v>Trainee Drivers</v>
      </c>
      <c r="E18" s="89"/>
      <c r="F18" s="107" t="str">
        <f t="shared" ref="F18:F55" si="0">F17</f>
        <v>FTE</v>
      </c>
      <c r="G18" s="173"/>
      <c r="H18" s="173"/>
      <c r="I18" s="173"/>
      <c r="J18" s="173"/>
      <c r="K18" s="173"/>
      <c r="L18" s="173"/>
      <c r="M18" s="173"/>
      <c r="N18" s="173"/>
      <c r="O18" s="173"/>
      <c r="P18" s="173"/>
      <c r="Q18" s="173"/>
      <c r="R18" s="173"/>
      <c r="S18" s="173"/>
      <c r="T18" s="173"/>
      <c r="U18" s="173"/>
      <c r="V18" s="173"/>
      <c r="W18" s="173"/>
      <c r="X18" s="173"/>
      <c r="Y18" s="173"/>
      <c r="Z18" s="173"/>
      <c r="AA18" s="173"/>
      <c r="AB18" s="173"/>
      <c r="AC18" s="174"/>
      <c r="AE18" s="507"/>
      <c r="AG18" s="507"/>
      <c r="AI18" s="507"/>
      <c r="AK18" s="194"/>
    </row>
    <row r="19" spans="4:37" ht="12.75" customHeight="1" outlineLevel="1">
      <c r="D19" s="106" t="str">
        <f>'Line Items'!D647</f>
        <v>Conductors</v>
      </c>
      <c r="E19" s="89"/>
      <c r="F19" s="107" t="str">
        <f t="shared" si="0"/>
        <v>FTE</v>
      </c>
      <c r="G19" s="173"/>
      <c r="H19" s="173"/>
      <c r="I19" s="173"/>
      <c r="J19" s="173"/>
      <c r="K19" s="173"/>
      <c r="L19" s="173"/>
      <c r="M19" s="173"/>
      <c r="N19" s="173"/>
      <c r="O19" s="173"/>
      <c r="P19" s="173"/>
      <c r="Q19" s="173"/>
      <c r="R19" s="173"/>
      <c r="S19" s="173"/>
      <c r="T19" s="173"/>
      <c r="U19" s="173"/>
      <c r="V19" s="173"/>
      <c r="W19" s="173"/>
      <c r="X19" s="173"/>
      <c r="Y19" s="173"/>
      <c r="Z19" s="173"/>
      <c r="AA19" s="173"/>
      <c r="AB19" s="173"/>
      <c r="AC19" s="174"/>
      <c r="AE19" s="507"/>
      <c r="AG19" s="507"/>
      <c r="AI19" s="507"/>
      <c r="AK19" s="194"/>
    </row>
    <row r="20" spans="4:37" ht="12.75" customHeight="1" outlineLevel="1">
      <c r="D20" s="106" t="str">
        <f>'Line Items'!D648</f>
        <v>Trainee Conductors</v>
      </c>
      <c r="E20" s="89"/>
      <c r="F20" s="107" t="str">
        <f t="shared" si="0"/>
        <v>FTE</v>
      </c>
      <c r="G20" s="173"/>
      <c r="H20" s="173"/>
      <c r="I20" s="173"/>
      <c r="J20" s="173"/>
      <c r="K20" s="173"/>
      <c r="L20" s="173"/>
      <c r="M20" s="173"/>
      <c r="N20" s="173"/>
      <c r="O20" s="173"/>
      <c r="P20" s="173"/>
      <c r="Q20" s="173"/>
      <c r="R20" s="173"/>
      <c r="S20" s="173"/>
      <c r="T20" s="173"/>
      <c r="U20" s="173"/>
      <c r="V20" s="173"/>
      <c r="W20" s="173"/>
      <c r="X20" s="173"/>
      <c r="Y20" s="173"/>
      <c r="Z20" s="173"/>
      <c r="AA20" s="173"/>
      <c r="AB20" s="173"/>
      <c r="AC20" s="174"/>
      <c r="AE20" s="507"/>
      <c r="AG20" s="507"/>
      <c r="AI20" s="507"/>
      <c r="AK20" s="194"/>
    </row>
    <row r="21" spans="4:37" ht="12.75" customHeight="1" outlineLevel="1">
      <c r="D21" s="106" t="str">
        <f>'Line Items'!D649</f>
        <v>Station - Sales</v>
      </c>
      <c r="E21" s="89"/>
      <c r="F21" s="107" t="str">
        <f t="shared" si="0"/>
        <v>FTE</v>
      </c>
      <c r="G21" s="173"/>
      <c r="H21" s="173"/>
      <c r="I21" s="173"/>
      <c r="J21" s="173"/>
      <c r="K21" s="173"/>
      <c r="L21" s="173"/>
      <c r="M21" s="173"/>
      <c r="N21" s="173"/>
      <c r="O21" s="173"/>
      <c r="P21" s="173"/>
      <c r="Q21" s="173"/>
      <c r="R21" s="173"/>
      <c r="S21" s="173"/>
      <c r="T21" s="173"/>
      <c r="U21" s="173"/>
      <c r="V21" s="173"/>
      <c r="W21" s="173"/>
      <c r="X21" s="173"/>
      <c r="Y21" s="173"/>
      <c r="Z21" s="173"/>
      <c r="AA21" s="173"/>
      <c r="AB21" s="173"/>
      <c r="AC21" s="174"/>
      <c r="AE21" s="507"/>
      <c r="AG21" s="507"/>
      <c r="AI21" s="507"/>
      <c r="AK21" s="194"/>
    </row>
    <row r="22" spans="4:37" ht="12.75" customHeight="1" outlineLevel="1">
      <c r="D22" s="106" t="str">
        <f>'Line Items'!D650</f>
        <v>Station - Platform</v>
      </c>
      <c r="E22" s="89"/>
      <c r="F22" s="107" t="str">
        <f t="shared" si="0"/>
        <v>FTE</v>
      </c>
      <c r="G22" s="173"/>
      <c r="H22" s="173"/>
      <c r="I22" s="173"/>
      <c r="J22" s="173"/>
      <c r="K22" s="173"/>
      <c r="L22" s="173"/>
      <c r="M22" s="173"/>
      <c r="N22" s="173"/>
      <c r="O22" s="173"/>
      <c r="P22" s="173"/>
      <c r="Q22" s="173"/>
      <c r="R22" s="173"/>
      <c r="S22" s="173"/>
      <c r="T22" s="173"/>
      <c r="U22" s="173"/>
      <c r="V22" s="173"/>
      <c r="W22" s="173"/>
      <c r="X22" s="173"/>
      <c r="Y22" s="173"/>
      <c r="Z22" s="173"/>
      <c r="AA22" s="173"/>
      <c r="AB22" s="173"/>
      <c r="AC22" s="174"/>
      <c r="AE22" s="507"/>
      <c r="AG22" s="507"/>
      <c r="AI22" s="507"/>
      <c r="AK22" s="194"/>
    </row>
    <row r="23" spans="4:37" ht="12.75" customHeight="1" outlineLevel="1">
      <c r="D23" s="106" t="str">
        <f>'Line Items'!D651</f>
        <v>Station - Gating</v>
      </c>
      <c r="E23" s="89"/>
      <c r="F23" s="107" t="str">
        <f t="shared" si="0"/>
        <v>FTE</v>
      </c>
      <c r="G23" s="173"/>
      <c r="H23" s="173"/>
      <c r="I23" s="173"/>
      <c r="J23" s="173"/>
      <c r="K23" s="173"/>
      <c r="L23" s="173"/>
      <c r="M23" s="173"/>
      <c r="N23" s="173"/>
      <c r="O23" s="173"/>
      <c r="P23" s="173"/>
      <c r="Q23" s="173"/>
      <c r="R23" s="173"/>
      <c r="S23" s="173"/>
      <c r="T23" s="173"/>
      <c r="U23" s="173"/>
      <c r="V23" s="173"/>
      <c r="W23" s="173"/>
      <c r="X23" s="173"/>
      <c r="Y23" s="173"/>
      <c r="Z23" s="173"/>
      <c r="AA23" s="173"/>
      <c r="AB23" s="173"/>
      <c r="AC23" s="174"/>
      <c r="AE23" s="507"/>
      <c r="AG23" s="507"/>
      <c r="AI23" s="507"/>
      <c r="AK23" s="194"/>
    </row>
    <row r="24" spans="4:37" ht="12.75" customHeight="1" outlineLevel="1">
      <c r="D24" s="106" t="str">
        <f>'Line Items'!D652</f>
        <v>Revenue Protection</v>
      </c>
      <c r="E24" s="89"/>
      <c r="F24" s="107" t="str">
        <f t="shared" si="0"/>
        <v>FTE</v>
      </c>
      <c r="G24" s="173"/>
      <c r="H24" s="173"/>
      <c r="I24" s="173"/>
      <c r="J24" s="173"/>
      <c r="K24" s="173"/>
      <c r="L24" s="173"/>
      <c r="M24" s="173"/>
      <c r="N24" s="173"/>
      <c r="O24" s="173"/>
      <c r="P24" s="173"/>
      <c r="Q24" s="173"/>
      <c r="R24" s="173"/>
      <c r="S24" s="173"/>
      <c r="T24" s="173"/>
      <c r="U24" s="173"/>
      <c r="V24" s="173"/>
      <c r="W24" s="173"/>
      <c r="X24" s="173"/>
      <c r="Y24" s="173"/>
      <c r="Z24" s="173"/>
      <c r="AA24" s="173"/>
      <c r="AB24" s="173"/>
      <c r="AC24" s="174"/>
      <c r="AE24" s="507"/>
      <c r="AG24" s="507"/>
      <c r="AI24" s="507"/>
      <c r="AK24" s="194"/>
    </row>
    <row r="25" spans="4:37" ht="12.75" customHeight="1" outlineLevel="1">
      <c r="D25" s="106" t="str">
        <f>'Line Items'!D653</f>
        <v>Engineering - Shunters</v>
      </c>
      <c r="E25" s="89"/>
      <c r="F25" s="107" t="str">
        <f t="shared" si="0"/>
        <v>FTE</v>
      </c>
      <c r="G25" s="173"/>
      <c r="H25" s="173"/>
      <c r="I25" s="173"/>
      <c r="J25" s="173"/>
      <c r="K25" s="173"/>
      <c r="L25" s="173"/>
      <c r="M25" s="173"/>
      <c r="N25" s="173"/>
      <c r="O25" s="173"/>
      <c r="P25" s="173"/>
      <c r="Q25" s="173"/>
      <c r="R25" s="173"/>
      <c r="S25" s="173"/>
      <c r="T25" s="173"/>
      <c r="U25" s="173"/>
      <c r="V25" s="173"/>
      <c r="W25" s="173"/>
      <c r="X25" s="173"/>
      <c r="Y25" s="173"/>
      <c r="Z25" s="173"/>
      <c r="AA25" s="173"/>
      <c r="AB25" s="173"/>
      <c r="AC25" s="174"/>
      <c r="AE25" s="507"/>
      <c r="AG25" s="507"/>
      <c r="AI25" s="507"/>
      <c r="AK25" s="194"/>
    </row>
    <row r="26" spans="4:37" ht="12.75" customHeight="1" outlineLevel="1">
      <c r="D26" s="106" t="str">
        <f>'Line Items'!D654</f>
        <v>Engineering - Workshop</v>
      </c>
      <c r="E26" s="89"/>
      <c r="F26" s="107" t="str">
        <f t="shared" si="0"/>
        <v>FTE</v>
      </c>
      <c r="G26" s="173"/>
      <c r="H26" s="173"/>
      <c r="I26" s="173"/>
      <c r="J26" s="173"/>
      <c r="K26" s="173"/>
      <c r="L26" s="173"/>
      <c r="M26" s="173"/>
      <c r="N26" s="173"/>
      <c r="O26" s="173"/>
      <c r="P26" s="173"/>
      <c r="Q26" s="173"/>
      <c r="R26" s="173"/>
      <c r="S26" s="173"/>
      <c r="T26" s="173"/>
      <c r="U26" s="173"/>
      <c r="V26" s="173"/>
      <c r="W26" s="173"/>
      <c r="X26" s="173"/>
      <c r="Y26" s="173"/>
      <c r="Z26" s="173"/>
      <c r="AA26" s="173"/>
      <c r="AB26" s="173"/>
      <c r="AC26" s="174"/>
      <c r="AE26" s="507"/>
      <c r="AG26" s="507"/>
      <c r="AI26" s="507"/>
      <c r="AK26" s="194"/>
    </row>
    <row r="27" spans="4:37" ht="12.75" customHeight="1" outlineLevel="1">
      <c r="D27" s="106" t="str">
        <f>'Line Items'!D655</f>
        <v>Station Cleaners</v>
      </c>
      <c r="E27" s="89"/>
      <c r="F27" s="107" t="str">
        <f t="shared" si="0"/>
        <v>FTE</v>
      </c>
      <c r="G27" s="173"/>
      <c r="H27" s="173"/>
      <c r="I27" s="173"/>
      <c r="J27" s="173"/>
      <c r="K27" s="173"/>
      <c r="L27" s="173"/>
      <c r="M27" s="173"/>
      <c r="N27" s="173"/>
      <c r="O27" s="173"/>
      <c r="P27" s="173"/>
      <c r="Q27" s="173"/>
      <c r="R27" s="173"/>
      <c r="S27" s="173"/>
      <c r="T27" s="173"/>
      <c r="U27" s="173"/>
      <c r="V27" s="173"/>
      <c r="W27" s="173"/>
      <c r="X27" s="173"/>
      <c r="Y27" s="173"/>
      <c r="Z27" s="173"/>
      <c r="AA27" s="173"/>
      <c r="AB27" s="173"/>
      <c r="AC27" s="174"/>
      <c r="AE27" s="507"/>
      <c r="AG27" s="507"/>
      <c r="AI27" s="507"/>
      <c r="AK27" s="194"/>
    </row>
    <row r="28" spans="4:37" ht="12.75" customHeight="1" outlineLevel="1">
      <c r="D28" s="106" t="str">
        <f>'Line Items'!D656</f>
        <v>Train Cleaners</v>
      </c>
      <c r="E28" s="89"/>
      <c r="F28" s="107" t="str">
        <f t="shared" si="0"/>
        <v>FTE</v>
      </c>
      <c r="G28" s="173"/>
      <c r="H28" s="173"/>
      <c r="I28" s="173"/>
      <c r="J28" s="173"/>
      <c r="K28" s="173"/>
      <c r="L28" s="173"/>
      <c r="M28" s="173"/>
      <c r="N28" s="173"/>
      <c r="O28" s="173"/>
      <c r="P28" s="173"/>
      <c r="Q28" s="173"/>
      <c r="R28" s="173"/>
      <c r="S28" s="173"/>
      <c r="T28" s="173"/>
      <c r="U28" s="173"/>
      <c r="V28" s="173"/>
      <c r="W28" s="173"/>
      <c r="X28" s="173"/>
      <c r="Y28" s="173"/>
      <c r="Z28" s="173"/>
      <c r="AA28" s="173"/>
      <c r="AB28" s="173"/>
      <c r="AC28" s="174"/>
      <c r="AE28" s="507"/>
      <c r="AG28" s="507"/>
      <c r="AI28" s="507"/>
      <c r="AK28" s="194"/>
    </row>
    <row r="29" spans="4:37" ht="12.75" customHeight="1" outlineLevel="1">
      <c r="D29" s="106" t="str">
        <f>'Line Items'!D657</f>
        <v>Mgt &amp; Support - Station Mgt</v>
      </c>
      <c r="E29" s="89"/>
      <c r="F29" s="107" t="str">
        <f t="shared" si="0"/>
        <v>FTE</v>
      </c>
      <c r="G29" s="173"/>
      <c r="H29" s="173"/>
      <c r="I29" s="173"/>
      <c r="J29" s="173"/>
      <c r="K29" s="173"/>
      <c r="L29" s="173"/>
      <c r="M29" s="173"/>
      <c r="N29" s="173"/>
      <c r="O29" s="173"/>
      <c r="P29" s="173"/>
      <c r="Q29" s="173"/>
      <c r="R29" s="173"/>
      <c r="S29" s="173"/>
      <c r="T29" s="173"/>
      <c r="U29" s="173"/>
      <c r="V29" s="173"/>
      <c r="W29" s="173"/>
      <c r="X29" s="173"/>
      <c r="Y29" s="173"/>
      <c r="Z29" s="173"/>
      <c r="AA29" s="173"/>
      <c r="AB29" s="173"/>
      <c r="AC29" s="174"/>
      <c r="AE29" s="507"/>
      <c r="AG29" s="507"/>
      <c r="AI29" s="507"/>
      <c r="AK29" s="194"/>
    </row>
    <row r="30" spans="4:37" ht="12.75" customHeight="1" outlineLevel="1">
      <c r="D30" s="106" t="str">
        <f>'Line Items'!D658</f>
        <v>Mgt &amp; Support - Engineering Mgt</v>
      </c>
      <c r="E30" s="89"/>
      <c r="F30" s="107" t="str">
        <f t="shared" si="0"/>
        <v>FTE</v>
      </c>
      <c r="G30" s="173"/>
      <c r="H30" s="173"/>
      <c r="I30" s="173"/>
      <c r="J30" s="173"/>
      <c r="K30" s="173"/>
      <c r="L30" s="173"/>
      <c r="M30" s="173"/>
      <c r="N30" s="173"/>
      <c r="O30" s="173"/>
      <c r="P30" s="173"/>
      <c r="Q30" s="173"/>
      <c r="R30" s="173"/>
      <c r="S30" s="173"/>
      <c r="T30" s="173"/>
      <c r="U30" s="173"/>
      <c r="V30" s="173"/>
      <c r="W30" s="173"/>
      <c r="X30" s="173"/>
      <c r="Y30" s="173"/>
      <c r="Z30" s="173"/>
      <c r="AA30" s="173"/>
      <c r="AB30" s="173"/>
      <c r="AC30" s="174"/>
      <c r="AE30" s="507"/>
      <c r="AG30" s="507"/>
      <c r="AI30" s="507"/>
      <c r="AK30" s="194"/>
    </row>
    <row r="31" spans="4:37" ht="12.75" customHeight="1" outlineLevel="1">
      <c r="D31" s="106" t="str">
        <f>'Line Items'!D659</f>
        <v>Mgt &amp; Support - Ops Mgt</v>
      </c>
      <c r="E31" s="89"/>
      <c r="F31" s="107" t="str">
        <f t="shared" si="0"/>
        <v>FTE</v>
      </c>
      <c r="G31" s="173"/>
      <c r="H31" s="173"/>
      <c r="I31" s="173"/>
      <c r="J31" s="173"/>
      <c r="K31" s="173"/>
      <c r="L31" s="173"/>
      <c r="M31" s="173"/>
      <c r="N31" s="173"/>
      <c r="O31" s="173"/>
      <c r="P31" s="173"/>
      <c r="Q31" s="173"/>
      <c r="R31" s="173"/>
      <c r="S31" s="173"/>
      <c r="T31" s="173"/>
      <c r="U31" s="173"/>
      <c r="V31" s="173"/>
      <c r="W31" s="173"/>
      <c r="X31" s="173"/>
      <c r="Y31" s="173"/>
      <c r="Z31" s="173"/>
      <c r="AA31" s="173"/>
      <c r="AB31" s="173"/>
      <c r="AC31" s="174"/>
      <c r="AE31" s="507"/>
      <c r="AG31" s="507"/>
      <c r="AI31" s="507"/>
      <c r="AK31" s="194"/>
    </row>
    <row r="32" spans="4:37" ht="12.75" customHeight="1" outlineLevel="1">
      <c r="D32" s="106" t="str">
        <f>'Line Items'!D660</f>
        <v>Mgt &amp; Support - Directors</v>
      </c>
      <c r="E32" s="89"/>
      <c r="F32" s="107" t="str">
        <f t="shared" si="0"/>
        <v>FTE</v>
      </c>
      <c r="G32" s="173"/>
      <c r="H32" s="173"/>
      <c r="I32" s="173"/>
      <c r="J32" s="173"/>
      <c r="K32" s="173"/>
      <c r="L32" s="173"/>
      <c r="M32" s="173"/>
      <c r="N32" s="173"/>
      <c r="O32" s="173"/>
      <c r="P32" s="173"/>
      <c r="Q32" s="173"/>
      <c r="R32" s="173"/>
      <c r="S32" s="173"/>
      <c r="T32" s="173"/>
      <c r="U32" s="173"/>
      <c r="V32" s="173"/>
      <c r="W32" s="173"/>
      <c r="X32" s="173"/>
      <c r="Y32" s="173"/>
      <c r="Z32" s="173"/>
      <c r="AA32" s="173"/>
      <c r="AB32" s="173"/>
      <c r="AC32" s="174"/>
      <c r="AE32" s="507"/>
      <c r="AG32" s="507"/>
      <c r="AI32" s="507"/>
      <c r="AK32" s="194"/>
    </row>
    <row r="33" spans="4:37" ht="12.75" customHeight="1" outlineLevel="1">
      <c r="D33" s="106" t="str">
        <f>'Line Items'!D661</f>
        <v>Mgt &amp; Support - Other HQ</v>
      </c>
      <c r="E33" s="89"/>
      <c r="F33" s="107" t="str">
        <f t="shared" si="0"/>
        <v>FTE</v>
      </c>
      <c r="G33" s="173"/>
      <c r="H33" s="173"/>
      <c r="I33" s="173"/>
      <c r="J33" s="173"/>
      <c r="K33" s="173"/>
      <c r="L33" s="173"/>
      <c r="M33" s="173"/>
      <c r="N33" s="173"/>
      <c r="O33" s="173"/>
      <c r="P33" s="173"/>
      <c r="Q33" s="173"/>
      <c r="R33" s="173"/>
      <c r="S33" s="173"/>
      <c r="T33" s="173"/>
      <c r="U33" s="173"/>
      <c r="V33" s="173"/>
      <c r="W33" s="173"/>
      <c r="X33" s="173"/>
      <c r="Y33" s="173"/>
      <c r="Z33" s="173"/>
      <c r="AA33" s="173"/>
      <c r="AB33" s="173"/>
      <c r="AC33" s="174"/>
      <c r="AE33" s="507"/>
      <c r="AG33" s="507"/>
      <c r="AI33" s="507"/>
      <c r="AK33" s="194"/>
    </row>
    <row r="34" spans="4:37" ht="12.75" customHeight="1" outlineLevel="1">
      <c r="D34" s="106" t="str">
        <f>'Line Items'!D662</f>
        <v>[Staff Functions Line 18]</v>
      </c>
      <c r="E34" s="89"/>
      <c r="F34" s="107" t="str">
        <f t="shared" si="0"/>
        <v>FTE</v>
      </c>
      <c r="G34" s="173"/>
      <c r="H34" s="173"/>
      <c r="I34" s="173"/>
      <c r="J34" s="173"/>
      <c r="K34" s="173"/>
      <c r="L34" s="173"/>
      <c r="M34" s="173"/>
      <c r="N34" s="173"/>
      <c r="O34" s="173"/>
      <c r="P34" s="173"/>
      <c r="Q34" s="173"/>
      <c r="R34" s="173"/>
      <c r="S34" s="173"/>
      <c r="T34" s="173"/>
      <c r="U34" s="173"/>
      <c r="V34" s="173"/>
      <c r="W34" s="173"/>
      <c r="X34" s="173"/>
      <c r="Y34" s="173"/>
      <c r="Z34" s="173"/>
      <c r="AA34" s="173"/>
      <c r="AB34" s="173"/>
      <c r="AC34" s="174"/>
      <c r="AE34" s="507"/>
      <c r="AG34" s="507"/>
      <c r="AI34" s="507"/>
      <c r="AK34" s="194"/>
    </row>
    <row r="35" spans="4:37" ht="12.75" customHeight="1" outlineLevel="1">
      <c r="D35" s="106" t="str">
        <f>'Line Items'!D663</f>
        <v>[Staff Functions Line 19]</v>
      </c>
      <c r="E35" s="89"/>
      <c r="F35" s="107" t="str">
        <f t="shared" si="0"/>
        <v>FTE</v>
      </c>
      <c r="G35" s="173"/>
      <c r="H35" s="173"/>
      <c r="I35" s="173"/>
      <c r="J35" s="173"/>
      <c r="K35" s="173"/>
      <c r="L35" s="173"/>
      <c r="M35" s="173"/>
      <c r="N35" s="173"/>
      <c r="O35" s="173"/>
      <c r="P35" s="173"/>
      <c r="Q35" s="173"/>
      <c r="R35" s="173"/>
      <c r="S35" s="173"/>
      <c r="T35" s="173"/>
      <c r="U35" s="173"/>
      <c r="V35" s="173"/>
      <c r="W35" s="173"/>
      <c r="X35" s="173"/>
      <c r="Y35" s="173"/>
      <c r="Z35" s="173"/>
      <c r="AA35" s="173"/>
      <c r="AB35" s="173"/>
      <c r="AC35" s="174"/>
      <c r="AE35" s="507"/>
      <c r="AG35" s="507"/>
      <c r="AI35" s="507"/>
      <c r="AK35" s="194"/>
    </row>
    <row r="36" spans="4:37" ht="12.75" customHeight="1" outlineLevel="1">
      <c r="D36" s="106" t="str">
        <f>'Line Items'!D664</f>
        <v>[Staff Functions Line 20]</v>
      </c>
      <c r="E36" s="89"/>
      <c r="F36" s="107" t="str">
        <f t="shared" si="0"/>
        <v>FTE</v>
      </c>
      <c r="G36" s="173"/>
      <c r="H36" s="173"/>
      <c r="I36" s="173"/>
      <c r="J36" s="173"/>
      <c r="K36" s="173"/>
      <c r="L36" s="173"/>
      <c r="M36" s="173"/>
      <c r="N36" s="173"/>
      <c r="O36" s="173"/>
      <c r="P36" s="173"/>
      <c r="Q36" s="173"/>
      <c r="R36" s="173"/>
      <c r="S36" s="173"/>
      <c r="T36" s="173"/>
      <c r="U36" s="173"/>
      <c r="V36" s="173"/>
      <c r="W36" s="173"/>
      <c r="X36" s="173"/>
      <c r="Y36" s="173"/>
      <c r="Z36" s="173"/>
      <c r="AA36" s="173"/>
      <c r="AB36" s="173"/>
      <c r="AC36" s="174"/>
      <c r="AE36" s="507"/>
      <c r="AG36" s="507"/>
      <c r="AI36" s="507"/>
      <c r="AK36" s="194"/>
    </row>
    <row r="37" spans="4:37" ht="12.75" customHeight="1" outlineLevel="1">
      <c r="D37" s="106" t="str">
        <f>'Line Items'!D665</f>
        <v>[Staff Functions Line 21]</v>
      </c>
      <c r="E37" s="89"/>
      <c r="F37" s="107" t="str">
        <f t="shared" si="0"/>
        <v>FTE</v>
      </c>
      <c r="G37" s="173"/>
      <c r="H37" s="173"/>
      <c r="I37" s="173"/>
      <c r="J37" s="173"/>
      <c r="K37" s="173"/>
      <c r="L37" s="173"/>
      <c r="M37" s="173"/>
      <c r="N37" s="173"/>
      <c r="O37" s="173"/>
      <c r="P37" s="173"/>
      <c r="Q37" s="173"/>
      <c r="R37" s="173"/>
      <c r="S37" s="173"/>
      <c r="T37" s="173"/>
      <c r="U37" s="173"/>
      <c r="V37" s="173"/>
      <c r="W37" s="173"/>
      <c r="X37" s="173"/>
      <c r="Y37" s="173"/>
      <c r="Z37" s="173"/>
      <c r="AA37" s="173"/>
      <c r="AB37" s="173"/>
      <c r="AC37" s="174"/>
      <c r="AE37" s="507"/>
      <c r="AG37" s="507"/>
      <c r="AI37" s="507"/>
      <c r="AK37" s="194"/>
    </row>
    <row r="38" spans="4:37" ht="12.75" customHeight="1" outlineLevel="1">
      <c r="D38" s="106" t="str">
        <f>'Line Items'!D666</f>
        <v>[Staff Functions Line 22]</v>
      </c>
      <c r="E38" s="89"/>
      <c r="F38" s="107" t="str">
        <f t="shared" si="0"/>
        <v>FTE</v>
      </c>
      <c r="G38" s="173"/>
      <c r="H38" s="173"/>
      <c r="I38" s="173"/>
      <c r="J38" s="173"/>
      <c r="K38" s="173"/>
      <c r="L38" s="173"/>
      <c r="M38" s="173"/>
      <c r="N38" s="173"/>
      <c r="O38" s="173"/>
      <c r="P38" s="173"/>
      <c r="Q38" s="173"/>
      <c r="R38" s="173"/>
      <c r="S38" s="173"/>
      <c r="T38" s="173"/>
      <c r="U38" s="173"/>
      <c r="V38" s="173"/>
      <c r="W38" s="173"/>
      <c r="X38" s="173"/>
      <c r="Y38" s="173"/>
      <c r="Z38" s="173"/>
      <c r="AA38" s="173"/>
      <c r="AB38" s="173"/>
      <c r="AC38" s="174"/>
      <c r="AE38" s="507"/>
      <c r="AG38" s="507"/>
      <c r="AI38" s="507"/>
      <c r="AK38" s="194"/>
    </row>
    <row r="39" spans="4:37" ht="12.75" customHeight="1" outlineLevel="1">
      <c r="D39" s="106" t="str">
        <f>'Line Items'!D667</f>
        <v>[Staff Functions Line 23]</v>
      </c>
      <c r="E39" s="89"/>
      <c r="F39" s="107" t="str">
        <f t="shared" si="0"/>
        <v>FTE</v>
      </c>
      <c r="G39" s="173"/>
      <c r="H39" s="173"/>
      <c r="I39" s="173"/>
      <c r="J39" s="173"/>
      <c r="K39" s="173"/>
      <c r="L39" s="173"/>
      <c r="M39" s="173"/>
      <c r="N39" s="173"/>
      <c r="O39" s="173"/>
      <c r="P39" s="173"/>
      <c r="Q39" s="173"/>
      <c r="R39" s="173"/>
      <c r="S39" s="173"/>
      <c r="T39" s="173"/>
      <c r="U39" s="173"/>
      <c r="V39" s="173"/>
      <c r="W39" s="173"/>
      <c r="X39" s="173"/>
      <c r="Y39" s="173"/>
      <c r="Z39" s="173"/>
      <c r="AA39" s="173"/>
      <c r="AB39" s="173"/>
      <c r="AC39" s="174"/>
      <c r="AE39" s="507"/>
      <c r="AG39" s="507"/>
      <c r="AI39" s="507"/>
      <c r="AK39" s="194"/>
    </row>
    <row r="40" spans="4:37" ht="12.75" customHeight="1" outlineLevel="1">
      <c r="D40" s="106" t="str">
        <f>'Line Items'!D668</f>
        <v>[Staff Functions Line 24]</v>
      </c>
      <c r="E40" s="89"/>
      <c r="F40" s="107" t="str">
        <f t="shared" si="0"/>
        <v>FTE</v>
      </c>
      <c r="G40" s="173"/>
      <c r="H40" s="173"/>
      <c r="I40" s="173"/>
      <c r="J40" s="173"/>
      <c r="K40" s="173"/>
      <c r="L40" s="173"/>
      <c r="M40" s="173"/>
      <c r="N40" s="173"/>
      <c r="O40" s="173"/>
      <c r="P40" s="173"/>
      <c r="Q40" s="173"/>
      <c r="R40" s="173"/>
      <c r="S40" s="173"/>
      <c r="T40" s="173"/>
      <c r="U40" s="173"/>
      <c r="V40" s="173"/>
      <c r="W40" s="173"/>
      <c r="X40" s="173"/>
      <c r="Y40" s="173"/>
      <c r="Z40" s="173"/>
      <c r="AA40" s="173"/>
      <c r="AB40" s="173"/>
      <c r="AC40" s="174"/>
      <c r="AE40" s="507"/>
      <c r="AG40" s="507"/>
      <c r="AI40" s="507"/>
      <c r="AK40" s="194"/>
    </row>
    <row r="41" spans="4:37" ht="12.75" customHeight="1" outlineLevel="1">
      <c r="D41" s="106" t="str">
        <f>'Line Items'!D669</f>
        <v>[Staff Functions Line 25]</v>
      </c>
      <c r="E41" s="89"/>
      <c r="F41" s="107" t="str">
        <f t="shared" si="0"/>
        <v>FTE</v>
      </c>
      <c r="G41" s="173"/>
      <c r="H41" s="173"/>
      <c r="I41" s="173"/>
      <c r="J41" s="173"/>
      <c r="K41" s="173"/>
      <c r="L41" s="173"/>
      <c r="M41" s="173"/>
      <c r="N41" s="173"/>
      <c r="O41" s="173"/>
      <c r="P41" s="173"/>
      <c r="Q41" s="173"/>
      <c r="R41" s="173"/>
      <c r="S41" s="173"/>
      <c r="T41" s="173"/>
      <c r="U41" s="173"/>
      <c r="V41" s="173"/>
      <c r="W41" s="173"/>
      <c r="X41" s="173"/>
      <c r="Y41" s="173"/>
      <c r="Z41" s="173"/>
      <c r="AA41" s="173"/>
      <c r="AB41" s="173"/>
      <c r="AC41" s="174"/>
      <c r="AE41" s="507"/>
      <c r="AG41" s="507"/>
      <c r="AI41" s="507"/>
      <c r="AK41" s="194"/>
    </row>
    <row r="42" spans="4:37" ht="12.75" customHeight="1" outlineLevel="1">
      <c r="D42" s="106" t="str">
        <f>'Line Items'!D670</f>
        <v>[Staff Functions Line 26]</v>
      </c>
      <c r="E42" s="89"/>
      <c r="F42" s="107" t="str">
        <f t="shared" si="0"/>
        <v>FTE</v>
      </c>
      <c r="G42" s="173"/>
      <c r="H42" s="173"/>
      <c r="I42" s="173"/>
      <c r="J42" s="173"/>
      <c r="K42" s="173"/>
      <c r="L42" s="173"/>
      <c r="M42" s="173"/>
      <c r="N42" s="173"/>
      <c r="O42" s="173"/>
      <c r="P42" s="173"/>
      <c r="Q42" s="173"/>
      <c r="R42" s="173"/>
      <c r="S42" s="173"/>
      <c r="T42" s="173"/>
      <c r="U42" s="173"/>
      <c r="V42" s="173"/>
      <c r="W42" s="173"/>
      <c r="X42" s="173"/>
      <c r="Y42" s="173"/>
      <c r="Z42" s="173"/>
      <c r="AA42" s="173"/>
      <c r="AB42" s="173"/>
      <c r="AC42" s="174"/>
      <c r="AE42" s="507"/>
      <c r="AG42" s="507"/>
      <c r="AI42" s="507"/>
      <c r="AK42" s="194"/>
    </row>
    <row r="43" spans="4:37" ht="12.75" customHeight="1" outlineLevel="1">
      <c r="D43" s="106" t="str">
        <f>'Line Items'!D671</f>
        <v>[Staff Functions Line 27]</v>
      </c>
      <c r="E43" s="89"/>
      <c r="F43" s="107" t="str">
        <f t="shared" si="0"/>
        <v>FTE</v>
      </c>
      <c r="G43" s="173"/>
      <c r="H43" s="173"/>
      <c r="I43" s="173"/>
      <c r="J43" s="173"/>
      <c r="K43" s="173"/>
      <c r="L43" s="173"/>
      <c r="M43" s="173"/>
      <c r="N43" s="173"/>
      <c r="O43" s="173"/>
      <c r="P43" s="173"/>
      <c r="Q43" s="173"/>
      <c r="R43" s="173"/>
      <c r="S43" s="173"/>
      <c r="T43" s="173"/>
      <c r="U43" s="173"/>
      <c r="V43" s="173"/>
      <c r="W43" s="173"/>
      <c r="X43" s="173"/>
      <c r="Y43" s="173"/>
      <c r="Z43" s="173"/>
      <c r="AA43" s="173"/>
      <c r="AB43" s="173"/>
      <c r="AC43" s="174"/>
      <c r="AE43" s="507"/>
      <c r="AG43" s="507"/>
      <c r="AI43" s="507"/>
      <c r="AK43" s="194"/>
    </row>
    <row r="44" spans="4:37" ht="12.75" customHeight="1" outlineLevel="1">
      <c r="D44" s="106" t="str">
        <f>'Line Items'!D672</f>
        <v>[Staff Functions Line 28]</v>
      </c>
      <c r="E44" s="89"/>
      <c r="F44" s="107" t="str">
        <f t="shared" si="0"/>
        <v>FTE</v>
      </c>
      <c r="G44" s="173"/>
      <c r="H44" s="173"/>
      <c r="I44" s="173"/>
      <c r="J44" s="173"/>
      <c r="K44" s="173"/>
      <c r="L44" s="173"/>
      <c r="M44" s="173"/>
      <c r="N44" s="173"/>
      <c r="O44" s="173"/>
      <c r="P44" s="173"/>
      <c r="Q44" s="173"/>
      <c r="R44" s="173"/>
      <c r="S44" s="173"/>
      <c r="T44" s="173"/>
      <c r="U44" s="173"/>
      <c r="V44" s="173"/>
      <c r="W44" s="173"/>
      <c r="X44" s="173"/>
      <c r="Y44" s="173"/>
      <c r="Z44" s="173"/>
      <c r="AA44" s="173"/>
      <c r="AB44" s="173"/>
      <c r="AC44" s="174"/>
      <c r="AE44" s="507"/>
      <c r="AG44" s="507"/>
      <c r="AI44" s="507"/>
      <c r="AK44" s="194"/>
    </row>
    <row r="45" spans="4:37" ht="12.75" customHeight="1" outlineLevel="1">
      <c r="D45" s="106" t="str">
        <f>'Line Items'!D673</f>
        <v>[Staff Functions Line 29]</v>
      </c>
      <c r="E45" s="89"/>
      <c r="F45" s="107" t="str">
        <f t="shared" si="0"/>
        <v>FTE</v>
      </c>
      <c r="G45" s="173"/>
      <c r="H45" s="173"/>
      <c r="I45" s="173"/>
      <c r="J45" s="173"/>
      <c r="K45" s="173"/>
      <c r="L45" s="173"/>
      <c r="M45" s="173"/>
      <c r="N45" s="173"/>
      <c r="O45" s="173"/>
      <c r="P45" s="173"/>
      <c r="Q45" s="173"/>
      <c r="R45" s="173"/>
      <c r="S45" s="173"/>
      <c r="T45" s="173"/>
      <c r="U45" s="173"/>
      <c r="V45" s="173"/>
      <c r="W45" s="173"/>
      <c r="X45" s="173"/>
      <c r="Y45" s="173"/>
      <c r="Z45" s="173"/>
      <c r="AA45" s="173"/>
      <c r="AB45" s="173"/>
      <c r="AC45" s="174"/>
      <c r="AE45" s="507"/>
      <c r="AG45" s="507"/>
      <c r="AI45" s="507"/>
      <c r="AK45" s="194"/>
    </row>
    <row r="46" spans="4:37" ht="12.75" customHeight="1" outlineLevel="1">
      <c r="D46" s="106" t="str">
        <f>'Line Items'!D674</f>
        <v>[Staff Functions Line 30]</v>
      </c>
      <c r="E46" s="89"/>
      <c r="F46" s="107" t="str">
        <f t="shared" si="0"/>
        <v>FTE</v>
      </c>
      <c r="G46" s="173"/>
      <c r="H46" s="173"/>
      <c r="I46" s="173"/>
      <c r="J46" s="173"/>
      <c r="K46" s="173"/>
      <c r="L46" s="173"/>
      <c r="M46" s="173"/>
      <c r="N46" s="173"/>
      <c r="O46" s="173"/>
      <c r="P46" s="173"/>
      <c r="Q46" s="173"/>
      <c r="R46" s="173"/>
      <c r="S46" s="173"/>
      <c r="T46" s="173"/>
      <c r="U46" s="173"/>
      <c r="V46" s="173"/>
      <c r="W46" s="173"/>
      <c r="X46" s="173"/>
      <c r="Y46" s="173"/>
      <c r="Z46" s="173"/>
      <c r="AA46" s="173"/>
      <c r="AB46" s="173"/>
      <c r="AC46" s="174"/>
      <c r="AE46" s="507"/>
      <c r="AG46" s="507"/>
      <c r="AI46" s="507"/>
      <c r="AK46" s="194"/>
    </row>
    <row r="47" spans="4:37" ht="12.75" customHeight="1" outlineLevel="1">
      <c r="D47" s="106" t="str">
        <f>'Line Items'!D675</f>
        <v>[Staff Functions Line 31]</v>
      </c>
      <c r="E47" s="89"/>
      <c r="F47" s="107" t="str">
        <f t="shared" si="0"/>
        <v>FTE</v>
      </c>
      <c r="G47" s="173"/>
      <c r="H47" s="173"/>
      <c r="I47" s="173"/>
      <c r="J47" s="173"/>
      <c r="K47" s="173"/>
      <c r="L47" s="173"/>
      <c r="M47" s="173"/>
      <c r="N47" s="173"/>
      <c r="O47" s="173"/>
      <c r="P47" s="173"/>
      <c r="Q47" s="173"/>
      <c r="R47" s="173"/>
      <c r="S47" s="173"/>
      <c r="T47" s="173"/>
      <c r="U47" s="173"/>
      <c r="V47" s="173"/>
      <c r="W47" s="173"/>
      <c r="X47" s="173"/>
      <c r="Y47" s="173"/>
      <c r="Z47" s="173"/>
      <c r="AA47" s="173"/>
      <c r="AB47" s="173"/>
      <c r="AC47" s="174"/>
      <c r="AE47" s="507"/>
      <c r="AG47" s="507"/>
      <c r="AI47" s="507"/>
      <c r="AK47" s="194"/>
    </row>
    <row r="48" spans="4:37" ht="12.75" customHeight="1" outlineLevel="1">
      <c r="D48" s="106" t="str">
        <f>'Line Items'!D676</f>
        <v>[Staff Functions Line 32]</v>
      </c>
      <c r="E48" s="89"/>
      <c r="F48" s="107" t="str">
        <f t="shared" si="0"/>
        <v>FTE</v>
      </c>
      <c r="G48" s="173"/>
      <c r="H48" s="173"/>
      <c r="I48" s="173"/>
      <c r="J48" s="173"/>
      <c r="K48" s="173"/>
      <c r="L48" s="173"/>
      <c r="M48" s="173"/>
      <c r="N48" s="173"/>
      <c r="O48" s="173"/>
      <c r="P48" s="173"/>
      <c r="Q48" s="173"/>
      <c r="R48" s="173"/>
      <c r="S48" s="173"/>
      <c r="T48" s="173"/>
      <c r="U48" s="173"/>
      <c r="V48" s="173"/>
      <c r="W48" s="173"/>
      <c r="X48" s="173"/>
      <c r="Y48" s="173"/>
      <c r="Z48" s="173"/>
      <c r="AA48" s="173"/>
      <c r="AB48" s="173"/>
      <c r="AC48" s="174"/>
      <c r="AE48" s="507"/>
      <c r="AG48" s="507"/>
      <c r="AI48" s="507"/>
      <c r="AK48" s="194"/>
    </row>
    <row r="49" spans="2:37" ht="12.75" customHeight="1" outlineLevel="1">
      <c r="D49" s="106" t="str">
        <f>'Line Items'!D677</f>
        <v>[Staff Functions Line 33]</v>
      </c>
      <c r="E49" s="89"/>
      <c r="F49" s="107" t="str">
        <f t="shared" si="0"/>
        <v>FTE</v>
      </c>
      <c r="G49" s="173"/>
      <c r="H49" s="173"/>
      <c r="I49" s="173"/>
      <c r="J49" s="173"/>
      <c r="K49" s="173"/>
      <c r="L49" s="173"/>
      <c r="M49" s="173"/>
      <c r="N49" s="173"/>
      <c r="O49" s="173"/>
      <c r="P49" s="173"/>
      <c r="Q49" s="173"/>
      <c r="R49" s="173"/>
      <c r="S49" s="173"/>
      <c r="T49" s="173"/>
      <c r="U49" s="173"/>
      <c r="V49" s="173"/>
      <c r="W49" s="173"/>
      <c r="X49" s="173"/>
      <c r="Y49" s="173"/>
      <c r="Z49" s="173"/>
      <c r="AA49" s="173"/>
      <c r="AB49" s="173"/>
      <c r="AC49" s="174"/>
      <c r="AE49" s="507"/>
      <c r="AG49" s="507"/>
      <c r="AI49" s="507"/>
      <c r="AK49" s="194"/>
    </row>
    <row r="50" spans="2:37" ht="12.75" customHeight="1" outlineLevel="1">
      <c r="D50" s="106" t="str">
        <f>'Line Items'!D678</f>
        <v>[Staff Functions Line 34]</v>
      </c>
      <c r="E50" s="89"/>
      <c r="F50" s="107" t="str">
        <f t="shared" si="0"/>
        <v>FTE</v>
      </c>
      <c r="G50" s="173"/>
      <c r="H50" s="173"/>
      <c r="I50" s="173"/>
      <c r="J50" s="173"/>
      <c r="K50" s="173"/>
      <c r="L50" s="173"/>
      <c r="M50" s="173"/>
      <c r="N50" s="173"/>
      <c r="O50" s="173"/>
      <c r="P50" s="173"/>
      <c r="Q50" s="173"/>
      <c r="R50" s="173"/>
      <c r="S50" s="173"/>
      <c r="T50" s="173"/>
      <c r="U50" s="173"/>
      <c r="V50" s="173"/>
      <c r="W50" s="173"/>
      <c r="X50" s="173"/>
      <c r="Y50" s="173"/>
      <c r="Z50" s="173"/>
      <c r="AA50" s="173"/>
      <c r="AB50" s="173"/>
      <c r="AC50" s="174"/>
      <c r="AE50" s="507"/>
      <c r="AG50" s="507"/>
      <c r="AI50" s="507"/>
      <c r="AK50" s="194"/>
    </row>
    <row r="51" spans="2:37" ht="12.75" customHeight="1" outlineLevel="1">
      <c r="D51" s="106" t="str">
        <f>'Line Items'!D679</f>
        <v>[Staff Functions Line 35]</v>
      </c>
      <c r="E51" s="89"/>
      <c r="F51" s="107" t="str">
        <f t="shared" si="0"/>
        <v>FTE</v>
      </c>
      <c r="G51" s="173"/>
      <c r="H51" s="173"/>
      <c r="I51" s="173"/>
      <c r="J51" s="173"/>
      <c r="K51" s="173"/>
      <c r="L51" s="173"/>
      <c r="M51" s="173"/>
      <c r="N51" s="173"/>
      <c r="O51" s="173"/>
      <c r="P51" s="173"/>
      <c r="Q51" s="173"/>
      <c r="R51" s="173"/>
      <c r="S51" s="173"/>
      <c r="T51" s="173"/>
      <c r="U51" s="173"/>
      <c r="V51" s="173"/>
      <c r="W51" s="173"/>
      <c r="X51" s="173"/>
      <c r="Y51" s="173"/>
      <c r="Z51" s="173"/>
      <c r="AA51" s="173"/>
      <c r="AB51" s="173"/>
      <c r="AC51" s="174"/>
      <c r="AE51" s="507"/>
      <c r="AG51" s="507"/>
      <c r="AI51" s="507"/>
      <c r="AK51" s="194"/>
    </row>
    <row r="52" spans="2:37" ht="12.75" customHeight="1" outlineLevel="1">
      <c r="D52" s="106" t="str">
        <f>'Line Items'!D680</f>
        <v>[Staff Functions Line 36]</v>
      </c>
      <c r="E52" s="89"/>
      <c r="F52" s="107" t="str">
        <f t="shared" si="0"/>
        <v>FTE</v>
      </c>
      <c r="G52" s="173"/>
      <c r="H52" s="173"/>
      <c r="I52" s="173"/>
      <c r="J52" s="173"/>
      <c r="K52" s="173"/>
      <c r="L52" s="173"/>
      <c r="M52" s="173"/>
      <c r="N52" s="173"/>
      <c r="O52" s="173"/>
      <c r="P52" s="173"/>
      <c r="Q52" s="173"/>
      <c r="R52" s="173"/>
      <c r="S52" s="173"/>
      <c r="T52" s="173"/>
      <c r="U52" s="173"/>
      <c r="V52" s="173"/>
      <c r="W52" s="173"/>
      <c r="X52" s="173"/>
      <c r="Y52" s="173"/>
      <c r="Z52" s="173"/>
      <c r="AA52" s="173"/>
      <c r="AB52" s="173"/>
      <c r="AC52" s="174"/>
      <c r="AE52" s="507"/>
      <c r="AG52" s="507"/>
      <c r="AI52" s="507"/>
      <c r="AK52" s="194"/>
    </row>
    <row r="53" spans="2:37" ht="12.75" customHeight="1" outlineLevel="1">
      <c r="D53" s="106" t="str">
        <f>'Line Items'!D681</f>
        <v>[Staff Functions Line 37]</v>
      </c>
      <c r="E53" s="89"/>
      <c r="F53" s="107" t="str">
        <f t="shared" si="0"/>
        <v>FTE</v>
      </c>
      <c r="G53" s="173"/>
      <c r="H53" s="173"/>
      <c r="I53" s="173"/>
      <c r="J53" s="173"/>
      <c r="K53" s="173"/>
      <c r="L53" s="173"/>
      <c r="M53" s="173"/>
      <c r="N53" s="173"/>
      <c r="O53" s="173"/>
      <c r="P53" s="173"/>
      <c r="Q53" s="173"/>
      <c r="R53" s="173"/>
      <c r="S53" s="173"/>
      <c r="T53" s="173"/>
      <c r="U53" s="173"/>
      <c r="V53" s="173"/>
      <c r="W53" s="173"/>
      <c r="X53" s="173"/>
      <c r="Y53" s="173"/>
      <c r="Z53" s="173"/>
      <c r="AA53" s="173"/>
      <c r="AB53" s="173"/>
      <c r="AC53" s="174"/>
      <c r="AE53" s="507"/>
      <c r="AG53" s="507"/>
      <c r="AI53" s="507"/>
      <c r="AK53" s="194"/>
    </row>
    <row r="54" spans="2:37" ht="12.75" customHeight="1" outlineLevel="1">
      <c r="D54" s="106" t="str">
        <f>'Line Items'!D682</f>
        <v>[Staff Functions Line 38]</v>
      </c>
      <c r="E54" s="89"/>
      <c r="F54" s="107" t="str">
        <f t="shared" si="0"/>
        <v>FTE</v>
      </c>
      <c r="G54" s="173"/>
      <c r="H54" s="173"/>
      <c r="I54" s="173"/>
      <c r="J54" s="173"/>
      <c r="K54" s="173"/>
      <c r="L54" s="173"/>
      <c r="M54" s="173"/>
      <c r="N54" s="173"/>
      <c r="O54" s="173"/>
      <c r="P54" s="173"/>
      <c r="Q54" s="173"/>
      <c r="R54" s="173"/>
      <c r="S54" s="173"/>
      <c r="T54" s="173"/>
      <c r="U54" s="173"/>
      <c r="V54" s="173"/>
      <c r="W54" s="173"/>
      <c r="X54" s="173"/>
      <c r="Y54" s="173"/>
      <c r="Z54" s="173"/>
      <c r="AA54" s="173"/>
      <c r="AB54" s="173"/>
      <c r="AC54" s="174"/>
      <c r="AE54" s="507"/>
      <c r="AG54" s="507"/>
      <c r="AI54" s="507"/>
      <c r="AK54" s="194"/>
    </row>
    <row r="55" spans="2:37" ht="12.75" customHeight="1" outlineLevel="1">
      <c r="D55" s="106" t="str">
        <f>'Line Items'!D683</f>
        <v>[Staff Functions Line 39]</v>
      </c>
      <c r="E55" s="89"/>
      <c r="F55" s="107" t="str">
        <f t="shared" si="0"/>
        <v>FTE</v>
      </c>
      <c r="G55" s="173"/>
      <c r="H55" s="173"/>
      <c r="I55" s="173"/>
      <c r="J55" s="173"/>
      <c r="K55" s="173"/>
      <c r="L55" s="173"/>
      <c r="M55" s="173"/>
      <c r="N55" s="173"/>
      <c r="O55" s="173"/>
      <c r="P55" s="173"/>
      <c r="Q55" s="173"/>
      <c r="R55" s="173"/>
      <c r="S55" s="173"/>
      <c r="T55" s="173"/>
      <c r="U55" s="173"/>
      <c r="V55" s="173"/>
      <c r="W55" s="173"/>
      <c r="X55" s="173"/>
      <c r="Y55" s="173"/>
      <c r="Z55" s="173"/>
      <c r="AA55" s="173"/>
      <c r="AB55" s="173"/>
      <c r="AC55" s="174"/>
      <c r="AE55" s="507"/>
      <c r="AG55" s="507"/>
      <c r="AI55" s="507"/>
      <c r="AK55" s="194"/>
    </row>
    <row r="56" spans="2:37" ht="12.75" customHeight="1" outlineLevel="1">
      <c r="D56" s="117" t="str">
        <f>'Line Items'!D684</f>
        <v>[Staff Functions Line 40]</v>
      </c>
      <c r="E56" s="175"/>
      <c r="F56" s="118" t="str">
        <f>F55</f>
        <v>FTE</v>
      </c>
      <c r="G56" s="176"/>
      <c r="H56" s="176"/>
      <c r="I56" s="176"/>
      <c r="J56" s="176"/>
      <c r="K56" s="176"/>
      <c r="L56" s="176"/>
      <c r="M56" s="176"/>
      <c r="N56" s="176"/>
      <c r="O56" s="176"/>
      <c r="P56" s="176"/>
      <c r="Q56" s="176"/>
      <c r="R56" s="176"/>
      <c r="S56" s="176"/>
      <c r="T56" s="176"/>
      <c r="U56" s="176"/>
      <c r="V56" s="176"/>
      <c r="W56" s="176"/>
      <c r="X56" s="176"/>
      <c r="Y56" s="176"/>
      <c r="Z56" s="176"/>
      <c r="AA56" s="176"/>
      <c r="AB56" s="176"/>
      <c r="AC56" s="177"/>
      <c r="AE56" s="508"/>
      <c r="AG56" s="508"/>
      <c r="AI56" s="508"/>
      <c r="AK56" s="195"/>
    </row>
    <row r="57" spans="2:37" ht="12.75" customHeight="1" outlineLevel="1">
      <c r="G57" s="90"/>
      <c r="H57" s="90"/>
      <c r="I57" s="90"/>
      <c r="J57" s="90"/>
      <c r="K57" s="90"/>
      <c r="L57" s="90"/>
      <c r="M57" s="90"/>
      <c r="N57" s="90"/>
      <c r="O57" s="90"/>
      <c r="P57" s="90"/>
      <c r="Q57" s="90"/>
      <c r="R57" s="90"/>
      <c r="S57" s="90"/>
      <c r="T57" s="90"/>
      <c r="U57" s="90"/>
      <c r="V57" s="90"/>
      <c r="W57" s="90"/>
      <c r="X57" s="90"/>
      <c r="Y57" s="90"/>
      <c r="Z57" s="90"/>
      <c r="AA57" s="90"/>
      <c r="AB57" s="90"/>
      <c r="AC57" s="90"/>
      <c r="AE57" s="90"/>
      <c r="AG57" s="90"/>
      <c r="AI57" s="90"/>
    </row>
    <row r="58" spans="2:37" ht="12.75" customHeight="1" outlineLevel="1">
      <c r="D58" s="188" t="str">
        <f>"Total "&amp;B15</f>
        <v>Total Staff Actual: Average FTE</v>
      </c>
      <c r="E58" s="189"/>
      <c r="F58" s="190" t="str">
        <f>F56</f>
        <v>FTE</v>
      </c>
      <c r="G58" s="191">
        <f t="shared" ref="G58:AC58" si="1">SUM(G17:G56)</f>
        <v>0</v>
      </c>
      <c r="H58" s="191">
        <f t="shared" si="1"/>
        <v>0</v>
      </c>
      <c r="I58" s="191">
        <f t="shared" si="1"/>
        <v>0</v>
      </c>
      <c r="J58" s="191">
        <f t="shared" si="1"/>
        <v>0</v>
      </c>
      <c r="K58" s="191">
        <f t="shared" si="1"/>
        <v>0</v>
      </c>
      <c r="L58" s="191">
        <f t="shared" si="1"/>
        <v>0</v>
      </c>
      <c r="M58" s="191">
        <f t="shared" si="1"/>
        <v>0</v>
      </c>
      <c r="N58" s="191">
        <f t="shared" si="1"/>
        <v>0</v>
      </c>
      <c r="O58" s="191">
        <f t="shared" si="1"/>
        <v>0</v>
      </c>
      <c r="P58" s="191">
        <f t="shared" si="1"/>
        <v>0</v>
      </c>
      <c r="Q58" s="191">
        <f t="shared" si="1"/>
        <v>0</v>
      </c>
      <c r="R58" s="191">
        <f t="shared" si="1"/>
        <v>0</v>
      </c>
      <c r="S58" s="191">
        <f t="shared" si="1"/>
        <v>0</v>
      </c>
      <c r="T58" s="191">
        <f t="shared" si="1"/>
        <v>0</v>
      </c>
      <c r="U58" s="191">
        <f t="shared" si="1"/>
        <v>0</v>
      </c>
      <c r="V58" s="191">
        <f t="shared" si="1"/>
        <v>0</v>
      </c>
      <c r="W58" s="191">
        <f t="shared" si="1"/>
        <v>0</v>
      </c>
      <c r="X58" s="191">
        <f t="shared" si="1"/>
        <v>0</v>
      </c>
      <c r="Y58" s="191">
        <f t="shared" si="1"/>
        <v>0</v>
      </c>
      <c r="Z58" s="191">
        <f t="shared" si="1"/>
        <v>0</v>
      </c>
      <c r="AA58" s="191">
        <f t="shared" si="1"/>
        <v>0</v>
      </c>
      <c r="AB58" s="191">
        <f t="shared" si="1"/>
        <v>0</v>
      </c>
      <c r="AC58" s="192">
        <f t="shared" si="1"/>
        <v>0</v>
      </c>
      <c r="AE58" s="509">
        <f>SUM(AE17:AE56)</f>
        <v>0</v>
      </c>
      <c r="AG58" s="509">
        <f>SUM(AG17:AG56)</f>
        <v>0</v>
      </c>
      <c r="AI58" s="509">
        <f>SUM(AI17:AI56)</f>
        <v>0</v>
      </c>
      <c r="AK58" s="853"/>
    </row>
    <row r="60" spans="2:37">
      <c r="B60" s="15" t="s">
        <v>443</v>
      </c>
      <c r="C60" s="15"/>
      <c r="D60" s="170"/>
      <c r="E60" s="170"/>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row>
    <row r="61" spans="2:37" ht="12.75" customHeight="1" outlineLevel="1"/>
    <row r="62" spans="2:37" ht="12.75" customHeight="1" outlineLevel="1">
      <c r="D62" s="100" t="str">
        <f t="shared" ref="D62:D100" si="2">D17</f>
        <v>Drivers</v>
      </c>
      <c r="E62" s="85"/>
      <c r="F62" s="101" t="s">
        <v>444</v>
      </c>
      <c r="G62" s="171"/>
      <c r="H62" s="171"/>
      <c r="I62" s="171"/>
      <c r="J62" s="171"/>
      <c r="K62" s="171"/>
      <c r="L62" s="171"/>
      <c r="M62" s="171"/>
      <c r="N62" s="171"/>
      <c r="O62" s="171"/>
      <c r="P62" s="171"/>
      <c r="Q62" s="171"/>
      <c r="R62" s="171"/>
      <c r="S62" s="171"/>
      <c r="T62" s="171"/>
      <c r="U62" s="171"/>
      <c r="V62" s="171"/>
      <c r="W62" s="171"/>
      <c r="X62" s="171"/>
      <c r="Y62" s="171"/>
      <c r="Z62" s="171"/>
      <c r="AA62" s="171"/>
      <c r="AB62" s="171"/>
      <c r="AC62" s="185"/>
      <c r="AE62" s="511"/>
      <c r="AG62" s="511"/>
      <c r="AI62" s="511"/>
      <c r="AK62" s="427"/>
    </row>
    <row r="63" spans="2:37" ht="12.75" customHeight="1" outlineLevel="1">
      <c r="D63" s="106" t="str">
        <f t="shared" si="2"/>
        <v>Trainee Drivers</v>
      </c>
      <c r="E63" s="89"/>
      <c r="F63" s="107" t="str">
        <f t="shared" ref="F63:F101" si="3">F62</f>
        <v>£000/ FTE</v>
      </c>
      <c r="G63" s="173"/>
      <c r="H63" s="173"/>
      <c r="I63" s="173"/>
      <c r="J63" s="173"/>
      <c r="K63" s="173"/>
      <c r="L63" s="173"/>
      <c r="M63" s="173"/>
      <c r="N63" s="173"/>
      <c r="O63" s="173"/>
      <c r="P63" s="173"/>
      <c r="Q63" s="173"/>
      <c r="R63" s="173"/>
      <c r="S63" s="173"/>
      <c r="T63" s="173"/>
      <c r="U63" s="173"/>
      <c r="V63" s="173"/>
      <c r="W63" s="173"/>
      <c r="X63" s="173"/>
      <c r="Y63" s="173"/>
      <c r="Z63" s="173"/>
      <c r="AA63" s="173"/>
      <c r="AB63" s="173"/>
      <c r="AC63" s="174"/>
      <c r="AE63" s="507"/>
      <c r="AG63" s="507"/>
      <c r="AI63" s="507"/>
      <c r="AK63" s="194"/>
    </row>
    <row r="64" spans="2:37" ht="12.75" customHeight="1" outlineLevel="1">
      <c r="D64" s="106" t="str">
        <f t="shared" si="2"/>
        <v>Conductors</v>
      </c>
      <c r="E64" s="89"/>
      <c r="F64" s="107" t="str">
        <f t="shared" si="3"/>
        <v>£000/ FTE</v>
      </c>
      <c r="G64" s="173"/>
      <c r="H64" s="173"/>
      <c r="I64" s="173"/>
      <c r="J64" s="173"/>
      <c r="K64" s="173"/>
      <c r="L64" s="173"/>
      <c r="M64" s="173"/>
      <c r="N64" s="173"/>
      <c r="O64" s="173"/>
      <c r="P64" s="173"/>
      <c r="Q64" s="173"/>
      <c r="R64" s="173"/>
      <c r="S64" s="173"/>
      <c r="T64" s="173"/>
      <c r="U64" s="173"/>
      <c r="V64" s="173"/>
      <c r="W64" s="173"/>
      <c r="X64" s="173"/>
      <c r="Y64" s="173"/>
      <c r="Z64" s="173"/>
      <c r="AA64" s="173"/>
      <c r="AB64" s="173"/>
      <c r="AC64" s="174"/>
      <c r="AE64" s="507"/>
      <c r="AG64" s="507"/>
      <c r="AI64" s="507"/>
      <c r="AK64" s="194"/>
    </row>
    <row r="65" spans="4:37" ht="12.75" customHeight="1" outlineLevel="1">
      <c r="D65" s="106" t="str">
        <f t="shared" si="2"/>
        <v>Trainee Conductors</v>
      </c>
      <c r="E65" s="89"/>
      <c r="F65" s="107" t="str">
        <f t="shared" si="3"/>
        <v>£000/ FTE</v>
      </c>
      <c r="G65" s="173"/>
      <c r="H65" s="173"/>
      <c r="I65" s="173"/>
      <c r="J65" s="173"/>
      <c r="K65" s="173"/>
      <c r="L65" s="173"/>
      <c r="M65" s="173"/>
      <c r="N65" s="173"/>
      <c r="O65" s="173"/>
      <c r="P65" s="173"/>
      <c r="Q65" s="173"/>
      <c r="R65" s="173"/>
      <c r="S65" s="173"/>
      <c r="T65" s="173"/>
      <c r="U65" s="173"/>
      <c r="V65" s="173"/>
      <c r="W65" s="173"/>
      <c r="X65" s="173"/>
      <c r="Y65" s="173"/>
      <c r="Z65" s="173"/>
      <c r="AA65" s="173"/>
      <c r="AB65" s="173"/>
      <c r="AC65" s="174"/>
      <c r="AE65" s="507"/>
      <c r="AG65" s="507"/>
      <c r="AI65" s="507"/>
      <c r="AK65" s="194"/>
    </row>
    <row r="66" spans="4:37" ht="12.75" customHeight="1" outlineLevel="1">
      <c r="D66" s="106" t="str">
        <f t="shared" si="2"/>
        <v>Station - Sales</v>
      </c>
      <c r="E66" s="89"/>
      <c r="F66" s="107" t="str">
        <f t="shared" si="3"/>
        <v>£000/ FTE</v>
      </c>
      <c r="G66" s="173"/>
      <c r="H66" s="173"/>
      <c r="I66" s="173"/>
      <c r="J66" s="173"/>
      <c r="K66" s="173"/>
      <c r="L66" s="173"/>
      <c r="M66" s="173"/>
      <c r="N66" s="173"/>
      <c r="O66" s="173"/>
      <c r="P66" s="173"/>
      <c r="Q66" s="173"/>
      <c r="R66" s="173"/>
      <c r="S66" s="173"/>
      <c r="T66" s="173"/>
      <c r="U66" s="173"/>
      <c r="V66" s="173"/>
      <c r="W66" s="173"/>
      <c r="X66" s="173"/>
      <c r="Y66" s="173"/>
      <c r="Z66" s="173"/>
      <c r="AA66" s="173"/>
      <c r="AB66" s="173"/>
      <c r="AC66" s="174"/>
      <c r="AE66" s="507"/>
      <c r="AG66" s="507"/>
      <c r="AI66" s="507"/>
      <c r="AK66" s="194"/>
    </row>
    <row r="67" spans="4:37" ht="12.75" customHeight="1" outlineLevel="1">
      <c r="D67" s="106" t="str">
        <f t="shared" si="2"/>
        <v>Station - Platform</v>
      </c>
      <c r="E67" s="89"/>
      <c r="F67" s="107" t="str">
        <f t="shared" si="3"/>
        <v>£000/ FTE</v>
      </c>
      <c r="G67" s="173"/>
      <c r="H67" s="173"/>
      <c r="I67" s="173"/>
      <c r="J67" s="173"/>
      <c r="K67" s="173"/>
      <c r="L67" s="173"/>
      <c r="M67" s="173"/>
      <c r="N67" s="173"/>
      <c r="O67" s="173"/>
      <c r="P67" s="173"/>
      <c r="Q67" s="173"/>
      <c r="R67" s="173"/>
      <c r="S67" s="173"/>
      <c r="T67" s="173"/>
      <c r="U67" s="173"/>
      <c r="V67" s="173"/>
      <c r="W67" s="173"/>
      <c r="X67" s="173"/>
      <c r="Y67" s="173"/>
      <c r="Z67" s="173"/>
      <c r="AA67" s="173"/>
      <c r="AB67" s="173"/>
      <c r="AC67" s="174"/>
      <c r="AE67" s="507"/>
      <c r="AG67" s="507"/>
      <c r="AI67" s="507"/>
      <c r="AK67" s="194"/>
    </row>
    <row r="68" spans="4:37" ht="12.75" customHeight="1" outlineLevel="1">
      <c r="D68" s="106" t="str">
        <f t="shared" si="2"/>
        <v>Station - Gating</v>
      </c>
      <c r="E68" s="89"/>
      <c r="F68" s="107" t="str">
        <f t="shared" si="3"/>
        <v>£000/ FTE</v>
      </c>
      <c r="G68" s="173"/>
      <c r="H68" s="173"/>
      <c r="I68" s="173"/>
      <c r="J68" s="173"/>
      <c r="K68" s="173"/>
      <c r="L68" s="173"/>
      <c r="M68" s="173"/>
      <c r="N68" s="173"/>
      <c r="O68" s="173"/>
      <c r="P68" s="173"/>
      <c r="Q68" s="173"/>
      <c r="R68" s="173"/>
      <c r="S68" s="173"/>
      <c r="T68" s="173"/>
      <c r="U68" s="173"/>
      <c r="V68" s="173"/>
      <c r="W68" s="173"/>
      <c r="X68" s="173"/>
      <c r="Y68" s="173"/>
      <c r="Z68" s="173"/>
      <c r="AA68" s="173"/>
      <c r="AB68" s="173"/>
      <c r="AC68" s="174"/>
      <c r="AE68" s="507"/>
      <c r="AG68" s="507"/>
      <c r="AI68" s="507"/>
      <c r="AK68" s="194"/>
    </row>
    <row r="69" spans="4:37" ht="12.75" customHeight="1" outlineLevel="1">
      <c r="D69" s="106" t="str">
        <f t="shared" si="2"/>
        <v>Revenue Protection</v>
      </c>
      <c r="E69" s="89"/>
      <c r="F69" s="107" t="str">
        <f t="shared" si="3"/>
        <v>£000/ FTE</v>
      </c>
      <c r="G69" s="173"/>
      <c r="H69" s="173"/>
      <c r="I69" s="173"/>
      <c r="J69" s="173"/>
      <c r="K69" s="173"/>
      <c r="L69" s="173"/>
      <c r="M69" s="173"/>
      <c r="N69" s="173"/>
      <c r="O69" s="173"/>
      <c r="P69" s="173"/>
      <c r="Q69" s="173"/>
      <c r="R69" s="173"/>
      <c r="S69" s="173"/>
      <c r="T69" s="173"/>
      <c r="U69" s="173"/>
      <c r="V69" s="173"/>
      <c r="W69" s="173"/>
      <c r="X69" s="173"/>
      <c r="Y69" s="173"/>
      <c r="Z69" s="173"/>
      <c r="AA69" s="173"/>
      <c r="AB69" s="173"/>
      <c r="AC69" s="174"/>
      <c r="AE69" s="507"/>
      <c r="AG69" s="507"/>
      <c r="AI69" s="507"/>
      <c r="AK69" s="194"/>
    </row>
    <row r="70" spans="4:37" ht="12.75" customHeight="1" outlineLevel="1">
      <c r="D70" s="106" t="str">
        <f t="shared" si="2"/>
        <v>Engineering - Shunters</v>
      </c>
      <c r="E70" s="89"/>
      <c r="F70" s="107" t="str">
        <f t="shared" si="3"/>
        <v>£000/ FTE</v>
      </c>
      <c r="G70" s="173"/>
      <c r="H70" s="173"/>
      <c r="I70" s="173"/>
      <c r="J70" s="173"/>
      <c r="K70" s="173"/>
      <c r="L70" s="173"/>
      <c r="M70" s="173"/>
      <c r="N70" s="173"/>
      <c r="O70" s="173"/>
      <c r="P70" s="173"/>
      <c r="Q70" s="173"/>
      <c r="R70" s="173"/>
      <c r="S70" s="173"/>
      <c r="T70" s="173"/>
      <c r="U70" s="173"/>
      <c r="V70" s="173"/>
      <c r="W70" s="173"/>
      <c r="X70" s="173"/>
      <c r="Y70" s="173"/>
      <c r="Z70" s="173"/>
      <c r="AA70" s="173"/>
      <c r="AB70" s="173"/>
      <c r="AC70" s="174"/>
      <c r="AE70" s="507"/>
      <c r="AG70" s="507"/>
      <c r="AI70" s="507"/>
      <c r="AK70" s="194"/>
    </row>
    <row r="71" spans="4:37" ht="12.75" customHeight="1" outlineLevel="1">
      <c r="D71" s="106" t="str">
        <f t="shared" si="2"/>
        <v>Engineering - Workshop</v>
      </c>
      <c r="E71" s="89"/>
      <c r="F71" s="107" t="str">
        <f t="shared" si="3"/>
        <v>£000/ FTE</v>
      </c>
      <c r="G71" s="173"/>
      <c r="H71" s="173"/>
      <c r="I71" s="173"/>
      <c r="J71" s="173"/>
      <c r="K71" s="173"/>
      <c r="L71" s="173"/>
      <c r="M71" s="173"/>
      <c r="N71" s="173"/>
      <c r="O71" s="173"/>
      <c r="P71" s="173"/>
      <c r="Q71" s="173"/>
      <c r="R71" s="173"/>
      <c r="S71" s="173"/>
      <c r="T71" s="173"/>
      <c r="U71" s="173"/>
      <c r="V71" s="173"/>
      <c r="W71" s="173"/>
      <c r="X71" s="173"/>
      <c r="Y71" s="173"/>
      <c r="Z71" s="173"/>
      <c r="AA71" s="173"/>
      <c r="AB71" s="173"/>
      <c r="AC71" s="174"/>
      <c r="AE71" s="507"/>
      <c r="AG71" s="507"/>
      <c r="AI71" s="507"/>
      <c r="AK71" s="194"/>
    </row>
    <row r="72" spans="4:37" ht="12.75" customHeight="1" outlineLevel="1">
      <c r="D72" s="106" t="str">
        <f t="shared" si="2"/>
        <v>Station Cleaners</v>
      </c>
      <c r="E72" s="89"/>
      <c r="F72" s="107" t="str">
        <f t="shared" si="3"/>
        <v>£000/ FTE</v>
      </c>
      <c r="G72" s="173"/>
      <c r="H72" s="173"/>
      <c r="I72" s="173"/>
      <c r="J72" s="173"/>
      <c r="K72" s="173"/>
      <c r="L72" s="173"/>
      <c r="M72" s="173"/>
      <c r="N72" s="173"/>
      <c r="O72" s="173"/>
      <c r="P72" s="173"/>
      <c r="Q72" s="173"/>
      <c r="R72" s="173"/>
      <c r="S72" s="173"/>
      <c r="T72" s="173"/>
      <c r="U72" s="173"/>
      <c r="V72" s="173"/>
      <c r="W72" s="173"/>
      <c r="X72" s="173"/>
      <c r="Y72" s="173"/>
      <c r="Z72" s="173"/>
      <c r="AA72" s="173"/>
      <c r="AB72" s="173"/>
      <c r="AC72" s="174"/>
      <c r="AE72" s="507"/>
      <c r="AG72" s="507"/>
      <c r="AI72" s="507"/>
      <c r="AK72" s="194"/>
    </row>
    <row r="73" spans="4:37" ht="12.75" customHeight="1" outlineLevel="1">
      <c r="D73" s="106" t="str">
        <f t="shared" si="2"/>
        <v>Train Cleaners</v>
      </c>
      <c r="E73" s="89"/>
      <c r="F73" s="107" t="str">
        <f t="shared" si="3"/>
        <v>£000/ FTE</v>
      </c>
      <c r="G73" s="173"/>
      <c r="H73" s="173"/>
      <c r="I73" s="173"/>
      <c r="J73" s="173"/>
      <c r="K73" s="173"/>
      <c r="L73" s="173"/>
      <c r="M73" s="173"/>
      <c r="N73" s="173"/>
      <c r="O73" s="173"/>
      <c r="P73" s="173"/>
      <c r="Q73" s="173"/>
      <c r="R73" s="173"/>
      <c r="S73" s="173"/>
      <c r="T73" s="173"/>
      <c r="U73" s="173"/>
      <c r="V73" s="173"/>
      <c r="W73" s="173"/>
      <c r="X73" s="173"/>
      <c r="Y73" s="173"/>
      <c r="Z73" s="173"/>
      <c r="AA73" s="173"/>
      <c r="AB73" s="173"/>
      <c r="AC73" s="174"/>
      <c r="AE73" s="507"/>
      <c r="AG73" s="507"/>
      <c r="AI73" s="507"/>
      <c r="AK73" s="194"/>
    </row>
    <row r="74" spans="4:37" ht="12.75" customHeight="1" outlineLevel="1">
      <c r="D74" s="106" t="str">
        <f t="shared" si="2"/>
        <v>Mgt &amp; Support - Station Mgt</v>
      </c>
      <c r="E74" s="89"/>
      <c r="F74" s="107" t="str">
        <f t="shared" si="3"/>
        <v>£000/ FTE</v>
      </c>
      <c r="G74" s="173"/>
      <c r="H74" s="173"/>
      <c r="I74" s="173"/>
      <c r="J74" s="173"/>
      <c r="K74" s="173"/>
      <c r="L74" s="173"/>
      <c r="M74" s="173"/>
      <c r="N74" s="173"/>
      <c r="O74" s="173"/>
      <c r="P74" s="173"/>
      <c r="Q74" s="173"/>
      <c r="R74" s="173"/>
      <c r="S74" s="173"/>
      <c r="T74" s="173"/>
      <c r="U74" s="173"/>
      <c r="V74" s="173"/>
      <c r="W74" s="173"/>
      <c r="X74" s="173"/>
      <c r="Y74" s="173"/>
      <c r="Z74" s="173"/>
      <c r="AA74" s="173"/>
      <c r="AB74" s="173"/>
      <c r="AC74" s="174"/>
      <c r="AE74" s="507"/>
      <c r="AG74" s="507"/>
      <c r="AI74" s="507"/>
      <c r="AK74" s="194"/>
    </row>
    <row r="75" spans="4:37" ht="12.75" customHeight="1" outlineLevel="1">
      <c r="D75" s="106" t="str">
        <f t="shared" si="2"/>
        <v>Mgt &amp; Support - Engineering Mgt</v>
      </c>
      <c r="E75" s="89"/>
      <c r="F75" s="107" t="str">
        <f t="shared" si="3"/>
        <v>£000/ FTE</v>
      </c>
      <c r="G75" s="173"/>
      <c r="H75" s="173"/>
      <c r="I75" s="173"/>
      <c r="J75" s="173"/>
      <c r="K75" s="173"/>
      <c r="L75" s="173"/>
      <c r="M75" s="173"/>
      <c r="N75" s="173"/>
      <c r="O75" s="173"/>
      <c r="P75" s="173"/>
      <c r="Q75" s="173"/>
      <c r="R75" s="173"/>
      <c r="S75" s="173"/>
      <c r="T75" s="173"/>
      <c r="U75" s="173"/>
      <c r="V75" s="173"/>
      <c r="W75" s="173"/>
      <c r="X75" s="173"/>
      <c r="Y75" s="173"/>
      <c r="Z75" s="173"/>
      <c r="AA75" s="173"/>
      <c r="AB75" s="173"/>
      <c r="AC75" s="174"/>
      <c r="AE75" s="507"/>
      <c r="AG75" s="507"/>
      <c r="AI75" s="507"/>
      <c r="AK75" s="194"/>
    </row>
    <row r="76" spans="4:37" ht="12.75" customHeight="1" outlineLevel="1">
      <c r="D76" s="106" t="str">
        <f t="shared" si="2"/>
        <v>Mgt &amp; Support - Ops Mgt</v>
      </c>
      <c r="E76" s="89"/>
      <c r="F76" s="107" t="str">
        <f t="shared" si="3"/>
        <v>£000/ FTE</v>
      </c>
      <c r="G76" s="173"/>
      <c r="H76" s="173"/>
      <c r="I76" s="173"/>
      <c r="J76" s="173"/>
      <c r="K76" s="173"/>
      <c r="L76" s="173"/>
      <c r="M76" s="173"/>
      <c r="N76" s="173"/>
      <c r="O76" s="173"/>
      <c r="P76" s="173"/>
      <c r="Q76" s="173"/>
      <c r="R76" s="173"/>
      <c r="S76" s="173"/>
      <c r="T76" s="173"/>
      <c r="U76" s="173"/>
      <c r="V76" s="173"/>
      <c r="W76" s="173"/>
      <c r="X76" s="173"/>
      <c r="Y76" s="173"/>
      <c r="Z76" s="173"/>
      <c r="AA76" s="173"/>
      <c r="AB76" s="173"/>
      <c r="AC76" s="174"/>
      <c r="AE76" s="507"/>
      <c r="AG76" s="507"/>
      <c r="AI76" s="507"/>
      <c r="AK76" s="194"/>
    </row>
    <row r="77" spans="4:37" ht="12.75" customHeight="1" outlineLevel="1">
      <c r="D77" s="106" t="str">
        <f t="shared" si="2"/>
        <v>Mgt &amp; Support - Directors</v>
      </c>
      <c r="E77" s="89"/>
      <c r="F77" s="107" t="str">
        <f t="shared" si="3"/>
        <v>£000/ FTE</v>
      </c>
      <c r="G77" s="173"/>
      <c r="H77" s="173"/>
      <c r="I77" s="173"/>
      <c r="J77" s="173"/>
      <c r="K77" s="173"/>
      <c r="L77" s="173"/>
      <c r="M77" s="173"/>
      <c r="N77" s="173"/>
      <c r="O77" s="173"/>
      <c r="P77" s="173"/>
      <c r="Q77" s="173"/>
      <c r="R77" s="173"/>
      <c r="S77" s="173"/>
      <c r="T77" s="173"/>
      <c r="U77" s="173"/>
      <c r="V77" s="173"/>
      <c r="W77" s="173"/>
      <c r="X77" s="173"/>
      <c r="Y77" s="173"/>
      <c r="Z77" s="173"/>
      <c r="AA77" s="173"/>
      <c r="AB77" s="173"/>
      <c r="AC77" s="174"/>
      <c r="AE77" s="507"/>
      <c r="AG77" s="507"/>
      <c r="AI77" s="507"/>
      <c r="AK77" s="194"/>
    </row>
    <row r="78" spans="4:37" ht="12.75" customHeight="1" outlineLevel="1">
      <c r="D78" s="106" t="str">
        <f t="shared" si="2"/>
        <v>Mgt &amp; Support - Other HQ</v>
      </c>
      <c r="E78" s="89"/>
      <c r="F78" s="107" t="str">
        <f t="shared" si="3"/>
        <v>£000/ FTE</v>
      </c>
      <c r="G78" s="173"/>
      <c r="H78" s="173"/>
      <c r="I78" s="173"/>
      <c r="J78" s="173"/>
      <c r="K78" s="173"/>
      <c r="L78" s="173"/>
      <c r="M78" s="173"/>
      <c r="N78" s="173"/>
      <c r="O78" s="173"/>
      <c r="P78" s="173"/>
      <c r="Q78" s="173"/>
      <c r="R78" s="173"/>
      <c r="S78" s="173"/>
      <c r="T78" s="173"/>
      <c r="U78" s="173"/>
      <c r="V78" s="173"/>
      <c r="W78" s="173"/>
      <c r="X78" s="173"/>
      <c r="Y78" s="173"/>
      <c r="Z78" s="173"/>
      <c r="AA78" s="173"/>
      <c r="AB78" s="173"/>
      <c r="AC78" s="174"/>
      <c r="AE78" s="507"/>
      <c r="AG78" s="507"/>
      <c r="AI78" s="507"/>
      <c r="AK78" s="194"/>
    </row>
    <row r="79" spans="4:37" ht="12.75" customHeight="1" outlineLevel="1">
      <c r="D79" s="106" t="str">
        <f t="shared" si="2"/>
        <v>[Staff Functions Line 18]</v>
      </c>
      <c r="E79" s="89"/>
      <c r="F79" s="107" t="str">
        <f t="shared" si="3"/>
        <v>£000/ FTE</v>
      </c>
      <c r="G79" s="173"/>
      <c r="H79" s="173"/>
      <c r="I79" s="173"/>
      <c r="J79" s="173"/>
      <c r="K79" s="173"/>
      <c r="L79" s="173"/>
      <c r="M79" s="173"/>
      <c r="N79" s="173"/>
      <c r="O79" s="173"/>
      <c r="P79" s="173"/>
      <c r="Q79" s="173"/>
      <c r="R79" s="173"/>
      <c r="S79" s="173"/>
      <c r="T79" s="173"/>
      <c r="U79" s="173"/>
      <c r="V79" s="173"/>
      <c r="W79" s="173"/>
      <c r="X79" s="173"/>
      <c r="Y79" s="173"/>
      <c r="Z79" s="173"/>
      <c r="AA79" s="173"/>
      <c r="AB79" s="173"/>
      <c r="AC79" s="174"/>
      <c r="AE79" s="507"/>
      <c r="AG79" s="507"/>
      <c r="AI79" s="507"/>
      <c r="AK79" s="194"/>
    </row>
    <row r="80" spans="4:37" ht="12.75" customHeight="1" outlineLevel="1">
      <c r="D80" s="106" t="str">
        <f t="shared" si="2"/>
        <v>[Staff Functions Line 19]</v>
      </c>
      <c r="E80" s="89"/>
      <c r="F80" s="107" t="str">
        <f t="shared" si="3"/>
        <v>£000/ FTE</v>
      </c>
      <c r="G80" s="173"/>
      <c r="H80" s="173"/>
      <c r="I80" s="173"/>
      <c r="J80" s="173"/>
      <c r="K80" s="173"/>
      <c r="L80" s="173"/>
      <c r="M80" s="173"/>
      <c r="N80" s="173"/>
      <c r="O80" s="173"/>
      <c r="P80" s="173"/>
      <c r="Q80" s="173"/>
      <c r="R80" s="173"/>
      <c r="S80" s="173"/>
      <c r="T80" s="173"/>
      <c r="U80" s="173"/>
      <c r="V80" s="173"/>
      <c r="W80" s="173"/>
      <c r="X80" s="173"/>
      <c r="Y80" s="173"/>
      <c r="Z80" s="173"/>
      <c r="AA80" s="173"/>
      <c r="AB80" s="173"/>
      <c r="AC80" s="174"/>
      <c r="AE80" s="507"/>
      <c r="AG80" s="507"/>
      <c r="AI80" s="507"/>
      <c r="AK80" s="194"/>
    </row>
    <row r="81" spans="4:37" ht="12.75" customHeight="1" outlineLevel="1">
      <c r="D81" s="106" t="str">
        <f t="shared" si="2"/>
        <v>[Staff Functions Line 20]</v>
      </c>
      <c r="E81" s="89"/>
      <c r="F81" s="107" t="str">
        <f t="shared" si="3"/>
        <v>£000/ FTE</v>
      </c>
      <c r="G81" s="173"/>
      <c r="H81" s="173"/>
      <c r="I81" s="173"/>
      <c r="J81" s="173"/>
      <c r="K81" s="173"/>
      <c r="L81" s="173"/>
      <c r="M81" s="173"/>
      <c r="N81" s="173"/>
      <c r="O81" s="173"/>
      <c r="P81" s="173"/>
      <c r="Q81" s="173"/>
      <c r="R81" s="173"/>
      <c r="S81" s="173"/>
      <c r="T81" s="173"/>
      <c r="U81" s="173"/>
      <c r="V81" s="173"/>
      <c r="W81" s="173"/>
      <c r="X81" s="173"/>
      <c r="Y81" s="173"/>
      <c r="Z81" s="173"/>
      <c r="AA81" s="173"/>
      <c r="AB81" s="173"/>
      <c r="AC81" s="174"/>
      <c r="AE81" s="507"/>
      <c r="AG81" s="507"/>
      <c r="AI81" s="507"/>
      <c r="AK81" s="194"/>
    </row>
    <row r="82" spans="4:37" ht="12.75" customHeight="1" outlineLevel="1">
      <c r="D82" s="106" t="str">
        <f t="shared" si="2"/>
        <v>[Staff Functions Line 21]</v>
      </c>
      <c r="E82" s="89"/>
      <c r="F82" s="107" t="str">
        <f t="shared" si="3"/>
        <v>£000/ FTE</v>
      </c>
      <c r="G82" s="173"/>
      <c r="H82" s="173"/>
      <c r="I82" s="173"/>
      <c r="J82" s="173"/>
      <c r="K82" s="173"/>
      <c r="L82" s="173"/>
      <c r="M82" s="173"/>
      <c r="N82" s="173"/>
      <c r="O82" s="173"/>
      <c r="P82" s="173"/>
      <c r="Q82" s="173"/>
      <c r="R82" s="173"/>
      <c r="S82" s="173"/>
      <c r="T82" s="173"/>
      <c r="U82" s="173"/>
      <c r="V82" s="173"/>
      <c r="W82" s="173"/>
      <c r="X82" s="173"/>
      <c r="Y82" s="173"/>
      <c r="Z82" s="173"/>
      <c r="AA82" s="173"/>
      <c r="AB82" s="173"/>
      <c r="AC82" s="174"/>
      <c r="AE82" s="507"/>
      <c r="AG82" s="507"/>
      <c r="AI82" s="507"/>
      <c r="AK82" s="194"/>
    </row>
    <row r="83" spans="4:37" ht="12.75" customHeight="1" outlineLevel="1">
      <c r="D83" s="106" t="str">
        <f t="shared" si="2"/>
        <v>[Staff Functions Line 22]</v>
      </c>
      <c r="E83" s="89"/>
      <c r="F83" s="107" t="str">
        <f t="shared" si="3"/>
        <v>£000/ FTE</v>
      </c>
      <c r="G83" s="173"/>
      <c r="H83" s="173"/>
      <c r="I83" s="173"/>
      <c r="J83" s="173"/>
      <c r="K83" s="173"/>
      <c r="L83" s="173"/>
      <c r="M83" s="173"/>
      <c r="N83" s="173"/>
      <c r="O83" s="173"/>
      <c r="P83" s="173"/>
      <c r="Q83" s="173"/>
      <c r="R83" s="173"/>
      <c r="S83" s="173"/>
      <c r="T83" s="173"/>
      <c r="U83" s="173"/>
      <c r="V83" s="173"/>
      <c r="W83" s="173"/>
      <c r="X83" s="173"/>
      <c r="Y83" s="173"/>
      <c r="Z83" s="173"/>
      <c r="AA83" s="173"/>
      <c r="AB83" s="173"/>
      <c r="AC83" s="174"/>
      <c r="AE83" s="507"/>
      <c r="AG83" s="507"/>
      <c r="AI83" s="507"/>
      <c r="AK83" s="194"/>
    </row>
    <row r="84" spans="4:37" ht="12.75" customHeight="1" outlineLevel="1">
      <c r="D84" s="106" t="str">
        <f t="shared" si="2"/>
        <v>[Staff Functions Line 23]</v>
      </c>
      <c r="E84" s="89"/>
      <c r="F84" s="107" t="str">
        <f t="shared" si="3"/>
        <v>£000/ FTE</v>
      </c>
      <c r="G84" s="173"/>
      <c r="H84" s="173"/>
      <c r="I84" s="173"/>
      <c r="J84" s="173"/>
      <c r="K84" s="173"/>
      <c r="L84" s="173"/>
      <c r="M84" s="173"/>
      <c r="N84" s="173"/>
      <c r="O84" s="173"/>
      <c r="P84" s="173"/>
      <c r="Q84" s="173"/>
      <c r="R84" s="173"/>
      <c r="S84" s="173"/>
      <c r="T84" s="173"/>
      <c r="U84" s="173"/>
      <c r="V84" s="173"/>
      <c r="W84" s="173"/>
      <c r="X84" s="173"/>
      <c r="Y84" s="173"/>
      <c r="Z84" s="173"/>
      <c r="AA84" s="173"/>
      <c r="AB84" s="173"/>
      <c r="AC84" s="174"/>
      <c r="AE84" s="507"/>
      <c r="AG84" s="507"/>
      <c r="AI84" s="507"/>
      <c r="AK84" s="194"/>
    </row>
    <row r="85" spans="4:37" ht="12.75" customHeight="1" outlineLevel="1">
      <c r="D85" s="106" t="str">
        <f t="shared" si="2"/>
        <v>[Staff Functions Line 24]</v>
      </c>
      <c r="E85" s="89"/>
      <c r="F85" s="107" t="str">
        <f t="shared" si="3"/>
        <v>£000/ FTE</v>
      </c>
      <c r="G85" s="173"/>
      <c r="H85" s="173"/>
      <c r="I85" s="173"/>
      <c r="J85" s="173"/>
      <c r="K85" s="173"/>
      <c r="L85" s="173"/>
      <c r="M85" s="173"/>
      <c r="N85" s="173"/>
      <c r="O85" s="173"/>
      <c r="P85" s="173"/>
      <c r="Q85" s="173"/>
      <c r="R85" s="173"/>
      <c r="S85" s="173"/>
      <c r="T85" s="173"/>
      <c r="U85" s="173"/>
      <c r="V85" s="173"/>
      <c r="W85" s="173"/>
      <c r="X85" s="173"/>
      <c r="Y85" s="173"/>
      <c r="Z85" s="173"/>
      <c r="AA85" s="173"/>
      <c r="AB85" s="173"/>
      <c r="AC85" s="174"/>
      <c r="AE85" s="507"/>
      <c r="AG85" s="507"/>
      <c r="AI85" s="507"/>
      <c r="AK85" s="194"/>
    </row>
    <row r="86" spans="4:37" ht="12.75" customHeight="1" outlineLevel="1">
      <c r="D86" s="106" t="str">
        <f t="shared" si="2"/>
        <v>[Staff Functions Line 25]</v>
      </c>
      <c r="E86" s="89"/>
      <c r="F86" s="107" t="str">
        <f t="shared" si="3"/>
        <v>£000/ FTE</v>
      </c>
      <c r="G86" s="173"/>
      <c r="H86" s="173"/>
      <c r="I86" s="173"/>
      <c r="J86" s="173"/>
      <c r="K86" s="173"/>
      <c r="L86" s="173"/>
      <c r="M86" s="173"/>
      <c r="N86" s="173"/>
      <c r="O86" s="173"/>
      <c r="P86" s="173"/>
      <c r="Q86" s="173"/>
      <c r="R86" s="173"/>
      <c r="S86" s="173"/>
      <c r="T86" s="173"/>
      <c r="U86" s="173"/>
      <c r="V86" s="173"/>
      <c r="W86" s="173"/>
      <c r="X86" s="173"/>
      <c r="Y86" s="173"/>
      <c r="Z86" s="173"/>
      <c r="AA86" s="173"/>
      <c r="AB86" s="173"/>
      <c r="AC86" s="174"/>
      <c r="AE86" s="507"/>
      <c r="AG86" s="507"/>
      <c r="AI86" s="507"/>
      <c r="AK86" s="194"/>
    </row>
    <row r="87" spans="4:37" ht="12.75" customHeight="1" outlineLevel="1">
      <c r="D87" s="106" t="str">
        <f t="shared" si="2"/>
        <v>[Staff Functions Line 26]</v>
      </c>
      <c r="E87" s="89"/>
      <c r="F87" s="107" t="str">
        <f t="shared" si="3"/>
        <v>£000/ FTE</v>
      </c>
      <c r="G87" s="173"/>
      <c r="H87" s="173"/>
      <c r="I87" s="173"/>
      <c r="J87" s="173"/>
      <c r="K87" s="173"/>
      <c r="L87" s="173"/>
      <c r="M87" s="173"/>
      <c r="N87" s="173"/>
      <c r="O87" s="173"/>
      <c r="P87" s="173"/>
      <c r="Q87" s="173"/>
      <c r="R87" s="173"/>
      <c r="S87" s="173"/>
      <c r="T87" s="173"/>
      <c r="U87" s="173"/>
      <c r="V87" s="173"/>
      <c r="W87" s="173"/>
      <c r="X87" s="173"/>
      <c r="Y87" s="173"/>
      <c r="Z87" s="173"/>
      <c r="AA87" s="173"/>
      <c r="AB87" s="173"/>
      <c r="AC87" s="174"/>
      <c r="AE87" s="507"/>
      <c r="AG87" s="507"/>
      <c r="AI87" s="507"/>
      <c r="AK87" s="194"/>
    </row>
    <row r="88" spans="4:37" ht="12.75" customHeight="1" outlineLevel="1">
      <c r="D88" s="106" t="str">
        <f t="shared" si="2"/>
        <v>[Staff Functions Line 27]</v>
      </c>
      <c r="E88" s="89"/>
      <c r="F88" s="107" t="str">
        <f t="shared" si="3"/>
        <v>£000/ FTE</v>
      </c>
      <c r="G88" s="173"/>
      <c r="H88" s="173"/>
      <c r="I88" s="173"/>
      <c r="J88" s="173"/>
      <c r="K88" s="173"/>
      <c r="L88" s="173"/>
      <c r="M88" s="173"/>
      <c r="N88" s="173"/>
      <c r="O88" s="173"/>
      <c r="P88" s="173"/>
      <c r="Q88" s="173"/>
      <c r="R88" s="173"/>
      <c r="S88" s="173"/>
      <c r="T88" s="173"/>
      <c r="U88" s="173"/>
      <c r="V88" s="173"/>
      <c r="W88" s="173"/>
      <c r="X88" s="173"/>
      <c r="Y88" s="173"/>
      <c r="Z88" s="173"/>
      <c r="AA88" s="173"/>
      <c r="AB88" s="173"/>
      <c r="AC88" s="174"/>
      <c r="AE88" s="507"/>
      <c r="AG88" s="507"/>
      <c r="AI88" s="507"/>
      <c r="AK88" s="194"/>
    </row>
    <row r="89" spans="4:37" ht="12.75" customHeight="1" outlineLevel="1">
      <c r="D89" s="106" t="str">
        <f t="shared" si="2"/>
        <v>[Staff Functions Line 28]</v>
      </c>
      <c r="E89" s="89"/>
      <c r="F89" s="107" t="str">
        <f t="shared" si="3"/>
        <v>£000/ FTE</v>
      </c>
      <c r="G89" s="173"/>
      <c r="H89" s="173"/>
      <c r="I89" s="173"/>
      <c r="J89" s="173"/>
      <c r="K89" s="173"/>
      <c r="L89" s="173"/>
      <c r="M89" s="173"/>
      <c r="N89" s="173"/>
      <c r="O89" s="173"/>
      <c r="P89" s="173"/>
      <c r="Q89" s="173"/>
      <c r="R89" s="173"/>
      <c r="S89" s="173"/>
      <c r="T89" s="173"/>
      <c r="U89" s="173"/>
      <c r="V89" s="173"/>
      <c r="W89" s="173"/>
      <c r="X89" s="173"/>
      <c r="Y89" s="173"/>
      <c r="Z89" s="173"/>
      <c r="AA89" s="173"/>
      <c r="AB89" s="173"/>
      <c r="AC89" s="174"/>
      <c r="AE89" s="507"/>
      <c r="AG89" s="507"/>
      <c r="AI89" s="507"/>
      <c r="AK89" s="194"/>
    </row>
    <row r="90" spans="4:37" ht="12.75" customHeight="1" outlineLevel="1">
      <c r="D90" s="106" t="str">
        <f t="shared" si="2"/>
        <v>[Staff Functions Line 29]</v>
      </c>
      <c r="E90" s="89"/>
      <c r="F90" s="107" t="str">
        <f t="shared" si="3"/>
        <v>£000/ FTE</v>
      </c>
      <c r="G90" s="173"/>
      <c r="H90" s="173"/>
      <c r="I90" s="173"/>
      <c r="J90" s="173"/>
      <c r="K90" s="173"/>
      <c r="L90" s="173"/>
      <c r="M90" s="173"/>
      <c r="N90" s="173"/>
      <c r="O90" s="173"/>
      <c r="P90" s="173"/>
      <c r="Q90" s="173"/>
      <c r="R90" s="173"/>
      <c r="S90" s="173"/>
      <c r="T90" s="173"/>
      <c r="U90" s="173"/>
      <c r="V90" s="173"/>
      <c r="W90" s="173"/>
      <c r="X90" s="173"/>
      <c r="Y90" s="173"/>
      <c r="Z90" s="173"/>
      <c r="AA90" s="173"/>
      <c r="AB90" s="173"/>
      <c r="AC90" s="174"/>
      <c r="AE90" s="507"/>
      <c r="AG90" s="507"/>
      <c r="AI90" s="507"/>
      <c r="AK90" s="194"/>
    </row>
    <row r="91" spans="4:37" ht="12.75" customHeight="1" outlineLevel="1">
      <c r="D91" s="106" t="str">
        <f t="shared" si="2"/>
        <v>[Staff Functions Line 30]</v>
      </c>
      <c r="E91" s="89"/>
      <c r="F91" s="107" t="str">
        <f t="shared" si="3"/>
        <v>£000/ FTE</v>
      </c>
      <c r="G91" s="173"/>
      <c r="H91" s="173"/>
      <c r="I91" s="173"/>
      <c r="J91" s="173"/>
      <c r="K91" s="173"/>
      <c r="L91" s="173"/>
      <c r="M91" s="173"/>
      <c r="N91" s="173"/>
      <c r="O91" s="173"/>
      <c r="P91" s="173"/>
      <c r="Q91" s="173"/>
      <c r="R91" s="173"/>
      <c r="S91" s="173"/>
      <c r="T91" s="173"/>
      <c r="U91" s="173"/>
      <c r="V91" s="173"/>
      <c r="W91" s="173"/>
      <c r="X91" s="173"/>
      <c r="Y91" s="173"/>
      <c r="Z91" s="173"/>
      <c r="AA91" s="173"/>
      <c r="AB91" s="173"/>
      <c r="AC91" s="174"/>
      <c r="AE91" s="507"/>
      <c r="AG91" s="507"/>
      <c r="AI91" s="507"/>
      <c r="AK91" s="194"/>
    </row>
    <row r="92" spans="4:37" ht="12.75" customHeight="1" outlineLevel="1">
      <c r="D92" s="106" t="str">
        <f t="shared" si="2"/>
        <v>[Staff Functions Line 31]</v>
      </c>
      <c r="E92" s="89"/>
      <c r="F92" s="107" t="str">
        <f t="shared" si="3"/>
        <v>£000/ FTE</v>
      </c>
      <c r="G92" s="173"/>
      <c r="H92" s="173"/>
      <c r="I92" s="173"/>
      <c r="J92" s="173"/>
      <c r="K92" s="173"/>
      <c r="L92" s="173"/>
      <c r="M92" s="173"/>
      <c r="N92" s="173"/>
      <c r="O92" s="173"/>
      <c r="P92" s="173"/>
      <c r="Q92" s="173"/>
      <c r="R92" s="173"/>
      <c r="S92" s="173"/>
      <c r="T92" s="173"/>
      <c r="U92" s="173"/>
      <c r="V92" s="173"/>
      <c r="W92" s="173"/>
      <c r="X92" s="173"/>
      <c r="Y92" s="173"/>
      <c r="Z92" s="173"/>
      <c r="AA92" s="173"/>
      <c r="AB92" s="173"/>
      <c r="AC92" s="174"/>
      <c r="AE92" s="507"/>
      <c r="AG92" s="507"/>
      <c r="AI92" s="507"/>
      <c r="AK92" s="194"/>
    </row>
    <row r="93" spans="4:37" ht="12.75" customHeight="1" outlineLevel="1">
      <c r="D93" s="106" t="str">
        <f t="shared" si="2"/>
        <v>[Staff Functions Line 32]</v>
      </c>
      <c r="E93" s="89"/>
      <c r="F93" s="107" t="str">
        <f t="shared" si="3"/>
        <v>£000/ FTE</v>
      </c>
      <c r="G93" s="173"/>
      <c r="H93" s="173"/>
      <c r="I93" s="173"/>
      <c r="J93" s="173"/>
      <c r="K93" s="173"/>
      <c r="L93" s="173"/>
      <c r="M93" s="173"/>
      <c r="N93" s="173"/>
      <c r="O93" s="173"/>
      <c r="P93" s="173"/>
      <c r="Q93" s="173"/>
      <c r="R93" s="173"/>
      <c r="S93" s="173"/>
      <c r="T93" s="173"/>
      <c r="U93" s="173"/>
      <c r="V93" s="173"/>
      <c r="W93" s="173"/>
      <c r="X93" s="173"/>
      <c r="Y93" s="173"/>
      <c r="Z93" s="173"/>
      <c r="AA93" s="173"/>
      <c r="AB93" s="173"/>
      <c r="AC93" s="174"/>
      <c r="AE93" s="507"/>
      <c r="AG93" s="507"/>
      <c r="AI93" s="507"/>
      <c r="AK93" s="194"/>
    </row>
    <row r="94" spans="4:37" ht="12.75" customHeight="1" outlineLevel="1">
      <c r="D94" s="106" t="str">
        <f t="shared" si="2"/>
        <v>[Staff Functions Line 33]</v>
      </c>
      <c r="E94" s="89"/>
      <c r="F94" s="107" t="str">
        <f t="shared" si="3"/>
        <v>£000/ FTE</v>
      </c>
      <c r="G94" s="173"/>
      <c r="H94" s="173"/>
      <c r="I94" s="173"/>
      <c r="J94" s="173"/>
      <c r="K94" s="173"/>
      <c r="L94" s="173"/>
      <c r="M94" s="173"/>
      <c r="N94" s="173"/>
      <c r="O94" s="173"/>
      <c r="P94" s="173"/>
      <c r="Q94" s="173"/>
      <c r="R94" s="173"/>
      <c r="S94" s="173"/>
      <c r="T94" s="173"/>
      <c r="U94" s="173"/>
      <c r="V94" s="173"/>
      <c r="W94" s="173"/>
      <c r="X94" s="173"/>
      <c r="Y94" s="173"/>
      <c r="Z94" s="173"/>
      <c r="AA94" s="173"/>
      <c r="AB94" s="173"/>
      <c r="AC94" s="174"/>
      <c r="AE94" s="507"/>
      <c r="AG94" s="507"/>
      <c r="AI94" s="507"/>
      <c r="AK94" s="194"/>
    </row>
    <row r="95" spans="4:37" ht="12.75" customHeight="1" outlineLevel="1">
      <c r="D95" s="106" t="str">
        <f t="shared" si="2"/>
        <v>[Staff Functions Line 34]</v>
      </c>
      <c r="E95" s="89"/>
      <c r="F95" s="107" t="str">
        <f t="shared" si="3"/>
        <v>£000/ FTE</v>
      </c>
      <c r="G95" s="173"/>
      <c r="H95" s="173"/>
      <c r="I95" s="173"/>
      <c r="J95" s="173"/>
      <c r="K95" s="173"/>
      <c r="L95" s="173"/>
      <c r="M95" s="173"/>
      <c r="N95" s="173"/>
      <c r="O95" s="173"/>
      <c r="P95" s="173"/>
      <c r="Q95" s="173"/>
      <c r="R95" s="173"/>
      <c r="S95" s="173"/>
      <c r="T95" s="173"/>
      <c r="U95" s="173"/>
      <c r="V95" s="173"/>
      <c r="W95" s="173"/>
      <c r="X95" s="173"/>
      <c r="Y95" s="173"/>
      <c r="Z95" s="173"/>
      <c r="AA95" s="173"/>
      <c r="AB95" s="173"/>
      <c r="AC95" s="174"/>
      <c r="AE95" s="507"/>
      <c r="AG95" s="507"/>
      <c r="AI95" s="507"/>
      <c r="AK95" s="194"/>
    </row>
    <row r="96" spans="4:37" ht="12.75" customHeight="1" outlineLevel="1">
      <c r="D96" s="106" t="str">
        <f t="shared" si="2"/>
        <v>[Staff Functions Line 35]</v>
      </c>
      <c r="E96" s="89"/>
      <c r="F96" s="107" t="str">
        <f t="shared" si="3"/>
        <v>£000/ FTE</v>
      </c>
      <c r="G96" s="173"/>
      <c r="H96" s="173"/>
      <c r="I96" s="173"/>
      <c r="J96" s="173"/>
      <c r="K96" s="173"/>
      <c r="L96" s="173"/>
      <c r="M96" s="173"/>
      <c r="N96" s="173"/>
      <c r="O96" s="173"/>
      <c r="P96" s="173"/>
      <c r="Q96" s="173"/>
      <c r="R96" s="173"/>
      <c r="S96" s="173"/>
      <c r="T96" s="173"/>
      <c r="U96" s="173"/>
      <c r="V96" s="173"/>
      <c r="W96" s="173"/>
      <c r="X96" s="173"/>
      <c r="Y96" s="173"/>
      <c r="Z96" s="173"/>
      <c r="AA96" s="173"/>
      <c r="AB96" s="173"/>
      <c r="AC96" s="174"/>
      <c r="AE96" s="507"/>
      <c r="AG96" s="507"/>
      <c r="AI96" s="507"/>
      <c r="AK96" s="194"/>
    </row>
    <row r="97" spans="2:37" ht="12.75" customHeight="1" outlineLevel="1">
      <c r="D97" s="106" t="str">
        <f t="shared" si="2"/>
        <v>[Staff Functions Line 36]</v>
      </c>
      <c r="E97" s="89"/>
      <c r="F97" s="107" t="str">
        <f t="shared" si="3"/>
        <v>£000/ FTE</v>
      </c>
      <c r="G97" s="173"/>
      <c r="H97" s="173"/>
      <c r="I97" s="173"/>
      <c r="J97" s="173"/>
      <c r="K97" s="173"/>
      <c r="L97" s="173"/>
      <c r="M97" s="173"/>
      <c r="N97" s="173"/>
      <c r="O97" s="173"/>
      <c r="P97" s="173"/>
      <c r="Q97" s="173"/>
      <c r="R97" s="173"/>
      <c r="S97" s="173"/>
      <c r="T97" s="173"/>
      <c r="U97" s="173"/>
      <c r="V97" s="173"/>
      <c r="W97" s="173"/>
      <c r="X97" s="173"/>
      <c r="Y97" s="173"/>
      <c r="Z97" s="173"/>
      <c r="AA97" s="173"/>
      <c r="AB97" s="173"/>
      <c r="AC97" s="174"/>
      <c r="AE97" s="507"/>
      <c r="AG97" s="507"/>
      <c r="AI97" s="507"/>
      <c r="AK97" s="194"/>
    </row>
    <row r="98" spans="2:37" ht="12.75" customHeight="1" outlineLevel="1">
      <c r="D98" s="106" t="str">
        <f t="shared" si="2"/>
        <v>[Staff Functions Line 37]</v>
      </c>
      <c r="E98" s="89"/>
      <c r="F98" s="107" t="str">
        <f t="shared" si="3"/>
        <v>£000/ FTE</v>
      </c>
      <c r="G98" s="173"/>
      <c r="H98" s="173"/>
      <c r="I98" s="173"/>
      <c r="J98" s="173"/>
      <c r="K98" s="173"/>
      <c r="L98" s="173"/>
      <c r="M98" s="173"/>
      <c r="N98" s="173"/>
      <c r="O98" s="173"/>
      <c r="P98" s="173"/>
      <c r="Q98" s="173"/>
      <c r="R98" s="173"/>
      <c r="S98" s="173"/>
      <c r="T98" s="173"/>
      <c r="U98" s="173"/>
      <c r="V98" s="173"/>
      <c r="W98" s="173"/>
      <c r="X98" s="173"/>
      <c r="Y98" s="173"/>
      <c r="Z98" s="173"/>
      <c r="AA98" s="173"/>
      <c r="AB98" s="173"/>
      <c r="AC98" s="174"/>
      <c r="AE98" s="507"/>
      <c r="AG98" s="507"/>
      <c r="AI98" s="507"/>
      <c r="AK98" s="194"/>
    </row>
    <row r="99" spans="2:37" ht="12.75" customHeight="1" outlineLevel="1">
      <c r="D99" s="106" t="str">
        <f t="shared" si="2"/>
        <v>[Staff Functions Line 38]</v>
      </c>
      <c r="E99" s="89"/>
      <c r="F99" s="107" t="str">
        <f t="shared" si="3"/>
        <v>£000/ FTE</v>
      </c>
      <c r="G99" s="173"/>
      <c r="H99" s="173"/>
      <c r="I99" s="173"/>
      <c r="J99" s="173"/>
      <c r="K99" s="173"/>
      <c r="L99" s="173"/>
      <c r="M99" s="173"/>
      <c r="N99" s="173"/>
      <c r="O99" s="173"/>
      <c r="P99" s="173"/>
      <c r="Q99" s="173"/>
      <c r="R99" s="173"/>
      <c r="S99" s="173"/>
      <c r="T99" s="173"/>
      <c r="U99" s="173"/>
      <c r="V99" s="173"/>
      <c r="W99" s="173"/>
      <c r="X99" s="173"/>
      <c r="Y99" s="173"/>
      <c r="Z99" s="173"/>
      <c r="AA99" s="173"/>
      <c r="AB99" s="173"/>
      <c r="AC99" s="174"/>
      <c r="AE99" s="507"/>
      <c r="AG99" s="507"/>
      <c r="AI99" s="507"/>
      <c r="AK99" s="194"/>
    </row>
    <row r="100" spans="2:37" ht="12.75" customHeight="1" outlineLevel="1">
      <c r="D100" s="106" t="str">
        <f t="shared" si="2"/>
        <v>[Staff Functions Line 39]</v>
      </c>
      <c r="E100" s="89"/>
      <c r="F100" s="107" t="str">
        <f t="shared" si="3"/>
        <v>£000/ FTE</v>
      </c>
      <c r="G100" s="173"/>
      <c r="H100" s="173"/>
      <c r="I100" s="173"/>
      <c r="J100" s="173"/>
      <c r="K100" s="173"/>
      <c r="L100" s="173"/>
      <c r="M100" s="173"/>
      <c r="N100" s="173"/>
      <c r="O100" s="173"/>
      <c r="P100" s="173"/>
      <c r="Q100" s="173"/>
      <c r="R100" s="173"/>
      <c r="S100" s="173"/>
      <c r="T100" s="173"/>
      <c r="U100" s="173"/>
      <c r="V100" s="173"/>
      <c r="W100" s="173"/>
      <c r="X100" s="173"/>
      <c r="Y100" s="173"/>
      <c r="Z100" s="173"/>
      <c r="AA100" s="173"/>
      <c r="AB100" s="173"/>
      <c r="AC100" s="174"/>
      <c r="AE100" s="507"/>
      <c r="AG100" s="507"/>
      <c r="AI100" s="507"/>
      <c r="AK100" s="194"/>
    </row>
    <row r="101" spans="2:37" ht="12.75" customHeight="1" outlineLevel="1">
      <c r="D101" s="117" t="str">
        <f t="shared" ref="D101" si="4">D56</f>
        <v>[Staff Functions Line 40]</v>
      </c>
      <c r="E101" s="175"/>
      <c r="F101" s="118" t="str">
        <f t="shared" si="3"/>
        <v>£000/ FTE</v>
      </c>
      <c r="G101" s="176"/>
      <c r="H101" s="176"/>
      <c r="I101" s="176"/>
      <c r="J101" s="176"/>
      <c r="K101" s="176"/>
      <c r="L101" s="176"/>
      <c r="M101" s="176"/>
      <c r="N101" s="176"/>
      <c r="O101" s="176"/>
      <c r="P101" s="176"/>
      <c r="Q101" s="176"/>
      <c r="R101" s="176"/>
      <c r="S101" s="176"/>
      <c r="T101" s="176"/>
      <c r="U101" s="176"/>
      <c r="V101" s="176"/>
      <c r="W101" s="176"/>
      <c r="X101" s="176"/>
      <c r="Y101" s="176"/>
      <c r="Z101" s="176"/>
      <c r="AA101" s="176"/>
      <c r="AB101" s="176"/>
      <c r="AC101" s="177"/>
      <c r="AE101" s="508"/>
      <c r="AG101" s="508"/>
      <c r="AI101" s="508"/>
      <c r="AK101" s="195"/>
    </row>
    <row r="102" spans="2:37" ht="12.75" customHeight="1" outlineLevel="1">
      <c r="H102" s="90"/>
      <c r="I102" s="90"/>
      <c r="J102" s="90"/>
      <c r="K102" s="90"/>
      <c r="L102" s="90"/>
      <c r="M102" s="90"/>
      <c r="N102" s="90"/>
      <c r="O102" s="90"/>
      <c r="P102" s="90"/>
      <c r="Q102" s="90"/>
      <c r="R102" s="90"/>
      <c r="S102" s="90"/>
      <c r="T102" s="90"/>
      <c r="U102" s="90"/>
      <c r="V102" s="90"/>
      <c r="W102" s="90"/>
      <c r="X102" s="90"/>
      <c r="Y102" s="90"/>
      <c r="Z102" s="90"/>
      <c r="AA102" s="90"/>
      <c r="AB102" s="90"/>
      <c r="AC102" s="90"/>
      <c r="AE102" s="90"/>
      <c r="AG102" s="90"/>
      <c r="AI102" s="90"/>
    </row>
    <row r="103" spans="2:37" ht="12.75" customHeight="1" outlineLevel="1">
      <c r="D103" s="188" t="str">
        <f>"Average "&amp;B60</f>
        <v>Average Basic Salary per FTE</v>
      </c>
      <c r="E103" s="189"/>
      <c r="F103" s="190" t="str">
        <f>F101</f>
        <v>£000/ FTE</v>
      </c>
      <c r="G103" s="196">
        <f t="shared" ref="G103:AC103" si="5">IF(G$58=0,0,SUMPRODUCT(G62:G101,G$17:G$56)/G$58)</f>
        <v>0</v>
      </c>
      <c r="H103" s="191">
        <f t="shared" si="5"/>
        <v>0</v>
      </c>
      <c r="I103" s="191">
        <f t="shared" si="5"/>
        <v>0</v>
      </c>
      <c r="J103" s="191">
        <f t="shared" si="5"/>
        <v>0</v>
      </c>
      <c r="K103" s="191">
        <f t="shared" si="5"/>
        <v>0</v>
      </c>
      <c r="L103" s="191">
        <f t="shared" si="5"/>
        <v>0</v>
      </c>
      <c r="M103" s="191">
        <f t="shared" si="5"/>
        <v>0</v>
      </c>
      <c r="N103" s="191">
        <f t="shared" si="5"/>
        <v>0</v>
      </c>
      <c r="O103" s="191">
        <f t="shared" si="5"/>
        <v>0</v>
      </c>
      <c r="P103" s="191">
        <f t="shared" si="5"/>
        <v>0</v>
      </c>
      <c r="Q103" s="191">
        <f t="shared" si="5"/>
        <v>0</v>
      </c>
      <c r="R103" s="191">
        <f t="shared" si="5"/>
        <v>0</v>
      </c>
      <c r="S103" s="191">
        <f t="shared" si="5"/>
        <v>0</v>
      </c>
      <c r="T103" s="191">
        <f t="shared" si="5"/>
        <v>0</v>
      </c>
      <c r="U103" s="191">
        <f t="shared" si="5"/>
        <v>0</v>
      </c>
      <c r="V103" s="191">
        <f t="shared" si="5"/>
        <v>0</v>
      </c>
      <c r="W103" s="191">
        <f t="shared" si="5"/>
        <v>0</v>
      </c>
      <c r="X103" s="191">
        <f t="shared" si="5"/>
        <v>0</v>
      </c>
      <c r="Y103" s="191">
        <f t="shared" si="5"/>
        <v>0</v>
      </c>
      <c r="Z103" s="191">
        <f t="shared" si="5"/>
        <v>0</v>
      </c>
      <c r="AA103" s="191">
        <f t="shared" si="5"/>
        <v>0</v>
      </c>
      <c r="AB103" s="191">
        <f t="shared" si="5"/>
        <v>0</v>
      </c>
      <c r="AC103" s="192">
        <f t="shared" si="5"/>
        <v>0</v>
      </c>
      <c r="AE103" s="509">
        <f>IF(AE$58=0,0,SUMPRODUCT(AE62:AE101,AE$17:AE$56)/AE$58)</f>
        <v>0</v>
      </c>
      <c r="AG103" s="509">
        <f>IF(AG$58=0,0,SUMPRODUCT(AG62:AG101,AG$17:AG$56)/AG$58)</f>
        <v>0</v>
      </c>
      <c r="AI103" s="509">
        <f>IF(AI$58=0,0,SUMPRODUCT(AI62:AI101,AI$17:AI$56)/AI$58)</f>
        <v>0</v>
      </c>
      <c r="AK103" s="853"/>
    </row>
    <row r="105" spans="2:37">
      <c r="B105" s="15" t="s">
        <v>445</v>
      </c>
      <c r="C105" s="15"/>
      <c r="D105" s="170"/>
      <c r="E105" s="170"/>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row>
    <row r="106" spans="2:37" ht="12.75" customHeight="1" outlineLevel="1"/>
    <row r="107" spans="2:37" ht="12.75" customHeight="1" outlineLevel="1">
      <c r="D107" s="100" t="str">
        <f t="shared" ref="D107:D145" si="6">D62</f>
        <v>Drivers</v>
      </c>
      <c r="E107" s="85"/>
      <c r="F107" s="183" t="str">
        <f t="shared" ref="F107:F144" si="7">F62</f>
        <v>£000/ FTE</v>
      </c>
      <c r="G107" s="171"/>
      <c r="H107" s="171"/>
      <c r="I107" s="171"/>
      <c r="J107" s="171"/>
      <c r="K107" s="171"/>
      <c r="L107" s="171"/>
      <c r="M107" s="171"/>
      <c r="N107" s="171"/>
      <c r="O107" s="171"/>
      <c r="P107" s="171"/>
      <c r="Q107" s="171"/>
      <c r="R107" s="171"/>
      <c r="S107" s="171"/>
      <c r="T107" s="171"/>
      <c r="U107" s="171"/>
      <c r="V107" s="171"/>
      <c r="W107" s="171"/>
      <c r="X107" s="171"/>
      <c r="Y107" s="171"/>
      <c r="Z107" s="171"/>
      <c r="AA107" s="171"/>
      <c r="AB107" s="171"/>
      <c r="AC107" s="185"/>
      <c r="AE107" s="511"/>
      <c r="AG107" s="511"/>
      <c r="AI107" s="511"/>
      <c r="AK107" s="427"/>
    </row>
    <row r="108" spans="2:37" ht="12.75" customHeight="1" outlineLevel="1">
      <c r="D108" s="106" t="str">
        <f t="shared" si="6"/>
        <v>Trainee Drivers</v>
      </c>
      <c r="E108" s="89"/>
      <c r="F108" s="107" t="str">
        <f t="shared" si="7"/>
        <v>£000/ FTE</v>
      </c>
      <c r="G108" s="173"/>
      <c r="H108" s="173"/>
      <c r="I108" s="173"/>
      <c r="J108" s="173"/>
      <c r="K108" s="173"/>
      <c r="L108" s="173"/>
      <c r="M108" s="173"/>
      <c r="N108" s="173"/>
      <c r="O108" s="173"/>
      <c r="P108" s="173"/>
      <c r="Q108" s="173"/>
      <c r="R108" s="173"/>
      <c r="S108" s="173"/>
      <c r="T108" s="173"/>
      <c r="U108" s="173"/>
      <c r="V108" s="173"/>
      <c r="W108" s="173"/>
      <c r="X108" s="173"/>
      <c r="Y108" s="173"/>
      <c r="Z108" s="173"/>
      <c r="AA108" s="173"/>
      <c r="AB108" s="173"/>
      <c r="AC108" s="174"/>
      <c r="AE108" s="507"/>
      <c r="AG108" s="507"/>
      <c r="AI108" s="507"/>
      <c r="AK108" s="194"/>
    </row>
    <row r="109" spans="2:37" ht="12.75" customHeight="1" outlineLevel="1">
      <c r="D109" s="106" t="str">
        <f t="shared" si="6"/>
        <v>Conductors</v>
      </c>
      <c r="E109" s="89"/>
      <c r="F109" s="107" t="str">
        <f t="shared" si="7"/>
        <v>£000/ FTE</v>
      </c>
      <c r="G109" s="173"/>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4"/>
      <c r="AE109" s="507"/>
      <c r="AG109" s="507"/>
      <c r="AI109" s="507"/>
      <c r="AK109" s="194"/>
    </row>
    <row r="110" spans="2:37" ht="12.75" customHeight="1" outlineLevel="1">
      <c r="D110" s="106" t="str">
        <f t="shared" si="6"/>
        <v>Trainee Conductors</v>
      </c>
      <c r="E110" s="89"/>
      <c r="F110" s="107" t="str">
        <f t="shared" si="7"/>
        <v>£000/ FTE</v>
      </c>
      <c r="G110" s="173"/>
      <c r="H110" s="173"/>
      <c r="I110" s="173"/>
      <c r="J110" s="173"/>
      <c r="K110" s="173"/>
      <c r="L110" s="173"/>
      <c r="M110" s="173"/>
      <c r="N110" s="173"/>
      <c r="O110" s="173"/>
      <c r="P110" s="173"/>
      <c r="Q110" s="173"/>
      <c r="R110" s="173"/>
      <c r="S110" s="173"/>
      <c r="T110" s="173"/>
      <c r="U110" s="173"/>
      <c r="V110" s="173"/>
      <c r="W110" s="173"/>
      <c r="X110" s="173"/>
      <c r="Y110" s="173"/>
      <c r="Z110" s="173"/>
      <c r="AA110" s="173"/>
      <c r="AB110" s="173"/>
      <c r="AC110" s="174"/>
      <c r="AE110" s="507"/>
      <c r="AG110" s="507"/>
      <c r="AI110" s="507"/>
      <c r="AK110" s="194"/>
    </row>
    <row r="111" spans="2:37" ht="12.75" customHeight="1" outlineLevel="1">
      <c r="D111" s="106" t="str">
        <f t="shared" si="6"/>
        <v>Station - Sales</v>
      </c>
      <c r="E111" s="89"/>
      <c r="F111" s="107" t="str">
        <f t="shared" si="7"/>
        <v>£000/ FTE</v>
      </c>
      <c r="G111" s="173"/>
      <c r="H111" s="173"/>
      <c r="I111" s="173"/>
      <c r="J111" s="173"/>
      <c r="K111" s="173"/>
      <c r="L111" s="173"/>
      <c r="M111" s="173"/>
      <c r="N111" s="173"/>
      <c r="O111" s="173"/>
      <c r="P111" s="173"/>
      <c r="Q111" s="173"/>
      <c r="R111" s="173"/>
      <c r="S111" s="173"/>
      <c r="T111" s="173"/>
      <c r="U111" s="173"/>
      <c r="V111" s="173"/>
      <c r="W111" s="173"/>
      <c r="X111" s="173"/>
      <c r="Y111" s="173"/>
      <c r="Z111" s="173"/>
      <c r="AA111" s="173"/>
      <c r="AB111" s="173"/>
      <c r="AC111" s="174"/>
      <c r="AE111" s="507"/>
      <c r="AG111" s="507"/>
      <c r="AI111" s="507"/>
      <c r="AK111" s="194"/>
    </row>
    <row r="112" spans="2:37" ht="12.75" customHeight="1" outlineLevel="1">
      <c r="D112" s="106" t="str">
        <f t="shared" si="6"/>
        <v>Station - Platform</v>
      </c>
      <c r="E112" s="89"/>
      <c r="F112" s="107" t="str">
        <f t="shared" si="7"/>
        <v>£000/ FTE</v>
      </c>
      <c r="G112" s="173"/>
      <c r="H112" s="173"/>
      <c r="I112" s="173"/>
      <c r="J112" s="173"/>
      <c r="K112" s="173"/>
      <c r="L112" s="173"/>
      <c r="M112" s="173"/>
      <c r="N112" s="173"/>
      <c r="O112" s="173"/>
      <c r="P112" s="173"/>
      <c r="Q112" s="173"/>
      <c r="R112" s="173"/>
      <c r="S112" s="173"/>
      <c r="T112" s="173"/>
      <c r="U112" s="173"/>
      <c r="V112" s="173"/>
      <c r="W112" s="173"/>
      <c r="X112" s="173"/>
      <c r="Y112" s="173"/>
      <c r="Z112" s="173"/>
      <c r="AA112" s="173"/>
      <c r="AB112" s="173"/>
      <c r="AC112" s="174"/>
      <c r="AE112" s="507"/>
      <c r="AG112" s="507"/>
      <c r="AI112" s="507"/>
      <c r="AK112" s="194"/>
    </row>
    <row r="113" spans="4:37" ht="12.75" customHeight="1" outlineLevel="1">
      <c r="D113" s="106" t="str">
        <f t="shared" si="6"/>
        <v>Station - Gating</v>
      </c>
      <c r="E113" s="89"/>
      <c r="F113" s="107" t="str">
        <f t="shared" si="7"/>
        <v>£000/ FTE</v>
      </c>
      <c r="G113" s="173"/>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4"/>
      <c r="AE113" s="507"/>
      <c r="AG113" s="507"/>
      <c r="AI113" s="507"/>
      <c r="AK113" s="194"/>
    </row>
    <row r="114" spans="4:37" ht="12.75" customHeight="1" outlineLevel="1">
      <c r="D114" s="106" t="str">
        <f t="shared" si="6"/>
        <v>Revenue Protection</v>
      </c>
      <c r="E114" s="89"/>
      <c r="F114" s="107" t="str">
        <f t="shared" si="7"/>
        <v>£000/ FTE</v>
      </c>
      <c r="G114" s="173"/>
      <c r="H114" s="173"/>
      <c r="I114" s="173"/>
      <c r="J114" s="173"/>
      <c r="K114" s="173"/>
      <c r="L114" s="173"/>
      <c r="M114" s="173"/>
      <c r="N114" s="173"/>
      <c r="O114" s="173"/>
      <c r="P114" s="173"/>
      <c r="Q114" s="173"/>
      <c r="R114" s="173"/>
      <c r="S114" s="173"/>
      <c r="T114" s="173"/>
      <c r="U114" s="173"/>
      <c r="V114" s="173"/>
      <c r="W114" s="173"/>
      <c r="X114" s="173"/>
      <c r="Y114" s="173"/>
      <c r="Z114" s="173"/>
      <c r="AA114" s="173"/>
      <c r="AB114" s="173"/>
      <c r="AC114" s="174"/>
      <c r="AE114" s="507"/>
      <c r="AG114" s="507"/>
      <c r="AI114" s="507"/>
      <c r="AK114" s="194"/>
    </row>
    <row r="115" spans="4:37" ht="12.75" customHeight="1" outlineLevel="1">
      <c r="D115" s="106" t="str">
        <f t="shared" si="6"/>
        <v>Engineering - Shunters</v>
      </c>
      <c r="E115" s="89"/>
      <c r="F115" s="107" t="str">
        <f t="shared" si="7"/>
        <v>£000/ FTE</v>
      </c>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173"/>
      <c r="AC115" s="174"/>
      <c r="AE115" s="507"/>
      <c r="AG115" s="507"/>
      <c r="AI115" s="507"/>
      <c r="AK115" s="194"/>
    </row>
    <row r="116" spans="4:37" ht="12.75" customHeight="1" outlineLevel="1">
      <c r="D116" s="106" t="str">
        <f t="shared" si="6"/>
        <v>Engineering - Workshop</v>
      </c>
      <c r="E116" s="89"/>
      <c r="F116" s="107" t="str">
        <f t="shared" si="7"/>
        <v>£000/ FTE</v>
      </c>
      <c r="G116" s="173"/>
      <c r="H116" s="173"/>
      <c r="I116" s="173"/>
      <c r="J116" s="173"/>
      <c r="K116" s="173"/>
      <c r="L116" s="173"/>
      <c r="M116" s="173"/>
      <c r="N116" s="173"/>
      <c r="O116" s="173"/>
      <c r="P116" s="173"/>
      <c r="Q116" s="173"/>
      <c r="R116" s="173"/>
      <c r="S116" s="173"/>
      <c r="T116" s="173"/>
      <c r="U116" s="173"/>
      <c r="V116" s="173"/>
      <c r="W116" s="173"/>
      <c r="X116" s="173"/>
      <c r="Y116" s="173"/>
      <c r="Z116" s="173"/>
      <c r="AA116" s="173"/>
      <c r="AB116" s="173"/>
      <c r="AC116" s="174"/>
      <c r="AE116" s="507"/>
      <c r="AG116" s="507"/>
      <c r="AI116" s="507"/>
      <c r="AK116" s="194"/>
    </row>
    <row r="117" spans="4:37" ht="12.75" customHeight="1" outlineLevel="1">
      <c r="D117" s="106" t="str">
        <f t="shared" si="6"/>
        <v>Station Cleaners</v>
      </c>
      <c r="E117" s="89"/>
      <c r="F117" s="107" t="str">
        <f t="shared" si="7"/>
        <v>£000/ FTE</v>
      </c>
      <c r="G117" s="173"/>
      <c r="H117" s="173"/>
      <c r="I117" s="173"/>
      <c r="J117" s="173"/>
      <c r="K117" s="173"/>
      <c r="L117" s="173"/>
      <c r="M117" s="173"/>
      <c r="N117" s="173"/>
      <c r="O117" s="173"/>
      <c r="P117" s="173"/>
      <c r="Q117" s="173"/>
      <c r="R117" s="173"/>
      <c r="S117" s="173"/>
      <c r="T117" s="173"/>
      <c r="U117" s="173"/>
      <c r="V117" s="173"/>
      <c r="W117" s="173"/>
      <c r="X117" s="173"/>
      <c r="Y117" s="173"/>
      <c r="Z117" s="173"/>
      <c r="AA117" s="173"/>
      <c r="AB117" s="173"/>
      <c r="AC117" s="174"/>
      <c r="AE117" s="507"/>
      <c r="AG117" s="507"/>
      <c r="AI117" s="507"/>
      <c r="AK117" s="194"/>
    </row>
    <row r="118" spans="4:37" ht="12.75" customHeight="1" outlineLevel="1">
      <c r="D118" s="106" t="str">
        <f t="shared" si="6"/>
        <v>Train Cleaners</v>
      </c>
      <c r="E118" s="89"/>
      <c r="F118" s="107" t="str">
        <f t="shared" si="7"/>
        <v>£000/ FTE</v>
      </c>
      <c r="G118" s="173"/>
      <c r="H118" s="173"/>
      <c r="I118" s="173"/>
      <c r="J118" s="173"/>
      <c r="K118" s="173"/>
      <c r="L118" s="173"/>
      <c r="M118" s="173"/>
      <c r="N118" s="173"/>
      <c r="O118" s="173"/>
      <c r="P118" s="173"/>
      <c r="Q118" s="173"/>
      <c r="R118" s="173"/>
      <c r="S118" s="173"/>
      <c r="T118" s="173"/>
      <c r="U118" s="173"/>
      <c r="V118" s="173"/>
      <c r="W118" s="173"/>
      <c r="X118" s="173"/>
      <c r="Y118" s="173"/>
      <c r="Z118" s="173"/>
      <c r="AA118" s="173"/>
      <c r="AB118" s="173"/>
      <c r="AC118" s="174"/>
      <c r="AE118" s="507"/>
      <c r="AG118" s="507"/>
      <c r="AI118" s="507"/>
      <c r="AK118" s="194"/>
    </row>
    <row r="119" spans="4:37" ht="12.75" customHeight="1" outlineLevel="1">
      <c r="D119" s="106" t="str">
        <f t="shared" si="6"/>
        <v>Mgt &amp; Support - Station Mgt</v>
      </c>
      <c r="E119" s="89"/>
      <c r="F119" s="107" t="str">
        <f t="shared" si="7"/>
        <v>£000/ FTE</v>
      </c>
      <c r="G119" s="173"/>
      <c r="H119" s="173"/>
      <c r="I119" s="173"/>
      <c r="J119" s="173"/>
      <c r="K119" s="173"/>
      <c r="L119" s="173"/>
      <c r="M119" s="173"/>
      <c r="N119" s="173"/>
      <c r="O119" s="173"/>
      <c r="P119" s="173"/>
      <c r="Q119" s="173"/>
      <c r="R119" s="173"/>
      <c r="S119" s="173"/>
      <c r="T119" s="173"/>
      <c r="U119" s="173"/>
      <c r="V119" s="173"/>
      <c r="W119" s="173"/>
      <c r="X119" s="173"/>
      <c r="Y119" s="173"/>
      <c r="Z119" s="173"/>
      <c r="AA119" s="173"/>
      <c r="AB119" s="173"/>
      <c r="AC119" s="174"/>
      <c r="AE119" s="507"/>
      <c r="AG119" s="507"/>
      <c r="AI119" s="507"/>
      <c r="AK119" s="194"/>
    </row>
    <row r="120" spans="4:37" ht="12.75" customHeight="1" outlineLevel="1">
      <c r="D120" s="106" t="str">
        <f t="shared" si="6"/>
        <v>Mgt &amp; Support - Engineering Mgt</v>
      </c>
      <c r="E120" s="89"/>
      <c r="F120" s="107" t="str">
        <f t="shared" si="7"/>
        <v>£000/ FTE</v>
      </c>
      <c r="G120" s="173"/>
      <c r="H120" s="173"/>
      <c r="I120" s="173"/>
      <c r="J120" s="173"/>
      <c r="K120" s="173"/>
      <c r="L120" s="173"/>
      <c r="M120" s="173"/>
      <c r="N120" s="173"/>
      <c r="O120" s="173"/>
      <c r="P120" s="173"/>
      <c r="Q120" s="173"/>
      <c r="R120" s="173"/>
      <c r="S120" s="173"/>
      <c r="T120" s="173"/>
      <c r="U120" s="173"/>
      <c r="V120" s="173"/>
      <c r="W120" s="173"/>
      <c r="X120" s="173"/>
      <c r="Y120" s="173"/>
      <c r="Z120" s="173"/>
      <c r="AA120" s="173"/>
      <c r="AB120" s="173"/>
      <c r="AC120" s="174"/>
      <c r="AE120" s="507"/>
      <c r="AG120" s="507"/>
      <c r="AI120" s="507"/>
      <c r="AK120" s="194"/>
    </row>
    <row r="121" spans="4:37" ht="12.75" customHeight="1" outlineLevel="1">
      <c r="D121" s="106" t="str">
        <f t="shared" si="6"/>
        <v>Mgt &amp; Support - Ops Mgt</v>
      </c>
      <c r="E121" s="89"/>
      <c r="F121" s="107" t="str">
        <f t="shared" si="7"/>
        <v>£000/ FTE</v>
      </c>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4"/>
      <c r="AE121" s="507"/>
      <c r="AG121" s="507"/>
      <c r="AI121" s="507"/>
      <c r="AK121" s="194"/>
    </row>
    <row r="122" spans="4:37" ht="12.75" customHeight="1" outlineLevel="1">
      <c r="D122" s="106" t="str">
        <f t="shared" si="6"/>
        <v>Mgt &amp; Support - Directors</v>
      </c>
      <c r="E122" s="89"/>
      <c r="F122" s="107" t="str">
        <f t="shared" si="7"/>
        <v>£000/ FTE</v>
      </c>
      <c r="G122" s="173"/>
      <c r="H122" s="173"/>
      <c r="I122" s="173"/>
      <c r="J122" s="173"/>
      <c r="K122" s="173"/>
      <c r="L122" s="173"/>
      <c r="M122" s="173"/>
      <c r="N122" s="173"/>
      <c r="O122" s="173"/>
      <c r="P122" s="173"/>
      <c r="Q122" s="173"/>
      <c r="R122" s="173"/>
      <c r="S122" s="173"/>
      <c r="T122" s="173"/>
      <c r="U122" s="173"/>
      <c r="V122" s="173"/>
      <c r="W122" s="173"/>
      <c r="X122" s="173"/>
      <c r="Y122" s="173"/>
      <c r="Z122" s="173"/>
      <c r="AA122" s="173"/>
      <c r="AB122" s="173"/>
      <c r="AC122" s="174"/>
      <c r="AE122" s="507"/>
      <c r="AG122" s="507"/>
      <c r="AI122" s="507"/>
      <c r="AK122" s="194"/>
    </row>
    <row r="123" spans="4:37" ht="12.75" customHeight="1" outlineLevel="1">
      <c r="D123" s="106" t="str">
        <f t="shared" si="6"/>
        <v>Mgt &amp; Support - Other HQ</v>
      </c>
      <c r="E123" s="89"/>
      <c r="F123" s="107" t="str">
        <f t="shared" si="7"/>
        <v>£000/ FTE</v>
      </c>
      <c r="G123" s="173"/>
      <c r="H123" s="173"/>
      <c r="I123" s="173"/>
      <c r="J123" s="173"/>
      <c r="K123" s="173"/>
      <c r="L123" s="173"/>
      <c r="M123" s="173"/>
      <c r="N123" s="173"/>
      <c r="O123" s="173"/>
      <c r="P123" s="173"/>
      <c r="Q123" s="173"/>
      <c r="R123" s="173"/>
      <c r="S123" s="173"/>
      <c r="T123" s="173"/>
      <c r="U123" s="173"/>
      <c r="V123" s="173"/>
      <c r="W123" s="173"/>
      <c r="X123" s="173"/>
      <c r="Y123" s="173"/>
      <c r="Z123" s="173"/>
      <c r="AA123" s="173"/>
      <c r="AB123" s="173"/>
      <c r="AC123" s="174"/>
      <c r="AE123" s="507"/>
      <c r="AG123" s="507"/>
      <c r="AI123" s="507"/>
      <c r="AK123" s="194"/>
    </row>
    <row r="124" spans="4:37" ht="12.75" customHeight="1" outlineLevel="1">
      <c r="D124" s="106" t="str">
        <f t="shared" si="6"/>
        <v>[Staff Functions Line 18]</v>
      </c>
      <c r="E124" s="89"/>
      <c r="F124" s="107" t="str">
        <f t="shared" si="7"/>
        <v>£000/ FTE</v>
      </c>
      <c r="G124" s="173"/>
      <c r="H124" s="173"/>
      <c r="I124" s="173"/>
      <c r="J124" s="173"/>
      <c r="K124" s="173"/>
      <c r="L124" s="173"/>
      <c r="M124" s="173"/>
      <c r="N124" s="173"/>
      <c r="O124" s="173"/>
      <c r="P124" s="173"/>
      <c r="Q124" s="173"/>
      <c r="R124" s="173"/>
      <c r="S124" s="173"/>
      <c r="T124" s="173"/>
      <c r="U124" s="173"/>
      <c r="V124" s="173"/>
      <c r="W124" s="173"/>
      <c r="X124" s="173"/>
      <c r="Y124" s="173"/>
      <c r="Z124" s="173"/>
      <c r="AA124" s="173"/>
      <c r="AB124" s="173"/>
      <c r="AC124" s="174"/>
      <c r="AE124" s="507"/>
      <c r="AG124" s="507"/>
      <c r="AI124" s="507"/>
      <c r="AK124" s="194"/>
    </row>
    <row r="125" spans="4:37" ht="12.75" customHeight="1" outlineLevel="1">
      <c r="D125" s="106" t="str">
        <f t="shared" si="6"/>
        <v>[Staff Functions Line 19]</v>
      </c>
      <c r="E125" s="89"/>
      <c r="F125" s="107" t="str">
        <f t="shared" si="7"/>
        <v>£000/ FTE</v>
      </c>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4"/>
      <c r="AE125" s="507"/>
      <c r="AG125" s="507"/>
      <c r="AI125" s="507"/>
      <c r="AK125" s="194"/>
    </row>
    <row r="126" spans="4:37" ht="12.75" customHeight="1" outlineLevel="1">
      <c r="D126" s="106" t="str">
        <f t="shared" si="6"/>
        <v>[Staff Functions Line 20]</v>
      </c>
      <c r="E126" s="89"/>
      <c r="F126" s="107" t="str">
        <f t="shared" si="7"/>
        <v>£000/ FTE</v>
      </c>
      <c r="G126" s="173"/>
      <c r="H126" s="173"/>
      <c r="I126" s="173"/>
      <c r="J126" s="173"/>
      <c r="K126" s="173"/>
      <c r="L126" s="173"/>
      <c r="M126" s="173"/>
      <c r="N126" s="173"/>
      <c r="O126" s="173"/>
      <c r="P126" s="173"/>
      <c r="Q126" s="173"/>
      <c r="R126" s="173"/>
      <c r="S126" s="173"/>
      <c r="T126" s="173"/>
      <c r="U126" s="173"/>
      <c r="V126" s="173"/>
      <c r="W126" s="173"/>
      <c r="X126" s="173"/>
      <c r="Y126" s="173"/>
      <c r="Z126" s="173"/>
      <c r="AA126" s="173"/>
      <c r="AB126" s="173"/>
      <c r="AC126" s="174"/>
      <c r="AE126" s="507"/>
      <c r="AG126" s="507"/>
      <c r="AI126" s="507"/>
      <c r="AK126" s="194"/>
    </row>
    <row r="127" spans="4:37" ht="12.75" customHeight="1" outlineLevel="1">
      <c r="D127" s="106" t="str">
        <f t="shared" si="6"/>
        <v>[Staff Functions Line 21]</v>
      </c>
      <c r="E127" s="89"/>
      <c r="F127" s="107" t="str">
        <f t="shared" si="7"/>
        <v>£000/ FTE</v>
      </c>
      <c r="G127" s="173"/>
      <c r="H127" s="173"/>
      <c r="I127" s="173"/>
      <c r="J127" s="173"/>
      <c r="K127" s="173"/>
      <c r="L127" s="173"/>
      <c r="M127" s="173"/>
      <c r="N127" s="173"/>
      <c r="O127" s="173"/>
      <c r="P127" s="173"/>
      <c r="Q127" s="173"/>
      <c r="R127" s="173"/>
      <c r="S127" s="173"/>
      <c r="T127" s="173"/>
      <c r="U127" s="173"/>
      <c r="V127" s="173"/>
      <c r="W127" s="173"/>
      <c r="X127" s="173"/>
      <c r="Y127" s="173"/>
      <c r="Z127" s="173"/>
      <c r="AA127" s="173"/>
      <c r="AB127" s="173"/>
      <c r="AC127" s="174"/>
      <c r="AE127" s="507"/>
      <c r="AG127" s="507"/>
      <c r="AI127" s="507"/>
      <c r="AK127" s="194"/>
    </row>
    <row r="128" spans="4:37" ht="12.75" customHeight="1" outlineLevel="1">
      <c r="D128" s="106" t="str">
        <f t="shared" si="6"/>
        <v>[Staff Functions Line 22]</v>
      </c>
      <c r="E128" s="89"/>
      <c r="F128" s="107" t="str">
        <f t="shared" si="7"/>
        <v>£000/ FTE</v>
      </c>
      <c r="G128" s="173"/>
      <c r="H128" s="173"/>
      <c r="I128" s="173"/>
      <c r="J128" s="173"/>
      <c r="K128" s="173"/>
      <c r="L128" s="173"/>
      <c r="M128" s="173"/>
      <c r="N128" s="173"/>
      <c r="O128" s="173"/>
      <c r="P128" s="173"/>
      <c r="Q128" s="173"/>
      <c r="R128" s="173"/>
      <c r="S128" s="173"/>
      <c r="T128" s="173"/>
      <c r="U128" s="173"/>
      <c r="V128" s="173"/>
      <c r="W128" s="173"/>
      <c r="X128" s="173"/>
      <c r="Y128" s="173"/>
      <c r="Z128" s="173"/>
      <c r="AA128" s="173"/>
      <c r="AB128" s="173"/>
      <c r="AC128" s="174"/>
      <c r="AE128" s="507"/>
      <c r="AG128" s="507"/>
      <c r="AI128" s="507"/>
      <c r="AK128" s="194"/>
    </row>
    <row r="129" spans="4:37" ht="12.75" customHeight="1" outlineLevel="1">
      <c r="D129" s="106" t="str">
        <f t="shared" si="6"/>
        <v>[Staff Functions Line 23]</v>
      </c>
      <c r="E129" s="89"/>
      <c r="F129" s="107" t="str">
        <f t="shared" si="7"/>
        <v>£000/ FTE</v>
      </c>
      <c r="G129" s="173"/>
      <c r="H129" s="173"/>
      <c r="I129" s="173"/>
      <c r="J129" s="173"/>
      <c r="K129" s="173"/>
      <c r="L129" s="173"/>
      <c r="M129" s="173"/>
      <c r="N129" s="173"/>
      <c r="O129" s="173"/>
      <c r="P129" s="173"/>
      <c r="Q129" s="173"/>
      <c r="R129" s="173"/>
      <c r="S129" s="173"/>
      <c r="T129" s="173"/>
      <c r="U129" s="173"/>
      <c r="V129" s="173"/>
      <c r="W129" s="173"/>
      <c r="X129" s="173"/>
      <c r="Y129" s="173"/>
      <c r="Z129" s="173"/>
      <c r="AA129" s="173"/>
      <c r="AB129" s="173"/>
      <c r="AC129" s="174"/>
      <c r="AE129" s="507"/>
      <c r="AG129" s="507"/>
      <c r="AI129" s="507"/>
      <c r="AK129" s="194"/>
    </row>
    <row r="130" spans="4:37" ht="12.75" customHeight="1" outlineLevel="1">
      <c r="D130" s="106" t="str">
        <f t="shared" si="6"/>
        <v>[Staff Functions Line 24]</v>
      </c>
      <c r="E130" s="89"/>
      <c r="F130" s="107" t="str">
        <f t="shared" si="7"/>
        <v>£000/ FTE</v>
      </c>
      <c r="G130" s="173"/>
      <c r="H130" s="173"/>
      <c r="I130" s="173"/>
      <c r="J130" s="173"/>
      <c r="K130" s="173"/>
      <c r="L130" s="173"/>
      <c r="M130" s="173"/>
      <c r="N130" s="173"/>
      <c r="O130" s="173"/>
      <c r="P130" s="173"/>
      <c r="Q130" s="173"/>
      <c r="R130" s="173"/>
      <c r="S130" s="173"/>
      <c r="T130" s="173"/>
      <c r="U130" s="173"/>
      <c r="V130" s="173"/>
      <c r="W130" s="173"/>
      <c r="X130" s="173"/>
      <c r="Y130" s="173"/>
      <c r="Z130" s="173"/>
      <c r="AA130" s="173"/>
      <c r="AB130" s="173"/>
      <c r="AC130" s="174"/>
      <c r="AE130" s="507"/>
      <c r="AG130" s="507"/>
      <c r="AI130" s="507"/>
      <c r="AK130" s="194"/>
    </row>
    <row r="131" spans="4:37" ht="12.75" customHeight="1" outlineLevel="1">
      <c r="D131" s="106" t="str">
        <f t="shared" si="6"/>
        <v>[Staff Functions Line 25]</v>
      </c>
      <c r="E131" s="89"/>
      <c r="F131" s="107" t="str">
        <f t="shared" si="7"/>
        <v>£000/ FTE</v>
      </c>
      <c r="G131" s="173"/>
      <c r="H131" s="173"/>
      <c r="I131" s="173"/>
      <c r="J131" s="173"/>
      <c r="K131" s="173"/>
      <c r="L131" s="173"/>
      <c r="M131" s="173"/>
      <c r="N131" s="173"/>
      <c r="O131" s="173"/>
      <c r="P131" s="173"/>
      <c r="Q131" s="173"/>
      <c r="R131" s="173"/>
      <c r="S131" s="173"/>
      <c r="T131" s="173"/>
      <c r="U131" s="173"/>
      <c r="V131" s="173"/>
      <c r="W131" s="173"/>
      <c r="X131" s="173"/>
      <c r="Y131" s="173"/>
      <c r="Z131" s="173"/>
      <c r="AA131" s="173"/>
      <c r="AB131" s="173"/>
      <c r="AC131" s="174"/>
      <c r="AE131" s="507"/>
      <c r="AG131" s="507"/>
      <c r="AI131" s="507"/>
      <c r="AK131" s="194"/>
    </row>
    <row r="132" spans="4:37" ht="12.75" customHeight="1" outlineLevel="1">
      <c r="D132" s="106" t="str">
        <f t="shared" si="6"/>
        <v>[Staff Functions Line 26]</v>
      </c>
      <c r="E132" s="89"/>
      <c r="F132" s="107" t="str">
        <f t="shared" si="7"/>
        <v>£000/ FTE</v>
      </c>
      <c r="G132" s="173"/>
      <c r="H132" s="173"/>
      <c r="I132" s="173"/>
      <c r="J132" s="173"/>
      <c r="K132" s="173"/>
      <c r="L132" s="173"/>
      <c r="M132" s="173"/>
      <c r="N132" s="173"/>
      <c r="O132" s="173"/>
      <c r="P132" s="173"/>
      <c r="Q132" s="173"/>
      <c r="R132" s="173"/>
      <c r="S132" s="173"/>
      <c r="T132" s="173"/>
      <c r="U132" s="173"/>
      <c r="V132" s="173"/>
      <c r="W132" s="173"/>
      <c r="X132" s="173"/>
      <c r="Y132" s="173"/>
      <c r="Z132" s="173"/>
      <c r="AA132" s="173"/>
      <c r="AB132" s="173"/>
      <c r="AC132" s="174"/>
      <c r="AE132" s="507"/>
      <c r="AG132" s="507"/>
      <c r="AI132" s="507"/>
      <c r="AK132" s="194"/>
    </row>
    <row r="133" spans="4:37" ht="12.75" customHeight="1" outlineLevel="1">
      <c r="D133" s="106" t="str">
        <f t="shared" si="6"/>
        <v>[Staff Functions Line 27]</v>
      </c>
      <c r="E133" s="89"/>
      <c r="F133" s="107" t="str">
        <f t="shared" si="7"/>
        <v>£000/ FTE</v>
      </c>
      <c r="G133" s="173"/>
      <c r="H133" s="173"/>
      <c r="I133" s="173"/>
      <c r="J133" s="173"/>
      <c r="K133" s="173"/>
      <c r="L133" s="173"/>
      <c r="M133" s="173"/>
      <c r="N133" s="173"/>
      <c r="O133" s="173"/>
      <c r="P133" s="173"/>
      <c r="Q133" s="173"/>
      <c r="R133" s="173"/>
      <c r="S133" s="173"/>
      <c r="T133" s="173"/>
      <c r="U133" s="173"/>
      <c r="V133" s="173"/>
      <c r="W133" s="173"/>
      <c r="X133" s="173"/>
      <c r="Y133" s="173"/>
      <c r="Z133" s="173"/>
      <c r="AA133" s="173"/>
      <c r="AB133" s="173"/>
      <c r="AC133" s="174"/>
      <c r="AE133" s="507"/>
      <c r="AG133" s="507"/>
      <c r="AI133" s="507"/>
      <c r="AK133" s="194"/>
    </row>
    <row r="134" spans="4:37" ht="12.75" customHeight="1" outlineLevel="1">
      <c r="D134" s="106" t="str">
        <f t="shared" si="6"/>
        <v>[Staff Functions Line 28]</v>
      </c>
      <c r="E134" s="89"/>
      <c r="F134" s="107" t="str">
        <f t="shared" si="7"/>
        <v>£000/ FTE</v>
      </c>
      <c r="G134" s="173"/>
      <c r="H134" s="173"/>
      <c r="I134" s="173"/>
      <c r="J134" s="173"/>
      <c r="K134" s="173"/>
      <c r="L134" s="173"/>
      <c r="M134" s="173"/>
      <c r="N134" s="173"/>
      <c r="O134" s="173"/>
      <c r="P134" s="173"/>
      <c r="Q134" s="173"/>
      <c r="R134" s="173"/>
      <c r="S134" s="173"/>
      <c r="T134" s="173"/>
      <c r="U134" s="173"/>
      <c r="V134" s="173"/>
      <c r="W134" s="173"/>
      <c r="X134" s="173"/>
      <c r="Y134" s="173"/>
      <c r="Z134" s="173"/>
      <c r="AA134" s="173"/>
      <c r="AB134" s="173"/>
      <c r="AC134" s="174"/>
      <c r="AE134" s="507"/>
      <c r="AG134" s="507"/>
      <c r="AI134" s="507"/>
      <c r="AK134" s="194"/>
    </row>
    <row r="135" spans="4:37" ht="12.75" customHeight="1" outlineLevel="1">
      <c r="D135" s="106" t="str">
        <f t="shared" si="6"/>
        <v>[Staff Functions Line 29]</v>
      </c>
      <c r="E135" s="89"/>
      <c r="F135" s="107" t="str">
        <f t="shared" si="7"/>
        <v>£000/ FTE</v>
      </c>
      <c r="G135" s="173"/>
      <c r="H135" s="173"/>
      <c r="I135" s="173"/>
      <c r="J135" s="173"/>
      <c r="K135" s="173"/>
      <c r="L135" s="173"/>
      <c r="M135" s="173"/>
      <c r="N135" s="173"/>
      <c r="O135" s="173"/>
      <c r="P135" s="173"/>
      <c r="Q135" s="173"/>
      <c r="R135" s="173"/>
      <c r="S135" s="173"/>
      <c r="T135" s="173"/>
      <c r="U135" s="173"/>
      <c r="V135" s="173"/>
      <c r="W135" s="173"/>
      <c r="X135" s="173"/>
      <c r="Y135" s="173"/>
      <c r="Z135" s="173"/>
      <c r="AA135" s="173"/>
      <c r="AB135" s="173"/>
      <c r="AC135" s="174"/>
      <c r="AE135" s="507"/>
      <c r="AG135" s="507"/>
      <c r="AI135" s="507"/>
      <c r="AK135" s="194"/>
    </row>
    <row r="136" spans="4:37" ht="12.75" customHeight="1" outlineLevel="1">
      <c r="D136" s="106" t="str">
        <f t="shared" si="6"/>
        <v>[Staff Functions Line 30]</v>
      </c>
      <c r="E136" s="89"/>
      <c r="F136" s="107" t="str">
        <f t="shared" si="7"/>
        <v>£000/ FTE</v>
      </c>
      <c r="G136" s="173"/>
      <c r="H136" s="173"/>
      <c r="I136" s="173"/>
      <c r="J136" s="173"/>
      <c r="K136" s="173"/>
      <c r="L136" s="173"/>
      <c r="M136" s="173"/>
      <c r="N136" s="173"/>
      <c r="O136" s="173"/>
      <c r="P136" s="173"/>
      <c r="Q136" s="173"/>
      <c r="R136" s="173"/>
      <c r="S136" s="173"/>
      <c r="T136" s="173"/>
      <c r="U136" s="173"/>
      <c r="V136" s="173"/>
      <c r="W136" s="173"/>
      <c r="X136" s="173"/>
      <c r="Y136" s="173"/>
      <c r="Z136" s="173"/>
      <c r="AA136" s="173"/>
      <c r="AB136" s="173"/>
      <c r="AC136" s="174"/>
      <c r="AE136" s="507"/>
      <c r="AG136" s="507"/>
      <c r="AI136" s="507"/>
      <c r="AK136" s="194"/>
    </row>
    <row r="137" spans="4:37" ht="12.75" customHeight="1" outlineLevel="1">
      <c r="D137" s="106" t="str">
        <f t="shared" si="6"/>
        <v>[Staff Functions Line 31]</v>
      </c>
      <c r="E137" s="89"/>
      <c r="F137" s="107" t="str">
        <f t="shared" si="7"/>
        <v>£000/ FTE</v>
      </c>
      <c r="G137" s="173"/>
      <c r="H137" s="173"/>
      <c r="I137" s="173"/>
      <c r="J137" s="173"/>
      <c r="K137" s="173"/>
      <c r="L137" s="173"/>
      <c r="M137" s="173"/>
      <c r="N137" s="173"/>
      <c r="O137" s="173"/>
      <c r="P137" s="173"/>
      <c r="Q137" s="173"/>
      <c r="R137" s="173"/>
      <c r="S137" s="173"/>
      <c r="T137" s="173"/>
      <c r="U137" s="173"/>
      <c r="V137" s="173"/>
      <c r="W137" s="173"/>
      <c r="X137" s="173"/>
      <c r="Y137" s="173"/>
      <c r="Z137" s="173"/>
      <c r="AA137" s="173"/>
      <c r="AB137" s="173"/>
      <c r="AC137" s="174"/>
      <c r="AE137" s="507"/>
      <c r="AG137" s="507"/>
      <c r="AI137" s="507"/>
      <c r="AK137" s="194"/>
    </row>
    <row r="138" spans="4:37" ht="12.75" customHeight="1" outlineLevel="1">
      <c r="D138" s="106" t="str">
        <f t="shared" si="6"/>
        <v>[Staff Functions Line 32]</v>
      </c>
      <c r="E138" s="89"/>
      <c r="F138" s="107" t="str">
        <f t="shared" si="7"/>
        <v>£000/ FTE</v>
      </c>
      <c r="G138" s="173"/>
      <c r="H138" s="173"/>
      <c r="I138" s="173"/>
      <c r="J138" s="173"/>
      <c r="K138" s="173"/>
      <c r="L138" s="173"/>
      <c r="M138" s="173"/>
      <c r="N138" s="173"/>
      <c r="O138" s="173"/>
      <c r="P138" s="173"/>
      <c r="Q138" s="173"/>
      <c r="R138" s="173"/>
      <c r="S138" s="173"/>
      <c r="T138" s="173"/>
      <c r="U138" s="173"/>
      <c r="V138" s="173"/>
      <c r="W138" s="173"/>
      <c r="X138" s="173"/>
      <c r="Y138" s="173"/>
      <c r="Z138" s="173"/>
      <c r="AA138" s="173"/>
      <c r="AB138" s="173"/>
      <c r="AC138" s="174"/>
      <c r="AE138" s="507"/>
      <c r="AG138" s="507"/>
      <c r="AI138" s="507"/>
      <c r="AK138" s="194"/>
    </row>
    <row r="139" spans="4:37" ht="12.75" customHeight="1" outlineLevel="1">
      <c r="D139" s="106" t="str">
        <f t="shared" si="6"/>
        <v>[Staff Functions Line 33]</v>
      </c>
      <c r="E139" s="89"/>
      <c r="F139" s="107" t="str">
        <f t="shared" si="7"/>
        <v>£000/ FTE</v>
      </c>
      <c r="G139" s="173"/>
      <c r="H139" s="173"/>
      <c r="I139" s="173"/>
      <c r="J139" s="173"/>
      <c r="K139" s="173"/>
      <c r="L139" s="173"/>
      <c r="M139" s="173"/>
      <c r="N139" s="173"/>
      <c r="O139" s="173"/>
      <c r="P139" s="173"/>
      <c r="Q139" s="173"/>
      <c r="R139" s="173"/>
      <c r="S139" s="173"/>
      <c r="T139" s="173"/>
      <c r="U139" s="173"/>
      <c r="V139" s="173"/>
      <c r="W139" s="173"/>
      <c r="X139" s="173"/>
      <c r="Y139" s="173"/>
      <c r="Z139" s="173"/>
      <c r="AA139" s="173"/>
      <c r="AB139" s="173"/>
      <c r="AC139" s="174"/>
      <c r="AE139" s="507"/>
      <c r="AG139" s="507"/>
      <c r="AI139" s="507"/>
      <c r="AK139" s="194"/>
    </row>
    <row r="140" spans="4:37" ht="12.75" customHeight="1" outlineLevel="1">
      <c r="D140" s="106" t="str">
        <f t="shared" si="6"/>
        <v>[Staff Functions Line 34]</v>
      </c>
      <c r="E140" s="89"/>
      <c r="F140" s="107" t="str">
        <f t="shared" si="7"/>
        <v>£000/ FTE</v>
      </c>
      <c r="G140" s="173"/>
      <c r="H140" s="173"/>
      <c r="I140" s="173"/>
      <c r="J140" s="173"/>
      <c r="K140" s="173"/>
      <c r="L140" s="173"/>
      <c r="M140" s="173"/>
      <c r="N140" s="173"/>
      <c r="O140" s="173"/>
      <c r="P140" s="173"/>
      <c r="Q140" s="173"/>
      <c r="R140" s="173"/>
      <c r="S140" s="173"/>
      <c r="T140" s="173"/>
      <c r="U140" s="173"/>
      <c r="V140" s="173"/>
      <c r="W140" s="173"/>
      <c r="X140" s="173"/>
      <c r="Y140" s="173"/>
      <c r="Z140" s="173"/>
      <c r="AA140" s="173"/>
      <c r="AB140" s="173"/>
      <c r="AC140" s="174"/>
      <c r="AE140" s="507"/>
      <c r="AG140" s="507"/>
      <c r="AI140" s="507"/>
      <c r="AK140" s="194"/>
    </row>
    <row r="141" spans="4:37" ht="12.75" customHeight="1" outlineLevel="1">
      <c r="D141" s="106" t="str">
        <f t="shared" si="6"/>
        <v>[Staff Functions Line 35]</v>
      </c>
      <c r="E141" s="89"/>
      <c r="F141" s="107" t="str">
        <f t="shared" si="7"/>
        <v>£000/ FTE</v>
      </c>
      <c r="G141" s="173"/>
      <c r="H141" s="173"/>
      <c r="I141" s="173"/>
      <c r="J141" s="173"/>
      <c r="K141" s="173"/>
      <c r="L141" s="173"/>
      <c r="M141" s="173"/>
      <c r="N141" s="173"/>
      <c r="O141" s="173"/>
      <c r="P141" s="173"/>
      <c r="Q141" s="173"/>
      <c r="R141" s="173"/>
      <c r="S141" s="173"/>
      <c r="T141" s="173"/>
      <c r="U141" s="173"/>
      <c r="V141" s="173"/>
      <c r="W141" s="173"/>
      <c r="X141" s="173"/>
      <c r="Y141" s="173"/>
      <c r="Z141" s="173"/>
      <c r="AA141" s="173"/>
      <c r="AB141" s="173"/>
      <c r="AC141" s="174"/>
      <c r="AE141" s="507"/>
      <c r="AG141" s="507"/>
      <c r="AI141" s="507"/>
      <c r="AK141" s="194"/>
    </row>
    <row r="142" spans="4:37" ht="12.75" customHeight="1" outlineLevel="1">
      <c r="D142" s="106" t="str">
        <f t="shared" si="6"/>
        <v>[Staff Functions Line 36]</v>
      </c>
      <c r="E142" s="89"/>
      <c r="F142" s="107" t="str">
        <f t="shared" si="7"/>
        <v>£000/ FTE</v>
      </c>
      <c r="G142" s="173"/>
      <c r="H142" s="173"/>
      <c r="I142" s="173"/>
      <c r="J142" s="173"/>
      <c r="K142" s="173"/>
      <c r="L142" s="173"/>
      <c r="M142" s="173"/>
      <c r="N142" s="173"/>
      <c r="O142" s="173"/>
      <c r="P142" s="173"/>
      <c r="Q142" s="173"/>
      <c r="R142" s="173"/>
      <c r="S142" s="173"/>
      <c r="T142" s="173"/>
      <c r="U142" s="173"/>
      <c r="V142" s="173"/>
      <c r="W142" s="173"/>
      <c r="X142" s="173"/>
      <c r="Y142" s="173"/>
      <c r="Z142" s="173"/>
      <c r="AA142" s="173"/>
      <c r="AB142" s="173"/>
      <c r="AC142" s="174"/>
      <c r="AE142" s="507"/>
      <c r="AG142" s="507"/>
      <c r="AI142" s="507"/>
      <c r="AK142" s="194"/>
    </row>
    <row r="143" spans="4:37" ht="12.75" customHeight="1" outlineLevel="1">
      <c r="D143" s="106" t="str">
        <f t="shared" si="6"/>
        <v>[Staff Functions Line 37]</v>
      </c>
      <c r="E143" s="89"/>
      <c r="F143" s="107" t="str">
        <f t="shared" si="7"/>
        <v>£000/ FTE</v>
      </c>
      <c r="G143" s="173"/>
      <c r="H143" s="173"/>
      <c r="I143" s="173"/>
      <c r="J143" s="173"/>
      <c r="K143" s="173"/>
      <c r="L143" s="173"/>
      <c r="M143" s="173"/>
      <c r="N143" s="173"/>
      <c r="O143" s="173"/>
      <c r="P143" s="173"/>
      <c r="Q143" s="173"/>
      <c r="R143" s="173"/>
      <c r="S143" s="173"/>
      <c r="T143" s="173"/>
      <c r="U143" s="173"/>
      <c r="V143" s="173"/>
      <c r="W143" s="173"/>
      <c r="X143" s="173"/>
      <c r="Y143" s="173"/>
      <c r="Z143" s="173"/>
      <c r="AA143" s="173"/>
      <c r="AB143" s="173"/>
      <c r="AC143" s="174"/>
      <c r="AE143" s="507"/>
      <c r="AG143" s="507"/>
      <c r="AI143" s="507"/>
      <c r="AK143" s="194"/>
    </row>
    <row r="144" spans="4:37" ht="12.75" customHeight="1" outlineLevel="1">
      <c r="D144" s="106" t="str">
        <f t="shared" si="6"/>
        <v>[Staff Functions Line 38]</v>
      </c>
      <c r="E144" s="89"/>
      <c r="F144" s="107" t="str">
        <f t="shared" si="7"/>
        <v>£000/ FTE</v>
      </c>
      <c r="G144" s="173"/>
      <c r="H144" s="173"/>
      <c r="I144" s="173"/>
      <c r="J144" s="173"/>
      <c r="K144" s="173"/>
      <c r="L144" s="173"/>
      <c r="M144" s="173"/>
      <c r="N144" s="173"/>
      <c r="O144" s="173"/>
      <c r="P144" s="173"/>
      <c r="Q144" s="173"/>
      <c r="R144" s="173"/>
      <c r="S144" s="173"/>
      <c r="T144" s="173"/>
      <c r="U144" s="173"/>
      <c r="V144" s="173"/>
      <c r="W144" s="173"/>
      <c r="X144" s="173"/>
      <c r="Y144" s="173"/>
      <c r="Z144" s="173"/>
      <c r="AA144" s="173"/>
      <c r="AB144" s="173"/>
      <c r="AC144" s="174"/>
      <c r="AE144" s="507"/>
      <c r="AG144" s="507"/>
      <c r="AI144" s="507"/>
      <c r="AK144" s="194"/>
    </row>
    <row r="145" spans="2:37" ht="12.75" customHeight="1" outlineLevel="1">
      <c r="D145" s="106" t="str">
        <f t="shared" si="6"/>
        <v>[Staff Functions Line 39]</v>
      </c>
      <c r="E145" s="89"/>
      <c r="F145" s="107" t="str">
        <f t="shared" ref="F145:F146" si="8">F100</f>
        <v>£000/ FTE</v>
      </c>
      <c r="G145" s="173"/>
      <c r="H145" s="173"/>
      <c r="I145" s="173"/>
      <c r="J145" s="173"/>
      <c r="K145" s="173"/>
      <c r="L145" s="173"/>
      <c r="M145" s="173"/>
      <c r="N145" s="173"/>
      <c r="O145" s="173"/>
      <c r="P145" s="173"/>
      <c r="Q145" s="173"/>
      <c r="R145" s="173"/>
      <c r="S145" s="173"/>
      <c r="T145" s="173"/>
      <c r="U145" s="173"/>
      <c r="V145" s="173"/>
      <c r="W145" s="173"/>
      <c r="X145" s="173"/>
      <c r="Y145" s="173"/>
      <c r="Z145" s="173"/>
      <c r="AA145" s="173"/>
      <c r="AB145" s="173"/>
      <c r="AC145" s="174"/>
      <c r="AE145" s="507"/>
      <c r="AG145" s="507"/>
      <c r="AI145" s="507"/>
      <c r="AK145" s="194"/>
    </row>
    <row r="146" spans="2:37" ht="12.75" customHeight="1" outlineLevel="1">
      <c r="D146" s="117" t="str">
        <f t="shared" ref="D146" si="9">D101</f>
        <v>[Staff Functions Line 40]</v>
      </c>
      <c r="E146" s="175"/>
      <c r="F146" s="118" t="str">
        <f t="shared" si="8"/>
        <v>£000/ FTE</v>
      </c>
      <c r="G146" s="176"/>
      <c r="H146" s="176"/>
      <c r="I146" s="176"/>
      <c r="J146" s="176"/>
      <c r="K146" s="176"/>
      <c r="L146" s="176"/>
      <c r="M146" s="176"/>
      <c r="N146" s="176"/>
      <c r="O146" s="176"/>
      <c r="P146" s="176"/>
      <c r="Q146" s="176"/>
      <c r="R146" s="176"/>
      <c r="S146" s="176"/>
      <c r="T146" s="176"/>
      <c r="U146" s="176"/>
      <c r="V146" s="176"/>
      <c r="W146" s="176"/>
      <c r="X146" s="176"/>
      <c r="Y146" s="176"/>
      <c r="Z146" s="176"/>
      <c r="AA146" s="176"/>
      <c r="AB146" s="176"/>
      <c r="AC146" s="177"/>
      <c r="AE146" s="508"/>
      <c r="AG146" s="508"/>
      <c r="AI146" s="508"/>
      <c r="AK146" s="195"/>
    </row>
    <row r="147" spans="2:37" ht="12.75" customHeight="1" outlineLevel="1">
      <c r="G147" s="90"/>
      <c r="H147" s="90"/>
      <c r="I147" s="90"/>
      <c r="J147" s="90"/>
      <c r="K147" s="90"/>
      <c r="L147" s="90"/>
      <c r="M147" s="90"/>
      <c r="N147" s="90"/>
      <c r="O147" s="90"/>
      <c r="P147" s="90"/>
      <c r="Q147" s="90"/>
      <c r="R147" s="90"/>
      <c r="S147" s="90"/>
      <c r="T147" s="90"/>
      <c r="U147" s="90"/>
      <c r="V147" s="90"/>
      <c r="W147" s="90"/>
      <c r="X147" s="90"/>
      <c r="Y147" s="90"/>
      <c r="Z147" s="90"/>
      <c r="AA147" s="90"/>
      <c r="AB147" s="90"/>
      <c r="AC147" s="90"/>
      <c r="AE147" s="90"/>
      <c r="AG147" s="90"/>
      <c r="AI147" s="90"/>
    </row>
    <row r="148" spans="2:37" ht="12.75" customHeight="1" outlineLevel="1">
      <c r="D148" s="188" t="str">
        <f>"Average "&amp;B105</f>
        <v>Average Overtime and Other Pay per FTE</v>
      </c>
      <c r="E148" s="189"/>
      <c r="F148" s="190" t="str">
        <f>F146</f>
        <v>£000/ FTE</v>
      </c>
      <c r="G148" s="191">
        <f t="shared" ref="G148:AC148" si="10">IF(G$58=0,0,SUMPRODUCT(G107:G146,G$17:G$56)/G$58)</f>
        <v>0</v>
      </c>
      <c r="H148" s="191">
        <f t="shared" si="10"/>
        <v>0</v>
      </c>
      <c r="I148" s="191">
        <f t="shared" si="10"/>
        <v>0</v>
      </c>
      <c r="J148" s="191">
        <f t="shared" si="10"/>
        <v>0</v>
      </c>
      <c r="K148" s="191">
        <f t="shared" si="10"/>
        <v>0</v>
      </c>
      <c r="L148" s="191">
        <f t="shared" si="10"/>
        <v>0</v>
      </c>
      <c r="M148" s="191">
        <f t="shared" si="10"/>
        <v>0</v>
      </c>
      <c r="N148" s="191">
        <f t="shared" si="10"/>
        <v>0</v>
      </c>
      <c r="O148" s="191">
        <f t="shared" si="10"/>
        <v>0</v>
      </c>
      <c r="P148" s="191">
        <f t="shared" si="10"/>
        <v>0</v>
      </c>
      <c r="Q148" s="191">
        <f t="shared" si="10"/>
        <v>0</v>
      </c>
      <c r="R148" s="191">
        <f t="shared" si="10"/>
        <v>0</v>
      </c>
      <c r="S148" s="191">
        <f t="shared" si="10"/>
        <v>0</v>
      </c>
      <c r="T148" s="191">
        <f t="shared" si="10"/>
        <v>0</v>
      </c>
      <c r="U148" s="191">
        <f t="shared" si="10"/>
        <v>0</v>
      </c>
      <c r="V148" s="191">
        <f t="shared" si="10"/>
        <v>0</v>
      </c>
      <c r="W148" s="191">
        <f t="shared" si="10"/>
        <v>0</v>
      </c>
      <c r="X148" s="191">
        <f t="shared" si="10"/>
        <v>0</v>
      </c>
      <c r="Y148" s="191">
        <f t="shared" si="10"/>
        <v>0</v>
      </c>
      <c r="Z148" s="191">
        <f t="shared" si="10"/>
        <v>0</v>
      </c>
      <c r="AA148" s="191">
        <f t="shared" si="10"/>
        <v>0</v>
      </c>
      <c r="AB148" s="191">
        <f t="shared" si="10"/>
        <v>0</v>
      </c>
      <c r="AC148" s="192">
        <f t="shared" si="10"/>
        <v>0</v>
      </c>
      <c r="AE148" s="509">
        <f>IF(AE$58=0,0,SUMPRODUCT(AE107:AE146,AE$17:AE$56)/AE$58)</f>
        <v>0</v>
      </c>
      <c r="AG148" s="509">
        <f>IF(AG$58=0,0,SUMPRODUCT(AG107:AG146,AG$17:AG$56)/AG$58)</f>
        <v>0</v>
      </c>
      <c r="AI148" s="509">
        <f>IF(AI$58=0,0,SUMPRODUCT(AI107:AI146,AI$17:AI$56)/AI$58)</f>
        <v>0</v>
      </c>
      <c r="AK148" s="853"/>
    </row>
    <row r="150" spans="2:37">
      <c r="B150" s="15" t="s">
        <v>446</v>
      </c>
      <c r="C150" s="15"/>
      <c r="D150" s="170"/>
      <c r="E150" s="170"/>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row>
    <row r="151" spans="2:37" ht="12.75" customHeight="1" outlineLevel="1"/>
    <row r="152" spans="2:37" ht="12.75" customHeight="1" outlineLevel="1">
      <c r="D152" s="100" t="str">
        <f t="shared" ref="D152:D190" si="11">D107</f>
        <v>Drivers</v>
      </c>
      <c r="E152" s="85"/>
      <c r="F152" s="183" t="str">
        <f t="shared" ref="F152:F191" si="12">F107</f>
        <v>£000/ FTE</v>
      </c>
      <c r="G152" s="171"/>
      <c r="H152" s="171"/>
      <c r="I152" s="171"/>
      <c r="J152" s="171"/>
      <c r="K152" s="171"/>
      <c r="L152" s="171"/>
      <c r="M152" s="171"/>
      <c r="N152" s="171"/>
      <c r="O152" s="171"/>
      <c r="P152" s="171"/>
      <c r="Q152" s="171"/>
      <c r="R152" s="171"/>
      <c r="S152" s="171"/>
      <c r="T152" s="171"/>
      <c r="U152" s="171"/>
      <c r="V152" s="171"/>
      <c r="W152" s="171"/>
      <c r="X152" s="171"/>
      <c r="Y152" s="171"/>
      <c r="Z152" s="171"/>
      <c r="AA152" s="171"/>
      <c r="AB152" s="171"/>
      <c r="AC152" s="185"/>
      <c r="AE152" s="511"/>
      <c r="AG152" s="511"/>
      <c r="AI152" s="511"/>
      <c r="AK152" s="426"/>
    </row>
    <row r="153" spans="2:37" ht="12.75" customHeight="1" outlineLevel="1">
      <c r="D153" s="106" t="str">
        <f t="shared" si="11"/>
        <v>Trainee Drivers</v>
      </c>
      <c r="E153" s="89"/>
      <c r="F153" s="107" t="str">
        <f t="shared" si="12"/>
        <v>£000/ FTE</v>
      </c>
      <c r="G153" s="173"/>
      <c r="H153" s="173"/>
      <c r="I153" s="173"/>
      <c r="J153" s="173"/>
      <c r="K153" s="173"/>
      <c r="L153" s="173"/>
      <c r="M153" s="173"/>
      <c r="N153" s="173"/>
      <c r="O153" s="173"/>
      <c r="P153" s="173"/>
      <c r="Q153" s="173"/>
      <c r="R153" s="173"/>
      <c r="S153" s="173"/>
      <c r="T153" s="173"/>
      <c r="U153" s="173"/>
      <c r="V153" s="173"/>
      <c r="W153" s="173"/>
      <c r="X153" s="173"/>
      <c r="Y153" s="173"/>
      <c r="Z153" s="173"/>
      <c r="AA153" s="173"/>
      <c r="AB153" s="173"/>
      <c r="AC153" s="174"/>
      <c r="AE153" s="507"/>
      <c r="AG153" s="507"/>
      <c r="AI153" s="507"/>
      <c r="AK153" s="194"/>
    </row>
    <row r="154" spans="2:37" ht="12.75" customHeight="1" outlineLevel="1">
      <c r="D154" s="106" t="str">
        <f t="shared" si="11"/>
        <v>Conductors</v>
      </c>
      <c r="E154" s="89"/>
      <c r="F154" s="107" t="str">
        <f t="shared" si="12"/>
        <v>£000/ FTE</v>
      </c>
      <c r="G154" s="173"/>
      <c r="H154" s="173"/>
      <c r="I154" s="173"/>
      <c r="J154" s="173"/>
      <c r="K154" s="173"/>
      <c r="L154" s="173"/>
      <c r="M154" s="173"/>
      <c r="N154" s="173"/>
      <c r="O154" s="173"/>
      <c r="P154" s="173"/>
      <c r="Q154" s="173"/>
      <c r="R154" s="173"/>
      <c r="S154" s="173"/>
      <c r="T154" s="173"/>
      <c r="U154" s="173"/>
      <c r="V154" s="173"/>
      <c r="W154" s="173"/>
      <c r="X154" s="173"/>
      <c r="Y154" s="173"/>
      <c r="Z154" s="173"/>
      <c r="AA154" s="173"/>
      <c r="AB154" s="173"/>
      <c r="AC154" s="174"/>
      <c r="AE154" s="507"/>
      <c r="AG154" s="507"/>
      <c r="AI154" s="507"/>
      <c r="AK154" s="194"/>
    </row>
    <row r="155" spans="2:37" ht="12.75" customHeight="1" outlineLevel="1">
      <c r="D155" s="106" t="str">
        <f t="shared" si="11"/>
        <v>Trainee Conductors</v>
      </c>
      <c r="E155" s="89"/>
      <c r="F155" s="107" t="str">
        <f t="shared" si="12"/>
        <v>£000/ FTE</v>
      </c>
      <c r="G155" s="173"/>
      <c r="H155" s="173"/>
      <c r="I155" s="173"/>
      <c r="J155" s="173"/>
      <c r="K155" s="173"/>
      <c r="L155" s="173"/>
      <c r="M155" s="173"/>
      <c r="N155" s="173"/>
      <c r="O155" s="173"/>
      <c r="P155" s="173"/>
      <c r="Q155" s="173"/>
      <c r="R155" s="173"/>
      <c r="S155" s="173"/>
      <c r="T155" s="173"/>
      <c r="U155" s="173"/>
      <c r="V155" s="173"/>
      <c r="W155" s="173"/>
      <c r="X155" s="173"/>
      <c r="Y155" s="173"/>
      <c r="Z155" s="173"/>
      <c r="AA155" s="173"/>
      <c r="AB155" s="173"/>
      <c r="AC155" s="174"/>
      <c r="AE155" s="507"/>
      <c r="AG155" s="507"/>
      <c r="AI155" s="507"/>
      <c r="AK155" s="194"/>
    </row>
    <row r="156" spans="2:37" ht="12.75" customHeight="1" outlineLevel="1">
      <c r="D156" s="106" t="str">
        <f t="shared" si="11"/>
        <v>Station - Sales</v>
      </c>
      <c r="E156" s="89"/>
      <c r="F156" s="107" t="str">
        <f t="shared" si="12"/>
        <v>£000/ FTE</v>
      </c>
      <c r="G156" s="173"/>
      <c r="H156" s="173"/>
      <c r="I156" s="173"/>
      <c r="J156" s="173"/>
      <c r="K156" s="173"/>
      <c r="L156" s="173"/>
      <c r="M156" s="173"/>
      <c r="N156" s="173"/>
      <c r="O156" s="173"/>
      <c r="P156" s="173"/>
      <c r="Q156" s="173"/>
      <c r="R156" s="173"/>
      <c r="S156" s="173"/>
      <c r="T156" s="173"/>
      <c r="U156" s="173"/>
      <c r="V156" s="173"/>
      <c r="W156" s="173"/>
      <c r="X156" s="173"/>
      <c r="Y156" s="173"/>
      <c r="Z156" s="173"/>
      <c r="AA156" s="173"/>
      <c r="AB156" s="173"/>
      <c r="AC156" s="174"/>
      <c r="AE156" s="507"/>
      <c r="AG156" s="507"/>
      <c r="AI156" s="507"/>
      <c r="AK156" s="194"/>
    </row>
    <row r="157" spans="2:37" ht="12.75" customHeight="1" outlineLevel="1">
      <c r="D157" s="106" t="str">
        <f t="shared" si="11"/>
        <v>Station - Platform</v>
      </c>
      <c r="E157" s="89"/>
      <c r="F157" s="107" t="str">
        <f t="shared" si="12"/>
        <v>£000/ FTE</v>
      </c>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4"/>
      <c r="AE157" s="507"/>
      <c r="AG157" s="507"/>
      <c r="AI157" s="507"/>
      <c r="AK157" s="194"/>
    </row>
    <row r="158" spans="2:37" ht="12.75" customHeight="1" outlineLevel="1">
      <c r="D158" s="106" t="str">
        <f t="shared" si="11"/>
        <v>Station - Gating</v>
      </c>
      <c r="E158" s="89"/>
      <c r="F158" s="107" t="str">
        <f t="shared" si="12"/>
        <v>£000/ FTE</v>
      </c>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4"/>
      <c r="AE158" s="507"/>
      <c r="AG158" s="507"/>
      <c r="AI158" s="507"/>
      <c r="AK158" s="194"/>
    </row>
    <row r="159" spans="2:37" ht="12.75" customHeight="1" outlineLevel="1">
      <c r="D159" s="106" t="str">
        <f t="shared" si="11"/>
        <v>Revenue Protection</v>
      </c>
      <c r="E159" s="89"/>
      <c r="F159" s="107" t="str">
        <f t="shared" si="12"/>
        <v>£000/ FTE</v>
      </c>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4"/>
      <c r="AE159" s="507"/>
      <c r="AG159" s="507"/>
      <c r="AI159" s="507"/>
      <c r="AK159" s="194"/>
    </row>
    <row r="160" spans="2:37" ht="12.75" customHeight="1" outlineLevel="1">
      <c r="D160" s="106" t="str">
        <f t="shared" si="11"/>
        <v>Engineering - Shunters</v>
      </c>
      <c r="E160" s="89"/>
      <c r="F160" s="107" t="str">
        <f t="shared" si="12"/>
        <v>£000/ FTE</v>
      </c>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4"/>
      <c r="AE160" s="507"/>
      <c r="AG160" s="507"/>
      <c r="AI160" s="507"/>
      <c r="AK160" s="194"/>
    </row>
    <row r="161" spans="4:37" ht="12.75" customHeight="1" outlineLevel="1">
      <c r="D161" s="106" t="str">
        <f t="shared" si="11"/>
        <v>Engineering - Workshop</v>
      </c>
      <c r="E161" s="89"/>
      <c r="F161" s="107" t="str">
        <f t="shared" si="12"/>
        <v>£000/ FTE</v>
      </c>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4"/>
      <c r="AE161" s="507"/>
      <c r="AG161" s="507"/>
      <c r="AI161" s="507"/>
      <c r="AK161" s="194"/>
    </row>
    <row r="162" spans="4:37" ht="12.75" customHeight="1" outlineLevel="1">
      <c r="D162" s="106" t="str">
        <f t="shared" si="11"/>
        <v>Station Cleaners</v>
      </c>
      <c r="E162" s="89"/>
      <c r="F162" s="107" t="str">
        <f t="shared" si="12"/>
        <v>£000/ FTE</v>
      </c>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4"/>
      <c r="AE162" s="507"/>
      <c r="AG162" s="507"/>
      <c r="AI162" s="507"/>
      <c r="AK162" s="194"/>
    </row>
    <row r="163" spans="4:37" ht="12.75" customHeight="1" outlineLevel="1">
      <c r="D163" s="106" t="str">
        <f t="shared" si="11"/>
        <v>Train Cleaners</v>
      </c>
      <c r="E163" s="89"/>
      <c r="F163" s="107" t="str">
        <f t="shared" si="12"/>
        <v>£000/ FTE</v>
      </c>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4"/>
      <c r="AE163" s="507"/>
      <c r="AG163" s="507"/>
      <c r="AI163" s="507"/>
      <c r="AK163" s="194"/>
    </row>
    <row r="164" spans="4:37" ht="12.75" customHeight="1" outlineLevel="1">
      <c r="D164" s="106" t="str">
        <f t="shared" si="11"/>
        <v>Mgt &amp; Support - Station Mgt</v>
      </c>
      <c r="E164" s="89"/>
      <c r="F164" s="107" t="str">
        <f t="shared" si="12"/>
        <v>£000/ FTE</v>
      </c>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4"/>
      <c r="AE164" s="507"/>
      <c r="AG164" s="507"/>
      <c r="AI164" s="507"/>
      <c r="AK164" s="194"/>
    </row>
    <row r="165" spans="4:37" ht="12.75" customHeight="1" outlineLevel="1">
      <c r="D165" s="106" t="str">
        <f t="shared" si="11"/>
        <v>Mgt &amp; Support - Engineering Mgt</v>
      </c>
      <c r="E165" s="89"/>
      <c r="F165" s="107" t="str">
        <f t="shared" si="12"/>
        <v>£000/ FTE</v>
      </c>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4"/>
      <c r="AE165" s="507"/>
      <c r="AG165" s="507"/>
      <c r="AI165" s="507"/>
      <c r="AK165" s="194"/>
    </row>
    <row r="166" spans="4:37" ht="12.75" customHeight="1" outlineLevel="1">
      <c r="D166" s="106" t="str">
        <f t="shared" si="11"/>
        <v>Mgt &amp; Support - Ops Mgt</v>
      </c>
      <c r="E166" s="89"/>
      <c r="F166" s="107" t="str">
        <f t="shared" si="12"/>
        <v>£000/ FTE</v>
      </c>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4"/>
      <c r="AE166" s="507"/>
      <c r="AG166" s="507"/>
      <c r="AI166" s="507"/>
      <c r="AK166" s="194"/>
    </row>
    <row r="167" spans="4:37" ht="12.75" customHeight="1" outlineLevel="1">
      <c r="D167" s="106" t="str">
        <f t="shared" si="11"/>
        <v>Mgt &amp; Support - Directors</v>
      </c>
      <c r="E167" s="89"/>
      <c r="F167" s="107" t="str">
        <f t="shared" si="12"/>
        <v>£000/ FTE</v>
      </c>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4"/>
      <c r="AE167" s="507"/>
      <c r="AG167" s="507"/>
      <c r="AI167" s="507"/>
      <c r="AK167" s="194"/>
    </row>
    <row r="168" spans="4:37" ht="12.75" customHeight="1" outlineLevel="1">
      <c r="D168" s="106" t="str">
        <f t="shared" si="11"/>
        <v>Mgt &amp; Support - Other HQ</v>
      </c>
      <c r="E168" s="89"/>
      <c r="F168" s="107" t="str">
        <f t="shared" si="12"/>
        <v>£000/ FTE</v>
      </c>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4"/>
      <c r="AE168" s="507"/>
      <c r="AG168" s="507"/>
      <c r="AI168" s="507"/>
      <c r="AK168" s="194"/>
    </row>
    <row r="169" spans="4:37" ht="12.75" customHeight="1" outlineLevel="1">
      <c r="D169" s="106" t="str">
        <f t="shared" si="11"/>
        <v>[Staff Functions Line 18]</v>
      </c>
      <c r="E169" s="89"/>
      <c r="F169" s="107" t="str">
        <f t="shared" si="12"/>
        <v>£000/ FTE</v>
      </c>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4"/>
      <c r="AE169" s="507"/>
      <c r="AG169" s="507"/>
      <c r="AI169" s="507"/>
      <c r="AK169" s="194"/>
    </row>
    <row r="170" spans="4:37" ht="12.75" customHeight="1" outlineLevel="1">
      <c r="D170" s="106" t="str">
        <f t="shared" si="11"/>
        <v>[Staff Functions Line 19]</v>
      </c>
      <c r="E170" s="89"/>
      <c r="F170" s="107" t="str">
        <f t="shared" si="12"/>
        <v>£000/ FTE</v>
      </c>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4"/>
      <c r="AE170" s="507"/>
      <c r="AG170" s="507"/>
      <c r="AI170" s="507"/>
      <c r="AK170" s="194"/>
    </row>
    <row r="171" spans="4:37" ht="12.75" customHeight="1" outlineLevel="1">
      <c r="D171" s="106" t="str">
        <f t="shared" si="11"/>
        <v>[Staff Functions Line 20]</v>
      </c>
      <c r="E171" s="89"/>
      <c r="F171" s="107" t="str">
        <f t="shared" si="12"/>
        <v>£000/ FTE</v>
      </c>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4"/>
      <c r="AE171" s="507"/>
      <c r="AG171" s="507"/>
      <c r="AI171" s="507"/>
      <c r="AK171" s="194"/>
    </row>
    <row r="172" spans="4:37" ht="12.75" customHeight="1" outlineLevel="1">
      <c r="D172" s="106" t="str">
        <f t="shared" si="11"/>
        <v>[Staff Functions Line 21]</v>
      </c>
      <c r="E172" s="89"/>
      <c r="F172" s="107" t="str">
        <f t="shared" si="12"/>
        <v>£000/ FTE</v>
      </c>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4"/>
      <c r="AE172" s="507"/>
      <c r="AG172" s="507"/>
      <c r="AI172" s="507"/>
      <c r="AK172" s="194"/>
    </row>
    <row r="173" spans="4:37" ht="12.75" customHeight="1" outlineLevel="1">
      <c r="D173" s="106" t="str">
        <f t="shared" si="11"/>
        <v>[Staff Functions Line 22]</v>
      </c>
      <c r="E173" s="89"/>
      <c r="F173" s="107" t="str">
        <f t="shared" si="12"/>
        <v>£000/ FTE</v>
      </c>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4"/>
      <c r="AE173" s="507"/>
      <c r="AG173" s="507"/>
      <c r="AI173" s="507"/>
      <c r="AK173" s="194"/>
    </row>
    <row r="174" spans="4:37" ht="12.75" customHeight="1" outlineLevel="1">
      <c r="D174" s="106" t="str">
        <f t="shared" si="11"/>
        <v>[Staff Functions Line 23]</v>
      </c>
      <c r="E174" s="89"/>
      <c r="F174" s="107" t="str">
        <f t="shared" si="12"/>
        <v>£000/ FTE</v>
      </c>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4"/>
      <c r="AE174" s="507"/>
      <c r="AG174" s="507"/>
      <c r="AI174" s="507"/>
      <c r="AK174" s="194"/>
    </row>
    <row r="175" spans="4:37" ht="12.75" customHeight="1" outlineLevel="1">
      <c r="D175" s="106" t="str">
        <f t="shared" si="11"/>
        <v>[Staff Functions Line 24]</v>
      </c>
      <c r="E175" s="89"/>
      <c r="F175" s="107" t="str">
        <f t="shared" si="12"/>
        <v>£000/ FTE</v>
      </c>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4"/>
      <c r="AE175" s="507"/>
      <c r="AG175" s="507"/>
      <c r="AI175" s="507"/>
      <c r="AK175" s="194"/>
    </row>
    <row r="176" spans="4:37" ht="12.75" customHeight="1" outlineLevel="1">
      <c r="D176" s="106" t="str">
        <f t="shared" si="11"/>
        <v>[Staff Functions Line 25]</v>
      </c>
      <c r="E176" s="89"/>
      <c r="F176" s="107" t="str">
        <f t="shared" si="12"/>
        <v>£000/ FTE</v>
      </c>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4"/>
      <c r="AE176" s="507"/>
      <c r="AG176" s="507"/>
      <c r="AI176" s="507"/>
      <c r="AK176" s="194"/>
    </row>
    <row r="177" spans="4:37" ht="12.75" customHeight="1" outlineLevel="1">
      <c r="D177" s="106" t="str">
        <f t="shared" si="11"/>
        <v>[Staff Functions Line 26]</v>
      </c>
      <c r="E177" s="89"/>
      <c r="F177" s="107" t="str">
        <f t="shared" si="12"/>
        <v>£000/ FTE</v>
      </c>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4"/>
      <c r="AE177" s="507"/>
      <c r="AG177" s="507"/>
      <c r="AI177" s="507"/>
      <c r="AK177" s="194"/>
    </row>
    <row r="178" spans="4:37" ht="12.75" customHeight="1" outlineLevel="1">
      <c r="D178" s="106" t="str">
        <f t="shared" si="11"/>
        <v>[Staff Functions Line 27]</v>
      </c>
      <c r="E178" s="89"/>
      <c r="F178" s="107" t="str">
        <f t="shared" si="12"/>
        <v>£000/ FTE</v>
      </c>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4"/>
      <c r="AE178" s="507"/>
      <c r="AG178" s="507"/>
      <c r="AI178" s="507"/>
      <c r="AK178" s="194"/>
    </row>
    <row r="179" spans="4:37" ht="12.75" customHeight="1" outlineLevel="1">
      <c r="D179" s="106" t="str">
        <f t="shared" si="11"/>
        <v>[Staff Functions Line 28]</v>
      </c>
      <c r="E179" s="89"/>
      <c r="F179" s="107" t="str">
        <f t="shared" si="12"/>
        <v>£000/ FTE</v>
      </c>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4"/>
      <c r="AE179" s="507"/>
      <c r="AG179" s="507"/>
      <c r="AI179" s="507"/>
      <c r="AK179" s="194"/>
    </row>
    <row r="180" spans="4:37" ht="12.75" customHeight="1" outlineLevel="1">
      <c r="D180" s="106" t="str">
        <f t="shared" si="11"/>
        <v>[Staff Functions Line 29]</v>
      </c>
      <c r="E180" s="89"/>
      <c r="F180" s="107" t="str">
        <f t="shared" si="12"/>
        <v>£000/ FTE</v>
      </c>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4"/>
      <c r="AE180" s="507"/>
      <c r="AG180" s="507"/>
      <c r="AI180" s="507"/>
      <c r="AK180" s="194"/>
    </row>
    <row r="181" spans="4:37" ht="12.75" customHeight="1" outlineLevel="1">
      <c r="D181" s="106" t="str">
        <f t="shared" si="11"/>
        <v>[Staff Functions Line 30]</v>
      </c>
      <c r="E181" s="89"/>
      <c r="F181" s="107" t="str">
        <f t="shared" si="12"/>
        <v>£000/ FTE</v>
      </c>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4"/>
      <c r="AE181" s="507"/>
      <c r="AG181" s="507"/>
      <c r="AI181" s="507"/>
      <c r="AK181" s="194"/>
    </row>
    <row r="182" spans="4:37" ht="12.75" customHeight="1" outlineLevel="1">
      <c r="D182" s="106" t="str">
        <f t="shared" si="11"/>
        <v>[Staff Functions Line 31]</v>
      </c>
      <c r="E182" s="89"/>
      <c r="F182" s="107" t="str">
        <f t="shared" si="12"/>
        <v>£000/ FTE</v>
      </c>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4"/>
      <c r="AE182" s="507"/>
      <c r="AG182" s="507"/>
      <c r="AI182" s="507"/>
      <c r="AK182" s="194"/>
    </row>
    <row r="183" spans="4:37" ht="12.75" customHeight="1" outlineLevel="1">
      <c r="D183" s="106" t="str">
        <f t="shared" si="11"/>
        <v>[Staff Functions Line 32]</v>
      </c>
      <c r="E183" s="89"/>
      <c r="F183" s="107" t="str">
        <f t="shared" si="12"/>
        <v>£000/ FTE</v>
      </c>
      <c r="G183" s="173"/>
      <c r="H183" s="173"/>
      <c r="I183" s="173"/>
      <c r="J183" s="173"/>
      <c r="K183" s="173"/>
      <c r="L183" s="173"/>
      <c r="M183" s="173"/>
      <c r="N183" s="173"/>
      <c r="O183" s="173"/>
      <c r="P183" s="173"/>
      <c r="Q183" s="173"/>
      <c r="R183" s="173"/>
      <c r="S183" s="173"/>
      <c r="T183" s="173"/>
      <c r="U183" s="173"/>
      <c r="V183" s="173"/>
      <c r="W183" s="173"/>
      <c r="X183" s="173"/>
      <c r="Y183" s="173"/>
      <c r="Z183" s="173"/>
      <c r="AA183" s="173"/>
      <c r="AB183" s="173"/>
      <c r="AC183" s="174"/>
      <c r="AE183" s="507"/>
      <c r="AG183" s="507"/>
      <c r="AI183" s="507"/>
      <c r="AK183" s="194"/>
    </row>
    <row r="184" spans="4:37" ht="12.75" customHeight="1" outlineLevel="1">
      <c r="D184" s="106" t="str">
        <f t="shared" si="11"/>
        <v>[Staff Functions Line 33]</v>
      </c>
      <c r="E184" s="89"/>
      <c r="F184" s="107" t="str">
        <f t="shared" si="12"/>
        <v>£000/ FTE</v>
      </c>
      <c r="G184" s="173"/>
      <c r="H184" s="173"/>
      <c r="I184" s="173"/>
      <c r="J184" s="173"/>
      <c r="K184" s="173"/>
      <c r="L184" s="173"/>
      <c r="M184" s="173"/>
      <c r="N184" s="173"/>
      <c r="O184" s="173"/>
      <c r="P184" s="173"/>
      <c r="Q184" s="173"/>
      <c r="R184" s="173"/>
      <c r="S184" s="173"/>
      <c r="T184" s="173"/>
      <c r="U184" s="173"/>
      <c r="V184" s="173"/>
      <c r="W184" s="173"/>
      <c r="X184" s="173"/>
      <c r="Y184" s="173"/>
      <c r="Z184" s="173"/>
      <c r="AA184" s="173"/>
      <c r="AB184" s="173"/>
      <c r="AC184" s="174"/>
      <c r="AE184" s="507"/>
      <c r="AG184" s="507"/>
      <c r="AI184" s="507"/>
      <c r="AK184" s="194"/>
    </row>
    <row r="185" spans="4:37" ht="12.75" customHeight="1" outlineLevel="1">
      <c r="D185" s="106" t="str">
        <f t="shared" si="11"/>
        <v>[Staff Functions Line 34]</v>
      </c>
      <c r="E185" s="89"/>
      <c r="F185" s="107" t="str">
        <f t="shared" si="12"/>
        <v>£000/ FTE</v>
      </c>
      <c r="G185" s="173"/>
      <c r="H185" s="173"/>
      <c r="I185" s="173"/>
      <c r="J185" s="173"/>
      <c r="K185" s="173"/>
      <c r="L185" s="173"/>
      <c r="M185" s="173"/>
      <c r="N185" s="173"/>
      <c r="O185" s="173"/>
      <c r="P185" s="173"/>
      <c r="Q185" s="173"/>
      <c r="R185" s="173"/>
      <c r="S185" s="173"/>
      <c r="T185" s="173"/>
      <c r="U185" s="173"/>
      <c r="V185" s="173"/>
      <c r="W185" s="173"/>
      <c r="X185" s="173"/>
      <c r="Y185" s="173"/>
      <c r="Z185" s="173"/>
      <c r="AA185" s="173"/>
      <c r="AB185" s="173"/>
      <c r="AC185" s="174"/>
      <c r="AE185" s="507"/>
      <c r="AG185" s="507"/>
      <c r="AI185" s="507"/>
      <c r="AK185" s="194"/>
    </row>
    <row r="186" spans="4:37" ht="12.75" customHeight="1" outlineLevel="1">
      <c r="D186" s="106" t="str">
        <f t="shared" si="11"/>
        <v>[Staff Functions Line 35]</v>
      </c>
      <c r="E186" s="89"/>
      <c r="F186" s="107" t="str">
        <f t="shared" si="12"/>
        <v>£000/ FTE</v>
      </c>
      <c r="G186" s="173"/>
      <c r="H186" s="173"/>
      <c r="I186" s="173"/>
      <c r="J186" s="173"/>
      <c r="K186" s="173"/>
      <c r="L186" s="173"/>
      <c r="M186" s="173"/>
      <c r="N186" s="173"/>
      <c r="O186" s="173"/>
      <c r="P186" s="173"/>
      <c r="Q186" s="173"/>
      <c r="R186" s="173"/>
      <c r="S186" s="173"/>
      <c r="T186" s="173"/>
      <c r="U186" s="173"/>
      <c r="V186" s="173"/>
      <c r="W186" s="173"/>
      <c r="X186" s="173"/>
      <c r="Y186" s="173"/>
      <c r="Z186" s="173"/>
      <c r="AA186" s="173"/>
      <c r="AB186" s="173"/>
      <c r="AC186" s="174"/>
      <c r="AE186" s="507"/>
      <c r="AG186" s="507"/>
      <c r="AI186" s="507"/>
      <c r="AK186" s="194"/>
    </row>
    <row r="187" spans="4:37" ht="12.75" customHeight="1" outlineLevel="1">
      <c r="D187" s="106" t="str">
        <f t="shared" si="11"/>
        <v>[Staff Functions Line 36]</v>
      </c>
      <c r="E187" s="89"/>
      <c r="F187" s="107" t="str">
        <f t="shared" si="12"/>
        <v>£000/ FTE</v>
      </c>
      <c r="G187" s="173"/>
      <c r="H187" s="173"/>
      <c r="I187" s="173"/>
      <c r="J187" s="173"/>
      <c r="K187" s="173"/>
      <c r="L187" s="173"/>
      <c r="M187" s="173"/>
      <c r="N187" s="173"/>
      <c r="O187" s="173"/>
      <c r="P187" s="173"/>
      <c r="Q187" s="173"/>
      <c r="R187" s="173"/>
      <c r="S187" s="173"/>
      <c r="T187" s="173"/>
      <c r="U187" s="173"/>
      <c r="V187" s="173"/>
      <c r="W187" s="173"/>
      <c r="X187" s="173"/>
      <c r="Y187" s="173"/>
      <c r="Z187" s="173"/>
      <c r="AA187" s="173"/>
      <c r="AB187" s="173"/>
      <c r="AC187" s="174"/>
      <c r="AE187" s="507"/>
      <c r="AG187" s="507"/>
      <c r="AI187" s="507"/>
      <c r="AK187" s="194"/>
    </row>
    <row r="188" spans="4:37" ht="12.75" customHeight="1" outlineLevel="1">
      <c r="D188" s="106" t="str">
        <f t="shared" si="11"/>
        <v>[Staff Functions Line 37]</v>
      </c>
      <c r="E188" s="89"/>
      <c r="F188" s="107" t="str">
        <f t="shared" si="12"/>
        <v>£000/ FTE</v>
      </c>
      <c r="G188" s="173"/>
      <c r="H188" s="173"/>
      <c r="I188" s="173"/>
      <c r="J188" s="173"/>
      <c r="K188" s="173"/>
      <c r="L188" s="173"/>
      <c r="M188" s="173"/>
      <c r="N188" s="173"/>
      <c r="O188" s="173"/>
      <c r="P188" s="173"/>
      <c r="Q188" s="173"/>
      <c r="R188" s="173"/>
      <c r="S188" s="173"/>
      <c r="T188" s="173"/>
      <c r="U188" s="173"/>
      <c r="V188" s="173"/>
      <c r="W188" s="173"/>
      <c r="X188" s="173"/>
      <c r="Y188" s="173"/>
      <c r="Z188" s="173"/>
      <c r="AA188" s="173"/>
      <c r="AB188" s="173"/>
      <c r="AC188" s="174"/>
      <c r="AE188" s="507"/>
      <c r="AG188" s="507"/>
      <c r="AI188" s="507"/>
      <c r="AK188" s="194"/>
    </row>
    <row r="189" spans="4:37" ht="12.75" customHeight="1" outlineLevel="1">
      <c r="D189" s="106" t="str">
        <f t="shared" si="11"/>
        <v>[Staff Functions Line 38]</v>
      </c>
      <c r="E189" s="89"/>
      <c r="F189" s="107" t="str">
        <f t="shared" si="12"/>
        <v>£000/ FTE</v>
      </c>
      <c r="G189" s="173"/>
      <c r="H189" s="173"/>
      <c r="I189" s="173"/>
      <c r="J189" s="173"/>
      <c r="K189" s="173"/>
      <c r="L189" s="173"/>
      <c r="M189" s="173"/>
      <c r="N189" s="173"/>
      <c r="O189" s="173"/>
      <c r="P189" s="173"/>
      <c r="Q189" s="173"/>
      <c r="R189" s="173"/>
      <c r="S189" s="173"/>
      <c r="T189" s="173"/>
      <c r="U189" s="173"/>
      <c r="V189" s="173"/>
      <c r="W189" s="173"/>
      <c r="X189" s="173"/>
      <c r="Y189" s="173"/>
      <c r="Z189" s="173"/>
      <c r="AA189" s="173"/>
      <c r="AB189" s="173"/>
      <c r="AC189" s="174"/>
      <c r="AE189" s="507"/>
      <c r="AG189" s="507"/>
      <c r="AI189" s="507"/>
      <c r="AK189" s="194"/>
    </row>
    <row r="190" spans="4:37" ht="12.75" customHeight="1" outlineLevel="1">
      <c r="D190" s="106" t="str">
        <f t="shared" si="11"/>
        <v>[Staff Functions Line 39]</v>
      </c>
      <c r="E190" s="89"/>
      <c r="F190" s="107" t="str">
        <f t="shared" si="12"/>
        <v>£000/ FTE</v>
      </c>
      <c r="G190" s="173"/>
      <c r="H190" s="173"/>
      <c r="I190" s="173"/>
      <c r="J190" s="173"/>
      <c r="K190" s="173"/>
      <c r="L190" s="173"/>
      <c r="M190" s="173"/>
      <c r="N190" s="173"/>
      <c r="O190" s="173"/>
      <c r="P190" s="173"/>
      <c r="Q190" s="173"/>
      <c r="R190" s="173"/>
      <c r="S190" s="173"/>
      <c r="T190" s="173"/>
      <c r="U190" s="173"/>
      <c r="V190" s="173"/>
      <c r="W190" s="173"/>
      <c r="X190" s="173"/>
      <c r="Y190" s="173"/>
      <c r="Z190" s="173"/>
      <c r="AA190" s="173"/>
      <c r="AB190" s="173"/>
      <c r="AC190" s="174"/>
      <c r="AE190" s="507"/>
      <c r="AG190" s="507"/>
      <c r="AI190" s="507"/>
      <c r="AK190" s="194"/>
    </row>
    <row r="191" spans="4:37" ht="12.75" customHeight="1" outlineLevel="1">
      <c r="D191" s="117" t="str">
        <f t="shared" ref="D191" si="13">D146</f>
        <v>[Staff Functions Line 40]</v>
      </c>
      <c r="E191" s="175"/>
      <c r="F191" s="118" t="str">
        <f t="shared" si="12"/>
        <v>£000/ FTE</v>
      </c>
      <c r="G191" s="176"/>
      <c r="H191" s="176"/>
      <c r="I191" s="176"/>
      <c r="J191" s="176"/>
      <c r="K191" s="176"/>
      <c r="L191" s="176"/>
      <c r="M191" s="176"/>
      <c r="N191" s="176"/>
      <c r="O191" s="176"/>
      <c r="P191" s="176"/>
      <c r="Q191" s="176"/>
      <c r="R191" s="176"/>
      <c r="S191" s="176"/>
      <c r="T191" s="176"/>
      <c r="U191" s="176"/>
      <c r="V191" s="176"/>
      <c r="W191" s="176"/>
      <c r="X191" s="176"/>
      <c r="Y191" s="176"/>
      <c r="Z191" s="176"/>
      <c r="AA191" s="176"/>
      <c r="AB191" s="176"/>
      <c r="AC191" s="177"/>
      <c r="AE191" s="508"/>
      <c r="AG191" s="508"/>
      <c r="AI191" s="508"/>
      <c r="AK191" s="195"/>
    </row>
    <row r="192" spans="4:37" ht="12.75" customHeight="1" outlineLevel="1">
      <c r="G192" s="90"/>
      <c r="H192" s="90"/>
      <c r="I192" s="90"/>
      <c r="J192" s="90"/>
      <c r="K192" s="90"/>
      <c r="L192" s="90"/>
      <c r="M192" s="90"/>
      <c r="N192" s="90"/>
      <c r="O192" s="90"/>
      <c r="P192" s="90"/>
      <c r="Q192" s="90"/>
      <c r="R192" s="90"/>
      <c r="S192" s="90"/>
      <c r="T192" s="90"/>
      <c r="U192" s="90"/>
      <c r="V192" s="90"/>
      <c r="W192" s="90"/>
      <c r="X192" s="90"/>
      <c r="Y192" s="90"/>
      <c r="Z192" s="90"/>
      <c r="AA192" s="90"/>
      <c r="AB192" s="90"/>
      <c r="AC192" s="90"/>
      <c r="AE192" s="90"/>
      <c r="AG192" s="90"/>
      <c r="AI192" s="90"/>
    </row>
    <row r="193" spans="2:37" ht="12.75" customHeight="1" outlineLevel="1">
      <c r="D193" s="188" t="str">
        <f>"Average "&amp;B150</f>
        <v>Average Pension Cost per FTE</v>
      </c>
      <c r="E193" s="189"/>
      <c r="F193" s="190" t="str">
        <f>F191</f>
        <v>£000/ FTE</v>
      </c>
      <c r="G193" s="191">
        <f t="shared" ref="G193:AC193" si="14">IF(G$58=0,0,SUMPRODUCT(G152:G191,G$17:G$56)/G$58)</f>
        <v>0</v>
      </c>
      <c r="H193" s="191">
        <f t="shared" si="14"/>
        <v>0</v>
      </c>
      <c r="I193" s="191">
        <f t="shared" si="14"/>
        <v>0</v>
      </c>
      <c r="J193" s="191">
        <f t="shared" si="14"/>
        <v>0</v>
      </c>
      <c r="K193" s="191">
        <f t="shared" si="14"/>
        <v>0</v>
      </c>
      <c r="L193" s="191">
        <f t="shared" si="14"/>
        <v>0</v>
      </c>
      <c r="M193" s="191">
        <f t="shared" si="14"/>
        <v>0</v>
      </c>
      <c r="N193" s="191">
        <f t="shared" si="14"/>
        <v>0</v>
      </c>
      <c r="O193" s="191">
        <f t="shared" si="14"/>
        <v>0</v>
      </c>
      <c r="P193" s="191">
        <f t="shared" si="14"/>
        <v>0</v>
      </c>
      <c r="Q193" s="191">
        <f t="shared" si="14"/>
        <v>0</v>
      </c>
      <c r="R193" s="191">
        <f t="shared" si="14"/>
        <v>0</v>
      </c>
      <c r="S193" s="191">
        <f t="shared" si="14"/>
        <v>0</v>
      </c>
      <c r="T193" s="191">
        <f t="shared" si="14"/>
        <v>0</v>
      </c>
      <c r="U193" s="191">
        <f t="shared" si="14"/>
        <v>0</v>
      </c>
      <c r="V193" s="191">
        <f t="shared" si="14"/>
        <v>0</v>
      </c>
      <c r="W193" s="191">
        <f t="shared" si="14"/>
        <v>0</v>
      </c>
      <c r="X193" s="191">
        <f t="shared" si="14"/>
        <v>0</v>
      </c>
      <c r="Y193" s="191">
        <f t="shared" si="14"/>
        <v>0</v>
      </c>
      <c r="Z193" s="191">
        <f t="shared" si="14"/>
        <v>0</v>
      </c>
      <c r="AA193" s="191">
        <f t="shared" si="14"/>
        <v>0</v>
      </c>
      <c r="AB193" s="191">
        <f t="shared" si="14"/>
        <v>0</v>
      </c>
      <c r="AC193" s="192">
        <f t="shared" si="14"/>
        <v>0</v>
      </c>
      <c r="AE193" s="509">
        <f>IF(AE$58=0,0,SUMPRODUCT(AE152:AE191,AE$17:AE$56)/AE$58)</f>
        <v>0</v>
      </c>
      <c r="AG193" s="509">
        <f>IF(AG$58=0,0,SUMPRODUCT(AG152:AG191,AG$17:AG$56)/AG$58)</f>
        <v>0</v>
      </c>
      <c r="AI193" s="509">
        <f>IF(AI$58=0,0,SUMPRODUCT(AI152:AI191,AI$17:AI$56)/AI$58)</f>
        <v>0</v>
      </c>
      <c r="AK193" s="853"/>
    </row>
    <row r="195" spans="2:37">
      <c r="B195" s="15" t="s">
        <v>447</v>
      </c>
      <c r="C195" s="15"/>
      <c r="D195" s="170"/>
      <c r="E195" s="170"/>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row>
    <row r="196" spans="2:37" ht="12.75" customHeight="1" outlineLevel="1"/>
    <row r="197" spans="2:37" ht="12.75" customHeight="1" outlineLevel="1">
      <c r="D197" s="100" t="str">
        <f t="shared" ref="D197:D235" si="15">D152</f>
        <v>Drivers</v>
      </c>
      <c r="E197" s="85"/>
      <c r="F197" s="183" t="str">
        <f t="shared" ref="F197:F236" si="16">F152</f>
        <v>£000/ FTE</v>
      </c>
      <c r="G197" s="171"/>
      <c r="H197" s="171"/>
      <c r="I197" s="171"/>
      <c r="J197" s="171"/>
      <c r="K197" s="171"/>
      <c r="L197" s="171"/>
      <c r="M197" s="171"/>
      <c r="N197" s="171"/>
      <c r="O197" s="171"/>
      <c r="P197" s="171"/>
      <c r="Q197" s="171"/>
      <c r="R197" s="171"/>
      <c r="S197" s="171"/>
      <c r="T197" s="171"/>
      <c r="U197" s="171"/>
      <c r="V197" s="171"/>
      <c r="W197" s="171"/>
      <c r="X197" s="171"/>
      <c r="Y197" s="171"/>
      <c r="Z197" s="171"/>
      <c r="AA197" s="171"/>
      <c r="AB197" s="171"/>
      <c r="AC197" s="185"/>
      <c r="AE197" s="511"/>
      <c r="AG197" s="511"/>
      <c r="AI197" s="511"/>
      <c r="AK197" s="426"/>
    </row>
    <row r="198" spans="2:37" ht="12.75" customHeight="1" outlineLevel="1">
      <c r="D198" s="106" t="str">
        <f t="shared" si="15"/>
        <v>Trainee Drivers</v>
      </c>
      <c r="E198" s="89"/>
      <c r="F198" s="107" t="str">
        <f t="shared" si="16"/>
        <v>£000/ FTE</v>
      </c>
      <c r="G198" s="173"/>
      <c r="H198" s="173"/>
      <c r="I198" s="173"/>
      <c r="J198" s="173"/>
      <c r="K198" s="173"/>
      <c r="L198" s="173"/>
      <c r="M198" s="173"/>
      <c r="N198" s="173"/>
      <c r="O198" s="173"/>
      <c r="P198" s="173"/>
      <c r="Q198" s="173"/>
      <c r="R198" s="173"/>
      <c r="S198" s="173"/>
      <c r="T198" s="173"/>
      <c r="U198" s="173"/>
      <c r="V198" s="173"/>
      <c r="W198" s="173"/>
      <c r="X198" s="173"/>
      <c r="Y198" s="173"/>
      <c r="Z198" s="173"/>
      <c r="AA198" s="173"/>
      <c r="AB198" s="173"/>
      <c r="AC198" s="174"/>
      <c r="AE198" s="507"/>
      <c r="AG198" s="507"/>
      <c r="AI198" s="507"/>
      <c r="AK198" s="194"/>
    </row>
    <row r="199" spans="2:37" ht="12.75" customHeight="1" outlineLevel="1">
      <c r="D199" s="106" t="str">
        <f t="shared" si="15"/>
        <v>Conductors</v>
      </c>
      <c r="E199" s="89"/>
      <c r="F199" s="107" t="str">
        <f t="shared" si="16"/>
        <v>£000/ FTE</v>
      </c>
      <c r="G199" s="173"/>
      <c r="H199" s="173"/>
      <c r="I199" s="173"/>
      <c r="J199" s="173"/>
      <c r="K199" s="173"/>
      <c r="L199" s="173"/>
      <c r="M199" s="173"/>
      <c r="N199" s="173"/>
      <c r="O199" s="173"/>
      <c r="P199" s="173"/>
      <c r="Q199" s="173"/>
      <c r="R199" s="173"/>
      <c r="S199" s="173"/>
      <c r="T199" s="173"/>
      <c r="U199" s="173"/>
      <c r="V199" s="173"/>
      <c r="W199" s="173"/>
      <c r="X199" s="173"/>
      <c r="Y199" s="173"/>
      <c r="Z199" s="173"/>
      <c r="AA199" s="173"/>
      <c r="AB199" s="173"/>
      <c r="AC199" s="174"/>
      <c r="AE199" s="507"/>
      <c r="AG199" s="507"/>
      <c r="AI199" s="507"/>
      <c r="AK199" s="194"/>
    </row>
    <row r="200" spans="2:37" ht="12.75" customHeight="1" outlineLevel="1">
      <c r="D200" s="106" t="str">
        <f t="shared" si="15"/>
        <v>Trainee Conductors</v>
      </c>
      <c r="E200" s="89"/>
      <c r="F200" s="107" t="str">
        <f t="shared" si="16"/>
        <v>£000/ FTE</v>
      </c>
      <c r="G200" s="173"/>
      <c r="H200" s="173"/>
      <c r="I200" s="173"/>
      <c r="J200" s="173"/>
      <c r="K200" s="173"/>
      <c r="L200" s="173"/>
      <c r="M200" s="173"/>
      <c r="N200" s="173"/>
      <c r="O200" s="173"/>
      <c r="P200" s="173"/>
      <c r="Q200" s="173"/>
      <c r="R200" s="173"/>
      <c r="S200" s="173"/>
      <c r="T200" s="173"/>
      <c r="U200" s="173"/>
      <c r="V200" s="173"/>
      <c r="W200" s="173"/>
      <c r="X200" s="173"/>
      <c r="Y200" s="173"/>
      <c r="Z200" s="173"/>
      <c r="AA200" s="173"/>
      <c r="AB200" s="173"/>
      <c r="AC200" s="174"/>
      <c r="AE200" s="507"/>
      <c r="AG200" s="507"/>
      <c r="AI200" s="507"/>
      <c r="AK200" s="194"/>
    </row>
    <row r="201" spans="2:37" ht="12.75" customHeight="1" outlineLevel="1">
      <c r="D201" s="106" t="str">
        <f t="shared" si="15"/>
        <v>Station - Sales</v>
      </c>
      <c r="E201" s="89"/>
      <c r="F201" s="107" t="str">
        <f t="shared" si="16"/>
        <v>£000/ FTE</v>
      </c>
      <c r="G201" s="173"/>
      <c r="H201" s="173"/>
      <c r="I201" s="173"/>
      <c r="J201" s="173"/>
      <c r="K201" s="173"/>
      <c r="L201" s="173"/>
      <c r="M201" s="173"/>
      <c r="N201" s="173"/>
      <c r="O201" s="173"/>
      <c r="P201" s="173"/>
      <c r="Q201" s="173"/>
      <c r="R201" s="173"/>
      <c r="S201" s="173"/>
      <c r="T201" s="173"/>
      <c r="U201" s="173"/>
      <c r="V201" s="173"/>
      <c r="W201" s="173"/>
      <c r="X201" s="173"/>
      <c r="Y201" s="173"/>
      <c r="Z201" s="173"/>
      <c r="AA201" s="173"/>
      <c r="AB201" s="173"/>
      <c r="AC201" s="174"/>
      <c r="AE201" s="507"/>
      <c r="AG201" s="507"/>
      <c r="AI201" s="507"/>
      <c r="AK201" s="194"/>
    </row>
    <row r="202" spans="2:37" ht="12.75" customHeight="1" outlineLevel="1">
      <c r="D202" s="106" t="str">
        <f t="shared" si="15"/>
        <v>Station - Platform</v>
      </c>
      <c r="E202" s="89"/>
      <c r="F202" s="107" t="str">
        <f t="shared" si="16"/>
        <v>£000/ FTE</v>
      </c>
      <c r="G202" s="173"/>
      <c r="H202" s="173"/>
      <c r="I202" s="173"/>
      <c r="J202" s="173"/>
      <c r="K202" s="173"/>
      <c r="L202" s="173"/>
      <c r="M202" s="173"/>
      <c r="N202" s="173"/>
      <c r="O202" s="173"/>
      <c r="P202" s="173"/>
      <c r="Q202" s="173"/>
      <c r="R202" s="173"/>
      <c r="S202" s="173"/>
      <c r="T202" s="173"/>
      <c r="U202" s="173"/>
      <c r="V202" s="173"/>
      <c r="W202" s="173"/>
      <c r="X202" s="173"/>
      <c r="Y202" s="173"/>
      <c r="Z202" s="173"/>
      <c r="AA202" s="173"/>
      <c r="AB202" s="173"/>
      <c r="AC202" s="174"/>
      <c r="AE202" s="507"/>
      <c r="AG202" s="507"/>
      <c r="AI202" s="507"/>
      <c r="AK202" s="194"/>
    </row>
    <row r="203" spans="2:37" ht="12.75" customHeight="1" outlineLevel="1">
      <c r="D203" s="106" t="str">
        <f t="shared" si="15"/>
        <v>Station - Gating</v>
      </c>
      <c r="E203" s="89"/>
      <c r="F203" s="107" t="str">
        <f t="shared" si="16"/>
        <v>£000/ FTE</v>
      </c>
      <c r="G203" s="173"/>
      <c r="H203" s="173"/>
      <c r="I203" s="173"/>
      <c r="J203" s="173"/>
      <c r="K203" s="173"/>
      <c r="L203" s="173"/>
      <c r="M203" s="173"/>
      <c r="N203" s="173"/>
      <c r="O203" s="173"/>
      <c r="P203" s="173"/>
      <c r="Q203" s="173"/>
      <c r="R203" s="173"/>
      <c r="S203" s="173"/>
      <c r="T203" s="173"/>
      <c r="U203" s="173"/>
      <c r="V203" s="173"/>
      <c r="W203" s="173"/>
      <c r="X203" s="173"/>
      <c r="Y203" s="173"/>
      <c r="Z203" s="173"/>
      <c r="AA203" s="173"/>
      <c r="AB203" s="173"/>
      <c r="AC203" s="174"/>
      <c r="AE203" s="507"/>
      <c r="AG203" s="507"/>
      <c r="AI203" s="507"/>
      <c r="AK203" s="194"/>
    </row>
    <row r="204" spans="2:37" ht="12.75" customHeight="1" outlineLevel="1">
      <c r="D204" s="106" t="str">
        <f t="shared" si="15"/>
        <v>Revenue Protection</v>
      </c>
      <c r="E204" s="89"/>
      <c r="F204" s="107" t="str">
        <f t="shared" si="16"/>
        <v>£000/ FTE</v>
      </c>
      <c r="G204" s="173"/>
      <c r="H204" s="173"/>
      <c r="I204" s="173"/>
      <c r="J204" s="173"/>
      <c r="K204" s="173"/>
      <c r="L204" s="173"/>
      <c r="M204" s="173"/>
      <c r="N204" s="173"/>
      <c r="O204" s="173"/>
      <c r="P204" s="173"/>
      <c r="Q204" s="173"/>
      <c r="R204" s="173"/>
      <c r="S204" s="173"/>
      <c r="T204" s="173"/>
      <c r="U204" s="173"/>
      <c r="V204" s="173"/>
      <c r="W204" s="173"/>
      <c r="X204" s="173"/>
      <c r="Y204" s="173"/>
      <c r="Z204" s="173"/>
      <c r="AA204" s="173"/>
      <c r="AB204" s="173"/>
      <c r="AC204" s="174"/>
      <c r="AE204" s="507"/>
      <c r="AG204" s="507"/>
      <c r="AI204" s="507"/>
      <c r="AK204" s="194"/>
    </row>
    <row r="205" spans="2:37" ht="12.75" customHeight="1" outlineLevel="1">
      <c r="D205" s="106" t="str">
        <f t="shared" si="15"/>
        <v>Engineering - Shunters</v>
      </c>
      <c r="E205" s="89"/>
      <c r="F205" s="107" t="str">
        <f t="shared" si="16"/>
        <v>£000/ FTE</v>
      </c>
      <c r="G205" s="173"/>
      <c r="H205" s="173"/>
      <c r="I205" s="173"/>
      <c r="J205" s="173"/>
      <c r="K205" s="173"/>
      <c r="L205" s="173"/>
      <c r="M205" s="173"/>
      <c r="N205" s="173"/>
      <c r="O205" s="173"/>
      <c r="P205" s="173"/>
      <c r="Q205" s="173"/>
      <c r="R205" s="173"/>
      <c r="S205" s="173"/>
      <c r="T205" s="173"/>
      <c r="U205" s="173"/>
      <c r="V205" s="173"/>
      <c r="W205" s="173"/>
      <c r="X205" s="173"/>
      <c r="Y205" s="173"/>
      <c r="Z205" s="173"/>
      <c r="AA205" s="173"/>
      <c r="AB205" s="173"/>
      <c r="AC205" s="174"/>
      <c r="AE205" s="507"/>
      <c r="AG205" s="507"/>
      <c r="AI205" s="507"/>
      <c r="AK205" s="194"/>
    </row>
    <row r="206" spans="2:37" ht="12.75" customHeight="1" outlineLevel="1">
      <c r="D206" s="106" t="str">
        <f t="shared" si="15"/>
        <v>Engineering - Workshop</v>
      </c>
      <c r="E206" s="89"/>
      <c r="F206" s="107" t="str">
        <f t="shared" si="16"/>
        <v>£000/ FTE</v>
      </c>
      <c r="G206" s="173"/>
      <c r="H206" s="173"/>
      <c r="I206" s="173"/>
      <c r="J206" s="173"/>
      <c r="K206" s="173"/>
      <c r="L206" s="173"/>
      <c r="M206" s="173"/>
      <c r="N206" s="173"/>
      <c r="O206" s="173"/>
      <c r="P206" s="173"/>
      <c r="Q206" s="173"/>
      <c r="R206" s="173"/>
      <c r="S206" s="173"/>
      <c r="T206" s="173"/>
      <c r="U206" s="173"/>
      <c r="V206" s="173"/>
      <c r="W206" s="173"/>
      <c r="X206" s="173"/>
      <c r="Y206" s="173"/>
      <c r="Z206" s="173"/>
      <c r="AA206" s="173"/>
      <c r="AB206" s="173"/>
      <c r="AC206" s="174"/>
      <c r="AE206" s="507"/>
      <c r="AG206" s="507"/>
      <c r="AI206" s="507"/>
      <c r="AK206" s="194"/>
    </row>
    <row r="207" spans="2:37" ht="12.75" customHeight="1" outlineLevel="1">
      <c r="D207" s="106" t="str">
        <f t="shared" si="15"/>
        <v>Station Cleaners</v>
      </c>
      <c r="E207" s="89"/>
      <c r="F207" s="107" t="str">
        <f t="shared" si="16"/>
        <v>£000/ FTE</v>
      </c>
      <c r="G207" s="173"/>
      <c r="H207" s="173"/>
      <c r="I207" s="173"/>
      <c r="J207" s="173"/>
      <c r="K207" s="173"/>
      <c r="L207" s="173"/>
      <c r="M207" s="173"/>
      <c r="N207" s="173"/>
      <c r="O207" s="173"/>
      <c r="P207" s="173"/>
      <c r="Q207" s="173"/>
      <c r="R207" s="173"/>
      <c r="S207" s="173"/>
      <c r="T207" s="173"/>
      <c r="U207" s="173"/>
      <c r="V207" s="173"/>
      <c r="W207" s="173"/>
      <c r="X207" s="173"/>
      <c r="Y207" s="173"/>
      <c r="Z207" s="173"/>
      <c r="AA207" s="173"/>
      <c r="AB207" s="173"/>
      <c r="AC207" s="174"/>
      <c r="AE207" s="507"/>
      <c r="AG207" s="507"/>
      <c r="AI207" s="507"/>
      <c r="AK207" s="194"/>
    </row>
    <row r="208" spans="2:37" ht="12.75" customHeight="1" outlineLevel="1">
      <c r="D208" s="106" t="str">
        <f t="shared" si="15"/>
        <v>Train Cleaners</v>
      </c>
      <c r="E208" s="89"/>
      <c r="F208" s="107" t="str">
        <f t="shared" si="16"/>
        <v>£000/ FTE</v>
      </c>
      <c r="G208" s="173"/>
      <c r="H208" s="173"/>
      <c r="I208" s="173"/>
      <c r="J208" s="173"/>
      <c r="K208" s="173"/>
      <c r="L208" s="173"/>
      <c r="M208" s="173"/>
      <c r="N208" s="173"/>
      <c r="O208" s="173"/>
      <c r="P208" s="173"/>
      <c r="Q208" s="173"/>
      <c r="R208" s="173"/>
      <c r="S208" s="173"/>
      <c r="T208" s="173"/>
      <c r="U208" s="173"/>
      <c r="V208" s="173"/>
      <c r="W208" s="173"/>
      <c r="X208" s="173"/>
      <c r="Y208" s="173"/>
      <c r="Z208" s="173"/>
      <c r="AA208" s="173"/>
      <c r="AB208" s="173"/>
      <c r="AC208" s="174"/>
      <c r="AE208" s="507"/>
      <c r="AG208" s="507"/>
      <c r="AI208" s="507"/>
      <c r="AK208" s="194"/>
    </row>
    <row r="209" spans="4:37" ht="12.75" customHeight="1" outlineLevel="1">
      <c r="D209" s="106" t="str">
        <f t="shared" si="15"/>
        <v>Mgt &amp; Support - Station Mgt</v>
      </c>
      <c r="E209" s="89"/>
      <c r="F209" s="107" t="str">
        <f t="shared" si="16"/>
        <v>£000/ FTE</v>
      </c>
      <c r="G209" s="173"/>
      <c r="H209" s="173"/>
      <c r="I209" s="173"/>
      <c r="J209" s="173"/>
      <c r="K209" s="173"/>
      <c r="L209" s="173"/>
      <c r="M209" s="173"/>
      <c r="N209" s="173"/>
      <c r="O209" s="173"/>
      <c r="P209" s="173"/>
      <c r="Q209" s="173"/>
      <c r="R209" s="173"/>
      <c r="S209" s="173"/>
      <c r="T209" s="173"/>
      <c r="U209" s="173"/>
      <c r="V209" s="173"/>
      <c r="W209" s="173"/>
      <c r="X209" s="173"/>
      <c r="Y209" s="173"/>
      <c r="Z209" s="173"/>
      <c r="AA209" s="173"/>
      <c r="AB209" s="173"/>
      <c r="AC209" s="174"/>
      <c r="AE209" s="507"/>
      <c r="AG209" s="507"/>
      <c r="AI209" s="507"/>
      <c r="AK209" s="194"/>
    </row>
    <row r="210" spans="4:37" ht="12.75" customHeight="1" outlineLevel="1">
      <c r="D210" s="106" t="str">
        <f t="shared" si="15"/>
        <v>Mgt &amp; Support - Engineering Mgt</v>
      </c>
      <c r="E210" s="89"/>
      <c r="F210" s="107" t="str">
        <f t="shared" si="16"/>
        <v>£000/ FTE</v>
      </c>
      <c r="G210" s="173"/>
      <c r="H210" s="173"/>
      <c r="I210" s="173"/>
      <c r="J210" s="173"/>
      <c r="K210" s="173"/>
      <c r="L210" s="173"/>
      <c r="M210" s="173"/>
      <c r="N210" s="173"/>
      <c r="O210" s="173"/>
      <c r="P210" s="173"/>
      <c r="Q210" s="173"/>
      <c r="R210" s="173"/>
      <c r="S210" s="173"/>
      <c r="T210" s="173"/>
      <c r="U210" s="173"/>
      <c r="V210" s="173"/>
      <c r="W210" s="173"/>
      <c r="X210" s="173"/>
      <c r="Y210" s="173"/>
      <c r="Z210" s="173"/>
      <c r="AA210" s="173"/>
      <c r="AB210" s="173"/>
      <c r="AC210" s="174"/>
      <c r="AE210" s="507"/>
      <c r="AG210" s="507"/>
      <c r="AI210" s="507"/>
      <c r="AK210" s="194"/>
    </row>
    <row r="211" spans="4:37" ht="12.75" customHeight="1" outlineLevel="1">
      <c r="D211" s="106" t="str">
        <f t="shared" si="15"/>
        <v>Mgt &amp; Support - Ops Mgt</v>
      </c>
      <c r="E211" s="89"/>
      <c r="F211" s="107" t="str">
        <f t="shared" si="16"/>
        <v>£000/ FTE</v>
      </c>
      <c r="G211" s="173"/>
      <c r="H211" s="173"/>
      <c r="I211" s="173"/>
      <c r="J211" s="173"/>
      <c r="K211" s="173"/>
      <c r="L211" s="173"/>
      <c r="M211" s="173"/>
      <c r="N211" s="173"/>
      <c r="O211" s="173"/>
      <c r="P211" s="173"/>
      <c r="Q211" s="173"/>
      <c r="R211" s="173"/>
      <c r="S211" s="173"/>
      <c r="T211" s="173"/>
      <c r="U211" s="173"/>
      <c r="V211" s="173"/>
      <c r="W211" s="173"/>
      <c r="X211" s="173"/>
      <c r="Y211" s="173"/>
      <c r="Z211" s="173"/>
      <c r="AA211" s="173"/>
      <c r="AB211" s="173"/>
      <c r="AC211" s="174"/>
      <c r="AE211" s="507"/>
      <c r="AG211" s="507"/>
      <c r="AI211" s="507"/>
      <c r="AK211" s="194"/>
    </row>
    <row r="212" spans="4:37" ht="12.75" customHeight="1" outlineLevel="1">
      <c r="D212" s="106" t="str">
        <f t="shared" si="15"/>
        <v>Mgt &amp; Support - Directors</v>
      </c>
      <c r="E212" s="89"/>
      <c r="F212" s="107" t="str">
        <f t="shared" si="16"/>
        <v>£000/ FTE</v>
      </c>
      <c r="G212" s="173"/>
      <c r="H212" s="173"/>
      <c r="I212" s="173"/>
      <c r="J212" s="173"/>
      <c r="K212" s="173"/>
      <c r="L212" s="173"/>
      <c r="M212" s="173"/>
      <c r="N212" s="173"/>
      <c r="O212" s="173"/>
      <c r="P212" s="173"/>
      <c r="Q212" s="173"/>
      <c r="R212" s="173"/>
      <c r="S212" s="173"/>
      <c r="T212" s="173"/>
      <c r="U212" s="173"/>
      <c r="V212" s="173"/>
      <c r="W212" s="173"/>
      <c r="X212" s="173"/>
      <c r="Y212" s="173"/>
      <c r="Z212" s="173"/>
      <c r="AA212" s="173"/>
      <c r="AB212" s="173"/>
      <c r="AC212" s="174"/>
      <c r="AE212" s="507"/>
      <c r="AG212" s="507"/>
      <c r="AI212" s="507"/>
      <c r="AK212" s="194"/>
    </row>
    <row r="213" spans="4:37" ht="12.75" customHeight="1" outlineLevel="1">
      <c r="D213" s="106" t="str">
        <f t="shared" si="15"/>
        <v>Mgt &amp; Support - Other HQ</v>
      </c>
      <c r="E213" s="89"/>
      <c r="F213" s="107" t="str">
        <f t="shared" si="16"/>
        <v>£000/ FTE</v>
      </c>
      <c r="G213" s="173"/>
      <c r="H213" s="173"/>
      <c r="I213" s="173"/>
      <c r="J213" s="173"/>
      <c r="K213" s="173"/>
      <c r="L213" s="173"/>
      <c r="M213" s="173"/>
      <c r="N213" s="173"/>
      <c r="O213" s="173"/>
      <c r="P213" s="173"/>
      <c r="Q213" s="173"/>
      <c r="R213" s="173"/>
      <c r="S213" s="173"/>
      <c r="T213" s="173"/>
      <c r="U213" s="173"/>
      <c r="V213" s="173"/>
      <c r="W213" s="173"/>
      <c r="X213" s="173"/>
      <c r="Y213" s="173"/>
      <c r="Z213" s="173"/>
      <c r="AA213" s="173"/>
      <c r="AB213" s="173"/>
      <c r="AC213" s="174"/>
      <c r="AE213" s="507"/>
      <c r="AG213" s="507"/>
      <c r="AI213" s="507"/>
      <c r="AK213" s="194"/>
    </row>
    <row r="214" spans="4:37" ht="12.75" customHeight="1" outlineLevel="1">
      <c r="D214" s="106" t="str">
        <f t="shared" si="15"/>
        <v>[Staff Functions Line 18]</v>
      </c>
      <c r="E214" s="89"/>
      <c r="F214" s="107" t="str">
        <f t="shared" si="16"/>
        <v>£000/ FTE</v>
      </c>
      <c r="G214" s="173"/>
      <c r="H214" s="173"/>
      <c r="I214" s="173"/>
      <c r="J214" s="173"/>
      <c r="K214" s="173"/>
      <c r="L214" s="173"/>
      <c r="M214" s="173"/>
      <c r="N214" s="173"/>
      <c r="O214" s="173"/>
      <c r="P214" s="173"/>
      <c r="Q214" s="173"/>
      <c r="R214" s="173"/>
      <c r="S214" s="173"/>
      <c r="T214" s="173"/>
      <c r="U214" s="173"/>
      <c r="V214" s="173"/>
      <c r="W214" s="173"/>
      <c r="X214" s="173"/>
      <c r="Y214" s="173"/>
      <c r="Z214" s="173"/>
      <c r="AA214" s="173"/>
      <c r="AB214" s="173"/>
      <c r="AC214" s="174"/>
      <c r="AE214" s="507"/>
      <c r="AG214" s="507"/>
      <c r="AI214" s="507"/>
      <c r="AK214" s="194"/>
    </row>
    <row r="215" spans="4:37" ht="12.75" customHeight="1" outlineLevel="1">
      <c r="D215" s="106" t="str">
        <f t="shared" si="15"/>
        <v>[Staff Functions Line 19]</v>
      </c>
      <c r="E215" s="89"/>
      <c r="F215" s="107" t="str">
        <f t="shared" si="16"/>
        <v>£000/ FTE</v>
      </c>
      <c r="G215" s="173"/>
      <c r="H215" s="173"/>
      <c r="I215" s="173"/>
      <c r="J215" s="173"/>
      <c r="K215" s="173"/>
      <c r="L215" s="173"/>
      <c r="M215" s="173"/>
      <c r="N215" s="173"/>
      <c r="O215" s="173"/>
      <c r="P215" s="173"/>
      <c r="Q215" s="173"/>
      <c r="R215" s="173"/>
      <c r="S215" s="173"/>
      <c r="T215" s="173"/>
      <c r="U215" s="173"/>
      <c r="V215" s="173"/>
      <c r="W215" s="173"/>
      <c r="X215" s="173"/>
      <c r="Y215" s="173"/>
      <c r="Z215" s="173"/>
      <c r="AA215" s="173"/>
      <c r="AB215" s="173"/>
      <c r="AC215" s="174"/>
      <c r="AE215" s="507"/>
      <c r="AG215" s="507"/>
      <c r="AI215" s="507"/>
      <c r="AK215" s="194"/>
    </row>
    <row r="216" spans="4:37" ht="12.75" customHeight="1" outlineLevel="1">
      <c r="D216" s="106" t="str">
        <f t="shared" si="15"/>
        <v>[Staff Functions Line 20]</v>
      </c>
      <c r="E216" s="89"/>
      <c r="F216" s="107" t="str">
        <f t="shared" si="16"/>
        <v>£000/ FTE</v>
      </c>
      <c r="G216" s="173"/>
      <c r="H216" s="173"/>
      <c r="I216" s="173"/>
      <c r="J216" s="173"/>
      <c r="K216" s="173"/>
      <c r="L216" s="173"/>
      <c r="M216" s="173"/>
      <c r="N216" s="173"/>
      <c r="O216" s="173"/>
      <c r="P216" s="173"/>
      <c r="Q216" s="173"/>
      <c r="R216" s="173"/>
      <c r="S216" s="173"/>
      <c r="T216" s="173"/>
      <c r="U216" s="173"/>
      <c r="V216" s="173"/>
      <c r="W216" s="173"/>
      <c r="X216" s="173"/>
      <c r="Y216" s="173"/>
      <c r="Z216" s="173"/>
      <c r="AA216" s="173"/>
      <c r="AB216" s="173"/>
      <c r="AC216" s="174"/>
      <c r="AE216" s="507"/>
      <c r="AG216" s="507"/>
      <c r="AI216" s="507"/>
      <c r="AK216" s="194"/>
    </row>
    <row r="217" spans="4:37" ht="12.75" customHeight="1" outlineLevel="1">
      <c r="D217" s="106" t="str">
        <f t="shared" si="15"/>
        <v>[Staff Functions Line 21]</v>
      </c>
      <c r="E217" s="89"/>
      <c r="F217" s="107" t="str">
        <f t="shared" si="16"/>
        <v>£000/ FTE</v>
      </c>
      <c r="G217" s="173"/>
      <c r="H217" s="173"/>
      <c r="I217" s="173"/>
      <c r="J217" s="173"/>
      <c r="K217" s="173"/>
      <c r="L217" s="173"/>
      <c r="M217" s="173"/>
      <c r="N217" s="173"/>
      <c r="O217" s="173"/>
      <c r="P217" s="173"/>
      <c r="Q217" s="173"/>
      <c r="R217" s="173"/>
      <c r="S217" s="173"/>
      <c r="T217" s="173"/>
      <c r="U217" s="173"/>
      <c r="V217" s="173"/>
      <c r="W217" s="173"/>
      <c r="X217" s="173"/>
      <c r="Y217" s="173"/>
      <c r="Z217" s="173"/>
      <c r="AA217" s="173"/>
      <c r="AB217" s="173"/>
      <c r="AC217" s="174"/>
      <c r="AE217" s="507"/>
      <c r="AG217" s="507"/>
      <c r="AI217" s="507"/>
      <c r="AK217" s="194"/>
    </row>
    <row r="218" spans="4:37" ht="12.75" customHeight="1" outlineLevel="1">
      <c r="D218" s="106" t="str">
        <f t="shared" si="15"/>
        <v>[Staff Functions Line 22]</v>
      </c>
      <c r="E218" s="89"/>
      <c r="F218" s="107" t="str">
        <f t="shared" si="16"/>
        <v>£000/ FTE</v>
      </c>
      <c r="G218" s="173"/>
      <c r="H218" s="173"/>
      <c r="I218" s="173"/>
      <c r="J218" s="173"/>
      <c r="K218" s="173"/>
      <c r="L218" s="173"/>
      <c r="M218" s="173"/>
      <c r="N218" s="173"/>
      <c r="O218" s="173"/>
      <c r="P218" s="173"/>
      <c r="Q218" s="173"/>
      <c r="R218" s="173"/>
      <c r="S218" s="173"/>
      <c r="T218" s="173"/>
      <c r="U218" s="173"/>
      <c r="V218" s="173"/>
      <c r="W218" s="173"/>
      <c r="X218" s="173"/>
      <c r="Y218" s="173"/>
      <c r="Z218" s="173"/>
      <c r="AA218" s="173"/>
      <c r="AB218" s="173"/>
      <c r="AC218" s="174"/>
      <c r="AE218" s="507"/>
      <c r="AG218" s="507"/>
      <c r="AI218" s="507"/>
      <c r="AK218" s="194"/>
    </row>
    <row r="219" spans="4:37" ht="12.75" customHeight="1" outlineLevel="1">
      <c r="D219" s="106" t="str">
        <f t="shared" si="15"/>
        <v>[Staff Functions Line 23]</v>
      </c>
      <c r="E219" s="89"/>
      <c r="F219" s="107" t="str">
        <f t="shared" si="16"/>
        <v>£000/ FTE</v>
      </c>
      <c r="G219" s="173"/>
      <c r="H219" s="173"/>
      <c r="I219" s="173"/>
      <c r="J219" s="173"/>
      <c r="K219" s="173"/>
      <c r="L219" s="173"/>
      <c r="M219" s="173"/>
      <c r="N219" s="173"/>
      <c r="O219" s="173"/>
      <c r="P219" s="173"/>
      <c r="Q219" s="173"/>
      <c r="R219" s="173"/>
      <c r="S219" s="173"/>
      <c r="T219" s="173"/>
      <c r="U219" s="173"/>
      <c r="V219" s="173"/>
      <c r="W219" s="173"/>
      <c r="X219" s="173"/>
      <c r="Y219" s="173"/>
      <c r="Z219" s="173"/>
      <c r="AA219" s="173"/>
      <c r="AB219" s="173"/>
      <c r="AC219" s="174"/>
      <c r="AE219" s="507"/>
      <c r="AG219" s="507"/>
      <c r="AI219" s="507"/>
      <c r="AK219" s="194"/>
    </row>
    <row r="220" spans="4:37" ht="12.75" customHeight="1" outlineLevel="1">
      <c r="D220" s="106" t="str">
        <f t="shared" si="15"/>
        <v>[Staff Functions Line 24]</v>
      </c>
      <c r="E220" s="89"/>
      <c r="F220" s="107" t="str">
        <f t="shared" si="16"/>
        <v>£000/ FTE</v>
      </c>
      <c r="G220" s="173"/>
      <c r="H220" s="173"/>
      <c r="I220" s="173"/>
      <c r="J220" s="173"/>
      <c r="K220" s="173"/>
      <c r="L220" s="173"/>
      <c r="M220" s="173"/>
      <c r="N220" s="173"/>
      <c r="O220" s="173"/>
      <c r="P220" s="173"/>
      <c r="Q220" s="173"/>
      <c r="R220" s="173"/>
      <c r="S220" s="173"/>
      <c r="T220" s="173"/>
      <c r="U220" s="173"/>
      <c r="V220" s="173"/>
      <c r="W220" s="173"/>
      <c r="X220" s="173"/>
      <c r="Y220" s="173"/>
      <c r="Z220" s="173"/>
      <c r="AA220" s="173"/>
      <c r="AB220" s="173"/>
      <c r="AC220" s="174"/>
      <c r="AE220" s="507"/>
      <c r="AG220" s="507"/>
      <c r="AI220" s="507"/>
      <c r="AK220" s="194"/>
    </row>
    <row r="221" spans="4:37" ht="12.75" customHeight="1" outlineLevel="1">
      <c r="D221" s="106" t="str">
        <f t="shared" si="15"/>
        <v>[Staff Functions Line 25]</v>
      </c>
      <c r="E221" s="89"/>
      <c r="F221" s="107" t="str">
        <f t="shared" si="16"/>
        <v>£000/ FTE</v>
      </c>
      <c r="G221" s="173"/>
      <c r="H221" s="173"/>
      <c r="I221" s="173"/>
      <c r="J221" s="173"/>
      <c r="K221" s="173"/>
      <c r="L221" s="173"/>
      <c r="M221" s="173"/>
      <c r="N221" s="173"/>
      <c r="O221" s="173"/>
      <c r="P221" s="173"/>
      <c r="Q221" s="173"/>
      <c r="R221" s="173"/>
      <c r="S221" s="173"/>
      <c r="T221" s="173"/>
      <c r="U221" s="173"/>
      <c r="V221" s="173"/>
      <c r="W221" s="173"/>
      <c r="X221" s="173"/>
      <c r="Y221" s="173"/>
      <c r="Z221" s="173"/>
      <c r="AA221" s="173"/>
      <c r="AB221" s="173"/>
      <c r="AC221" s="174"/>
      <c r="AE221" s="507"/>
      <c r="AG221" s="507"/>
      <c r="AI221" s="507"/>
      <c r="AK221" s="194"/>
    </row>
    <row r="222" spans="4:37" ht="12.75" customHeight="1" outlineLevel="1">
      <c r="D222" s="106" t="str">
        <f t="shared" si="15"/>
        <v>[Staff Functions Line 26]</v>
      </c>
      <c r="E222" s="89"/>
      <c r="F222" s="107" t="str">
        <f t="shared" si="16"/>
        <v>£000/ FTE</v>
      </c>
      <c r="G222" s="173"/>
      <c r="H222" s="173"/>
      <c r="I222" s="173"/>
      <c r="J222" s="173"/>
      <c r="K222" s="173"/>
      <c r="L222" s="173"/>
      <c r="M222" s="173"/>
      <c r="N222" s="173"/>
      <c r="O222" s="173"/>
      <c r="P222" s="173"/>
      <c r="Q222" s="173"/>
      <c r="R222" s="173"/>
      <c r="S222" s="173"/>
      <c r="T222" s="173"/>
      <c r="U222" s="173"/>
      <c r="V222" s="173"/>
      <c r="W222" s="173"/>
      <c r="X222" s="173"/>
      <c r="Y222" s="173"/>
      <c r="Z222" s="173"/>
      <c r="AA222" s="173"/>
      <c r="AB222" s="173"/>
      <c r="AC222" s="174"/>
      <c r="AE222" s="507"/>
      <c r="AG222" s="507"/>
      <c r="AI222" s="507"/>
      <c r="AK222" s="194"/>
    </row>
    <row r="223" spans="4:37" ht="12.75" customHeight="1" outlineLevel="1">
      <c r="D223" s="106" t="str">
        <f t="shared" si="15"/>
        <v>[Staff Functions Line 27]</v>
      </c>
      <c r="E223" s="89"/>
      <c r="F223" s="107" t="str">
        <f t="shared" si="16"/>
        <v>£000/ FTE</v>
      </c>
      <c r="G223" s="173"/>
      <c r="H223" s="173"/>
      <c r="I223" s="173"/>
      <c r="J223" s="173"/>
      <c r="K223" s="173"/>
      <c r="L223" s="173"/>
      <c r="M223" s="173"/>
      <c r="N223" s="173"/>
      <c r="O223" s="173"/>
      <c r="P223" s="173"/>
      <c r="Q223" s="173"/>
      <c r="R223" s="173"/>
      <c r="S223" s="173"/>
      <c r="T223" s="173"/>
      <c r="U223" s="173"/>
      <c r="V223" s="173"/>
      <c r="W223" s="173"/>
      <c r="X223" s="173"/>
      <c r="Y223" s="173"/>
      <c r="Z223" s="173"/>
      <c r="AA223" s="173"/>
      <c r="AB223" s="173"/>
      <c r="AC223" s="174"/>
      <c r="AE223" s="507"/>
      <c r="AG223" s="507"/>
      <c r="AI223" s="507"/>
      <c r="AK223" s="194"/>
    </row>
    <row r="224" spans="4:37" ht="12.75" customHeight="1" outlineLevel="1">
      <c r="D224" s="106" t="str">
        <f t="shared" si="15"/>
        <v>[Staff Functions Line 28]</v>
      </c>
      <c r="E224" s="89"/>
      <c r="F224" s="107" t="str">
        <f t="shared" si="16"/>
        <v>£000/ FTE</v>
      </c>
      <c r="G224" s="173"/>
      <c r="H224" s="173"/>
      <c r="I224" s="173"/>
      <c r="J224" s="173"/>
      <c r="K224" s="173"/>
      <c r="L224" s="173"/>
      <c r="M224" s="173"/>
      <c r="N224" s="173"/>
      <c r="O224" s="173"/>
      <c r="P224" s="173"/>
      <c r="Q224" s="173"/>
      <c r="R224" s="173"/>
      <c r="S224" s="173"/>
      <c r="T224" s="173"/>
      <c r="U224" s="173"/>
      <c r="V224" s="173"/>
      <c r="W224" s="173"/>
      <c r="X224" s="173"/>
      <c r="Y224" s="173"/>
      <c r="Z224" s="173"/>
      <c r="AA224" s="173"/>
      <c r="AB224" s="173"/>
      <c r="AC224" s="174"/>
      <c r="AE224" s="507"/>
      <c r="AG224" s="507"/>
      <c r="AI224" s="507"/>
      <c r="AK224" s="194"/>
    </row>
    <row r="225" spans="2:37" ht="12.75" customHeight="1" outlineLevel="1">
      <c r="D225" s="106" t="str">
        <f t="shared" si="15"/>
        <v>[Staff Functions Line 29]</v>
      </c>
      <c r="E225" s="89"/>
      <c r="F225" s="107" t="str">
        <f t="shared" si="16"/>
        <v>£000/ FTE</v>
      </c>
      <c r="G225" s="173"/>
      <c r="H225" s="173"/>
      <c r="I225" s="173"/>
      <c r="J225" s="173"/>
      <c r="K225" s="173"/>
      <c r="L225" s="173"/>
      <c r="M225" s="173"/>
      <c r="N225" s="173"/>
      <c r="O225" s="173"/>
      <c r="P225" s="173"/>
      <c r="Q225" s="173"/>
      <c r="R225" s="173"/>
      <c r="S225" s="173"/>
      <c r="T225" s="173"/>
      <c r="U225" s="173"/>
      <c r="V225" s="173"/>
      <c r="W225" s="173"/>
      <c r="X225" s="173"/>
      <c r="Y225" s="173"/>
      <c r="Z225" s="173"/>
      <c r="AA225" s="173"/>
      <c r="AB225" s="173"/>
      <c r="AC225" s="174"/>
      <c r="AE225" s="507"/>
      <c r="AG225" s="507"/>
      <c r="AI225" s="507"/>
      <c r="AK225" s="194"/>
    </row>
    <row r="226" spans="2:37" ht="12.75" customHeight="1" outlineLevel="1">
      <c r="D226" s="106" t="str">
        <f t="shared" si="15"/>
        <v>[Staff Functions Line 30]</v>
      </c>
      <c r="E226" s="89"/>
      <c r="F226" s="107" t="str">
        <f t="shared" si="16"/>
        <v>£000/ FTE</v>
      </c>
      <c r="G226" s="173"/>
      <c r="H226" s="173"/>
      <c r="I226" s="173"/>
      <c r="J226" s="173"/>
      <c r="K226" s="173"/>
      <c r="L226" s="173"/>
      <c r="M226" s="173"/>
      <c r="N226" s="173"/>
      <c r="O226" s="173"/>
      <c r="P226" s="173"/>
      <c r="Q226" s="173"/>
      <c r="R226" s="173"/>
      <c r="S226" s="173"/>
      <c r="T226" s="173"/>
      <c r="U226" s="173"/>
      <c r="V226" s="173"/>
      <c r="W226" s="173"/>
      <c r="X226" s="173"/>
      <c r="Y226" s="173"/>
      <c r="Z226" s="173"/>
      <c r="AA226" s="173"/>
      <c r="AB226" s="173"/>
      <c r="AC226" s="174"/>
      <c r="AE226" s="507"/>
      <c r="AG226" s="507"/>
      <c r="AI226" s="507"/>
      <c r="AK226" s="194"/>
    </row>
    <row r="227" spans="2:37" ht="12.75" customHeight="1" outlineLevel="1">
      <c r="D227" s="106" t="str">
        <f t="shared" si="15"/>
        <v>[Staff Functions Line 31]</v>
      </c>
      <c r="E227" s="89"/>
      <c r="F227" s="107" t="str">
        <f t="shared" si="16"/>
        <v>£000/ FTE</v>
      </c>
      <c r="G227" s="173"/>
      <c r="H227" s="173"/>
      <c r="I227" s="173"/>
      <c r="J227" s="173"/>
      <c r="K227" s="173"/>
      <c r="L227" s="173"/>
      <c r="M227" s="173"/>
      <c r="N227" s="173"/>
      <c r="O227" s="173"/>
      <c r="P227" s="173"/>
      <c r="Q227" s="173"/>
      <c r="R227" s="173"/>
      <c r="S227" s="173"/>
      <c r="T227" s="173"/>
      <c r="U227" s="173"/>
      <c r="V227" s="173"/>
      <c r="W227" s="173"/>
      <c r="X227" s="173"/>
      <c r="Y227" s="173"/>
      <c r="Z227" s="173"/>
      <c r="AA227" s="173"/>
      <c r="AB227" s="173"/>
      <c r="AC227" s="174"/>
      <c r="AE227" s="507"/>
      <c r="AG227" s="507"/>
      <c r="AI227" s="507"/>
      <c r="AK227" s="194"/>
    </row>
    <row r="228" spans="2:37" ht="12.75" customHeight="1" outlineLevel="1">
      <c r="D228" s="106" t="str">
        <f t="shared" si="15"/>
        <v>[Staff Functions Line 32]</v>
      </c>
      <c r="E228" s="89"/>
      <c r="F228" s="107" t="str">
        <f t="shared" si="16"/>
        <v>£000/ FTE</v>
      </c>
      <c r="G228" s="173"/>
      <c r="H228" s="173"/>
      <c r="I228" s="173"/>
      <c r="J228" s="173"/>
      <c r="K228" s="173"/>
      <c r="L228" s="173"/>
      <c r="M228" s="173"/>
      <c r="N228" s="173"/>
      <c r="O228" s="173"/>
      <c r="P228" s="173"/>
      <c r="Q228" s="173"/>
      <c r="R228" s="173"/>
      <c r="S228" s="173"/>
      <c r="T228" s="173"/>
      <c r="U228" s="173"/>
      <c r="V228" s="173"/>
      <c r="W228" s="173"/>
      <c r="X228" s="173"/>
      <c r="Y228" s="173"/>
      <c r="Z228" s="173"/>
      <c r="AA228" s="173"/>
      <c r="AB228" s="173"/>
      <c r="AC228" s="174"/>
      <c r="AE228" s="507"/>
      <c r="AG228" s="507"/>
      <c r="AI228" s="507"/>
      <c r="AK228" s="194"/>
    </row>
    <row r="229" spans="2:37" ht="12.75" customHeight="1" outlineLevel="1">
      <c r="D229" s="106" t="str">
        <f t="shared" si="15"/>
        <v>[Staff Functions Line 33]</v>
      </c>
      <c r="E229" s="89"/>
      <c r="F229" s="107" t="str">
        <f t="shared" si="16"/>
        <v>£000/ FTE</v>
      </c>
      <c r="G229" s="173"/>
      <c r="H229" s="173"/>
      <c r="I229" s="173"/>
      <c r="J229" s="173"/>
      <c r="K229" s="173"/>
      <c r="L229" s="173"/>
      <c r="M229" s="173"/>
      <c r="N229" s="173"/>
      <c r="O229" s="173"/>
      <c r="P229" s="173"/>
      <c r="Q229" s="173"/>
      <c r="R229" s="173"/>
      <c r="S229" s="173"/>
      <c r="T229" s="173"/>
      <c r="U229" s="173"/>
      <c r="V229" s="173"/>
      <c r="W229" s="173"/>
      <c r="X229" s="173"/>
      <c r="Y229" s="173"/>
      <c r="Z229" s="173"/>
      <c r="AA229" s="173"/>
      <c r="AB229" s="173"/>
      <c r="AC229" s="174"/>
      <c r="AE229" s="507"/>
      <c r="AG229" s="507"/>
      <c r="AI229" s="507"/>
      <c r="AK229" s="194"/>
    </row>
    <row r="230" spans="2:37" ht="12.75" customHeight="1" outlineLevel="1">
      <c r="D230" s="106" t="str">
        <f t="shared" si="15"/>
        <v>[Staff Functions Line 34]</v>
      </c>
      <c r="E230" s="89"/>
      <c r="F230" s="107" t="str">
        <f t="shared" si="16"/>
        <v>£000/ FTE</v>
      </c>
      <c r="G230" s="173"/>
      <c r="H230" s="173"/>
      <c r="I230" s="173"/>
      <c r="J230" s="173"/>
      <c r="K230" s="173"/>
      <c r="L230" s="173"/>
      <c r="M230" s="173"/>
      <c r="N230" s="173"/>
      <c r="O230" s="173"/>
      <c r="P230" s="173"/>
      <c r="Q230" s="173"/>
      <c r="R230" s="173"/>
      <c r="S230" s="173"/>
      <c r="T230" s="173"/>
      <c r="U230" s="173"/>
      <c r="V230" s="173"/>
      <c r="W230" s="173"/>
      <c r="X230" s="173"/>
      <c r="Y230" s="173"/>
      <c r="Z230" s="173"/>
      <c r="AA230" s="173"/>
      <c r="AB230" s="173"/>
      <c r="AC230" s="174"/>
      <c r="AE230" s="507"/>
      <c r="AG230" s="507"/>
      <c r="AI230" s="507"/>
      <c r="AK230" s="194"/>
    </row>
    <row r="231" spans="2:37" ht="12.75" customHeight="1" outlineLevel="1">
      <c r="D231" s="106" t="str">
        <f t="shared" si="15"/>
        <v>[Staff Functions Line 35]</v>
      </c>
      <c r="E231" s="89"/>
      <c r="F231" s="107" t="str">
        <f t="shared" si="16"/>
        <v>£000/ FTE</v>
      </c>
      <c r="G231" s="173"/>
      <c r="H231" s="173"/>
      <c r="I231" s="173"/>
      <c r="J231" s="173"/>
      <c r="K231" s="173"/>
      <c r="L231" s="173"/>
      <c r="M231" s="173"/>
      <c r="N231" s="173"/>
      <c r="O231" s="173"/>
      <c r="P231" s="173"/>
      <c r="Q231" s="173"/>
      <c r="R231" s="173"/>
      <c r="S231" s="173"/>
      <c r="T231" s="173"/>
      <c r="U231" s="173"/>
      <c r="V231" s="173"/>
      <c r="W231" s="173"/>
      <c r="X231" s="173"/>
      <c r="Y231" s="173"/>
      <c r="Z231" s="173"/>
      <c r="AA231" s="173"/>
      <c r="AB231" s="173"/>
      <c r="AC231" s="174"/>
      <c r="AE231" s="507"/>
      <c r="AG231" s="507"/>
      <c r="AI231" s="507"/>
      <c r="AK231" s="194"/>
    </row>
    <row r="232" spans="2:37" ht="12.75" customHeight="1" outlineLevel="1">
      <c r="D232" s="106" t="str">
        <f t="shared" si="15"/>
        <v>[Staff Functions Line 36]</v>
      </c>
      <c r="E232" s="89"/>
      <c r="F232" s="107" t="str">
        <f t="shared" si="16"/>
        <v>£000/ FTE</v>
      </c>
      <c r="G232" s="173"/>
      <c r="H232" s="173"/>
      <c r="I232" s="173"/>
      <c r="J232" s="173"/>
      <c r="K232" s="173"/>
      <c r="L232" s="173"/>
      <c r="M232" s="173"/>
      <c r="N232" s="173"/>
      <c r="O232" s="173"/>
      <c r="P232" s="173"/>
      <c r="Q232" s="173"/>
      <c r="R232" s="173"/>
      <c r="S232" s="173"/>
      <c r="T232" s="173"/>
      <c r="U232" s="173"/>
      <c r="V232" s="173"/>
      <c r="W232" s="173"/>
      <c r="X232" s="173"/>
      <c r="Y232" s="173"/>
      <c r="Z232" s="173"/>
      <c r="AA232" s="173"/>
      <c r="AB232" s="173"/>
      <c r="AC232" s="174"/>
      <c r="AE232" s="507"/>
      <c r="AG232" s="507"/>
      <c r="AI232" s="507"/>
      <c r="AK232" s="194"/>
    </row>
    <row r="233" spans="2:37" ht="12.75" customHeight="1" outlineLevel="1">
      <c r="D233" s="106" t="str">
        <f t="shared" si="15"/>
        <v>[Staff Functions Line 37]</v>
      </c>
      <c r="E233" s="89"/>
      <c r="F233" s="107" t="str">
        <f t="shared" si="16"/>
        <v>£000/ FTE</v>
      </c>
      <c r="G233" s="173"/>
      <c r="H233" s="173"/>
      <c r="I233" s="173"/>
      <c r="J233" s="173"/>
      <c r="K233" s="173"/>
      <c r="L233" s="173"/>
      <c r="M233" s="173"/>
      <c r="N233" s="173"/>
      <c r="O233" s="173"/>
      <c r="P233" s="173"/>
      <c r="Q233" s="173"/>
      <c r="R233" s="173"/>
      <c r="S233" s="173"/>
      <c r="T233" s="173"/>
      <c r="U233" s="173"/>
      <c r="V233" s="173"/>
      <c r="W233" s="173"/>
      <c r="X233" s="173"/>
      <c r="Y233" s="173"/>
      <c r="Z233" s="173"/>
      <c r="AA233" s="173"/>
      <c r="AB233" s="173"/>
      <c r="AC233" s="174"/>
      <c r="AE233" s="507"/>
      <c r="AG233" s="507"/>
      <c r="AI233" s="507"/>
      <c r="AK233" s="194"/>
    </row>
    <row r="234" spans="2:37" ht="12.75" customHeight="1" outlineLevel="1">
      <c r="D234" s="106" t="str">
        <f t="shared" si="15"/>
        <v>[Staff Functions Line 38]</v>
      </c>
      <c r="E234" s="89"/>
      <c r="F234" s="107" t="str">
        <f t="shared" si="16"/>
        <v>£000/ FTE</v>
      </c>
      <c r="G234" s="173"/>
      <c r="H234" s="173"/>
      <c r="I234" s="173"/>
      <c r="J234" s="173"/>
      <c r="K234" s="173"/>
      <c r="L234" s="173"/>
      <c r="M234" s="173"/>
      <c r="N234" s="173"/>
      <c r="O234" s="173"/>
      <c r="P234" s="173"/>
      <c r="Q234" s="173"/>
      <c r="R234" s="173"/>
      <c r="S234" s="173"/>
      <c r="T234" s="173"/>
      <c r="U234" s="173"/>
      <c r="V234" s="173"/>
      <c r="W234" s="173"/>
      <c r="X234" s="173"/>
      <c r="Y234" s="173"/>
      <c r="Z234" s="173"/>
      <c r="AA234" s="173"/>
      <c r="AB234" s="173"/>
      <c r="AC234" s="174"/>
      <c r="AE234" s="507"/>
      <c r="AG234" s="507"/>
      <c r="AI234" s="507"/>
      <c r="AK234" s="194"/>
    </row>
    <row r="235" spans="2:37" ht="12.75" customHeight="1" outlineLevel="1">
      <c r="D235" s="106" t="str">
        <f t="shared" si="15"/>
        <v>[Staff Functions Line 39]</v>
      </c>
      <c r="E235" s="89"/>
      <c r="F235" s="107" t="str">
        <f t="shared" si="16"/>
        <v>£000/ FTE</v>
      </c>
      <c r="G235" s="173"/>
      <c r="H235" s="173"/>
      <c r="I235" s="173"/>
      <c r="J235" s="173"/>
      <c r="K235" s="173"/>
      <c r="L235" s="173"/>
      <c r="M235" s="173"/>
      <c r="N235" s="173"/>
      <c r="O235" s="173"/>
      <c r="P235" s="173"/>
      <c r="Q235" s="173"/>
      <c r="R235" s="173"/>
      <c r="S235" s="173"/>
      <c r="T235" s="173"/>
      <c r="U235" s="173"/>
      <c r="V235" s="173"/>
      <c r="W235" s="173"/>
      <c r="X235" s="173"/>
      <c r="Y235" s="173"/>
      <c r="Z235" s="173"/>
      <c r="AA235" s="173"/>
      <c r="AB235" s="173"/>
      <c r="AC235" s="174"/>
      <c r="AE235" s="507"/>
      <c r="AG235" s="507"/>
      <c r="AI235" s="507"/>
      <c r="AK235" s="194"/>
    </row>
    <row r="236" spans="2:37" ht="12.75" customHeight="1" outlineLevel="1">
      <c r="D236" s="117" t="str">
        <f t="shared" ref="D236" si="17">D191</f>
        <v>[Staff Functions Line 40]</v>
      </c>
      <c r="E236" s="175"/>
      <c r="F236" s="118" t="str">
        <f t="shared" si="16"/>
        <v>£000/ FTE</v>
      </c>
      <c r="G236" s="176"/>
      <c r="H236" s="176"/>
      <c r="I236" s="176"/>
      <c r="J236" s="176"/>
      <c r="K236" s="176"/>
      <c r="L236" s="176"/>
      <c r="M236" s="176"/>
      <c r="N236" s="176"/>
      <c r="O236" s="176"/>
      <c r="P236" s="176"/>
      <c r="Q236" s="176"/>
      <c r="R236" s="176"/>
      <c r="S236" s="176"/>
      <c r="T236" s="176"/>
      <c r="U236" s="176"/>
      <c r="V236" s="176"/>
      <c r="W236" s="176"/>
      <c r="X236" s="176"/>
      <c r="Y236" s="176"/>
      <c r="Z236" s="176"/>
      <c r="AA236" s="176"/>
      <c r="AB236" s="176"/>
      <c r="AC236" s="177"/>
      <c r="AE236" s="508"/>
      <c r="AG236" s="508"/>
      <c r="AI236" s="508"/>
      <c r="AK236" s="195"/>
    </row>
    <row r="237" spans="2:37" ht="12.75" customHeight="1" outlineLevel="1">
      <c r="G237" s="90"/>
      <c r="H237" s="90"/>
      <c r="I237" s="90"/>
      <c r="J237" s="90"/>
      <c r="K237" s="90"/>
      <c r="L237" s="90"/>
      <c r="M237" s="90"/>
      <c r="N237" s="90"/>
      <c r="O237" s="90"/>
      <c r="P237" s="90"/>
      <c r="Q237" s="90"/>
      <c r="R237" s="90"/>
      <c r="S237" s="90"/>
      <c r="T237" s="90"/>
      <c r="U237" s="90"/>
      <c r="V237" s="90"/>
      <c r="W237" s="90"/>
      <c r="X237" s="90"/>
      <c r="Y237" s="90"/>
      <c r="Z237" s="90"/>
      <c r="AA237" s="90"/>
      <c r="AB237" s="90"/>
      <c r="AC237" s="90"/>
      <c r="AE237" s="90"/>
      <c r="AG237" s="90"/>
      <c r="AI237" s="90"/>
    </row>
    <row r="238" spans="2:37" ht="12.75" customHeight="1" outlineLevel="1">
      <c r="D238" s="188" t="str">
        <f>"Average "&amp;B195</f>
        <v>Average National Insurance Cost per FTE</v>
      </c>
      <c r="E238" s="189"/>
      <c r="F238" s="190" t="str">
        <f>F236</f>
        <v>£000/ FTE</v>
      </c>
      <c r="G238" s="191">
        <f t="shared" ref="G238:AC238" si="18">IF(G$58=0,0,SUMPRODUCT(G197:G236,G$17:G$56)/G$58)</f>
        <v>0</v>
      </c>
      <c r="H238" s="191">
        <f t="shared" si="18"/>
        <v>0</v>
      </c>
      <c r="I238" s="191">
        <f t="shared" si="18"/>
        <v>0</v>
      </c>
      <c r="J238" s="191">
        <f t="shared" si="18"/>
        <v>0</v>
      </c>
      <c r="K238" s="191">
        <f t="shared" si="18"/>
        <v>0</v>
      </c>
      <c r="L238" s="191">
        <f t="shared" si="18"/>
        <v>0</v>
      </c>
      <c r="M238" s="191">
        <f t="shared" si="18"/>
        <v>0</v>
      </c>
      <c r="N238" s="191">
        <f t="shared" si="18"/>
        <v>0</v>
      </c>
      <c r="O238" s="191">
        <f t="shared" si="18"/>
        <v>0</v>
      </c>
      <c r="P238" s="191">
        <f t="shared" si="18"/>
        <v>0</v>
      </c>
      <c r="Q238" s="191">
        <f t="shared" si="18"/>
        <v>0</v>
      </c>
      <c r="R238" s="191">
        <f t="shared" si="18"/>
        <v>0</v>
      </c>
      <c r="S238" s="191">
        <f t="shared" si="18"/>
        <v>0</v>
      </c>
      <c r="T238" s="191">
        <f t="shared" si="18"/>
        <v>0</v>
      </c>
      <c r="U238" s="191">
        <f t="shared" si="18"/>
        <v>0</v>
      </c>
      <c r="V238" s="191">
        <f t="shared" si="18"/>
        <v>0</v>
      </c>
      <c r="W238" s="191">
        <f t="shared" si="18"/>
        <v>0</v>
      </c>
      <c r="X238" s="191">
        <f t="shared" si="18"/>
        <v>0</v>
      </c>
      <c r="Y238" s="191">
        <f t="shared" si="18"/>
        <v>0</v>
      </c>
      <c r="Z238" s="191">
        <f t="shared" si="18"/>
        <v>0</v>
      </c>
      <c r="AA238" s="191">
        <f t="shared" si="18"/>
        <v>0</v>
      </c>
      <c r="AB238" s="191">
        <f t="shared" si="18"/>
        <v>0</v>
      </c>
      <c r="AC238" s="192">
        <f t="shared" si="18"/>
        <v>0</v>
      </c>
      <c r="AE238" s="509">
        <f>IF(AE$58=0,0,SUMPRODUCT(AE197:AE236,AE$17:AE$56)/AE$58)</f>
        <v>0</v>
      </c>
      <c r="AG238" s="509">
        <f>IF(AG$58=0,0,SUMPRODUCT(AG197:AG236,AG$17:AG$56)/AG$58)</f>
        <v>0</v>
      </c>
      <c r="AI238" s="509">
        <f>IF(AI$58=0,0,SUMPRODUCT(AI197:AI236,AI$17:AI$56)/AI$58)</f>
        <v>0</v>
      </c>
      <c r="AK238" s="853"/>
    </row>
    <row r="240" spans="2:37">
      <c r="B240" s="15" t="s">
        <v>448</v>
      </c>
      <c r="C240" s="15"/>
      <c r="D240" s="170"/>
      <c r="E240" s="170"/>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row>
    <row r="241" spans="4:37" ht="12.75" customHeight="1" outlineLevel="1"/>
    <row r="242" spans="4:37" ht="12.75" customHeight="1" outlineLevel="1">
      <c r="D242" s="100" t="str">
        <f t="shared" ref="D242:D280" si="19">D197</f>
        <v>Drivers</v>
      </c>
      <c r="E242" s="85"/>
      <c r="F242" s="183" t="str">
        <f t="shared" ref="F242:F281" si="20">F197</f>
        <v>£000/ FTE</v>
      </c>
      <c r="G242" s="197">
        <f t="shared" ref="G242:AC242" si="21">SUM(G62,G107,G152,G197)</f>
        <v>0</v>
      </c>
      <c r="H242" s="197">
        <f t="shared" si="21"/>
        <v>0</v>
      </c>
      <c r="I242" s="197">
        <f t="shared" si="21"/>
        <v>0</v>
      </c>
      <c r="J242" s="197">
        <f t="shared" si="21"/>
        <v>0</v>
      </c>
      <c r="K242" s="197">
        <f t="shared" si="21"/>
        <v>0</v>
      </c>
      <c r="L242" s="197">
        <f t="shared" si="21"/>
        <v>0</v>
      </c>
      <c r="M242" s="197">
        <f t="shared" si="21"/>
        <v>0</v>
      </c>
      <c r="N242" s="197">
        <f t="shared" si="21"/>
        <v>0</v>
      </c>
      <c r="O242" s="197">
        <f t="shared" si="21"/>
        <v>0</v>
      </c>
      <c r="P242" s="197">
        <f t="shared" si="21"/>
        <v>0</v>
      </c>
      <c r="Q242" s="197">
        <f t="shared" si="21"/>
        <v>0</v>
      </c>
      <c r="R242" s="197">
        <f t="shared" si="21"/>
        <v>0</v>
      </c>
      <c r="S242" s="197">
        <f t="shared" si="21"/>
        <v>0</v>
      </c>
      <c r="T242" s="197">
        <f t="shared" si="21"/>
        <v>0</v>
      </c>
      <c r="U242" s="197">
        <f t="shared" si="21"/>
        <v>0</v>
      </c>
      <c r="V242" s="197">
        <f t="shared" si="21"/>
        <v>0</v>
      </c>
      <c r="W242" s="197">
        <f t="shared" si="21"/>
        <v>0</v>
      </c>
      <c r="X242" s="197">
        <f t="shared" si="21"/>
        <v>0</v>
      </c>
      <c r="Y242" s="197">
        <f t="shared" si="21"/>
        <v>0</v>
      </c>
      <c r="Z242" s="197">
        <f t="shared" si="21"/>
        <v>0</v>
      </c>
      <c r="AA242" s="197">
        <f t="shared" si="21"/>
        <v>0</v>
      </c>
      <c r="AB242" s="197">
        <f t="shared" si="21"/>
        <v>0</v>
      </c>
      <c r="AC242" s="198">
        <f t="shared" si="21"/>
        <v>0</v>
      </c>
      <c r="AE242" s="523">
        <f t="shared" ref="AE242:AE264" si="22">SUM(AE62,AE107,AE152,AE197)</f>
        <v>0</v>
      </c>
      <c r="AG242" s="523">
        <f t="shared" ref="AG242" si="23">SUM(AG62,AG107,AG152,AG197)</f>
        <v>0</v>
      </c>
      <c r="AI242" s="523">
        <f t="shared" ref="AI242" si="24">SUM(AI62,AI107,AI152,AI197)</f>
        <v>0</v>
      </c>
      <c r="AK242" s="854"/>
    </row>
    <row r="243" spans="4:37" ht="12.75" customHeight="1" outlineLevel="1">
      <c r="D243" s="106" t="str">
        <f t="shared" si="19"/>
        <v>Trainee Drivers</v>
      </c>
      <c r="E243" s="89"/>
      <c r="F243" s="107" t="str">
        <f t="shared" si="20"/>
        <v>£000/ FTE</v>
      </c>
      <c r="G243" s="90">
        <f t="shared" ref="G243:AC243" si="25">SUM(G63,G108,G153,G198)</f>
        <v>0</v>
      </c>
      <c r="H243" s="90">
        <f t="shared" si="25"/>
        <v>0</v>
      </c>
      <c r="I243" s="90">
        <f t="shared" si="25"/>
        <v>0</v>
      </c>
      <c r="J243" s="90">
        <f t="shared" si="25"/>
        <v>0</v>
      </c>
      <c r="K243" s="90">
        <f t="shared" si="25"/>
        <v>0</v>
      </c>
      <c r="L243" s="90">
        <f t="shared" si="25"/>
        <v>0</v>
      </c>
      <c r="M243" s="90">
        <f t="shared" si="25"/>
        <v>0</v>
      </c>
      <c r="N243" s="90">
        <f t="shared" si="25"/>
        <v>0</v>
      </c>
      <c r="O243" s="90">
        <f t="shared" si="25"/>
        <v>0</v>
      </c>
      <c r="P243" s="90">
        <f t="shared" si="25"/>
        <v>0</v>
      </c>
      <c r="Q243" s="90">
        <f t="shared" si="25"/>
        <v>0</v>
      </c>
      <c r="R243" s="90">
        <f t="shared" si="25"/>
        <v>0</v>
      </c>
      <c r="S243" s="90">
        <f t="shared" si="25"/>
        <v>0</v>
      </c>
      <c r="T243" s="90">
        <f t="shared" si="25"/>
        <v>0</v>
      </c>
      <c r="U243" s="90">
        <f t="shared" si="25"/>
        <v>0</v>
      </c>
      <c r="V243" s="90">
        <f t="shared" si="25"/>
        <v>0</v>
      </c>
      <c r="W243" s="90">
        <f t="shared" si="25"/>
        <v>0</v>
      </c>
      <c r="X243" s="90">
        <f t="shared" si="25"/>
        <v>0</v>
      </c>
      <c r="Y243" s="90">
        <f t="shared" si="25"/>
        <v>0</v>
      </c>
      <c r="Z243" s="90">
        <f t="shared" si="25"/>
        <v>0</v>
      </c>
      <c r="AA243" s="90">
        <f t="shared" si="25"/>
        <v>0</v>
      </c>
      <c r="AB243" s="90">
        <f t="shared" si="25"/>
        <v>0</v>
      </c>
      <c r="AC243" s="91">
        <f t="shared" si="25"/>
        <v>0</v>
      </c>
      <c r="AE243" s="476">
        <f t="shared" si="22"/>
        <v>0</v>
      </c>
      <c r="AG243" s="476">
        <f t="shared" ref="AG243" si="26">SUM(AG63,AG108,AG153,AG198)</f>
        <v>0</v>
      </c>
      <c r="AI243" s="476">
        <f t="shared" ref="AI243" si="27">SUM(AI63,AI108,AI153,AI198)</f>
        <v>0</v>
      </c>
      <c r="AK243" s="194"/>
    </row>
    <row r="244" spans="4:37" ht="12.75" customHeight="1" outlineLevel="1">
      <c r="D244" s="106" t="str">
        <f t="shared" si="19"/>
        <v>Conductors</v>
      </c>
      <c r="E244" s="89"/>
      <c r="F244" s="107" t="str">
        <f t="shared" si="20"/>
        <v>£000/ FTE</v>
      </c>
      <c r="G244" s="90">
        <f t="shared" ref="G244:AC244" si="28">SUM(G64,G109,G154,G199)</f>
        <v>0</v>
      </c>
      <c r="H244" s="90">
        <f t="shared" si="28"/>
        <v>0</v>
      </c>
      <c r="I244" s="90">
        <f t="shared" si="28"/>
        <v>0</v>
      </c>
      <c r="J244" s="90">
        <f t="shared" si="28"/>
        <v>0</v>
      </c>
      <c r="K244" s="90">
        <f t="shared" si="28"/>
        <v>0</v>
      </c>
      <c r="L244" s="90">
        <f t="shared" si="28"/>
        <v>0</v>
      </c>
      <c r="M244" s="90">
        <f t="shared" si="28"/>
        <v>0</v>
      </c>
      <c r="N244" s="90">
        <f t="shared" si="28"/>
        <v>0</v>
      </c>
      <c r="O244" s="90">
        <f t="shared" si="28"/>
        <v>0</v>
      </c>
      <c r="P244" s="90">
        <f t="shared" si="28"/>
        <v>0</v>
      </c>
      <c r="Q244" s="90">
        <f t="shared" si="28"/>
        <v>0</v>
      </c>
      <c r="R244" s="90">
        <f t="shared" si="28"/>
        <v>0</v>
      </c>
      <c r="S244" s="90">
        <f t="shared" si="28"/>
        <v>0</v>
      </c>
      <c r="T244" s="90">
        <f t="shared" si="28"/>
        <v>0</v>
      </c>
      <c r="U244" s="90">
        <f t="shared" si="28"/>
        <v>0</v>
      </c>
      <c r="V244" s="90">
        <f t="shared" si="28"/>
        <v>0</v>
      </c>
      <c r="W244" s="90">
        <f t="shared" si="28"/>
        <v>0</v>
      </c>
      <c r="X244" s="90">
        <f t="shared" si="28"/>
        <v>0</v>
      </c>
      <c r="Y244" s="90">
        <f t="shared" si="28"/>
        <v>0</v>
      </c>
      <c r="Z244" s="90">
        <f t="shared" si="28"/>
        <v>0</v>
      </c>
      <c r="AA244" s="90">
        <f t="shared" si="28"/>
        <v>0</v>
      </c>
      <c r="AB244" s="90">
        <f t="shared" si="28"/>
        <v>0</v>
      </c>
      <c r="AC244" s="91">
        <f t="shared" si="28"/>
        <v>0</v>
      </c>
      <c r="AE244" s="476">
        <f t="shared" si="22"/>
        <v>0</v>
      </c>
      <c r="AG244" s="476">
        <f t="shared" ref="AG244" si="29">SUM(AG64,AG109,AG154,AG199)</f>
        <v>0</v>
      </c>
      <c r="AI244" s="476">
        <f t="shared" ref="AI244" si="30">SUM(AI64,AI109,AI154,AI199)</f>
        <v>0</v>
      </c>
      <c r="AK244" s="194"/>
    </row>
    <row r="245" spans="4:37" ht="12.75" customHeight="1" outlineLevel="1">
      <c r="D245" s="106" t="str">
        <f t="shared" si="19"/>
        <v>Trainee Conductors</v>
      </c>
      <c r="E245" s="89"/>
      <c r="F245" s="107" t="str">
        <f t="shared" si="20"/>
        <v>£000/ FTE</v>
      </c>
      <c r="G245" s="90">
        <f t="shared" ref="G245:AC245" si="31">SUM(G65,G110,G155,G200)</f>
        <v>0</v>
      </c>
      <c r="H245" s="90">
        <f t="shared" si="31"/>
        <v>0</v>
      </c>
      <c r="I245" s="90">
        <f t="shared" si="31"/>
        <v>0</v>
      </c>
      <c r="J245" s="90">
        <f t="shared" si="31"/>
        <v>0</v>
      </c>
      <c r="K245" s="90">
        <f t="shared" si="31"/>
        <v>0</v>
      </c>
      <c r="L245" s="90">
        <f t="shared" si="31"/>
        <v>0</v>
      </c>
      <c r="M245" s="90">
        <f t="shared" si="31"/>
        <v>0</v>
      </c>
      <c r="N245" s="90">
        <f t="shared" si="31"/>
        <v>0</v>
      </c>
      <c r="O245" s="90">
        <f t="shared" si="31"/>
        <v>0</v>
      </c>
      <c r="P245" s="90">
        <f t="shared" si="31"/>
        <v>0</v>
      </c>
      <c r="Q245" s="90">
        <f t="shared" si="31"/>
        <v>0</v>
      </c>
      <c r="R245" s="90">
        <f t="shared" si="31"/>
        <v>0</v>
      </c>
      <c r="S245" s="90">
        <f t="shared" si="31"/>
        <v>0</v>
      </c>
      <c r="T245" s="90">
        <f t="shared" si="31"/>
        <v>0</v>
      </c>
      <c r="U245" s="90">
        <f t="shared" si="31"/>
        <v>0</v>
      </c>
      <c r="V245" s="90">
        <f t="shared" si="31"/>
        <v>0</v>
      </c>
      <c r="W245" s="90">
        <f t="shared" si="31"/>
        <v>0</v>
      </c>
      <c r="X245" s="90">
        <f t="shared" si="31"/>
        <v>0</v>
      </c>
      <c r="Y245" s="90">
        <f t="shared" si="31"/>
        <v>0</v>
      </c>
      <c r="Z245" s="90">
        <f t="shared" si="31"/>
        <v>0</v>
      </c>
      <c r="AA245" s="90">
        <f t="shared" si="31"/>
        <v>0</v>
      </c>
      <c r="AB245" s="90">
        <f t="shared" si="31"/>
        <v>0</v>
      </c>
      <c r="AC245" s="91">
        <f t="shared" si="31"/>
        <v>0</v>
      </c>
      <c r="AE245" s="476">
        <f t="shared" si="22"/>
        <v>0</v>
      </c>
      <c r="AG245" s="476">
        <f t="shared" ref="AG245" si="32">SUM(AG65,AG110,AG155,AG200)</f>
        <v>0</v>
      </c>
      <c r="AI245" s="476">
        <f t="shared" ref="AI245" si="33">SUM(AI65,AI110,AI155,AI200)</f>
        <v>0</v>
      </c>
      <c r="AK245" s="194"/>
    </row>
    <row r="246" spans="4:37" ht="12.75" customHeight="1" outlineLevel="1">
      <c r="D246" s="106" t="str">
        <f t="shared" si="19"/>
        <v>Station - Sales</v>
      </c>
      <c r="E246" s="89"/>
      <c r="F246" s="107" t="str">
        <f t="shared" si="20"/>
        <v>£000/ FTE</v>
      </c>
      <c r="G246" s="90">
        <f t="shared" ref="G246:AC246" si="34">SUM(G66,G111,G156,G201)</f>
        <v>0</v>
      </c>
      <c r="H246" s="90">
        <f t="shared" si="34"/>
        <v>0</v>
      </c>
      <c r="I246" s="90">
        <f t="shared" si="34"/>
        <v>0</v>
      </c>
      <c r="J246" s="90">
        <f t="shared" si="34"/>
        <v>0</v>
      </c>
      <c r="K246" s="90">
        <f t="shared" si="34"/>
        <v>0</v>
      </c>
      <c r="L246" s="90">
        <f t="shared" si="34"/>
        <v>0</v>
      </c>
      <c r="M246" s="90">
        <f t="shared" si="34"/>
        <v>0</v>
      </c>
      <c r="N246" s="90">
        <f t="shared" si="34"/>
        <v>0</v>
      </c>
      <c r="O246" s="90">
        <f t="shared" si="34"/>
        <v>0</v>
      </c>
      <c r="P246" s="90">
        <f t="shared" si="34"/>
        <v>0</v>
      </c>
      <c r="Q246" s="90">
        <f t="shared" si="34"/>
        <v>0</v>
      </c>
      <c r="R246" s="90">
        <f t="shared" si="34"/>
        <v>0</v>
      </c>
      <c r="S246" s="90">
        <f t="shared" si="34"/>
        <v>0</v>
      </c>
      <c r="T246" s="90">
        <f t="shared" si="34"/>
        <v>0</v>
      </c>
      <c r="U246" s="90">
        <f t="shared" si="34"/>
        <v>0</v>
      </c>
      <c r="V246" s="90">
        <f t="shared" si="34"/>
        <v>0</v>
      </c>
      <c r="W246" s="90">
        <f t="shared" si="34"/>
        <v>0</v>
      </c>
      <c r="X246" s="90">
        <f t="shared" si="34"/>
        <v>0</v>
      </c>
      <c r="Y246" s="90">
        <f t="shared" si="34"/>
        <v>0</v>
      </c>
      <c r="Z246" s="90">
        <f t="shared" si="34"/>
        <v>0</v>
      </c>
      <c r="AA246" s="90">
        <f t="shared" si="34"/>
        <v>0</v>
      </c>
      <c r="AB246" s="90">
        <f t="shared" si="34"/>
        <v>0</v>
      </c>
      <c r="AC246" s="91">
        <f t="shared" si="34"/>
        <v>0</v>
      </c>
      <c r="AE246" s="476">
        <f t="shared" si="22"/>
        <v>0</v>
      </c>
      <c r="AG246" s="476">
        <f t="shared" ref="AG246" si="35">SUM(AG66,AG111,AG156,AG201)</f>
        <v>0</v>
      </c>
      <c r="AI246" s="476">
        <f t="shared" ref="AI246" si="36">SUM(AI66,AI111,AI156,AI201)</f>
        <v>0</v>
      </c>
      <c r="AK246" s="194"/>
    </row>
    <row r="247" spans="4:37" ht="12.75" customHeight="1" outlineLevel="1">
      <c r="D247" s="106" t="str">
        <f t="shared" si="19"/>
        <v>Station - Platform</v>
      </c>
      <c r="E247" s="89"/>
      <c r="F247" s="107" t="str">
        <f t="shared" si="20"/>
        <v>£000/ FTE</v>
      </c>
      <c r="G247" s="90">
        <f t="shared" ref="G247:AC247" si="37">SUM(G67,G112,G157,G202)</f>
        <v>0</v>
      </c>
      <c r="H247" s="90">
        <f t="shared" si="37"/>
        <v>0</v>
      </c>
      <c r="I247" s="90">
        <f t="shared" si="37"/>
        <v>0</v>
      </c>
      <c r="J247" s="90">
        <f t="shared" si="37"/>
        <v>0</v>
      </c>
      <c r="K247" s="90">
        <f t="shared" si="37"/>
        <v>0</v>
      </c>
      <c r="L247" s="90">
        <f t="shared" si="37"/>
        <v>0</v>
      </c>
      <c r="M247" s="90">
        <f t="shared" si="37"/>
        <v>0</v>
      </c>
      <c r="N247" s="90">
        <f t="shared" si="37"/>
        <v>0</v>
      </c>
      <c r="O247" s="90">
        <f t="shared" si="37"/>
        <v>0</v>
      </c>
      <c r="P247" s="90">
        <f t="shared" si="37"/>
        <v>0</v>
      </c>
      <c r="Q247" s="90">
        <f t="shared" si="37"/>
        <v>0</v>
      </c>
      <c r="R247" s="90">
        <f t="shared" si="37"/>
        <v>0</v>
      </c>
      <c r="S247" s="90">
        <f t="shared" si="37"/>
        <v>0</v>
      </c>
      <c r="T247" s="90">
        <f t="shared" si="37"/>
        <v>0</v>
      </c>
      <c r="U247" s="90">
        <f t="shared" si="37"/>
        <v>0</v>
      </c>
      <c r="V247" s="90">
        <f t="shared" si="37"/>
        <v>0</v>
      </c>
      <c r="W247" s="90">
        <f t="shared" si="37"/>
        <v>0</v>
      </c>
      <c r="X247" s="90">
        <f t="shared" si="37"/>
        <v>0</v>
      </c>
      <c r="Y247" s="90">
        <f t="shared" si="37"/>
        <v>0</v>
      </c>
      <c r="Z247" s="90">
        <f t="shared" si="37"/>
        <v>0</v>
      </c>
      <c r="AA247" s="90">
        <f t="shared" si="37"/>
        <v>0</v>
      </c>
      <c r="AB247" s="90">
        <f t="shared" si="37"/>
        <v>0</v>
      </c>
      <c r="AC247" s="91">
        <f t="shared" si="37"/>
        <v>0</v>
      </c>
      <c r="AE247" s="476">
        <f t="shared" si="22"/>
        <v>0</v>
      </c>
      <c r="AG247" s="476">
        <f t="shared" ref="AG247" si="38">SUM(AG67,AG112,AG157,AG202)</f>
        <v>0</v>
      </c>
      <c r="AI247" s="476">
        <f t="shared" ref="AI247" si="39">SUM(AI67,AI112,AI157,AI202)</f>
        <v>0</v>
      </c>
      <c r="AK247" s="194"/>
    </row>
    <row r="248" spans="4:37" ht="12.75" customHeight="1" outlineLevel="1">
      <c r="D248" s="106" t="str">
        <f t="shared" si="19"/>
        <v>Station - Gating</v>
      </c>
      <c r="E248" s="89"/>
      <c r="F248" s="107" t="str">
        <f t="shared" si="20"/>
        <v>£000/ FTE</v>
      </c>
      <c r="G248" s="90">
        <f t="shared" ref="G248:AC248" si="40">SUM(G68,G113,G158,G203)</f>
        <v>0</v>
      </c>
      <c r="H248" s="90">
        <f t="shared" si="40"/>
        <v>0</v>
      </c>
      <c r="I248" s="90">
        <f t="shared" si="40"/>
        <v>0</v>
      </c>
      <c r="J248" s="90">
        <f t="shared" si="40"/>
        <v>0</v>
      </c>
      <c r="K248" s="90">
        <f t="shared" si="40"/>
        <v>0</v>
      </c>
      <c r="L248" s="90">
        <f t="shared" si="40"/>
        <v>0</v>
      </c>
      <c r="M248" s="90">
        <f t="shared" si="40"/>
        <v>0</v>
      </c>
      <c r="N248" s="90">
        <f t="shared" si="40"/>
        <v>0</v>
      </c>
      <c r="O248" s="90">
        <f t="shared" si="40"/>
        <v>0</v>
      </c>
      <c r="P248" s="90">
        <f t="shared" si="40"/>
        <v>0</v>
      </c>
      <c r="Q248" s="90">
        <f t="shared" si="40"/>
        <v>0</v>
      </c>
      <c r="R248" s="90">
        <f t="shared" si="40"/>
        <v>0</v>
      </c>
      <c r="S248" s="90">
        <f t="shared" si="40"/>
        <v>0</v>
      </c>
      <c r="T248" s="90">
        <f t="shared" si="40"/>
        <v>0</v>
      </c>
      <c r="U248" s="90">
        <f t="shared" si="40"/>
        <v>0</v>
      </c>
      <c r="V248" s="90">
        <f t="shared" si="40"/>
        <v>0</v>
      </c>
      <c r="W248" s="90">
        <f t="shared" si="40"/>
        <v>0</v>
      </c>
      <c r="X248" s="90">
        <f t="shared" si="40"/>
        <v>0</v>
      </c>
      <c r="Y248" s="90">
        <f t="shared" si="40"/>
        <v>0</v>
      </c>
      <c r="Z248" s="90">
        <f t="shared" si="40"/>
        <v>0</v>
      </c>
      <c r="AA248" s="90">
        <f t="shared" si="40"/>
        <v>0</v>
      </c>
      <c r="AB248" s="90">
        <f t="shared" si="40"/>
        <v>0</v>
      </c>
      <c r="AC248" s="91">
        <f t="shared" si="40"/>
        <v>0</v>
      </c>
      <c r="AE248" s="476">
        <f t="shared" si="22"/>
        <v>0</v>
      </c>
      <c r="AG248" s="476">
        <f t="shared" ref="AG248" si="41">SUM(AG68,AG113,AG158,AG203)</f>
        <v>0</v>
      </c>
      <c r="AI248" s="476">
        <f t="shared" ref="AI248" si="42">SUM(AI68,AI113,AI158,AI203)</f>
        <v>0</v>
      </c>
      <c r="AK248" s="194"/>
    </row>
    <row r="249" spans="4:37" ht="12.75" customHeight="1" outlineLevel="1">
      <c r="D249" s="106" t="str">
        <f t="shared" si="19"/>
        <v>Revenue Protection</v>
      </c>
      <c r="E249" s="89"/>
      <c r="F249" s="107" t="str">
        <f t="shared" si="20"/>
        <v>£000/ FTE</v>
      </c>
      <c r="G249" s="90">
        <f t="shared" ref="G249:AC249" si="43">SUM(G69,G114,G159,G204)</f>
        <v>0</v>
      </c>
      <c r="H249" s="90">
        <f t="shared" si="43"/>
        <v>0</v>
      </c>
      <c r="I249" s="90">
        <f t="shared" si="43"/>
        <v>0</v>
      </c>
      <c r="J249" s="90">
        <f t="shared" si="43"/>
        <v>0</v>
      </c>
      <c r="K249" s="90">
        <f t="shared" si="43"/>
        <v>0</v>
      </c>
      <c r="L249" s="90">
        <f t="shared" si="43"/>
        <v>0</v>
      </c>
      <c r="M249" s="90">
        <f t="shared" si="43"/>
        <v>0</v>
      </c>
      <c r="N249" s="90">
        <f t="shared" si="43"/>
        <v>0</v>
      </c>
      <c r="O249" s="90">
        <f t="shared" si="43"/>
        <v>0</v>
      </c>
      <c r="P249" s="90">
        <f t="shared" si="43"/>
        <v>0</v>
      </c>
      <c r="Q249" s="90">
        <f t="shared" si="43"/>
        <v>0</v>
      </c>
      <c r="R249" s="90">
        <f t="shared" si="43"/>
        <v>0</v>
      </c>
      <c r="S249" s="90">
        <f t="shared" si="43"/>
        <v>0</v>
      </c>
      <c r="T249" s="90">
        <f t="shared" si="43"/>
        <v>0</v>
      </c>
      <c r="U249" s="90">
        <f t="shared" si="43"/>
        <v>0</v>
      </c>
      <c r="V249" s="90">
        <f t="shared" si="43"/>
        <v>0</v>
      </c>
      <c r="W249" s="90">
        <f t="shared" si="43"/>
        <v>0</v>
      </c>
      <c r="X249" s="90">
        <f t="shared" si="43"/>
        <v>0</v>
      </c>
      <c r="Y249" s="90">
        <f t="shared" si="43"/>
        <v>0</v>
      </c>
      <c r="Z249" s="90">
        <f t="shared" si="43"/>
        <v>0</v>
      </c>
      <c r="AA249" s="90">
        <f t="shared" si="43"/>
        <v>0</v>
      </c>
      <c r="AB249" s="90">
        <f t="shared" si="43"/>
        <v>0</v>
      </c>
      <c r="AC249" s="91">
        <f t="shared" si="43"/>
        <v>0</v>
      </c>
      <c r="AE249" s="476">
        <f t="shared" si="22"/>
        <v>0</v>
      </c>
      <c r="AG249" s="476">
        <f t="shared" ref="AG249" si="44">SUM(AG69,AG114,AG159,AG204)</f>
        <v>0</v>
      </c>
      <c r="AI249" s="476">
        <f t="shared" ref="AI249" si="45">SUM(AI69,AI114,AI159,AI204)</f>
        <v>0</v>
      </c>
      <c r="AK249" s="194"/>
    </row>
    <row r="250" spans="4:37" ht="12.75" customHeight="1" outlineLevel="1">
      <c r="D250" s="106" t="str">
        <f t="shared" si="19"/>
        <v>Engineering - Shunters</v>
      </c>
      <c r="E250" s="89"/>
      <c r="F250" s="107" t="str">
        <f t="shared" si="20"/>
        <v>£000/ FTE</v>
      </c>
      <c r="G250" s="90">
        <f t="shared" ref="G250:AC250" si="46">SUM(G70,G115,G160,G205)</f>
        <v>0</v>
      </c>
      <c r="H250" s="90">
        <f t="shared" si="46"/>
        <v>0</v>
      </c>
      <c r="I250" s="90">
        <f t="shared" si="46"/>
        <v>0</v>
      </c>
      <c r="J250" s="90">
        <f t="shared" si="46"/>
        <v>0</v>
      </c>
      <c r="K250" s="90">
        <f t="shared" si="46"/>
        <v>0</v>
      </c>
      <c r="L250" s="90">
        <f t="shared" si="46"/>
        <v>0</v>
      </c>
      <c r="M250" s="90">
        <f t="shared" si="46"/>
        <v>0</v>
      </c>
      <c r="N250" s="90">
        <f t="shared" si="46"/>
        <v>0</v>
      </c>
      <c r="O250" s="90">
        <f t="shared" si="46"/>
        <v>0</v>
      </c>
      <c r="P250" s="90">
        <f t="shared" si="46"/>
        <v>0</v>
      </c>
      <c r="Q250" s="90">
        <f t="shared" si="46"/>
        <v>0</v>
      </c>
      <c r="R250" s="90">
        <f t="shared" si="46"/>
        <v>0</v>
      </c>
      <c r="S250" s="90">
        <f t="shared" si="46"/>
        <v>0</v>
      </c>
      <c r="T250" s="90">
        <f t="shared" si="46"/>
        <v>0</v>
      </c>
      <c r="U250" s="90">
        <f t="shared" si="46"/>
        <v>0</v>
      </c>
      <c r="V250" s="90">
        <f t="shared" si="46"/>
        <v>0</v>
      </c>
      <c r="W250" s="90">
        <f t="shared" si="46"/>
        <v>0</v>
      </c>
      <c r="X250" s="90">
        <f t="shared" si="46"/>
        <v>0</v>
      </c>
      <c r="Y250" s="90">
        <f t="shared" si="46"/>
        <v>0</v>
      </c>
      <c r="Z250" s="90">
        <f t="shared" si="46"/>
        <v>0</v>
      </c>
      <c r="AA250" s="90">
        <f t="shared" si="46"/>
        <v>0</v>
      </c>
      <c r="AB250" s="90">
        <f t="shared" si="46"/>
        <v>0</v>
      </c>
      <c r="AC250" s="91">
        <f t="shared" si="46"/>
        <v>0</v>
      </c>
      <c r="AE250" s="476">
        <f t="shared" si="22"/>
        <v>0</v>
      </c>
      <c r="AG250" s="476">
        <f t="shared" ref="AG250" si="47">SUM(AG70,AG115,AG160,AG205)</f>
        <v>0</v>
      </c>
      <c r="AI250" s="476">
        <f t="shared" ref="AI250" si="48">SUM(AI70,AI115,AI160,AI205)</f>
        <v>0</v>
      </c>
      <c r="AK250" s="194"/>
    </row>
    <row r="251" spans="4:37" ht="12.75" customHeight="1" outlineLevel="1">
      <c r="D251" s="106" t="str">
        <f t="shared" si="19"/>
        <v>Engineering - Workshop</v>
      </c>
      <c r="E251" s="89"/>
      <c r="F251" s="107" t="str">
        <f t="shared" si="20"/>
        <v>£000/ FTE</v>
      </c>
      <c r="G251" s="90">
        <f t="shared" ref="G251:AC251" si="49">SUM(G71,G116,G161,G206)</f>
        <v>0</v>
      </c>
      <c r="H251" s="90">
        <f t="shared" si="49"/>
        <v>0</v>
      </c>
      <c r="I251" s="90">
        <f t="shared" si="49"/>
        <v>0</v>
      </c>
      <c r="J251" s="90">
        <f t="shared" si="49"/>
        <v>0</v>
      </c>
      <c r="K251" s="90">
        <f t="shared" si="49"/>
        <v>0</v>
      </c>
      <c r="L251" s="90">
        <f t="shared" si="49"/>
        <v>0</v>
      </c>
      <c r="M251" s="90">
        <f t="shared" si="49"/>
        <v>0</v>
      </c>
      <c r="N251" s="90">
        <f t="shared" si="49"/>
        <v>0</v>
      </c>
      <c r="O251" s="90">
        <f t="shared" si="49"/>
        <v>0</v>
      </c>
      <c r="P251" s="90">
        <f t="shared" si="49"/>
        <v>0</v>
      </c>
      <c r="Q251" s="90">
        <f t="shared" si="49"/>
        <v>0</v>
      </c>
      <c r="R251" s="90">
        <f t="shared" si="49"/>
        <v>0</v>
      </c>
      <c r="S251" s="90">
        <f t="shared" si="49"/>
        <v>0</v>
      </c>
      <c r="T251" s="90">
        <f t="shared" si="49"/>
        <v>0</v>
      </c>
      <c r="U251" s="90">
        <f t="shared" si="49"/>
        <v>0</v>
      </c>
      <c r="V251" s="90">
        <f t="shared" si="49"/>
        <v>0</v>
      </c>
      <c r="W251" s="90">
        <f t="shared" si="49"/>
        <v>0</v>
      </c>
      <c r="X251" s="90">
        <f t="shared" si="49"/>
        <v>0</v>
      </c>
      <c r="Y251" s="90">
        <f t="shared" si="49"/>
        <v>0</v>
      </c>
      <c r="Z251" s="90">
        <f t="shared" si="49"/>
        <v>0</v>
      </c>
      <c r="AA251" s="90">
        <f t="shared" si="49"/>
        <v>0</v>
      </c>
      <c r="AB251" s="90">
        <f t="shared" si="49"/>
        <v>0</v>
      </c>
      <c r="AC251" s="91">
        <f t="shared" si="49"/>
        <v>0</v>
      </c>
      <c r="AE251" s="476">
        <f t="shared" si="22"/>
        <v>0</v>
      </c>
      <c r="AG251" s="476">
        <f t="shared" ref="AG251" si="50">SUM(AG71,AG116,AG161,AG206)</f>
        <v>0</v>
      </c>
      <c r="AI251" s="476">
        <f t="shared" ref="AI251" si="51">SUM(AI71,AI116,AI161,AI206)</f>
        <v>0</v>
      </c>
      <c r="AK251" s="194"/>
    </row>
    <row r="252" spans="4:37" ht="12.75" customHeight="1" outlineLevel="1">
      <c r="D252" s="106" t="str">
        <f t="shared" si="19"/>
        <v>Station Cleaners</v>
      </c>
      <c r="E252" s="89"/>
      <c r="F252" s="107" t="str">
        <f t="shared" si="20"/>
        <v>£000/ FTE</v>
      </c>
      <c r="G252" s="90">
        <f t="shared" ref="G252:AC252" si="52">SUM(G72,G117,G162,G207)</f>
        <v>0</v>
      </c>
      <c r="H252" s="90">
        <f t="shared" si="52"/>
        <v>0</v>
      </c>
      <c r="I252" s="90">
        <f t="shared" si="52"/>
        <v>0</v>
      </c>
      <c r="J252" s="90">
        <f t="shared" si="52"/>
        <v>0</v>
      </c>
      <c r="K252" s="90">
        <f t="shared" si="52"/>
        <v>0</v>
      </c>
      <c r="L252" s="90">
        <f t="shared" si="52"/>
        <v>0</v>
      </c>
      <c r="M252" s="90">
        <f t="shared" si="52"/>
        <v>0</v>
      </c>
      <c r="N252" s="90">
        <f t="shared" si="52"/>
        <v>0</v>
      </c>
      <c r="O252" s="90">
        <f t="shared" si="52"/>
        <v>0</v>
      </c>
      <c r="P252" s="90">
        <f t="shared" si="52"/>
        <v>0</v>
      </c>
      <c r="Q252" s="90">
        <f t="shared" si="52"/>
        <v>0</v>
      </c>
      <c r="R252" s="90">
        <f t="shared" si="52"/>
        <v>0</v>
      </c>
      <c r="S252" s="90">
        <f t="shared" si="52"/>
        <v>0</v>
      </c>
      <c r="T252" s="90">
        <f t="shared" si="52"/>
        <v>0</v>
      </c>
      <c r="U252" s="90">
        <f t="shared" si="52"/>
        <v>0</v>
      </c>
      <c r="V252" s="90">
        <f t="shared" si="52"/>
        <v>0</v>
      </c>
      <c r="W252" s="90">
        <f t="shared" si="52"/>
        <v>0</v>
      </c>
      <c r="X252" s="90">
        <f t="shared" si="52"/>
        <v>0</v>
      </c>
      <c r="Y252" s="90">
        <f t="shared" si="52"/>
        <v>0</v>
      </c>
      <c r="Z252" s="90">
        <f t="shared" si="52"/>
        <v>0</v>
      </c>
      <c r="AA252" s="90">
        <f t="shared" si="52"/>
        <v>0</v>
      </c>
      <c r="AB252" s="90">
        <f t="shared" si="52"/>
        <v>0</v>
      </c>
      <c r="AC252" s="91">
        <f t="shared" si="52"/>
        <v>0</v>
      </c>
      <c r="AE252" s="476">
        <f t="shared" si="22"/>
        <v>0</v>
      </c>
      <c r="AG252" s="476">
        <f t="shared" ref="AG252" si="53">SUM(AG72,AG117,AG162,AG207)</f>
        <v>0</v>
      </c>
      <c r="AI252" s="476">
        <f t="shared" ref="AI252" si="54">SUM(AI72,AI117,AI162,AI207)</f>
        <v>0</v>
      </c>
      <c r="AK252" s="194"/>
    </row>
    <row r="253" spans="4:37" ht="12.75" customHeight="1" outlineLevel="1">
      <c r="D253" s="106" t="str">
        <f t="shared" si="19"/>
        <v>Train Cleaners</v>
      </c>
      <c r="E253" s="89"/>
      <c r="F253" s="107" t="str">
        <f t="shared" si="20"/>
        <v>£000/ FTE</v>
      </c>
      <c r="G253" s="90">
        <f t="shared" ref="G253:S253" si="55">SUM(G73,G118,G163,G208)</f>
        <v>0</v>
      </c>
      <c r="H253" s="90">
        <f t="shared" si="55"/>
        <v>0</v>
      </c>
      <c r="I253" s="90">
        <f t="shared" si="55"/>
        <v>0</v>
      </c>
      <c r="J253" s="90">
        <f t="shared" si="55"/>
        <v>0</v>
      </c>
      <c r="K253" s="90">
        <f t="shared" si="55"/>
        <v>0</v>
      </c>
      <c r="L253" s="90">
        <f t="shared" si="55"/>
        <v>0</v>
      </c>
      <c r="M253" s="90">
        <f t="shared" si="55"/>
        <v>0</v>
      </c>
      <c r="N253" s="90">
        <f t="shared" si="55"/>
        <v>0</v>
      </c>
      <c r="O253" s="90">
        <f t="shared" si="55"/>
        <v>0</v>
      </c>
      <c r="P253" s="90">
        <f t="shared" si="55"/>
        <v>0</v>
      </c>
      <c r="Q253" s="90">
        <f t="shared" si="55"/>
        <v>0</v>
      </c>
      <c r="R253" s="90">
        <f t="shared" si="55"/>
        <v>0</v>
      </c>
      <c r="S253" s="90">
        <f t="shared" si="55"/>
        <v>0</v>
      </c>
      <c r="T253" s="90">
        <f t="shared" ref="T253:AB253" si="56">SUM(T73,T118,T163,T208)</f>
        <v>0</v>
      </c>
      <c r="U253" s="90">
        <f t="shared" si="56"/>
        <v>0</v>
      </c>
      <c r="V253" s="90">
        <f t="shared" si="56"/>
        <v>0</v>
      </c>
      <c r="W253" s="90">
        <f t="shared" si="56"/>
        <v>0</v>
      </c>
      <c r="X253" s="90">
        <f t="shared" si="56"/>
        <v>0</v>
      </c>
      <c r="Y253" s="90">
        <f t="shared" si="56"/>
        <v>0</v>
      </c>
      <c r="Z253" s="90">
        <f t="shared" si="56"/>
        <v>0</v>
      </c>
      <c r="AA253" s="90">
        <f t="shared" si="56"/>
        <v>0</v>
      </c>
      <c r="AB253" s="90">
        <f t="shared" si="56"/>
        <v>0</v>
      </c>
      <c r="AC253" s="91">
        <f t="shared" ref="AC253" si="57">SUM(AC73,AC118,AC163,AC208)</f>
        <v>0</v>
      </c>
      <c r="AE253" s="476">
        <f t="shared" si="22"/>
        <v>0</v>
      </c>
      <c r="AG253" s="476">
        <f t="shared" ref="AG253" si="58">SUM(AG73,AG118,AG163,AG208)</f>
        <v>0</v>
      </c>
      <c r="AI253" s="476">
        <f t="shared" ref="AI253" si="59">SUM(AI73,AI118,AI163,AI208)</f>
        <v>0</v>
      </c>
      <c r="AK253" s="194"/>
    </row>
    <row r="254" spans="4:37" ht="12.75" customHeight="1" outlineLevel="1">
      <c r="D254" s="106" t="str">
        <f t="shared" si="19"/>
        <v>Mgt &amp; Support - Station Mgt</v>
      </c>
      <c r="E254" s="89"/>
      <c r="F254" s="107" t="str">
        <f t="shared" si="20"/>
        <v>£000/ FTE</v>
      </c>
      <c r="G254" s="90">
        <f t="shared" ref="G254:S254" si="60">SUM(G74,G119,G164,G209)</f>
        <v>0</v>
      </c>
      <c r="H254" s="90">
        <f t="shared" si="60"/>
        <v>0</v>
      </c>
      <c r="I254" s="90">
        <f t="shared" si="60"/>
        <v>0</v>
      </c>
      <c r="J254" s="90">
        <f t="shared" si="60"/>
        <v>0</v>
      </c>
      <c r="K254" s="90">
        <f t="shared" si="60"/>
        <v>0</v>
      </c>
      <c r="L254" s="90">
        <f t="shared" si="60"/>
        <v>0</v>
      </c>
      <c r="M254" s="90">
        <f t="shared" si="60"/>
        <v>0</v>
      </c>
      <c r="N254" s="90">
        <f t="shared" si="60"/>
        <v>0</v>
      </c>
      <c r="O254" s="90">
        <f t="shared" si="60"/>
        <v>0</v>
      </c>
      <c r="P254" s="90">
        <f t="shared" si="60"/>
        <v>0</v>
      </c>
      <c r="Q254" s="90">
        <f t="shared" si="60"/>
        <v>0</v>
      </c>
      <c r="R254" s="90">
        <f t="shared" si="60"/>
        <v>0</v>
      </c>
      <c r="S254" s="90">
        <f t="shared" si="60"/>
        <v>0</v>
      </c>
      <c r="T254" s="90">
        <f t="shared" ref="T254:AC254" si="61">SUM(T74,T119,T164,T209)</f>
        <v>0</v>
      </c>
      <c r="U254" s="90">
        <f t="shared" si="61"/>
        <v>0</v>
      </c>
      <c r="V254" s="90">
        <f t="shared" si="61"/>
        <v>0</v>
      </c>
      <c r="W254" s="90">
        <f t="shared" si="61"/>
        <v>0</v>
      </c>
      <c r="X254" s="90">
        <f t="shared" si="61"/>
        <v>0</v>
      </c>
      <c r="Y254" s="90">
        <f t="shared" si="61"/>
        <v>0</v>
      </c>
      <c r="Z254" s="90">
        <f t="shared" si="61"/>
        <v>0</v>
      </c>
      <c r="AA254" s="90">
        <f t="shared" si="61"/>
        <v>0</v>
      </c>
      <c r="AB254" s="90">
        <f t="shared" si="61"/>
        <v>0</v>
      </c>
      <c r="AC254" s="91">
        <f t="shared" si="61"/>
        <v>0</v>
      </c>
      <c r="AE254" s="476">
        <f t="shared" si="22"/>
        <v>0</v>
      </c>
      <c r="AG254" s="476">
        <f t="shared" ref="AG254" si="62">SUM(AG74,AG119,AG164,AG209)</f>
        <v>0</v>
      </c>
      <c r="AI254" s="476">
        <f t="shared" ref="AI254" si="63">SUM(AI74,AI119,AI164,AI209)</f>
        <v>0</v>
      </c>
      <c r="AK254" s="194"/>
    </row>
    <row r="255" spans="4:37" ht="12.75" customHeight="1" outlineLevel="1">
      <c r="D255" s="106" t="str">
        <f t="shared" si="19"/>
        <v>Mgt &amp; Support - Engineering Mgt</v>
      </c>
      <c r="E255" s="89"/>
      <c r="F255" s="107" t="str">
        <f t="shared" si="20"/>
        <v>£000/ FTE</v>
      </c>
      <c r="G255" s="90">
        <f t="shared" ref="G255:S255" si="64">SUM(G75,G120,G165,G210)</f>
        <v>0</v>
      </c>
      <c r="H255" s="90">
        <f t="shared" si="64"/>
        <v>0</v>
      </c>
      <c r="I255" s="90">
        <f t="shared" si="64"/>
        <v>0</v>
      </c>
      <c r="J255" s="90">
        <f t="shared" si="64"/>
        <v>0</v>
      </c>
      <c r="K255" s="90">
        <f t="shared" si="64"/>
        <v>0</v>
      </c>
      <c r="L255" s="90">
        <f t="shared" si="64"/>
        <v>0</v>
      </c>
      <c r="M255" s="90">
        <f t="shared" si="64"/>
        <v>0</v>
      </c>
      <c r="N255" s="90">
        <f t="shared" si="64"/>
        <v>0</v>
      </c>
      <c r="O255" s="90">
        <f t="shared" si="64"/>
        <v>0</v>
      </c>
      <c r="P255" s="90">
        <f t="shared" si="64"/>
        <v>0</v>
      </c>
      <c r="Q255" s="90">
        <f t="shared" si="64"/>
        <v>0</v>
      </c>
      <c r="R255" s="90">
        <f t="shared" si="64"/>
        <v>0</v>
      </c>
      <c r="S255" s="90">
        <f t="shared" si="64"/>
        <v>0</v>
      </c>
      <c r="T255" s="90">
        <f t="shared" ref="T255:AC255" si="65">SUM(T75,T120,T165,T210)</f>
        <v>0</v>
      </c>
      <c r="U255" s="90">
        <f t="shared" si="65"/>
        <v>0</v>
      </c>
      <c r="V255" s="90">
        <f t="shared" si="65"/>
        <v>0</v>
      </c>
      <c r="W255" s="90">
        <f t="shared" si="65"/>
        <v>0</v>
      </c>
      <c r="X255" s="90">
        <f t="shared" si="65"/>
        <v>0</v>
      </c>
      <c r="Y255" s="90">
        <f t="shared" si="65"/>
        <v>0</v>
      </c>
      <c r="Z255" s="90">
        <f t="shared" si="65"/>
        <v>0</v>
      </c>
      <c r="AA255" s="90">
        <f t="shared" si="65"/>
        <v>0</v>
      </c>
      <c r="AB255" s="90">
        <f t="shared" si="65"/>
        <v>0</v>
      </c>
      <c r="AC255" s="91">
        <f t="shared" si="65"/>
        <v>0</v>
      </c>
      <c r="AE255" s="476">
        <f t="shared" si="22"/>
        <v>0</v>
      </c>
      <c r="AG255" s="476">
        <f t="shared" ref="AG255" si="66">SUM(AG75,AG120,AG165,AG210)</f>
        <v>0</v>
      </c>
      <c r="AI255" s="476">
        <f t="shared" ref="AI255" si="67">SUM(AI75,AI120,AI165,AI210)</f>
        <v>0</v>
      </c>
      <c r="AK255" s="194"/>
    </row>
    <row r="256" spans="4:37" ht="12.75" customHeight="1" outlineLevel="1">
      <c r="D256" s="106" t="str">
        <f t="shared" si="19"/>
        <v>Mgt &amp; Support - Ops Mgt</v>
      </c>
      <c r="E256" s="89"/>
      <c r="F256" s="107" t="str">
        <f t="shared" si="20"/>
        <v>£000/ FTE</v>
      </c>
      <c r="G256" s="90">
        <f t="shared" ref="G256:S256" si="68">SUM(G76,G121,G166,G211)</f>
        <v>0</v>
      </c>
      <c r="H256" s="90">
        <f t="shared" si="68"/>
        <v>0</v>
      </c>
      <c r="I256" s="90">
        <f t="shared" si="68"/>
        <v>0</v>
      </c>
      <c r="J256" s="90">
        <f t="shared" si="68"/>
        <v>0</v>
      </c>
      <c r="K256" s="90">
        <f t="shared" si="68"/>
        <v>0</v>
      </c>
      <c r="L256" s="90">
        <f t="shared" si="68"/>
        <v>0</v>
      </c>
      <c r="M256" s="90">
        <f t="shared" si="68"/>
        <v>0</v>
      </c>
      <c r="N256" s="90">
        <f t="shared" si="68"/>
        <v>0</v>
      </c>
      <c r="O256" s="90">
        <f t="shared" si="68"/>
        <v>0</v>
      </c>
      <c r="P256" s="90">
        <f t="shared" si="68"/>
        <v>0</v>
      </c>
      <c r="Q256" s="90">
        <f t="shared" si="68"/>
        <v>0</v>
      </c>
      <c r="R256" s="90">
        <f t="shared" si="68"/>
        <v>0</v>
      </c>
      <c r="S256" s="90">
        <f t="shared" si="68"/>
        <v>0</v>
      </c>
      <c r="T256" s="90">
        <f t="shared" ref="T256:AC256" si="69">SUM(T76,T121,T166,T211)</f>
        <v>0</v>
      </c>
      <c r="U256" s="90">
        <f t="shared" si="69"/>
        <v>0</v>
      </c>
      <c r="V256" s="90">
        <f t="shared" si="69"/>
        <v>0</v>
      </c>
      <c r="W256" s="90">
        <f t="shared" si="69"/>
        <v>0</v>
      </c>
      <c r="X256" s="90">
        <f t="shared" si="69"/>
        <v>0</v>
      </c>
      <c r="Y256" s="90">
        <f t="shared" si="69"/>
        <v>0</v>
      </c>
      <c r="Z256" s="90">
        <f t="shared" si="69"/>
        <v>0</v>
      </c>
      <c r="AA256" s="90">
        <f t="shared" si="69"/>
        <v>0</v>
      </c>
      <c r="AB256" s="90">
        <f t="shared" si="69"/>
        <v>0</v>
      </c>
      <c r="AC256" s="91">
        <f t="shared" si="69"/>
        <v>0</v>
      </c>
      <c r="AE256" s="476">
        <f t="shared" si="22"/>
        <v>0</v>
      </c>
      <c r="AG256" s="476">
        <f t="shared" ref="AG256" si="70">SUM(AG76,AG121,AG166,AG211)</f>
        <v>0</v>
      </c>
      <c r="AI256" s="476">
        <f t="shared" ref="AI256" si="71">SUM(AI76,AI121,AI166,AI211)</f>
        <v>0</v>
      </c>
      <c r="AK256" s="194"/>
    </row>
    <row r="257" spans="4:37" ht="12.75" customHeight="1" outlineLevel="1">
      <c r="D257" s="106" t="str">
        <f t="shared" si="19"/>
        <v>Mgt &amp; Support - Directors</v>
      </c>
      <c r="E257" s="89"/>
      <c r="F257" s="107" t="str">
        <f t="shared" si="20"/>
        <v>£000/ FTE</v>
      </c>
      <c r="G257" s="90">
        <f t="shared" ref="G257:S257" si="72">SUM(G77,G122,G167,G212)</f>
        <v>0</v>
      </c>
      <c r="H257" s="90">
        <f t="shared" si="72"/>
        <v>0</v>
      </c>
      <c r="I257" s="90">
        <f t="shared" si="72"/>
        <v>0</v>
      </c>
      <c r="J257" s="90">
        <f t="shared" si="72"/>
        <v>0</v>
      </c>
      <c r="K257" s="90">
        <f t="shared" si="72"/>
        <v>0</v>
      </c>
      <c r="L257" s="90">
        <f t="shared" si="72"/>
        <v>0</v>
      </c>
      <c r="M257" s="90">
        <f t="shared" si="72"/>
        <v>0</v>
      </c>
      <c r="N257" s="90">
        <f t="shared" si="72"/>
        <v>0</v>
      </c>
      <c r="O257" s="90">
        <f t="shared" si="72"/>
        <v>0</v>
      </c>
      <c r="P257" s="90">
        <f t="shared" si="72"/>
        <v>0</v>
      </c>
      <c r="Q257" s="90">
        <f t="shared" si="72"/>
        <v>0</v>
      </c>
      <c r="R257" s="90">
        <f t="shared" si="72"/>
        <v>0</v>
      </c>
      <c r="S257" s="90">
        <f t="shared" si="72"/>
        <v>0</v>
      </c>
      <c r="T257" s="90">
        <f t="shared" ref="T257:AC257" si="73">SUM(T77,T122,T167,T212)</f>
        <v>0</v>
      </c>
      <c r="U257" s="90">
        <f t="shared" si="73"/>
        <v>0</v>
      </c>
      <c r="V257" s="90">
        <f t="shared" si="73"/>
        <v>0</v>
      </c>
      <c r="W257" s="90">
        <f t="shared" si="73"/>
        <v>0</v>
      </c>
      <c r="X257" s="90">
        <f t="shared" si="73"/>
        <v>0</v>
      </c>
      <c r="Y257" s="90">
        <f t="shared" si="73"/>
        <v>0</v>
      </c>
      <c r="Z257" s="90">
        <f t="shared" si="73"/>
        <v>0</v>
      </c>
      <c r="AA257" s="90">
        <f t="shared" si="73"/>
        <v>0</v>
      </c>
      <c r="AB257" s="90">
        <f t="shared" si="73"/>
        <v>0</v>
      </c>
      <c r="AC257" s="91">
        <f t="shared" si="73"/>
        <v>0</v>
      </c>
      <c r="AE257" s="476">
        <f t="shared" si="22"/>
        <v>0</v>
      </c>
      <c r="AG257" s="476">
        <f t="shared" ref="AG257" si="74">SUM(AG77,AG122,AG167,AG212)</f>
        <v>0</v>
      </c>
      <c r="AI257" s="476">
        <f t="shared" ref="AI257" si="75">SUM(AI77,AI122,AI167,AI212)</f>
        <v>0</v>
      </c>
      <c r="AK257" s="194"/>
    </row>
    <row r="258" spans="4:37" ht="12.75" customHeight="1" outlineLevel="1">
      <c r="D258" s="106" t="str">
        <f t="shared" si="19"/>
        <v>Mgt &amp; Support - Other HQ</v>
      </c>
      <c r="E258" s="89"/>
      <c r="F258" s="107" t="str">
        <f t="shared" si="20"/>
        <v>£000/ FTE</v>
      </c>
      <c r="G258" s="90">
        <f t="shared" ref="G258:S258" si="76">SUM(G78,G123,G168,G213)</f>
        <v>0</v>
      </c>
      <c r="H258" s="90">
        <f t="shared" si="76"/>
        <v>0</v>
      </c>
      <c r="I258" s="90">
        <f t="shared" si="76"/>
        <v>0</v>
      </c>
      <c r="J258" s="90">
        <f t="shared" si="76"/>
        <v>0</v>
      </c>
      <c r="K258" s="90">
        <f t="shared" si="76"/>
        <v>0</v>
      </c>
      <c r="L258" s="90">
        <f t="shared" si="76"/>
        <v>0</v>
      </c>
      <c r="M258" s="90">
        <f t="shared" si="76"/>
        <v>0</v>
      </c>
      <c r="N258" s="90">
        <f t="shared" si="76"/>
        <v>0</v>
      </c>
      <c r="O258" s="90">
        <f t="shared" si="76"/>
        <v>0</v>
      </c>
      <c r="P258" s="90">
        <f t="shared" si="76"/>
        <v>0</v>
      </c>
      <c r="Q258" s="90">
        <f t="shared" si="76"/>
        <v>0</v>
      </c>
      <c r="R258" s="90">
        <f t="shared" si="76"/>
        <v>0</v>
      </c>
      <c r="S258" s="90">
        <f t="shared" si="76"/>
        <v>0</v>
      </c>
      <c r="T258" s="90">
        <f t="shared" ref="T258:AC258" si="77">SUM(T78,T123,T168,T213)</f>
        <v>0</v>
      </c>
      <c r="U258" s="90">
        <f t="shared" si="77"/>
        <v>0</v>
      </c>
      <c r="V258" s="90">
        <f t="shared" si="77"/>
        <v>0</v>
      </c>
      <c r="W258" s="90">
        <f t="shared" si="77"/>
        <v>0</v>
      </c>
      <c r="X258" s="90">
        <f t="shared" si="77"/>
        <v>0</v>
      </c>
      <c r="Y258" s="90">
        <f t="shared" si="77"/>
        <v>0</v>
      </c>
      <c r="Z258" s="90">
        <f t="shared" si="77"/>
        <v>0</v>
      </c>
      <c r="AA258" s="90">
        <f t="shared" si="77"/>
        <v>0</v>
      </c>
      <c r="AB258" s="90">
        <f t="shared" si="77"/>
        <v>0</v>
      </c>
      <c r="AC258" s="91">
        <f t="shared" si="77"/>
        <v>0</v>
      </c>
      <c r="AE258" s="476">
        <f t="shared" si="22"/>
        <v>0</v>
      </c>
      <c r="AG258" s="476">
        <f t="shared" ref="AG258" si="78">SUM(AG78,AG123,AG168,AG213)</f>
        <v>0</v>
      </c>
      <c r="AI258" s="476">
        <f t="shared" ref="AI258" si="79">SUM(AI78,AI123,AI168,AI213)</f>
        <v>0</v>
      </c>
      <c r="AK258" s="194"/>
    </row>
    <row r="259" spans="4:37" ht="12.75" customHeight="1" outlineLevel="1">
      <c r="D259" s="106" t="str">
        <f t="shared" si="19"/>
        <v>[Staff Functions Line 18]</v>
      </c>
      <c r="E259" s="89"/>
      <c r="F259" s="107" t="str">
        <f t="shared" si="20"/>
        <v>£000/ FTE</v>
      </c>
      <c r="G259" s="90">
        <f t="shared" ref="G259:S259" si="80">SUM(G79,G124,G169,G214)</f>
        <v>0</v>
      </c>
      <c r="H259" s="90">
        <f t="shared" si="80"/>
        <v>0</v>
      </c>
      <c r="I259" s="90">
        <f t="shared" si="80"/>
        <v>0</v>
      </c>
      <c r="J259" s="90">
        <f t="shared" si="80"/>
        <v>0</v>
      </c>
      <c r="K259" s="90">
        <f t="shared" si="80"/>
        <v>0</v>
      </c>
      <c r="L259" s="90">
        <f t="shared" si="80"/>
        <v>0</v>
      </c>
      <c r="M259" s="90">
        <f t="shared" si="80"/>
        <v>0</v>
      </c>
      <c r="N259" s="90">
        <f t="shared" si="80"/>
        <v>0</v>
      </c>
      <c r="O259" s="90">
        <f t="shared" si="80"/>
        <v>0</v>
      </c>
      <c r="P259" s="90">
        <f t="shared" si="80"/>
        <v>0</v>
      </c>
      <c r="Q259" s="90">
        <f t="shared" si="80"/>
        <v>0</v>
      </c>
      <c r="R259" s="90">
        <f t="shared" si="80"/>
        <v>0</v>
      </c>
      <c r="S259" s="90">
        <f t="shared" si="80"/>
        <v>0</v>
      </c>
      <c r="T259" s="90">
        <f t="shared" ref="T259:AC259" si="81">SUM(T79,T124,T169,T214)</f>
        <v>0</v>
      </c>
      <c r="U259" s="90">
        <f t="shared" si="81"/>
        <v>0</v>
      </c>
      <c r="V259" s="90">
        <f t="shared" si="81"/>
        <v>0</v>
      </c>
      <c r="W259" s="90">
        <f t="shared" si="81"/>
        <v>0</v>
      </c>
      <c r="X259" s="90">
        <f t="shared" si="81"/>
        <v>0</v>
      </c>
      <c r="Y259" s="90">
        <f t="shared" si="81"/>
        <v>0</v>
      </c>
      <c r="Z259" s="90">
        <f t="shared" si="81"/>
        <v>0</v>
      </c>
      <c r="AA259" s="90">
        <f t="shared" si="81"/>
        <v>0</v>
      </c>
      <c r="AB259" s="90">
        <f t="shared" si="81"/>
        <v>0</v>
      </c>
      <c r="AC259" s="91">
        <f t="shared" si="81"/>
        <v>0</v>
      </c>
      <c r="AE259" s="476">
        <f t="shared" si="22"/>
        <v>0</v>
      </c>
      <c r="AG259" s="476">
        <f t="shared" ref="AG259" si="82">SUM(AG79,AG124,AG169,AG214)</f>
        <v>0</v>
      </c>
      <c r="AI259" s="476">
        <f t="shared" ref="AI259" si="83">SUM(AI79,AI124,AI169,AI214)</f>
        <v>0</v>
      </c>
      <c r="AK259" s="194"/>
    </row>
    <row r="260" spans="4:37" ht="12.75" customHeight="1" outlineLevel="1">
      <c r="D260" s="106" t="str">
        <f t="shared" si="19"/>
        <v>[Staff Functions Line 19]</v>
      </c>
      <c r="E260" s="89"/>
      <c r="F260" s="107" t="str">
        <f t="shared" si="20"/>
        <v>£000/ FTE</v>
      </c>
      <c r="G260" s="90">
        <f t="shared" ref="G260:S260" si="84">SUM(G80,G125,G170,G215)</f>
        <v>0</v>
      </c>
      <c r="H260" s="90">
        <f t="shared" si="84"/>
        <v>0</v>
      </c>
      <c r="I260" s="90">
        <f t="shared" si="84"/>
        <v>0</v>
      </c>
      <c r="J260" s="90">
        <f t="shared" si="84"/>
        <v>0</v>
      </c>
      <c r="K260" s="90">
        <f t="shared" si="84"/>
        <v>0</v>
      </c>
      <c r="L260" s="90">
        <f t="shared" si="84"/>
        <v>0</v>
      </c>
      <c r="M260" s="90">
        <f t="shared" si="84"/>
        <v>0</v>
      </c>
      <c r="N260" s="90">
        <f t="shared" si="84"/>
        <v>0</v>
      </c>
      <c r="O260" s="90">
        <f t="shared" si="84"/>
        <v>0</v>
      </c>
      <c r="P260" s="90">
        <f t="shared" si="84"/>
        <v>0</v>
      </c>
      <c r="Q260" s="90">
        <f t="shared" si="84"/>
        <v>0</v>
      </c>
      <c r="R260" s="90">
        <f t="shared" si="84"/>
        <v>0</v>
      </c>
      <c r="S260" s="90">
        <f t="shared" si="84"/>
        <v>0</v>
      </c>
      <c r="T260" s="90">
        <f t="shared" ref="T260:AC260" si="85">SUM(T80,T125,T170,T215)</f>
        <v>0</v>
      </c>
      <c r="U260" s="90">
        <f t="shared" si="85"/>
        <v>0</v>
      </c>
      <c r="V260" s="90">
        <f t="shared" si="85"/>
        <v>0</v>
      </c>
      <c r="W260" s="90">
        <f t="shared" si="85"/>
        <v>0</v>
      </c>
      <c r="X260" s="90">
        <f t="shared" si="85"/>
        <v>0</v>
      </c>
      <c r="Y260" s="90">
        <f t="shared" si="85"/>
        <v>0</v>
      </c>
      <c r="Z260" s="90">
        <f t="shared" si="85"/>
        <v>0</v>
      </c>
      <c r="AA260" s="90">
        <f t="shared" si="85"/>
        <v>0</v>
      </c>
      <c r="AB260" s="90">
        <f t="shared" si="85"/>
        <v>0</v>
      </c>
      <c r="AC260" s="91">
        <f t="shared" si="85"/>
        <v>0</v>
      </c>
      <c r="AE260" s="476">
        <f t="shared" si="22"/>
        <v>0</v>
      </c>
      <c r="AG260" s="476">
        <f t="shared" ref="AG260" si="86">SUM(AG80,AG125,AG170,AG215)</f>
        <v>0</v>
      </c>
      <c r="AI260" s="476">
        <f t="shared" ref="AI260" si="87">SUM(AI80,AI125,AI170,AI215)</f>
        <v>0</v>
      </c>
      <c r="AK260" s="194"/>
    </row>
    <row r="261" spans="4:37" ht="12.75" customHeight="1" outlineLevel="1">
      <c r="D261" s="106" t="str">
        <f t="shared" si="19"/>
        <v>[Staff Functions Line 20]</v>
      </c>
      <c r="E261" s="89"/>
      <c r="F261" s="107" t="str">
        <f t="shared" si="20"/>
        <v>£000/ FTE</v>
      </c>
      <c r="G261" s="90">
        <f t="shared" ref="G261:S261" si="88">SUM(G81,G126,G171,G216)</f>
        <v>0</v>
      </c>
      <c r="H261" s="90">
        <f t="shared" si="88"/>
        <v>0</v>
      </c>
      <c r="I261" s="90">
        <f t="shared" si="88"/>
        <v>0</v>
      </c>
      <c r="J261" s="90">
        <f t="shared" si="88"/>
        <v>0</v>
      </c>
      <c r="K261" s="90">
        <f t="shared" si="88"/>
        <v>0</v>
      </c>
      <c r="L261" s="90">
        <f t="shared" si="88"/>
        <v>0</v>
      </c>
      <c r="M261" s="90">
        <f t="shared" si="88"/>
        <v>0</v>
      </c>
      <c r="N261" s="90">
        <f t="shared" si="88"/>
        <v>0</v>
      </c>
      <c r="O261" s="90">
        <f t="shared" si="88"/>
        <v>0</v>
      </c>
      <c r="P261" s="90">
        <f t="shared" si="88"/>
        <v>0</v>
      </c>
      <c r="Q261" s="90">
        <f t="shared" si="88"/>
        <v>0</v>
      </c>
      <c r="R261" s="90">
        <f t="shared" si="88"/>
        <v>0</v>
      </c>
      <c r="S261" s="90">
        <f t="shared" si="88"/>
        <v>0</v>
      </c>
      <c r="T261" s="90">
        <f t="shared" ref="T261:AC261" si="89">SUM(T81,T126,T171,T216)</f>
        <v>0</v>
      </c>
      <c r="U261" s="90">
        <f t="shared" si="89"/>
        <v>0</v>
      </c>
      <c r="V261" s="90">
        <f t="shared" si="89"/>
        <v>0</v>
      </c>
      <c r="W261" s="90">
        <f t="shared" si="89"/>
        <v>0</v>
      </c>
      <c r="X261" s="90">
        <f t="shared" si="89"/>
        <v>0</v>
      </c>
      <c r="Y261" s="90">
        <f t="shared" si="89"/>
        <v>0</v>
      </c>
      <c r="Z261" s="90">
        <f t="shared" si="89"/>
        <v>0</v>
      </c>
      <c r="AA261" s="90">
        <f t="shared" si="89"/>
        <v>0</v>
      </c>
      <c r="AB261" s="90">
        <f t="shared" si="89"/>
        <v>0</v>
      </c>
      <c r="AC261" s="91">
        <f t="shared" si="89"/>
        <v>0</v>
      </c>
      <c r="AE261" s="476">
        <f t="shared" si="22"/>
        <v>0</v>
      </c>
      <c r="AG261" s="476">
        <f t="shared" ref="AG261" si="90">SUM(AG81,AG126,AG171,AG216)</f>
        <v>0</v>
      </c>
      <c r="AI261" s="476">
        <f t="shared" ref="AI261" si="91">SUM(AI81,AI126,AI171,AI216)</f>
        <v>0</v>
      </c>
      <c r="AK261" s="194"/>
    </row>
    <row r="262" spans="4:37" ht="12.75" customHeight="1" outlineLevel="1">
      <c r="D262" s="106" t="str">
        <f t="shared" si="19"/>
        <v>[Staff Functions Line 21]</v>
      </c>
      <c r="E262" s="89"/>
      <c r="F262" s="107" t="str">
        <f t="shared" si="20"/>
        <v>£000/ FTE</v>
      </c>
      <c r="G262" s="90">
        <f t="shared" ref="G262:S262" si="92">SUM(G82,G127,G172,G217)</f>
        <v>0</v>
      </c>
      <c r="H262" s="90">
        <f t="shared" si="92"/>
        <v>0</v>
      </c>
      <c r="I262" s="90">
        <f t="shared" si="92"/>
        <v>0</v>
      </c>
      <c r="J262" s="90">
        <f t="shared" si="92"/>
        <v>0</v>
      </c>
      <c r="K262" s="90">
        <f t="shared" si="92"/>
        <v>0</v>
      </c>
      <c r="L262" s="90">
        <f t="shared" si="92"/>
        <v>0</v>
      </c>
      <c r="M262" s="90">
        <f t="shared" si="92"/>
        <v>0</v>
      </c>
      <c r="N262" s="90">
        <f t="shared" si="92"/>
        <v>0</v>
      </c>
      <c r="O262" s="90">
        <f t="shared" si="92"/>
        <v>0</v>
      </c>
      <c r="P262" s="90">
        <f t="shared" si="92"/>
        <v>0</v>
      </c>
      <c r="Q262" s="90">
        <f t="shared" si="92"/>
        <v>0</v>
      </c>
      <c r="R262" s="90">
        <f t="shared" si="92"/>
        <v>0</v>
      </c>
      <c r="S262" s="90">
        <f t="shared" si="92"/>
        <v>0</v>
      </c>
      <c r="T262" s="90">
        <f t="shared" ref="T262:AC262" si="93">SUM(T82,T127,T172,T217)</f>
        <v>0</v>
      </c>
      <c r="U262" s="90">
        <f t="shared" si="93"/>
        <v>0</v>
      </c>
      <c r="V262" s="90">
        <f t="shared" si="93"/>
        <v>0</v>
      </c>
      <c r="W262" s="90">
        <f t="shared" si="93"/>
        <v>0</v>
      </c>
      <c r="X262" s="90">
        <f t="shared" si="93"/>
        <v>0</v>
      </c>
      <c r="Y262" s="90">
        <f t="shared" si="93"/>
        <v>0</v>
      </c>
      <c r="Z262" s="90">
        <f t="shared" si="93"/>
        <v>0</v>
      </c>
      <c r="AA262" s="90">
        <f t="shared" si="93"/>
        <v>0</v>
      </c>
      <c r="AB262" s="90">
        <f t="shared" si="93"/>
        <v>0</v>
      </c>
      <c r="AC262" s="91">
        <f t="shared" si="93"/>
        <v>0</v>
      </c>
      <c r="AE262" s="476">
        <f t="shared" si="22"/>
        <v>0</v>
      </c>
      <c r="AG262" s="476">
        <f t="shared" ref="AG262" si="94">SUM(AG82,AG127,AG172,AG217)</f>
        <v>0</v>
      </c>
      <c r="AI262" s="476">
        <f t="shared" ref="AI262" si="95">SUM(AI82,AI127,AI172,AI217)</f>
        <v>0</v>
      </c>
      <c r="AK262" s="194"/>
    </row>
    <row r="263" spans="4:37" ht="12.75" customHeight="1" outlineLevel="1">
      <c r="D263" s="106" t="str">
        <f t="shared" si="19"/>
        <v>[Staff Functions Line 22]</v>
      </c>
      <c r="E263" s="89"/>
      <c r="F263" s="107" t="str">
        <f t="shared" si="20"/>
        <v>£000/ FTE</v>
      </c>
      <c r="G263" s="90">
        <f t="shared" ref="G263:S263" si="96">SUM(G83,G128,G173,G218)</f>
        <v>0</v>
      </c>
      <c r="H263" s="90">
        <f t="shared" si="96"/>
        <v>0</v>
      </c>
      <c r="I263" s="90">
        <f t="shared" si="96"/>
        <v>0</v>
      </c>
      <c r="J263" s="90">
        <f t="shared" si="96"/>
        <v>0</v>
      </c>
      <c r="K263" s="90">
        <f t="shared" si="96"/>
        <v>0</v>
      </c>
      <c r="L263" s="90">
        <f t="shared" si="96"/>
        <v>0</v>
      </c>
      <c r="M263" s="90">
        <f t="shared" si="96"/>
        <v>0</v>
      </c>
      <c r="N263" s="90">
        <f t="shared" si="96"/>
        <v>0</v>
      </c>
      <c r="O263" s="90">
        <f t="shared" si="96"/>
        <v>0</v>
      </c>
      <c r="P263" s="90">
        <f t="shared" si="96"/>
        <v>0</v>
      </c>
      <c r="Q263" s="90">
        <f t="shared" si="96"/>
        <v>0</v>
      </c>
      <c r="R263" s="90">
        <f t="shared" si="96"/>
        <v>0</v>
      </c>
      <c r="S263" s="90">
        <f t="shared" si="96"/>
        <v>0</v>
      </c>
      <c r="T263" s="90">
        <f t="shared" ref="T263:AC263" si="97">SUM(T83,T128,T173,T218)</f>
        <v>0</v>
      </c>
      <c r="U263" s="90">
        <f t="shared" si="97"/>
        <v>0</v>
      </c>
      <c r="V263" s="90">
        <f t="shared" si="97"/>
        <v>0</v>
      </c>
      <c r="W263" s="90">
        <f t="shared" si="97"/>
        <v>0</v>
      </c>
      <c r="X263" s="90">
        <f t="shared" si="97"/>
        <v>0</v>
      </c>
      <c r="Y263" s="90">
        <f t="shared" si="97"/>
        <v>0</v>
      </c>
      <c r="Z263" s="90">
        <f t="shared" si="97"/>
        <v>0</v>
      </c>
      <c r="AA263" s="90">
        <f t="shared" si="97"/>
        <v>0</v>
      </c>
      <c r="AB263" s="90">
        <f t="shared" si="97"/>
        <v>0</v>
      </c>
      <c r="AC263" s="91">
        <f t="shared" si="97"/>
        <v>0</v>
      </c>
      <c r="AE263" s="476">
        <f t="shared" si="22"/>
        <v>0</v>
      </c>
      <c r="AG263" s="476">
        <f t="shared" ref="AG263" si="98">SUM(AG83,AG128,AG173,AG218)</f>
        <v>0</v>
      </c>
      <c r="AI263" s="476">
        <f t="shared" ref="AI263" si="99">SUM(AI83,AI128,AI173,AI218)</f>
        <v>0</v>
      </c>
      <c r="AK263" s="194"/>
    </row>
    <row r="264" spans="4:37" ht="12.75" customHeight="1" outlineLevel="1">
      <c r="D264" s="106" t="str">
        <f t="shared" si="19"/>
        <v>[Staff Functions Line 23]</v>
      </c>
      <c r="E264" s="89"/>
      <c r="F264" s="107" t="str">
        <f t="shared" si="20"/>
        <v>£000/ FTE</v>
      </c>
      <c r="G264" s="90">
        <f t="shared" ref="G264:S264" si="100">SUM(G84,G129,G174,G219)</f>
        <v>0</v>
      </c>
      <c r="H264" s="90">
        <f t="shared" si="100"/>
        <v>0</v>
      </c>
      <c r="I264" s="90">
        <f t="shared" si="100"/>
        <v>0</v>
      </c>
      <c r="J264" s="90">
        <f t="shared" si="100"/>
        <v>0</v>
      </c>
      <c r="K264" s="90">
        <f t="shared" si="100"/>
        <v>0</v>
      </c>
      <c r="L264" s="90">
        <f t="shared" si="100"/>
        <v>0</v>
      </c>
      <c r="M264" s="90">
        <f t="shared" si="100"/>
        <v>0</v>
      </c>
      <c r="N264" s="90">
        <f t="shared" si="100"/>
        <v>0</v>
      </c>
      <c r="O264" s="90">
        <f t="shared" si="100"/>
        <v>0</v>
      </c>
      <c r="P264" s="90">
        <f t="shared" si="100"/>
        <v>0</v>
      </c>
      <c r="Q264" s="90">
        <f t="shared" si="100"/>
        <v>0</v>
      </c>
      <c r="R264" s="90">
        <f t="shared" si="100"/>
        <v>0</v>
      </c>
      <c r="S264" s="90">
        <f t="shared" si="100"/>
        <v>0</v>
      </c>
      <c r="T264" s="90">
        <f t="shared" ref="T264:AC264" si="101">SUM(T84,T129,T174,T219)</f>
        <v>0</v>
      </c>
      <c r="U264" s="90">
        <f t="shared" si="101"/>
        <v>0</v>
      </c>
      <c r="V264" s="90">
        <f t="shared" si="101"/>
        <v>0</v>
      </c>
      <c r="W264" s="90">
        <f t="shared" si="101"/>
        <v>0</v>
      </c>
      <c r="X264" s="90">
        <f t="shared" si="101"/>
        <v>0</v>
      </c>
      <c r="Y264" s="90">
        <f t="shared" si="101"/>
        <v>0</v>
      </c>
      <c r="Z264" s="90">
        <f t="shared" si="101"/>
        <v>0</v>
      </c>
      <c r="AA264" s="90">
        <f t="shared" si="101"/>
        <v>0</v>
      </c>
      <c r="AB264" s="90">
        <f t="shared" si="101"/>
        <v>0</v>
      </c>
      <c r="AC264" s="91">
        <f t="shared" si="101"/>
        <v>0</v>
      </c>
      <c r="AE264" s="476">
        <f t="shared" si="22"/>
        <v>0</v>
      </c>
      <c r="AG264" s="476">
        <f t="shared" ref="AG264" si="102">SUM(AG84,AG129,AG174,AG219)</f>
        <v>0</v>
      </c>
      <c r="AI264" s="476">
        <f t="shared" ref="AI264" si="103">SUM(AI84,AI129,AI174,AI219)</f>
        <v>0</v>
      </c>
      <c r="AK264" s="194"/>
    </row>
    <row r="265" spans="4:37" ht="12.75" customHeight="1" outlineLevel="1">
      <c r="D265" s="106" t="str">
        <f t="shared" si="19"/>
        <v>[Staff Functions Line 24]</v>
      </c>
      <c r="E265" s="89"/>
      <c r="F265" s="107" t="str">
        <f t="shared" si="20"/>
        <v>£000/ FTE</v>
      </c>
      <c r="G265" s="90">
        <f t="shared" ref="G265:S265" si="104">SUM(G85,G130,G175,G220)</f>
        <v>0</v>
      </c>
      <c r="H265" s="90">
        <f t="shared" si="104"/>
        <v>0</v>
      </c>
      <c r="I265" s="90">
        <f t="shared" si="104"/>
        <v>0</v>
      </c>
      <c r="J265" s="90">
        <f t="shared" si="104"/>
        <v>0</v>
      </c>
      <c r="K265" s="90">
        <f t="shared" si="104"/>
        <v>0</v>
      </c>
      <c r="L265" s="90">
        <f t="shared" si="104"/>
        <v>0</v>
      </c>
      <c r="M265" s="90">
        <f t="shared" si="104"/>
        <v>0</v>
      </c>
      <c r="N265" s="90">
        <f t="shared" si="104"/>
        <v>0</v>
      </c>
      <c r="O265" s="90">
        <f t="shared" si="104"/>
        <v>0</v>
      </c>
      <c r="P265" s="90">
        <f t="shared" si="104"/>
        <v>0</v>
      </c>
      <c r="Q265" s="90">
        <f t="shared" si="104"/>
        <v>0</v>
      </c>
      <c r="R265" s="90">
        <f t="shared" si="104"/>
        <v>0</v>
      </c>
      <c r="S265" s="90">
        <f t="shared" si="104"/>
        <v>0</v>
      </c>
      <c r="T265" s="90">
        <f t="shared" ref="T265:AB265" si="105">SUM(T85,T130,T175,T220)</f>
        <v>0</v>
      </c>
      <c r="U265" s="90">
        <f t="shared" si="105"/>
        <v>0</v>
      </c>
      <c r="V265" s="90">
        <f t="shared" si="105"/>
        <v>0</v>
      </c>
      <c r="W265" s="90">
        <f t="shared" si="105"/>
        <v>0</v>
      </c>
      <c r="X265" s="90">
        <f t="shared" si="105"/>
        <v>0</v>
      </c>
      <c r="Y265" s="90">
        <f t="shared" si="105"/>
        <v>0</v>
      </c>
      <c r="Z265" s="90">
        <f t="shared" si="105"/>
        <v>0</v>
      </c>
      <c r="AA265" s="90">
        <f t="shared" si="105"/>
        <v>0</v>
      </c>
      <c r="AB265" s="90">
        <f t="shared" si="105"/>
        <v>0</v>
      </c>
      <c r="AC265" s="91">
        <f t="shared" ref="AC265" si="106">SUM(AC85,AC130,AC175,AC220)</f>
        <v>0</v>
      </c>
      <c r="AE265" s="476">
        <f t="shared" ref="AE265" si="107">SUM(AE85,AE130,AE175,AE220)</f>
        <v>0</v>
      </c>
      <c r="AG265" s="476">
        <f t="shared" ref="AG265" si="108">SUM(AG85,AG130,AG175,AG220)</f>
        <v>0</v>
      </c>
      <c r="AI265" s="476">
        <f t="shared" ref="AI265" si="109">SUM(AI85,AI130,AI175,AI220)</f>
        <v>0</v>
      </c>
      <c r="AK265" s="194"/>
    </row>
    <row r="266" spans="4:37" ht="12.75" customHeight="1" outlineLevel="1">
      <c r="D266" s="106" t="str">
        <f t="shared" si="19"/>
        <v>[Staff Functions Line 25]</v>
      </c>
      <c r="E266" s="89"/>
      <c r="F266" s="107" t="str">
        <f t="shared" si="20"/>
        <v>£000/ FTE</v>
      </c>
      <c r="G266" s="90">
        <f t="shared" ref="G266:S266" si="110">SUM(G86,G131,G176,G221)</f>
        <v>0</v>
      </c>
      <c r="H266" s="90">
        <f t="shared" si="110"/>
        <v>0</v>
      </c>
      <c r="I266" s="90">
        <f t="shared" si="110"/>
        <v>0</v>
      </c>
      <c r="J266" s="90">
        <f t="shared" si="110"/>
        <v>0</v>
      </c>
      <c r="K266" s="90">
        <f t="shared" si="110"/>
        <v>0</v>
      </c>
      <c r="L266" s="90">
        <f t="shared" si="110"/>
        <v>0</v>
      </c>
      <c r="M266" s="90">
        <f t="shared" si="110"/>
        <v>0</v>
      </c>
      <c r="N266" s="90">
        <f t="shared" si="110"/>
        <v>0</v>
      </c>
      <c r="O266" s="90">
        <f t="shared" si="110"/>
        <v>0</v>
      </c>
      <c r="P266" s="90">
        <f t="shared" si="110"/>
        <v>0</v>
      </c>
      <c r="Q266" s="90">
        <f t="shared" si="110"/>
        <v>0</v>
      </c>
      <c r="R266" s="90">
        <f t="shared" si="110"/>
        <v>0</v>
      </c>
      <c r="S266" s="90">
        <f t="shared" si="110"/>
        <v>0</v>
      </c>
      <c r="T266" s="90">
        <f t="shared" ref="T266:AC266" si="111">SUM(T86,T131,T176,T221)</f>
        <v>0</v>
      </c>
      <c r="U266" s="90">
        <f t="shared" si="111"/>
        <v>0</v>
      </c>
      <c r="V266" s="90">
        <f t="shared" si="111"/>
        <v>0</v>
      </c>
      <c r="W266" s="90">
        <f t="shared" si="111"/>
        <v>0</v>
      </c>
      <c r="X266" s="90">
        <f t="shared" si="111"/>
        <v>0</v>
      </c>
      <c r="Y266" s="90">
        <f t="shared" si="111"/>
        <v>0</v>
      </c>
      <c r="Z266" s="90">
        <f t="shared" si="111"/>
        <v>0</v>
      </c>
      <c r="AA266" s="90">
        <f t="shared" si="111"/>
        <v>0</v>
      </c>
      <c r="AB266" s="90">
        <f t="shared" si="111"/>
        <v>0</v>
      </c>
      <c r="AC266" s="91">
        <f t="shared" si="111"/>
        <v>0</v>
      </c>
      <c r="AE266" s="476">
        <f t="shared" ref="AE266" si="112">SUM(AE86,AE131,AE176,AE221)</f>
        <v>0</v>
      </c>
      <c r="AG266" s="476">
        <f t="shared" ref="AG266" si="113">SUM(AG86,AG131,AG176,AG221)</f>
        <v>0</v>
      </c>
      <c r="AI266" s="476">
        <f t="shared" ref="AI266" si="114">SUM(AI86,AI131,AI176,AI221)</f>
        <v>0</v>
      </c>
      <c r="AK266" s="194"/>
    </row>
    <row r="267" spans="4:37" ht="12.75" customHeight="1" outlineLevel="1">
      <c r="D267" s="106" t="str">
        <f t="shared" si="19"/>
        <v>[Staff Functions Line 26]</v>
      </c>
      <c r="E267" s="89"/>
      <c r="F267" s="107" t="str">
        <f t="shared" si="20"/>
        <v>£000/ FTE</v>
      </c>
      <c r="G267" s="90">
        <f t="shared" ref="G267:S267" si="115">SUM(G87,G132,G177,G222)</f>
        <v>0</v>
      </c>
      <c r="H267" s="90">
        <f t="shared" si="115"/>
        <v>0</v>
      </c>
      <c r="I267" s="90">
        <f t="shared" si="115"/>
        <v>0</v>
      </c>
      <c r="J267" s="90">
        <f t="shared" si="115"/>
        <v>0</v>
      </c>
      <c r="K267" s="90">
        <f t="shared" si="115"/>
        <v>0</v>
      </c>
      <c r="L267" s="90">
        <f t="shared" si="115"/>
        <v>0</v>
      </c>
      <c r="M267" s="90">
        <f t="shared" si="115"/>
        <v>0</v>
      </c>
      <c r="N267" s="90">
        <f t="shared" si="115"/>
        <v>0</v>
      </c>
      <c r="O267" s="90">
        <f t="shared" si="115"/>
        <v>0</v>
      </c>
      <c r="P267" s="90">
        <f t="shared" si="115"/>
        <v>0</v>
      </c>
      <c r="Q267" s="90">
        <f t="shared" si="115"/>
        <v>0</v>
      </c>
      <c r="R267" s="90">
        <f t="shared" si="115"/>
        <v>0</v>
      </c>
      <c r="S267" s="90">
        <f t="shared" si="115"/>
        <v>0</v>
      </c>
      <c r="T267" s="90">
        <f t="shared" ref="T267:AC267" si="116">SUM(T87,T132,T177,T222)</f>
        <v>0</v>
      </c>
      <c r="U267" s="90">
        <f t="shared" si="116"/>
        <v>0</v>
      </c>
      <c r="V267" s="90">
        <f t="shared" si="116"/>
        <v>0</v>
      </c>
      <c r="W267" s="90">
        <f t="shared" si="116"/>
        <v>0</v>
      </c>
      <c r="X267" s="90">
        <f t="shared" si="116"/>
        <v>0</v>
      </c>
      <c r="Y267" s="90">
        <f t="shared" si="116"/>
        <v>0</v>
      </c>
      <c r="Z267" s="90">
        <f t="shared" si="116"/>
        <v>0</v>
      </c>
      <c r="AA267" s="90">
        <f t="shared" si="116"/>
        <v>0</v>
      </c>
      <c r="AB267" s="90">
        <f t="shared" si="116"/>
        <v>0</v>
      </c>
      <c r="AC267" s="91">
        <f t="shared" si="116"/>
        <v>0</v>
      </c>
      <c r="AE267" s="476">
        <f t="shared" ref="AE267" si="117">SUM(AE87,AE132,AE177,AE222)</f>
        <v>0</v>
      </c>
      <c r="AG267" s="476">
        <f t="shared" ref="AG267" si="118">SUM(AG87,AG132,AG177,AG222)</f>
        <v>0</v>
      </c>
      <c r="AI267" s="476">
        <f t="shared" ref="AI267" si="119">SUM(AI87,AI132,AI177,AI222)</f>
        <v>0</v>
      </c>
      <c r="AK267" s="194"/>
    </row>
    <row r="268" spans="4:37" ht="12.75" customHeight="1" outlineLevel="1">
      <c r="D268" s="106" t="str">
        <f t="shared" si="19"/>
        <v>[Staff Functions Line 27]</v>
      </c>
      <c r="E268" s="89"/>
      <c r="F268" s="107" t="str">
        <f t="shared" si="20"/>
        <v>£000/ FTE</v>
      </c>
      <c r="G268" s="90">
        <f t="shared" ref="G268:S268" si="120">SUM(G88,G133,G178,G223)</f>
        <v>0</v>
      </c>
      <c r="H268" s="90">
        <f t="shared" si="120"/>
        <v>0</v>
      </c>
      <c r="I268" s="90">
        <f t="shared" si="120"/>
        <v>0</v>
      </c>
      <c r="J268" s="90">
        <f t="shared" si="120"/>
        <v>0</v>
      </c>
      <c r="K268" s="90">
        <f t="shared" si="120"/>
        <v>0</v>
      </c>
      <c r="L268" s="90">
        <f t="shared" si="120"/>
        <v>0</v>
      </c>
      <c r="M268" s="90">
        <f t="shared" si="120"/>
        <v>0</v>
      </c>
      <c r="N268" s="90">
        <f t="shared" si="120"/>
        <v>0</v>
      </c>
      <c r="O268" s="90">
        <f t="shared" si="120"/>
        <v>0</v>
      </c>
      <c r="P268" s="90">
        <f t="shared" si="120"/>
        <v>0</v>
      </c>
      <c r="Q268" s="90">
        <f t="shared" si="120"/>
        <v>0</v>
      </c>
      <c r="R268" s="90">
        <f t="shared" si="120"/>
        <v>0</v>
      </c>
      <c r="S268" s="90">
        <f t="shared" si="120"/>
        <v>0</v>
      </c>
      <c r="T268" s="90">
        <f t="shared" ref="T268:AC268" si="121">SUM(T88,T133,T178,T223)</f>
        <v>0</v>
      </c>
      <c r="U268" s="90">
        <f t="shared" si="121"/>
        <v>0</v>
      </c>
      <c r="V268" s="90">
        <f t="shared" si="121"/>
        <v>0</v>
      </c>
      <c r="W268" s="90">
        <f t="shared" si="121"/>
        <v>0</v>
      </c>
      <c r="X268" s="90">
        <f t="shared" si="121"/>
        <v>0</v>
      </c>
      <c r="Y268" s="90">
        <f t="shared" si="121"/>
        <v>0</v>
      </c>
      <c r="Z268" s="90">
        <f t="shared" si="121"/>
        <v>0</v>
      </c>
      <c r="AA268" s="90">
        <f t="shared" si="121"/>
        <v>0</v>
      </c>
      <c r="AB268" s="90">
        <f t="shared" si="121"/>
        <v>0</v>
      </c>
      <c r="AC268" s="91">
        <f t="shared" si="121"/>
        <v>0</v>
      </c>
      <c r="AE268" s="476">
        <f t="shared" ref="AE268" si="122">SUM(AE88,AE133,AE178,AE223)</f>
        <v>0</v>
      </c>
      <c r="AG268" s="476">
        <f t="shared" ref="AG268" si="123">SUM(AG88,AG133,AG178,AG223)</f>
        <v>0</v>
      </c>
      <c r="AI268" s="476">
        <f t="shared" ref="AI268" si="124">SUM(AI88,AI133,AI178,AI223)</f>
        <v>0</v>
      </c>
      <c r="AK268" s="194"/>
    </row>
    <row r="269" spans="4:37" ht="12.75" customHeight="1" outlineLevel="1">
      <c r="D269" s="106" t="str">
        <f t="shared" si="19"/>
        <v>[Staff Functions Line 28]</v>
      </c>
      <c r="E269" s="89"/>
      <c r="F269" s="107" t="str">
        <f t="shared" si="20"/>
        <v>£000/ FTE</v>
      </c>
      <c r="G269" s="90">
        <f t="shared" ref="G269:S269" si="125">SUM(G89,G134,G179,G224)</f>
        <v>0</v>
      </c>
      <c r="H269" s="90">
        <f t="shared" si="125"/>
        <v>0</v>
      </c>
      <c r="I269" s="90">
        <f t="shared" si="125"/>
        <v>0</v>
      </c>
      <c r="J269" s="90">
        <f t="shared" si="125"/>
        <v>0</v>
      </c>
      <c r="K269" s="90">
        <f t="shared" si="125"/>
        <v>0</v>
      </c>
      <c r="L269" s="90">
        <f t="shared" si="125"/>
        <v>0</v>
      </c>
      <c r="M269" s="90">
        <f t="shared" si="125"/>
        <v>0</v>
      </c>
      <c r="N269" s="90">
        <f t="shared" si="125"/>
        <v>0</v>
      </c>
      <c r="O269" s="90">
        <f t="shared" si="125"/>
        <v>0</v>
      </c>
      <c r="P269" s="90">
        <f t="shared" si="125"/>
        <v>0</v>
      </c>
      <c r="Q269" s="90">
        <f t="shared" si="125"/>
        <v>0</v>
      </c>
      <c r="R269" s="90">
        <f t="shared" si="125"/>
        <v>0</v>
      </c>
      <c r="S269" s="90">
        <f t="shared" si="125"/>
        <v>0</v>
      </c>
      <c r="T269" s="90">
        <f t="shared" ref="T269:AC269" si="126">SUM(T89,T134,T179,T224)</f>
        <v>0</v>
      </c>
      <c r="U269" s="90">
        <f t="shared" si="126"/>
        <v>0</v>
      </c>
      <c r="V269" s="90">
        <f t="shared" si="126"/>
        <v>0</v>
      </c>
      <c r="W269" s="90">
        <f t="shared" si="126"/>
        <v>0</v>
      </c>
      <c r="X269" s="90">
        <f t="shared" si="126"/>
        <v>0</v>
      </c>
      <c r="Y269" s="90">
        <f t="shared" si="126"/>
        <v>0</v>
      </c>
      <c r="Z269" s="90">
        <f t="shared" si="126"/>
        <v>0</v>
      </c>
      <c r="AA269" s="90">
        <f t="shared" si="126"/>
        <v>0</v>
      </c>
      <c r="AB269" s="90">
        <f t="shared" si="126"/>
        <v>0</v>
      </c>
      <c r="AC269" s="91">
        <f t="shared" si="126"/>
        <v>0</v>
      </c>
      <c r="AE269" s="476">
        <f t="shared" ref="AE269" si="127">SUM(AE89,AE134,AE179,AE224)</f>
        <v>0</v>
      </c>
      <c r="AG269" s="476">
        <f t="shared" ref="AG269" si="128">SUM(AG89,AG134,AG179,AG224)</f>
        <v>0</v>
      </c>
      <c r="AI269" s="476">
        <f t="shared" ref="AI269" si="129">SUM(AI89,AI134,AI179,AI224)</f>
        <v>0</v>
      </c>
      <c r="AK269" s="194"/>
    </row>
    <row r="270" spans="4:37" ht="12.75" customHeight="1" outlineLevel="1">
      <c r="D270" s="106" t="str">
        <f t="shared" si="19"/>
        <v>[Staff Functions Line 29]</v>
      </c>
      <c r="E270" s="89"/>
      <c r="F270" s="107" t="str">
        <f t="shared" si="20"/>
        <v>£000/ FTE</v>
      </c>
      <c r="G270" s="90">
        <f t="shared" ref="G270:S270" si="130">SUM(G90,G135,G180,G225)</f>
        <v>0</v>
      </c>
      <c r="H270" s="90">
        <f t="shared" si="130"/>
        <v>0</v>
      </c>
      <c r="I270" s="90">
        <f t="shared" si="130"/>
        <v>0</v>
      </c>
      <c r="J270" s="90">
        <f t="shared" si="130"/>
        <v>0</v>
      </c>
      <c r="K270" s="90">
        <f t="shared" si="130"/>
        <v>0</v>
      </c>
      <c r="L270" s="90">
        <f t="shared" si="130"/>
        <v>0</v>
      </c>
      <c r="M270" s="90">
        <f t="shared" si="130"/>
        <v>0</v>
      </c>
      <c r="N270" s="90">
        <f t="shared" si="130"/>
        <v>0</v>
      </c>
      <c r="O270" s="90">
        <f t="shared" si="130"/>
        <v>0</v>
      </c>
      <c r="P270" s="90">
        <f t="shared" si="130"/>
        <v>0</v>
      </c>
      <c r="Q270" s="90">
        <f t="shared" si="130"/>
        <v>0</v>
      </c>
      <c r="R270" s="90">
        <f t="shared" si="130"/>
        <v>0</v>
      </c>
      <c r="S270" s="90">
        <f t="shared" si="130"/>
        <v>0</v>
      </c>
      <c r="T270" s="90">
        <f t="shared" ref="T270:AC270" si="131">SUM(T90,T135,T180,T225)</f>
        <v>0</v>
      </c>
      <c r="U270" s="90">
        <f t="shared" si="131"/>
        <v>0</v>
      </c>
      <c r="V270" s="90">
        <f t="shared" si="131"/>
        <v>0</v>
      </c>
      <c r="W270" s="90">
        <f t="shared" si="131"/>
        <v>0</v>
      </c>
      <c r="X270" s="90">
        <f t="shared" si="131"/>
        <v>0</v>
      </c>
      <c r="Y270" s="90">
        <f t="shared" si="131"/>
        <v>0</v>
      </c>
      <c r="Z270" s="90">
        <f t="shared" si="131"/>
        <v>0</v>
      </c>
      <c r="AA270" s="90">
        <f t="shared" si="131"/>
        <v>0</v>
      </c>
      <c r="AB270" s="90">
        <f t="shared" si="131"/>
        <v>0</v>
      </c>
      <c r="AC270" s="91">
        <f t="shared" si="131"/>
        <v>0</v>
      </c>
      <c r="AE270" s="476">
        <f t="shared" ref="AE270" si="132">SUM(AE90,AE135,AE180,AE225)</f>
        <v>0</v>
      </c>
      <c r="AG270" s="476">
        <f t="shared" ref="AG270" si="133">SUM(AG90,AG135,AG180,AG225)</f>
        <v>0</v>
      </c>
      <c r="AI270" s="476">
        <f t="shared" ref="AI270" si="134">SUM(AI90,AI135,AI180,AI225)</f>
        <v>0</v>
      </c>
      <c r="AK270" s="194"/>
    </row>
    <row r="271" spans="4:37" ht="12.75" customHeight="1" outlineLevel="1">
      <c r="D271" s="106" t="str">
        <f t="shared" si="19"/>
        <v>[Staff Functions Line 30]</v>
      </c>
      <c r="E271" s="89"/>
      <c r="F271" s="107" t="str">
        <f t="shared" si="20"/>
        <v>£000/ FTE</v>
      </c>
      <c r="G271" s="90">
        <f t="shared" ref="G271:S271" si="135">SUM(G91,G136,G181,G226)</f>
        <v>0</v>
      </c>
      <c r="H271" s="90">
        <f t="shared" si="135"/>
        <v>0</v>
      </c>
      <c r="I271" s="90">
        <f t="shared" si="135"/>
        <v>0</v>
      </c>
      <c r="J271" s="90">
        <f t="shared" si="135"/>
        <v>0</v>
      </c>
      <c r="K271" s="90">
        <f t="shared" si="135"/>
        <v>0</v>
      </c>
      <c r="L271" s="90">
        <f t="shared" si="135"/>
        <v>0</v>
      </c>
      <c r="M271" s="90">
        <f t="shared" si="135"/>
        <v>0</v>
      </c>
      <c r="N271" s="90">
        <f t="shared" si="135"/>
        <v>0</v>
      </c>
      <c r="O271" s="90">
        <f t="shared" si="135"/>
        <v>0</v>
      </c>
      <c r="P271" s="90">
        <f t="shared" si="135"/>
        <v>0</v>
      </c>
      <c r="Q271" s="90">
        <f t="shared" si="135"/>
        <v>0</v>
      </c>
      <c r="R271" s="90">
        <f t="shared" si="135"/>
        <v>0</v>
      </c>
      <c r="S271" s="90">
        <f t="shared" si="135"/>
        <v>0</v>
      </c>
      <c r="T271" s="90">
        <f t="shared" ref="T271:AC271" si="136">SUM(T91,T136,T181,T226)</f>
        <v>0</v>
      </c>
      <c r="U271" s="90">
        <f t="shared" si="136"/>
        <v>0</v>
      </c>
      <c r="V271" s="90">
        <f t="shared" si="136"/>
        <v>0</v>
      </c>
      <c r="W271" s="90">
        <f t="shared" si="136"/>
        <v>0</v>
      </c>
      <c r="X271" s="90">
        <f t="shared" si="136"/>
        <v>0</v>
      </c>
      <c r="Y271" s="90">
        <f t="shared" si="136"/>
        <v>0</v>
      </c>
      <c r="Z271" s="90">
        <f t="shared" si="136"/>
        <v>0</v>
      </c>
      <c r="AA271" s="90">
        <f t="shared" si="136"/>
        <v>0</v>
      </c>
      <c r="AB271" s="90">
        <f t="shared" si="136"/>
        <v>0</v>
      </c>
      <c r="AC271" s="91">
        <f t="shared" si="136"/>
        <v>0</v>
      </c>
      <c r="AE271" s="476">
        <f t="shared" ref="AE271:AE276" si="137">SUM(AE91,AE136,AE181,AE226)</f>
        <v>0</v>
      </c>
      <c r="AG271" s="476">
        <f t="shared" ref="AG271" si="138">SUM(AG91,AG136,AG181,AG226)</f>
        <v>0</v>
      </c>
      <c r="AI271" s="476">
        <f t="shared" ref="AI271" si="139">SUM(AI91,AI136,AI181,AI226)</f>
        <v>0</v>
      </c>
      <c r="AK271" s="194"/>
    </row>
    <row r="272" spans="4:37" ht="12.75" customHeight="1" outlineLevel="1">
      <c r="D272" s="106" t="str">
        <f t="shared" si="19"/>
        <v>[Staff Functions Line 31]</v>
      </c>
      <c r="E272" s="89"/>
      <c r="F272" s="107" t="str">
        <f t="shared" si="20"/>
        <v>£000/ FTE</v>
      </c>
      <c r="G272" s="90">
        <f t="shared" ref="G272:S272" si="140">SUM(G92,G137,G182,G227)</f>
        <v>0</v>
      </c>
      <c r="H272" s="90">
        <f t="shared" si="140"/>
        <v>0</v>
      </c>
      <c r="I272" s="90">
        <f t="shared" si="140"/>
        <v>0</v>
      </c>
      <c r="J272" s="90">
        <f t="shared" si="140"/>
        <v>0</v>
      </c>
      <c r="K272" s="90">
        <f t="shared" si="140"/>
        <v>0</v>
      </c>
      <c r="L272" s="90">
        <f t="shared" si="140"/>
        <v>0</v>
      </c>
      <c r="M272" s="90">
        <f t="shared" si="140"/>
        <v>0</v>
      </c>
      <c r="N272" s="90">
        <f t="shared" si="140"/>
        <v>0</v>
      </c>
      <c r="O272" s="90">
        <f t="shared" si="140"/>
        <v>0</v>
      </c>
      <c r="P272" s="90">
        <f t="shared" si="140"/>
        <v>0</v>
      </c>
      <c r="Q272" s="90">
        <f t="shared" si="140"/>
        <v>0</v>
      </c>
      <c r="R272" s="90">
        <f t="shared" si="140"/>
        <v>0</v>
      </c>
      <c r="S272" s="90">
        <f t="shared" si="140"/>
        <v>0</v>
      </c>
      <c r="T272" s="90">
        <f t="shared" ref="T272:AC272" si="141">SUM(T92,T137,T182,T227)</f>
        <v>0</v>
      </c>
      <c r="U272" s="90">
        <f t="shared" si="141"/>
        <v>0</v>
      </c>
      <c r="V272" s="90">
        <f t="shared" si="141"/>
        <v>0</v>
      </c>
      <c r="W272" s="90">
        <f t="shared" si="141"/>
        <v>0</v>
      </c>
      <c r="X272" s="90">
        <f t="shared" si="141"/>
        <v>0</v>
      </c>
      <c r="Y272" s="90">
        <f t="shared" si="141"/>
        <v>0</v>
      </c>
      <c r="Z272" s="90">
        <f t="shared" si="141"/>
        <v>0</v>
      </c>
      <c r="AA272" s="90">
        <f t="shared" si="141"/>
        <v>0</v>
      </c>
      <c r="AB272" s="90">
        <f t="shared" si="141"/>
        <v>0</v>
      </c>
      <c r="AC272" s="91">
        <f t="shared" si="141"/>
        <v>0</v>
      </c>
      <c r="AE272" s="476">
        <f t="shared" si="137"/>
        <v>0</v>
      </c>
      <c r="AG272" s="476">
        <f t="shared" ref="AG272" si="142">SUM(AG92,AG137,AG182,AG227)</f>
        <v>0</v>
      </c>
      <c r="AI272" s="476">
        <f t="shared" ref="AI272" si="143">SUM(AI92,AI137,AI182,AI227)</f>
        <v>0</v>
      </c>
      <c r="AK272" s="194"/>
    </row>
    <row r="273" spans="2:37" ht="12.75" customHeight="1" outlineLevel="1">
      <c r="D273" s="106" t="str">
        <f t="shared" si="19"/>
        <v>[Staff Functions Line 32]</v>
      </c>
      <c r="E273" s="89"/>
      <c r="F273" s="107" t="str">
        <f t="shared" si="20"/>
        <v>£000/ FTE</v>
      </c>
      <c r="G273" s="90">
        <f t="shared" ref="G273:S273" si="144">SUM(G93,G138,G183,G228)</f>
        <v>0</v>
      </c>
      <c r="H273" s="90">
        <f t="shared" si="144"/>
        <v>0</v>
      </c>
      <c r="I273" s="90">
        <f t="shared" si="144"/>
        <v>0</v>
      </c>
      <c r="J273" s="90">
        <f t="shared" si="144"/>
        <v>0</v>
      </c>
      <c r="K273" s="90">
        <f t="shared" si="144"/>
        <v>0</v>
      </c>
      <c r="L273" s="90">
        <f t="shared" si="144"/>
        <v>0</v>
      </c>
      <c r="M273" s="90">
        <f t="shared" si="144"/>
        <v>0</v>
      </c>
      <c r="N273" s="90">
        <f t="shared" si="144"/>
        <v>0</v>
      </c>
      <c r="O273" s="90">
        <f t="shared" si="144"/>
        <v>0</v>
      </c>
      <c r="P273" s="90">
        <f t="shared" si="144"/>
        <v>0</v>
      </c>
      <c r="Q273" s="90">
        <f t="shared" si="144"/>
        <v>0</v>
      </c>
      <c r="R273" s="90">
        <f t="shared" si="144"/>
        <v>0</v>
      </c>
      <c r="S273" s="90">
        <f t="shared" si="144"/>
        <v>0</v>
      </c>
      <c r="T273" s="90">
        <f t="shared" ref="T273:AC273" si="145">SUM(T93,T138,T183,T228)</f>
        <v>0</v>
      </c>
      <c r="U273" s="90">
        <f t="shared" si="145"/>
        <v>0</v>
      </c>
      <c r="V273" s="90">
        <f t="shared" si="145"/>
        <v>0</v>
      </c>
      <c r="W273" s="90">
        <f t="shared" si="145"/>
        <v>0</v>
      </c>
      <c r="X273" s="90">
        <f t="shared" si="145"/>
        <v>0</v>
      </c>
      <c r="Y273" s="90">
        <f t="shared" si="145"/>
        <v>0</v>
      </c>
      <c r="Z273" s="90">
        <f t="shared" si="145"/>
        <v>0</v>
      </c>
      <c r="AA273" s="90">
        <f t="shared" si="145"/>
        <v>0</v>
      </c>
      <c r="AB273" s="90">
        <f t="shared" si="145"/>
        <v>0</v>
      </c>
      <c r="AC273" s="91">
        <f t="shared" si="145"/>
        <v>0</v>
      </c>
      <c r="AE273" s="476">
        <f t="shared" si="137"/>
        <v>0</v>
      </c>
      <c r="AG273" s="476">
        <f t="shared" ref="AG273" si="146">SUM(AG93,AG138,AG183,AG228)</f>
        <v>0</v>
      </c>
      <c r="AI273" s="476">
        <f t="shared" ref="AI273" si="147">SUM(AI93,AI138,AI183,AI228)</f>
        <v>0</v>
      </c>
      <c r="AK273" s="194"/>
    </row>
    <row r="274" spans="2:37" ht="12.75" customHeight="1" outlineLevel="1">
      <c r="D274" s="106" t="str">
        <f t="shared" si="19"/>
        <v>[Staff Functions Line 33]</v>
      </c>
      <c r="E274" s="89"/>
      <c r="F274" s="107" t="str">
        <f t="shared" si="20"/>
        <v>£000/ FTE</v>
      </c>
      <c r="G274" s="90">
        <f t="shared" ref="G274:S274" si="148">SUM(G94,G139,G184,G229)</f>
        <v>0</v>
      </c>
      <c r="H274" s="90">
        <f t="shared" si="148"/>
        <v>0</v>
      </c>
      <c r="I274" s="90">
        <f t="shared" si="148"/>
        <v>0</v>
      </c>
      <c r="J274" s="90">
        <f t="shared" si="148"/>
        <v>0</v>
      </c>
      <c r="K274" s="90">
        <f t="shared" si="148"/>
        <v>0</v>
      </c>
      <c r="L274" s="90">
        <f t="shared" si="148"/>
        <v>0</v>
      </c>
      <c r="M274" s="90">
        <f t="shared" si="148"/>
        <v>0</v>
      </c>
      <c r="N274" s="90">
        <f t="shared" si="148"/>
        <v>0</v>
      </c>
      <c r="O274" s="90">
        <f t="shared" si="148"/>
        <v>0</v>
      </c>
      <c r="P274" s="90">
        <f t="shared" si="148"/>
        <v>0</v>
      </c>
      <c r="Q274" s="90">
        <f t="shared" si="148"/>
        <v>0</v>
      </c>
      <c r="R274" s="90">
        <f t="shared" si="148"/>
        <v>0</v>
      </c>
      <c r="S274" s="90">
        <f t="shared" si="148"/>
        <v>0</v>
      </c>
      <c r="T274" s="90">
        <f t="shared" ref="T274:AC274" si="149">SUM(T94,T139,T184,T229)</f>
        <v>0</v>
      </c>
      <c r="U274" s="90">
        <f t="shared" si="149"/>
        <v>0</v>
      </c>
      <c r="V274" s="90">
        <f t="shared" si="149"/>
        <v>0</v>
      </c>
      <c r="W274" s="90">
        <f t="shared" si="149"/>
        <v>0</v>
      </c>
      <c r="X274" s="90">
        <f t="shared" si="149"/>
        <v>0</v>
      </c>
      <c r="Y274" s="90">
        <f t="shared" si="149"/>
        <v>0</v>
      </c>
      <c r="Z274" s="90">
        <f t="shared" si="149"/>
        <v>0</v>
      </c>
      <c r="AA274" s="90">
        <f t="shared" si="149"/>
        <v>0</v>
      </c>
      <c r="AB274" s="90">
        <f t="shared" si="149"/>
        <v>0</v>
      </c>
      <c r="AC274" s="91">
        <f t="shared" si="149"/>
        <v>0</v>
      </c>
      <c r="AE274" s="476">
        <f t="shared" si="137"/>
        <v>0</v>
      </c>
      <c r="AG274" s="476">
        <f t="shared" ref="AG274" si="150">SUM(AG94,AG139,AG184,AG229)</f>
        <v>0</v>
      </c>
      <c r="AI274" s="476">
        <f t="shared" ref="AI274" si="151">SUM(AI94,AI139,AI184,AI229)</f>
        <v>0</v>
      </c>
      <c r="AK274" s="194"/>
    </row>
    <row r="275" spans="2:37" ht="12.75" customHeight="1" outlineLevel="1">
      <c r="D275" s="106" t="str">
        <f t="shared" si="19"/>
        <v>[Staff Functions Line 34]</v>
      </c>
      <c r="E275" s="89"/>
      <c r="F275" s="107" t="str">
        <f t="shared" si="20"/>
        <v>£000/ FTE</v>
      </c>
      <c r="G275" s="90">
        <f t="shared" ref="G275:S275" si="152">SUM(G95,G140,G185,G230)</f>
        <v>0</v>
      </c>
      <c r="H275" s="90">
        <f t="shared" si="152"/>
        <v>0</v>
      </c>
      <c r="I275" s="90">
        <f t="shared" si="152"/>
        <v>0</v>
      </c>
      <c r="J275" s="90">
        <f t="shared" si="152"/>
        <v>0</v>
      </c>
      <c r="K275" s="90">
        <f t="shared" si="152"/>
        <v>0</v>
      </c>
      <c r="L275" s="90">
        <f t="shared" si="152"/>
        <v>0</v>
      </c>
      <c r="M275" s="90">
        <f t="shared" si="152"/>
        <v>0</v>
      </c>
      <c r="N275" s="90">
        <f t="shared" si="152"/>
        <v>0</v>
      </c>
      <c r="O275" s="90">
        <f t="shared" si="152"/>
        <v>0</v>
      </c>
      <c r="P275" s="90">
        <f t="shared" si="152"/>
        <v>0</v>
      </c>
      <c r="Q275" s="90">
        <f t="shared" si="152"/>
        <v>0</v>
      </c>
      <c r="R275" s="90">
        <f t="shared" si="152"/>
        <v>0</v>
      </c>
      <c r="S275" s="90">
        <f t="shared" si="152"/>
        <v>0</v>
      </c>
      <c r="T275" s="90">
        <f t="shared" ref="T275:AC275" si="153">SUM(T95,T140,T185,T230)</f>
        <v>0</v>
      </c>
      <c r="U275" s="90">
        <f t="shared" si="153"/>
        <v>0</v>
      </c>
      <c r="V275" s="90">
        <f t="shared" si="153"/>
        <v>0</v>
      </c>
      <c r="W275" s="90">
        <f t="shared" si="153"/>
        <v>0</v>
      </c>
      <c r="X275" s="90">
        <f t="shared" si="153"/>
        <v>0</v>
      </c>
      <c r="Y275" s="90">
        <f t="shared" si="153"/>
        <v>0</v>
      </c>
      <c r="Z275" s="90">
        <f t="shared" si="153"/>
        <v>0</v>
      </c>
      <c r="AA275" s="90">
        <f t="shared" si="153"/>
        <v>0</v>
      </c>
      <c r="AB275" s="90">
        <f t="shared" si="153"/>
        <v>0</v>
      </c>
      <c r="AC275" s="91">
        <f t="shared" si="153"/>
        <v>0</v>
      </c>
      <c r="AE275" s="476">
        <f t="shared" si="137"/>
        <v>0</v>
      </c>
      <c r="AG275" s="476">
        <f t="shared" ref="AG275" si="154">SUM(AG95,AG140,AG185,AG230)</f>
        <v>0</v>
      </c>
      <c r="AI275" s="476">
        <f t="shared" ref="AI275" si="155">SUM(AI95,AI140,AI185,AI230)</f>
        <v>0</v>
      </c>
      <c r="AK275" s="194"/>
    </row>
    <row r="276" spans="2:37" ht="12.75" customHeight="1" outlineLevel="1">
      <c r="D276" s="106" t="str">
        <f t="shared" si="19"/>
        <v>[Staff Functions Line 35]</v>
      </c>
      <c r="E276" s="89"/>
      <c r="F276" s="107" t="str">
        <f t="shared" si="20"/>
        <v>£000/ FTE</v>
      </c>
      <c r="G276" s="90">
        <f t="shared" ref="G276:S276" si="156">SUM(G96,G141,G186,G231)</f>
        <v>0</v>
      </c>
      <c r="H276" s="90">
        <f t="shared" si="156"/>
        <v>0</v>
      </c>
      <c r="I276" s="90">
        <f t="shared" si="156"/>
        <v>0</v>
      </c>
      <c r="J276" s="90">
        <f t="shared" si="156"/>
        <v>0</v>
      </c>
      <c r="K276" s="90">
        <f t="shared" si="156"/>
        <v>0</v>
      </c>
      <c r="L276" s="90">
        <f t="shared" si="156"/>
        <v>0</v>
      </c>
      <c r="M276" s="90">
        <f t="shared" si="156"/>
        <v>0</v>
      </c>
      <c r="N276" s="90">
        <f t="shared" si="156"/>
        <v>0</v>
      </c>
      <c r="O276" s="90">
        <f t="shared" si="156"/>
        <v>0</v>
      </c>
      <c r="P276" s="90">
        <f t="shared" si="156"/>
        <v>0</v>
      </c>
      <c r="Q276" s="90">
        <f t="shared" si="156"/>
        <v>0</v>
      </c>
      <c r="R276" s="90">
        <f t="shared" si="156"/>
        <v>0</v>
      </c>
      <c r="S276" s="90">
        <f t="shared" si="156"/>
        <v>0</v>
      </c>
      <c r="T276" s="90">
        <f t="shared" ref="T276:AC276" si="157">SUM(T96,T141,T186,T231)</f>
        <v>0</v>
      </c>
      <c r="U276" s="90">
        <f t="shared" si="157"/>
        <v>0</v>
      </c>
      <c r="V276" s="90">
        <f t="shared" si="157"/>
        <v>0</v>
      </c>
      <c r="W276" s="90">
        <f t="shared" si="157"/>
        <v>0</v>
      </c>
      <c r="X276" s="90">
        <f t="shared" si="157"/>
        <v>0</v>
      </c>
      <c r="Y276" s="90">
        <f t="shared" si="157"/>
        <v>0</v>
      </c>
      <c r="Z276" s="90">
        <f t="shared" si="157"/>
        <v>0</v>
      </c>
      <c r="AA276" s="90">
        <f t="shared" si="157"/>
        <v>0</v>
      </c>
      <c r="AB276" s="90">
        <f t="shared" si="157"/>
        <v>0</v>
      </c>
      <c r="AC276" s="91">
        <f t="shared" si="157"/>
        <v>0</v>
      </c>
      <c r="AE276" s="476">
        <f t="shared" si="137"/>
        <v>0</v>
      </c>
      <c r="AG276" s="476">
        <f t="shared" ref="AG276" si="158">SUM(AG96,AG141,AG186,AG231)</f>
        <v>0</v>
      </c>
      <c r="AI276" s="476">
        <f t="shared" ref="AI276" si="159">SUM(AI96,AI141,AI186,AI231)</f>
        <v>0</v>
      </c>
      <c r="AK276" s="194"/>
    </row>
    <row r="277" spans="2:37" ht="12.75" customHeight="1" outlineLevel="1">
      <c r="D277" s="106" t="str">
        <f t="shared" si="19"/>
        <v>[Staff Functions Line 36]</v>
      </c>
      <c r="E277" s="89"/>
      <c r="F277" s="107" t="str">
        <f t="shared" si="20"/>
        <v>£000/ FTE</v>
      </c>
      <c r="G277" s="90">
        <f t="shared" ref="G277:S277" si="160">SUM(G97,G142,G187,G232)</f>
        <v>0</v>
      </c>
      <c r="H277" s="90">
        <f t="shared" si="160"/>
        <v>0</v>
      </c>
      <c r="I277" s="90">
        <f t="shared" si="160"/>
        <v>0</v>
      </c>
      <c r="J277" s="90">
        <f t="shared" si="160"/>
        <v>0</v>
      </c>
      <c r="K277" s="90">
        <f t="shared" si="160"/>
        <v>0</v>
      </c>
      <c r="L277" s="90">
        <f t="shared" si="160"/>
        <v>0</v>
      </c>
      <c r="M277" s="90">
        <f t="shared" si="160"/>
        <v>0</v>
      </c>
      <c r="N277" s="90">
        <f t="shared" si="160"/>
        <v>0</v>
      </c>
      <c r="O277" s="90">
        <f t="shared" si="160"/>
        <v>0</v>
      </c>
      <c r="P277" s="90">
        <f t="shared" si="160"/>
        <v>0</v>
      </c>
      <c r="Q277" s="90">
        <f t="shared" si="160"/>
        <v>0</v>
      </c>
      <c r="R277" s="90">
        <f t="shared" si="160"/>
        <v>0</v>
      </c>
      <c r="S277" s="90">
        <f t="shared" si="160"/>
        <v>0</v>
      </c>
      <c r="T277" s="90">
        <f t="shared" ref="T277:AB277" si="161">SUM(T97,T142,T187,T232)</f>
        <v>0</v>
      </c>
      <c r="U277" s="90">
        <f t="shared" si="161"/>
        <v>0</v>
      </c>
      <c r="V277" s="90">
        <f t="shared" si="161"/>
        <v>0</v>
      </c>
      <c r="W277" s="90">
        <f t="shared" si="161"/>
        <v>0</v>
      </c>
      <c r="X277" s="90">
        <f t="shared" si="161"/>
        <v>0</v>
      </c>
      <c r="Y277" s="90">
        <f t="shared" si="161"/>
        <v>0</v>
      </c>
      <c r="Z277" s="90">
        <f t="shared" si="161"/>
        <v>0</v>
      </c>
      <c r="AA277" s="90">
        <f t="shared" si="161"/>
        <v>0</v>
      </c>
      <c r="AB277" s="90">
        <f t="shared" si="161"/>
        <v>0</v>
      </c>
      <c r="AC277" s="91">
        <f t="shared" ref="AC277" si="162">SUM(AC97,AC142,AC187,AC232)</f>
        <v>0</v>
      </c>
      <c r="AE277" s="476">
        <f t="shared" ref="AE277" si="163">SUM(AE97,AE142,AE187,AE232)</f>
        <v>0</v>
      </c>
      <c r="AG277" s="476">
        <f t="shared" ref="AG277" si="164">SUM(AG97,AG142,AG187,AG232)</f>
        <v>0</v>
      </c>
      <c r="AI277" s="476">
        <f t="shared" ref="AI277" si="165">SUM(AI97,AI142,AI187,AI232)</f>
        <v>0</v>
      </c>
      <c r="AK277" s="194"/>
    </row>
    <row r="278" spans="2:37" ht="12.75" customHeight="1" outlineLevel="1">
      <c r="D278" s="106" t="str">
        <f t="shared" si="19"/>
        <v>[Staff Functions Line 37]</v>
      </c>
      <c r="E278" s="89"/>
      <c r="F278" s="107" t="str">
        <f t="shared" si="20"/>
        <v>£000/ FTE</v>
      </c>
      <c r="G278" s="90">
        <f t="shared" ref="G278:S278" si="166">SUM(G98,G143,G188,G233)</f>
        <v>0</v>
      </c>
      <c r="H278" s="90">
        <f t="shared" si="166"/>
        <v>0</v>
      </c>
      <c r="I278" s="90">
        <f t="shared" si="166"/>
        <v>0</v>
      </c>
      <c r="J278" s="90">
        <f t="shared" si="166"/>
        <v>0</v>
      </c>
      <c r="K278" s="90">
        <f t="shared" si="166"/>
        <v>0</v>
      </c>
      <c r="L278" s="90">
        <f t="shared" si="166"/>
        <v>0</v>
      </c>
      <c r="M278" s="90">
        <f t="shared" si="166"/>
        <v>0</v>
      </c>
      <c r="N278" s="90">
        <f t="shared" si="166"/>
        <v>0</v>
      </c>
      <c r="O278" s="90">
        <f t="shared" si="166"/>
        <v>0</v>
      </c>
      <c r="P278" s="90">
        <f t="shared" si="166"/>
        <v>0</v>
      </c>
      <c r="Q278" s="90">
        <f t="shared" si="166"/>
        <v>0</v>
      </c>
      <c r="R278" s="90">
        <f t="shared" si="166"/>
        <v>0</v>
      </c>
      <c r="S278" s="90">
        <f t="shared" si="166"/>
        <v>0</v>
      </c>
      <c r="T278" s="90">
        <f t="shared" ref="T278:AC278" si="167">SUM(T98,T143,T188,T233)</f>
        <v>0</v>
      </c>
      <c r="U278" s="90">
        <f t="shared" si="167"/>
        <v>0</v>
      </c>
      <c r="V278" s="90">
        <f t="shared" si="167"/>
        <v>0</v>
      </c>
      <c r="W278" s="90">
        <f t="shared" si="167"/>
        <v>0</v>
      </c>
      <c r="X278" s="90">
        <f t="shared" si="167"/>
        <v>0</v>
      </c>
      <c r="Y278" s="90">
        <f t="shared" si="167"/>
        <v>0</v>
      </c>
      <c r="Z278" s="90">
        <f t="shared" si="167"/>
        <v>0</v>
      </c>
      <c r="AA278" s="90">
        <f t="shared" si="167"/>
        <v>0</v>
      </c>
      <c r="AB278" s="90">
        <f t="shared" si="167"/>
        <v>0</v>
      </c>
      <c r="AC278" s="91">
        <f t="shared" si="167"/>
        <v>0</v>
      </c>
      <c r="AE278" s="476">
        <f t="shared" ref="AE278" si="168">SUM(AE98,AE143,AE188,AE233)</f>
        <v>0</v>
      </c>
      <c r="AG278" s="476">
        <f t="shared" ref="AG278" si="169">SUM(AG98,AG143,AG188,AG233)</f>
        <v>0</v>
      </c>
      <c r="AI278" s="476">
        <f t="shared" ref="AI278" si="170">SUM(AI98,AI143,AI188,AI233)</f>
        <v>0</v>
      </c>
      <c r="AK278" s="194"/>
    </row>
    <row r="279" spans="2:37" ht="12.75" customHeight="1" outlineLevel="1">
      <c r="D279" s="106" t="str">
        <f t="shared" si="19"/>
        <v>[Staff Functions Line 38]</v>
      </c>
      <c r="E279" s="89"/>
      <c r="F279" s="107" t="str">
        <f t="shared" si="20"/>
        <v>£000/ FTE</v>
      </c>
      <c r="G279" s="90">
        <f t="shared" ref="G279:S279" si="171">SUM(G99,G144,G189,G234)</f>
        <v>0</v>
      </c>
      <c r="H279" s="90">
        <f t="shared" si="171"/>
        <v>0</v>
      </c>
      <c r="I279" s="90">
        <f t="shared" si="171"/>
        <v>0</v>
      </c>
      <c r="J279" s="90">
        <f t="shared" si="171"/>
        <v>0</v>
      </c>
      <c r="K279" s="90">
        <f t="shared" si="171"/>
        <v>0</v>
      </c>
      <c r="L279" s="90">
        <f t="shared" si="171"/>
        <v>0</v>
      </c>
      <c r="M279" s="90">
        <f t="shared" si="171"/>
        <v>0</v>
      </c>
      <c r="N279" s="90">
        <f t="shared" si="171"/>
        <v>0</v>
      </c>
      <c r="O279" s="90">
        <f t="shared" si="171"/>
        <v>0</v>
      </c>
      <c r="P279" s="90">
        <f t="shared" si="171"/>
        <v>0</v>
      </c>
      <c r="Q279" s="90">
        <f t="shared" si="171"/>
        <v>0</v>
      </c>
      <c r="R279" s="90">
        <f t="shared" si="171"/>
        <v>0</v>
      </c>
      <c r="S279" s="90">
        <f t="shared" si="171"/>
        <v>0</v>
      </c>
      <c r="T279" s="90">
        <f t="shared" ref="T279:AC279" si="172">SUM(T99,T144,T189,T234)</f>
        <v>0</v>
      </c>
      <c r="U279" s="90">
        <f t="shared" si="172"/>
        <v>0</v>
      </c>
      <c r="V279" s="90">
        <f t="shared" si="172"/>
        <v>0</v>
      </c>
      <c r="W279" s="90">
        <f t="shared" si="172"/>
        <v>0</v>
      </c>
      <c r="X279" s="90">
        <f t="shared" si="172"/>
        <v>0</v>
      </c>
      <c r="Y279" s="90">
        <f t="shared" si="172"/>
        <v>0</v>
      </c>
      <c r="Z279" s="90">
        <f t="shared" si="172"/>
        <v>0</v>
      </c>
      <c r="AA279" s="90">
        <f t="shared" si="172"/>
        <v>0</v>
      </c>
      <c r="AB279" s="90">
        <f t="shared" si="172"/>
        <v>0</v>
      </c>
      <c r="AC279" s="91">
        <f t="shared" si="172"/>
        <v>0</v>
      </c>
      <c r="AE279" s="476">
        <f t="shared" ref="AE279" si="173">SUM(AE99,AE144,AE189,AE234)</f>
        <v>0</v>
      </c>
      <c r="AG279" s="476">
        <f t="shared" ref="AG279" si="174">SUM(AG99,AG144,AG189,AG234)</f>
        <v>0</v>
      </c>
      <c r="AI279" s="476">
        <f t="shared" ref="AI279" si="175">SUM(AI99,AI144,AI189,AI234)</f>
        <v>0</v>
      </c>
      <c r="AK279" s="194"/>
    </row>
    <row r="280" spans="2:37" ht="12.75" customHeight="1" outlineLevel="1">
      <c r="D280" s="106" t="str">
        <f t="shared" si="19"/>
        <v>[Staff Functions Line 39]</v>
      </c>
      <c r="E280" s="89"/>
      <c r="F280" s="107" t="str">
        <f t="shared" si="20"/>
        <v>£000/ FTE</v>
      </c>
      <c r="G280" s="90">
        <f t="shared" ref="G280:S280" si="176">SUM(G100,G145,G190,G235)</f>
        <v>0</v>
      </c>
      <c r="H280" s="90">
        <f t="shared" si="176"/>
        <v>0</v>
      </c>
      <c r="I280" s="90">
        <f t="shared" si="176"/>
        <v>0</v>
      </c>
      <c r="J280" s="90">
        <f t="shared" si="176"/>
        <v>0</v>
      </c>
      <c r="K280" s="90">
        <f t="shared" si="176"/>
        <v>0</v>
      </c>
      <c r="L280" s="90">
        <f t="shared" si="176"/>
        <v>0</v>
      </c>
      <c r="M280" s="90">
        <f t="shared" si="176"/>
        <v>0</v>
      </c>
      <c r="N280" s="90">
        <f t="shared" si="176"/>
        <v>0</v>
      </c>
      <c r="O280" s="90">
        <f t="shared" si="176"/>
        <v>0</v>
      </c>
      <c r="P280" s="90">
        <f t="shared" si="176"/>
        <v>0</v>
      </c>
      <c r="Q280" s="90">
        <f t="shared" si="176"/>
        <v>0</v>
      </c>
      <c r="R280" s="90">
        <f t="shared" si="176"/>
        <v>0</v>
      </c>
      <c r="S280" s="90">
        <f t="shared" si="176"/>
        <v>0</v>
      </c>
      <c r="T280" s="90">
        <f t="shared" ref="T280:AC280" si="177">SUM(T100,T145,T190,T235)</f>
        <v>0</v>
      </c>
      <c r="U280" s="90">
        <f t="shared" si="177"/>
        <v>0</v>
      </c>
      <c r="V280" s="90">
        <f t="shared" si="177"/>
        <v>0</v>
      </c>
      <c r="W280" s="90">
        <f t="shared" si="177"/>
        <v>0</v>
      </c>
      <c r="X280" s="90">
        <f t="shared" si="177"/>
        <v>0</v>
      </c>
      <c r="Y280" s="90">
        <f t="shared" si="177"/>
        <v>0</v>
      </c>
      <c r="Z280" s="90">
        <f t="shared" si="177"/>
        <v>0</v>
      </c>
      <c r="AA280" s="90">
        <f t="shared" si="177"/>
        <v>0</v>
      </c>
      <c r="AB280" s="90">
        <f t="shared" si="177"/>
        <v>0</v>
      </c>
      <c r="AC280" s="91">
        <f t="shared" si="177"/>
        <v>0</v>
      </c>
      <c r="AE280" s="476">
        <f t="shared" ref="AE280" si="178">SUM(AE100,AE145,AE190,AE235)</f>
        <v>0</v>
      </c>
      <c r="AG280" s="476">
        <f t="shared" ref="AG280" si="179">SUM(AG100,AG145,AG190,AG235)</f>
        <v>0</v>
      </c>
      <c r="AI280" s="476">
        <f t="shared" ref="AI280" si="180">SUM(AI100,AI145,AI190,AI235)</f>
        <v>0</v>
      </c>
      <c r="AK280" s="194"/>
    </row>
    <row r="281" spans="2:37" ht="12.75" customHeight="1" outlineLevel="1">
      <c r="D281" s="117" t="str">
        <f t="shared" ref="D281" si="181">D236</f>
        <v>[Staff Functions Line 40]</v>
      </c>
      <c r="E281" s="175"/>
      <c r="F281" s="118" t="str">
        <f t="shared" si="20"/>
        <v>£000/ FTE</v>
      </c>
      <c r="G281" s="199">
        <f t="shared" ref="G281:AB281" si="182">SUM(G101,G146,G191,G236)</f>
        <v>0</v>
      </c>
      <c r="H281" s="199">
        <f t="shared" si="182"/>
        <v>0</v>
      </c>
      <c r="I281" s="199">
        <f t="shared" si="182"/>
        <v>0</v>
      </c>
      <c r="J281" s="199">
        <f t="shared" si="182"/>
        <v>0</v>
      </c>
      <c r="K281" s="199">
        <f t="shared" si="182"/>
        <v>0</v>
      </c>
      <c r="L281" s="199">
        <f t="shared" si="182"/>
        <v>0</v>
      </c>
      <c r="M281" s="199">
        <f t="shared" si="182"/>
        <v>0</v>
      </c>
      <c r="N281" s="199">
        <f t="shared" si="182"/>
        <v>0</v>
      </c>
      <c r="O281" s="199">
        <f t="shared" si="182"/>
        <v>0</v>
      </c>
      <c r="P281" s="199">
        <f t="shared" si="182"/>
        <v>0</v>
      </c>
      <c r="Q281" s="199">
        <f t="shared" si="182"/>
        <v>0</v>
      </c>
      <c r="R281" s="199">
        <f t="shared" si="182"/>
        <v>0</v>
      </c>
      <c r="S281" s="199">
        <f t="shared" si="182"/>
        <v>0</v>
      </c>
      <c r="T281" s="199">
        <f t="shared" si="182"/>
        <v>0</v>
      </c>
      <c r="U281" s="199">
        <f t="shared" si="182"/>
        <v>0</v>
      </c>
      <c r="V281" s="199">
        <f t="shared" si="182"/>
        <v>0</v>
      </c>
      <c r="W281" s="199">
        <f t="shared" si="182"/>
        <v>0</v>
      </c>
      <c r="X281" s="199">
        <f t="shared" si="182"/>
        <v>0</v>
      </c>
      <c r="Y281" s="199">
        <f t="shared" si="182"/>
        <v>0</v>
      </c>
      <c r="Z281" s="199">
        <f t="shared" si="182"/>
        <v>0</v>
      </c>
      <c r="AA281" s="199">
        <f t="shared" si="182"/>
        <v>0</v>
      </c>
      <c r="AB281" s="199">
        <f t="shared" si="182"/>
        <v>0</v>
      </c>
      <c r="AC281" s="200">
        <f t="shared" ref="AC281" si="183">SUM(AC101,AC146,AC191,AC236)</f>
        <v>0</v>
      </c>
      <c r="AE281" s="524">
        <f t="shared" ref="AE281" si="184">SUM(AE101,AE146,AE191,AE236)</f>
        <v>0</v>
      </c>
      <c r="AG281" s="524">
        <f t="shared" ref="AG281" si="185">SUM(AG101,AG146,AG191,AG236)</f>
        <v>0</v>
      </c>
      <c r="AI281" s="524">
        <f t="shared" ref="AI281" si="186">SUM(AI101,AI146,AI191,AI236)</f>
        <v>0</v>
      </c>
      <c r="AK281" s="855"/>
    </row>
    <row r="282" spans="2:37" ht="12.75" customHeight="1" outlineLevel="1">
      <c r="G282" s="90"/>
      <c r="H282" s="90"/>
      <c r="I282" s="90"/>
      <c r="J282" s="90"/>
      <c r="K282" s="90"/>
      <c r="L282" s="90"/>
      <c r="M282" s="90"/>
      <c r="N282" s="90"/>
      <c r="O282" s="90"/>
      <c r="P282" s="90"/>
      <c r="Q282" s="90"/>
      <c r="R282" s="90"/>
      <c r="S282" s="90"/>
      <c r="T282" s="90"/>
      <c r="U282" s="90"/>
      <c r="V282" s="90"/>
      <c r="W282" s="90"/>
      <c r="X282" s="90"/>
      <c r="Y282" s="90"/>
      <c r="Z282" s="90"/>
      <c r="AA282" s="90"/>
      <c r="AB282" s="90"/>
      <c r="AC282" s="90"/>
      <c r="AE282" s="90"/>
      <c r="AG282" s="90"/>
      <c r="AI282" s="90"/>
    </row>
    <row r="283" spans="2:37" ht="12.75" customHeight="1" outlineLevel="1">
      <c r="D283" s="188" t="str">
        <f>"Average "&amp;B240</f>
        <v>Average Total Cost per FTE</v>
      </c>
      <c r="E283" s="189"/>
      <c r="F283" s="190" t="str">
        <f>F281</f>
        <v>£000/ FTE</v>
      </c>
      <c r="G283" s="191">
        <f t="shared" ref="G283:AC283" si="187">IF(G$58=0,0,SUMPRODUCT(G242:G281,G$17:G$56)/G$58)</f>
        <v>0</v>
      </c>
      <c r="H283" s="191">
        <f t="shared" si="187"/>
        <v>0</v>
      </c>
      <c r="I283" s="191">
        <f t="shared" si="187"/>
        <v>0</v>
      </c>
      <c r="J283" s="191">
        <f t="shared" si="187"/>
        <v>0</v>
      </c>
      <c r="K283" s="191">
        <f t="shared" si="187"/>
        <v>0</v>
      </c>
      <c r="L283" s="191">
        <f t="shared" si="187"/>
        <v>0</v>
      </c>
      <c r="M283" s="191">
        <f t="shared" si="187"/>
        <v>0</v>
      </c>
      <c r="N283" s="191">
        <f t="shared" si="187"/>
        <v>0</v>
      </c>
      <c r="O283" s="191">
        <f t="shared" si="187"/>
        <v>0</v>
      </c>
      <c r="P283" s="191">
        <f t="shared" si="187"/>
        <v>0</v>
      </c>
      <c r="Q283" s="191">
        <f t="shared" si="187"/>
        <v>0</v>
      </c>
      <c r="R283" s="191">
        <f t="shared" si="187"/>
        <v>0</v>
      </c>
      <c r="S283" s="191">
        <f t="shared" si="187"/>
        <v>0</v>
      </c>
      <c r="T283" s="191">
        <f t="shared" si="187"/>
        <v>0</v>
      </c>
      <c r="U283" s="191">
        <f t="shared" si="187"/>
        <v>0</v>
      </c>
      <c r="V283" s="191">
        <f t="shared" si="187"/>
        <v>0</v>
      </c>
      <c r="W283" s="191">
        <f t="shared" si="187"/>
        <v>0</v>
      </c>
      <c r="X283" s="191">
        <f t="shared" si="187"/>
        <v>0</v>
      </c>
      <c r="Y283" s="191">
        <f t="shared" si="187"/>
        <v>0</v>
      </c>
      <c r="Z283" s="191">
        <f t="shared" si="187"/>
        <v>0</v>
      </c>
      <c r="AA283" s="191">
        <f t="shared" si="187"/>
        <v>0</v>
      </c>
      <c r="AB283" s="191">
        <f t="shared" si="187"/>
        <v>0</v>
      </c>
      <c r="AC283" s="192">
        <f t="shared" si="187"/>
        <v>0</v>
      </c>
      <c r="AE283" s="509">
        <f>IF(AE$58=0,0,SUMPRODUCT(AE242:AE281,AE$17:AE$56)/AE$58)</f>
        <v>0</v>
      </c>
      <c r="AG283" s="509">
        <f>IF(AG$58=0,0,SUMPRODUCT(AG242:AG281,AG$17:AG$56)/AG$58)</f>
        <v>0</v>
      </c>
      <c r="AI283" s="509">
        <f>IF(AI$58=0,0,SUMPRODUCT(AI242:AI281,AI$17:AI$56)/AI$58)</f>
        <v>0</v>
      </c>
      <c r="AK283" s="853"/>
    </row>
    <row r="285" spans="2:37">
      <c r="B285" s="15" t="s">
        <v>449</v>
      </c>
      <c r="C285" s="15"/>
      <c r="D285" s="170"/>
      <c r="E285" s="170"/>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row>
    <row r="286" spans="2:37" ht="12.75" customHeight="1" outlineLevel="1"/>
    <row r="287" spans="2:37" ht="12.75" customHeight="1" outlineLevel="1">
      <c r="D287" s="100" t="str">
        <f t="shared" ref="D287:D325" si="188">D242</f>
        <v>Drivers</v>
      </c>
      <c r="E287" s="85"/>
      <c r="F287" s="101" t="s">
        <v>102</v>
      </c>
      <c r="G287" s="86">
        <f t="shared" ref="G287:AC287" si="189">G17*G242</f>
        <v>0</v>
      </c>
      <c r="H287" s="86">
        <f t="shared" si="189"/>
        <v>0</v>
      </c>
      <c r="I287" s="86">
        <f t="shared" si="189"/>
        <v>0</v>
      </c>
      <c r="J287" s="86">
        <f t="shared" si="189"/>
        <v>0</v>
      </c>
      <c r="K287" s="86">
        <f t="shared" si="189"/>
        <v>0</v>
      </c>
      <c r="L287" s="86">
        <f t="shared" si="189"/>
        <v>0</v>
      </c>
      <c r="M287" s="86">
        <f t="shared" si="189"/>
        <v>0</v>
      </c>
      <c r="N287" s="86">
        <f t="shared" si="189"/>
        <v>0</v>
      </c>
      <c r="O287" s="86">
        <f t="shared" si="189"/>
        <v>0</v>
      </c>
      <c r="P287" s="86">
        <f t="shared" si="189"/>
        <v>0</v>
      </c>
      <c r="Q287" s="86">
        <f t="shared" si="189"/>
        <v>0</v>
      </c>
      <c r="R287" s="86">
        <f t="shared" si="189"/>
        <v>0</v>
      </c>
      <c r="S287" s="86">
        <f t="shared" si="189"/>
        <v>0</v>
      </c>
      <c r="T287" s="86">
        <f t="shared" si="189"/>
        <v>0</v>
      </c>
      <c r="U287" s="86">
        <f t="shared" si="189"/>
        <v>0</v>
      </c>
      <c r="V287" s="86">
        <f t="shared" si="189"/>
        <v>0</v>
      </c>
      <c r="W287" s="86">
        <f t="shared" si="189"/>
        <v>0</v>
      </c>
      <c r="X287" s="86">
        <f t="shared" si="189"/>
        <v>0</v>
      </c>
      <c r="Y287" s="86">
        <f t="shared" si="189"/>
        <v>0</v>
      </c>
      <c r="Z287" s="86">
        <f t="shared" si="189"/>
        <v>0</v>
      </c>
      <c r="AA287" s="86">
        <f t="shared" si="189"/>
        <v>0</v>
      </c>
      <c r="AB287" s="86">
        <f t="shared" si="189"/>
        <v>0</v>
      </c>
      <c r="AC287" s="87">
        <f t="shared" si="189"/>
        <v>0</v>
      </c>
      <c r="AE287" s="475">
        <f t="shared" ref="AE287:AE325" si="190">AE17*AE242</f>
        <v>0</v>
      </c>
      <c r="AG287" s="475">
        <f t="shared" ref="AG287:AG325" si="191">AG17*AG242</f>
        <v>0</v>
      </c>
      <c r="AI287" s="995">
        <f t="shared" ref="AI287:AI325" si="192">AI17*AI242</f>
        <v>0</v>
      </c>
      <c r="AK287" s="201"/>
    </row>
    <row r="288" spans="2:37" ht="12.75" customHeight="1" outlineLevel="1">
      <c r="D288" s="106" t="str">
        <f t="shared" si="188"/>
        <v>Trainee Drivers</v>
      </c>
      <c r="E288" s="89"/>
      <c r="F288" s="107" t="str">
        <f t="shared" ref="F288:F326" si="193">F287</f>
        <v>£000</v>
      </c>
      <c r="G288" s="90">
        <f t="shared" ref="G288:AC288" si="194">G18*G243</f>
        <v>0</v>
      </c>
      <c r="H288" s="90">
        <f t="shared" si="194"/>
        <v>0</v>
      </c>
      <c r="I288" s="90">
        <f t="shared" si="194"/>
        <v>0</v>
      </c>
      <c r="J288" s="90">
        <f t="shared" si="194"/>
        <v>0</v>
      </c>
      <c r="K288" s="90">
        <f t="shared" si="194"/>
        <v>0</v>
      </c>
      <c r="L288" s="90">
        <f t="shared" si="194"/>
        <v>0</v>
      </c>
      <c r="M288" s="90">
        <f t="shared" si="194"/>
        <v>0</v>
      </c>
      <c r="N288" s="90">
        <f t="shared" si="194"/>
        <v>0</v>
      </c>
      <c r="O288" s="90">
        <f t="shared" si="194"/>
        <v>0</v>
      </c>
      <c r="P288" s="90">
        <f t="shared" si="194"/>
        <v>0</v>
      </c>
      <c r="Q288" s="90">
        <f t="shared" si="194"/>
        <v>0</v>
      </c>
      <c r="R288" s="90">
        <f t="shared" si="194"/>
        <v>0</v>
      </c>
      <c r="S288" s="90">
        <f t="shared" si="194"/>
        <v>0</v>
      </c>
      <c r="T288" s="90">
        <f t="shared" si="194"/>
        <v>0</v>
      </c>
      <c r="U288" s="90">
        <f t="shared" si="194"/>
        <v>0</v>
      </c>
      <c r="V288" s="90">
        <f t="shared" si="194"/>
        <v>0</v>
      </c>
      <c r="W288" s="90">
        <f t="shared" si="194"/>
        <v>0</v>
      </c>
      <c r="X288" s="90">
        <f t="shared" si="194"/>
        <v>0</v>
      </c>
      <c r="Y288" s="90">
        <f t="shared" si="194"/>
        <v>0</v>
      </c>
      <c r="Z288" s="90">
        <f t="shared" si="194"/>
        <v>0</v>
      </c>
      <c r="AA288" s="90">
        <f t="shared" si="194"/>
        <v>0</v>
      </c>
      <c r="AB288" s="90">
        <f t="shared" si="194"/>
        <v>0</v>
      </c>
      <c r="AC288" s="91">
        <f t="shared" si="194"/>
        <v>0</v>
      </c>
      <c r="AE288" s="476">
        <f t="shared" si="190"/>
        <v>0</v>
      </c>
      <c r="AG288" s="476">
        <f t="shared" si="191"/>
        <v>0</v>
      </c>
      <c r="AI288" s="476">
        <f t="shared" si="192"/>
        <v>0</v>
      </c>
      <c r="AK288" s="202"/>
    </row>
    <row r="289" spans="4:37" ht="12.75" customHeight="1" outlineLevel="1">
      <c r="D289" s="106" t="str">
        <f t="shared" si="188"/>
        <v>Conductors</v>
      </c>
      <c r="E289" s="89"/>
      <c r="F289" s="107" t="str">
        <f t="shared" si="193"/>
        <v>£000</v>
      </c>
      <c r="G289" s="90">
        <f t="shared" ref="G289:AC289" si="195">G19*G244</f>
        <v>0</v>
      </c>
      <c r="H289" s="90">
        <f t="shared" si="195"/>
        <v>0</v>
      </c>
      <c r="I289" s="90">
        <f t="shared" si="195"/>
        <v>0</v>
      </c>
      <c r="J289" s="90">
        <f t="shared" si="195"/>
        <v>0</v>
      </c>
      <c r="K289" s="90">
        <f t="shared" si="195"/>
        <v>0</v>
      </c>
      <c r="L289" s="90">
        <f t="shared" si="195"/>
        <v>0</v>
      </c>
      <c r="M289" s="90">
        <f t="shared" si="195"/>
        <v>0</v>
      </c>
      <c r="N289" s="90">
        <f t="shared" si="195"/>
        <v>0</v>
      </c>
      <c r="O289" s="90">
        <f t="shared" si="195"/>
        <v>0</v>
      </c>
      <c r="P289" s="90">
        <f t="shared" si="195"/>
        <v>0</v>
      </c>
      <c r="Q289" s="90">
        <f t="shared" si="195"/>
        <v>0</v>
      </c>
      <c r="R289" s="90">
        <f t="shared" si="195"/>
        <v>0</v>
      </c>
      <c r="S289" s="90">
        <f t="shared" si="195"/>
        <v>0</v>
      </c>
      <c r="T289" s="90">
        <f t="shared" si="195"/>
        <v>0</v>
      </c>
      <c r="U289" s="90">
        <f t="shared" si="195"/>
        <v>0</v>
      </c>
      <c r="V289" s="90">
        <f t="shared" si="195"/>
        <v>0</v>
      </c>
      <c r="W289" s="90">
        <f t="shared" si="195"/>
        <v>0</v>
      </c>
      <c r="X289" s="90">
        <f t="shared" si="195"/>
        <v>0</v>
      </c>
      <c r="Y289" s="90">
        <f t="shared" si="195"/>
        <v>0</v>
      </c>
      <c r="Z289" s="90">
        <f t="shared" si="195"/>
        <v>0</v>
      </c>
      <c r="AA289" s="90">
        <f t="shared" si="195"/>
        <v>0</v>
      </c>
      <c r="AB289" s="90">
        <f t="shared" si="195"/>
        <v>0</v>
      </c>
      <c r="AC289" s="91">
        <f t="shared" si="195"/>
        <v>0</v>
      </c>
      <c r="AE289" s="476">
        <f t="shared" si="190"/>
        <v>0</v>
      </c>
      <c r="AG289" s="476">
        <f t="shared" si="191"/>
        <v>0</v>
      </c>
      <c r="AI289" s="476">
        <f t="shared" si="192"/>
        <v>0</v>
      </c>
      <c r="AK289" s="202"/>
    </row>
    <row r="290" spans="4:37" ht="12.75" customHeight="1" outlineLevel="1">
      <c r="D290" s="106" t="str">
        <f t="shared" si="188"/>
        <v>Trainee Conductors</v>
      </c>
      <c r="E290" s="89"/>
      <c r="F290" s="107" t="str">
        <f t="shared" si="193"/>
        <v>£000</v>
      </c>
      <c r="G290" s="90">
        <f t="shared" ref="G290:AC290" si="196">G20*G245</f>
        <v>0</v>
      </c>
      <c r="H290" s="90">
        <f t="shared" si="196"/>
        <v>0</v>
      </c>
      <c r="I290" s="90">
        <f t="shared" si="196"/>
        <v>0</v>
      </c>
      <c r="J290" s="90">
        <f t="shared" si="196"/>
        <v>0</v>
      </c>
      <c r="K290" s="90">
        <f t="shared" si="196"/>
        <v>0</v>
      </c>
      <c r="L290" s="90">
        <f t="shared" si="196"/>
        <v>0</v>
      </c>
      <c r="M290" s="90">
        <f t="shared" si="196"/>
        <v>0</v>
      </c>
      <c r="N290" s="90">
        <f t="shared" si="196"/>
        <v>0</v>
      </c>
      <c r="O290" s="90">
        <f t="shared" si="196"/>
        <v>0</v>
      </c>
      <c r="P290" s="90">
        <f t="shared" si="196"/>
        <v>0</v>
      </c>
      <c r="Q290" s="90">
        <f t="shared" si="196"/>
        <v>0</v>
      </c>
      <c r="R290" s="90">
        <f t="shared" si="196"/>
        <v>0</v>
      </c>
      <c r="S290" s="90">
        <f t="shared" si="196"/>
        <v>0</v>
      </c>
      <c r="T290" s="90">
        <f t="shared" si="196"/>
        <v>0</v>
      </c>
      <c r="U290" s="90">
        <f t="shared" si="196"/>
        <v>0</v>
      </c>
      <c r="V290" s="90">
        <f t="shared" si="196"/>
        <v>0</v>
      </c>
      <c r="W290" s="90">
        <f t="shared" si="196"/>
        <v>0</v>
      </c>
      <c r="X290" s="90">
        <f t="shared" si="196"/>
        <v>0</v>
      </c>
      <c r="Y290" s="90">
        <f t="shared" si="196"/>
        <v>0</v>
      </c>
      <c r="Z290" s="90">
        <f t="shared" si="196"/>
        <v>0</v>
      </c>
      <c r="AA290" s="90">
        <f t="shared" si="196"/>
        <v>0</v>
      </c>
      <c r="AB290" s="90">
        <f t="shared" si="196"/>
        <v>0</v>
      </c>
      <c r="AC290" s="91">
        <f t="shared" si="196"/>
        <v>0</v>
      </c>
      <c r="AE290" s="476">
        <f t="shared" si="190"/>
        <v>0</v>
      </c>
      <c r="AG290" s="476">
        <f t="shared" si="191"/>
        <v>0</v>
      </c>
      <c r="AI290" s="476">
        <f t="shared" si="192"/>
        <v>0</v>
      </c>
      <c r="AK290" s="202"/>
    </row>
    <row r="291" spans="4:37" ht="12.75" customHeight="1" outlineLevel="1">
      <c r="D291" s="106" t="str">
        <f t="shared" si="188"/>
        <v>Station - Sales</v>
      </c>
      <c r="E291" s="89"/>
      <c r="F291" s="107" t="str">
        <f t="shared" si="193"/>
        <v>£000</v>
      </c>
      <c r="G291" s="90">
        <f t="shared" ref="G291:AC291" si="197">G21*G246</f>
        <v>0</v>
      </c>
      <c r="H291" s="90">
        <f t="shared" si="197"/>
        <v>0</v>
      </c>
      <c r="I291" s="90">
        <f t="shared" si="197"/>
        <v>0</v>
      </c>
      <c r="J291" s="90">
        <f t="shared" si="197"/>
        <v>0</v>
      </c>
      <c r="K291" s="90">
        <f t="shared" si="197"/>
        <v>0</v>
      </c>
      <c r="L291" s="90">
        <f t="shared" si="197"/>
        <v>0</v>
      </c>
      <c r="M291" s="90">
        <f t="shared" si="197"/>
        <v>0</v>
      </c>
      <c r="N291" s="90">
        <f t="shared" si="197"/>
        <v>0</v>
      </c>
      <c r="O291" s="90">
        <f t="shared" si="197"/>
        <v>0</v>
      </c>
      <c r="P291" s="90">
        <f t="shared" si="197"/>
        <v>0</v>
      </c>
      <c r="Q291" s="90">
        <f t="shared" si="197"/>
        <v>0</v>
      </c>
      <c r="R291" s="90">
        <f t="shared" si="197"/>
        <v>0</v>
      </c>
      <c r="S291" s="90">
        <f t="shared" si="197"/>
        <v>0</v>
      </c>
      <c r="T291" s="90">
        <f t="shared" si="197"/>
        <v>0</v>
      </c>
      <c r="U291" s="90">
        <f t="shared" si="197"/>
        <v>0</v>
      </c>
      <c r="V291" s="90">
        <f t="shared" si="197"/>
        <v>0</v>
      </c>
      <c r="W291" s="90">
        <f t="shared" si="197"/>
        <v>0</v>
      </c>
      <c r="X291" s="90">
        <f t="shared" si="197"/>
        <v>0</v>
      </c>
      <c r="Y291" s="90">
        <f t="shared" si="197"/>
        <v>0</v>
      </c>
      <c r="Z291" s="90">
        <f t="shared" si="197"/>
        <v>0</v>
      </c>
      <c r="AA291" s="90">
        <f t="shared" si="197"/>
        <v>0</v>
      </c>
      <c r="AB291" s="90">
        <f t="shared" si="197"/>
        <v>0</v>
      </c>
      <c r="AC291" s="91">
        <f t="shared" si="197"/>
        <v>0</v>
      </c>
      <c r="AE291" s="476">
        <f t="shared" si="190"/>
        <v>0</v>
      </c>
      <c r="AG291" s="476">
        <f t="shared" si="191"/>
        <v>0</v>
      </c>
      <c r="AI291" s="476">
        <f t="shared" si="192"/>
        <v>0</v>
      </c>
      <c r="AK291" s="202"/>
    </row>
    <row r="292" spans="4:37" ht="12.75" customHeight="1" outlineLevel="1">
      <c r="D292" s="106" t="str">
        <f t="shared" si="188"/>
        <v>Station - Platform</v>
      </c>
      <c r="E292" s="89"/>
      <c r="F292" s="107" t="str">
        <f t="shared" si="193"/>
        <v>£000</v>
      </c>
      <c r="G292" s="90">
        <f t="shared" ref="G292:AC292" si="198">G22*G247</f>
        <v>0</v>
      </c>
      <c r="H292" s="90">
        <f t="shared" si="198"/>
        <v>0</v>
      </c>
      <c r="I292" s="90">
        <f t="shared" si="198"/>
        <v>0</v>
      </c>
      <c r="J292" s="90">
        <f t="shared" si="198"/>
        <v>0</v>
      </c>
      <c r="K292" s="90">
        <f t="shared" si="198"/>
        <v>0</v>
      </c>
      <c r="L292" s="90">
        <f t="shared" si="198"/>
        <v>0</v>
      </c>
      <c r="M292" s="90">
        <f t="shared" si="198"/>
        <v>0</v>
      </c>
      <c r="N292" s="90">
        <f t="shared" si="198"/>
        <v>0</v>
      </c>
      <c r="O292" s="90">
        <f t="shared" si="198"/>
        <v>0</v>
      </c>
      <c r="P292" s="90">
        <f t="shared" si="198"/>
        <v>0</v>
      </c>
      <c r="Q292" s="90">
        <f t="shared" si="198"/>
        <v>0</v>
      </c>
      <c r="R292" s="90">
        <f t="shared" si="198"/>
        <v>0</v>
      </c>
      <c r="S292" s="90">
        <f t="shared" si="198"/>
        <v>0</v>
      </c>
      <c r="T292" s="90">
        <f t="shared" si="198"/>
        <v>0</v>
      </c>
      <c r="U292" s="90">
        <f t="shared" si="198"/>
        <v>0</v>
      </c>
      <c r="V292" s="90">
        <f t="shared" si="198"/>
        <v>0</v>
      </c>
      <c r="W292" s="90">
        <f t="shared" si="198"/>
        <v>0</v>
      </c>
      <c r="X292" s="90">
        <f t="shared" si="198"/>
        <v>0</v>
      </c>
      <c r="Y292" s="90">
        <f t="shared" si="198"/>
        <v>0</v>
      </c>
      <c r="Z292" s="90">
        <f t="shared" si="198"/>
        <v>0</v>
      </c>
      <c r="AA292" s="90">
        <f t="shared" si="198"/>
        <v>0</v>
      </c>
      <c r="AB292" s="90">
        <f t="shared" si="198"/>
        <v>0</v>
      </c>
      <c r="AC292" s="91">
        <f t="shared" si="198"/>
        <v>0</v>
      </c>
      <c r="AE292" s="476">
        <f t="shared" si="190"/>
        <v>0</v>
      </c>
      <c r="AG292" s="476">
        <f t="shared" si="191"/>
        <v>0</v>
      </c>
      <c r="AI292" s="476">
        <f t="shared" si="192"/>
        <v>0</v>
      </c>
      <c r="AK292" s="202"/>
    </row>
    <row r="293" spans="4:37" ht="12.75" customHeight="1" outlineLevel="1">
      <c r="D293" s="106" t="str">
        <f t="shared" si="188"/>
        <v>Station - Gating</v>
      </c>
      <c r="E293" s="89"/>
      <c r="F293" s="107" t="str">
        <f t="shared" si="193"/>
        <v>£000</v>
      </c>
      <c r="G293" s="90">
        <f t="shared" ref="G293:AC293" si="199">G23*G248</f>
        <v>0</v>
      </c>
      <c r="H293" s="90">
        <f t="shared" si="199"/>
        <v>0</v>
      </c>
      <c r="I293" s="90">
        <f t="shared" si="199"/>
        <v>0</v>
      </c>
      <c r="J293" s="90">
        <f t="shared" si="199"/>
        <v>0</v>
      </c>
      <c r="K293" s="90">
        <f t="shared" si="199"/>
        <v>0</v>
      </c>
      <c r="L293" s="90">
        <f t="shared" si="199"/>
        <v>0</v>
      </c>
      <c r="M293" s="90">
        <f t="shared" si="199"/>
        <v>0</v>
      </c>
      <c r="N293" s="90">
        <f t="shared" si="199"/>
        <v>0</v>
      </c>
      <c r="O293" s="90">
        <f t="shared" si="199"/>
        <v>0</v>
      </c>
      <c r="P293" s="90">
        <f t="shared" si="199"/>
        <v>0</v>
      </c>
      <c r="Q293" s="90">
        <f t="shared" si="199"/>
        <v>0</v>
      </c>
      <c r="R293" s="90">
        <f t="shared" si="199"/>
        <v>0</v>
      </c>
      <c r="S293" s="90">
        <f t="shared" si="199"/>
        <v>0</v>
      </c>
      <c r="T293" s="90">
        <f t="shared" si="199"/>
        <v>0</v>
      </c>
      <c r="U293" s="90">
        <f t="shared" si="199"/>
        <v>0</v>
      </c>
      <c r="V293" s="90">
        <f t="shared" si="199"/>
        <v>0</v>
      </c>
      <c r="W293" s="90">
        <f t="shared" si="199"/>
        <v>0</v>
      </c>
      <c r="X293" s="90">
        <f t="shared" si="199"/>
        <v>0</v>
      </c>
      <c r="Y293" s="90">
        <f t="shared" si="199"/>
        <v>0</v>
      </c>
      <c r="Z293" s="90">
        <f t="shared" si="199"/>
        <v>0</v>
      </c>
      <c r="AA293" s="90">
        <f t="shared" si="199"/>
        <v>0</v>
      </c>
      <c r="AB293" s="90">
        <f t="shared" si="199"/>
        <v>0</v>
      </c>
      <c r="AC293" s="91">
        <f t="shared" si="199"/>
        <v>0</v>
      </c>
      <c r="AE293" s="476">
        <f t="shared" si="190"/>
        <v>0</v>
      </c>
      <c r="AG293" s="476">
        <f t="shared" si="191"/>
        <v>0</v>
      </c>
      <c r="AI293" s="476">
        <f t="shared" si="192"/>
        <v>0</v>
      </c>
      <c r="AK293" s="202"/>
    </row>
    <row r="294" spans="4:37" ht="12.75" customHeight="1" outlineLevel="1">
      <c r="D294" s="106" t="str">
        <f t="shared" si="188"/>
        <v>Revenue Protection</v>
      </c>
      <c r="E294" s="89"/>
      <c r="F294" s="107" t="str">
        <f t="shared" si="193"/>
        <v>£000</v>
      </c>
      <c r="G294" s="90">
        <f t="shared" ref="G294:AC294" si="200">G24*G249</f>
        <v>0</v>
      </c>
      <c r="H294" s="90">
        <f t="shared" si="200"/>
        <v>0</v>
      </c>
      <c r="I294" s="90">
        <f t="shared" si="200"/>
        <v>0</v>
      </c>
      <c r="J294" s="90">
        <f t="shared" si="200"/>
        <v>0</v>
      </c>
      <c r="K294" s="90">
        <f t="shared" si="200"/>
        <v>0</v>
      </c>
      <c r="L294" s="90">
        <f t="shared" si="200"/>
        <v>0</v>
      </c>
      <c r="M294" s="90">
        <f t="shared" si="200"/>
        <v>0</v>
      </c>
      <c r="N294" s="90">
        <f t="shared" si="200"/>
        <v>0</v>
      </c>
      <c r="O294" s="90">
        <f t="shared" si="200"/>
        <v>0</v>
      </c>
      <c r="P294" s="90">
        <f t="shared" si="200"/>
        <v>0</v>
      </c>
      <c r="Q294" s="90">
        <f t="shared" si="200"/>
        <v>0</v>
      </c>
      <c r="R294" s="90">
        <f t="shared" si="200"/>
        <v>0</v>
      </c>
      <c r="S294" s="90">
        <f t="shared" si="200"/>
        <v>0</v>
      </c>
      <c r="T294" s="90">
        <f t="shared" si="200"/>
        <v>0</v>
      </c>
      <c r="U294" s="90">
        <f t="shared" si="200"/>
        <v>0</v>
      </c>
      <c r="V294" s="90">
        <f t="shared" si="200"/>
        <v>0</v>
      </c>
      <c r="W294" s="90">
        <f t="shared" si="200"/>
        <v>0</v>
      </c>
      <c r="X294" s="90">
        <f t="shared" si="200"/>
        <v>0</v>
      </c>
      <c r="Y294" s="90">
        <f t="shared" si="200"/>
        <v>0</v>
      </c>
      <c r="Z294" s="90">
        <f t="shared" si="200"/>
        <v>0</v>
      </c>
      <c r="AA294" s="90">
        <f t="shared" si="200"/>
        <v>0</v>
      </c>
      <c r="AB294" s="90">
        <f t="shared" si="200"/>
        <v>0</v>
      </c>
      <c r="AC294" s="91">
        <f t="shared" si="200"/>
        <v>0</v>
      </c>
      <c r="AE294" s="476">
        <f t="shared" si="190"/>
        <v>0</v>
      </c>
      <c r="AG294" s="476">
        <f t="shared" si="191"/>
        <v>0</v>
      </c>
      <c r="AI294" s="476">
        <f t="shared" si="192"/>
        <v>0</v>
      </c>
      <c r="AK294" s="202"/>
    </row>
    <row r="295" spans="4:37" ht="12.75" customHeight="1" outlineLevel="1">
      <c r="D295" s="106" t="str">
        <f t="shared" si="188"/>
        <v>Engineering - Shunters</v>
      </c>
      <c r="E295" s="89"/>
      <c r="F295" s="107" t="str">
        <f t="shared" si="193"/>
        <v>£000</v>
      </c>
      <c r="G295" s="90">
        <f t="shared" ref="G295:AC295" si="201">G25*G250</f>
        <v>0</v>
      </c>
      <c r="H295" s="90">
        <f t="shared" si="201"/>
        <v>0</v>
      </c>
      <c r="I295" s="90">
        <f t="shared" si="201"/>
        <v>0</v>
      </c>
      <c r="J295" s="90">
        <f t="shared" si="201"/>
        <v>0</v>
      </c>
      <c r="K295" s="90">
        <f t="shared" si="201"/>
        <v>0</v>
      </c>
      <c r="L295" s="90">
        <f t="shared" si="201"/>
        <v>0</v>
      </c>
      <c r="M295" s="90">
        <f t="shared" si="201"/>
        <v>0</v>
      </c>
      <c r="N295" s="90">
        <f t="shared" si="201"/>
        <v>0</v>
      </c>
      <c r="O295" s="90">
        <f t="shared" si="201"/>
        <v>0</v>
      </c>
      <c r="P295" s="90">
        <f t="shared" si="201"/>
        <v>0</v>
      </c>
      <c r="Q295" s="90">
        <f t="shared" si="201"/>
        <v>0</v>
      </c>
      <c r="R295" s="90">
        <f t="shared" si="201"/>
        <v>0</v>
      </c>
      <c r="S295" s="90">
        <f t="shared" si="201"/>
        <v>0</v>
      </c>
      <c r="T295" s="90">
        <f t="shared" si="201"/>
        <v>0</v>
      </c>
      <c r="U295" s="90">
        <f t="shared" si="201"/>
        <v>0</v>
      </c>
      <c r="V295" s="90">
        <f t="shared" si="201"/>
        <v>0</v>
      </c>
      <c r="W295" s="90">
        <f t="shared" si="201"/>
        <v>0</v>
      </c>
      <c r="X295" s="90">
        <f t="shared" si="201"/>
        <v>0</v>
      </c>
      <c r="Y295" s="90">
        <f t="shared" si="201"/>
        <v>0</v>
      </c>
      <c r="Z295" s="90">
        <f t="shared" si="201"/>
        <v>0</v>
      </c>
      <c r="AA295" s="90">
        <f t="shared" si="201"/>
        <v>0</v>
      </c>
      <c r="AB295" s="90">
        <f t="shared" si="201"/>
        <v>0</v>
      </c>
      <c r="AC295" s="91">
        <f t="shared" si="201"/>
        <v>0</v>
      </c>
      <c r="AE295" s="476">
        <f t="shared" si="190"/>
        <v>0</v>
      </c>
      <c r="AG295" s="476">
        <f t="shared" si="191"/>
        <v>0</v>
      </c>
      <c r="AI295" s="476">
        <f t="shared" si="192"/>
        <v>0</v>
      </c>
      <c r="AK295" s="202"/>
    </row>
    <row r="296" spans="4:37" ht="12.75" customHeight="1" outlineLevel="1">
      <c r="D296" s="106" t="str">
        <f t="shared" si="188"/>
        <v>Engineering - Workshop</v>
      </c>
      <c r="E296" s="89"/>
      <c r="F296" s="107" t="str">
        <f t="shared" si="193"/>
        <v>£000</v>
      </c>
      <c r="G296" s="90">
        <f t="shared" ref="G296:AC296" si="202">G26*G251</f>
        <v>0</v>
      </c>
      <c r="H296" s="90">
        <f t="shared" si="202"/>
        <v>0</v>
      </c>
      <c r="I296" s="90">
        <f t="shared" si="202"/>
        <v>0</v>
      </c>
      <c r="J296" s="90">
        <f t="shared" si="202"/>
        <v>0</v>
      </c>
      <c r="K296" s="90">
        <f t="shared" si="202"/>
        <v>0</v>
      </c>
      <c r="L296" s="90">
        <f t="shared" si="202"/>
        <v>0</v>
      </c>
      <c r="M296" s="90">
        <f t="shared" si="202"/>
        <v>0</v>
      </c>
      <c r="N296" s="90">
        <f t="shared" si="202"/>
        <v>0</v>
      </c>
      <c r="O296" s="90">
        <f t="shared" si="202"/>
        <v>0</v>
      </c>
      <c r="P296" s="90">
        <f t="shared" si="202"/>
        <v>0</v>
      </c>
      <c r="Q296" s="90">
        <f t="shared" si="202"/>
        <v>0</v>
      </c>
      <c r="R296" s="90">
        <f t="shared" si="202"/>
        <v>0</v>
      </c>
      <c r="S296" s="90">
        <f t="shared" si="202"/>
        <v>0</v>
      </c>
      <c r="T296" s="90">
        <f t="shared" si="202"/>
        <v>0</v>
      </c>
      <c r="U296" s="90">
        <f t="shared" si="202"/>
        <v>0</v>
      </c>
      <c r="V296" s="90">
        <f t="shared" si="202"/>
        <v>0</v>
      </c>
      <c r="W296" s="90">
        <f t="shared" si="202"/>
        <v>0</v>
      </c>
      <c r="X296" s="90">
        <f t="shared" si="202"/>
        <v>0</v>
      </c>
      <c r="Y296" s="90">
        <f t="shared" si="202"/>
        <v>0</v>
      </c>
      <c r="Z296" s="90">
        <f t="shared" si="202"/>
        <v>0</v>
      </c>
      <c r="AA296" s="90">
        <f t="shared" si="202"/>
        <v>0</v>
      </c>
      <c r="AB296" s="90">
        <f t="shared" si="202"/>
        <v>0</v>
      </c>
      <c r="AC296" s="91">
        <f t="shared" si="202"/>
        <v>0</v>
      </c>
      <c r="AE296" s="476">
        <f t="shared" si="190"/>
        <v>0</v>
      </c>
      <c r="AG296" s="476">
        <f t="shared" si="191"/>
        <v>0</v>
      </c>
      <c r="AI296" s="476">
        <f t="shared" si="192"/>
        <v>0</v>
      </c>
      <c r="AK296" s="202"/>
    </row>
    <row r="297" spans="4:37" ht="12.75" customHeight="1" outlineLevel="1">
      <c r="D297" s="106" t="str">
        <f t="shared" si="188"/>
        <v>Station Cleaners</v>
      </c>
      <c r="E297" s="89"/>
      <c r="F297" s="107" t="str">
        <f t="shared" si="193"/>
        <v>£000</v>
      </c>
      <c r="G297" s="90">
        <f t="shared" ref="G297:AC297" si="203">G27*G252</f>
        <v>0</v>
      </c>
      <c r="H297" s="90">
        <f t="shared" si="203"/>
        <v>0</v>
      </c>
      <c r="I297" s="90">
        <f t="shared" si="203"/>
        <v>0</v>
      </c>
      <c r="J297" s="90">
        <f t="shared" si="203"/>
        <v>0</v>
      </c>
      <c r="K297" s="90">
        <f t="shared" si="203"/>
        <v>0</v>
      </c>
      <c r="L297" s="90">
        <f t="shared" si="203"/>
        <v>0</v>
      </c>
      <c r="M297" s="90">
        <f t="shared" si="203"/>
        <v>0</v>
      </c>
      <c r="N297" s="90">
        <f t="shared" si="203"/>
        <v>0</v>
      </c>
      <c r="O297" s="90">
        <f t="shared" si="203"/>
        <v>0</v>
      </c>
      <c r="P297" s="90">
        <f t="shared" si="203"/>
        <v>0</v>
      </c>
      <c r="Q297" s="90">
        <f t="shared" si="203"/>
        <v>0</v>
      </c>
      <c r="R297" s="90">
        <f t="shared" si="203"/>
        <v>0</v>
      </c>
      <c r="S297" s="90">
        <f t="shared" si="203"/>
        <v>0</v>
      </c>
      <c r="T297" s="90">
        <f t="shared" si="203"/>
        <v>0</v>
      </c>
      <c r="U297" s="90">
        <f t="shared" si="203"/>
        <v>0</v>
      </c>
      <c r="V297" s="90">
        <f t="shared" si="203"/>
        <v>0</v>
      </c>
      <c r="W297" s="90">
        <f t="shared" si="203"/>
        <v>0</v>
      </c>
      <c r="X297" s="90">
        <f t="shared" si="203"/>
        <v>0</v>
      </c>
      <c r="Y297" s="90">
        <f t="shared" si="203"/>
        <v>0</v>
      </c>
      <c r="Z297" s="90">
        <f t="shared" si="203"/>
        <v>0</v>
      </c>
      <c r="AA297" s="90">
        <f t="shared" si="203"/>
        <v>0</v>
      </c>
      <c r="AB297" s="90">
        <f t="shared" si="203"/>
        <v>0</v>
      </c>
      <c r="AC297" s="91">
        <f t="shared" si="203"/>
        <v>0</v>
      </c>
      <c r="AE297" s="476">
        <f t="shared" si="190"/>
        <v>0</v>
      </c>
      <c r="AG297" s="476">
        <f t="shared" si="191"/>
        <v>0</v>
      </c>
      <c r="AI297" s="476">
        <f t="shared" si="192"/>
        <v>0</v>
      </c>
      <c r="AK297" s="202"/>
    </row>
    <row r="298" spans="4:37" ht="12.75" customHeight="1" outlineLevel="1">
      <c r="D298" s="106" t="str">
        <f t="shared" si="188"/>
        <v>Train Cleaners</v>
      </c>
      <c r="E298" s="89"/>
      <c r="F298" s="107" t="str">
        <f t="shared" si="193"/>
        <v>£000</v>
      </c>
      <c r="G298" s="90">
        <f t="shared" ref="G298:AC298" si="204">G28*G253</f>
        <v>0</v>
      </c>
      <c r="H298" s="90">
        <f t="shared" si="204"/>
        <v>0</v>
      </c>
      <c r="I298" s="90">
        <f t="shared" si="204"/>
        <v>0</v>
      </c>
      <c r="J298" s="90">
        <f t="shared" si="204"/>
        <v>0</v>
      </c>
      <c r="K298" s="90">
        <f t="shared" si="204"/>
        <v>0</v>
      </c>
      <c r="L298" s="90">
        <f t="shared" si="204"/>
        <v>0</v>
      </c>
      <c r="M298" s="90">
        <f t="shared" si="204"/>
        <v>0</v>
      </c>
      <c r="N298" s="90">
        <f t="shared" si="204"/>
        <v>0</v>
      </c>
      <c r="O298" s="90">
        <f t="shared" si="204"/>
        <v>0</v>
      </c>
      <c r="P298" s="90">
        <f t="shared" si="204"/>
        <v>0</v>
      </c>
      <c r="Q298" s="90">
        <f t="shared" si="204"/>
        <v>0</v>
      </c>
      <c r="R298" s="90">
        <f t="shared" si="204"/>
        <v>0</v>
      </c>
      <c r="S298" s="90">
        <f t="shared" si="204"/>
        <v>0</v>
      </c>
      <c r="T298" s="90">
        <f t="shared" si="204"/>
        <v>0</v>
      </c>
      <c r="U298" s="90">
        <f t="shared" si="204"/>
        <v>0</v>
      </c>
      <c r="V298" s="90">
        <f t="shared" si="204"/>
        <v>0</v>
      </c>
      <c r="W298" s="90">
        <f t="shared" si="204"/>
        <v>0</v>
      </c>
      <c r="X298" s="90">
        <f t="shared" si="204"/>
        <v>0</v>
      </c>
      <c r="Y298" s="90">
        <f t="shared" si="204"/>
        <v>0</v>
      </c>
      <c r="Z298" s="90">
        <f t="shared" si="204"/>
        <v>0</v>
      </c>
      <c r="AA298" s="90">
        <f t="shared" si="204"/>
        <v>0</v>
      </c>
      <c r="AB298" s="90">
        <f t="shared" si="204"/>
        <v>0</v>
      </c>
      <c r="AC298" s="91">
        <f t="shared" si="204"/>
        <v>0</v>
      </c>
      <c r="AE298" s="476">
        <f t="shared" si="190"/>
        <v>0</v>
      </c>
      <c r="AG298" s="476">
        <f t="shared" si="191"/>
        <v>0</v>
      </c>
      <c r="AI298" s="476">
        <f t="shared" si="192"/>
        <v>0</v>
      </c>
      <c r="AK298" s="202"/>
    </row>
    <row r="299" spans="4:37" ht="12.75" customHeight="1" outlineLevel="1">
      <c r="D299" s="106" t="str">
        <f t="shared" si="188"/>
        <v>Mgt &amp; Support - Station Mgt</v>
      </c>
      <c r="E299" s="89"/>
      <c r="F299" s="107" t="str">
        <f t="shared" si="193"/>
        <v>£000</v>
      </c>
      <c r="G299" s="90">
        <f t="shared" ref="G299:AC299" si="205">G29*G254</f>
        <v>0</v>
      </c>
      <c r="H299" s="90">
        <f t="shared" si="205"/>
        <v>0</v>
      </c>
      <c r="I299" s="90">
        <f t="shared" si="205"/>
        <v>0</v>
      </c>
      <c r="J299" s="90">
        <f t="shared" si="205"/>
        <v>0</v>
      </c>
      <c r="K299" s="90">
        <f t="shared" si="205"/>
        <v>0</v>
      </c>
      <c r="L299" s="90">
        <f t="shared" si="205"/>
        <v>0</v>
      </c>
      <c r="M299" s="90">
        <f t="shared" si="205"/>
        <v>0</v>
      </c>
      <c r="N299" s="90">
        <f t="shared" si="205"/>
        <v>0</v>
      </c>
      <c r="O299" s="90">
        <f t="shared" si="205"/>
        <v>0</v>
      </c>
      <c r="P299" s="90">
        <f t="shared" si="205"/>
        <v>0</v>
      </c>
      <c r="Q299" s="90">
        <f t="shared" si="205"/>
        <v>0</v>
      </c>
      <c r="R299" s="90">
        <f t="shared" si="205"/>
        <v>0</v>
      </c>
      <c r="S299" s="90">
        <f t="shared" si="205"/>
        <v>0</v>
      </c>
      <c r="T299" s="90">
        <f t="shared" si="205"/>
        <v>0</v>
      </c>
      <c r="U299" s="90">
        <f t="shared" si="205"/>
        <v>0</v>
      </c>
      <c r="V299" s="90">
        <f t="shared" si="205"/>
        <v>0</v>
      </c>
      <c r="W299" s="90">
        <f t="shared" si="205"/>
        <v>0</v>
      </c>
      <c r="X299" s="90">
        <f t="shared" si="205"/>
        <v>0</v>
      </c>
      <c r="Y299" s="90">
        <f t="shared" si="205"/>
        <v>0</v>
      </c>
      <c r="Z299" s="90">
        <f t="shared" si="205"/>
        <v>0</v>
      </c>
      <c r="AA299" s="90">
        <f t="shared" si="205"/>
        <v>0</v>
      </c>
      <c r="AB299" s="90">
        <f t="shared" si="205"/>
        <v>0</v>
      </c>
      <c r="AC299" s="91">
        <f t="shared" si="205"/>
        <v>0</v>
      </c>
      <c r="AE299" s="476">
        <f t="shared" si="190"/>
        <v>0</v>
      </c>
      <c r="AG299" s="476">
        <f t="shared" si="191"/>
        <v>0</v>
      </c>
      <c r="AI299" s="476">
        <f t="shared" si="192"/>
        <v>0</v>
      </c>
      <c r="AK299" s="202"/>
    </row>
    <row r="300" spans="4:37" ht="12.75" customHeight="1" outlineLevel="1">
      <c r="D300" s="106" t="str">
        <f t="shared" si="188"/>
        <v>Mgt &amp; Support - Engineering Mgt</v>
      </c>
      <c r="E300" s="89"/>
      <c r="F300" s="107" t="str">
        <f t="shared" si="193"/>
        <v>£000</v>
      </c>
      <c r="G300" s="90">
        <f t="shared" ref="G300:AC300" si="206">G30*G255</f>
        <v>0</v>
      </c>
      <c r="H300" s="90">
        <f t="shared" si="206"/>
        <v>0</v>
      </c>
      <c r="I300" s="90">
        <f t="shared" si="206"/>
        <v>0</v>
      </c>
      <c r="J300" s="90">
        <f t="shared" si="206"/>
        <v>0</v>
      </c>
      <c r="K300" s="90">
        <f t="shared" si="206"/>
        <v>0</v>
      </c>
      <c r="L300" s="90">
        <f t="shared" si="206"/>
        <v>0</v>
      </c>
      <c r="M300" s="90">
        <f t="shared" si="206"/>
        <v>0</v>
      </c>
      <c r="N300" s="90">
        <f t="shared" si="206"/>
        <v>0</v>
      </c>
      <c r="O300" s="90">
        <f t="shared" si="206"/>
        <v>0</v>
      </c>
      <c r="P300" s="90">
        <f t="shared" si="206"/>
        <v>0</v>
      </c>
      <c r="Q300" s="90">
        <f t="shared" si="206"/>
        <v>0</v>
      </c>
      <c r="R300" s="90">
        <f t="shared" si="206"/>
        <v>0</v>
      </c>
      <c r="S300" s="90">
        <f t="shared" si="206"/>
        <v>0</v>
      </c>
      <c r="T300" s="90">
        <f t="shared" si="206"/>
        <v>0</v>
      </c>
      <c r="U300" s="90">
        <f t="shared" si="206"/>
        <v>0</v>
      </c>
      <c r="V300" s="90">
        <f t="shared" si="206"/>
        <v>0</v>
      </c>
      <c r="W300" s="90">
        <f t="shared" si="206"/>
        <v>0</v>
      </c>
      <c r="X300" s="90">
        <f t="shared" si="206"/>
        <v>0</v>
      </c>
      <c r="Y300" s="90">
        <f t="shared" si="206"/>
        <v>0</v>
      </c>
      <c r="Z300" s="90">
        <f t="shared" si="206"/>
        <v>0</v>
      </c>
      <c r="AA300" s="90">
        <f t="shared" si="206"/>
        <v>0</v>
      </c>
      <c r="AB300" s="90">
        <f t="shared" si="206"/>
        <v>0</v>
      </c>
      <c r="AC300" s="91">
        <f t="shared" si="206"/>
        <v>0</v>
      </c>
      <c r="AE300" s="476">
        <f t="shared" si="190"/>
        <v>0</v>
      </c>
      <c r="AG300" s="476">
        <f t="shared" si="191"/>
        <v>0</v>
      </c>
      <c r="AI300" s="476">
        <f t="shared" si="192"/>
        <v>0</v>
      </c>
      <c r="AK300" s="202"/>
    </row>
    <row r="301" spans="4:37" ht="12.75" customHeight="1" outlineLevel="1">
      <c r="D301" s="106" t="str">
        <f t="shared" si="188"/>
        <v>Mgt &amp; Support - Ops Mgt</v>
      </c>
      <c r="E301" s="89"/>
      <c r="F301" s="107" t="str">
        <f t="shared" si="193"/>
        <v>£000</v>
      </c>
      <c r="G301" s="90">
        <f t="shared" ref="G301:AC301" si="207">G31*G256</f>
        <v>0</v>
      </c>
      <c r="H301" s="90">
        <f t="shared" si="207"/>
        <v>0</v>
      </c>
      <c r="I301" s="90">
        <f t="shared" si="207"/>
        <v>0</v>
      </c>
      <c r="J301" s="90">
        <f t="shared" si="207"/>
        <v>0</v>
      </c>
      <c r="K301" s="90">
        <f t="shared" si="207"/>
        <v>0</v>
      </c>
      <c r="L301" s="90">
        <f t="shared" si="207"/>
        <v>0</v>
      </c>
      <c r="M301" s="90">
        <f t="shared" si="207"/>
        <v>0</v>
      </c>
      <c r="N301" s="90">
        <f t="shared" si="207"/>
        <v>0</v>
      </c>
      <c r="O301" s="90">
        <f t="shared" si="207"/>
        <v>0</v>
      </c>
      <c r="P301" s="90">
        <f t="shared" si="207"/>
        <v>0</v>
      </c>
      <c r="Q301" s="90">
        <f t="shared" si="207"/>
        <v>0</v>
      </c>
      <c r="R301" s="90">
        <f t="shared" si="207"/>
        <v>0</v>
      </c>
      <c r="S301" s="90">
        <f t="shared" si="207"/>
        <v>0</v>
      </c>
      <c r="T301" s="90">
        <f t="shared" si="207"/>
        <v>0</v>
      </c>
      <c r="U301" s="90">
        <f t="shared" si="207"/>
        <v>0</v>
      </c>
      <c r="V301" s="90">
        <f t="shared" si="207"/>
        <v>0</v>
      </c>
      <c r="W301" s="90">
        <f t="shared" si="207"/>
        <v>0</v>
      </c>
      <c r="X301" s="90">
        <f t="shared" si="207"/>
        <v>0</v>
      </c>
      <c r="Y301" s="90">
        <f t="shared" si="207"/>
        <v>0</v>
      </c>
      <c r="Z301" s="90">
        <f t="shared" si="207"/>
        <v>0</v>
      </c>
      <c r="AA301" s="90">
        <f t="shared" si="207"/>
        <v>0</v>
      </c>
      <c r="AB301" s="90">
        <f t="shared" si="207"/>
        <v>0</v>
      </c>
      <c r="AC301" s="91">
        <f t="shared" si="207"/>
        <v>0</v>
      </c>
      <c r="AE301" s="476">
        <f t="shared" si="190"/>
        <v>0</v>
      </c>
      <c r="AG301" s="476">
        <f t="shared" si="191"/>
        <v>0</v>
      </c>
      <c r="AI301" s="476">
        <f t="shared" si="192"/>
        <v>0</v>
      </c>
      <c r="AK301" s="202"/>
    </row>
    <row r="302" spans="4:37" ht="12.75" customHeight="1" outlineLevel="1">
      <c r="D302" s="106" t="str">
        <f t="shared" si="188"/>
        <v>Mgt &amp; Support - Directors</v>
      </c>
      <c r="E302" s="89"/>
      <c r="F302" s="107" t="str">
        <f t="shared" si="193"/>
        <v>£000</v>
      </c>
      <c r="G302" s="90">
        <f t="shared" ref="G302:AC302" si="208">G32*G257</f>
        <v>0</v>
      </c>
      <c r="H302" s="90">
        <f t="shared" si="208"/>
        <v>0</v>
      </c>
      <c r="I302" s="90">
        <f t="shared" si="208"/>
        <v>0</v>
      </c>
      <c r="J302" s="90">
        <f t="shared" si="208"/>
        <v>0</v>
      </c>
      <c r="K302" s="90">
        <f t="shared" si="208"/>
        <v>0</v>
      </c>
      <c r="L302" s="90">
        <f t="shared" si="208"/>
        <v>0</v>
      </c>
      <c r="M302" s="90">
        <f t="shared" si="208"/>
        <v>0</v>
      </c>
      <c r="N302" s="90">
        <f t="shared" si="208"/>
        <v>0</v>
      </c>
      <c r="O302" s="90">
        <f t="shared" si="208"/>
        <v>0</v>
      </c>
      <c r="P302" s="90">
        <f t="shared" si="208"/>
        <v>0</v>
      </c>
      <c r="Q302" s="90">
        <f t="shared" si="208"/>
        <v>0</v>
      </c>
      <c r="R302" s="90">
        <f t="shared" si="208"/>
        <v>0</v>
      </c>
      <c r="S302" s="90">
        <f t="shared" si="208"/>
        <v>0</v>
      </c>
      <c r="T302" s="90">
        <f t="shared" si="208"/>
        <v>0</v>
      </c>
      <c r="U302" s="90">
        <f t="shared" si="208"/>
        <v>0</v>
      </c>
      <c r="V302" s="90">
        <f t="shared" si="208"/>
        <v>0</v>
      </c>
      <c r="W302" s="90">
        <f t="shared" si="208"/>
        <v>0</v>
      </c>
      <c r="X302" s="90">
        <f t="shared" si="208"/>
        <v>0</v>
      </c>
      <c r="Y302" s="90">
        <f t="shared" si="208"/>
        <v>0</v>
      </c>
      <c r="Z302" s="90">
        <f t="shared" si="208"/>
        <v>0</v>
      </c>
      <c r="AA302" s="90">
        <f t="shared" si="208"/>
        <v>0</v>
      </c>
      <c r="AB302" s="90">
        <f t="shared" si="208"/>
        <v>0</v>
      </c>
      <c r="AC302" s="91">
        <f t="shared" si="208"/>
        <v>0</v>
      </c>
      <c r="AE302" s="476">
        <f t="shared" si="190"/>
        <v>0</v>
      </c>
      <c r="AG302" s="476">
        <f t="shared" si="191"/>
        <v>0</v>
      </c>
      <c r="AI302" s="476">
        <f t="shared" si="192"/>
        <v>0</v>
      </c>
      <c r="AK302" s="202"/>
    </row>
    <row r="303" spans="4:37" ht="12.75" customHeight="1" outlineLevel="1">
      <c r="D303" s="106" t="str">
        <f t="shared" si="188"/>
        <v>Mgt &amp; Support - Other HQ</v>
      </c>
      <c r="E303" s="89"/>
      <c r="F303" s="107" t="str">
        <f t="shared" si="193"/>
        <v>£000</v>
      </c>
      <c r="G303" s="90">
        <f t="shared" ref="G303:AC303" si="209">G33*G258</f>
        <v>0</v>
      </c>
      <c r="H303" s="90">
        <f t="shared" si="209"/>
        <v>0</v>
      </c>
      <c r="I303" s="90">
        <f t="shared" si="209"/>
        <v>0</v>
      </c>
      <c r="J303" s="90">
        <f t="shared" si="209"/>
        <v>0</v>
      </c>
      <c r="K303" s="90">
        <f t="shared" si="209"/>
        <v>0</v>
      </c>
      <c r="L303" s="90">
        <f t="shared" si="209"/>
        <v>0</v>
      </c>
      <c r="M303" s="90">
        <f t="shared" si="209"/>
        <v>0</v>
      </c>
      <c r="N303" s="90">
        <f t="shared" si="209"/>
        <v>0</v>
      </c>
      <c r="O303" s="90">
        <f t="shared" si="209"/>
        <v>0</v>
      </c>
      <c r="P303" s="90">
        <f t="shared" si="209"/>
        <v>0</v>
      </c>
      <c r="Q303" s="90">
        <f t="shared" si="209"/>
        <v>0</v>
      </c>
      <c r="R303" s="90">
        <f t="shared" si="209"/>
        <v>0</v>
      </c>
      <c r="S303" s="90">
        <f t="shared" si="209"/>
        <v>0</v>
      </c>
      <c r="T303" s="90">
        <f t="shared" si="209"/>
        <v>0</v>
      </c>
      <c r="U303" s="90">
        <f t="shared" si="209"/>
        <v>0</v>
      </c>
      <c r="V303" s="90">
        <f t="shared" si="209"/>
        <v>0</v>
      </c>
      <c r="W303" s="90">
        <f t="shared" si="209"/>
        <v>0</v>
      </c>
      <c r="X303" s="90">
        <f t="shared" si="209"/>
        <v>0</v>
      </c>
      <c r="Y303" s="90">
        <f t="shared" si="209"/>
        <v>0</v>
      </c>
      <c r="Z303" s="90">
        <f t="shared" si="209"/>
        <v>0</v>
      </c>
      <c r="AA303" s="90">
        <f t="shared" si="209"/>
        <v>0</v>
      </c>
      <c r="AB303" s="90">
        <f t="shared" si="209"/>
        <v>0</v>
      </c>
      <c r="AC303" s="91">
        <f t="shared" si="209"/>
        <v>0</v>
      </c>
      <c r="AE303" s="476">
        <f t="shared" si="190"/>
        <v>0</v>
      </c>
      <c r="AG303" s="476">
        <f t="shared" si="191"/>
        <v>0</v>
      </c>
      <c r="AI303" s="476">
        <f t="shared" si="192"/>
        <v>0</v>
      </c>
      <c r="AK303" s="202"/>
    </row>
    <row r="304" spans="4:37" ht="12.75" customHeight="1" outlineLevel="1">
      <c r="D304" s="106" t="str">
        <f t="shared" si="188"/>
        <v>[Staff Functions Line 18]</v>
      </c>
      <c r="E304" s="89"/>
      <c r="F304" s="107" t="str">
        <f t="shared" si="193"/>
        <v>£000</v>
      </c>
      <c r="G304" s="90">
        <f t="shared" ref="G304:AC304" si="210">G34*G259</f>
        <v>0</v>
      </c>
      <c r="H304" s="90">
        <f t="shared" si="210"/>
        <v>0</v>
      </c>
      <c r="I304" s="90">
        <f t="shared" si="210"/>
        <v>0</v>
      </c>
      <c r="J304" s="90">
        <f t="shared" si="210"/>
        <v>0</v>
      </c>
      <c r="K304" s="90">
        <f t="shared" si="210"/>
        <v>0</v>
      </c>
      <c r="L304" s="90">
        <f t="shared" si="210"/>
        <v>0</v>
      </c>
      <c r="M304" s="90">
        <f t="shared" si="210"/>
        <v>0</v>
      </c>
      <c r="N304" s="90">
        <f t="shared" si="210"/>
        <v>0</v>
      </c>
      <c r="O304" s="90">
        <f t="shared" si="210"/>
        <v>0</v>
      </c>
      <c r="P304" s="90">
        <f t="shared" si="210"/>
        <v>0</v>
      </c>
      <c r="Q304" s="90">
        <f t="shared" si="210"/>
        <v>0</v>
      </c>
      <c r="R304" s="90">
        <f t="shared" si="210"/>
        <v>0</v>
      </c>
      <c r="S304" s="90">
        <f t="shared" si="210"/>
        <v>0</v>
      </c>
      <c r="T304" s="90">
        <f t="shared" si="210"/>
        <v>0</v>
      </c>
      <c r="U304" s="90">
        <f t="shared" si="210"/>
        <v>0</v>
      </c>
      <c r="V304" s="90">
        <f t="shared" si="210"/>
        <v>0</v>
      </c>
      <c r="W304" s="90">
        <f t="shared" si="210"/>
        <v>0</v>
      </c>
      <c r="X304" s="90">
        <f t="shared" si="210"/>
        <v>0</v>
      </c>
      <c r="Y304" s="90">
        <f t="shared" si="210"/>
        <v>0</v>
      </c>
      <c r="Z304" s="90">
        <f t="shared" si="210"/>
        <v>0</v>
      </c>
      <c r="AA304" s="90">
        <f t="shared" si="210"/>
        <v>0</v>
      </c>
      <c r="AB304" s="90">
        <f t="shared" si="210"/>
        <v>0</v>
      </c>
      <c r="AC304" s="91">
        <f t="shared" si="210"/>
        <v>0</v>
      </c>
      <c r="AE304" s="476">
        <f t="shared" si="190"/>
        <v>0</v>
      </c>
      <c r="AG304" s="476">
        <f t="shared" si="191"/>
        <v>0</v>
      </c>
      <c r="AI304" s="476">
        <f t="shared" si="192"/>
        <v>0</v>
      </c>
      <c r="AK304" s="202"/>
    </row>
    <row r="305" spans="4:37" ht="12.75" customHeight="1" outlineLevel="1">
      <c r="D305" s="106" t="str">
        <f t="shared" si="188"/>
        <v>[Staff Functions Line 19]</v>
      </c>
      <c r="E305" s="89"/>
      <c r="F305" s="107" t="str">
        <f t="shared" si="193"/>
        <v>£000</v>
      </c>
      <c r="G305" s="90">
        <f t="shared" ref="G305:AC305" si="211">G35*G260</f>
        <v>0</v>
      </c>
      <c r="H305" s="90">
        <f t="shared" si="211"/>
        <v>0</v>
      </c>
      <c r="I305" s="90">
        <f t="shared" si="211"/>
        <v>0</v>
      </c>
      <c r="J305" s="90">
        <f t="shared" si="211"/>
        <v>0</v>
      </c>
      <c r="K305" s="90">
        <f t="shared" si="211"/>
        <v>0</v>
      </c>
      <c r="L305" s="90">
        <f t="shared" si="211"/>
        <v>0</v>
      </c>
      <c r="M305" s="90">
        <f t="shared" si="211"/>
        <v>0</v>
      </c>
      <c r="N305" s="90">
        <f t="shared" si="211"/>
        <v>0</v>
      </c>
      <c r="O305" s="90">
        <f t="shared" si="211"/>
        <v>0</v>
      </c>
      <c r="P305" s="90">
        <f t="shared" si="211"/>
        <v>0</v>
      </c>
      <c r="Q305" s="90">
        <f t="shared" si="211"/>
        <v>0</v>
      </c>
      <c r="R305" s="90">
        <f t="shared" si="211"/>
        <v>0</v>
      </c>
      <c r="S305" s="90">
        <f t="shared" si="211"/>
        <v>0</v>
      </c>
      <c r="T305" s="90">
        <f t="shared" si="211"/>
        <v>0</v>
      </c>
      <c r="U305" s="90">
        <f t="shared" si="211"/>
        <v>0</v>
      </c>
      <c r="V305" s="90">
        <f t="shared" si="211"/>
        <v>0</v>
      </c>
      <c r="W305" s="90">
        <f t="shared" si="211"/>
        <v>0</v>
      </c>
      <c r="X305" s="90">
        <f t="shared" si="211"/>
        <v>0</v>
      </c>
      <c r="Y305" s="90">
        <f t="shared" si="211"/>
        <v>0</v>
      </c>
      <c r="Z305" s="90">
        <f t="shared" si="211"/>
        <v>0</v>
      </c>
      <c r="AA305" s="90">
        <f t="shared" si="211"/>
        <v>0</v>
      </c>
      <c r="AB305" s="90">
        <f t="shared" si="211"/>
        <v>0</v>
      </c>
      <c r="AC305" s="91">
        <f t="shared" si="211"/>
        <v>0</v>
      </c>
      <c r="AE305" s="476">
        <f t="shared" si="190"/>
        <v>0</v>
      </c>
      <c r="AG305" s="476">
        <f t="shared" si="191"/>
        <v>0</v>
      </c>
      <c r="AI305" s="476">
        <f t="shared" si="192"/>
        <v>0</v>
      </c>
      <c r="AK305" s="202"/>
    </row>
    <row r="306" spans="4:37" ht="12.75" customHeight="1" outlineLevel="1">
      <c r="D306" s="106" t="str">
        <f t="shared" si="188"/>
        <v>[Staff Functions Line 20]</v>
      </c>
      <c r="E306" s="89"/>
      <c r="F306" s="107" t="str">
        <f t="shared" si="193"/>
        <v>£000</v>
      </c>
      <c r="G306" s="90">
        <f t="shared" ref="G306:AC306" si="212">G36*G261</f>
        <v>0</v>
      </c>
      <c r="H306" s="90">
        <f t="shared" si="212"/>
        <v>0</v>
      </c>
      <c r="I306" s="90">
        <f t="shared" si="212"/>
        <v>0</v>
      </c>
      <c r="J306" s="90">
        <f t="shared" si="212"/>
        <v>0</v>
      </c>
      <c r="K306" s="90">
        <f t="shared" si="212"/>
        <v>0</v>
      </c>
      <c r="L306" s="90">
        <f t="shared" si="212"/>
        <v>0</v>
      </c>
      <c r="M306" s="90">
        <f t="shared" si="212"/>
        <v>0</v>
      </c>
      <c r="N306" s="90">
        <f t="shared" si="212"/>
        <v>0</v>
      </c>
      <c r="O306" s="90">
        <f t="shared" si="212"/>
        <v>0</v>
      </c>
      <c r="P306" s="90">
        <f t="shared" si="212"/>
        <v>0</v>
      </c>
      <c r="Q306" s="90">
        <f t="shared" si="212"/>
        <v>0</v>
      </c>
      <c r="R306" s="90">
        <f t="shared" si="212"/>
        <v>0</v>
      </c>
      <c r="S306" s="90">
        <f t="shared" si="212"/>
        <v>0</v>
      </c>
      <c r="T306" s="90">
        <f t="shared" si="212"/>
        <v>0</v>
      </c>
      <c r="U306" s="90">
        <f t="shared" si="212"/>
        <v>0</v>
      </c>
      <c r="V306" s="90">
        <f t="shared" si="212"/>
        <v>0</v>
      </c>
      <c r="W306" s="90">
        <f t="shared" si="212"/>
        <v>0</v>
      </c>
      <c r="X306" s="90">
        <f t="shared" si="212"/>
        <v>0</v>
      </c>
      <c r="Y306" s="90">
        <f t="shared" si="212"/>
        <v>0</v>
      </c>
      <c r="Z306" s="90">
        <f t="shared" si="212"/>
        <v>0</v>
      </c>
      <c r="AA306" s="90">
        <f t="shared" si="212"/>
        <v>0</v>
      </c>
      <c r="AB306" s="90">
        <f t="shared" si="212"/>
        <v>0</v>
      </c>
      <c r="AC306" s="91">
        <f t="shared" si="212"/>
        <v>0</v>
      </c>
      <c r="AE306" s="476">
        <f t="shared" si="190"/>
        <v>0</v>
      </c>
      <c r="AG306" s="476">
        <f t="shared" si="191"/>
        <v>0</v>
      </c>
      <c r="AI306" s="476">
        <f t="shared" si="192"/>
        <v>0</v>
      </c>
      <c r="AK306" s="202"/>
    </row>
    <row r="307" spans="4:37" ht="12.75" customHeight="1" outlineLevel="1">
      <c r="D307" s="106" t="str">
        <f t="shared" si="188"/>
        <v>[Staff Functions Line 21]</v>
      </c>
      <c r="E307" s="89"/>
      <c r="F307" s="107" t="str">
        <f t="shared" si="193"/>
        <v>£000</v>
      </c>
      <c r="G307" s="90">
        <f t="shared" ref="G307:AC307" si="213">G37*G262</f>
        <v>0</v>
      </c>
      <c r="H307" s="90">
        <f t="shared" si="213"/>
        <v>0</v>
      </c>
      <c r="I307" s="90">
        <f t="shared" si="213"/>
        <v>0</v>
      </c>
      <c r="J307" s="90">
        <f t="shared" si="213"/>
        <v>0</v>
      </c>
      <c r="K307" s="90">
        <f t="shared" si="213"/>
        <v>0</v>
      </c>
      <c r="L307" s="90">
        <f t="shared" si="213"/>
        <v>0</v>
      </c>
      <c r="M307" s="90">
        <f t="shared" si="213"/>
        <v>0</v>
      </c>
      <c r="N307" s="90">
        <f t="shared" si="213"/>
        <v>0</v>
      </c>
      <c r="O307" s="90">
        <f t="shared" si="213"/>
        <v>0</v>
      </c>
      <c r="P307" s="90">
        <f t="shared" si="213"/>
        <v>0</v>
      </c>
      <c r="Q307" s="90">
        <f t="shared" si="213"/>
        <v>0</v>
      </c>
      <c r="R307" s="90">
        <f t="shared" si="213"/>
        <v>0</v>
      </c>
      <c r="S307" s="90">
        <f t="shared" si="213"/>
        <v>0</v>
      </c>
      <c r="T307" s="90">
        <f t="shared" si="213"/>
        <v>0</v>
      </c>
      <c r="U307" s="90">
        <f t="shared" si="213"/>
        <v>0</v>
      </c>
      <c r="V307" s="90">
        <f t="shared" si="213"/>
        <v>0</v>
      </c>
      <c r="W307" s="90">
        <f t="shared" si="213"/>
        <v>0</v>
      </c>
      <c r="X307" s="90">
        <f t="shared" si="213"/>
        <v>0</v>
      </c>
      <c r="Y307" s="90">
        <f t="shared" si="213"/>
        <v>0</v>
      </c>
      <c r="Z307" s="90">
        <f t="shared" si="213"/>
        <v>0</v>
      </c>
      <c r="AA307" s="90">
        <f t="shared" si="213"/>
        <v>0</v>
      </c>
      <c r="AB307" s="90">
        <f t="shared" si="213"/>
        <v>0</v>
      </c>
      <c r="AC307" s="91">
        <f t="shared" si="213"/>
        <v>0</v>
      </c>
      <c r="AE307" s="476">
        <f t="shared" si="190"/>
        <v>0</v>
      </c>
      <c r="AG307" s="476">
        <f t="shared" si="191"/>
        <v>0</v>
      </c>
      <c r="AI307" s="476">
        <f t="shared" si="192"/>
        <v>0</v>
      </c>
      <c r="AK307" s="202"/>
    </row>
    <row r="308" spans="4:37" ht="12.75" customHeight="1" outlineLevel="1">
      <c r="D308" s="106" t="str">
        <f t="shared" si="188"/>
        <v>[Staff Functions Line 22]</v>
      </c>
      <c r="E308" s="89"/>
      <c r="F308" s="107" t="str">
        <f t="shared" si="193"/>
        <v>£000</v>
      </c>
      <c r="G308" s="90">
        <f t="shared" ref="G308:AC308" si="214">G38*G263</f>
        <v>0</v>
      </c>
      <c r="H308" s="90">
        <f t="shared" si="214"/>
        <v>0</v>
      </c>
      <c r="I308" s="90">
        <f t="shared" si="214"/>
        <v>0</v>
      </c>
      <c r="J308" s="90">
        <f t="shared" si="214"/>
        <v>0</v>
      </c>
      <c r="K308" s="90">
        <f t="shared" si="214"/>
        <v>0</v>
      </c>
      <c r="L308" s="90">
        <f t="shared" si="214"/>
        <v>0</v>
      </c>
      <c r="M308" s="90">
        <f t="shared" si="214"/>
        <v>0</v>
      </c>
      <c r="N308" s="90">
        <f t="shared" si="214"/>
        <v>0</v>
      </c>
      <c r="O308" s="90">
        <f t="shared" si="214"/>
        <v>0</v>
      </c>
      <c r="P308" s="90">
        <f t="shared" si="214"/>
        <v>0</v>
      </c>
      <c r="Q308" s="90">
        <f t="shared" si="214"/>
        <v>0</v>
      </c>
      <c r="R308" s="90">
        <f t="shared" si="214"/>
        <v>0</v>
      </c>
      <c r="S308" s="90">
        <f t="shared" si="214"/>
        <v>0</v>
      </c>
      <c r="T308" s="90">
        <f t="shared" si="214"/>
        <v>0</v>
      </c>
      <c r="U308" s="90">
        <f t="shared" si="214"/>
        <v>0</v>
      </c>
      <c r="V308" s="90">
        <f t="shared" si="214"/>
        <v>0</v>
      </c>
      <c r="W308" s="90">
        <f t="shared" si="214"/>
        <v>0</v>
      </c>
      <c r="X308" s="90">
        <f t="shared" si="214"/>
        <v>0</v>
      </c>
      <c r="Y308" s="90">
        <f t="shared" si="214"/>
        <v>0</v>
      </c>
      <c r="Z308" s="90">
        <f t="shared" si="214"/>
        <v>0</v>
      </c>
      <c r="AA308" s="90">
        <f t="shared" si="214"/>
        <v>0</v>
      </c>
      <c r="AB308" s="90">
        <f t="shared" si="214"/>
        <v>0</v>
      </c>
      <c r="AC308" s="91">
        <f t="shared" si="214"/>
        <v>0</v>
      </c>
      <c r="AE308" s="476">
        <f t="shared" si="190"/>
        <v>0</v>
      </c>
      <c r="AG308" s="476">
        <f t="shared" si="191"/>
        <v>0</v>
      </c>
      <c r="AI308" s="476">
        <f t="shared" si="192"/>
        <v>0</v>
      </c>
      <c r="AK308" s="202"/>
    </row>
    <row r="309" spans="4:37" ht="12.75" customHeight="1" outlineLevel="1">
      <c r="D309" s="106" t="str">
        <f t="shared" si="188"/>
        <v>[Staff Functions Line 23]</v>
      </c>
      <c r="E309" s="89"/>
      <c r="F309" s="107" t="str">
        <f t="shared" si="193"/>
        <v>£000</v>
      </c>
      <c r="G309" s="90">
        <f t="shared" ref="G309:AC309" si="215">G39*G264</f>
        <v>0</v>
      </c>
      <c r="H309" s="90">
        <f t="shared" si="215"/>
        <v>0</v>
      </c>
      <c r="I309" s="90">
        <f t="shared" si="215"/>
        <v>0</v>
      </c>
      <c r="J309" s="90">
        <f t="shared" si="215"/>
        <v>0</v>
      </c>
      <c r="K309" s="90">
        <f t="shared" si="215"/>
        <v>0</v>
      </c>
      <c r="L309" s="90">
        <f t="shared" si="215"/>
        <v>0</v>
      </c>
      <c r="M309" s="90">
        <f t="shared" si="215"/>
        <v>0</v>
      </c>
      <c r="N309" s="90">
        <f t="shared" si="215"/>
        <v>0</v>
      </c>
      <c r="O309" s="90">
        <f t="shared" si="215"/>
        <v>0</v>
      </c>
      <c r="P309" s="90">
        <f t="shared" si="215"/>
        <v>0</v>
      </c>
      <c r="Q309" s="90">
        <f t="shared" si="215"/>
        <v>0</v>
      </c>
      <c r="R309" s="90">
        <f t="shared" si="215"/>
        <v>0</v>
      </c>
      <c r="S309" s="90">
        <f t="shared" si="215"/>
        <v>0</v>
      </c>
      <c r="T309" s="90">
        <f t="shared" si="215"/>
        <v>0</v>
      </c>
      <c r="U309" s="90">
        <f t="shared" si="215"/>
        <v>0</v>
      </c>
      <c r="V309" s="90">
        <f t="shared" si="215"/>
        <v>0</v>
      </c>
      <c r="W309" s="90">
        <f t="shared" si="215"/>
        <v>0</v>
      </c>
      <c r="X309" s="90">
        <f t="shared" si="215"/>
        <v>0</v>
      </c>
      <c r="Y309" s="90">
        <f t="shared" si="215"/>
        <v>0</v>
      </c>
      <c r="Z309" s="90">
        <f t="shared" si="215"/>
        <v>0</v>
      </c>
      <c r="AA309" s="90">
        <f t="shared" si="215"/>
        <v>0</v>
      </c>
      <c r="AB309" s="90">
        <f t="shared" si="215"/>
        <v>0</v>
      </c>
      <c r="AC309" s="91">
        <f t="shared" si="215"/>
        <v>0</v>
      </c>
      <c r="AE309" s="476">
        <f t="shared" si="190"/>
        <v>0</v>
      </c>
      <c r="AG309" s="476">
        <f t="shared" si="191"/>
        <v>0</v>
      </c>
      <c r="AI309" s="476">
        <f t="shared" si="192"/>
        <v>0</v>
      </c>
      <c r="AK309" s="202"/>
    </row>
    <row r="310" spans="4:37" ht="12.75" customHeight="1" outlineLevel="1">
      <c r="D310" s="106" t="str">
        <f t="shared" si="188"/>
        <v>[Staff Functions Line 24]</v>
      </c>
      <c r="E310" s="89"/>
      <c r="F310" s="107" t="str">
        <f t="shared" si="193"/>
        <v>£000</v>
      </c>
      <c r="G310" s="90">
        <f t="shared" ref="G310:AC310" si="216">G40*G265</f>
        <v>0</v>
      </c>
      <c r="H310" s="90">
        <f t="shared" si="216"/>
        <v>0</v>
      </c>
      <c r="I310" s="90">
        <f t="shared" si="216"/>
        <v>0</v>
      </c>
      <c r="J310" s="90">
        <f t="shared" si="216"/>
        <v>0</v>
      </c>
      <c r="K310" s="90">
        <f t="shared" si="216"/>
        <v>0</v>
      </c>
      <c r="L310" s="90">
        <f t="shared" si="216"/>
        <v>0</v>
      </c>
      <c r="M310" s="90">
        <f t="shared" si="216"/>
        <v>0</v>
      </c>
      <c r="N310" s="90">
        <f t="shared" si="216"/>
        <v>0</v>
      </c>
      <c r="O310" s="90">
        <f t="shared" si="216"/>
        <v>0</v>
      </c>
      <c r="P310" s="90">
        <f t="shared" si="216"/>
        <v>0</v>
      </c>
      <c r="Q310" s="90">
        <f t="shared" si="216"/>
        <v>0</v>
      </c>
      <c r="R310" s="90">
        <f t="shared" si="216"/>
        <v>0</v>
      </c>
      <c r="S310" s="90">
        <f t="shared" si="216"/>
        <v>0</v>
      </c>
      <c r="T310" s="90">
        <f t="shared" si="216"/>
        <v>0</v>
      </c>
      <c r="U310" s="90">
        <f t="shared" si="216"/>
        <v>0</v>
      </c>
      <c r="V310" s="90">
        <f t="shared" si="216"/>
        <v>0</v>
      </c>
      <c r="W310" s="90">
        <f t="shared" si="216"/>
        <v>0</v>
      </c>
      <c r="X310" s="90">
        <f t="shared" si="216"/>
        <v>0</v>
      </c>
      <c r="Y310" s="90">
        <f t="shared" si="216"/>
        <v>0</v>
      </c>
      <c r="Z310" s="90">
        <f t="shared" si="216"/>
        <v>0</v>
      </c>
      <c r="AA310" s="90">
        <f t="shared" si="216"/>
        <v>0</v>
      </c>
      <c r="AB310" s="90">
        <f t="shared" si="216"/>
        <v>0</v>
      </c>
      <c r="AC310" s="91">
        <f t="shared" si="216"/>
        <v>0</v>
      </c>
      <c r="AE310" s="476">
        <f t="shared" si="190"/>
        <v>0</v>
      </c>
      <c r="AG310" s="476">
        <f t="shared" si="191"/>
        <v>0</v>
      </c>
      <c r="AI310" s="476">
        <f t="shared" si="192"/>
        <v>0</v>
      </c>
      <c r="AK310" s="202"/>
    </row>
    <row r="311" spans="4:37" ht="12.75" customHeight="1" outlineLevel="1">
      <c r="D311" s="106" t="str">
        <f t="shared" si="188"/>
        <v>[Staff Functions Line 25]</v>
      </c>
      <c r="E311" s="89"/>
      <c r="F311" s="107" t="str">
        <f t="shared" si="193"/>
        <v>£000</v>
      </c>
      <c r="G311" s="90">
        <f t="shared" ref="G311:AC311" si="217">G41*G266</f>
        <v>0</v>
      </c>
      <c r="H311" s="90">
        <f t="shared" si="217"/>
        <v>0</v>
      </c>
      <c r="I311" s="90">
        <f t="shared" si="217"/>
        <v>0</v>
      </c>
      <c r="J311" s="90">
        <f t="shared" si="217"/>
        <v>0</v>
      </c>
      <c r="K311" s="90">
        <f t="shared" si="217"/>
        <v>0</v>
      </c>
      <c r="L311" s="90">
        <f t="shared" si="217"/>
        <v>0</v>
      </c>
      <c r="M311" s="90">
        <f t="shared" si="217"/>
        <v>0</v>
      </c>
      <c r="N311" s="90">
        <f t="shared" si="217"/>
        <v>0</v>
      </c>
      <c r="O311" s="90">
        <f t="shared" si="217"/>
        <v>0</v>
      </c>
      <c r="P311" s="90">
        <f t="shared" si="217"/>
        <v>0</v>
      </c>
      <c r="Q311" s="90">
        <f t="shared" si="217"/>
        <v>0</v>
      </c>
      <c r="R311" s="90">
        <f t="shared" si="217"/>
        <v>0</v>
      </c>
      <c r="S311" s="90">
        <f t="shared" si="217"/>
        <v>0</v>
      </c>
      <c r="T311" s="90">
        <f t="shared" si="217"/>
        <v>0</v>
      </c>
      <c r="U311" s="90">
        <f t="shared" si="217"/>
        <v>0</v>
      </c>
      <c r="V311" s="90">
        <f t="shared" si="217"/>
        <v>0</v>
      </c>
      <c r="W311" s="90">
        <f t="shared" si="217"/>
        <v>0</v>
      </c>
      <c r="X311" s="90">
        <f t="shared" si="217"/>
        <v>0</v>
      </c>
      <c r="Y311" s="90">
        <f t="shared" si="217"/>
        <v>0</v>
      </c>
      <c r="Z311" s="90">
        <f t="shared" si="217"/>
        <v>0</v>
      </c>
      <c r="AA311" s="90">
        <f t="shared" si="217"/>
        <v>0</v>
      </c>
      <c r="AB311" s="90">
        <f t="shared" si="217"/>
        <v>0</v>
      </c>
      <c r="AC311" s="91">
        <f t="shared" si="217"/>
        <v>0</v>
      </c>
      <c r="AE311" s="476">
        <f t="shared" si="190"/>
        <v>0</v>
      </c>
      <c r="AG311" s="476">
        <f t="shared" si="191"/>
        <v>0</v>
      </c>
      <c r="AI311" s="476">
        <f t="shared" si="192"/>
        <v>0</v>
      </c>
      <c r="AK311" s="202"/>
    </row>
    <row r="312" spans="4:37" ht="12.75" customHeight="1" outlineLevel="1">
      <c r="D312" s="106" t="str">
        <f t="shared" si="188"/>
        <v>[Staff Functions Line 26]</v>
      </c>
      <c r="E312" s="89"/>
      <c r="F312" s="107" t="str">
        <f t="shared" si="193"/>
        <v>£000</v>
      </c>
      <c r="G312" s="90">
        <f t="shared" ref="G312:AC312" si="218">G42*G267</f>
        <v>0</v>
      </c>
      <c r="H312" s="90">
        <f t="shared" si="218"/>
        <v>0</v>
      </c>
      <c r="I312" s="90">
        <f t="shared" si="218"/>
        <v>0</v>
      </c>
      <c r="J312" s="90">
        <f t="shared" si="218"/>
        <v>0</v>
      </c>
      <c r="K312" s="90">
        <f t="shared" si="218"/>
        <v>0</v>
      </c>
      <c r="L312" s="90">
        <f t="shared" si="218"/>
        <v>0</v>
      </c>
      <c r="M312" s="90">
        <f t="shared" si="218"/>
        <v>0</v>
      </c>
      <c r="N312" s="90">
        <f t="shared" si="218"/>
        <v>0</v>
      </c>
      <c r="O312" s="90">
        <f t="shared" si="218"/>
        <v>0</v>
      </c>
      <c r="P312" s="90">
        <f t="shared" si="218"/>
        <v>0</v>
      </c>
      <c r="Q312" s="90">
        <f t="shared" si="218"/>
        <v>0</v>
      </c>
      <c r="R312" s="90">
        <f t="shared" si="218"/>
        <v>0</v>
      </c>
      <c r="S312" s="90">
        <f t="shared" si="218"/>
        <v>0</v>
      </c>
      <c r="T312" s="90">
        <f t="shared" si="218"/>
        <v>0</v>
      </c>
      <c r="U312" s="90">
        <f t="shared" si="218"/>
        <v>0</v>
      </c>
      <c r="V312" s="90">
        <f t="shared" si="218"/>
        <v>0</v>
      </c>
      <c r="W312" s="90">
        <f t="shared" si="218"/>
        <v>0</v>
      </c>
      <c r="X312" s="90">
        <f t="shared" si="218"/>
        <v>0</v>
      </c>
      <c r="Y312" s="90">
        <f t="shared" si="218"/>
        <v>0</v>
      </c>
      <c r="Z312" s="90">
        <f t="shared" si="218"/>
        <v>0</v>
      </c>
      <c r="AA312" s="90">
        <f t="shared" si="218"/>
        <v>0</v>
      </c>
      <c r="AB312" s="90">
        <f t="shared" si="218"/>
        <v>0</v>
      </c>
      <c r="AC312" s="91">
        <f t="shared" si="218"/>
        <v>0</v>
      </c>
      <c r="AE312" s="476">
        <f t="shared" si="190"/>
        <v>0</v>
      </c>
      <c r="AG312" s="476">
        <f t="shared" si="191"/>
        <v>0</v>
      </c>
      <c r="AI312" s="476">
        <f t="shared" si="192"/>
        <v>0</v>
      </c>
      <c r="AK312" s="202"/>
    </row>
    <row r="313" spans="4:37" ht="12.75" customHeight="1" outlineLevel="1">
      <c r="D313" s="106" t="str">
        <f t="shared" si="188"/>
        <v>[Staff Functions Line 27]</v>
      </c>
      <c r="E313" s="89"/>
      <c r="F313" s="107" t="str">
        <f t="shared" si="193"/>
        <v>£000</v>
      </c>
      <c r="G313" s="90">
        <f t="shared" ref="G313:AC313" si="219">G43*G268</f>
        <v>0</v>
      </c>
      <c r="H313" s="90">
        <f t="shared" si="219"/>
        <v>0</v>
      </c>
      <c r="I313" s="90">
        <f t="shared" si="219"/>
        <v>0</v>
      </c>
      <c r="J313" s="90">
        <f t="shared" si="219"/>
        <v>0</v>
      </c>
      <c r="K313" s="90">
        <f t="shared" si="219"/>
        <v>0</v>
      </c>
      <c r="L313" s="90">
        <f t="shared" si="219"/>
        <v>0</v>
      </c>
      <c r="M313" s="90">
        <f t="shared" si="219"/>
        <v>0</v>
      </c>
      <c r="N313" s="90">
        <f t="shared" si="219"/>
        <v>0</v>
      </c>
      <c r="O313" s="90">
        <f t="shared" si="219"/>
        <v>0</v>
      </c>
      <c r="P313" s="90">
        <f t="shared" si="219"/>
        <v>0</v>
      </c>
      <c r="Q313" s="90">
        <f t="shared" si="219"/>
        <v>0</v>
      </c>
      <c r="R313" s="90">
        <f t="shared" si="219"/>
        <v>0</v>
      </c>
      <c r="S313" s="90">
        <f t="shared" si="219"/>
        <v>0</v>
      </c>
      <c r="T313" s="90">
        <f t="shared" si="219"/>
        <v>0</v>
      </c>
      <c r="U313" s="90">
        <f t="shared" si="219"/>
        <v>0</v>
      </c>
      <c r="V313" s="90">
        <f t="shared" si="219"/>
        <v>0</v>
      </c>
      <c r="W313" s="90">
        <f t="shared" si="219"/>
        <v>0</v>
      </c>
      <c r="X313" s="90">
        <f t="shared" si="219"/>
        <v>0</v>
      </c>
      <c r="Y313" s="90">
        <f t="shared" si="219"/>
        <v>0</v>
      </c>
      <c r="Z313" s="90">
        <f t="shared" si="219"/>
        <v>0</v>
      </c>
      <c r="AA313" s="90">
        <f t="shared" si="219"/>
        <v>0</v>
      </c>
      <c r="AB313" s="90">
        <f t="shared" si="219"/>
        <v>0</v>
      </c>
      <c r="AC313" s="91">
        <f t="shared" si="219"/>
        <v>0</v>
      </c>
      <c r="AE313" s="476">
        <f t="shared" si="190"/>
        <v>0</v>
      </c>
      <c r="AG313" s="476">
        <f t="shared" si="191"/>
        <v>0</v>
      </c>
      <c r="AI313" s="476">
        <f t="shared" si="192"/>
        <v>0</v>
      </c>
      <c r="AK313" s="202"/>
    </row>
    <row r="314" spans="4:37" ht="12.75" customHeight="1" outlineLevel="1">
      <c r="D314" s="106" t="str">
        <f t="shared" si="188"/>
        <v>[Staff Functions Line 28]</v>
      </c>
      <c r="E314" s="89"/>
      <c r="F314" s="107" t="str">
        <f t="shared" si="193"/>
        <v>£000</v>
      </c>
      <c r="G314" s="90">
        <f t="shared" ref="G314:AC314" si="220">G44*G269</f>
        <v>0</v>
      </c>
      <c r="H314" s="90">
        <f t="shared" si="220"/>
        <v>0</v>
      </c>
      <c r="I314" s="90">
        <f t="shared" si="220"/>
        <v>0</v>
      </c>
      <c r="J314" s="90">
        <f t="shared" si="220"/>
        <v>0</v>
      </c>
      <c r="K314" s="90">
        <f t="shared" si="220"/>
        <v>0</v>
      </c>
      <c r="L314" s="90">
        <f t="shared" si="220"/>
        <v>0</v>
      </c>
      <c r="M314" s="90">
        <f t="shared" si="220"/>
        <v>0</v>
      </c>
      <c r="N314" s="90">
        <f t="shared" si="220"/>
        <v>0</v>
      </c>
      <c r="O314" s="90">
        <f t="shared" si="220"/>
        <v>0</v>
      </c>
      <c r="P314" s="90">
        <f t="shared" si="220"/>
        <v>0</v>
      </c>
      <c r="Q314" s="90">
        <f t="shared" si="220"/>
        <v>0</v>
      </c>
      <c r="R314" s="90">
        <f t="shared" si="220"/>
        <v>0</v>
      </c>
      <c r="S314" s="90">
        <f t="shared" si="220"/>
        <v>0</v>
      </c>
      <c r="T314" s="90">
        <f t="shared" si="220"/>
        <v>0</v>
      </c>
      <c r="U314" s="90">
        <f t="shared" si="220"/>
        <v>0</v>
      </c>
      <c r="V314" s="90">
        <f t="shared" si="220"/>
        <v>0</v>
      </c>
      <c r="W314" s="90">
        <f t="shared" si="220"/>
        <v>0</v>
      </c>
      <c r="X314" s="90">
        <f t="shared" si="220"/>
        <v>0</v>
      </c>
      <c r="Y314" s="90">
        <f t="shared" si="220"/>
        <v>0</v>
      </c>
      <c r="Z314" s="90">
        <f t="shared" si="220"/>
        <v>0</v>
      </c>
      <c r="AA314" s="90">
        <f t="shared" si="220"/>
        <v>0</v>
      </c>
      <c r="AB314" s="90">
        <f t="shared" si="220"/>
        <v>0</v>
      </c>
      <c r="AC314" s="91">
        <f t="shared" si="220"/>
        <v>0</v>
      </c>
      <c r="AE314" s="476">
        <f t="shared" si="190"/>
        <v>0</v>
      </c>
      <c r="AG314" s="476">
        <f t="shared" si="191"/>
        <v>0</v>
      </c>
      <c r="AI314" s="476">
        <f t="shared" si="192"/>
        <v>0</v>
      </c>
      <c r="AK314" s="202"/>
    </row>
    <row r="315" spans="4:37" ht="12.6" customHeight="1" outlineLevel="1">
      <c r="D315" s="106" t="str">
        <f t="shared" si="188"/>
        <v>[Staff Functions Line 29]</v>
      </c>
      <c r="E315" s="89"/>
      <c r="F315" s="107" t="str">
        <f t="shared" si="193"/>
        <v>£000</v>
      </c>
      <c r="G315" s="90">
        <f t="shared" ref="G315:AC315" si="221">G45*G270</f>
        <v>0</v>
      </c>
      <c r="H315" s="90">
        <f t="shared" si="221"/>
        <v>0</v>
      </c>
      <c r="I315" s="90">
        <f t="shared" si="221"/>
        <v>0</v>
      </c>
      <c r="J315" s="90">
        <f t="shared" si="221"/>
        <v>0</v>
      </c>
      <c r="K315" s="90">
        <f t="shared" si="221"/>
        <v>0</v>
      </c>
      <c r="L315" s="90">
        <f t="shared" si="221"/>
        <v>0</v>
      </c>
      <c r="M315" s="90">
        <f t="shared" si="221"/>
        <v>0</v>
      </c>
      <c r="N315" s="90">
        <f t="shared" si="221"/>
        <v>0</v>
      </c>
      <c r="O315" s="90">
        <f t="shared" si="221"/>
        <v>0</v>
      </c>
      <c r="P315" s="90">
        <f t="shared" si="221"/>
        <v>0</v>
      </c>
      <c r="Q315" s="90">
        <f t="shared" si="221"/>
        <v>0</v>
      </c>
      <c r="R315" s="90">
        <f t="shared" si="221"/>
        <v>0</v>
      </c>
      <c r="S315" s="90">
        <f t="shared" si="221"/>
        <v>0</v>
      </c>
      <c r="T315" s="90">
        <f t="shared" si="221"/>
        <v>0</v>
      </c>
      <c r="U315" s="90">
        <f t="shared" si="221"/>
        <v>0</v>
      </c>
      <c r="V315" s="90">
        <f t="shared" si="221"/>
        <v>0</v>
      </c>
      <c r="W315" s="90">
        <f t="shared" si="221"/>
        <v>0</v>
      </c>
      <c r="X315" s="90">
        <f t="shared" si="221"/>
        <v>0</v>
      </c>
      <c r="Y315" s="90">
        <f t="shared" si="221"/>
        <v>0</v>
      </c>
      <c r="Z315" s="90">
        <f t="shared" si="221"/>
        <v>0</v>
      </c>
      <c r="AA315" s="90">
        <f t="shared" si="221"/>
        <v>0</v>
      </c>
      <c r="AB315" s="90">
        <f t="shared" si="221"/>
        <v>0</v>
      </c>
      <c r="AC315" s="91">
        <f t="shared" si="221"/>
        <v>0</v>
      </c>
      <c r="AE315" s="476">
        <f t="shared" si="190"/>
        <v>0</v>
      </c>
      <c r="AG315" s="476">
        <f t="shared" si="191"/>
        <v>0</v>
      </c>
      <c r="AI315" s="476">
        <f t="shared" si="192"/>
        <v>0</v>
      </c>
      <c r="AK315" s="202"/>
    </row>
    <row r="316" spans="4:37" ht="12.75" customHeight="1" outlineLevel="1">
      <c r="D316" s="106" t="str">
        <f t="shared" si="188"/>
        <v>[Staff Functions Line 30]</v>
      </c>
      <c r="E316" s="89"/>
      <c r="F316" s="107" t="str">
        <f t="shared" si="193"/>
        <v>£000</v>
      </c>
      <c r="G316" s="90">
        <f t="shared" ref="G316:AC316" si="222">G46*G271</f>
        <v>0</v>
      </c>
      <c r="H316" s="90">
        <f t="shared" si="222"/>
        <v>0</v>
      </c>
      <c r="I316" s="90">
        <f t="shared" si="222"/>
        <v>0</v>
      </c>
      <c r="J316" s="90">
        <f t="shared" si="222"/>
        <v>0</v>
      </c>
      <c r="K316" s="90">
        <f t="shared" si="222"/>
        <v>0</v>
      </c>
      <c r="L316" s="90">
        <f t="shared" si="222"/>
        <v>0</v>
      </c>
      <c r="M316" s="90">
        <f t="shared" si="222"/>
        <v>0</v>
      </c>
      <c r="N316" s="90">
        <f t="shared" si="222"/>
        <v>0</v>
      </c>
      <c r="O316" s="90">
        <f t="shared" si="222"/>
        <v>0</v>
      </c>
      <c r="P316" s="90">
        <f t="shared" si="222"/>
        <v>0</v>
      </c>
      <c r="Q316" s="90">
        <f t="shared" si="222"/>
        <v>0</v>
      </c>
      <c r="R316" s="90">
        <f t="shared" si="222"/>
        <v>0</v>
      </c>
      <c r="S316" s="90">
        <f t="shared" si="222"/>
        <v>0</v>
      </c>
      <c r="T316" s="90">
        <f t="shared" si="222"/>
        <v>0</v>
      </c>
      <c r="U316" s="90">
        <f t="shared" si="222"/>
        <v>0</v>
      </c>
      <c r="V316" s="90">
        <f t="shared" si="222"/>
        <v>0</v>
      </c>
      <c r="W316" s="90">
        <f t="shared" si="222"/>
        <v>0</v>
      </c>
      <c r="X316" s="90">
        <f t="shared" si="222"/>
        <v>0</v>
      </c>
      <c r="Y316" s="90">
        <f t="shared" si="222"/>
        <v>0</v>
      </c>
      <c r="Z316" s="90">
        <f t="shared" si="222"/>
        <v>0</v>
      </c>
      <c r="AA316" s="90">
        <f t="shared" si="222"/>
        <v>0</v>
      </c>
      <c r="AB316" s="90">
        <f t="shared" si="222"/>
        <v>0</v>
      </c>
      <c r="AC316" s="91">
        <f t="shared" si="222"/>
        <v>0</v>
      </c>
      <c r="AE316" s="476">
        <f t="shared" si="190"/>
        <v>0</v>
      </c>
      <c r="AG316" s="476">
        <f t="shared" si="191"/>
        <v>0</v>
      </c>
      <c r="AI316" s="476">
        <f t="shared" si="192"/>
        <v>0</v>
      </c>
      <c r="AK316" s="202"/>
    </row>
    <row r="317" spans="4:37" ht="12.75" customHeight="1" outlineLevel="1">
      <c r="D317" s="106" t="str">
        <f t="shared" si="188"/>
        <v>[Staff Functions Line 31]</v>
      </c>
      <c r="E317" s="89"/>
      <c r="F317" s="107" t="str">
        <f t="shared" si="193"/>
        <v>£000</v>
      </c>
      <c r="G317" s="90">
        <f t="shared" ref="G317:AC317" si="223">G47*G272</f>
        <v>0</v>
      </c>
      <c r="H317" s="90">
        <f t="shared" si="223"/>
        <v>0</v>
      </c>
      <c r="I317" s="90">
        <f t="shared" si="223"/>
        <v>0</v>
      </c>
      <c r="J317" s="90">
        <f t="shared" si="223"/>
        <v>0</v>
      </c>
      <c r="K317" s="90">
        <f t="shared" si="223"/>
        <v>0</v>
      </c>
      <c r="L317" s="90">
        <f t="shared" si="223"/>
        <v>0</v>
      </c>
      <c r="M317" s="90">
        <f t="shared" si="223"/>
        <v>0</v>
      </c>
      <c r="N317" s="90">
        <f t="shared" si="223"/>
        <v>0</v>
      </c>
      <c r="O317" s="90">
        <f t="shared" si="223"/>
        <v>0</v>
      </c>
      <c r="P317" s="90">
        <f t="shared" si="223"/>
        <v>0</v>
      </c>
      <c r="Q317" s="90">
        <f t="shared" si="223"/>
        <v>0</v>
      </c>
      <c r="R317" s="90">
        <f t="shared" si="223"/>
        <v>0</v>
      </c>
      <c r="S317" s="90">
        <f t="shared" si="223"/>
        <v>0</v>
      </c>
      <c r="T317" s="90">
        <f t="shared" si="223"/>
        <v>0</v>
      </c>
      <c r="U317" s="90">
        <f t="shared" si="223"/>
        <v>0</v>
      </c>
      <c r="V317" s="90">
        <f t="shared" si="223"/>
        <v>0</v>
      </c>
      <c r="W317" s="90">
        <f t="shared" si="223"/>
        <v>0</v>
      </c>
      <c r="X317" s="90">
        <f t="shared" si="223"/>
        <v>0</v>
      </c>
      <c r="Y317" s="90">
        <f t="shared" si="223"/>
        <v>0</v>
      </c>
      <c r="Z317" s="90">
        <f t="shared" si="223"/>
        <v>0</v>
      </c>
      <c r="AA317" s="90">
        <f t="shared" si="223"/>
        <v>0</v>
      </c>
      <c r="AB317" s="90">
        <f t="shared" si="223"/>
        <v>0</v>
      </c>
      <c r="AC317" s="91">
        <f t="shared" si="223"/>
        <v>0</v>
      </c>
      <c r="AE317" s="476">
        <f t="shared" si="190"/>
        <v>0</v>
      </c>
      <c r="AG317" s="476">
        <f t="shared" si="191"/>
        <v>0</v>
      </c>
      <c r="AI317" s="476">
        <f t="shared" si="192"/>
        <v>0</v>
      </c>
      <c r="AK317" s="202"/>
    </row>
    <row r="318" spans="4:37" ht="12.75" customHeight="1" outlineLevel="1">
      <c r="D318" s="106" t="str">
        <f t="shared" si="188"/>
        <v>[Staff Functions Line 32]</v>
      </c>
      <c r="E318" s="89"/>
      <c r="F318" s="107" t="str">
        <f t="shared" si="193"/>
        <v>£000</v>
      </c>
      <c r="G318" s="90">
        <f t="shared" ref="G318:AC318" si="224">G48*G273</f>
        <v>0</v>
      </c>
      <c r="H318" s="90">
        <f t="shared" si="224"/>
        <v>0</v>
      </c>
      <c r="I318" s="90">
        <f t="shared" si="224"/>
        <v>0</v>
      </c>
      <c r="J318" s="90">
        <f t="shared" si="224"/>
        <v>0</v>
      </c>
      <c r="K318" s="90">
        <f t="shared" si="224"/>
        <v>0</v>
      </c>
      <c r="L318" s="90">
        <f t="shared" si="224"/>
        <v>0</v>
      </c>
      <c r="M318" s="90">
        <f t="shared" si="224"/>
        <v>0</v>
      </c>
      <c r="N318" s="90">
        <f t="shared" si="224"/>
        <v>0</v>
      </c>
      <c r="O318" s="90">
        <f t="shared" si="224"/>
        <v>0</v>
      </c>
      <c r="P318" s="90">
        <f t="shared" si="224"/>
        <v>0</v>
      </c>
      <c r="Q318" s="90">
        <f t="shared" si="224"/>
        <v>0</v>
      </c>
      <c r="R318" s="90">
        <f t="shared" si="224"/>
        <v>0</v>
      </c>
      <c r="S318" s="90">
        <f t="shared" si="224"/>
        <v>0</v>
      </c>
      <c r="T318" s="90">
        <f t="shared" si="224"/>
        <v>0</v>
      </c>
      <c r="U318" s="90">
        <f t="shared" si="224"/>
        <v>0</v>
      </c>
      <c r="V318" s="90">
        <f t="shared" si="224"/>
        <v>0</v>
      </c>
      <c r="W318" s="90">
        <f t="shared" si="224"/>
        <v>0</v>
      </c>
      <c r="X318" s="90">
        <f t="shared" si="224"/>
        <v>0</v>
      </c>
      <c r="Y318" s="90">
        <f t="shared" si="224"/>
        <v>0</v>
      </c>
      <c r="Z318" s="90">
        <f t="shared" si="224"/>
        <v>0</v>
      </c>
      <c r="AA318" s="90">
        <f t="shared" si="224"/>
        <v>0</v>
      </c>
      <c r="AB318" s="90">
        <f t="shared" si="224"/>
        <v>0</v>
      </c>
      <c r="AC318" s="91">
        <f t="shared" si="224"/>
        <v>0</v>
      </c>
      <c r="AE318" s="476">
        <f t="shared" si="190"/>
        <v>0</v>
      </c>
      <c r="AG318" s="476">
        <f t="shared" si="191"/>
        <v>0</v>
      </c>
      <c r="AI318" s="476">
        <f t="shared" si="192"/>
        <v>0</v>
      </c>
      <c r="AK318" s="202"/>
    </row>
    <row r="319" spans="4:37" ht="12.75" customHeight="1" outlineLevel="1">
      <c r="D319" s="106" t="str">
        <f t="shared" si="188"/>
        <v>[Staff Functions Line 33]</v>
      </c>
      <c r="E319" s="89"/>
      <c r="F319" s="107" t="str">
        <f t="shared" si="193"/>
        <v>£000</v>
      </c>
      <c r="G319" s="90">
        <f t="shared" ref="G319:AC319" si="225">G49*G274</f>
        <v>0</v>
      </c>
      <c r="H319" s="90">
        <f t="shared" si="225"/>
        <v>0</v>
      </c>
      <c r="I319" s="90">
        <f t="shared" si="225"/>
        <v>0</v>
      </c>
      <c r="J319" s="90">
        <f t="shared" si="225"/>
        <v>0</v>
      </c>
      <c r="K319" s="90">
        <f t="shared" si="225"/>
        <v>0</v>
      </c>
      <c r="L319" s="90">
        <f t="shared" si="225"/>
        <v>0</v>
      </c>
      <c r="M319" s="90">
        <f t="shared" si="225"/>
        <v>0</v>
      </c>
      <c r="N319" s="90">
        <f t="shared" si="225"/>
        <v>0</v>
      </c>
      <c r="O319" s="90">
        <f t="shared" si="225"/>
        <v>0</v>
      </c>
      <c r="P319" s="90">
        <f t="shared" si="225"/>
        <v>0</v>
      </c>
      <c r="Q319" s="90">
        <f t="shared" si="225"/>
        <v>0</v>
      </c>
      <c r="R319" s="90">
        <f t="shared" si="225"/>
        <v>0</v>
      </c>
      <c r="S319" s="90">
        <f t="shared" si="225"/>
        <v>0</v>
      </c>
      <c r="T319" s="90">
        <f t="shared" si="225"/>
        <v>0</v>
      </c>
      <c r="U319" s="90">
        <f t="shared" si="225"/>
        <v>0</v>
      </c>
      <c r="V319" s="90">
        <f t="shared" si="225"/>
        <v>0</v>
      </c>
      <c r="W319" s="90">
        <f t="shared" si="225"/>
        <v>0</v>
      </c>
      <c r="X319" s="90">
        <f t="shared" si="225"/>
        <v>0</v>
      </c>
      <c r="Y319" s="90">
        <f t="shared" si="225"/>
        <v>0</v>
      </c>
      <c r="Z319" s="90">
        <f t="shared" si="225"/>
        <v>0</v>
      </c>
      <c r="AA319" s="90">
        <f t="shared" si="225"/>
        <v>0</v>
      </c>
      <c r="AB319" s="90">
        <f t="shared" si="225"/>
        <v>0</v>
      </c>
      <c r="AC319" s="91">
        <f t="shared" si="225"/>
        <v>0</v>
      </c>
      <c r="AE319" s="476">
        <f t="shared" si="190"/>
        <v>0</v>
      </c>
      <c r="AG319" s="476">
        <f t="shared" si="191"/>
        <v>0</v>
      </c>
      <c r="AI319" s="476">
        <f t="shared" si="192"/>
        <v>0</v>
      </c>
      <c r="AK319" s="202"/>
    </row>
    <row r="320" spans="4:37" ht="12.75" customHeight="1" outlineLevel="1">
      <c r="D320" s="106" t="str">
        <f t="shared" si="188"/>
        <v>[Staff Functions Line 34]</v>
      </c>
      <c r="E320" s="89"/>
      <c r="F320" s="107" t="str">
        <f t="shared" si="193"/>
        <v>£000</v>
      </c>
      <c r="G320" s="90">
        <f t="shared" ref="G320:AC320" si="226">G50*G275</f>
        <v>0</v>
      </c>
      <c r="H320" s="90">
        <f t="shared" si="226"/>
        <v>0</v>
      </c>
      <c r="I320" s="90">
        <f t="shared" si="226"/>
        <v>0</v>
      </c>
      <c r="J320" s="90">
        <f t="shared" si="226"/>
        <v>0</v>
      </c>
      <c r="K320" s="90">
        <f t="shared" si="226"/>
        <v>0</v>
      </c>
      <c r="L320" s="90">
        <f t="shared" si="226"/>
        <v>0</v>
      </c>
      <c r="M320" s="90">
        <f t="shared" si="226"/>
        <v>0</v>
      </c>
      <c r="N320" s="90">
        <f t="shared" si="226"/>
        <v>0</v>
      </c>
      <c r="O320" s="90">
        <f t="shared" si="226"/>
        <v>0</v>
      </c>
      <c r="P320" s="90">
        <f t="shared" si="226"/>
        <v>0</v>
      </c>
      <c r="Q320" s="90">
        <f t="shared" si="226"/>
        <v>0</v>
      </c>
      <c r="R320" s="90">
        <f t="shared" si="226"/>
        <v>0</v>
      </c>
      <c r="S320" s="90">
        <f t="shared" si="226"/>
        <v>0</v>
      </c>
      <c r="T320" s="90">
        <f t="shared" si="226"/>
        <v>0</v>
      </c>
      <c r="U320" s="90">
        <f t="shared" si="226"/>
        <v>0</v>
      </c>
      <c r="V320" s="90">
        <f t="shared" si="226"/>
        <v>0</v>
      </c>
      <c r="W320" s="90">
        <f t="shared" si="226"/>
        <v>0</v>
      </c>
      <c r="X320" s="90">
        <f t="shared" si="226"/>
        <v>0</v>
      </c>
      <c r="Y320" s="90">
        <f t="shared" si="226"/>
        <v>0</v>
      </c>
      <c r="Z320" s="90">
        <f t="shared" si="226"/>
        <v>0</v>
      </c>
      <c r="AA320" s="90">
        <f t="shared" si="226"/>
        <v>0</v>
      </c>
      <c r="AB320" s="90">
        <f t="shared" si="226"/>
        <v>0</v>
      </c>
      <c r="AC320" s="91">
        <f t="shared" si="226"/>
        <v>0</v>
      </c>
      <c r="AE320" s="476">
        <f t="shared" si="190"/>
        <v>0</v>
      </c>
      <c r="AG320" s="476">
        <f t="shared" si="191"/>
        <v>0</v>
      </c>
      <c r="AI320" s="476">
        <f t="shared" si="192"/>
        <v>0</v>
      </c>
      <c r="AK320" s="202"/>
    </row>
    <row r="321" spans="2:37" ht="12.75" customHeight="1" outlineLevel="1">
      <c r="D321" s="106" t="str">
        <f t="shared" si="188"/>
        <v>[Staff Functions Line 35]</v>
      </c>
      <c r="E321" s="89"/>
      <c r="F321" s="107" t="str">
        <f t="shared" si="193"/>
        <v>£000</v>
      </c>
      <c r="G321" s="90">
        <f t="shared" ref="G321:AC321" si="227">G51*G276</f>
        <v>0</v>
      </c>
      <c r="H321" s="90">
        <f t="shared" si="227"/>
        <v>0</v>
      </c>
      <c r="I321" s="90">
        <f t="shared" si="227"/>
        <v>0</v>
      </c>
      <c r="J321" s="90">
        <f t="shared" si="227"/>
        <v>0</v>
      </c>
      <c r="K321" s="90">
        <f t="shared" si="227"/>
        <v>0</v>
      </c>
      <c r="L321" s="90">
        <f t="shared" si="227"/>
        <v>0</v>
      </c>
      <c r="M321" s="90">
        <f t="shared" si="227"/>
        <v>0</v>
      </c>
      <c r="N321" s="90">
        <f t="shared" si="227"/>
        <v>0</v>
      </c>
      <c r="O321" s="90">
        <f t="shared" si="227"/>
        <v>0</v>
      </c>
      <c r="P321" s="90">
        <f t="shared" si="227"/>
        <v>0</v>
      </c>
      <c r="Q321" s="90">
        <f t="shared" si="227"/>
        <v>0</v>
      </c>
      <c r="R321" s="90">
        <f t="shared" si="227"/>
        <v>0</v>
      </c>
      <c r="S321" s="90">
        <f t="shared" si="227"/>
        <v>0</v>
      </c>
      <c r="T321" s="90">
        <f t="shared" si="227"/>
        <v>0</v>
      </c>
      <c r="U321" s="90">
        <f t="shared" si="227"/>
        <v>0</v>
      </c>
      <c r="V321" s="90">
        <f t="shared" si="227"/>
        <v>0</v>
      </c>
      <c r="W321" s="90">
        <f t="shared" si="227"/>
        <v>0</v>
      </c>
      <c r="X321" s="90">
        <f t="shared" si="227"/>
        <v>0</v>
      </c>
      <c r="Y321" s="90">
        <f t="shared" si="227"/>
        <v>0</v>
      </c>
      <c r="Z321" s="90">
        <f t="shared" si="227"/>
        <v>0</v>
      </c>
      <c r="AA321" s="90">
        <f t="shared" si="227"/>
        <v>0</v>
      </c>
      <c r="AB321" s="90">
        <f t="shared" si="227"/>
        <v>0</v>
      </c>
      <c r="AC321" s="91">
        <f t="shared" si="227"/>
        <v>0</v>
      </c>
      <c r="AE321" s="476">
        <f t="shared" si="190"/>
        <v>0</v>
      </c>
      <c r="AG321" s="476">
        <f t="shared" si="191"/>
        <v>0</v>
      </c>
      <c r="AI321" s="476">
        <f t="shared" si="192"/>
        <v>0</v>
      </c>
      <c r="AK321" s="202"/>
    </row>
    <row r="322" spans="2:37" ht="12.75" customHeight="1" outlineLevel="1">
      <c r="D322" s="106" t="str">
        <f t="shared" si="188"/>
        <v>[Staff Functions Line 36]</v>
      </c>
      <c r="E322" s="89"/>
      <c r="F322" s="107" t="str">
        <f t="shared" si="193"/>
        <v>£000</v>
      </c>
      <c r="G322" s="90">
        <f t="shared" ref="G322:AC322" si="228">G52*G277</f>
        <v>0</v>
      </c>
      <c r="H322" s="90">
        <f t="shared" si="228"/>
        <v>0</v>
      </c>
      <c r="I322" s="90">
        <f t="shared" si="228"/>
        <v>0</v>
      </c>
      <c r="J322" s="90">
        <f t="shared" si="228"/>
        <v>0</v>
      </c>
      <c r="K322" s="90">
        <f t="shared" si="228"/>
        <v>0</v>
      </c>
      <c r="L322" s="90">
        <f t="shared" si="228"/>
        <v>0</v>
      </c>
      <c r="M322" s="90">
        <f t="shared" si="228"/>
        <v>0</v>
      </c>
      <c r="N322" s="90">
        <f t="shared" si="228"/>
        <v>0</v>
      </c>
      <c r="O322" s="90">
        <f t="shared" si="228"/>
        <v>0</v>
      </c>
      <c r="P322" s="90">
        <f t="shared" si="228"/>
        <v>0</v>
      </c>
      <c r="Q322" s="90">
        <f t="shared" si="228"/>
        <v>0</v>
      </c>
      <c r="R322" s="90">
        <f t="shared" si="228"/>
        <v>0</v>
      </c>
      <c r="S322" s="90">
        <f t="shared" si="228"/>
        <v>0</v>
      </c>
      <c r="T322" s="90">
        <f t="shared" si="228"/>
        <v>0</v>
      </c>
      <c r="U322" s="90">
        <f t="shared" si="228"/>
        <v>0</v>
      </c>
      <c r="V322" s="90">
        <f t="shared" si="228"/>
        <v>0</v>
      </c>
      <c r="W322" s="90">
        <f t="shared" si="228"/>
        <v>0</v>
      </c>
      <c r="X322" s="90">
        <f t="shared" si="228"/>
        <v>0</v>
      </c>
      <c r="Y322" s="90">
        <f t="shared" si="228"/>
        <v>0</v>
      </c>
      <c r="Z322" s="90">
        <f t="shared" si="228"/>
        <v>0</v>
      </c>
      <c r="AA322" s="90">
        <f t="shared" si="228"/>
        <v>0</v>
      </c>
      <c r="AB322" s="90">
        <f t="shared" si="228"/>
        <v>0</v>
      </c>
      <c r="AC322" s="91">
        <f t="shared" si="228"/>
        <v>0</v>
      </c>
      <c r="AE322" s="476">
        <f t="shared" si="190"/>
        <v>0</v>
      </c>
      <c r="AG322" s="476">
        <f t="shared" si="191"/>
        <v>0</v>
      </c>
      <c r="AI322" s="476">
        <f t="shared" si="192"/>
        <v>0</v>
      </c>
      <c r="AK322" s="202"/>
    </row>
    <row r="323" spans="2:37" ht="12.75" customHeight="1" outlineLevel="1">
      <c r="D323" s="106" t="str">
        <f t="shared" si="188"/>
        <v>[Staff Functions Line 37]</v>
      </c>
      <c r="E323" s="89"/>
      <c r="F323" s="107" t="str">
        <f t="shared" si="193"/>
        <v>£000</v>
      </c>
      <c r="G323" s="90">
        <f t="shared" ref="G323:AC323" si="229">G53*G278</f>
        <v>0</v>
      </c>
      <c r="H323" s="90">
        <f t="shared" si="229"/>
        <v>0</v>
      </c>
      <c r="I323" s="90">
        <f t="shared" si="229"/>
        <v>0</v>
      </c>
      <c r="J323" s="90">
        <f t="shared" si="229"/>
        <v>0</v>
      </c>
      <c r="K323" s="90">
        <f t="shared" si="229"/>
        <v>0</v>
      </c>
      <c r="L323" s="90">
        <f t="shared" si="229"/>
        <v>0</v>
      </c>
      <c r="M323" s="90">
        <f t="shared" si="229"/>
        <v>0</v>
      </c>
      <c r="N323" s="90">
        <f t="shared" si="229"/>
        <v>0</v>
      </c>
      <c r="O323" s="90">
        <f t="shared" si="229"/>
        <v>0</v>
      </c>
      <c r="P323" s="90">
        <f t="shared" si="229"/>
        <v>0</v>
      </c>
      <c r="Q323" s="90">
        <f t="shared" si="229"/>
        <v>0</v>
      </c>
      <c r="R323" s="90">
        <f t="shared" si="229"/>
        <v>0</v>
      </c>
      <c r="S323" s="90">
        <f t="shared" si="229"/>
        <v>0</v>
      </c>
      <c r="T323" s="90">
        <f t="shared" si="229"/>
        <v>0</v>
      </c>
      <c r="U323" s="90">
        <f t="shared" si="229"/>
        <v>0</v>
      </c>
      <c r="V323" s="90">
        <f t="shared" si="229"/>
        <v>0</v>
      </c>
      <c r="W323" s="90">
        <f t="shared" si="229"/>
        <v>0</v>
      </c>
      <c r="X323" s="90">
        <f t="shared" si="229"/>
        <v>0</v>
      </c>
      <c r="Y323" s="90">
        <f t="shared" si="229"/>
        <v>0</v>
      </c>
      <c r="Z323" s="90">
        <f t="shared" si="229"/>
        <v>0</v>
      </c>
      <c r="AA323" s="90">
        <f t="shared" si="229"/>
        <v>0</v>
      </c>
      <c r="AB323" s="90">
        <f t="shared" si="229"/>
        <v>0</v>
      </c>
      <c r="AC323" s="91">
        <f t="shared" si="229"/>
        <v>0</v>
      </c>
      <c r="AE323" s="476">
        <f t="shared" si="190"/>
        <v>0</v>
      </c>
      <c r="AG323" s="476">
        <f t="shared" si="191"/>
        <v>0</v>
      </c>
      <c r="AI323" s="476">
        <f t="shared" si="192"/>
        <v>0</v>
      </c>
      <c r="AK323" s="202"/>
    </row>
    <row r="324" spans="2:37" ht="12.75" customHeight="1" outlineLevel="1">
      <c r="D324" s="106" t="str">
        <f t="shared" si="188"/>
        <v>[Staff Functions Line 38]</v>
      </c>
      <c r="E324" s="89"/>
      <c r="F324" s="107" t="str">
        <f t="shared" si="193"/>
        <v>£000</v>
      </c>
      <c r="G324" s="90">
        <f t="shared" ref="G324:AC324" si="230">G54*G279</f>
        <v>0</v>
      </c>
      <c r="H324" s="90">
        <f t="shared" si="230"/>
        <v>0</v>
      </c>
      <c r="I324" s="90">
        <f t="shared" si="230"/>
        <v>0</v>
      </c>
      <c r="J324" s="90">
        <f t="shared" si="230"/>
        <v>0</v>
      </c>
      <c r="K324" s="90">
        <f t="shared" si="230"/>
        <v>0</v>
      </c>
      <c r="L324" s="90">
        <f t="shared" si="230"/>
        <v>0</v>
      </c>
      <c r="M324" s="90">
        <f t="shared" si="230"/>
        <v>0</v>
      </c>
      <c r="N324" s="90">
        <f t="shared" si="230"/>
        <v>0</v>
      </c>
      <c r="O324" s="90">
        <f t="shared" si="230"/>
        <v>0</v>
      </c>
      <c r="P324" s="90">
        <f t="shared" si="230"/>
        <v>0</v>
      </c>
      <c r="Q324" s="90">
        <f t="shared" si="230"/>
        <v>0</v>
      </c>
      <c r="R324" s="90">
        <f t="shared" si="230"/>
        <v>0</v>
      </c>
      <c r="S324" s="90">
        <f t="shared" si="230"/>
        <v>0</v>
      </c>
      <c r="T324" s="90">
        <f t="shared" si="230"/>
        <v>0</v>
      </c>
      <c r="U324" s="90">
        <f t="shared" si="230"/>
        <v>0</v>
      </c>
      <c r="V324" s="90">
        <f t="shared" si="230"/>
        <v>0</v>
      </c>
      <c r="W324" s="90">
        <f t="shared" si="230"/>
        <v>0</v>
      </c>
      <c r="X324" s="90">
        <f t="shared" si="230"/>
        <v>0</v>
      </c>
      <c r="Y324" s="90">
        <f t="shared" si="230"/>
        <v>0</v>
      </c>
      <c r="Z324" s="90">
        <f t="shared" si="230"/>
        <v>0</v>
      </c>
      <c r="AA324" s="90">
        <f t="shared" si="230"/>
        <v>0</v>
      </c>
      <c r="AB324" s="90">
        <f t="shared" si="230"/>
        <v>0</v>
      </c>
      <c r="AC324" s="91">
        <f t="shared" si="230"/>
        <v>0</v>
      </c>
      <c r="AE324" s="476">
        <f t="shared" si="190"/>
        <v>0</v>
      </c>
      <c r="AG324" s="476">
        <f t="shared" si="191"/>
        <v>0</v>
      </c>
      <c r="AI324" s="476">
        <f t="shared" si="192"/>
        <v>0</v>
      </c>
      <c r="AK324" s="202"/>
    </row>
    <row r="325" spans="2:37" ht="12.75" customHeight="1" outlineLevel="1">
      <c r="D325" s="106" t="str">
        <f t="shared" si="188"/>
        <v>[Staff Functions Line 39]</v>
      </c>
      <c r="E325" s="89"/>
      <c r="F325" s="107" t="str">
        <f t="shared" si="193"/>
        <v>£000</v>
      </c>
      <c r="G325" s="90">
        <f t="shared" ref="G325:AC325" si="231">G55*G280</f>
        <v>0</v>
      </c>
      <c r="H325" s="90">
        <f t="shared" si="231"/>
        <v>0</v>
      </c>
      <c r="I325" s="90">
        <f t="shared" si="231"/>
        <v>0</v>
      </c>
      <c r="J325" s="90">
        <f t="shared" si="231"/>
        <v>0</v>
      </c>
      <c r="K325" s="90">
        <f t="shared" si="231"/>
        <v>0</v>
      </c>
      <c r="L325" s="90">
        <f t="shared" si="231"/>
        <v>0</v>
      </c>
      <c r="M325" s="90">
        <f t="shared" si="231"/>
        <v>0</v>
      </c>
      <c r="N325" s="90">
        <f t="shared" si="231"/>
        <v>0</v>
      </c>
      <c r="O325" s="90">
        <f t="shared" si="231"/>
        <v>0</v>
      </c>
      <c r="P325" s="90">
        <f t="shared" si="231"/>
        <v>0</v>
      </c>
      <c r="Q325" s="90">
        <f t="shared" si="231"/>
        <v>0</v>
      </c>
      <c r="R325" s="90">
        <f t="shared" si="231"/>
        <v>0</v>
      </c>
      <c r="S325" s="90">
        <f t="shared" si="231"/>
        <v>0</v>
      </c>
      <c r="T325" s="90">
        <f t="shared" si="231"/>
        <v>0</v>
      </c>
      <c r="U325" s="90">
        <f t="shared" si="231"/>
        <v>0</v>
      </c>
      <c r="V325" s="90">
        <f t="shared" si="231"/>
        <v>0</v>
      </c>
      <c r="W325" s="90">
        <f t="shared" si="231"/>
        <v>0</v>
      </c>
      <c r="X325" s="90">
        <f t="shared" si="231"/>
        <v>0</v>
      </c>
      <c r="Y325" s="90">
        <f t="shared" si="231"/>
        <v>0</v>
      </c>
      <c r="Z325" s="90">
        <f t="shared" si="231"/>
        <v>0</v>
      </c>
      <c r="AA325" s="90">
        <f t="shared" si="231"/>
        <v>0</v>
      </c>
      <c r="AB325" s="90">
        <f t="shared" si="231"/>
        <v>0</v>
      </c>
      <c r="AC325" s="91">
        <f t="shared" si="231"/>
        <v>0</v>
      </c>
      <c r="AE325" s="476">
        <f t="shared" si="190"/>
        <v>0</v>
      </c>
      <c r="AG325" s="476">
        <f t="shared" si="191"/>
        <v>0</v>
      </c>
      <c r="AI325" s="476">
        <f t="shared" si="192"/>
        <v>0</v>
      </c>
      <c r="AK325" s="202"/>
    </row>
    <row r="326" spans="2:37" ht="12.75" customHeight="1" outlineLevel="1">
      <c r="D326" s="117" t="str">
        <f t="shared" ref="D326" si="232">D281</f>
        <v>[Staff Functions Line 40]</v>
      </c>
      <c r="E326" s="175"/>
      <c r="F326" s="118" t="str">
        <f t="shared" si="193"/>
        <v>£000</v>
      </c>
      <c r="G326" s="94">
        <f t="shared" ref="G326:AB326" si="233">G56*G281</f>
        <v>0</v>
      </c>
      <c r="H326" s="94">
        <f t="shared" si="233"/>
        <v>0</v>
      </c>
      <c r="I326" s="94">
        <f t="shared" si="233"/>
        <v>0</v>
      </c>
      <c r="J326" s="94">
        <f t="shared" si="233"/>
        <v>0</v>
      </c>
      <c r="K326" s="94">
        <f t="shared" si="233"/>
        <v>0</v>
      </c>
      <c r="L326" s="94">
        <f t="shared" si="233"/>
        <v>0</v>
      </c>
      <c r="M326" s="94">
        <f t="shared" si="233"/>
        <v>0</v>
      </c>
      <c r="N326" s="94">
        <f t="shared" si="233"/>
        <v>0</v>
      </c>
      <c r="O326" s="94">
        <f t="shared" si="233"/>
        <v>0</v>
      </c>
      <c r="P326" s="94">
        <f t="shared" si="233"/>
        <v>0</v>
      </c>
      <c r="Q326" s="94">
        <f t="shared" si="233"/>
        <v>0</v>
      </c>
      <c r="R326" s="94">
        <f t="shared" si="233"/>
        <v>0</v>
      </c>
      <c r="S326" s="94">
        <f t="shared" si="233"/>
        <v>0</v>
      </c>
      <c r="T326" s="94">
        <f t="shared" si="233"/>
        <v>0</v>
      </c>
      <c r="U326" s="94">
        <f t="shared" si="233"/>
        <v>0</v>
      </c>
      <c r="V326" s="94">
        <f t="shared" si="233"/>
        <v>0</v>
      </c>
      <c r="W326" s="94">
        <f t="shared" si="233"/>
        <v>0</v>
      </c>
      <c r="X326" s="94">
        <f t="shared" si="233"/>
        <v>0</v>
      </c>
      <c r="Y326" s="94">
        <f t="shared" si="233"/>
        <v>0</v>
      </c>
      <c r="Z326" s="94">
        <f t="shared" si="233"/>
        <v>0</v>
      </c>
      <c r="AA326" s="94">
        <f t="shared" si="233"/>
        <v>0</v>
      </c>
      <c r="AB326" s="94">
        <f t="shared" si="233"/>
        <v>0</v>
      </c>
      <c r="AC326" s="95">
        <f t="shared" ref="AC326" si="234">AC56*AC281</f>
        <v>0</v>
      </c>
      <c r="AE326" s="477">
        <f t="shared" ref="AE326" si="235">AE56*AE281</f>
        <v>0</v>
      </c>
      <c r="AG326" s="477">
        <f t="shared" ref="AG326" si="236">AG56*AG281</f>
        <v>0</v>
      </c>
      <c r="AI326" s="477">
        <f t="shared" ref="AI326" si="237">AI56*AI281</f>
        <v>0</v>
      </c>
      <c r="AK326" s="203"/>
    </row>
    <row r="327" spans="2:37" ht="12.75" customHeight="1" outlineLevel="1">
      <c r="G327" s="90"/>
      <c r="H327" s="90"/>
      <c r="I327" s="90"/>
      <c r="J327" s="90"/>
      <c r="K327" s="90"/>
      <c r="L327" s="90"/>
      <c r="M327" s="90"/>
      <c r="N327" s="90"/>
      <c r="O327" s="90"/>
      <c r="P327" s="90"/>
      <c r="Q327" s="90"/>
      <c r="R327" s="90"/>
      <c r="S327" s="90"/>
      <c r="T327" s="90"/>
      <c r="U327" s="90"/>
      <c r="V327" s="90"/>
      <c r="W327" s="90"/>
      <c r="X327" s="90"/>
      <c r="Y327" s="90"/>
      <c r="Z327" s="90"/>
      <c r="AA327" s="90"/>
      <c r="AB327" s="90"/>
      <c r="AC327" s="90"/>
      <c r="AE327" s="90"/>
      <c r="AG327" s="90"/>
      <c r="AI327" s="90"/>
    </row>
    <row r="328" spans="2:37" ht="12.75" customHeight="1" outlineLevel="1">
      <c r="D328" s="188" t="str">
        <f>B285</f>
        <v>Total Cost</v>
      </c>
      <c r="E328" s="189"/>
      <c r="F328" s="190" t="str">
        <f>F326</f>
        <v>£000</v>
      </c>
      <c r="G328" s="191">
        <f>SUM(G287:G326)</f>
        <v>0</v>
      </c>
      <c r="H328" s="191">
        <f t="shared" ref="H328:S328" si="238">SUM(H287:H326)</f>
        <v>0</v>
      </c>
      <c r="I328" s="191">
        <f t="shared" si="238"/>
        <v>0</v>
      </c>
      <c r="J328" s="191">
        <f>SUM(J287:J326)</f>
        <v>0</v>
      </c>
      <c r="K328" s="191">
        <f>SUM(K287:K326)</f>
        <v>0</v>
      </c>
      <c r="L328" s="191">
        <f t="shared" si="238"/>
        <v>0</v>
      </c>
      <c r="M328" s="191">
        <f t="shared" si="238"/>
        <v>0</v>
      </c>
      <c r="N328" s="191">
        <f t="shared" si="238"/>
        <v>0</v>
      </c>
      <c r="O328" s="191">
        <f t="shared" si="238"/>
        <v>0</v>
      </c>
      <c r="P328" s="191">
        <f t="shared" si="238"/>
        <v>0</v>
      </c>
      <c r="Q328" s="191">
        <f t="shared" si="238"/>
        <v>0</v>
      </c>
      <c r="R328" s="191">
        <f t="shared" si="238"/>
        <v>0</v>
      </c>
      <c r="S328" s="191">
        <f t="shared" si="238"/>
        <v>0</v>
      </c>
      <c r="T328" s="191">
        <f>SUM(T287:T326)</f>
        <v>0</v>
      </c>
      <c r="U328" s="191">
        <f>SUM(U287:U326)</f>
        <v>0</v>
      </c>
      <c r="V328" s="191">
        <f t="shared" ref="V328:AB328" si="239">SUM(V287:V326)</f>
        <v>0</v>
      </c>
      <c r="W328" s="191">
        <f t="shared" si="239"/>
        <v>0</v>
      </c>
      <c r="X328" s="191">
        <f t="shared" si="239"/>
        <v>0</v>
      </c>
      <c r="Y328" s="191">
        <f t="shared" si="239"/>
        <v>0</v>
      </c>
      <c r="Z328" s="191">
        <f t="shared" si="239"/>
        <v>0</v>
      </c>
      <c r="AA328" s="191">
        <f t="shared" si="239"/>
        <v>0</v>
      </c>
      <c r="AB328" s="191">
        <f t="shared" si="239"/>
        <v>0</v>
      </c>
      <c r="AC328" s="192">
        <f t="shared" ref="AC328" si="240">SUM(AC287:AC326)</f>
        <v>0</v>
      </c>
      <c r="AE328" s="509">
        <f t="shared" ref="AE328" si="241">SUM(AE287:AE326)</f>
        <v>0</v>
      </c>
      <c r="AG328" s="509">
        <f t="shared" ref="AG328" si="242">SUM(AG287:AG326)</f>
        <v>0</v>
      </c>
      <c r="AI328" s="509">
        <f t="shared" ref="AI328" si="243">SUM(AI287:AI326)</f>
        <v>0</v>
      </c>
      <c r="AK328" s="853"/>
    </row>
    <row r="331" spans="2:37" ht="16.5">
      <c r="B331" s="5" t="s">
        <v>450</v>
      </c>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row>
    <row r="333" spans="2:37">
      <c r="B333" s="15" t="s">
        <v>451</v>
      </c>
      <c r="C333" s="15"/>
      <c r="D333" s="170"/>
      <c r="E333" s="170"/>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row>
    <row r="334" spans="2:37" ht="12.75" customHeight="1" outlineLevel="1"/>
    <row r="335" spans="2:37" ht="12.75" customHeight="1" outlineLevel="1">
      <c r="D335" s="100" t="str">
        <f>'Line Items'!D645</f>
        <v>Drivers</v>
      </c>
      <c r="E335" s="85"/>
      <c r="F335" s="101" t="s">
        <v>442</v>
      </c>
      <c r="G335" s="171"/>
      <c r="H335" s="171"/>
      <c r="I335" s="171"/>
      <c r="J335" s="171"/>
      <c r="K335" s="171"/>
      <c r="L335" s="171"/>
      <c r="M335" s="171"/>
      <c r="N335" s="171"/>
      <c r="O335" s="171"/>
      <c r="P335" s="171"/>
      <c r="Q335" s="171"/>
      <c r="R335" s="171"/>
      <c r="S335" s="171"/>
      <c r="T335" s="171"/>
      <c r="U335" s="171"/>
      <c r="V335" s="171"/>
      <c r="W335" s="171"/>
      <c r="X335" s="171"/>
      <c r="Y335" s="171"/>
      <c r="Z335" s="171"/>
      <c r="AA335" s="171"/>
      <c r="AB335" s="171"/>
      <c r="AC335" s="185"/>
      <c r="AE335" s="511"/>
      <c r="AG335" s="511"/>
      <c r="AI335" s="511"/>
      <c r="AK335" s="426"/>
    </row>
    <row r="336" spans="2:37" ht="12.75" customHeight="1" outlineLevel="1">
      <c r="D336" s="106" t="str">
        <f>'Line Items'!D646</f>
        <v>Trainee Drivers</v>
      </c>
      <c r="E336" s="89"/>
      <c r="F336" s="107" t="str">
        <f t="shared" ref="F336:F374" si="244">F335</f>
        <v>FTE</v>
      </c>
      <c r="G336" s="173"/>
      <c r="H336" s="173"/>
      <c r="I336" s="173"/>
      <c r="J336" s="173"/>
      <c r="K336" s="173"/>
      <c r="L336" s="173"/>
      <c r="M336" s="173"/>
      <c r="N336" s="173"/>
      <c r="O336" s="173"/>
      <c r="P336" s="173"/>
      <c r="Q336" s="173"/>
      <c r="R336" s="173"/>
      <c r="S336" s="173"/>
      <c r="T336" s="173"/>
      <c r="U336" s="173"/>
      <c r="V336" s="173"/>
      <c r="W336" s="173"/>
      <c r="X336" s="173"/>
      <c r="Y336" s="173"/>
      <c r="Z336" s="173"/>
      <c r="AA336" s="173"/>
      <c r="AB336" s="173"/>
      <c r="AC336" s="174"/>
      <c r="AE336" s="507"/>
      <c r="AG336" s="507"/>
      <c r="AI336" s="507"/>
      <c r="AK336" s="194"/>
    </row>
    <row r="337" spans="4:37" ht="12.75" customHeight="1" outlineLevel="1">
      <c r="D337" s="106" t="str">
        <f>'Line Items'!D647</f>
        <v>Conductors</v>
      </c>
      <c r="E337" s="89"/>
      <c r="F337" s="107" t="str">
        <f t="shared" si="244"/>
        <v>FTE</v>
      </c>
      <c r="G337" s="173"/>
      <c r="H337" s="173"/>
      <c r="I337" s="173"/>
      <c r="J337" s="173"/>
      <c r="K337" s="173"/>
      <c r="L337" s="173"/>
      <c r="M337" s="173"/>
      <c r="N337" s="173"/>
      <c r="O337" s="173"/>
      <c r="P337" s="173"/>
      <c r="Q337" s="173"/>
      <c r="R337" s="173"/>
      <c r="S337" s="173"/>
      <c r="T337" s="173"/>
      <c r="U337" s="173"/>
      <c r="V337" s="173"/>
      <c r="W337" s="173"/>
      <c r="X337" s="173"/>
      <c r="Y337" s="173"/>
      <c r="Z337" s="173"/>
      <c r="AA337" s="173"/>
      <c r="AB337" s="173"/>
      <c r="AC337" s="174"/>
      <c r="AE337" s="507"/>
      <c r="AG337" s="507"/>
      <c r="AI337" s="507"/>
      <c r="AK337" s="194"/>
    </row>
    <row r="338" spans="4:37" ht="12.75" customHeight="1" outlineLevel="1">
      <c r="D338" s="106" t="str">
        <f>'Line Items'!D648</f>
        <v>Trainee Conductors</v>
      </c>
      <c r="E338" s="89"/>
      <c r="F338" s="107" t="str">
        <f t="shared" si="244"/>
        <v>FTE</v>
      </c>
      <c r="G338" s="173"/>
      <c r="H338" s="173"/>
      <c r="I338" s="173"/>
      <c r="J338" s="173"/>
      <c r="K338" s="173"/>
      <c r="L338" s="173"/>
      <c r="M338" s="173"/>
      <c r="N338" s="173"/>
      <c r="O338" s="173"/>
      <c r="P338" s="173"/>
      <c r="Q338" s="173"/>
      <c r="R338" s="173"/>
      <c r="S338" s="173"/>
      <c r="T338" s="173"/>
      <c r="U338" s="173"/>
      <c r="V338" s="173"/>
      <c r="W338" s="173"/>
      <c r="X338" s="173"/>
      <c r="Y338" s="173"/>
      <c r="Z338" s="173"/>
      <c r="AA338" s="173"/>
      <c r="AB338" s="173"/>
      <c r="AC338" s="174"/>
      <c r="AE338" s="507"/>
      <c r="AG338" s="507"/>
      <c r="AI338" s="507"/>
      <c r="AK338" s="194"/>
    </row>
    <row r="339" spans="4:37" ht="12.75" customHeight="1" outlineLevel="1">
      <c r="D339" s="106" t="str">
        <f>'Line Items'!D649</f>
        <v>Station - Sales</v>
      </c>
      <c r="E339" s="89"/>
      <c r="F339" s="107" t="str">
        <f t="shared" si="244"/>
        <v>FTE</v>
      </c>
      <c r="G339" s="173"/>
      <c r="H339" s="173"/>
      <c r="I339" s="173"/>
      <c r="J339" s="173"/>
      <c r="K339" s="173"/>
      <c r="L339" s="173"/>
      <c r="M339" s="173"/>
      <c r="N339" s="173"/>
      <c r="O339" s="173"/>
      <c r="P339" s="173"/>
      <c r="Q339" s="173"/>
      <c r="R339" s="173"/>
      <c r="S339" s="173"/>
      <c r="T339" s="173"/>
      <c r="U339" s="173"/>
      <c r="V339" s="173"/>
      <c r="W339" s="173"/>
      <c r="X339" s="173"/>
      <c r="Y339" s="173"/>
      <c r="Z339" s="173"/>
      <c r="AA339" s="173"/>
      <c r="AB339" s="173"/>
      <c r="AC339" s="174"/>
      <c r="AE339" s="507"/>
      <c r="AG339" s="507"/>
      <c r="AI339" s="507"/>
      <c r="AK339" s="194"/>
    </row>
    <row r="340" spans="4:37" ht="12.75" customHeight="1" outlineLevel="1">
      <c r="D340" s="106" t="str">
        <f>'Line Items'!D650</f>
        <v>Station - Platform</v>
      </c>
      <c r="E340" s="89"/>
      <c r="F340" s="107" t="str">
        <f t="shared" si="244"/>
        <v>FTE</v>
      </c>
      <c r="G340" s="173"/>
      <c r="H340" s="173"/>
      <c r="I340" s="173"/>
      <c r="J340" s="173"/>
      <c r="K340" s="173"/>
      <c r="L340" s="173"/>
      <c r="M340" s="173"/>
      <c r="N340" s="173"/>
      <c r="O340" s="173"/>
      <c r="P340" s="173"/>
      <c r="Q340" s="173"/>
      <c r="R340" s="173"/>
      <c r="S340" s="173"/>
      <c r="T340" s="173"/>
      <c r="U340" s="173"/>
      <c r="V340" s="173"/>
      <c r="W340" s="173"/>
      <c r="X340" s="173"/>
      <c r="Y340" s="173"/>
      <c r="Z340" s="173"/>
      <c r="AA340" s="173"/>
      <c r="AB340" s="173"/>
      <c r="AC340" s="174"/>
      <c r="AE340" s="507"/>
      <c r="AG340" s="507"/>
      <c r="AI340" s="507"/>
      <c r="AK340" s="194"/>
    </row>
    <row r="341" spans="4:37" ht="12.75" customHeight="1" outlineLevel="1">
      <c r="D341" s="106" t="str">
        <f>'Line Items'!D651</f>
        <v>Station - Gating</v>
      </c>
      <c r="E341" s="89"/>
      <c r="F341" s="107" t="str">
        <f t="shared" si="244"/>
        <v>FTE</v>
      </c>
      <c r="G341" s="173"/>
      <c r="H341" s="173"/>
      <c r="I341" s="173"/>
      <c r="J341" s="173"/>
      <c r="K341" s="173"/>
      <c r="L341" s="173"/>
      <c r="M341" s="173"/>
      <c r="N341" s="173"/>
      <c r="O341" s="173"/>
      <c r="P341" s="173"/>
      <c r="Q341" s="173"/>
      <c r="R341" s="173"/>
      <c r="S341" s="173"/>
      <c r="T341" s="173"/>
      <c r="U341" s="173"/>
      <c r="V341" s="173"/>
      <c r="W341" s="173"/>
      <c r="X341" s="173"/>
      <c r="Y341" s="173"/>
      <c r="Z341" s="173"/>
      <c r="AA341" s="173"/>
      <c r="AB341" s="173"/>
      <c r="AC341" s="174"/>
      <c r="AE341" s="507"/>
      <c r="AG341" s="507"/>
      <c r="AI341" s="507"/>
      <c r="AK341" s="194"/>
    </row>
    <row r="342" spans="4:37" ht="12.75" customHeight="1" outlineLevel="1">
      <c r="D342" s="106" t="str">
        <f>'Line Items'!D652</f>
        <v>Revenue Protection</v>
      </c>
      <c r="E342" s="89"/>
      <c r="F342" s="107" t="str">
        <f t="shared" si="244"/>
        <v>FTE</v>
      </c>
      <c r="G342" s="173"/>
      <c r="H342" s="173"/>
      <c r="I342" s="173"/>
      <c r="J342" s="173"/>
      <c r="K342" s="173"/>
      <c r="L342" s="173"/>
      <c r="M342" s="173"/>
      <c r="N342" s="173"/>
      <c r="O342" s="173"/>
      <c r="P342" s="173"/>
      <c r="Q342" s="173"/>
      <c r="R342" s="173"/>
      <c r="S342" s="173"/>
      <c r="T342" s="173"/>
      <c r="U342" s="173"/>
      <c r="V342" s="173"/>
      <c r="W342" s="173"/>
      <c r="X342" s="173"/>
      <c r="Y342" s="173"/>
      <c r="Z342" s="173"/>
      <c r="AA342" s="173"/>
      <c r="AB342" s="173"/>
      <c r="AC342" s="174"/>
      <c r="AE342" s="507"/>
      <c r="AG342" s="507"/>
      <c r="AI342" s="507"/>
      <c r="AK342" s="194"/>
    </row>
    <row r="343" spans="4:37" ht="12.75" customHeight="1" outlineLevel="1">
      <c r="D343" s="106" t="str">
        <f>'Line Items'!D653</f>
        <v>Engineering - Shunters</v>
      </c>
      <c r="E343" s="89"/>
      <c r="F343" s="107" t="str">
        <f t="shared" si="244"/>
        <v>FTE</v>
      </c>
      <c r="G343" s="173"/>
      <c r="H343" s="173"/>
      <c r="I343" s="173"/>
      <c r="J343" s="173"/>
      <c r="K343" s="173"/>
      <c r="L343" s="173"/>
      <c r="M343" s="173"/>
      <c r="N343" s="173"/>
      <c r="O343" s="173"/>
      <c r="P343" s="173"/>
      <c r="Q343" s="173"/>
      <c r="R343" s="173"/>
      <c r="S343" s="173"/>
      <c r="T343" s="173"/>
      <c r="U343" s="173"/>
      <c r="V343" s="173"/>
      <c r="W343" s="173"/>
      <c r="X343" s="173"/>
      <c r="Y343" s="173"/>
      <c r="Z343" s="173"/>
      <c r="AA343" s="173"/>
      <c r="AB343" s="173"/>
      <c r="AC343" s="174"/>
      <c r="AE343" s="507"/>
      <c r="AG343" s="507"/>
      <c r="AI343" s="507"/>
      <c r="AK343" s="194"/>
    </row>
    <row r="344" spans="4:37" ht="12.75" customHeight="1" outlineLevel="1">
      <c r="D344" s="106" t="str">
        <f>'Line Items'!D654</f>
        <v>Engineering - Workshop</v>
      </c>
      <c r="E344" s="89"/>
      <c r="F344" s="107" t="str">
        <f t="shared" si="244"/>
        <v>FTE</v>
      </c>
      <c r="G344" s="173"/>
      <c r="H344" s="173"/>
      <c r="I344" s="173"/>
      <c r="J344" s="173"/>
      <c r="K344" s="173"/>
      <c r="L344" s="173"/>
      <c r="M344" s="173"/>
      <c r="N344" s="173"/>
      <c r="O344" s="173"/>
      <c r="P344" s="173"/>
      <c r="Q344" s="173"/>
      <c r="R344" s="173"/>
      <c r="S344" s="173"/>
      <c r="T344" s="173"/>
      <c r="U344" s="173"/>
      <c r="V344" s="173"/>
      <c r="W344" s="173"/>
      <c r="X344" s="173"/>
      <c r="Y344" s="173"/>
      <c r="Z344" s="173"/>
      <c r="AA344" s="173"/>
      <c r="AB344" s="173"/>
      <c r="AC344" s="174"/>
      <c r="AE344" s="507"/>
      <c r="AG344" s="507"/>
      <c r="AI344" s="507"/>
      <c r="AK344" s="194"/>
    </row>
    <row r="345" spans="4:37" ht="12.75" customHeight="1" outlineLevel="1">
      <c r="D345" s="106" t="str">
        <f>'Line Items'!D655</f>
        <v>Station Cleaners</v>
      </c>
      <c r="E345" s="89"/>
      <c r="F345" s="107" t="str">
        <f t="shared" si="244"/>
        <v>FTE</v>
      </c>
      <c r="G345" s="173"/>
      <c r="H345" s="173"/>
      <c r="I345" s="173"/>
      <c r="J345" s="173"/>
      <c r="K345" s="173"/>
      <c r="L345" s="173"/>
      <c r="M345" s="173"/>
      <c r="N345" s="173"/>
      <c r="O345" s="173"/>
      <c r="P345" s="173"/>
      <c r="Q345" s="173"/>
      <c r="R345" s="173"/>
      <c r="S345" s="173"/>
      <c r="T345" s="173"/>
      <c r="U345" s="173"/>
      <c r="V345" s="173"/>
      <c r="W345" s="173"/>
      <c r="X345" s="173"/>
      <c r="Y345" s="173"/>
      <c r="Z345" s="173"/>
      <c r="AA345" s="173"/>
      <c r="AB345" s="173"/>
      <c r="AC345" s="174"/>
      <c r="AE345" s="507"/>
      <c r="AG345" s="507"/>
      <c r="AI345" s="507"/>
      <c r="AK345" s="194"/>
    </row>
    <row r="346" spans="4:37" ht="12.75" customHeight="1" outlineLevel="1">
      <c r="D346" s="106" t="str">
        <f>'Line Items'!D656</f>
        <v>Train Cleaners</v>
      </c>
      <c r="E346" s="89"/>
      <c r="F346" s="107" t="str">
        <f t="shared" si="244"/>
        <v>FTE</v>
      </c>
      <c r="G346" s="173"/>
      <c r="H346" s="173"/>
      <c r="I346" s="173"/>
      <c r="J346" s="173"/>
      <c r="K346" s="173"/>
      <c r="L346" s="173"/>
      <c r="M346" s="173"/>
      <c r="N346" s="173"/>
      <c r="O346" s="173"/>
      <c r="P346" s="173"/>
      <c r="Q346" s="173"/>
      <c r="R346" s="173"/>
      <c r="S346" s="173"/>
      <c r="T346" s="173"/>
      <c r="U346" s="173"/>
      <c r="V346" s="173"/>
      <c r="W346" s="173"/>
      <c r="X346" s="173"/>
      <c r="Y346" s="173"/>
      <c r="Z346" s="173"/>
      <c r="AA346" s="173"/>
      <c r="AB346" s="173"/>
      <c r="AC346" s="174"/>
      <c r="AE346" s="507"/>
      <c r="AG346" s="507"/>
      <c r="AI346" s="507"/>
      <c r="AK346" s="194"/>
    </row>
    <row r="347" spans="4:37" ht="12.75" customHeight="1" outlineLevel="1">
      <c r="D347" s="106" t="str">
        <f>'Line Items'!D657</f>
        <v>Mgt &amp; Support - Station Mgt</v>
      </c>
      <c r="E347" s="89"/>
      <c r="F347" s="107" t="str">
        <f t="shared" si="244"/>
        <v>FTE</v>
      </c>
      <c r="G347" s="173"/>
      <c r="H347" s="173"/>
      <c r="I347" s="173"/>
      <c r="J347" s="173"/>
      <c r="K347" s="173"/>
      <c r="L347" s="173"/>
      <c r="M347" s="173"/>
      <c r="N347" s="173"/>
      <c r="O347" s="173"/>
      <c r="P347" s="173"/>
      <c r="Q347" s="173"/>
      <c r="R347" s="173"/>
      <c r="S347" s="173"/>
      <c r="T347" s="173"/>
      <c r="U347" s="173"/>
      <c r="V347" s="173"/>
      <c r="W347" s="173"/>
      <c r="X347" s="173"/>
      <c r="Y347" s="173"/>
      <c r="Z347" s="173"/>
      <c r="AA347" s="173"/>
      <c r="AB347" s="173"/>
      <c r="AC347" s="174"/>
      <c r="AE347" s="507"/>
      <c r="AG347" s="507"/>
      <c r="AI347" s="507"/>
      <c r="AK347" s="194"/>
    </row>
    <row r="348" spans="4:37" ht="12.75" customHeight="1" outlineLevel="1">
      <c r="D348" s="106" t="str">
        <f>'Line Items'!D658</f>
        <v>Mgt &amp; Support - Engineering Mgt</v>
      </c>
      <c r="E348" s="89"/>
      <c r="F348" s="107" t="str">
        <f t="shared" si="244"/>
        <v>FTE</v>
      </c>
      <c r="G348" s="173"/>
      <c r="H348" s="173"/>
      <c r="I348" s="173"/>
      <c r="J348" s="173"/>
      <c r="K348" s="173"/>
      <c r="L348" s="173"/>
      <c r="M348" s="173"/>
      <c r="N348" s="173"/>
      <c r="O348" s="173"/>
      <c r="P348" s="173"/>
      <c r="Q348" s="173"/>
      <c r="R348" s="173"/>
      <c r="S348" s="173"/>
      <c r="T348" s="173"/>
      <c r="U348" s="173"/>
      <c r="V348" s="173"/>
      <c r="W348" s="173"/>
      <c r="X348" s="173"/>
      <c r="Y348" s="173"/>
      <c r="Z348" s="173"/>
      <c r="AA348" s="173"/>
      <c r="AB348" s="173"/>
      <c r="AC348" s="174"/>
      <c r="AE348" s="507"/>
      <c r="AG348" s="507"/>
      <c r="AI348" s="507"/>
      <c r="AK348" s="194"/>
    </row>
    <row r="349" spans="4:37" ht="12.75" customHeight="1" outlineLevel="1">
      <c r="D349" s="106" t="str">
        <f>'Line Items'!D659</f>
        <v>Mgt &amp; Support - Ops Mgt</v>
      </c>
      <c r="E349" s="89"/>
      <c r="F349" s="107" t="str">
        <f t="shared" si="244"/>
        <v>FTE</v>
      </c>
      <c r="G349" s="173"/>
      <c r="H349" s="173"/>
      <c r="I349" s="173"/>
      <c r="J349" s="173"/>
      <c r="K349" s="173"/>
      <c r="L349" s="173"/>
      <c r="M349" s="173"/>
      <c r="N349" s="173"/>
      <c r="O349" s="173"/>
      <c r="P349" s="173"/>
      <c r="Q349" s="173"/>
      <c r="R349" s="173"/>
      <c r="S349" s="173"/>
      <c r="T349" s="173"/>
      <c r="U349" s="173"/>
      <c r="V349" s="173"/>
      <c r="W349" s="173"/>
      <c r="X349" s="173"/>
      <c r="Y349" s="173"/>
      <c r="Z349" s="173"/>
      <c r="AA349" s="173"/>
      <c r="AB349" s="173"/>
      <c r="AC349" s="174"/>
      <c r="AE349" s="507"/>
      <c r="AG349" s="507"/>
      <c r="AI349" s="507"/>
      <c r="AK349" s="194"/>
    </row>
    <row r="350" spans="4:37" ht="12.75" customHeight="1" outlineLevel="1">
      <c r="D350" s="106" t="str">
        <f>'Line Items'!D660</f>
        <v>Mgt &amp; Support - Directors</v>
      </c>
      <c r="E350" s="89"/>
      <c r="F350" s="107" t="str">
        <f t="shared" si="244"/>
        <v>FTE</v>
      </c>
      <c r="G350" s="173"/>
      <c r="H350" s="173"/>
      <c r="I350" s="173"/>
      <c r="J350" s="173"/>
      <c r="K350" s="173"/>
      <c r="L350" s="173"/>
      <c r="M350" s="173"/>
      <c r="N350" s="173"/>
      <c r="O350" s="173"/>
      <c r="P350" s="173"/>
      <c r="Q350" s="173"/>
      <c r="R350" s="173"/>
      <c r="S350" s="173"/>
      <c r="T350" s="173"/>
      <c r="U350" s="173"/>
      <c r="V350" s="173"/>
      <c r="W350" s="173"/>
      <c r="X350" s="173"/>
      <c r="Y350" s="173"/>
      <c r="Z350" s="173"/>
      <c r="AA350" s="173"/>
      <c r="AB350" s="173"/>
      <c r="AC350" s="174"/>
      <c r="AE350" s="507"/>
      <c r="AG350" s="507"/>
      <c r="AI350" s="507"/>
      <c r="AK350" s="194"/>
    </row>
    <row r="351" spans="4:37" ht="12.75" customHeight="1" outlineLevel="1">
      <c r="D351" s="106" t="str">
        <f>'Line Items'!D661</f>
        <v>Mgt &amp; Support - Other HQ</v>
      </c>
      <c r="E351" s="89"/>
      <c r="F351" s="107" t="str">
        <f t="shared" si="244"/>
        <v>FTE</v>
      </c>
      <c r="G351" s="173"/>
      <c r="H351" s="173"/>
      <c r="I351" s="173"/>
      <c r="J351" s="173"/>
      <c r="K351" s="173"/>
      <c r="L351" s="173"/>
      <c r="M351" s="173"/>
      <c r="N351" s="173"/>
      <c r="O351" s="173"/>
      <c r="P351" s="173"/>
      <c r="Q351" s="173"/>
      <c r="R351" s="173"/>
      <c r="S351" s="173"/>
      <c r="T351" s="173"/>
      <c r="U351" s="173"/>
      <c r="V351" s="173"/>
      <c r="W351" s="173"/>
      <c r="X351" s="173"/>
      <c r="Y351" s="173"/>
      <c r="Z351" s="173"/>
      <c r="AA351" s="173"/>
      <c r="AB351" s="173"/>
      <c r="AC351" s="174"/>
      <c r="AE351" s="507"/>
      <c r="AG351" s="507"/>
      <c r="AI351" s="507"/>
      <c r="AK351" s="194"/>
    </row>
    <row r="352" spans="4:37" ht="12.75" customHeight="1" outlineLevel="1">
      <c r="D352" s="106" t="str">
        <f>'Line Items'!D662</f>
        <v>[Staff Functions Line 18]</v>
      </c>
      <c r="E352" s="89"/>
      <c r="F352" s="107" t="str">
        <f t="shared" si="244"/>
        <v>FTE</v>
      </c>
      <c r="G352" s="173"/>
      <c r="H352" s="173"/>
      <c r="I352" s="173"/>
      <c r="J352" s="173"/>
      <c r="K352" s="173"/>
      <c r="L352" s="173"/>
      <c r="M352" s="173"/>
      <c r="N352" s="173"/>
      <c r="O352" s="173"/>
      <c r="P352" s="173"/>
      <c r="Q352" s="173"/>
      <c r="R352" s="173"/>
      <c r="S352" s="173"/>
      <c r="T352" s="173"/>
      <c r="U352" s="173"/>
      <c r="V352" s="173"/>
      <c r="W352" s="173"/>
      <c r="X352" s="173"/>
      <c r="Y352" s="173"/>
      <c r="Z352" s="173"/>
      <c r="AA352" s="173"/>
      <c r="AB352" s="173"/>
      <c r="AC352" s="174"/>
      <c r="AE352" s="507"/>
      <c r="AG352" s="507"/>
      <c r="AI352" s="507"/>
      <c r="AK352" s="194"/>
    </row>
    <row r="353" spans="4:37" ht="12.75" customHeight="1" outlineLevel="1">
      <c r="D353" s="106" t="str">
        <f>'Line Items'!D663</f>
        <v>[Staff Functions Line 19]</v>
      </c>
      <c r="E353" s="89"/>
      <c r="F353" s="107" t="str">
        <f t="shared" si="244"/>
        <v>FTE</v>
      </c>
      <c r="G353" s="173"/>
      <c r="H353" s="173"/>
      <c r="I353" s="173"/>
      <c r="J353" s="173"/>
      <c r="K353" s="173"/>
      <c r="L353" s="173"/>
      <c r="M353" s="173"/>
      <c r="N353" s="173"/>
      <c r="O353" s="173"/>
      <c r="P353" s="173"/>
      <c r="Q353" s="173"/>
      <c r="R353" s="173"/>
      <c r="S353" s="173"/>
      <c r="T353" s="173"/>
      <c r="U353" s="173"/>
      <c r="V353" s="173"/>
      <c r="W353" s="173"/>
      <c r="X353" s="173"/>
      <c r="Y353" s="173"/>
      <c r="Z353" s="173"/>
      <c r="AA353" s="173"/>
      <c r="AB353" s="173"/>
      <c r="AC353" s="174"/>
      <c r="AE353" s="507"/>
      <c r="AG353" s="507"/>
      <c r="AI353" s="507"/>
      <c r="AK353" s="194"/>
    </row>
    <row r="354" spans="4:37" ht="12.75" customHeight="1" outlineLevel="1">
      <c r="D354" s="106" t="str">
        <f>'Line Items'!D664</f>
        <v>[Staff Functions Line 20]</v>
      </c>
      <c r="E354" s="89"/>
      <c r="F354" s="107" t="str">
        <f t="shared" si="244"/>
        <v>FTE</v>
      </c>
      <c r="G354" s="173"/>
      <c r="H354" s="173"/>
      <c r="I354" s="173"/>
      <c r="J354" s="173"/>
      <c r="K354" s="173"/>
      <c r="L354" s="173"/>
      <c r="M354" s="173"/>
      <c r="N354" s="173"/>
      <c r="O354" s="173"/>
      <c r="P354" s="173"/>
      <c r="Q354" s="173"/>
      <c r="R354" s="173"/>
      <c r="S354" s="173"/>
      <c r="T354" s="173"/>
      <c r="U354" s="173"/>
      <c r="V354" s="173"/>
      <c r="W354" s="173"/>
      <c r="X354" s="173"/>
      <c r="Y354" s="173"/>
      <c r="Z354" s="173"/>
      <c r="AA354" s="173"/>
      <c r="AB354" s="173"/>
      <c r="AC354" s="174"/>
      <c r="AE354" s="507"/>
      <c r="AG354" s="507"/>
      <c r="AI354" s="507"/>
      <c r="AK354" s="194"/>
    </row>
    <row r="355" spans="4:37" ht="12.75" customHeight="1" outlineLevel="1">
      <c r="D355" s="106" t="str">
        <f>'Line Items'!D665</f>
        <v>[Staff Functions Line 21]</v>
      </c>
      <c r="E355" s="89"/>
      <c r="F355" s="107" t="str">
        <f t="shared" si="244"/>
        <v>FTE</v>
      </c>
      <c r="G355" s="173"/>
      <c r="H355" s="173"/>
      <c r="I355" s="173"/>
      <c r="J355" s="173"/>
      <c r="K355" s="173"/>
      <c r="L355" s="173"/>
      <c r="M355" s="173"/>
      <c r="N355" s="173"/>
      <c r="O355" s="173"/>
      <c r="P355" s="173"/>
      <c r="Q355" s="173"/>
      <c r="R355" s="173"/>
      <c r="S355" s="173"/>
      <c r="T355" s="173"/>
      <c r="U355" s="173"/>
      <c r="V355" s="173"/>
      <c r="W355" s="173"/>
      <c r="X355" s="173"/>
      <c r="Y355" s="173"/>
      <c r="Z355" s="173"/>
      <c r="AA355" s="173"/>
      <c r="AB355" s="173"/>
      <c r="AC355" s="174"/>
      <c r="AE355" s="507"/>
      <c r="AG355" s="507"/>
      <c r="AI355" s="507"/>
      <c r="AK355" s="194"/>
    </row>
    <row r="356" spans="4:37" ht="12.75" customHeight="1" outlineLevel="1">
      <c r="D356" s="106" t="str">
        <f>'Line Items'!D666</f>
        <v>[Staff Functions Line 22]</v>
      </c>
      <c r="E356" s="89"/>
      <c r="F356" s="107" t="str">
        <f t="shared" si="244"/>
        <v>FTE</v>
      </c>
      <c r="G356" s="173"/>
      <c r="H356" s="173"/>
      <c r="I356" s="173"/>
      <c r="J356" s="173"/>
      <c r="K356" s="173"/>
      <c r="L356" s="173"/>
      <c r="M356" s="173"/>
      <c r="N356" s="173"/>
      <c r="O356" s="173"/>
      <c r="P356" s="173"/>
      <c r="Q356" s="173"/>
      <c r="R356" s="173"/>
      <c r="S356" s="173"/>
      <c r="T356" s="173"/>
      <c r="U356" s="173"/>
      <c r="V356" s="173"/>
      <c r="W356" s="173"/>
      <c r="X356" s="173"/>
      <c r="Y356" s="173"/>
      <c r="Z356" s="173"/>
      <c r="AA356" s="173"/>
      <c r="AB356" s="173"/>
      <c r="AC356" s="174"/>
      <c r="AE356" s="507"/>
      <c r="AG356" s="507"/>
      <c r="AI356" s="507"/>
      <c r="AK356" s="194"/>
    </row>
    <row r="357" spans="4:37" ht="12.75" customHeight="1" outlineLevel="1">
      <c r="D357" s="106" t="str">
        <f>'Line Items'!D667</f>
        <v>[Staff Functions Line 23]</v>
      </c>
      <c r="E357" s="89"/>
      <c r="F357" s="107" t="str">
        <f t="shared" si="244"/>
        <v>FTE</v>
      </c>
      <c r="G357" s="173"/>
      <c r="H357" s="173"/>
      <c r="I357" s="173"/>
      <c r="J357" s="173"/>
      <c r="K357" s="173"/>
      <c r="L357" s="173"/>
      <c r="M357" s="173"/>
      <c r="N357" s="173"/>
      <c r="O357" s="173"/>
      <c r="P357" s="173"/>
      <c r="Q357" s="173"/>
      <c r="R357" s="173"/>
      <c r="S357" s="173"/>
      <c r="T357" s="173"/>
      <c r="U357" s="173"/>
      <c r="V357" s="173"/>
      <c r="W357" s="173"/>
      <c r="X357" s="173"/>
      <c r="Y357" s="173"/>
      <c r="Z357" s="173"/>
      <c r="AA357" s="173"/>
      <c r="AB357" s="173"/>
      <c r="AC357" s="174"/>
      <c r="AE357" s="507"/>
      <c r="AG357" s="507"/>
      <c r="AI357" s="507"/>
      <c r="AK357" s="194"/>
    </row>
    <row r="358" spans="4:37" ht="12.75" customHeight="1" outlineLevel="1">
      <c r="D358" s="106" t="str">
        <f>'Line Items'!D668</f>
        <v>[Staff Functions Line 24]</v>
      </c>
      <c r="E358" s="89"/>
      <c r="F358" s="107" t="str">
        <f t="shared" si="244"/>
        <v>FTE</v>
      </c>
      <c r="G358" s="173"/>
      <c r="H358" s="173"/>
      <c r="I358" s="173"/>
      <c r="J358" s="173"/>
      <c r="K358" s="173"/>
      <c r="L358" s="173"/>
      <c r="M358" s="173"/>
      <c r="N358" s="173"/>
      <c r="O358" s="173"/>
      <c r="P358" s="173"/>
      <c r="Q358" s="173"/>
      <c r="R358" s="173"/>
      <c r="S358" s="173"/>
      <c r="T358" s="173"/>
      <c r="U358" s="173"/>
      <c r="V358" s="173"/>
      <c r="W358" s="173"/>
      <c r="X358" s="173"/>
      <c r="Y358" s="173"/>
      <c r="Z358" s="173"/>
      <c r="AA358" s="173"/>
      <c r="AB358" s="173"/>
      <c r="AC358" s="174"/>
      <c r="AE358" s="507"/>
      <c r="AG358" s="507"/>
      <c r="AI358" s="507"/>
      <c r="AK358" s="194"/>
    </row>
    <row r="359" spans="4:37" ht="12.75" customHeight="1" outlineLevel="1">
      <c r="D359" s="106" t="str">
        <f>'Line Items'!D669</f>
        <v>[Staff Functions Line 25]</v>
      </c>
      <c r="E359" s="89"/>
      <c r="F359" s="107" t="str">
        <f t="shared" si="244"/>
        <v>FTE</v>
      </c>
      <c r="G359" s="173"/>
      <c r="H359" s="173"/>
      <c r="I359" s="173"/>
      <c r="J359" s="173"/>
      <c r="K359" s="173"/>
      <c r="L359" s="173"/>
      <c r="M359" s="173"/>
      <c r="N359" s="173"/>
      <c r="O359" s="173"/>
      <c r="P359" s="173"/>
      <c r="Q359" s="173"/>
      <c r="R359" s="173"/>
      <c r="S359" s="173"/>
      <c r="T359" s="173"/>
      <c r="U359" s="173"/>
      <c r="V359" s="173"/>
      <c r="W359" s="173"/>
      <c r="X359" s="173"/>
      <c r="Y359" s="173"/>
      <c r="Z359" s="173"/>
      <c r="AA359" s="173"/>
      <c r="AB359" s="173"/>
      <c r="AC359" s="174"/>
      <c r="AE359" s="507"/>
      <c r="AG359" s="507"/>
      <c r="AI359" s="507"/>
      <c r="AK359" s="194"/>
    </row>
    <row r="360" spans="4:37" ht="12.75" customHeight="1" outlineLevel="1">
      <c r="D360" s="106" t="str">
        <f>'Line Items'!D670</f>
        <v>[Staff Functions Line 26]</v>
      </c>
      <c r="E360" s="89"/>
      <c r="F360" s="107" t="str">
        <f t="shared" si="244"/>
        <v>FTE</v>
      </c>
      <c r="G360" s="173"/>
      <c r="H360" s="173"/>
      <c r="I360" s="173"/>
      <c r="J360" s="173"/>
      <c r="K360" s="173"/>
      <c r="L360" s="173"/>
      <c r="M360" s="173"/>
      <c r="N360" s="173"/>
      <c r="O360" s="173"/>
      <c r="P360" s="173"/>
      <c r="Q360" s="173"/>
      <c r="R360" s="173"/>
      <c r="S360" s="173"/>
      <c r="T360" s="173"/>
      <c r="U360" s="173"/>
      <c r="V360" s="173"/>
      <c r="W360" s="173"/>
      <c r="X360" s="173"/>
      <c r="Y360" s="173"/>
      <c r="Z360" s="173"/>
      <c r="AA360" s="173"/>
      <c r="AB360" s="173"/>
      <c r="AC360" s="174"/>
      <c r="AE360" s="507"/>
      <c r="AG360" s="507"/>
      <c r="AI360" s="507"/>
      <c r="AK360" s="194"/>
    </row>
    <row r="361" spans="4:37" ht="12.75" customHeight="1" outlineLevel="1">
      <c r="D361" s="106" t="str">
        <f>'Line Items'!D671</f>
        <v>[Staff Functions Line 27]</v>
      </c>
      <c r="E361" s="89"/>
      <c r="F361" s="107" t="str">
        <f t="shared" si="244"/>
        <v>FTE</v>
      </c>
      <c r="G361" s="173"/>
      <c r="H361" s="173"/>
      <c r="I361" s="173"/>
      <c r="J361" s="173"/>
      <c r="K361" s="173"/>
      <c r="L361" s="173"/>
      <c r="M361" s="173"/>
      <c r="N361" s="173"/>
      <c r="O361" s="173"/>
      <c r="P361" s="173"/>
      <c r="Q361" s="173"/>
      <c r="R361" s="173"/>
      <c r="S361" s="173"/>
      <c r="T361" s="173"/>
      <c r="U361" s="173"/>
      <c r="V361" s="173"/>
      <c r="W361" s="173"/>
      <c r="X361" s="173"/>
      <c r="Y361" s="173"/>
      <c r="Z361" s="173"/>
      <c r="AA361" s="173"/>
      <c r="AB361" s="173"/>
      <c r="AC361" s="174"/>
      <c r="AE361" s="507"/>
      <c r="AG361" s="507"/>
      <c r="AI361" s="507"/>
      <c r="AK361" s="194"/>
    </row>
    <row r="362" spans="4:37" ht="12.75" customHeight="1" outlineLevel="1">
      <c r="D362" s="106" t="str">
        <f>'Line Items'!D672</f>
        <v>[Staff Functions Line 28]</v>
      </c>
      <c r="E362" s="89"/>
      <c r="F362" s="107" t="str">
        <f t="shared" si="244"/>
        <v>FTE</v>
      </c>
      <c r="G362" s="173"/>
      <c r="H362" s="173"/>
      <c r="I362" s="173"/>
      <c r="J362" s="173"/>
      <c r="K362" s="173"/>
      <c r="L362" s="173"/>
      <c r="M362" s="173"/>
      <c r="N362" s="173"/>
      <c r="O362" s="173"/>
      <c r="P362" s="173"/>
      <c r="Q362" s="173"/>
      <c r="R362" s="173"/>
      <c r="S362" s="173"/>
      <c r="T362" s="173"/>
      <c r="U362" s="173"/>
      <c r="V362" s="173"/>
      <c r="W362" s="173"/>
      <c r="X362" s="173"/>
      <c r="Y362" s="173"/>
      <c r="Z362" s="173"/>
      <c r="AA362" s="173"/>
      <c r="AB362" s="173"/>
      <c r="AC362" s="174"/>
      <c r="AE362" s="507"/>
      <c r="AG362" s="507"/>
      <c r="AI362" s="507"/>
      <c r="AK362" s="194"/>
    </row>
    <row r="363" spans="4:37" ht="12.75" customHeight="1" outlineLevel="1">
      <c r="D363" s="106" t="str">
        <f>'Line Items'!D673</f>
        <v>[Staff Functions Line 29]</v>
      </c>
      <c r="E363" s="89"/>
      <c r="F363" s="107" t="str">
        <f t="shared" si="244"/>
        <v>FTE</v>
      </c>
      <c r="G363" s="173"/>
      <c r="H363" s="173"/>
      <c r="I363" s="173"/>
      <c r="J363" s="173"/>
      <c r="K363" s="173"/>
      <c r="L363" s="173"/>
      <c r="M363" s="173"/>
      <c r="N363" s="173"/>
      <c r="O363" s="173"/>
      <c r="P363" s="173"/>
      <c r="Q363" s="173"/>
      <c r="R363" s="173"/>
      <c r="S363" s="173"/>
      <c r="T363" s="173"/>
      <c r="U363" s="173"/>
      <c r="V363" s="173"/>
      <c r="W363" s="173"/>
      <c r="X363" s="173"/>
      <c r="Y363" s="173"/>
      <c r="Z363" s="173"/>
      <c r="AA363" s="173"/>
      <c r="AB363" s="173"/>
      <c r="AC363" s="174"/>
      <c r="AE363" s="507"/>
      <c r="AG363" s="507"/>
      <c r="AI363" s="507"/>
      <c r="AK363" s="194"/>
    </row>
    <row r="364" spans="4:37" ht="12.75" customHeight="1" outlineLevel="1">
      <c r="D364" s="106" t="str">
        <f>'Line Items'!D674</f>
        <v>[Staff Functions Line 30]</v>
      </c>
      <c r="E364" s="89"/>
      <c r="F364" s="107" t="str">
        <f t="shared" si="244"/>
        <v>FTE</v>
      </c>
      <c r="G364" s="173"/>
      <c r="H364" s="173"/>
      <c r="I364" s="173"/>
      <c r="J364" s="173"/>
      <c r="K364" s="173"/>
      <c r="L364" s="173"/>
      <c r="M364" s="173"/>
      <c r="N364" s="173"/>
      <c r="O364" s="173"/>
      <c r="P364" s="173"/>
      <c r="Q364" s="173"/>
      <c r="R364" s="173"/>
      <c r="S364" s="173"/>
      <c r="T364" s="173"/>
      <c r="U364" s="173"/>
      <c r="V364" s="173"/>
      <c r="W364" s="173"/>
      <c r="X364" s="173"/>
      <c r="Y364" s="173"/>
      <c r="Z364" s="173"/>
      <c r="AA364" s="173"/>
      <c r="AB364" s="173"/>
      <c r="AC364" s="174"/>
      <c r="AE364" s="507"/>
      <c r="AG364" s="507"/>
      <c r="AI364" s="507"/>
      <c r="AK364" s="194"/>
    </row>
    <row r="365" spans="4:37" ht="12.75" customHeight="1" outlineLevel="1">
      <c r="D365" s="106" t="str">
        <f>'Line Items'!D675</f>
        <v>[Staff Functions Line 31]</v>
      </c>
      <c r="E365" s="89"/>
      <c r="F365" s="107" t="str">
        <f t="shared" si="244"/>
        <v>FTE</v>
      </c>
      <c r="G365" s="173"/>
      <c r="H365" s="173"/>
      <c r="I365" s="173"/>
      <c r="J365" s="173"/>
      <c r="K365" s="173"/>
      <c r="L365" s="173"/>
      <c r="M365" s="173"/>
      <c r="N365" s="173"/>
      <c r="O365" s="173"/>
      <c r="P365" s="173"/>
      <c r="Q365" s="173"/>
      <c r="R365" s="173"/>
      <c r="S365" s="173"/>
      <c r="T365" s="173"/>
      <c r="U365" s="173"/>
      <c r="V365" s="173"/>
      <c r="W365" s="173"/>
      <c r="X365" s="173"/>
      <c r="Y365" s="173"/>
      <c r="Z365" s="173"/>
      <c r="AA365" s="173"/>
      <c r="AB365" s="173"/>
      <c r="AC365" s="174"/>
      <c r="AE365" s="507"/>
      <c r="AG365" s="507"/>
      <c r="AI365" s="507"/>
      <c r="AK365" s="194"/>
    </row>
    <row r="366" spans="4:37" ht="12.75" customHeight="1" outlineLevel="1">
      <c r="D366" s="106" t="str">
        <f>'Line Items'!D676</f>
        <v>[Staff Functions Line 32]</v>
      </c>
      <c r="E366" s="89"/>
      <c r="F366" s="107" t="str">
        <f t="shared" si="244"/>
        <v>FTE</v>
      </c>
      <c r="G366" s="173"/>
      <c r="H366" s="173"/>
      <c r="I366" s="173"/>
      <c r="J366" s="173"/>
      <c r="K366" s="173"/>
      <c r="L366" s="173"/>
      <c r="M366" s="173"/>
      <c r="N366" s="173"/>
      <c r="O366" s="173"/>
      <c r="P366" s="173"/>
      <c r="Q366" s="173"/>
      <c r="R366" s="173"/>
      <c r="S366" s="173"/>
      <c r="T366" s="173"/>
      <c r="U366" s="173"/>
      <c r="V366" s="173"/>
      <c r="W366" s="173"/>
      <c r="X366" s="173"/>
      <c r="Y366" s="173"/>
      <c r="Z366" s="173"/>
      <c r="AA366" s="173"/>
      <c r="AB366" s="173"/>
      <c r="AC366" s="174"/>
      <c r="AE366" s="507"/>
      <c r="AG366" s="507"/>
      <c r="AI366" s="507"/>
      <c r="AK366" s="194"/>
    </row>
    <row r="367" spans="4:37" ht="12.75" customHeight="1" outlineLevel="1">
      <c r="D367" s="106" t="str">
        <f>'Line Items'!D677</f>
        <v>[Staff Functions Line 33]</v>
      </c>
      <c r="E367" s="89"/>
      <c r="F367" s="107" t="str">
        <f t="shared" si="244"/>
        <v>FTE</v>
      </c>
      <c r="G367" s="173"/>
      <c r="H367" s="173"/>
      <c r="I367" s="173"/>
      <c r="J367" s="173"/>
      <c r="K367" s="173"/>
      <c r="L367" s="173"/>
      <c r="M367" s="173"/>
      <c r="N367" s="173"/>
      <c r="O367" s="173"/>
      <c r="P367" s="173"/>
      <c r="Q367" s="173"/>
      <c r="R367" s="173"/>
      <c r="S367" s="173"/>
      <c r="T367" s="173"/>
      <c r="U367" s="173"/>
      <c r="V367" s="173"/>
      <c r="W367" s="173"/>
      <c r="X367" s="173"/>
      <c r="Y367" s="173"/>
      <c r="Z367" s="173"/>
      <c r="AA367" s="173"/>
      <c r="AB367" s="173"/>
      <c r="AC367" s="174"/>
      <c r="AE367" s="507"/>
      <c r="AG367" s="507"/>
      <c r="AI367" s="507"/>
      <c r="AK367" s="194"/>
    </row>
    <row r="368" spans="4:37" ht="12.75" customHeight="1" outlineLevel="1">
      <c r="D368" s="106" t="str">
        <f>'Line Items'!D678</f>
        <v>[Staff Functions Line 34]</v>
      </c>
      <c r="E368" s="89"/>
      <c r="F368" s="107" t="str">
        <f t="shared" si="244"/>
        <v>FTE</v>
      </c>
      <c r="G368" s="173"/>
      <c r="H368" s="173"/>
      <c r="I368" s="173"/>
      <c r="J368" s="173"/>
      <c r="K368" s="173"/>
      <c r="L368" s="173"/>
      <c r="M368" s="173"/>
      <c r="N368" s="173"/>
      <c r="O368" s="173"/>
      <c r="P368" s="173"/>
      <c r="Q368" s="173"/>
      <c r="R368" s="173"/>
      <c r="S368" s="173"/>
      <c r="T368" s="173"/>
      <c r="U368" s="173"/>
      <c r="V368" s="173"/>
      <c r="W368" s="173"/>
      <c r="X368" s="173"/>
      <c r="Y368" s="173"/>
      <c r="Z368" s="173"/>
      <c r="AA368" s="173"/>
      <c r="AB368" s="173"/>
      <c r="AC368" s="174"/>
      <c r="AE368" s="507"/>
      <c r="AG368" s="507"/>
      <c r="AI368" s="507"/>
      <c r="AK368" s="194"/>
    </row>
    <row r="369" spans="2:37" ht="12.75" customHeight="1" outlineLevel="1">
      <c r="D369" s="106" t="str">
        <f>'Line Items'!D679</f>
        <v>[Staff Functions Line 35]</v>
      </c>
      <c r="E369" s="89"/>
      <c r="F369" s="107" t="str">
        <f t="shared" si="244"/>
        <v>FTE</v>
      </c>
      <c r="G369" s="173"/>
      <c r="H369" s="173"/>
      <c r="I369" s="173"/>
      <c r="J369" s="173"/>
      <c r="K369" s="173"/>
      <c r="L369" s="173"/>
      <c r="M369" s="173"/>
      <c r="N369" s="173"/>
      <c r="O369" s="173"/>
      <c r="P369" s="173"/>
      <c r="Q369" s="173"/>
      <c r="R369" s="173"/>
      <c r="S369" s="173"/>
      <c r="T369" s="173"/>
      <c r="U369" s="173"/>
      <c r="V369" s="173"/>
      <c r="W369" s="173"/>
      <c r="X369" s="173"/>
      <c r="Y369" s="173"/>
      <c r="Z369" s="173"/>
      <c r="AA369" s="173"/>
      <c r="AB369" s="173"/>
      <c r="AC369" s="174"/>
      <c r="AE369" s="507"/>
      <c r="AG369" s="507"/>
      <c r="AI369" s="507"/>
      <c r="AK369" s="194"/>
    </row>
    <row r="370" spans="2:37" ht="12.75" customHeight="1" outlineLevel="1">
      <c r="D370" s="106" t="str">
        <f>'Line Items'!D680</f>
        <v>[Staff Functions Line 36]</v>
      </c>
      <c r="E370" s="89"/>
      <c r="F370" s="107" t="str">
        <f t="shared" si="244"/>
        <v>FTE</v>
      </c>
      <c r="G370" s="173"/>
      <c r="H370" s="173"/>
      <c r="I370" s="173"/>
      <c r="J370" s="173"/>
      <c r="K370" s="173"/>
      <c r="L370" s="173"/>
      <c r="M370" s="173"/>
      <c r="N370" s="173"/>
      <c r="O370" s="173"/>
      <c r="P370" s="173"/>
      <c r="Q370" s="173"/>
      <c r="R370" s="173"/>
      <c r="S370" s="173"/>
      <c r="T370" s="173"/>
      <c r="U370" s="173"/>
      <c r="V370" s="173"/>
      <c r="W370" s="173"/>
      <c r="X370" s="173"/>
      <c r="Y370" s="173"/>
      <c r="Z370" s="173"/>
      <c r="AA370" s="173"/>
      <c r="AB370" s="173"/>
      <c r="AC370" s="174"/>
      <c r="AE370" s="507"/>
      <c r="AG370" s="507"/>
      <c r="AI370" s="507"/>
      <c r="AK370" s="194"/>
    </row>
    <row r="371" spans="2:37" ht="12.75" customHeight="1" outlineLevel="1">
      <c r="D371" s="106" t="str">
        <f>'Line Items'!D681</f>
        <v>[Staff Functions Line 37]</v>
      </c>
      <c r="E371" s="89"/>
      <c r="F371" s="107" t="str">
        <f t="shared" si="244"/>
        <v>FTE</v>
      </c>
      <c r="G371" s="173"/>
      <c r="H371" s="173"/>
      <c r="I371" s="173"/>
      <c r="J371" s="173"/>
      <c r="K371" s="173"/>
      <c r="L371" s="173"/>
      <c r="M371" s="173"/>
      <c r="N371" s="173"/>
      <c r="O371" s="173"/>
      <c r="P371" s="173"/>
      <c r="Q371" s="173"/>
      <c r="R371" s="173"/>
      <c r="S371" s="173"/>
      <c r="T371" s="173"/>
      <c r="U371" s="173"/>
      <c r="V371" s="173"/>
      <c r="W371" s="173"/>
      <c r="X371" s="173"/>
      <c r="Y371" s="173"/>
      <c r="Z371" s="173"/>
      <c r="AA371" s="173"/>
      <c r="AB371" s="173"/>
      <c r="AC371" s="174"/>
      <c r="AE371" s="507"/>
      <c r="AG371" s="507"/>
      <c r="AI371" s="507"/>
      <c r="AK371" s="194"/>
    </row>
    <row r="372" spans="2:37" ht="12.75" customHeight="1" outlineLevel="1">
      <c r="D372" s="106" t="str">
        <f>'Line Items'!D682</f>
        <v>[Staff Functions Line 38]</v>
      </c>
      <c r="E372" s="89"/>
      <c r="F372" s="107" t="str">
        <f t="shared" si="244"/>
        <v>FTE</v>
      </c>
      <c r="G372" s="173"/>
      <c r="H372" s="173"/>
      <c r="I372" s="173"/>
      <c r="J372" s="173"/>
      <c r="K372" s="173"/>
      <c r="L372" s="173"/>
      <c r="M372" s="173"/>
      <c r="N372" s="173"/>
      <c r="O372" s="173"/>
      <c r="P372" s="173"/>
      <c r="Q372" s="173"/>
      <c r="R372" s="173"/>
      <c r="S372" s="173"/>
      <c r="T372" s="173"/>
      <c r="U372" s="173"/>
      <c r="V372" s="173"/>
      <c r="W372" s="173"/>
      <c r="X372" s="173"/>
      <c r="Y372" s="173"/>
      <c r="Z372" s="173"/>
      <c r="AA372" s="173"/>
      <c r="AB372" s="173"/>
      <c r="AC372" s="174"/>
      <c r="AE372" s="507"/>
      <c r="AG372" s="507"/>
      <c r="AI372" s="507"/>
      <c r="AK372" s="194"/>
    </row>
    <row r="373" spans="2:37" ht="12.75" customHeight="1" outlineLevel="1">
      <c r="D373" s="106" t="str">
        <f>'Line Items'!D683</f>
        <v>[Staff Functions Line 39]</v>
      </c>
      <c r="E373" s="89"/>
      <c r="F373" s="107" t="str">
        <f t="shared" si="244"/>
        <v>FTE</v>
      </c>
      <c r="G373" s="173"/>
      <c r="H373" s="173"/>
      <c r="I373" s="173"/>
      <c r="J373" s="173"/>
      <c r="K373" s="173"/>
      <c r="L373" s="173"/>
      <c r="M373" s="173"/>
      <c r="N373" s="173"/>
      <c r="O373" s="173"/>
      <c r="P373" s="173"/>
      <c r="Q373" s="173"/>
      <c r="R373" s="173"/>
      <c r="S373" s="173"/>
      <c r="T373" s="173"/>
      <c r="U373" s="173"/>
      <c r="V373" s="173"/>
      <c r="W373" s="173"/>
      <c r="X373" s="173"/>
      <c r="Y373" s="173"/>
      <c r="Z373" s="173"/>
      <c r="AA373" s="173"/>
      <c r="AB373" s="173"/>
      <c r="AC373" s="174"/>
      <c r="AE373" s="507"/>
      <c r="AG373" s="507"/>
      <c r="AI373" s="507"/>
      <c r="AK373" s="194"/>
    </row>
    <row r="374" spans="2:37" ht="12.75" customHeight="1" outlineLevel="1">
      <c r="D374" s="117" t="str">
        <f>'Line Items'!D684</f>
        <v>[Staff Functions Line 40]</v>
      </c>
      <c r="E374" s="175"/>
      <c r="F374" s="118" t="str">
        <f t="shared" si="244"/>
        <v>FTE</v>
      </c>
      <c r="G374" s="176"/>
      <c r="H374" s="176"/>
      <c r="I374" s="176"/>
      <c r="J374" s="176"/>
      <c r="K374" s="176"/>
      <c r="L374" s="176"/>
      <c r="M374" s="176"/>
      <c r="N374" s="176"/>
      <c r="O374" s="176"/>
      <c r="P374" s="176"/>
      <c r="Q374" s="176"/>
      <c r="R374" s="176"/>
      <c r="S374" s="176"/>
      <c r="T374" s="176"/>
      <c r="U374" s="176"/>
      <c r="V374" s="176"/>
      <c r="W374" s="176"/>
      <c r="X374" s="176"/>
      <c r="Y374" s="176"/>
      <c r="Z374" s="176"/>
      <c r="AA374" s="176"/>
      <c r="AB374" s="176"/>
      <c r="AC374" s="177"/>
      <c r="AE374" s="508"/>
      <c r="AG374" s="508"/>
      <c r="AI374" s="508"/>
      <c r="AK374" s="195"/>
    </row>
    <row r="375" spans="2:37" ht="12.75" customHeight="1" outlineLevel="1">
      <c r="G375" s="90"/>
      <c r="H375" s="90"/>
      <c r="I375" s="90"/>
      <c r="J375" s="90"/>
      <c r="K375" s="90"/>
      <c r="L375" s="90"/>
      <c r="M375" s="90"/>
      <c r="N375" s="90"/>
      <c r="O375" s="90"/>
      <c r="P375" s="90"/>
      <c r="Q375" s="90"/>
      <c r="R375" s="90"/>
      <c r="S375" s="90"/>
      <c r="T375" s="90"/>
      <c r="U375" s="90"/>
      <c r="V375" s="90"/>
      <c r="W375" s="90"/>
      <c r="X375" s="90"/>
      <c r="Y375" s="90"/>
      <c r="Z375" s="90"/>
      <c r="AA375" s="90"/>
      <c r="AB375" s="90"/>
      <c r="AC375" s="90"/>
      <c r="AE375" s="90"/>
      <c r="AG375" s="90"/>
      <c r="AI375" s="90"/>
    </row>
    <row r="376" spans="2:37" ht="12.75" customHeight="1" outlineLevel="1">
      <c r="D376" s="188" t="str">
        <f>"Total "&amp;B333</f>
        <v>Total Number of Redundancies: Average FTE</v>
      </c>
      <c r="E376" s="189"/>
      <c r="F376" s="190" t="str">
        <f>F374</f>
        <v>FTE</v>
      </c>
      <c r="G376" s="191">
        <f>SUM(G335:G374)</f>
        <v>0</v>
      </c>
      <c r="H376" s="191">
        <f t="shared" ref="H376:S376" si="245">SUM(H335:H374)</f>
        <v>0</v>
      </c>
      <c r="I376" s="191">
        <f t="shared" si="245"/>
        <v>0</v>
      </c>
      <c r="J376" s="191">
        <f t="shared" si="245"/>
        <v>0</v>
      </c>
      <c r="K376" s="191">
        <f t="shared" si="245"/>
        <v>0</v>
      </c>
      <c r="L376" s="191">
        <f t="shared" si="245"/>
        <v>0</v>
      </c>
      <c r="M376" s="191">
        <f t="shared" si="245"/>
        <v>0</v>
      </c>
      <c r="N376" s="191">
        <f t="shared" si="245"/>
        <v>0</v>
      </c>
      <c r="O376" s="191">
        <f t="shared" si="245"/>
        <v>0</v>
      </c>
      <c r="P376" s="191">
        <f t="shared" si="245"/>
        <v>0</v>
      </c>
      <c r="Q376" s="191">
        <f t="shared" si="245"/>
        <v>0</v>
      </c>
      <c r="R376" s="191">
        <f t="shared" si="245"/>
        <v>0</v>
      </c>
      <c r="S376" s="191">
        <f t="shared" si="245"/>
        <v>0</v>
      </c>
      <c r="T376" s="191">
        <f>SUM(T335:T374)</f>
        <v>0</v>
      </c>
      <c r="U376" s="191">
        <f>SUM(U335:U374)</f>
        <v>0</v>
      </c>
      <c r="V376" s="191">
        <f t="shared" ref="V376:AB376" si="246">SUM(V335:V374)</f>
        <v>0</v>
      </c>
      <c r="W376" s="191">
        <f t="shared" si="246"/>
        <v>0</v>
      </c>
      <c r="X376" s="191">
        <f t="shared" si="246"/>
        <v>0</v>
      </c>
      <c r="Y376" s="191">
        <f t="shared" si="246"/>
        <v>0</v>
      </c>
      <c r="Z376" s="191">
        <f t="shared" si="246"/>
        <v>0</v>
      </c>
      <c r="AA376" s="191">
        <f t="shared" si="246"/>
        <v>0</v>
      </c>
      <c r="AB376" s="191">
        <f t="shared" si="246"/>
        <v>0</v>
      </c>
      <c r="AC376" s="192">
        <f t="shared" ref="AC376" si="247">SUM(AC335:AC374)</f>
        <v>0</v>
      </c>
      <c r="AE376" s="509">
        <f t="shared" ref="AE376" si="248">SUM(AE335:AE374)</f>
        <v>0</v>
      </c>
      <c r="AG376" s="509">
        <f t="shared" ref="AG376" si="249">SUM(AG335:AG374)</f>
        <v>0</v>
      </c>
      <c r="AI376" s="509">
        <f t="shared" ref="AI376" si="250">SUM(AI335:AI374)</f>
        <v>0</v>
      </c>
      <c r="AK376" s="853"/>
    </row>
    <row r="378" spans="2:37">
      <c r="B378" s="15" t="s">
        <v>452</v>
      </c>
      <c r="C378" s="15"/>
      <c r="D378" s="170"/>
      <c r="E378" s="170"/>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row>
    <row r="379" spans="2:37" ht="12.75" customHeight="1" outlineLevel="1"/>
    <row r="380" spans="2:37" ht="12.75" customHeight="1" outlineLevel="1">
      <c r="D380" s="100" t="str">
        <f t="shared" ref="D380:D418" si="251">D335</f>
        <v>Drivers</v>
      </c>
      <c r="E380" s="85"/>
      <c r="F380" s="101" t="s">
        <v>444</v>
      </c>
      <c r="G380" s="171"/>
      <c r="H380" s="171"/>
      <c r="I380" s="171"/>
      <c r="J380" s="171"/>
      <c r="K380" s="171"/>
      <c r="L380" s="171"/>
      <c r="M380" s="171"/>
      <c r="N380" s="171"/>
      <c r="O380" s="171"/>
      <c r="P380" s="171"/>
      <c r="Q380" s="171"/>
      <c r="R380" s="171"/>
      <c r="S380" s="171"/>
      <c r="T380" s="171"/>
      <c r="U380" s="171"/>
      <c r="V380" s="171"/>
      <c r="W380" s="171"/>
      <c r="X380" s="171"/>
      <c r="Y380" s="171"/>
      <c r="Z380" s="171"/>
      <c r="AA380" s="171"/>
      <c r="AB380" s="171"/>
      <c r="AC380" s="185"/>
      <c r="AE380" s="511"/>
      <c r="AG380" s="511"/>
      <c r="AI380" s="511"/>
      <c r="AK380" s="426"/>
    </row>
    <row r="381" spans="2:37" ht="12.75" customHeight="1" outlineLevel="1">
      <c r="D381" s="106" t="str">
        <f t="shared" si="251"/>
        <v>Trainee Drivers</v>
      </c>
      <c r="E381" s="89"/>
      <c r="F381" s="107" t="str">
        <f t="shared" ref="F381:F419" si="252">F380</f>
        <v>£000/ FTE</v>
      </c>
      <c r="G381" s="173"/>
      <c r="H381" s="173"/>
      <c r="I381" s="173"/>
      <c r="J381" s="173"/>
      <c r="K381" s="173"/>
      <c r="L381" s="173"/>
      <c r="M381" s="173"/>
      <c r="N381" s="173"/>
      <c r="O381" s="173"/>
      <c r="P381" s="173"/>
      <c r="Q381" s="173"/>
      <c r="R381" s="173"/>
      <c r="S381" s="173"/>
      <c r="T381" s="173"/>
      <c r="U381" s="173"/>
      <c r="V381" s="173"/>
      <c r="W381" s="173"/>
      <c r="X381" s="173"/>
      <c r="Y381" s="173"/>
      <c r="Z381" s="173"/>
      <c r="AA381" s="173"/>
      <c r="AB381" s="173"/>
      <c r="AC381" s="174"/>
      <c r="AE381" s="507"/>
      <c r="AG381" s="507"/>
      <c r="AI381" s="507"/>
      <c r="AK381" s="194"/>
    </row>
    <row r="382" spans="2:37" ht="12.75" customHeight="1" outlineLevel="1">
      <c r="D382" s="106" t="str">
        <f t="shared" si="251"/>
        <v>Conductors</v>
      </c>
      <c r="E382" s="89"/>
      <c r="F382" s="107" t="str">
        <f t="shared" si="252"/>
        <v>£000/ FTE</v>
      </c>
      <c r="G382" s="173"/>
      <c r="H382" s="173"/>
      <c r="I382" s="173"/>
      <c r="J382" s="173"/>
      <c r="K382" s="173"/>
      <c r="L382" s="173"/>
      <c r="M382" s="173"/>
      <c r="N382" s="173"/>
      <c r="O382" s="173"/>
      <c r="P382" s="173"/>
      <c r="Q382" s="173"/>
      <c r="R382" s="173"/>
      <c r="S382" s="173"/>
      <c r="T382" s="173"/>
      <c r="U382" s="173"/>
      <c r="V382" s="173"/>
      <c r="W382" s="173"/>
      <c r="X382" s="173"/>
      <c r="Y382" s="173"/>
      <c r="Z382" s="173"/>
      <c r="AA382" s="173"/>
      <c r="AB382" s="173"/>
      <c r="AC382" s="174"/>
      <c r="AE382" s="507"/>
      <c r="AG382" s="507"/>
      <c r="AI382" s="507"/>
      <c r="AK382" s="194"/>
    </row>
    <row r="383" spans="2:37" ht="12.75" customHeight="1" outlineLevel="1">
      <c r="D383" s="106" t="str">
        <f t="shared" si="251"/>
        <v>Trainee Conductors</v>
      </c>
      <c r="E383" s="89"/>
      <c r="F383" s="107" t="str">
        <f t="shared" si="252"/>
        <v>£000/ FTE</v>
      </c>
      <c r="G383" s="173"/>
      <c r="H383" s="173"/>
      <c r="I383" s="173"/>
      <c r="J383" s="173"/>
      <c r="K383" s="173"/>
      <c r="L383" s="173"/>
      <c r="M383" s="173"/>
      <c r="N383" s="173"/>
      <c r="O383" s="173"/>
      <c r="P383" s="173"/>
      <c r="Q383" s="173"/>
      <c r="R383" s="173"/>
      <c r="S383" s="173"/>
      <c r="T383" s="173"/>
      <c r="U383" s="173"/>
      <c r="V383" s="173"/>
      <c r="W383" s="173"/>
      <c r="X383" s="173"/>
      <c r="Y383" s="173"/>
      <c r="Z383" s="173"/>
      <c r="AA383" s="173"/>
      <c r="AB383" s="173"/>
      <c r="AC383" s="174"/>
      <c r="AE383" s="507"/>
      <c r="AG383" s="507"/>
      <c r="AI383" s="507"/>
      <c r="AK383" s="194"/>
    </row>
    <row r="384" spans="2:37" ht="12.75" customHeight="1" outlineLevel="1">
      <c r="D384" s="106" t="str">
        <f t="shared" si="251"/>
        <v>Station - Sales</v>
      </c>
      <c r="E384" s="89"/>
      <c r="F384" s="107" t="str">
        <f t="shared" si="252"/>
        <v>£000/ FTE</v>
      </c>
      <c r="G384" s="173"/>
      <c r="H384" s="173"/>
      <c r="I384" s="173"/>
      <c r="J384" s="173"/>
      <c r="K384" s="173"/>
      <c r="L384" s="173"/>
      <c r="M384" s="173"/>
      <c r="N384" s="173"/>
      <c r="O384" s="173"/>
      <c r="P384" s="173"/>
      <c r="Q384" s="173"/>
      <c r="R384" s="173"/>
      <c r="S384" s="173"/>
      <c r="T384" s="173"/>
      <c r="U384" s="173"/>
      <c r="V384" s="173"/>
      <c r="W384" s="173"/>
      <c r="X384" s="173"/>
      <c r="Y384" s="173"/>
      <c r="Z384" s="173"/>
      <c r="AA384" s="173"/>
      <c r="AB384" s="173"/>
      <c r="AC384" s="174"/>
      <c r="AE384" s="507"/>
      <c r="AG384" s="507"/>
      <c r="AI384" s="507"/>
      <c r="AK384" s="194"/>
    </row>
    <row r="385" spans="4:37" ht="12.75" customHeight="1" outlineLevel="1">
      <c r="D385" s="106" t="str">
        <f t="shared" si="251"/>
        <v>Station - Platform</v>
      </c>
      <c r="E385" s="89"/>
      <c r="F385" s="107" t="str">
        <f t="shared" si="252"/>
        <v>£000/ FTE</v>
      </c>
      <c r="G385" s="173"/>
      <c r="H385" s="173"/>
      <c r="I385" s="173"/>
      <c r="J385" s="173"/>
      <c r="K385" s="173"/>
      <c r="L385" s="173"/>
      <c r="M385" s="173"/>
      <c r="N385" s="173"/>
      <c r="O385" s="173"/>
      <c r="P385" s="173"/>
      <c r="Q385" s="173"/>
      <c r="R385" s="173"/>
      <c r="S385" s="173"/>
      <c r="T385" s="173"/>
      <c r="U385" s="173"/>
      <c r="V385" s="173"/>
      <c r="W385" s="173"/>
      <c r="X385" s="173"/>
      <c r="Y385" s="173"/>
      <c r="Z385" s="173"/>
      <c r="AA385" s="173"/>
      <c r="AB385" s="173"/>
      <c r="AC385" s="174"/>
      <c r="AE385" s="507"/>
      <c r="AG385" s="507"/>
      <c r="AI385" s="507"/>
      <c r="AK385" s="194"/>
    </row>
    <row r="386" spans="4:37" ht="12.75" customHeight="1" outlineLevel="1">
      <c r="D386" s="106" t="str">
        <f t="shared" si="251"/>
        <v>Station - Gating</v>
      </c>
      <c r="E386" s="89"/>
      <c r="F386" s="107" t="str">
        <f t="shared" si="252"/>
        <v>£000/ FTE</v>
      </c>
      <c r="G386" s="173"/>
      <c r="H386" s="173"/>
      <c r="I386" s="173"/>
      <c r="J386" s="173"/>
      <c r="K386" s="173"/>
      <c r="L386" s="173"/>
      <c r="M386" s="173"/>
      <c r="N386" s="173"/>
      <c r="O386" s="173"/>
      <c r="P386" s="173"/>
      <c r="Q386" s="173"/>
      <c r="R386" s="173"/>
      <c r="S386" s="173"/>
      <c r="T386" s="173"/>
      <c r="U386" s="173"/>
      <c r="V386" s="173"/>
      <c r="W386" s="173"/>
      <c r="X386" s="173"/>
      <c r="Y386" s="173"/>
      <c r="Z386" s="173"/>
      <c r="AA386" s="173"/>
      <c r="AB386" s="173"/>
      <c r="AC386" s="174"/>
      <c r="AE386" s="507"/>
      <c r="AG386" s="507"/>
      <c r="AI386" s="507"/>
      <c r="AK386" s="194"/>
    </row>
    <row r="387" spans="4:37" ht="12.75" customHeight="1" outlineLevel="1">
      <c r="D387" s="106" t="str">
        <f t="shared" si="251"/>
        <v>Revenue Protection</v>
      </c>
      <c r="E387" s="89"/>
      <c r="F387" s="107" t="str">
        <f t="shared" si="252"/>
        <v>£000/ FTE</v>
      </c>
      <c r="G387" s="173"/>
      <c r="H387" s="173"/>
      <c r="I387" s="173"/>
      <c r="J387" s="173"/>
      <c r="K387" s="173"/>
      <c r="L387" s="173"/>
      <c r="M387" s="173"/>
      <c r="N387" s="173"/>
      <c r="O387" s="173"/>
      <c r="P387" s="173"/>
      <c r="Q387" s="173"/>
      <c r="R387" s="173"/>
      <c r="S387" s="173"/>
      <c r="T387" s="173"/>
      <c r="U387" s="173"/>
      <c r="V387" s="173"/>
      <c r="W387" s="173"/>
      <c r="X387" s="173"/>
      <c r="Y387" s="173"/>
      <c r="Z387" s="173"/>
      <c r="AA387" s="173"/>
      <c r="AB387" s="173"/>
      <c r="AC387" s="174"/>
      <c r="AE387" s="507"/>
      <c r="AG387" s="507"/>
      <c r="AI387" s="507"/>
      <c r="AK387" s="194"/>
    </row>
    <row r="388" spans="4:37" ht="12.75" customHeight="1" outlineLevel="1">
      <c r="D388" s="106" t="str">
        <f t="shared" si="251"/>
        <v>Engineering - Shunters</v>
      </c>
      <c r="E388" s="89"/>
      <c r="F388" s="107" t="str">
        <f t="shared" si="252"/>
        <v>£000/ FTE</v>
      </c>
      <c r="G388" s="173"/>
      <c r="H388" s="173"/>
      <c r="I388" s="173"/>
      <c r="J388" s="173"/>
      <c r="K388" s="173"/>
      <c r="L388" s="173"/>
      <c r="M388" s="173"/>
      <c r="N388" s="173"/>
      <c r="O388" s="173"/>
      <c r="P388" s="173"/>
      <c r="Q388" s="173"/>
      <c r="R388" s="173"/>
      <c r="S388" s="173"/>
      <c r="T388" s="173"/>
      <c r="U388" s="173"/>
      <c r="V388" s="173"/>
      <c r="W388" s="173"/>
      <c r="X388" s="173"/>
      <c r="Y388" s="173"/>
      <c r="Z388" s="173"/>
      <c r="AA388" s="173"/>
      <c r="AB388" s="173"/>
      <c r="AC388" s="174"/>
      <c r="AE388" s="507"/>
      <c r="AG388" s="507"/>
      <c r="AI388" s="507"/>
      <c r="AK388" s="194"/>
    </row>
    <row r="389" spans="4:37" ht="12.75" customHeight="1" outlineLevel="1">
      <c r="D389" s="106" t="str">
        <f t="shared" si="251"/>
        <v>Engineering - Workshop</v>
      </c>
      <c r="E389" s="89"/>
      <c r="F389" s="107" t="str">
        <f t="shared" si="252"/>
        <v>£000/ FTE</v>
      </c>
      <c r="G389" s="173"/>
      <c r="H389" s="173"/>
      <c r="I389" s="173"/>
      <c r="J389" s="173"/>
      <c r="K389" s="173"/>
      <c r="L389" s="173"/>
      <c r="M389" s="173"/>
      <c r="N389" s="173"/>
      <c r="O389" s="173"/>
      <c r="P389" s="173"/>
      <c r="Q389" s="173"/>
      <c r="R389" s="173"/>
      <c r="S389" s="173"/>
      <c r="T389" s="173"/>
      <c r="U389" s="173"/>
      <c r="V389" s="173"/>
      <c r="W389" s="173"/>
      <c r="X389" s="173"/>
      <c r="Y389" s="173"/>
      <c r="Z389" s="173"/>
      <c r="AA389" s="173"/>
      <c r="AB389" s="173"/>
      <c r="AC389" s="174"/>
      <c r="AE389" s="507"/>
      <c r="AG389" s="507"/>
      <c r="AI389" s="507"/>
      <c r="AK389" s="194"/>
    </row>
    <row r="390" spans="4:37" ht="12.75" customHeight="1" outlineLevel="1">
      <c r="D390" s="106" t="str">
        <f t="shared" si="251"/>
        <v>Station Cleaners</v>
      </c>
      <c r="E390" s="89"/>
      <c r="F390" s="107" t="str">
        <f t="shared" si="252"/>
        <v>£000/ FTE</v>
      </c>
      <c r="G390" s="173"/>
      <c r="H390" s="173"/>
      <c r="I390" s="173"/>
      <c r="J390" s="173"/>
      <c r="K390" s="173"/>
      <c r="L390" s="173"/>
      <c r="M390" s="173"/>
      <c r="N390" s="173"/>
      <c r="O390" s="173"/>
      <c r="P390" s="173"/>
      <c r="Q390" s="173"/>
      <c r="R390" s="173"/>
      <c r="S390" s="173"/>
      <c r="T390" s="173"/>
      <c r="U390" s="173"/>
      <c r="V390" s="173"/>
      <c r="W390" s="173"/>
      <c r="X390" s="173"/>
      <c r="Y390" s="173"/>
      <c r="Z390" s="173"/>
      <c r="AA390" s="173"/>
      <c r="AB390" s="173"/>
      <c r="AC390" s="174"/>
      <c r="AE390" s="507"/>
      <c r="AG390" s="507"/>
      <c r="AI390" s="507"/>
      <c r="AK390" s="194"/>
    </row>
    <row r="391" spans="4:37" ht="12.75" customHeight="1" outlineLevel="1">
      <c r="D391" s="106" t="str">
        <f t="shared" si="251"/>
        <v>Train Cleaners</v>
      </c>
      <c r="E391" s="89"/>
      <c r="F391" s="107" t="str">
        <f t="shared" si="252"/>
        <v>£000/ FTE</v>
      </c>
      <c r="G391" s="173"/>
      <c r="H391" s="173"/>
      <c r="I391" s="173"/>
      <c r="J391" s="173"/>
      <c r="K391" s="173"/>
      <c r="L391" s="173"/>
      <c r="M391" s="173"/>
      <c r="N391" s="173"/>
      <c r="O391" s="173"/>
      <c r="P391" s="173"/>
      <c r="Q391" s="173"/>
      <c r="R391" s="173"/>
      <c r="S391" s="173"/>
      <c r="T391" s="173"/>
      <c r="U391" s="173"/>
      <c r="V391" s="173"/>
      <c r="W391" s="173"/>
      <c r="X391" s="173"/>
      <c r="Y391" s="173"/>
      <c r="Z391" s="173"/>
      <c r="AA391" s="173"/>
      <c r="AB391" s="173"/>
      <c r="AC391" s="174"/>
      <c r="AE391" s="507"/>
      <c r="AG391" s="507"/>
      <c r="AI391" s="507"/>
      <c r="AK391" s="194"/>
    </row>
    <row r="392" spans="4:37" ht="12.75" customHeight="1" outlineLevel="1">
      <c r="D392" s="106" t="str">
        <f t="shared" si="251"/>
        <v>Mgt &amp; Support - Station Mgt</v>
      </c>
      <c r="E392" s="89"/>
      <c r="F392" s="107" t="str">
        <f t="shared" si="252"/>
        <v>£000/ FTE</v>
      </c>
      <c r="G392" s="173"/>
      <c r="H392" s="173"/>
      <c r="I392" s="173"/>
      <c r="J392" s="173"/>
      <c r="K392" s="173"/>
      <c r="L392" s="173"/>
      <c r="M392" s="173"/>
      <c r="N392" s="173"/>
      <c r="O392" s="173"/>
      <c r="P392" s="173"/>
      <c r="Q392" s="173"/>
      <c r="R392" s="173"/>
      <c r="S392" s="173"/>
      <c r="T392" s="173"/>
      <c r="U392" s="173"/>
      <c r="V392" s="173"/>
      <c r="W392" s="173"/>
      <c r="X392" s="173"/>
      <c r="Y392" s="173"/>
      <c r="Z392" s="173"/>
      <c r="AA392" s="173"/>
      <c r="AB392" s="173"/>
      <c r="AC392" s="174"/>
      <c r="AE392" s="507"/>
      <c r="AG392" s="507"/>
      <c r="AI392" s="507"/>
      <c r="AK392" s="194"/>
    </row>
    <row r="393" spans="4:37" ht="12.75" customHeight="1" outlineLevel="1">
      <c r="D393" s="106" t="str">
        <f t="shared" si="251"/>
        <v>Mgt &amp; Support - Engineering Mgt</v>
      </c>
      <c r="E393" s="89"/>
      <c r="F393" s="107" t="str">
        <f t="shared" si="252"/>
        <v>£000/ FTE</v>
      </c>
      <c r="G393" s="173"/>
      <c r="H393" s="173"/>
      <c r="I393" s="173"/>
      <c r="J393" s="173"/>
      <c r="K393" s="173"/>
      <c r="L393" s="173"/>
      <c r="M393" s="173"/>
      <c r="N393" s="173"/>
      <c r="O393" s="173"/>
      <c r="P393" s="173"/>
      <c r="Q393" s="173"/>
      <c r="R393" s="173"/>
      <c r="S393" s="173"/>
      <c r="T393" s="173"/>
      <c r="U393" s="173"/>
      <c r="V393" s="173"/>
      <c r="W393" s="173"/>
      <c r="X393" s="173"/>
      <c r="Y393" s="173"/>
      <c r="Z393" s="173"/>
      <c r="AA393" s="173"/>
      <c r="AB393" s="173"/>
      <c r="AC393" s="174"/>
      <c r="AE393" s="507"/>
      <c r="AG393" s="507"/>
      <c r="AI393" s="507"/>
      <c r="AK393" s="194"/>
    </row>
    <row r="394" spans="4:37" ht="12.75" customHeight="1" outlineLevel="1">
      <c r="D394" s="106" t="str">
        <f t="shared" si="251"/>
        <v>Mgt &amp; Support - Ops Mgt</v>
      </c>
      <c r="E394" s="89"/>
      <c r="F394" s="107" t="str">
        <f t="shared" si="252"/>
        <v>£000/ FTE</v>
      </c>
      <c r="G394" s="173"/>
      <c r="H394" s="173"/>
      <c r="I394" s="173"/>
      <c r="J394" s="173"/>
      <c r="K394" s="173"/>
      <c r="L394" s="173"/>
      <c r="M394" s="173"/>
      <c r="N394" s="173"/>
      <c r="O394" s="173"/>
      <c r="P394" s="173"/>
      <c r="Q394" s="173"/>
      <c r="R394" s="173"/>
      <c r="S394" s="173"/>
      <c r="T394" s="173"/>
      <c r="U394" s="173"/>
      <c r="V394" s="173"/>
      <c r="W394" s="173"/>
      <c r="X394" s="173"/>
      <c r="Y394" s="173"/>
      <c r="Z394" s="173"/>
      <c r="AA394" s="173"/>
      <c r="AB394" s="173"/>
      <c r="AC394" s="174"/>
      <c r="AE394" s="507"/>
      <c r="AG394" s="507"/>
      <c r="AI394" s="507"/>
      <c r="AK394" s="194"/>
    </row>
    <row r="395" spans="4:37" ht="12.75" customHeight="1" outlineLevel="1">
      <c r="D395" s="106" t="str">
        <f t="shared" si="251"/>
        <v>Mgt &amp; Support - Directors</v>
      </c>
      <c r="E395" s="89"/>
      <c r="F395" s="107" t="str">
        <f t="shared" si="252"/>
        <v>£000/ FTE</v>
      </c>
      <c r="G395" s="173"/>
      <c r="H395" s="173"/>
      <c r="I395" s="173"/>
      <c r="J395" s="173"/>
      <c r="K395" s="173"/>
      <c r="L395" s="173"/>
      <c r="M395" s="173"/>
      <c r="N395" s="173"/>
      <c r="O395" s="173"/>
      <c r="P395" s="173"/>
      <c r="Q395" s="173"/>
      <c r="R395" s="173"/>
      <c r="S395" s="173"/>
      <c r="T395" s="173"/>
      <c r="U395" s="173"/>
      <c r="V395" s="173"/>
      <c r="W395" s="173"/>
      <c r="X395" s="173"/>
      <c r="Y395" s="173"/>
      <c r="Z395" s="173"/>
      <c r="AA395" s="173"/>
      <c r="AB395" s="173"/>
      <c r="AC395" s="174"/>
      <c r="AE395" s="507"/>
      <c r="AG395" s="507"/>
      <c r="AI395" s="507"/>
      <c r="AK395" s="194"/>
    </row>
    <row r="396" spans="4:37" ht="12.75" customHeight="1" outlineLevel="1">
      <c r="D396" s="106" t="str">
        <f t="shared" si="251"/>
        <v>Mgt &amp; Support - Other HQ</v>
      </c>
      <c r="E396" s="89"/>
      <c r="F396" s="107" t="str">
        <f t="shared" si="252"/>
        <v>£000/ FTE</v>
      </c>
      <c r="G396" s="173"/>
      <c r="H396" s="173"/>
      <c r="I396" s="173"/>
      <c r="J396" s="173"/>
      <c r="K396" s="173"/>
      <c r="L396" s="173"/>
      <c r="M396" s="173"/>
      <c r="N396" s="173"/>
      <c r="O396" s="173"/>
      <c r="P396" s="173"/>
      <c r="Q396" s="173"/>
      <c r="R396" s="173"/>
      <c r="S396" s="173"/>
      <c r="T396" s="173"/>
      <c r="U396" s="173"/>
      <c r="V396" s="173"/>
      <c r="W396" s="173"/>
      <c r="X396" s="173"/>
      <c r="Y396" s="173"/>
      <c r="Z396" s="173"/>
      <c r="AA396" s="173"/>
      <c r="AB396" s="173"/>
      <c r="AC396" s="174"/>
      <c r="AE396" s="507"/>
      <c r="AG396" s="507"/>
      <c r="AI396" s="507"/>
      <c r="AK396" s="194"/>
    </row>
    <row r="397" spans="4:37" ht="12.75" customHeight="1" outlineLevel="1">
      <c r="D397" s="106" t="str">
        <f t="shared" si="251"/>
        <v>[Staff Functions Line 18]</v>
      </c>
      <c r="E397" s="89"/>
      <c r="F397" s="107" t="str">
        <f t="shared" si="252"/>
        <v>£000/ FTE</v>
      </c>
      <c r="G397" s="173"/>
      <c r="H397" s="173"/>
      <c r="I397" s="173"/>
      <c r="J397" s="173"/>
      <c r="K397" s="173"/>
      <c r="L397" s="173"/>
      <c r="M397" s="173"/>
      <c r="N397" s="173"/>
      <c r="O397" s="173"/>
      <c r="P397" s="173"/>
      <c r="Q397" s="173"/>
      <c r="R397" s="173"/>
      <c r="S397" s="173"/>
      <c r="T397" s="173"/>
      <c r="U397" s="173"/>
      <c r="V397" s="173"/>
      <c r="W397" s="173"/>
      <c r="X397" s="173"/>
      <c r="Y397" s="173"/>
      <c r="Z397" s="173"/>
      <c r="AA397" s="173"/>
      <c r="AB397" s="173"/>
      <c r="AC397" s="174"/>
      <c r="AE397" s="507"/>
      <c r="AG397" s="507"/>
      <c r="AI397" s="507"/>
      <c r="AK397" s="194"/>
    </row>
    <row r="398" spans="4:37" ht="12.75" customHeight="1" outlineLevel="1">
      <c r="D398" s="106" t="str">
        <f t="shared" si="251"/>
        <v>[Staff Functions Line 19]</v>
      </c>
      <c r="E398" s="89"/>
      <c r="F398" s="107" t="str">
        <f t="shared" si="252"/>
        <v>£000/ FTE</v>
      </c>
      <c r="G398" s="173"/>
      <c r="H398" s="173"/>
      <c r="I398" s="173"/>
      <c r="J398" s="173"/>
      <c r="K398" s="173"/>
      <c r="L398" s="173"/>
      <c r="M398" s="173"/>
      <c r="N398" s="173"/>
      <c r="O398" s="173"/>
      <c r="P398" s="173"/>
      <c r="Q398" s="173"/>
      <c r="R398" s="173"/>
      <c r="S398" s="173"/>
      <c r="T398" s="173"/>
      <c r="U398" s="173"/>
      <c r="V398" s="173"/>
      <c r="W398" s="173"/>
      <c r="X398" s="173"/>
      <c r="Y398" s="173"/>
      <c r="Z398" s="173"/>
      <c r="AA398" s="173"/>
      <c r="AB398" s="173"/>
      <c r="AC398" s="174"/>
      <c r="AE398" s="507"/>
      <c r="AG398" s="507"/>
      <c r="AI398" s="507"/>
      <c r="AK398" s="194"/>
    </row>
    <row r="399" spans="4:37" ht="12.75" customHeight="1" outlineLevel="1">
      <c r="D399" s="106" t="str">
        <f t="shared" si="251"/>
        <v>[Staff Functions Line 20]</v>
      </c>
      <c r="E399" s="89"/>
      <c r="F399" s="107" t="str">
        <f t="shared" si="252"/>
        <v>£000/ FTE</v>
      </c>
      <c r="G399" s="173"/>
      <c r="H399" s="173"/>
      <c r="I399" s="173"/>
      <c r="J399" s="173"/>
      <c r="K399" s="173"/>
      <c r="L399" s="173"/>
      <c r="M399" s="173"/>
      <c r="N399" s="173"/>
      <c r="O399" s="173"/>
      <c r="P399" s="173"/>
      <c r="Q399" s="173"/>
      <c r="R399" s="173"/>
      <c r="S399" s="173"/>
      <c r="T399" s="173"/>
      <c r="U399" s="173"/>
      <c r="V399" s="173"/>
      <c r="W399" s="173"/>
      <c r="X399" s="173"/>
      <c r="Y399" s="173"/>
      <c r="Z399" s="173"/>
      <c r="AA399" s="173"/>
      <c r="AB399" s="173"/>
      <c r="AC399" s="174"/>
      <c r="AE399" s="507"/>
      <c r="AG399" s="507"/>
      <c r="AI399" s="507"/>
      <c r="AK399" s="194"/>
    </row>
    <row r="400" spans="4:37" ht="12.75" customHeight="1" outlineLevel="1">
      <c r="D400" s="106" t="str">
        <f t="shared" si="251"/>
        <v>[Staff Functions Line 21]</v>
      </c>
      <c r="E400" s="89"/>
      <c r="F400" s="107" t="str">
        <f t="shared" si="252"/>
        <v>£000/ FTE</v>
      </c>
      <c r="G400" s="173"/>
      <c r="H400" s="173"/>
      <c r="I400" s="173"/>
      <c r="J400" s="173"/>
      <c r="K400" s="173"/>
      <c r="L400" s="173"/>
      <c r="M400" s="173"/>
      <c r="N400" s="173"/>
      <c r="O400" s="173"/>
      <c r="P400" s="173"/>
      <c r="Q400" s="173"/>
      <c r="R400" s="173"/>
      <c r="S400" s="173"/>
      <c r="T400" s="173"/>
      <c r="U400" s="173"/>
      <c r="V400" s="173"/>
      <c r="W400" s="173"/>
      <c r="X400" s="173"/>
      <c r="Y400" s="173"/>
      <c r="Z400" s="173"/>
      <c r="AA400" s="173"/>
      <c r="AB400" s="173"/>
      <c r="AC400" s="174"/>
      <c r="AE400" s="507"/>
      <c r="AG400" s="507"/>
      <c r="AI400" s="507"/>
      <c r="AK400" s="194"/>
    </row>
    <row r="401" spans="4:37" ht="12.75" customHeight="1" outlineLevel="1">
      <c r="D401" s="106" t="str">
        <f t="shared" si="251"/>
        <v>[Staff Functions Line 22]</v>
      </c>
      <c r="E401" s="89"/>
      <c r="F401" s="107" t="str">
        <f t="shared" si="252"/>
        <v>£000/ FTE</v>
      </c>
      <c r="G401" s="173"/>
      <c r="H401" s="173"/>
      <c r="I401" s="173"/>
      <c r="J401" s="173"/>
      <c r="K401" s="173"/>
      <c r="L401" s="173"/>
      <c r="M401" s="173"/>
      <c r="N401" s="173"/>
      <c r="O401" s="173"/>
      <c r="P401" s="173"/>
      <c r="Q401" s="173"/>
      <c r="R401" s="173"/>
      <c r="S401" s="173"/>
      <c r="T401" s="173"/>
      <c r="U401" s="173"/>
      <c r="V401" s="173"/>
      <c r="W401" s="173"/>
      <c r="X401" s="173"/>
      <c r="Y401" s="173"/>
      <c r="Z401" s="173"/>
      <c r="AA401" s="173"/>
      <c r="AB401" s="173"/>
      <c r="AC401" s="174"/>
      <c r="AE401" s="507"/>
      <c r="AG401" s="507"/>
      <c r="AI401" s="507"/>
      <c r="AK401" s="194"/>
    </row>
    <row r="402" spans="4:37" ht="12.75" customHeight="1" outlineLevel="1">
      <c r="D402" s="106" t="str">
        <f t="shared" si="251"/>
        <v>[Staff Functions Line 23]</v>
      </c>
      <c r="E402" s="89"/>
      <c r="F402" s="107" t="str">
        <f t="shared" si="252"/>
        <v>£000/ FTE</v>
      </c>
      <c r="G402" s="173"/>
      <c r="H402" s="173"/>
      <c r="I402" s="173"/>
      <c r="J402" s="173"/>
      <c r="K402" s="173"/>
      <c r="L402" s="173"/>
      <c r="M402" s="173"/>
      <c r="N402" s="173"/>
      <c r="O402" s="173"/>
      <c r="P402" s="173"/>
      <c r="Q402" s="173"/>
      <c r="R402" s="173"/>
      <c r="S402" s="173"/>
      <c r="T402" s="173"/>
      <c r="U402" s="173"/>
      <c r="V402" s="173"/>
      <c r="W402" s="173"/>
      <c r="X402" s="173"/>
      <c r="Y402" s="173"/>
      <c r="Z402" s="173"/>
      <c r="AA402" s="173"/>
      <c r="AB402" s="173"/>
      <c r="AC402" s="174"/>
      <c r="AE402" s="507"/>
      <c r="AG402" s="507"/>
      <c r="AI402" s="507"/>
      <c r="AK402" s="194"/>
    </row>
    <row r="403" spans="4:37" ht="12.75" customHeight="1" outlineLevel="1">
      <c r="D403" s="106" t="str">
        <f t="shared" si="251"/>
        <v>[Staff Functions Line 24]</v>
      </c>
      <c r="E403" s="89"/>
      <c r="F403" s="107" t="str">
        <f t="shared" si="252"/>
        <v>£000/ FTE</v>
      </c>
      <c r="G403" s="173"/>
      <c r="H403" s="173"/>
      <c r="I403" s="173"/>
      <c r="J403" s="173"/>
      <c r="K403" s="173"/>
      <c r="L403" s="173"/>
      <c r="M403" s="173"/>
      <c r="N403" s="173"/>
      <c r="O403" s="173"/>
      <c r="P403" s="173"/>
      <c r="Q403" s="173"/>
      <c r="R403" s="173"/>
      <c r="S403" s="173"/>
      <c r="T403" s="173"/>
      <c r="U403" s="173"/>
      <c r="V403" s="173"/>
      <c r="W403" s="173"/>
      <c r="X403" s="173"/>
      <c r="Y403" s="173"/>
      <c r="Z403" s="173"/>
      <c r="AA403" s="173"/>
      <c r="AB403" s="173"/>
      <c r="AC403" s="174"/>
      <c r="AE403" s="507"/>
      <c r="AG403" s="507"/>
      <c r="AI403" s="507"/>
      <c r="AK403" s="194"/>
    </row>
    <row r="404" spans="4:37" ht="12.75" customHeight="1" outlineLevel="1">
      <c r="D404" s="106" t="str">
        <f t="shared" si="251"/>
        <v>[Staff Functions Line 25]</v>
      </c>
      <c r="E404" s="89"/>
      <c r="F404" s="107" t="str">
        <f t="shared" si="252"/>
        <v>£000/ FTE</v>
      </c>
      <c r="G404" s="173"/>
      <c r="H404" s="173"/>
      <c r="I404" s="173"/>
      <c r="J404" s="173"/>
      <c r="K404" s="173"/>
      <c r="L404" s="173"/>
      <c r="M404" s="173"/>
      <c r="N404" s="173"/>
      <c r="O404" s="173"/>
      <c r="P404" s="173"/>
      <c r="Q404" s="173"/>
      <c r="R404" s="173"/>
      <c r="S404" s="173"/>
      <c r="T404" s="173"/>
      <c r="U404" s="173"/>
      <c r="V404" s="173"/>
      <c r="W404" s="173"/>
      <c r="X404" s="173"/>
      <c r="Y404" s="173"/>
      <c r="Z404" s="173"/>
      <c r="AA404" s="173"/>
      <c r="AB404" s="173"/>
      <c r="AC404" s="174"/>
      <c r="AE404" s="507"/>
      <c r="AG404" s="507"/>
      <c r="AI404" s="507"/>
      <c r="AK404" s="194"/>
    </row>
    <row r="405" spans="4:37" ht="12.75" customHeight="1" outlineLevel="1">
      <c r="D405" s="106" t="str">
        <f t="shared" si="251"/>
        <v>[Staff Functions Line 26]</v>
      </c>
      <c r="E405" s="89"/>
      <c r="F405" s="107" t="str">
        <f t="shared" si="252"/>
        <v>£000/ FTE</v>
      </c>
      <c r="G405" s="173"/>
      <c r="H405" s="173"/>
      <c r="I405" s="173"/>
      <c r="J405" s="173"/>
      <c r="K405" s="173"/>
      <c r="L405" s="173"/>
      <c r="M405" s="173"/>
      <c r="N405" s="173"/>
      <c r="O405" s="173"/>
      <c r="P405" s="173"/>
      <c r="Q405" s="173"/>
      <c r="R405" s="173"/>
      <c r="S405" s="173"/>
      <c r="T405" s="173"/>
      <c r="U405" s="173"/>
      <c r="V405" s="173"/>
      <c r="W405" s="173"/>
      <c r="X405" s="173"/>
      <c r="Y405" s="173"/>
      <c r="Z405" s="173"/>
      <c r="AA405" s="173"/>
      <c r="AB405" s="173"/>
      <c r="AC405" s="174"/>
      <c r="AE405" s="507"/>
      <c r="AG405" s="507"/>
      <c r="AI405" s="507"/>
      <c r="AK405" s="194"/>
    </row>
    <row r="406" spans="4:37" ht="12.75" customHeight="1" outlineLevel="1">
      <c r="D406" s="106" t="str">
        <f t="shared" si="251"/>
        <v>[Staff Functions Line 27]</v>
      </c>
      <c r="E406" s="89"/>
      <c r="F406" s="107" t="str">
        <f t="shared" si="252"/>
        <v>£000/ FTE</v>
      </c>
      <c r="G406" s="173"/>
      <c r="H406" s="173"/>
      <c r="I406" s="173"/>
      <c r="J406" s="173"/>
      <c r="K406" s="173"/>
      <c r="L406" s="173"/>
      <c r="M406" s="173"/>
      <c r="N406" s="173"/>
      <c r="O406" s="173"/>
      <c r="P406" s="173"/>
      <c r="Q406" s="173"/>
      <c r="R406" s="173"/>
      <c r="S406" s="173"/>
      <c r="T406" s="173"/>
      <c r="U406" s="173"/>
      <c r="V406" s="173"/>
      <c r="W406" s="173"/>
      <c r="X406" s="173"/>
      <c r="Y406" s="173"/>
      <c r="Z406" s="173"/>
      <c r="AA406" s="173"/>
      <c r="AB406" s="173"/>
      <c r="AC406" s="174"/>
      <c r="AE406" s="507"/>
      <c r="AG406" s="507"/>
      <c r="AI406" s="507"/>
      <c r="AK406" s="194"/>
    </row>
    <row r="407" spans="4:37" ht="12.75" customHeight="1" outlineLevel="1">
      <c r="D407" s="106" t="str">
        <f t="shared" si="251"/>
        <v>[Staff Functions Line 28]</v>
      </c>
      <c r="E407" s="89"/>
      <c r="F407" s="107" t="str">
        <f t="shared" si="252"/>
        <v>£000/ FTE</v>
      </c>
      <c r="G407" s="173"/>
      <c r="H407" s="173"/>
      <c r="I407" s="173"/>
      <c r="J407" s="173"/>
      <c r="K407" s="173"/>
      <c r="L407" s="173"/>
      <c r="M407" s="173"/>
      <c r="N407" s="173"/>
      <c r="O407" s="173"/>
      <c r="P407" s="173"/>
      <c r="Q407" s="173"/>
      <c r="R407" s="173"/>
      <c r="S407" s="173"/>
      <c r="T407" s="173"/>
      <c r="U407" s="173"/>
      <c r="V407" s="173"/>
      <c r="W407" s="173"/>
      <c r="X407" s="173"/>
      <c r="Y407" s="173"/>
      <c r="Z407" s="173"/>
      <c r="AA407" s="173"/>
      <c r="AB407" s="173"/>
      <c r="AC407" s="174"/>
      <c r="AE407" s="507"/>
      <c r="AG407" s="507"/>
      <c r="AI407" s="507"/>
      <c r="AK407" s="194"/>
    </row>
    <row r="408" spans="4:37" ht="12.75" customHeight="1" outlineLevel="1">
      <c r="D408" s="106" t="str">
        <f t="shared" si="251"/>
        <v>[Staff Functions Line 29]</v>
      </c>
      <c r="E408" s="89"/>
      <c r="F408" s="107" t="str">
        <f t="shared" si="252"/>
        <v>£000/ FTE</v>
      </c>
      <c r="G408" s="173"/>
      <c r="H408" s="173"/>
      <c r="I408" s="173"/>
      <c r="J408" s="173"/>
      <c r="K408" s="173"/>
      <c r="L408" s="173"/>
      <c r="M408" s="173"/>
      <c r="N408" s="173"/>
      <c r="O408" s="173"/>
      <c r="P408" s="173"/>
      <c r="Q408" s="173"/>
      <c r="R408" s="173"/>
      <c r="S408" s="173"/>
      <c r="T408" s="173"/>
      <c r="U408" s="173"/>
      <c r="V408" s="173"/>
      <c r="W408" s="173"/>
      <c r="X408" s="173"/>
      <c r="Y408" s="173"/>
      <c r="Z408" s="173"/>
      <c r="AA408" s="173"/>
      <c r="AB408" s="173"/>
      <c r="AC408" s="174"/>
      <c r="AE408" s="507"/>
      <c r="AG408" s="507"/>
      <c r="AI408" s="507"/>
      <c r="AK408" s="194"/>
    </row>
    <row r="409" spans="4:37" ht="12.75" customHeight="1" outlineLevel="1">
      <c r="D409" s="106" t="str">
        <f t="shared" si="251"/>
        <v>[Staff Functions Line 30]</v>
      </c>
      <c r="E409" s="89"/>
      <c r="F409" s="107" t="str">
        <f t="shared" si="252"/>
        <v>£000/ FTE</v>
      </c>
      <c r="G409" s="173"/>
      <c r="H409" s="173"/>
      <c r="I409" s="173"/>
      <c r="J409" s="173"/>
      <c r="K409" s="173"/>
      <c r="L409" s="173"/>
      <c r="M409" s="173"/>
      <c r="N409" s="173"/>
      <c r="O409" s="173"/>
      <c r="P409" s="173"/>
      <c r="Q409" s="173"/>
      <c r="R409" s="173"/>
      <c r="S409" s="173"/>
      <c r="T409" s="173"/>
      <c r="U409" s="173"/>
      <c r="V409" s="173"/>
      <c r="W409" s="173"/>
      <c r="X409" s="173"/>
      <c r="Y409" s="173"/>
      <c r="Z409" s="173"/>
      <c r="AA409" s="173"/>
      <c r="AB409" s="173"/>
      <c r="AC409" s="174"/>
      <c r="AE409" s="507"/>
      <c r="AG409" s="507"/>
      <c r="AI409" s="507"/>
      <c r="AK409" s="194"/>
    </row>
    <row r="410" spans="4:37" ht="12.75" customHeight="1" outlineLevel="1">
      <c r="D410" s="106" t="str">
        <f t="shared" si="251"/>
        <v>[Staff Functions Line 31]</v>
      </c>
      <c r="E410" s="89"/>
      <c r="F410" s="107" t="str">
        <f t="shared" si="252"/>
        <v>£000/ FTE</v>
      </c>
      <c r="G410" s="173"/>
      <c r="H410" s="173"/>
      <c r="I410" s="173"/>
      <c r="J410" s="173"/>
      <c r="K410" s="173"/>
      <c r="L410" s="173"/>
      <c r="M410" s="173"/>
      <c r="N410" s="173"/>
      <c r="O410" s="173"/>
      <c r="P410" s="173"/>
      <c r="Q410" s="173"/>
      <c r="R410" s="173"/>
      <c r="S410" s="173"/>
      <c r="T410" s="173"/>
      <c r="U410" s="173"/>
      <c r="V410" s="173"/>
      <c r="W410" s="173"/>
      <c r="X410" s="173"/>
      <c r="Y410" s="173"/>
      <c r="Z410" s="173"/>
      <c r="AA410" s="173"/>
      <c r="AB410" s="173"/>
      <c r="AC410" s="174"/>
      <c r="AE410" s="507"/>
      <c r="AG410" s="507"/>
      <c r="AI410" s="507"/>
      <c r="AK410" s="194"/>
    </row>
    <row r="411" spans="4:37" ht="12.75" customHeight="1" outlineLevel="1">
      <c r="D411" s="106" t="str">
        <f t="shared" si="251"/>
        <v>[Staff Functions Line 32]</v>
      </c>
      <c r="E411" s="89"/>
      <c r="F411" s="107" t="str">
        <f t="shared" si="252"/>
        <v>£000/ FTE</v>
      </c>
      <c r="G411" s="173"/>
      <c r="H411" s="173"/>
      <c r="I411" s="173"/>
      <c r="J411" s="173"/>
      <c r="K411" s="173"/>
      <c r="L411" s="173"/>
      <c r="M411" s="173"/>
      <c r="N411" s="173"/>
      <c r="O411" s="173"/>
      <c r="P411" s="173"/>
      <c r="Q411" s="173"/>
      <c r="R411" s="173"/>
      <c r="S411" s="173"/>
      <c r="T411" s="173"/>
      <c r="U411" s="173"/>
      <c r="V411" s="173"/>
      <c r="W411" s="173"/>
      <c r="X411" s="173"/>
      <c r="Y411" s="173"/>
      <c r="Z411" s="173"/>
      <c r="AA411" s="173"/>
      <c r="AB411" s="173"/>
      <c r="AC411" s="174"/>
      <c r="AE411" s="507"/>
      <c r="AG411" s="507"/>
      <c r="AI411" s="507"/>
      <c r="AK411" s="194"/>
    </row>
    <row r="412" spans="4:37" ht="12.75" customHeight="1" outlineLevel="1">
      <c r="D412" s="106" t="str">
        <f t="shared" si="251"/>
        <v>[Staff Functions Line 33]</v>
      </c>
      <c r="E412" s="89"/>
      <c r="F412" s="107" t="str">
        <f t="shared" si="252"/>
        <v>£000/ FTE</v>
      </c>
      <c r="G412" s="173"/>
      <c r="H412" s="173"/>
      <c r="I412" s="173"/>
      <c r="J412" s="173"/>
      <c r="K412" s="173"/>
      <c r="L412" s="173"/>
      <c r="M412" s="173"/>
      <c r="N412" s="173"/>
      <c r="O412" s="173"/>
      <c r="P412" s="173"/>
      <c r="Q412" s="173"/>
      <c r="R412" s="173"/>
      <c r="S412" s="173"/>
      <c r="T412" s="173"/>
      <c r="U412" s="173"/>
      <c r="V412" s="173"/>
      <c r="W412" s="173"/>
      <c r="X412" s="173"/>
      <c r="Y412" s="173"/>
      <c r="Z412" s="173"/>
      <c r="AA412" s="173"/>
      <c r="AB412" s="173"/>
      <c r="AC412" s="174"/>
      <c r="AE412" s="507"/>
      <c r="AG412" s="507"/>
      <c r="AI412" s="507"/>
      <c r="AK412" s="194"/>
    </row>
    <row r="413" spans="4:37" ht="12.75" customHeight="1" outlineLevel="1">
      <c r="D413" s="106" t="str">
        <f t="shared" si="251"/>
        <v>[Staff Functions Line 34]</v>
      </c>
      <c r="E413" s="89"/>
      <c r="F413" s="107" t="str">
        <f t="shared" si="252"/>
        <v>£000/ FTE</v>
      </c>
      <c r="G413" s="173"/>
      <c r="H413" s="173"/>
      <c r="I413" s="173"/>
      <c r="J413" s="173"/>
      <c r="K413" s="173"/>
      <c r="L413" s="173"/>
      <c r="M413" s="173"/>
      <c r="N413" s="173"/>
      <c r="O413" s="173"/>
      <c r="P413" s="173"/>
      <c r="Q413" s="173"/>
      <c r="R413" s="173"/>
      <c r="S413" s="173"/>
      <c r="T413" s="173"/>
      <c r="U413" s="173"/>
      <c r="V413" s="173"/>
      <c r="W413" s="173"/>
      <c r="X413" s="173"/>
      <c r="Y413" s="173"/>
      <c r="Z413" s="173"/>
      <c r="AA413" s="173"/>
      <c r="AB413" s="173"/>
      <c r="AC413" s="174"/>
      <c r="AE413" s="507"/>
      <c r="AG413" s="507"/>
      <c r="AI413" s="507"/>
      <c r="AK413" s="194"/>
    </row>
    <row r="414" spans="4:37" ht="12.75" customHeight="1" outlineLevel="1">
      <c r="D414" s="106" t="str">
        <f t="shared" si="251"/>
        <v>[Staff Functions Line 35]</v>
      </c>
      <c r="E414" s="89"/>
      <c r="F414" s="107" t="str">
        <f t="shared" si="252"/>
        <v>£000/ FTE</v>
      </c>
      <c r="G414" s="173"/>
      <c r="H414" s="173"/>
      <c r="I414" s="173"/>
      <c r="J414" s="173"/>
      <c r="K414" s="173"/>
      <c r="L414" s="173"/>
      <c r="M414" s="173"/>
      <c r="N414" s="173"/>
      <c r="O414" s="173"/>
      <c r="P414" s="173"/>
      <c r="Q414" s="173"/>
      <c r="R414" s="173"/>
      <c r="S414" s="173"/>
      <c r="T414" s="173"/>
      <c r="U414" s="173"/>
      <c r="V414" s="173"/>
      <c r="W414" s="173"/>
      <c r="X414" s="173"/>
      <c r="Y414" s="173"/>
      <c r="Z414" s="173"/>
      <c r="AA414" s="173"/>
      <c r="AB414" s="173"/>
      <c r="AC414" s="174"/>
      <c r="AE414" s="507"/>
      <c r="AG414" s="507"/>
      <c r="AI414" s="507"/>
      <c r="AK414" s="194"/>
    </row>
    <row r="415" spans="4:37" ht="12.75" customHeight="1" outlineLevel="1">
      <c r="D415" s="106" t="str">
        <f t="shared" si="251"/>
        <v>[Staff Functions Line 36]</v>
      </c>
      <c r="E415" s="89"/>
      <c r="F415" s="107" t="str">
        <f t="shared" si="252"/>
        <v>£000/ FTE</v>
      </c>
      <c r="G415" s="173"/>
      <c r="H415" s="173"/>
      <c r="I415" s="173"/>
      <c r="J415" s="173"/>
      <c r="K415" s="173"/>
      <c r="L415" s="173"/>
      <c r="M415" s="173"/>
      <c r="N415" s="173"/>
      <c r="O415" s="173"/>
      <c r="P415" s="173"/>
      <c r="Q415" s="173"/>
      <c r="R415" s="173"/>
      <c r="S415" s="173"/>
      <c r="T415" s="173"/>
      <c r="U415" s="173"/>
      <c r="V415" s="173"/>
      <c r="W415" s="173"/>
      <c r="X415" s="173"/>
      <c r="Y415" s="173"/>
      <c r="Z415" s="173"/>
      <c r="AA415" s="173"/>
      <c r="AB415" s="173"/>
      <c r="AC415" s="174"/>
      <c r="AE415" s="507"/>
      <c r="AG415" s="507"/>
      <c r="AI415" s="507"/>
      <c r="AK415" s="194"/>
    </row>
    <row r="416" spans="4:37" ht="12.75" customHeight="1" outlineLevel="1">
      <c r="D416" s="106" t="str">
        <f t="shared" si="251"/>
        <v>[Staff Functions Line 37]</v>
      </c>
      <c r="E416" s="89"/>
      <c r="F416" s="107" t="str">
        <f t="shared" si="252"/>
        <v>£000/ FTE</v>
      </c>
      <c r="G416" s="173"/>
      <c r="H416" s="173"/>
      <c r="I416" s="173"/>
      <c r="J416" s="173"/>
      <c r="K416" s="173"/>
      <c r="L416" s="173"/>
      <c r="M416" s="173"/>
      <c r="N416" s="173"/>
      <c r="O416" s="173"/>
      <c r="P416" s="173"/>
      <c r="Q416" s="173"/>
      <c r="R416" s="173"/>
      <c r="S416" s="173"/>
      <c r="T416" s="173"/>
      <c r="U416" s="173"/>
      <c r="V416" s="173"/>
      <c r="W416" s="173"/>
      <c r="X416" s="173"/>
      <c r="Y416" s="173"/>
      <c r="Z416" s="173"/>
      <c r="AA416" s="173"/>
      <c r="AB416" s="173"/>
      <c r="AC416" s="174"/>
      <c r="AE416" s="507"/>
      <c r="AG416" s="507"/>
      <c r="AI416" s="507"/>
      <c r="AK416" s="194"/>
    </row>
    <row r="417" spans="2:37" ht="12.75" customHeight="1" outlineLevel="1">
      <c r="D417" s="106" t="str">
        <f t="shared" si="251"/>
        <v>[Staff Functions Line 38]</v>
      </c>
      <c r="E417" s="89"/>
      <c r="F417" s="107" t="str">
        <f t="shared" si="252"/>
        <v>£000/ FTE</v>
      </c>
      <c r="G417" s="173"/>
      <c r="H417" s="173"/>
      <c r="I417" s="173"/>
      <c r="J417" s="173"/>
      <c r="K417" s="173"/>
      <c r="L417" s="173"/>
      <c r="M417" s="173"/>
      <c r="N417" s="173"/>
      <c r="O417" s="173"/>
      <c r="P417" s="173"/>
      <c r="Q417" s="173"/>
      <c r="R417" s="173"/>
      <c r="S417" s="173"/>
      <c r="T417" s="173"/>
      <c r="U417" s="173"/>
      <c r="V417" s="173"/>
      <c r="W417" s="173"/>
      <c r="X417" s="173"/>
      <c r="Y417" s="173"/>
      <c r="Z417" s="173"/>
      <c r="AA417" s="173"/>
      <c r="AB417" s="173"/>
      <c r="AC417" s="174"/>
      <c r="AE417" s="507"/>
      <c r="AG417" s="507"/>
      <c r="AI417" s="507"/>
      <c r="AK417" s="194"/>
    </row>
    <row r="418" spans="2:37" ht="12.75" customHeight="1" outlineLevel="1">
      <c r="D418" s="106" t="str">
        <f t="shared" si="251"/>
        <v>[Staff Functions Line 39]</v>
      </c>
      <c r="E418" s="89"/>
      <c r="F418" s="107" t="str">
        <f t="shared" si="252"/>
        <v>£000/ FTE</v>
      </c>
      <c r="G418" s="173"/>
      <c r="H418" s="173"/>
      <c r="I418" s="173"/>
      <c r="J418" s="173"/>
      <c r="K418" s="173"/>
      <c r="L418" s="173"/>
      <c r="M418" s="173"/>
      <c r="N418" s="173"/>
      <c r="O418" s="173"/>
      <c r="P418" s="173"/>
      <c r="Q418" s="173"/>
      <c r="R418" s="173"/>
      <c r="S418" s="173"/>
      <c r="T418" s="173"/>
      <c r="U418" s="173"/>
      <c r="V418" s="173"/>
      <c r="W418" s="173"/>
      <c r="X418" s="173"/>
      <c r="Y418" s="173"/>
      <c r="Z418" s="173"/>
      <c r="AA418" s="173"/>
      <c r="AB418" s="173"/>
      <c r="AC418" s="174"/>
      <c r="AE418" s="507"/>
      <c r="AG418" s="507"/>
      <c r="AI418" s="507"/>
      <c r="AK418" s="194"/>
    </row>
    <row r="419" spans="2:37" ht="12.75" customHeight="1" outlineLevel="1">
      <c r="D419" s="117" t="str">
        <f t="shared" ref="D419" si="253">D374</f>
        <v>[Staff Functions Line 40]</v>
      </c>
      <c r="E419" s="175"/>
      <c r="F419" s="118" t="str">
        <f t="shared" si="252"/>
        <v>£000/ FTE</v>
      </c>
      <c r="G419" s="176"/>
      <c r="H419" s="176"/>
      <c r="I419" s="176"/>
      <c r="J419" s="176"/>
      <c r="K419" s="176"/>
      <c r="L419" s="176"/>
      <c r="M419" s="176"/>
      <c r="N419" s="176"/>
      <c r="O419" s="176"/>
      <c r="P419" s="176"/>
      <c r="Q419" s="176"/>
      <c r="R419" s="176"/>
      <c r="S419" s="176"/>
      <c r="T419" s="176"/>
      <c r="U419" s="176"/>
      <c r="V419" s="176"/>
      <c r="W419" s="176"/>
      <c r="X419" s="176"/>
      <c r="Y419" s="176"/>
      <c r="Z419" s="176"/>
      <c r="AA419" s="176"/>
      <c r="AB419" s="176"/>
      <c r="AC419" s="177"/>
      <c r="AE419" s="508"/>
      <c r="AG419" s="508"/>
      <c r="AI419" s="508"/>
      <c r="AK419" s="195"/>
    </row>
    <row r="420" spans="2:37" ht="12.75" customHeight="1" outlineLevel="1">
      <c r="G420" s="90"/>
      <c r="H420" s="90"/>
      <c r="I420" s="90"/>
      <c r="J420" s="90"/>
      <c r="K420" s="90"/>
      <c r="L420" s="90"/>
      <c r="M420" s="90"/>
      <c r="N420" s="90"/>
      <c r="O420" s="90"/>
      <c r="P420" s="90"/>
      <c r="Q420" s="90"/>
      <c r="R420" s="90"/>
      <c r="S420" s="90"/>
      <c r="T420" s="90"/>
      <c r="U420" s="90"/>
      <c r="V420" s="90"/>
      <c r="W420" s="90"/>
      <c r="X420" s="90"/>
      <c r="Y420" s="90"/>
      <c r="Z420" s="90"/>
      <c r="AA420" s="90"/>
      <c r="AB420" s="90"/>
      <c r="AC420" s="90"/>
      <c r="AE420" s="90"/>
      <c r="AG420" s="90"/>
      <c r="AI420" s="90"/>
    </row>
    <row r="421" spans="2:37" ht="12.75" customHeight="1" outlineLevel="1">
      <c r="D421" s="188" t="str">
        <f>"Average "&amp;B378</f>
        <v>Average Compensation per Redundancy</v>
      </c>
      <c r="E421" s="189"/>
      <c r="F421" s="190" t="str">
        <f>F419</f>
        <v>£000/ FTE</v>
      </c>
      <c r="G421" s="191">
        <f t="shared" ref="G421:AB421" si="254">IF(G$376=0,0,SUMPRODUCT(G380:G419,G$335:G$374)/G$376)</f>
        <v>0</v>
      </c>
      <c r="H421" s="191">
        <f t="shared" si="254"/>
        <v>0</v>
      </c>
      <c r="I421" s="191">
        <f t="shared" si="254"/>
        <v>0</v>
      </c>
      <c r="J421" s="191">
        <f t="shared" si="254"/>
        <v>0</v>
      </c>
      <c r="K421" s="191">
        <f t="shared" si="254"/>
        <v>0</v>
      </c>
      <c r="L421" s="191">
        <f t="shared" si="254"/>
        <v>0</v>
      </c>
      <c r="M421" s="191">
        <f t="shared" si="254"/>
        <v>0</v>
      </c>
      <c r="N421" s="191">
        <f t="shared" si="254"/>
        <v>0</v>
      </c>
      <c r="O421" s="191">
        <f t="shared" si="254"/>
        <v>0</v>
      </c>
      <c r="P421" s="191">
        <f t="shared" si="254"/>
        <v>0</v>
      </c>
      <c r="Q421" s="191">
        <f t="shared" si="254"/>
        <v>0</v>
      </c>
      <c r="R421" s="191">
        <f t="shared" si="254"/>
        <v>0</v>
      </c>
      <c r="S421" s="191">
        <f t="shared" si="254"/>
        <v>0</v>
      </c>
      <c r="T421" s="191">
        <f t="shared" si="254"/>
        <v>0</v>
      </c>
      <c r="U421" s="191">
        <f t="shared" si="254"/>
        <v>0</v>
      </c>
      <c r="V421" s="191">
        <f t="shared" si="254"/>
        <v>0</v>
      </c>
      <c r="W421" s="191">
        <f t="shared" si="254"/>
        <v>0</v>
      </c>
      <c r="X421" s="191">
        <f t="shared" si="254"/>
        <v>0</v>
      </c>
      <c r="Y421" s="191">
        <f t="shared" si="254"/>
        <v>0</v>
      </c>
      <c r="Z421" s="191">
        <f t="shared" si="254"/>
        <v>0</v>
      </c>
      <c r="AA421" s="191">
        <f t="shared" si="254"/>
        <v>0</v>
      </c>
      <c r="AB421" s="191">
        <f t="shared" si="254"/>
        <v>0</v>
      </c>
      <c r="AC421" s="192">
        <f t="shared" ref="AC421" si="255">IF(AC$376=0,0,SUMPRODUCT(AC380:AC419,AC$335:AC$374)/AC$376)</f>
        <v>0</v>
      </c>
      <c r="AE421" s="509">
        <f t="shared" ref="AE421:AG421" si="256">IF(AE$376=0,0,SUMPRODUCT(AE380:AE419,AE$335:AE$374)/AE$376)</f>
        <v>0</v>
      </c>
      <c r="AG421" s="509">
        <f t="shared" si="256"/>
        <v>0</v>
      </c>
      <c r="AI421" s="509">
        <f t="shared" ref="AI421" si="257">IF(AI$376=0,0,SUMPRODUCT(AI380:AI419,AI$335:AI$374)/AI$376)</f>
        <v>0</v>
      </c>
      <c r="AK421" s="853"/>
    </row>
    <row r="423" spans="2:37">
      <c r="B423" s="15" t="s">
        <v>131</v>
      </c>
      <c r="C423" s="15"/>
      <c r="D423" s="170"/>
      <c r="E423" s="170"/>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row>
    <row r="424" spans="2:37" ht="12.75" customHeight="1" outlineLevel="1"/>
    <row r="425" spans="2:37" ht="12.75" customHeight="1" outlineLevel="1">
      <c r="D425" s="100" t="str">
        <f t="shared" ref="D425:D463" si="258">D380</f>
        <v>Drivers</v>
      </c>
      <c r="E425" s="85"/>
      <c r="F425" s="101" t="s">
        <v>102</v>
      </c>
      <c r="G425" s="86">
        <f t="shared" ref="G425:AC425" si="259">G335*G380</f>
        <v>0</v>
      </c>
      <c r="H425" s="86">
        <f t="shared" si="259"/>
        <v>0</v>
      </c>
      <c r="I425" s="86">
        <f t="shared" si="259"/>
        <v>0</v>
      </c>
      <c r="J425" s="86">
        <f t="shared" si="259"/>
        <v>0</v>
      </c>
      <c r="K425" s="86">
        <f t="shared" si="259"/>
        <v>0</v>
      </c>
      <c r="L425" s="86">
        <f t="shared" si="259"/>
        <v>0</v>
      </c>
      <c r="M425" s="86">
        <f t="shared" si="259"/>
        <v>0</v>
      </c>
      <c r="N425" s="86">
        <f t="shared" si="259"/>
        <v>0</v>
      </c>
      <c r="O425" s="86">
        <f t="shared" si="259"/>
        <v>0</v>
      </c>
      <c r="P425" s="86">
        <f t="shared" si="259"/>
        <v>0</v>
      </c>
      <c r="Q425" s="86">
        <f t="shared" si="259"/>
        <v>0</v>
      </c>
      <c r="R425" s="86">
        <f t="shared" si="259"/>
        <v>0</v>
      </c>
      <c r="S425" s="86">
        <f t="shared" si="259"/>
        <v>0</v>
      </c>
      <c r="T425" s="86">
        <f t="shared" si="259"/>
        <v>0</v>
      </c>
      <c r="U425" s="86">
        <f t="shared" si="259"/>
        <v>0</v>
      </c>
      <c r="V425" s="86">
        <f t="shared" si="259"/>
        <v>0</v>
      </c>
      <c r="W425" s="86">
        <f t="shared" si="259"/>
        <v>0</v>
      </c>
      <c r="X425" s="86">
        <f t="shared" si="259"/>
        <v>0</v>
      </c>
      <c r="Y425" s="86">
        <f t="shared" si="259"/>
        <v>0</v>
      </c>
      <c r="Z425" s="86">
        <f t="shared" si="259"/>
        <v>0</v>
      </c>
      <c r="AA425" s="86">
        <f t="shared" si="259"/>
        <v>0</v>
      </c>
      <c r="AB425" s="86">
        <f t="shared" si="259"/>
        <v>0</v>
      </c>
      <c r="AC425" s="87">
        <f t="shared" si="259"/>
        <v>0</v>
      </c>
      <c r="AE425" s="475">
        <f t="shared" ref="AE425:AE447" si="260">AE335*AE380</f>
        <v>0</v>
      </c>
      <c r="AG425" s="475">
        <f t="shared" ref="AG425" si="261">AG335*AG380</f>
        <v>0</v>
      </c>
      <c r="AI425" s="475">
        <f t="shared" ref="AI425" si="262">AI335*AI380</f>
        <v>0</v>
      </c>
      <c r="AK425" s="201"/>
    </row>
    <row r="426" spans="2:37" ht="12.75" customHeight="1" outlineLevel="1">
      <c r="D426" s="106" t="str">
        <f t="shared" si="258"/>
        <v>Trainee Drivers</v>
      </c>
      <c r="E426" s="89"/>
      <c r="F426" s="107" t="str">
        <f t="shared" ref="F426:F464" si="263">F425</f>
        <v>£000</v>
      </c>
      <c r="G426" s="90">
        <f t="shared" ref="G426:AC426" si="264">G336*G381</f>
        <v>0</v>
      </c>
      <c r="H426" s="90">
        <f t="shared" si="264"/>
        <v>0</v>
      </c>
      <c r="I426" s="90">
        <f t="shared" si="264"/>
        <v>0</v>
      </c>
      <c r="J426" s="90">
        <f t="shared" si="264"/>
        <v>0</v>
      </c>
      <c r="K426" s="90">
        <f t="shared" si="264"/>
        <v>0</v>
      </c>
      <c r="L426" s="90">
        <f t="shared" si="264"/>
        <v>0</v>
      </c>
      <c r="M426" s="90">
        <f t="shared" si="264"/>
        <v>0</v>
      </c>
      <c r="N426" s="90">
        <f t="shared" si="264"/>
        <v>0</v>
      </c>
      <c r="O426" s="90">
        <f t="shared" si="264"/>
        <v>0</v>
      </c>
      <c r="P426" s="90">
        <f t="shared" si="264"/>
        <v>0</v>
      </c>
      <c r="Q426" s="90">
        <f t="shared" si="264"/>
        <v>0</v>
      </c>
      <c r="R426" s="90">
        <f t="shared" si="264"/>
        <v>0</v>
      </c>
      <c r="S426" s="90">
        <f t="shared" si="264"/>
        <v>0</v>
      </c>
      <c r="T426" s="90">
        <f t="shared" si="264"/>
        <v>0</v>
      </c>
      <c r="U426" s="90">
        <f t="shared" si="264"/>
        <v>0</v>
      </c>
      <c r="V426" s="90">
        <f t="shared" si="264"/>
        <v>0</v>
      </c>
      <c r="W426" s="90">
        <f t="shared" si="264"/>
        <v>0</v>
      </c>
      <c r="X426" s="90">
        <f t="shared" si="264"/>
        <v>0</v>
      </c>
      <c r="Y426" s="90">
        <f t="shared" si="264"/>
        <v>0</v>
      </c>
      <c r="Z426" s="90">
        <f t="shared" si="264"/>
        <v>0</v>
      </c>
      <c r="AA426" s="90">
        <f t="shared" si="264"/>
        <v>0</v>
      </c>
      <c r="AB426" s="90">
        <f t="shared" si="264"/>
        <v>0</v>
      </c>
      <c r="AC426" s="91">
        <f t="shared" si="264"/>
        <v>0</v>
      </c>
      <c r="AE426" s="476">
        <f t="shared" si="260"/>
        <v>0</v>
      </c>
      <c r="AG426" s="476">
        <f t="shared" ref="AG426" si="265">AG336*AG381</f>
        <v>0</v>
      </c>
      <c r="AI426" s="476">
        <f t="shared" ref="AI426" si="266">AI336*AI381</f>
        <v>0</v>
      </c>
      <c r="AK426" s="202"/>
    </row>
    <row r="427" spans="2:37" ht="12.75" customHeight="1" outlineLevel="1">
      <c r="D427" s="106" t="str">
        <f t="shared" si="258"/>
        <v>Conductors</v>
      </c>
      <c r="E427" s="89"/>
      <c r="F427" s="107" t="str">
        <f t="shared" si="263"/>
        <v>£000</v>
      </c>
      <c r="G427" s="90">
        <f t="shared" ref="G427:AC427" si="267">G337*G382</f>
        <v>0</v>
      </c>
      <c r="H427" s="90">
        <f t="shared" si="267"/>
        <v>0</v>
      </c>
      <c r="I427" s="90">
        <f t="shared" si="267"/>
        <v>0</v>
      </c>
      <c r="J427" s="90">
        <f t="shared" si="267"/>
        <v>0</v>
      </c>
      <c r="K427" s="90">
        <f t="shared" si="267"/>
        <v>0</v>
      </c>
      <c r="L427" s="90">
        <f t="shared" si="267"/>
        <v>0</v>
      </c>
      <c r="M427" s="90">
        <f t="shared" si="267"/>
        <v>0</v>
      </c>
      <c r="N427" s="90">
        <f t="shared" si="267"/>
        <v>0</v>
      </c>
      <c r="O427" s="90">
        <f t="shared" si="267"/>
        <v>0</v>
      </c>
      <c r="P427" s="90">
        <f t="shared" si="267"/>
        <v>0</v>
      </c>
      <c r="Q427" s="90">
        <f t="shared" si="267"/>
        <v>0</v>
      </c>
      <c r="R427" s="90">
        <f t="shared" si="267"/>
        <v>0</v>
      </c>
      <c r="S427" s="90">
        <f t="shared" si="267"/>
        <v>0</v>
      </c>
      <c r="T427" s="90">
        <f t="shared" si="267"/>
        <v>0</v>
      </c>
      <c r="U427" s="90">
        <f t="shared" si="267"/>
        <v>0</v>
      </c>
      <c r="V427" s="90">
        <f t="shared" si="267"/>
        <v>0</v>
      </c>
      <c r="W427" s="90">
        <f t="shared" si="267"/>
        <v>0</v>
      </c>
      <c r="X427" s="90">
        <f t="shared" si="267"/>
        <v>0</v>
      </c>
      <c r="Y427" s="90">
        <f t="shared" si="267"/>
        <v>0</v>
      </c>
      <c r="Z427" s="90">
        <f t="shared" si="267"/>
        <v>0</v>
      </c>
      <c r="AA427" s="90">
        <f t="shared" si="267"/>
        <v>0</v>
      </c>
      <c r="AB427" s="90">
        <f t="shared" si="267"/>
        <v>0</v>
      </c>
      <c r="AC427" s="91">
        <f t="shared" si="267"/>
        <v>0</v>
      </c>
      <c r="AE427" s="476">
        <f t="shared" si="260"/>
        <v>0</v>
      </c>
      <c r="AG427" s="476">
        <f t="shared" ref="AG427" si="268">AG337*AG382</f>
        <v>0</v>
      </c>
      <c r="AI427" s="476">
        <f t="shared" ref="AI427" si="269">AI337*AI382</f>
        <v>0</v>
      </c>
      <c r="AK427" s="202"/>
    </row>
    <row r="428" spans="2:37" ht="12.75" customHeight="1" outlineLevel="1">
      <c r="D428" s="106" t="str">
        <f t="shared" si="258"/>
        <v>Trainee Conductors</v>
      </c>
      <c r="E428" s="89"/>
      <c r="F428" s="107" t="str">
        <f t="shared" si="263"/>
        <v>£000</v>
      </c>
      <c r="G428" s="90">
        <f t="shared" ref="G428:AC428" si="270">G338*G383</f>
        <v>0</v>
      </c>
      <c r="H428" s="90">
        <f t="shared" si="270"/>
        <v>0</v>
      </c>
      <c r="I428" s="90">
        <f t="shared" si="270"/>
        <v>0</v>
      </c>
      <c r="J428" s="90">
        <f t="shared" si="270"/>
        <v>0</v>
      </c>
      <c r="K428" s="90">
        <f t="shared" si="270"/>
        <v>0</v>
      </c>
      <c r="L428" s="90">
        <f t="shared" si="270"/>
        <v>0</v>
      </c>
      <c r="M428" s="90">
        <f t="shared" si="270"/>
        <v>0</v>
      </c>
      <c r="N428" s="90">
        <f t="shared" si="270"/>
        <v>0</v>
      </c>
      <c r="O428" s="90">
        <f t="shared" si="270"/>
        <v>0</v>
      </c>
      <c r="P428" s="90">
        <f t="shared" si="270"/>
        <v>0</v>
      </c>
      <c r="Q428" s="90">
        <f t="shared" si="270"/>
        <v>0</v>
      </c>
      <c r="R428" s="90">
        <f t="shared" si="270"/>
        <v>0</v>
      </c>
      <c r="S428" s="90">
        <f t="shared" si="270"/>
        <v>0</v>
      </c>
      <c r="T428" s="90">
        <f t="shared" si="270"/>
        <v>0</v>
      </c>
      <c r="U428" s="90">
        <f t="shared" si="270"/>
        <v>0</v>
      </c>
      <c r="V428" s="90">
        <f t="shared" si="270"/>
        <v>0</v>
      </c>
      <c r="W428" s="90">
        <f t="shared" si="270"/>
        <v>0</v>
      </c>
      <c r="X428" s="90">
        <f t="shared" si="270"/>
        <v>0</v>
      </c>
      <c r="Y428" s="90">
        <f t="shared" si="270"/>
        <v>0</v>
      </c>
      <c r="Z428" s="90">
        <f t="shared" si="270"/>
        <v>0</v>
      </c>
      <c r="AA428" s="90">
        <f t="shared" si="270"/>
        <v>0</v>
      </c>
      <c r="AB428" s="90">
        <f t="shared" si="270"/>
        <v>0</v>
      </c>
      <c r="AC428" s="91">
        <f t="shared" si="270"/>
        <v>0</v>
      </c>
      <c r="AE428" s="476">
        <f t="shared" si="260"/>
        <v>0</v>
      </c>
      <c r="AG428" s="476">
        <f t="shared" ref="AG428" si="271">AG338*AG383</f>
        <v>0</v>
      </c>
      <c r="AI428" s="476">
        <f t="shared" ref="AI428" si="272">AI338*AI383</f>
        <v>0</v>
      </c>
      <c r="AK428" s="202"/>
    </row>
    <row r="429" spans="2:37" ht="12.75" customHeight="1" outlineLevel="1">
      <c r="D429" s="106" t="str">
        <f t="shared" si="258"/>
        <v>Station - Sales</v>
      </c>
      <c r="E429" s="89"/>
      <c r="F429" s="107" t="str">
        <f t="shared" si="263"/>
        <v>£000</v>
      </c>
      <c r="G429" s="90">
        <f t="shared" ref="G429:AC429" si="273">G339*G384</f>
        <v>0</v>
      </c>
      <c r="H429" s="90">
        <f t="shared" si="273"/>
        <v>0</v>
      </c>
      <c r="I429" s="90">
        <f t="shared" si="273"/>
        <v>0</v>
      </c>
      <c r="J429" s="90">
        <f t="shared" si="273"/>
        <v>0</v>
      </c>
      <c r="K429" s="90">
        <f t="shared" si="273"/>
        <v>0</v>
      </c>
      <c r="L429" s="90">
        <f t="shared" si="273"/>
        <v>0</v>
      </c>
      <c r="M429" s="90">
        <f t="shared" si="273"/>
        <v>0</v>
      </c>
      <c r="N429" s="90">
        <f t="shared" si="273"/>
        <v>0</v>
      </c>
      <c r="O429" s="90">
        <f t="shared" si="273"/>
        <v>0</v>
      </c>
      <c r="P429" s="90">
        <f t="shared" si="273"/>
        <v>0</v>
      </c>
      <c r="Q429" s="90">
        <f t="shared" si="273"/>
        <v>0</v>
      </c>
      <c r="R429" s="90">
        <f t="shared" si="273"/>
        <v>0</v>
      </c>
      <c r="S429" s="90">
        <f t="shared" si="273"/>
        <v>0</v>
      </c>
      <c r="T429" s="90">
        <f t="shared" si="273"/>
        <v>0</v>
      </c>
      <c r="U429" s="90">
        <f t="shared" si="273"/>
        <v>0</v>
      </c>
      <c r="V429" s="90">
        <f t="shared" si="273"/>
        <v>0</v>
      </c>
      <c r="W429" s="90">
        <f t="shared" si="273"/>
        <v>0</v>
      </c>
      <c r="X429" s="90">
        <f t="shared" si="273"/>
        <v>0</v>
      </c>
      <c r="Y429" s="90">
        <f t="shared" si="273"/>
        <v>0</v>
      </c>
      <c r="Z429" s="90">
        <f t="shared" si="273"/>
        <v>0</v>
      </c>
      <c r="AA429" s="90">
        <f t="shared" si="273"/>
        <v>0</v>
      </c>
      <c r="AB429" s="90">
        <f t="shared" si="273"/>
        <v>0</v>
      </c>
      <c r="AC429" s="91">
        <f t="shared" si="273"/>
        <v>0</v>
      </c>
      <c r="AE429" s="476">
        <f t="shared" si="260"/>
        <v>0</v>
      </c>
      <c r="AG429" s="476">
        <f t="shared" ref="AG429" si="274">AG339*AG384</f>
        <v>0</v>
      </c>
      <c r="AI429" s="476">
        <f t="shared" ref="AI429" si="275">AI339*AI384</f>
        <v>0</v>
      </c>
      <c r="AK429" s="202"/>
    </row>
    <row r="430" spans="2:37" ht="12.75" customHeight="1" outlineLevel="1">
      <c r="D430" s="106" t="str">
        <f t="shared" si="258"/>
        <v>Station - Platform</v>
      </c>
      <c r="E430" s="89"/>
      <c r="F430" s="107" t="str">
        <f t="shared" si="263"/>
        <v>£000</v>
      </c>
      <c r="G430" s="90">
        <f t="shared" ref="G430:AC430" si="276">G340*G385</f>
        <v>0</v>
      </c>
      <c r="H430" s="90">
        <f t="shared" si="276"/>
        <v>0</v>
      </c>
      <c r="I430" s="90">
        <f t="shared" si="276"/>
        <v>0</v>
      </c>
      <c r="J430" s="90">
        <f t="shared" si="276"/>
        <v>0</v>
      </c>
      <c r="K430" s="90">
        <f t="shared" si="276"/>
        <v>0</v>
      </c>
      <c r="L430" s="90">
        <f t="shared" si="276"/>
        <v>0</v>
      </c>
      <c r="M430" s="90">
        <f t="shared" si="276"/>
        <v>0</v>
      </c>
      <c r="N430" s="90">
        <f t="shared" si="276"/>
        <v>0</v>
      </c>
      <c r="O430" s="90">
        <f t="shared" si="276"/>
        <v>0</v>
      </c>
      <c r="P430" s="90">
        <f t="shared" si="276"/>
        <v>0</v>
      </c>
      <c r="Q430" s="90">
        <f t="shared" si="276"/>
        <v>0</v>
      </c>
      <c r="R430" s="90">
        <f t="shared" si="276"/>
        <v>0</v>
      </c>
      <c r="S430" s="90">
        <f t="shared" si="276"/>
        <v>0</v>
      </c>
      <c r="T430" s="90">
        <f t="shared" si="276"/>
        <v>0</v>
      </c>
      <c r="U430" s="90">
        <f t="shared" si="276"/>
        <v>0</v>
      </c>
      <c r="V430" s="90">
        <f t="shared" si="276"/>
        <v>0</v>
      </c>
      <c r="W430" s="90">
        <f t="shared" si="276"/>
        <v>0</v>
      </c>
      <c r="X430" s="90">
        <f t="shared" si="276"/>
        <v>0</v>
      </c>
      <c r="Y430" s="90">
        <f t="shared" si="276"/>
        <v>0</v>
      </c>
      <c r="Z430" s="90">
        <f t="shared" si="276"/>
        <v>0</v>
      </c>
      <c r="AA430" s="90">
        <f t="shared" si="276"/>
        <v>0</v>
      </c>
      <c r="AB430" s="90">
        <f t="shared" si="276"/>
        <v>0</v>
      </c>
      <c r="AC430" s="91">
        <f t="shared" si="276"/>
        <v>0</v>
      </c>
      <c r="AE430" s="476">
        <f t="shared" si="260"/>
        <v>0</v>
      </c>
      <c r="AG430" s="476">
        <f t="shared" ref="AG430" si="277">AG340*AG385</f>
        <v>0</v>
      </c>
      <c r="AI430" s="476">
        <f t="shared" ref="AI430" si="278">AI340*AI385</f>
        <v>0</v>
      </c>
      <c r="AK430" s="202"/>
    </row>
    <row r="431" spans="2:37" ht="12.75" customHeight="1" outlineLevel="1">
      <c r="D431" s="106" t="str">
        <f t="shared" si="258"/>
        <v>Station - Gating</v>
      </c>
      <c r="E431" s="89"/>
      <c r="F431" s="107" t="str">
        <f t="shared" si="263"/>
        <v>£000</v>
      </c>
      <c r="G431" s="90">
        <f t="shared" ref="G431:AC431" si="279">G341*G386</f>
        <v>0</v>
      </c>
      <c r="H431" s="90">
        <f t="shared" si="279"/>
        <v>0</v>
      </c>
      <c r="I431" s="90">
        <f t="shared" si="279"/>
        <v>0</v>
      </c>
      <c r="J431" s="90">
        <f t="shared" si="279"/>
        <v>0</v>
      </c>
      <c r="K431" s="90">
        <f t="shared" si="279"/>
        <v>0</v>
      </c>
      <c r="L431" s="90">
        <f t="shared" si="279"/>
        <v>0</v>
      </c>
      <c r="M431" s="90">
        <f t="shared" si="279"/>
        <v>0</v>
      </c>
      <c r="N431" s="90">
        <f t="shared" si="279"/>
        <v>0</v>
      </c>
      <c r="O431" s="90">
        <f t="shared" si="279"/>
        <v>0</v>
      </c>
      <c r="P431" s="90">
        <f t="shared" si="279"/>
        <v>0</v>
      </c>
      <c r="Q431" s="90">
        <f t="shared" si="279"/>
        <v>0</v>
      </c>
      <c r="R431" s="90">
        <f t="shared" si="279"/>
        <v>0</v>
      </c>
      <c r="S431" s="90">
        <f t="shared" si="279"/>
        <v>0</v>
      </c>
      <c r="T431" s="90">
        <f t="shared" si="279"/>
        <v>0</v>
      </c>
      <c r="U431" s="90">
        <f t="shared" si="279"/>
        <v>0</v>
      </c>
      <c r="V431" s="90">
        <f t="shared" si="279"/>
        <v>0</v>
      </c>
      <c r="W431" s="90">
        <f t="shared" si="279"/>
        <v>0</v>
      </c>
      <c r="X431" s="90">
        <f t="shared" si="279"/>
        <v>0</v>
      </c>
      <c r="Y431" s="90">
        <f t="shared" si="279"/>
        <v>0</v>
      </c>
      <c r="Z431" s="90">
        <f t="shared" si="279"/>
        <v>0</v>
      </c>
      <c r="AA431" s="90">
        <f t="shared" si="279"/>
        <v>0</v>
      </c>
      <c r="AB431" s="90">
        <f t="shared" si="279"/>
        <v>0</v>
      </c>
      <c r="AC431" s="91">
        <f t="shared" si="279"/>
        <v>0</v>
      </c>
      <c r="AE431" s="476">
        <f t="shared" si="260"/>
        <v>0</v>
      </c>
      <c r="AG431" s="476">
        <f t="shared" ref="AG431" si="280">AG341*AG386</f>
        <v>0</v>
      </c>
      <c r="AI431" s="476">
        <f t="shared" ref="AI431" si="281">AI341*AI386</f>
        <v>0</v>
      </c>
      <c r="AK431" s="202"/>
    </row>
    <row r="432" spans="2:37" ht="12.75" customHeight="1" outlineLevel="1">
      <c r="D432" s="106" t="str">
        <f t="shared" si="258"/>
        <v>Revenue Protection</v>
      </c>
      <c r="E432" s="89"/>
      <c r="F432" s="107" t="str">
        <f t="shared" si="263"/>
        <v>£000</v>
      </c>
      <c r="G432" s="90">
        <f t="shared" ref="G432:AC432" si="282">G342*G387</f>
        <v>0</v>
      </c>
      <c r="H432" s="90">
        <f t="shared" si="282"/>
        <v>0</v>
      </c>
      <c r="I432" s="90">
        <f t="shared" si="282"/>
        <v>0</v>
      </c>
      <c r="J432" s="90">
        <f t="shared" si="282"/>
        <v>0</v>
      </c>
      <c r="K432" s="90">
        <f t="shared" si="282"/>
        <v>0</v>
      </c>
      <c r="L432" s="90">
        <f t="shared" si="282"/>
        <v>0</v>
      </c>
      <c r="M432" s="90">
        <f t="shared" si="282"/>
        <v>0</v>
      </c>
      <c r="N432" s="90">
        <f t="shared" si="282"/>
        <v>0</v>
      </c>
      <c r="O432" s="90">
        <f t="shared" si="282"/>
        <v>0</v>
      </c>
      <c r="P432" s="90">
        <f t="shared" si="282"/>
        <v>0</v>
      </c>
      <c r="Q432" s="90">
        <f t="shared" si="282"/>
        <v>0</v>
      </c>
      <c r="R432" s="90">
        <f t="shared" si="282"/>
        <v>0</v>
      </c>
      <c r="S432" s="90">
        <f t="shared" si="282"/>
        <v>0</v>
      </c>
      <c r="T432" s="90">
        <f t="shared" si="282"/>
        <v>0</v>
      </c>
      <c r="U432" s="90">
        <f t="shared" si="282"/>
        <v>0</v>
      </c>
      <c r="V432" s="90">
        <f t="shared" si="282"/>
        <v>0</v>
      </c>
      <c r="W432" s="90">
        <f t="shared" si="282"/>
        <v>0</v>
      </c>
      <c r="X432" s="90">
        <f t="shared" si="282"/>
        <v>0</v>
      </c>
      <c r="Y432" s="90">
        <f t="shared" si="282"/>
        <v>0</v>
      </c>
      <c r="Z432" s="90">
        <f t="shared" si="282"/>
        <v>0</v>
      </c>
      <c r="AA432" s="90">
        <f t="shared" si="282"/>
        <v>0</v>
      </c>
      <c r="AB432" s="90">
        <f t="shared" si="282"/>
        <v>0</v>
      </c>
      <c r="AC432" s="91">
        <f t="shared" si="282"/>
        <v>0</v>
      </c>
      <c r="AE432" s="476">
        <f t="shared" si="260"/>
        <v>0</v>
      </c>
      <c r="AG432" s="476">
        <f t="shared" ref="AG432" si="283">AG342*AG387</f>
        <v>0</v>
      </c>
      <c r="AI432" s="476">
        <f t="shared" ref="AI432" si="284">AI342*AI387</f>
        <v>0</v>
      </c>
      <c r="AK432" s="202"/>
    </row>
    <row r="433" spans="4:37" ht="12.75" customHeight="1" outlineLevel="1">
      <c r="D433" s="106" t="str">
        <f t="shared" si="258"/>
        <v>Engineering - Shunters</v>
      </c>
      <c r="E433" s="89"/>
      <c r="F433" s="107" t="str">
        <f t="shared" si="263"/>
        <v>£000</v>
      </c>
      <c r="G433" s="90">
        <f t="shared" ref="G433:AC433" si="285">G343*G388</f>
        <v>0</v>
      </c>
      <c r="H433" s="90">
        <f t="shared" si="285"/>
        <v>0</v>
      </c>
      <c r="I433" s="90">
        <f t="shared" si="285"/>
        <v>0</v>
      </c>
      <c r="J433" s="90">
        <f t="shared" si="285"/>
        <v>0</v>
      </c>
      <c r="K433" s="90">
        <f t="shared" si="285"/>
        <v>0</v>
      </c>
      <c r="L433" s="90">
        <f t="shared" si="285"/>
        <v>0</v>
      </c>
      <c r="M433" s="90">
        <f t="shared" si="285"/>
        <v>0</v>
      </c>
      <c r="N433" s="90">
        <f t="shared" si="285"/>
        <v>0</v>
      </c>
      <c r="O433" s="90">
        <f t="shared" si="285"/>
        <v>0</v>
      </c>
      <c r="P433" s="90">
        <f t="shared" si="285"/>
        <v>0</v>
      </c>
      <c r="Q433" s="90">
        <f t="shared" si="285"/>
        <v>0</v>
      </c>
      <c r="R433" s="90">
        <f t="shared" si="285"/>
        <v>0</v>
      </c>
      <c r="S433" s="90">
        <f t="shared" si="285"/>
        <v>0</v>
      </c>
      <c r="T433" s="90">
        <f t="shared" si="285"/>
        <v>0</v>
      </c>
      <c r="U433" s="90">
        <f t="shared" si="285"/>
        <v>0</v>
      </c>
      <c r="V433" s="90">
        <f t="shared" si="285"/>
        <v>0</v>
      </c>
      <c r="W433" s="90">
        <f t="shared" si="285"/>
        <v>0</v>
      </c>
      <c r="X433" s="90">
        <f t="shared" si="285"/>
        <v>0</v>
      </c>
      <c r="Y433" s="90">
        <f t="shared" si="285"/>
        <v>0</v>
      </c>
      <c r="Z433" s="90">
        <f t="shared" si="285"/>
        <v>0</v>
      </c>
      <c r="AA433" s="90">
        <f t="shared" si="285"/>
        <v>0</v>
      </c>
      <c r="AB433" s="90">
        <f t="shared" si="285"/>
        <v>0</v>
      </c>
      <c r="AC433" s="91">
        <f t="shared" si="285"/>
        <v>0</v>
      </c>
      <c r="AE433" s="476">
        <f t="shared" si="260"/>
        <v>0</v>
      </c>
      <c r="AG433" s="476">
        <f t="shared" ref="AG433" si="286">AG343*AG388</f>
        <v>0</v>
      </c>
      <c r="AI433" s="476">
        <f t="shared" ref="AI433" si="287">AI343*AI388</f>
        <v>0</v>
      </c>
      <c r="AK433" s="202"/>
    </row>
    <row r="434" spans="4:37" ht="12.75" customHeight="1" outlineLevel="1">
      <c r="D434" s="106" t="str">
        <f t="shared" si="258"/>
        <v>Engineering - Workshop</v>
      </c>
      <c r="E434" s="89"/>
      <c r="F434" s="107" t="str">
        <f t="shared" si="263"/>
        <v>£000</v>
      </c>
      <c r="G434" s="90">
        <f t="shared" ref="G434:AC434" si="288">G344*G389</f>
        <v>0</v>
      </c>
      <c r="H434" s="90">
        <f t="shared" si="288"/>
        <v>0</v>
      </c>
      <c r="I434" s="90">
        <f t="shared" si="288"/>
        <v>0</v>
      </c>
      <c r="J434" s="90">
        <f t="shared" si="288"/>
        <v>0</v>
      </c>
      <c r="K434" s="90">
        <f t="shared" si="288"/>
        <v>0</v>
      </c>
      <c r="L434" s="90">
        <f t="shared" si="288"/>
        <v>0</v>
      </c>
      <c r="M434" s="90">
        <f t="shared" si="288"/>
        <v>0</v>
      </c>
      <c r="N434" s="90">
        <f t="shared" si="288"/>
        <v>0</v>
      </c>
      <c r="O434" s="90">
        <f t="shared" si="288"/>
        <v>0</v>
      </c>
      <c r="P434" s="90">
        <f t="shared" si="288"/>
        <v>0</v>
      </c>
      <c r="Q434" s="90">
        <f t="shared" si="288"/>
        <v>0</v>
      </c>
      <c r="R434" s="90">
        <f t="shared" si="288"/>
        <v>0</v>
      </c>
      <c r="S434" s="90">
        <f t="shared" si="288"/>
        <v>0</v>
      </c>
      <c r="T434" s="90">
        <f t="shared" si="288"/>
        <v>0</v>
      </c>
      <c r="U434" s="90">
        <f t="shared" si="288"/>
        <v>0</v>
      </c>
      <c r="V434" s="90">
        <f t="shared" si="288"/>
        <v>0</v>
      </c>
      <c r="W434" s="90">
        <f t="shared" si="288"/>
        <v>0</v>
      </c>
      <c r="X434" s="90">
        <f t="shared" si="288"/>
        <v>0</v>
      </c>
      <c r="Y434" s="90">
        <f t="shared" si="288"/>
        <v>0</v>
      </c>
      <c r="Z434" s="90">
        <f t="shared" si="288"/>
        <v>0</v>
      </c>
      <c r="AA434" s="90">
        <f t="shared" si="288"/>
        <v>0</v>
      </c>
      <c r="AB434" s="90">
        <f t="shared" si="288"/>
        <v>0</v>
      </c>
      <c r="AC434" s="91">
        <f t="shared" si="288"/>
        <v>0</v>
      </c>
      <c r="AE434" s="476">
        <f t="shared" si="260"/>
        <v>0</v>
      </c>
      <c r="AG434" s="476">
        <f t="shared" ref="AG434" si="289">AG344*AG389</f>
        <v>0</v>
      </c>
      <c r="AI434" s="476">
        <f t="shared" ref="AI434" si="290">AI344*AI389</f>
        <v>0</v>
      </c>
      <c r="AK434" s="202"/>
    </row>
    <row r="435" spans="4:37" ht="12.75" customHeight="1" outlineLevel="1">
      <c r="D435" s="106" t="str">
        <f t="shared" si="258"/>
        <v>Station Cleaners</v>
      </c>
      <c r="E435" s="89"/>
      <c r="F435" s="107" t="str">
        <f t="shared" si="263"/>
        <v>£000</v>
      </c>
      <c r="G435" s="90">
        <f t="shared" ref="G435:AC435" si="291">G345*G390</f>
        <v>0</v>
      </c>
      <c r="H435" s="90">
        <f t="shared" si="291"/>
        <v>0</v>
      </c>
      <c r="I435" s="90">
        <f t="shared" si="291"/>
        <v>0</v>
      </c>
      <c r="J435" s="90">
        <f t="shared" si="291"/>
        <v>0</v>
      </c>
      <c r="K435" s="90">
        <f t="shared" si="291"/>
        <v>0</v>
      </c>
      <c r="L435" s="90">
        <f t="shared" si="291"/>
        <v>0</v>
      </c>
      <c r="M435" s="90">
        <f t="shared" si="291"/>
        <v>0</v>
      </c>
      <c r="N435" s="90">
        <f t="shared" si="291"/>
        <v>0</v>
      </c>
      <c r="O435" s="90">
        <f t="shared" si="291"/>
        <v>0</v>
      </c>
      <c r="P435" s="90">
        <f t="shared" si="291"/>
        <v>0</v>
      </c>
      <c r="Q435" s="90">
        <f t="shared" si="291"/>
        <v>0</v>
      </c>
      <c r="R435" s="90">
        <f t="shared" si="291"/>
        <v>0</v>
      </c>
      <c r="S435" s="90">
        <f t="shared" si="291"/>
        <v>0</v>
      </c>
      <c r="T435" s="90">
        <f t="shared" si="291"/>
        <v>0</v>
      </c>
      <c r="U435" s="90">
        <f t="shared" si="291"/>
        <v>0</v>
      </c>
      <c r="V435" s="90">
        <f t="shared" si="291"/>
        <v>0</v>
      </c>
      <c r="W435" s="90">
        <f t="shared" si="291"/>
        <v>0</v>
      </c>
      <c r="X435" s="90">
        <f t="shared" si="291"/>
        <v>0</v>
      </c>
      <c r="Y435" s="90">
        <f t="shared" si="291"/>
        <v>0</v>
      </c>
      <c r="Z435" s="90">
        <f t="shared" si="291"/>
        <v>0</v>
      </c>
      <c r="AA435" s="90">
        <f t="shared" si="291"/>
        <v>0</v>
      </c>
      <c r="AB435" s="90">
        <f t="shared" si="291"/>
        <v>0</v>
      </c>
      <c r="AC435" s="91">
        <f t="shared" si="291"/>
        <v>0</v>
      </c>
      <c r="AE435" s="476">
        <f t="shared" si="260"/>
        <v>0</v>
      </c>
      <c r="AG435" s="476">
        <f t="shared" ref="AG435" si="292">AG345*AG390</f>
        <v>0</v>
      </c>
      <c r="AI435" s="476">
        <f t="shared" ref="AI435" si="293">AI345*AI390</f>
        <v>0</v>
      </c>
      <c r="AK435" s="202"/>
    </row>
    <row r="436" spans="4:37" ht="12.75" customHeight="1" outlineLevel="1">
      <c r="D436" s="106" t="str">
        <f t="shared" si="258"/>
        <v>Train Cleaners</v>
      </c>
      <c r="E436" s="89"/>
      <c r="F436" s="107" t="str">
        <f t="shared" si="263"/>
        <v>£000</v>
      </c>
      <c r="G436" s="90">
        <f t="shared" ref="G436:S436" si="294">G346*G391</f>
        <v>0</v>
      </c>
      <c r="H436" s="90">
        <f t="shared" si="294"/>
        <v>0</v>
      </c>
      <c r="I436" s="90">
        <f t="shared" si="294"/>
        <v>0</v>
      </c>
      <c r="J436" s="90">
        <f t="shared" si="294"/>
        <v>0</v>
      </c>
      <c r="K436" s="90">
        <f t="shared" si="294"/>
        <v>0</v>
      </c>
      <c r="L436" s="90">
        <f t="shared" si="294"/>
        <v>0</v>
      </c>
      <c r="M436" s="90">
        <f t="shared" si="294"/>
        <v>0</v>
      </c>
      <c r="N436" s="90">
        <f t="shared" si="294"/>
        <v>0</v>
      </c>
      <c r="O436" s="90">
        <f t="shared" si="294"/>
        <v>0</v>
      </c>
      <c r="P436" s="90">
        <f t="shared" si="294"/>
        <v>0</v>
      </c>
      <c r="Q436" s="90">
        <f t="shared" si="294"/>
        <v>0</v>
      </c>
      <c r="R436" s="90">
        <f t="shared" si="294"/>
        <v>0</v>
      </c>
      <c r="S436" s="90">
        <f t="shared" si="294"/>
        <v>0</v>
      </c>
      <c r="T436" s="90">
        <f t="shared" ref="T436:AB436" si="295">T346*T391</f>
        <v>0</v>
      </c>
      <c r="U436" s="90">
        <f t="shared" si="295"/>
        <v>0</v>
      </c>
      <c r="V436" s="90">
        <f t="shared" si="295"/>
        <v>0</v>
      </c>
      <c r="W436" s="90">
        <f t="shared" si="295"/>
        <v>0</v>
      </c>
      <c r="X436" s="90">
        <f t="shared" si="295"/>
        <v>0</v>
      </c>
      <c r="Y436" s="90">
        <f t="shared" si="295"/>
        <v>0</v>
      </c>
      <c r="Z436" s="90">
        <f t="shared" si="295"/>
        <v>0</v>
      </c>
      <c r="AA436" s="90">
        <f t="shared" si="295"/>
        <v>0</v>
      </c>
      <c r="AB436" s="90">
        <f t="shared" si="295"/>
        <v>0</v>
      </c>
      <c r="AC436" s="91">
        <f t="shared" ref="AC436" si="296">AC346*AC391</f>
        <v>0</v>
      </c>
      <c r="AE436" s="476">
        <f t="shared" si="260"/>
        <v>0</v>
      </c>
      <c r="AG436" s="476">
        <f t="shared" ref="AG436" si="297">AG346*AG391</f>
        <v>0</v>
      </c>
      <c r="AI436" s="476">
        <f t="shared" ref="AI436" si="298">AI346*AI391</f>
        <v>0</v>
      </c>
      <c r="AK436" s="202"/>
    </row>
    <row r="437" spans="4:37" ht="12.75" customHeight="1" outlineLevel="1">
      <c r="D437" s="106" t="str">
        <f t="shared" si="258"/>
        <v>Mgt &amp; Support - Station Mgt</v>
      </c>
      <c r="E437" s="89"/>
      <c r="F437" s="107" t="str">
        <f t="shared" si="263"/>
        <v>£000</v>
      </c>
      <c r="G437" s="90">
        <f t="shared" ref="G437:S437" si="299">G347*G392</f>
        <v>0</v>
      </c>
      <c r="H437" s="90">
        <f t="shared" si="299"/>
        <v>0</v>
      </c>
      <c r="I437" s="90">
        <f t="shared" si="299"/>
        <v>0</v>
      </c>
      <c r="J437" s="90">
        <f t="shared" si="299"/>
        <v>0</v>
      </c>
      <c r="K437" s="90">
        <f t="shared" si="299"/>
        <v>0</v>
      </c>
      <c r="L437" s="90">
        <f t="shared" si="299"/>
        <v>0</v>
      </c>
      <c r="M437" s="90">
        <f t="shared" si="299"/>
        <v>0</v>
      </c>
      <c r="N437" s="90">
        <f t="shared" si="299"/>
        <v>0</v>
      </c>
      <c r="O437" s="90">
        <f t="shared" si="299"/>
        <v>0</v>
      </c>
      <c r="P437" s="90">
        <f t="shared" si="299"/>
        <v>0</v>
      </c>
      <c r="Q437" s="90">
        <f t="shared" si="299"/>
        <v>0</v>
      </c>
      <c r="R437" s="90">
        <f t="shared" si="299"/>
        <v>0</v>
      </c>
      <c r="S437" s="90">
        <f t="shared" si="299"/>
        <v>0</v>
      </c>
      <c r="T437" s="90">
        <f t="shared" ref="T437:AC437" si="300">T347*T392</f>
        <v>0</v>
      </c>
      <c r="U437" s="90">
        <f t="shared" si="300"/>
        <v>0</v>
      </c>
      <c r="V437" s="90">
        <f t="shared" si="300"/>
        <v>0</v>
      </c>
      <c r="W437" s="90">
        <f t="shared" si="300"/>
        <v>0</v>
      </c>
      <c r="X437" s="90">
        <f t="shared" si="300"/>
        <v>0</v>
      </c>
      <c r="Y437" s="90">
        <f t="shared" si="300"/>
        <v>0</v>
      </c>
      <c r="Z437" s="90">
        <f t="shared" si="300"/>
        <v>0</v>
      </c>
      <c r="AA437" s="90">
        <f t="shared" si="300"/>
        <v>0</v>
      </c>
      <c r="AB437" s="90">
        <f t="shared" si="300"/>
        <v>0</v>
      </c>
      <c r="AC437" s="91">
        <f t="shared" si="300"/>
        <v>0</v>
      </c>
      <c r="AE437" s="476">
        <f t="shared" si="260"/>
        <v>0</v>
      </c>
      <c r="AG437" s="476">
        <f t="shared" ref="AG437" si="301">AG347*AG392</f>
        <v>0</v>
      </c>
      <c r="AI437" s="476">
        <f t="shared" ref="AI437" si="302">AI347*AI392</f>
        <v>0</v>
      </c>
      <c r="AK437" s="202"/>
    </row>
    <row r="438" spans="4:37" ht="12.75" customHeight="1" outlineLevel="1">
      <c r="D438" s="106" t="str">
        <f t="shared" si="258"/>
        <v>Mgt &amp; Support - Engineering Mgt</v>
      </c>
      <c r="E438" s="89"/>
      <c r="F438" s="107" t="str">
        <f t="shared" si="263"/>
        <v>£000</v>
      </c>
      <c r="G438" s="90">
        <f t="shared" ref="G438:S438" si="303">G348*G393</f>
        <v>0</v>
      </c>
      <c r="H438" s="90">
        <f t="shared" si="303"/>
        <v>0</v>
      </c>
      <c r="I438" s="90">
        <f t="shared" si="303"/>
        <v>0</v>
      </c>
      <c r="J438" s="90">
        <f t="shared" si="303"/>
        <v>0</v>
      </c>
      <c r="K438" s="90">
        <f t="shared" si="303"/>
        <v>0</v>
      </c>
      <c r="L438" s="90">
        <f t="shared" si="303"/>
        <v>0</v>
      </c>
      <c r="M438" s="90">
        <f t="shared" si="303"/>
        <v>0</v>
      </c>
      <c r="N438" s="90">
        <f t="shared" si="303"/>
        <v>0</v>
      </c>
      <c r="O438" s="90">
        <f t="shared" si="303"/>
        <v>0</v>
      </c>
      <c r="P438" s="90">
        <f t="shared" si="303"/>
        <v>0</v>
      </c>
      <c r="Q438" s="90">
        <f t="shared" si="303"/>
        <v>0</v>
      </c>
      <c r="R438" s="90">
        <f t="shared" si="303"/>
        <v>0</v>
      </c>
      <c r="S438" s="90">
        <f t="shared" si="303"/>
        <v>0</v>
      </c>
      <c r="T438" s="90">
        <f t="shared" ref="T438:AC438" si="304">T348*T393</f>
        <v>0</v>
      </c>
      <c r="U438" s="90">
        <f t="shared" si="304"/>
        <v>0</v>
      </c>
      <c r="V438" s="90">
        <f t="shared" si="304"/>
        <v>0</v>
      </c>
      <c r="W438" s="90">
        <f t="shared" si="304"/>
        <v>0</v>
      </c>
      <c r="X438" s="90">
        <f t="shared" si="304"/>
        <v>0</v>
      </c>
      <c r="Y438" s="90">
        <f t="shared" si="304"/>
        <v>0</v>
      </c>
      <c r="Z438" s="90">
        <f t="shared" si="304"/>
        <v>0</v>
      </c>
      <c r="AA438" s="90">
        <f t="shared" si="304"/>
        <v>0</v>
      </c>
      <c r="AB438" s="90">
        <f t="shared" si="304"/>
        <v>0</v>
      </c>
      <c r="AC438" s="91">
        <f t="shared" si="304"/>
        <v>0</v>
      </c>
      <c r="AE438" s="476">
        <f t="shared" si="260"/>
        <v>0</v>
      </c>
      <c r="AG438" s="476">
        <f t="shared" ref="AG438" si="305">AG348*AG393</f>
        <v>0</v>
      </c>
      <c r="AI438" s="476">
        <f t="shared" ref="AI438" si="306">AI348*AI393</f>
        <v>0</v>
      </c>
      <c r="AK438" s="202"/>
    </row>
    <row r="439" spans="4:37" ht="12.75" customHeight="1" outlineLevel="1">
      <c r="D439" s="106" t="str">
        <f t="shared" si="258"/>
        <v>Mgt &amp; Support - Ops Mgt</v>
      </c>
      <c r="E439" s="89"/>
      <c r="F439" s="107" t="str">
        <f t="shared" si="263"/>
        <v>£000</v>
      </c>
      <c r="G439" s="90">
        <f t="shared" ref="G439:S439" si="307">G349*G394</f>
        <v>0</v>
      </c>
      <c r="H439" s="90">
        <f t="shared" si="307"/>
        <v>0</v>
      </c>
      <c r="I439" s="90">
        <f t="shared" si="307"/>
        <v>0</v>
      </c>
      <c r="J439" s="90">
        <f t="shared" si="307"/>
        <v>0</v>
      </c>
      <c r="K439" s="90">
        <f t="shared" si="307"/>
        <v>0</v>
      </c>
      <c r="L439" s="90">
        <f t="shared" si="307"/>
        <v>0</v>
      </c>
      <c r="M439" s="90">
        <f t="shared" si="307"/>
        <v>0</v>
      </c>
      <c r="N439" s="90">
        <f t="shared" si="307"/>
        <v>0</v>
      </c>
      <c r="O439" s="90">
        <f t="shared" si="307"/>
        <v>0</v>
      </c>
      <c r="P439" s="90">
        <f t="shared" si="307"/>
        <v>0</v>
      </c>
      <c r="Q439" s="90">
        <f t="shared" si="307"/>
        <v>0</v>
      </c>
      <c r="R439" s="90">
        <f t="shared" si="307"/>
        <v>0</v>
      </c>
      <c r="S439" s="90">
        <f t="shared" si="307"/>
        <v>0</v>
      </c>
      <c r="T439" s="90">
        <f t="shared" ref="T439:AC439" si="308">T349*T394</f>
        <v>0</v>
      </c>
      <c r="U439" s="90">
        <f t="shared" si="308"/>
        <v>0</v>
      </c>
      <c r="V439" s="90">
        <f t="shared" si="308"/>
        <v>0</v>
      </c>
      <c r="W439" s="90">
        <f t="shared" si="308"/>
        <v>0</v>
      </c>
      <c r="X439" s="90">
        <f t="shared" si="308"/>
        <v>0</v>
      </c>
      <c r="Y439" s="90">
        <f t="shared" si="308"/>
        <v>0</v>
      </c>
      <c r="Z439" s="90">
        <f t="shared" si="308"/>
        <v>0</v>
      </c>
      <c r="AA439" s="90">
        <f t="shared" si="308"/>
        <v>0</v>
      </c>
      <c r="AB439" s="90">
        <f t="shared" si="308"/>
        <v>0</v>
      </c>
      <c r="AC439" s="91">
        <f t="shared" si="308"/>
        <v>0</v>
      </c>
      <c r="AE439" s="476">
        <f t="shared" si="260"/>
        <v>0</v>
      </c>
      <c r="AG439" s="476">
        <f t="shared" ref="AG439" si="309">AG349*AG394</f>
        <v>0</v>
      </c>
      <c r="AI439" s="476">
        <f t="shared" ref="AI439" si="310">AI349*AI394</f>
        <v>0</v>
      </c>
      <c r="AK439" s="202"/>
    </row>
    <row r="440" spans="4:37" ht="12.75" customHeight="1" outlineLevel="1">
      <c r="D440" s="106" t="str">
        <f t="shared" si="258"/>
        <v>Mgt &amp; Support - Directors</v>
      </c>
      <c r="E440" s="89"/>
      <c r="F440" s="107" t="str">
        <f t="shared" si="263"/>
        <v>£000</v>
      </c>
      <c r="G440" s="90">
        <f t="shared" ref="G440:S440" si="311">G350*G395</f>
        <v>0</v>
      </c>
      <c r="H440" s="90">
        <f t="shared" si="311"/>
        <v>0</v>
      </c>
      <c r="I440" s="90">
        <f t="shared" si="311"/>
        <v>0</v>
      </c>
      <c r="J440" s="90">
        <f t="shared" si="311"/>
        <v>0</v>
      </c>
      <c r="K440" s="90">
        <f t="shared" si="311"/>
        <v>0</v>
      </c>
      <c r="L440" s="90">
        <f t="shared" si="311"/>
        <v>0</v>
      </c>
      <c r="M440" s="90">
        <f t="shared" si="311"/>
        <v>0</v>
      </c>
      <c r="N440" s="90">
        <f t="shared" si="311"/>
        <v>0</v>
      </c>
      <c r="O440" s="90">
        <f t="shared" si="311"/>
        <v>0</v>
      </c>
      <c r="P440" s="90">
        <f t="shared" si="311"/>
        <v>0</v>
      </c>
      <c r="Q440" s="90">
        <f t="shared" si="311"/>
        <v>0</v>
      </c>
      <c r="R440" s="90">
        <f t="shared" si="311"/>
        <v>0</v>
      </c>
      <c r="S440" s="90">
        <f t="shared" si="311"/>
        <v>0</v>
      </c>
      <c r="T440" s="90">
        <f t="shared" ref="T440:AC440" si="312">T350*T395</f>
        <v>0</v>
      </c>
      <c r="U440" s="90">
        <f t="shared" si="312"/>
        <v>0</v>
      </c>
      <c r="V440" s="90">
        <f t="shared" si="312"/>
        <v>0</v>
      </c>
      <c r="W440" s="90">
        <f t="shared" si="312"/>
        <v>0</v>
      </c>
      <c r="X440" s="90">
        <f t="shared" si="312"/>
        <v>0</v>
      </c>
      <c r="Y440" s="90">
        <f t="shared" si="312"/>
        <v>0</v>
      </c>
      <c r="Z440" s="90">
        <f t="shared" si="312"/>
        <v>0</v>
      </c>
      <c r="AA440" s="90">
        <f t="shared" si="312"/>
        <v>0</v>
      </c>
      <c r="AB440" s="90">
        <f t="shared" si="312"/>
        <v>0</v>
      </c>
      <c r="AC440" s="91">
        <f t="shared" si="312"/>
        <v>0</v>
      </c>
      <c r="AE440" s="476">
        <f t="shared" si="260"/>
        <v>0</v>
      </c>
      <c r="AG440" s="476">
        <f t="shared" ref="AG440" si="313">AG350*AG395</f>
        <v>0</v>
      </c>
      <c r="AI440" s="476">
        <f t="shared" ref="AI440" si="314">AI350*AI395</f>
        <v>0</v>
      </c>
      <c r="AK440" s="202"/>
    </row>
    <row r="441" spans="4:37" ht="12.75" customHeight="1" outlineLevel="1">
      <c r="D441" s="106" t="str">
        <f t="shared" si="258"/>
        <v>Mgt &amp; Support - Other HQ</v>
      </c>
      <c r="E441" s="89"/>
      <c r="F441" s="107" t="str">
        <f t="shared" si="263"/>
        <v>£000</v>
      </c>
      <c r="G441" s="90">
        <f t="shared" ref="G441:S441" si="315">G351*G396</f>
        <v>0</v>
      </c>
      <c r="H441" s="90">
        <f t="shared" si="315"/>
        <v>0</v>
      </c>
      <c r="I441" s="90">
        <f t="shared" si="315"/>
        <v>0</v>
      </c>
      <c r="J441" s="90">
        <f t="shared" si="315"/>
        <v>0</v>
      </c>
      <c r="K441" s="90">
        <f t="shared" si="315"/>
        <v>0</v>
      </c>
      <c r="L441" s="90">
        <f t="shared" si="315"/>
        <v>0</v>
      </c>
      <c r="M441" s="90">
        <f t="shared" si="315"/>
        <v>0</v>
      </c>
      <c r="N441" s="90">
        <f t="shared" si="315"/>
        <v>0</v>
      </c>
      <c r="O441" s="90">
        <f t="shared" si="315"/>
        <v>0</v>
      </c>
      <c r="P441" s="90">
        <f t="shared" si="315"/>
        <v>0</v>
      </c>
      <c r="Q441" s="90">
        <f t="shared" si="315"/>
        <v>0</v>
      </c>
      <c r="R441" s="90">
        <f t="shared" si="315"/>
        <v>0</v>
      </c>
      <c r="S441" s="90">
        <f t="shared" si="315"/>
        <v>0</v>
      </c>
      <c r="T441" s="90">
        <f t="shared" ref="T441:AC441" si="316">T351*T396</f>
        <v>0</v>
      </c>
      <c r="U441" s="90">
        <f t="shared" si="316"/>
        <v>0</v>
      </c>
      <c r="V441" s="90">
        <f t="shared" si="316"/>
        <v>0</v>
      </c>
      <c r="W441" s="90">
        <f t="shared" si="316"/>
        <v>0</v>
      </c>
      <c r="X441" s="90">
        <f t="shared" si="316"/>
        <v>0</v>
      </c>
      <c r="Y441" s="90">
        <f t="shared" si="316"/>
        <v>0</v>
      </c>
      <c r="Z441" s="90">
        <f t="shared" si="316"/>
        <v>0</v>
      </c>
      <c r="AA441" s="90">
        <f t="shared" si="316"/>
        <v>0</v>
      </c>
      <c r="AB441" s="90">
        <f t="shared" si="316"/>
        <v>0</v>
      </c>
      <c r="AC441" s="91">
        <f t="shared" si="316"/>
        <v>0</v>
      </c>
      <c r="AE441" s="476">
        <f t="shared" si="260"/>
        <v>0</v>
      </c>
      <c r="AG441" s="476">
        <f t="shared" ref="AG441" si="317">AG351*AG396</f>
        <v>0</v>
      </c>
      <c r="AI441" s="476">
        <f t="shared" ref="AI441" si="318">AI351*AI396</f>
        <v>0</v>
      </c>
      <c r="AK441" s="202"/>
    </row>
    <row r="442" spans="4:37" ht="12.75" customHeight="1" outlineLevel="1">
      <c r="D442" s="106" t="str">
        <f t="shared" si="258"/>
        <v>[Staff Functions Line 18]</v>
      </c>
      <c r="E442" s="89"/>
      <c r="F442" s="107" t="str">
        <f t="shared" si="263"/>
        <v>£000</v>
      </c>
      <c r="G442" s="90">
        <f t="shared" ref="G442:S442" si="319">G352*G397</f>
        <v>0</v>
      </c>
      <c r="H442" s="90">
        <f t="shared" si="319"/>
        <v>0</v>
      </c>
      <c r="I442" s="90">
        <f t="shared" si="319"/>
        <v>0</v>
      </c>
      <c r="J442" s="90">
        <f t="shared" si="319"/>
        <v>0</v>
      </c>
      <c r="K442" s="90">
        <f t="shared" si="319"/>
        <v>0</v>
      </c>
      <c r="L442" s="90">
        <f t="shared" si="319"/>
        <v>0</v>
      </c>
      <c r="M442" s="90">
        <f t="shared" si="319"/>
        <v>0</v>
      </c>
      <c r="N442" s="90">
        <f t="shared" si="319"/>
        <v>0</v>
      </c>
      <c r="O442" s="90">
        <f t="shared" si="319"/>
        <v>0</v>
      </c>
      <c r="P442" s="90">
        <f t="shared" si="319"/>
        <v>0</v>
      </c>
      <c r="Q442" s="90">
        <f t="shared" si="319"/>
        <v>0</v>
      </c>
      <c r="R442" s="90">
        <f t="shared" si="319"/>
        <v>0</v>
      </c>
      <c r="S442" s="90">
        <f t="shared" si="319"/>
        <v>0</v>
      </c>
      <c r="T442" s="90">
        <f t="shared" ref="T442:AC442" si="320">T352*T397</f>
        <v>0</v>
      </c>
      <c r="U442" s="90">
        <f t="shared" si="320"/>
        <v>0</v>
      </c>
      <c r="V442" s="90">
        <f t="shared" si="320"/>
        <v>0</v>
      </c>
      <c r="W442" s="90">
        <f t="shared" si="320"/>
        <v>0</v>
      </c>
      <c r="X442" s="90">
        <f t="shared" si="320"/>
        <v>0</v>
      </c>
      <c r="Y442" s="90">
        <f t="shared" si="320"/>
        <v>0</v>
      </c>
      <c r="Z442" s="90">
        <f t="shared" si="320"/>
        <v>0</v>
      </c>
      <c r="AA442" s="90">
        <f t="shared" si="320"/>
        <v>0</v>
      </c>
      <c r="AB442" s="90">
        <f t="shared" si="320"/>
        <v>0</v>
      </c>
      <c r="AC442" s="91">
        <f t="shared" si="320"/>
        <v>0</v>
      </c>
      <c r="AE442" s="476">
        <f t="shared" si="260"/>
        <v>0</v>
      </c>
      <c r="AG442" s="476">
        <f t="shared" ref="AG442" si="321">AG352*AG397</f>
        <v>0</v>
      </c>
      <c r="AI442" s="476">
        <f t="shared" ref="AI442" si="322">AI352*AI397</f>
        <v>0</v>
      </c>
      <c r="AK442" s="202"/>
    </row>
    <row r="443" spans="4:37" ht="12.75" customHeight="1" outlineLevel="1">
      <c r="D443" s="106" t="str">
        <f t="shared" si="258"/>
        <v>[Staff Functions Line 19]</v>
      </c>
      <c r="E443" s="89"/>
      <c r="F443" s="107" t="str">
        <f t="shared" si="263"/>
        <v>£000</v>
      </c>
      <c r="G443" s="90">
        <f t="shared" ref="G443:S443" si="323">G353*G398</f>
        <v>0</v>
      </c>
      <c r="H443" s="90">
        <f t="shared" si="323"/>
        <v>0</v>
      </c>
      <c r="I443" s="90">
        <f t="shared" si="323"/>
        <v>0</v>
      </c>
      <c r="J443" s="90">
        <f t="shared" si="323"/>
        <v>0</v>
      </c>
      <c r="K443" s="90">
        <f t="shared" si="323"/>
        <v>0</v>
      </c>
      <c r="L443" s="90">
        <f t="shared" si="323"/>
        <v>0</v>
      </c>
      <c r="M443" s="90">
        <f t="shared" si="323"/>
        <v>0</v>
      </c>
      <c r="N443" s="90">
        <f t="shared" si="323"/>
        <v>0</v>
      </c>
      <c r="O443" s="90">
        <f t="shared" si="323"/>
        <v>0</v>
      </c>
      <c r="P443" s="90">
        <f t="shared" si="323"/>
        <v>0</v>
      </c>
      <c r="Q443" s="90">
        <f t="shared" si="323"/>
        <v>0</v>
      </c>
      <c r="R443" s="90">
        <f t="shared" si="323"/>
        <v>0</v>
      </c>
      <c r="S443" s="90">
        <f t="shared" si="323"/>
        <v>0</v>
      </c>
      <c r="T443" s="90">
        <f t="shared" ref="T443:AC443" si="324">T353*T398</f>
        <v>0</v>
      </c>
      <c r="U443" s="90">
        <f t="shared" si="324"/>
        <v>0</v>
      </c>
      <c r="V443" s="90">
        <f t="shared" si="324"/>
        <v>0</v>
      </c>
      <c r="W443" s="90">
        <f t="shared" si="324"/>
        <v>0</v>
      </c>
      <c r="X443" s="90">
        <f t="shared" si="324"/>
        <v>0</v>
      </c>
      <c r="Y443" s="90">
        <f t="shared" si="324"/>
        <v>0</v>
      </c>
      <c r="Z443" s="90">
        <f t="shared" si="324"/>
        <v>0</v>
      </c>
      <c r="AA443" s="90">
        <f t="shared" si="324"/>
        <v>0</v>
      </c>
      <c r="AB443" s="90">
        <f t="shared" si="324"/>
        <v>0</v>
      </c>
      <c r="AC443" s="91">
        <f t="shared" si="324"/>
        <v>0</v>
      </c>
      <c r="AE443" s="476">
        <f t="shared" si="260"/>
        <v>0</v>
      </c>
      <c r="AG443" s="476">
        <f t="shared" ref="AG443" si="325">AG353*AG398</f>
        <v>0</v>
      </c>
      <c r="AI443" s="476">
        <f t="shared" ref="AI443" si="326">AI353*AI398</f>
        <v>0</v>
      </c>
      <c r="AK443" s="202"/>
    </row>
    <row r="444" spans="4:37" ht="12.75" customHeight="1" outlineLevel="1">
      <c r="D444" s="106" t="str">
        <f t="shared" si="258"/>
        <v>[Staff Functions Line 20]</v>
      </c>
      <c r="E444" s="89"/>
      <c r="F444" s="107" t="str">
        <f t="shared" si="263"/>
        <v>£000</v>
      </c>
      <c r="G444" s="90">
        <f t="shared" ref="G444:S444" si="327">G354*G399</f>
        <v>0</v>
      </c>
      <c r="H444" s="90">
        <f t="shared" si="327"/>
        <v>0</v>
      </c>
      <c r="I444" s="90">
        <f t="shared" si="327"/>
        <v>0</v>
      </c>
      <c r="J444" s="90">
        <f t="shared" si="327"/>
        <v>0</v>
      </c>
      <c r="K444" s="90">
        <f t="shared" si="327"/>
        <v>0</v>
      </c>
      <c r="L444" s="90">
        <f t="shared" si="327"/>
        <v>0</v>
      </c>
      <c r="M444" s="90">
        <f t="shared" si="327"/>
        <v>0</v>
      </c>
      <c r="N444" s="90">
        <f t="shared" si="327"/>
        <v>0</v>
      </c>
      <c r="O444" s="90">
        <f t="shared" si="327"/>
        <v>0</v>
      </c>
      <c r="P444" s="90">
        <f t="shared" si="327"/>
        <v>0</v>
      </c>
      <c r="Q444" s="90">
        <f t="shared" si="327"/>
        <v>0</v>
      </c>
      <c r="R444" s="90">
        <f t="shared" si="327"/>
        <v>0</v>
      </c>
      <c r="S444" s="90">
        <f t="shared" si="327"/>
        <v>0</v>
      </c>
      <c r="T444" s="90">
        <f t="shared" ref="T444:AC444" si="328">T354*T399</f>
        <v>0</v>
      </c>
      <c r="U444" s="90">
        <f t="shared" si="328"/>
        <v>0</v>
      </c>
      <c r="V444" s="90">
        <f t="shared" si="328"/>
        <v>0</v>
      </c>
      <c r="W444" s="90">
        <f t="shared" si="328"/>
        <v>0</v>
      </c>
      <c r="X444" s="90">
        <f t="shared" si="328"/>
        <v>0</v>
      </c>
      <c r="Y444" s="90">
        <f t="shared" si="328"/>
        <v>0</v>
      </c>
      <c r="Z444" s="90">
        <f t="shared" si="328"/>
        <v>0</v>
      </c>
      <c r="AA444" s="90">
        <f t="shared" si="328"/>
        <v>0</v>
      </c>
      <c r="AB444" s="90">
        <f t="shared" si="328"/>
        <v>0</v>
      </c>
      <c r="AC444" s="91">
        <f t="shared" si="328"/>
        <v>0</v>
      </c>
      <c r="AE444" s="476">
        <f t="shared" si="260"/>
        <v>0</v>
      </c>
      <c r="AG444" s="476">
        <f t="shared" ref="AG444" si="329">AG354*AG399</f>
        <v>0</v>
      </c>
      <c r="AI444" s="476">
        <f t="shared" ref="AI444" si="330">AI354*AI399</f>
        <v>0</v>
      </c>
      <c r="AK444" s="202"/>
    </row>
    <row r="445" spans="4:37" ht="12.75" customHeight="1" outlineLevel="1">
      <c r="D445" s="106" t="str">
        <f t="shared" si="258"/>
        <v>[Staff Functions Line 21]</v>
      </c>
      <c r="E445" s="89"/>
      <c r="F445" s="107" t="str">
        <f t="shared" si="263"/>
        <v>£000</v>
      </c>
      <c r="G445" s="90">
        <f t="shared" ref="G445:S445" si="331">G355*G400</f>
        <v>0</v>
      </c>
      <c r="H445" s="90">
        <f t="shared" si="331"/>
        <v>0</v>
      </c>
      <c r="I445" s="90">
        <f t="shared" si="331"/>
        <v>0</v>
      </c>
      <c r="J445" s="90">
        <f t="shared" si="331"/>
        <v>0</v>
      </c>
      <c r="K445" s="90">
        <f t="shared" si="331"/>
        <v>0</v>
      </c>
      <c r="L445" s="90">
        <f t="shared" si="331"/>
        <v>0</v>
      </c>
      <c r="M445" s="90">
        <f t="shared" si="331"/>
        <v>0</v>
      </c>
      <c r="N445" s="90">
        <f t="shared" si="331"/>
        <v>0</v>
      </c>
      <c r="O445" s="90">
        <f t="shared" si="331"/>
        <v>0</v>
      </c>
      <c r="P445" s="90">
        <f t="shared" si="331"/>
        <v>0</v>
      </c>
      <c r="Q445" s="90">
        <f t="shared" si="331"/>
        <v>0</v>
      </c>
      <c r="R445" s="90">
        <f t="shared" si="331"/>
        <v>0</v>
      </c>
      <c r="S445" s="90">
        <f t="shared" si="331"/>
        <v>0</v>
      </c>
      <c r="T445" s="90">
        <f t="shared" ref="T445:AC445" si="332">T355*T400</f>
        <v>0</v>
      </c>
      <c r="U445" s="90">
        <f t="shared" si="332"/>
        <v>0</v>
      </c>
      <c r="V445" s="90">
        <f t="shared" si="332"/>
        <v>0</v>
      </c>
      <c r="W445" s="90">
        <f t="shared" si="332"/>
        <v>0</v>
      </c>
      <c r="X445" s="90">
        <f t="shared" si="332"/>
        <v>0</v>
      </c>
      <c r="Y445" s="90">
        <f t="shared" si="332"/>
        <v>0</v>
      </c>
      <c r="Z445" s="90">
        <f t="shared" si="332"/>
        <v>0</v>
      </c>
      <c r="AA445" s="90">
        <f t="shared" si="332"/>
        <v>0</v>
      </c>
      <c r="AB445" s="90">
        <f t="shared" si="332"/>
        <v>0</v>
      </c>
      <c r="AC445" s="91">
        <f t="shared" si="332"/>
        <v>0</v>
      </c>
      <c r="AE445" s="476">
        <f t="shared" si="260"/>
        <v>0</v>
      </c>
      <c r="AG445" s="476">
        <f t="shared" ref="AG445" si="333">AG355*AG400</f>
        <v>0</v>
      </c>
      <c r="AI445" s="476">
        <f t="shared" ref="AI445" si="334">AI355*AI400</f>
        <v>0</v>
      </c>
      <c r="AK445" s="202"/>
    </row>
    <row r="446" spans="4:37" ht="12.75" customHeight="1" outlineLevel="1">
      <c r="D446" s="106" t="str">
        <f t="shared" si="258"/>
        <v>[Staff Functions Line 22]</v>
      </c>
      <c r="E446" s="89"/>
      <c r="F446" s="107" t="str">
        <f t="shared" si="263"/>
        <v>£000</v>
      </c>
      <c r="G446" s="90">
        <f t="shared" ref="G446:S446" si="335">G356*G401</f>
        <v>0</v>
      </c>
      <c r="H446" s="90">
        <f t="shared" si="335"/>
        <v>0</v>
      </c>
      <c r="I446" s="90">
        <f t="shared" si="335"/>
        <v>0</v>
      </c>
      <c r="J446" s="90">
        <f t="shared" si="335"/>
        <v>0</v>
      </c>
      <c r="K446" s="90">
        <f t="shared" si="335"/>
        <v>0</v>
      </c>
      <c r="L446" s="90">
        <f t="shared" si="335"/>
        <v>0</v>
      </c>
      <c r="M446" s="90">
        <f t="shared" si="335"/>
        <v>0</v>
      </c>
      <c r="N446" s="90">
        <f t="shared" si="335"/>
        <v>0</v>
      </c>
      <c r="O446" s="90">
        <f t="shared" si="335"/>
        <v>0</v>
      </c>
      <c r="P446" s="90">
        <f t="shared" si="335"/>
        <v>0</v>
      </c>
      <c r="Q446" s="90">
        <f t="shared" si="335"/>
        <v>0</v>
      </c>
      <c r="R446" s="90">
        <f t="shared" si="335"/>
        <v>0</v>
      </c>
      <c r="S446" s="90">
        <f t="shared" si="335"/>
        <v>0</v>
      </c>
      <c r="T446" s="90">
        <f t="shared" ref="T446:AC446" si="336">T356*T401</f>
        <v>0</v>
      </c>
      <c r="U446" s="90">
        <f t="shared" si="336"/>
        <v>0</v>
      </c>
      <c r="V446" s="90">
        <f t="shared" si="336"/>
        <v>0</v>
      </c>
      <c r="W446" s="90">
        <f t="shared" si="336"/>
        <v>0</v>
      </c>
      <c r="X446" s="90">
        <f t="shared" si="336"/>
        <v>0</v>
      </c>
      <c r="Y446" s="90">
        <f t="shared" si="336"/>
        <v>0</v>
      </c>
      <c r="Z446" s="90">
        <f t="shared" si="336"/>
        <v>0</v>
      </c>
      <c r="AA446" s="90">
        <f t="shared" si="336"/>
        <v>0</v>
      </c>
      <c r="AB446" s="90">
        <f t="shared" si="336"/>
        <v>0</v>
      </c>
      <c r="AC446" s="91">
        <f t="shared" si="336"/>
        <v>0</v>
      </c>
      <c r="AE446" s="476">
        <f t="shared" si="260"/>
        <v>0</v>
      </c>
      <c r="AG446" s="476">
        <f t="shared" ref="AG446" si="337">AG356*AG401</f>
        <v>0</v>
      </c>
      <c r="AI446" s="476">
        <f t="shared" ref="AI446" si="338">AI356*AI401</f>
        <v>0</v>
      </c>
      <c r="AK446" s="202"/>
    </row>
    <row r="447" spans="4:37" ht="12.75" customHeight="1" outlineLevel="1">
      <c r="D447" s="106" t="str">
        <f t="shared" si="258"/>
        <v>[Staff Functions Line 23]</v>
      </c>
      <c r="E447" s="89"/>
      <c r="F447" s="107" t="str">
        <f t="shared" si="263"/>
        <v>£000</v>
      </c>
      <c r="G447" s="90">
        <f t="shared" ref="G447:S447" si="339">G357*G402</f>
        <v>0</v>
      </c>
      <c r="H447" s="90">
        <f t="shared" si="339"/>
        <v>0</v>
      </c>
      <c r="I447" s="90">
        <f t="shared" si="339"/>
        <v>0</v>
      </c>
      <c r="J447" s="90">
        <f t="shared" si="339"/>
        <v>0</v>
      </c>
      <c r="K447" s="90">
        <f t="shared" si="339"/>
        <v>0</v>
      </c>
      <c r="L447" s="90">
        <f t="shared" si="339"/>
        <v>0</v>
      </c>
      <c r="M447" s="90">
        <f t="shared" si="339"/>
        <v>0</v>
      </c>
      <c r="N447" s="90">
        <f t="shared" si="339"/>
        <v>0</v>
      </c>
      <c r="O447" s="90">
        <f t="shared" si="339"/>
        <v>0</v>
      </c>
      <c r="P447" s="90">
        <f t="shared" si="339"/>
        <v>0</v>
      </c>
      <c r="Q447" s="90">
        <f t="shared" si="339"/>
        <v>0</v>
      </c>
      <c r="R447" s="90">
        <f t="shared" si="339"/>
        <v>0</v>
      </c>
      <c r="S447" s="90">
        <f t="shared" si="339"/>
        <v>0</v>
      </c>
      <c r="T447" s="90">
        <f t="shared" ref="T447:AC447" si="340">T357*T402</f>
        <v>0</v>
      </c>
      <c r="U447" s="90">
        <f t="shared" si="340"/>
        <v>0</v>
      </c>
      <c r="V447" s="90">
        <f t="shared" si="340"/>
        <v>0</v>
      </c>
      <c r="W447" s="90">
        <f t="shared" si="340"/>
        <v>0</v>
      </c>
      <c r="X447" s="90">
        <f t="shared" si="340"/>
        <v>0</v>
      </c>
      <c r="Y447" s="90">
        <f t="shared" si="340"/>
        <v>0</v>
      </c>
      <c r="Z447" s="90">
        <f t="shared" si="340"/>
        <v>0</v>
      </c>
      <c r="AA447" s="90">
        <f t="shared" si="340"/>
        <v>0</v>
      </c>
      <c r="AB447" s="90">
        <f t="shared" si="340"/>
        <v>0</v>
      </c>
      <c r="AC447" s="91">
        <f t="shared" si="340"/>
        <v>0</v>
      </c>
      <c r="AE447" s="476">
        <f t="shared" si="260"/>
        <v>0</v>
      </c>
      <c r="AG447" s="476">
        <f t="shared" ref="AG447" si="341">AG357*AG402</f>
        <v>0</v>
      </c>
      <c r="AI447" s="476">
        <f t="shared" ref="AI447" si="342">AI357*AI402</f>
        <v>0</v>
      </c>
      <c r="AK447" s="202"/>
    </row>
    <row r="448" spans="4:37" ht="12.75" customHeight="1" outlineLevel="1">
      <c r="D448" s="106" t="str">
        <f t="shared" si="258"/>
        <v>[Staff Functions Line 24]</v>
      </c>
      <c r="E448" s="89"/>
      <c r="F448" s="107" t="str">
        <f t="shared" si="263"/>
        <v>£000</v>
      </c>
      <c r="G448" s="90">
        <f t="shared" ref="G448:S448" si="343">G358*G403</f>
        <v>0</v>
      </c>
      <c r="H448" s="90">
        <f t="shared" si="343"/>
        <v>0</v>
      </c>
      <c r="I448" s="90">
        <f t="shared" si="343"/>
        <v>0</v>
      </c>
      <c r="J448" s="90">
        <f t="shared" si="343"/>
        <v>0</v>
      </c>
      <c r="K448" s="90">
        <f t="shared" si="343"/>
        <v>0</v>
      </c>
      <c r="L448" s="90">
        <f t="shared" si="343"/>
        <v>0</v>
      </c>
      <c r="M448" s="90">
        <f t="shared" si="343"/>
        <v>0</v>
      </c>
      <c r="N448" s="90">
        <f t="shared" si="343"/>
        <v>0</v>
      </c>
      <c r="O448" s="90">
        <f t="shared" si="343"/>
        <v>0</v>
      </c>
      <c r="P448" s="90">
        <f t="shared" si="343"/>
        <v>0</v>
      </c>
      <c r="Q448" s="90">
        <f t="shared" si="343"/>
        <v>0</v>
      </c>
      <c r="R448" s="90">
        <f t="shared" si="343"/>
        <v>0</v>
      </c>
      <c r="S448" s="90">
        <f t="shared" si="343"/>
        <v>0</v>
      </c>
      <c r="T448" s="90">
        <f t="shared" ref="T448:AB448" si="344">T358*T403</f>
        <v>0</v>
      </c>
      <c r="U448" s="90">
        <f t="shared" si="344"/>
        <v>0</v>
      </c>
      <c r="V448" s="90">
        <f t="shared" si="344"/>
        <v>0</v>
      </c>
      <c r="W448" s="90">
        <f t="shared" si="344"/>
        <v>0</v>
      </c>
      <c r="X448" s="90">
        <f t="shared" si="344"/>
        <v>0</v>
      </c>
      <c r="Y448" s="90">
        <f t="shared" si="344"/>
        <v>0</v>
      </c>
      <c r="Z448" s="90">
        <f t="shared" si="344"/>
        <v>0</v>
      </c>
      <c r="AA448" s="90">
        <f t="shared" si="344"/>
        <v>0</v>
      </c>
      <c r="AB448" s="90">
        <f t="shared" si="344"/>
        <v>0</v>
      </c>
      <c r="AC448" s="91">
        <f t="shared" ref="AC448" si="345">AC358*AC403</f>
        <v>0</v>
      </c>
      <c r="AE448" s="476">
        <f t="shared" ref="AE448" si="346">AE358*AE403</f>
        <v>0</v>
      </c>
      <c r="AG448" s="476">
        <f t="shared" ref="AG448" si="347">AG358*AG403</f>
        <v>0</v>
      </c>
      <c r="AI448" s="476">
        <f t="shared" ref="AI448" si="348">AI358*AI403</f>
        <v>0</v>
      </c>
      <c r="AK448" s="202"/>
    </row>
    <row r="449" spans="4:37" ht="12.75" customHeight="1" outlineLevel="1">
      <c r="D449" s="106" t="str">
        <f t="shared" si="258"/>
        <v>[Staff Functions Line 25]</v>
      </c>
      <c r="E449" s="89"/>
      <c r="F449" s="107" t="str">
        <f t="shared" si="263"/>
        <v>£000</v>
      </c>
      <c r="G449" s="90">
        <f t="shared" ref="G449:S449" si="349">G359*G404</f>
        <v>0</v>
      </c>
      <c r="H449" s="90">
        <f t="shared" si="349"/>
        <v>0</v>
      </c>
      <c r="I449" s="90">
        <f t="shared" si="349"/>
        <v>0</v>
      </c>
      <c r="J449" s="90">
        <f t="shared" si="349"/>
        <v>0</v>
      </c>
      <c r="K449" s="90">
        <f t="shared" si="349"/>
        <v>0</v>
      </c>
      <c r="L449" s="90">
        <f t="shared" si="349"/>
        <v>0</v>
      </c>
      <c r="M449" s="90">
        <f t="shared" si="349"/>
        <v>0</v>
      </c>
      <c r="N449" s="90">
        <f t="shared" si="349"/>
        <v>0</v>
      </c>
      <c r="O449" s="90">
        <f t="shared" si="349"/>
        <v>0</v>
      </c>
      <c r="P449" s="90">
        <f t="shared" si="349"/>
        <v>0</v>
      </c>
      <c r="Q449" s="90">
        <f t="shared" si="349"/>
        <v>0</v>
      </c>
      <c r="R449" s="90">
        <f t="shared" si="349"/>
        <v>0</v>
      </c>
      <c r="S449" s="90">
        <f t="shared" si="349"/>
        <v>0</v>
      </c>
      <c r="T449" s="90">
        <f t="shared" ref="T449:AC449" si="350">T359*T404</f>
        <v>0</v>
      </c>
      <c r="U449" s="90">
        <f t="shared" si="350"/>
        <v>0</v>
      </c>
      <c r="V449" s="90">
        <f t="shared" si="350"/>
        <v>0</v>
      </c>
      <c r="W449" s="90">
        <f t="shared" si="350"/>
        <v>0</v>
      </c>
      <c r="X449" s="90">
        <f t="shared" si="350"/>
        <v>0</v>
      </c>
      <c r="Y449" s="90">
        <f t="shared" si="350"/>
        <v>0</v>
      </c>
      <c r="Z449" s="90">
        <f t="shared" si="350"/>
        <v>0</v>
      </c>
      <c r="AA449" s="90">
        <f t="shared" si="350"/>
        <v>0</v>
      </c>
      <c r="AB449" s="90">
        <f t="shared" si="350"/>
        <v>0</v>
      </c>
      <c r="AC449" s="91">
        <f t="shared" si="350"/>
        <v>0</v>
      </c>
      <c r="AE449" s="476">
        <f t="shared" ref="AE449" si="351">AE359*AE404</f>
        <v>0</v>
      </c>
      <c r="AG449" s="476">
        <f t="shared" ref="AG449" si="352">AG359*AG404</f>
        <v>0</v>
      </c>
      <c r="AI449" s="476">
        <f t="shared" ref="AI449" si="353">AI359*AI404</f>
        <v>0</v>
      </c>
      <c r="AK449" s="202"/>
    </row>
    <row r="450" spans="4:37" ht="12.75" customHeight="1" outlineLevel="1">
      <c r="D450" s="106" t="str">
        <f t="shared" si="258"/>
        <v>[Staff Functions Line 26]</v>
      </c>
      <c r="E450" s="89"/>
      <c r="F450" s="107" t="str">
        <f t="shared" si="263"/>
        <v>£000</v>
      </c>
      <c r="G450" s="90">
        <f t="shared" ref="G450:S450" si="354">G360*G405</f>
        <v>0</v>
      </c>
      <c r="H450" s="90">
        <f t="shared" si="354"/>
        <v>0</v>
      </c>
      <c r="I450" s="90">
        <f t="shared" si="354"/>
        <v>0</v>
      </c>
      <c r="J450" s="90">
        <f t="shared" si="354"/>
        <v>0</v>
      </c>
      <c r="K450" s="90">
        <f t="shared" si="354"/>
        <v>0</v>
      </c>
      <c r="L450" s="90">
        <f t="shared" si="354"/>
        <v>0</v>
      </c>
      <c r="M450" s="90">
        <f t="shared" si="354"/>
        <v>0</v>
      </c>
      <c r="N450" s="90">
        <f t="shared" si="354"/>
        <v>0</v>
      </c>
      <c r="O450" s="90">
        <f t="shared" si="354"/>
        <v>0</v>
      </c>
      <c r="P450" s="90">
        <f t="shared" si="354"/>
        <v>0</v>
      </c>
      <c r="Q450" s="90">
        <f t="shared" si="354"/>
        <v>0</v>
      </c>
      <c r="R450" s="90">
        <f t="shared" si="354"/>
        <v>0</v>
      </c>
      <c r="S450" s="90">
        <f t="shared" si="354"/>
        <v>0</v>
      </c>
      <c r="T450" s="90">
        <f t="shared" ref="T450:AC450" si="355">T360*T405</f>
        <v>0</v>
      </c>
      <c r="U450" s="90">
        <f t="shared" si="355"/>
        <v>0</v>
      </c>
      <c r="V450" s="90">
        <f t="shared" si="355"/>
        <v>0</v>
      </c>
      <c r="W450" s="90">
        <f t="shared" si="355"/>
        <v>0</v>
      </c>
      <c r="X450" s="90">
        <f t="shared" si="355"/>
        <v>0</v>
      </c>
      <c r="Y450" s="90">
        <f t="shared" si="355"/>
        <v>0</v>
      </c>
      <c r="Z450" s="90">
        <f t="shared" si="355"/>
        <v>0</v>
      </c>
      <c r="AA450" s="90">
        <f t="shared" si="355"/>
        <v>0</v>
      </c>
      <c r="AB450" s="90">
        <f t="shared" si="355"/>
        <v>0</v>
      </c>
      <c r="AC450" s="91">
        <f t="shared" si="355"/>
        <v>0</v>
      </c>
      <c r="AE450" s="476">
        <f t="shared" ref="AE450" si="356">AE360*AE405</f>
        <v>0</v>
      </c>
      <c r="AG450" s="476">
        <f t="shared" ref="AG450" si="357">AG360*AG405</f>
        <v>0</v>
      </c>
      <c r="AI450" s="476">
        <f t="shared" ref="AI450" si="358">AI360*AI405</f>
        <v>0</v>
      </c>
      <c r="AK450" s="202"/>
    </row>
    <row r="451" spans="4:37" ht="12.75" customHeight="1" outlineLevel="1">
      <c r="D451" s="106" t="str">
        <f t="shared" si="258"/>
        <v>[Staff Functions Line 27]</v>
      </c>
      <c r="E451" s="89"/>
      <c r="F451" s="107" t="str">
        <f t="shared" si="263"/>
        <v>£000</v>
      </c>
      <c r="G451" s="90">
        <f t="shared" ref="G451:S451" si="359">G361*G406</f>
        <v>0</v>
      </c>
      <c r="H451" s="90">
        <f t="shared" si="359"/>
        <v>0</v>
      </c>
      <c r="I451" s="90">
        <f t="shared" si="359"/>
        <v>0</v>
      </c>
      <c r="J451" s="90">
        <f t="shared" si="359"/>
        <v>0</v>
      </c>
      <c r="K451" s="90">
        <f t="shared" si="359"/>
        <v>0</v>
      </c>
      <c r="L451" s="90">
        <f t="shared" si="359"/>
        <v>0</v>
      </c>
      <c r="M451" s="90">
        <f t="shared" si="359"/>
        <v>0</v>
      </c>
      <c r="N451" s="90">
        <f t="shared" si="359"/>
        <v>0</v>
      </c>
      <c r="O451" s="90">
        <f t="shared" si="359"/>
        <v>0</v>
      </c>
      <c r="P451" s="90">
        <f t="shared" si="359"/>
        <v>0</v>
      </c>
      <c r="Q451" s="90">
        <f t="shared" si="359"/>
        <v>0</v>
      </c>
      <c r="R451" s="90">
        <f t="shared" si="359"/>
        <v>0</v>
      </c>
      <c r="S451" s="90">
        <f t="shared" si="359"/>
        <v>0</v>
      </c>
      <c r="T451" s="90">
        <f t="shared" ref="T451:AC451" si="360">T361*T406</f>
        <v>0</v>
      </c>
      <c r="U451" s="90">
        <f t="shared" si="360"/>
        <v>0</v>
      </c>
      <c r="V451" s="90">
        <f t="shared" si="360"/>
        <v>0</v>
      </c>
      <c r="W451" s="90">
        <f t="shared" si="360"/>
        <v>0</v>
      </c>
      <c r="X451" s="90">
        <f t="shared" si="360"/>
        <v>0</v>
      </c>
      <c r="Y451" s="90">
        <f t="shared" si="360"/>
        <v>0</v>
      </c>
      <c r="Z451" s="90">
        <f t="shared" si="360"/>
        <v>0</v>
      </c>
      <c r="AA451" s="90">
        <f t="shared" si="360"/>
        <v>0</v>
      </c>
      <c r="AB451" s="90">
        <f t="shared" si="360"/>
        <v>0</v>
      </c>
      <c r="AC451" s="91">
        <f t="shared" si="360"/>
        <v>0</v>
      </c>
      <c r="AE451" s="476">
        <f t="shared" ref="AE451" si="361">AE361*AE406</f>
        <v>0</v>
      </c>
      <c r="AG451" s="476">
        <f t="shared" ref="AG451" si="362">AG361*AG406</f>
        <v>0</v>
      </c>
      <c r="AI451" s="476">
        <f t="shared" ref="AI451" si="363">AI361*AI406</f>
        <v>0</v>
      </c>
      <c r="AK451" s="202"/>
    </row>
    <row r="452" spans="4:37" ht="12.75" customHeight="1" outlineLevel="1">
      <c r="D452" s="106" t="str">
        <f t="shared" si="258"/>
        <v>[Staff Functions Line 28]</v>
      </c>
      <c r="E452" s="89"/>
      <c r="F452" s="107" t="str">
        <f t="shared" si="263"/>
        <v>£000</v>
      </c>
      <c r="G452" s="90">
        <f t="shared" ref="G452:S452" si="364">G362*G407</f>
        <v>0</v>
      </c>
      <c r="H452" s="90">
        <f t="shared" si="364"/>
        <v>0</v>
      </c>
      <c r="I452" s="90">
        <f t="shared" si="364"/>
        <v>0</v>
      </c>
      <c r="J452" s="90">
        <f t="shared" si="364"/>
        <v>0</v>
      </c>
      <c r="K452" s="90">
        <f t="shared" si="364"/>
        <v>0</v>
      </c>
      <c r="L452" s="90">
        <f t="shared" si="364"/>
        <v>0</v>
      </c>
      <c r="M452" s="90">
        <f t="shared" si="364"/>
        <v>0</v>
      </c>
      <c r="N452" s="90">
        <f t="shared" si="364"/>
        <v>0</v>
      </c>
      <c r="O452" s="90">
        <f t="shared" si="364"/>
        <v>0</v>
      </c>
      <c r="P452" s="90">
        <f t="shared" si="364"/>
        <v>0</v>
      </c>
      <c r="Q452" s="90">
        <f t="shared" si="364"/>
        <v>0</v>
      </c>
      <c r="R452" s="90">
        <f t="shared" si="364"/>
        <v>0</v>
      </c>
      <c r="S452" s="90">
        <f t="shared" si="364"/>
        <v>0</v>
      </c>
      <c r="T452" s="90">
        <f t="shared" ref="T452:AC452" si="365">T362*T407</f>
        <v>0</v>
      </c>
      <c r="U452" s="90">
        <f t="shared" si="365"/>
        <v>0</v>
      </c>
      <c r="V452" s="90">
        <f t="shared" si="365"/>
        <v>0</v>
      </c>
      <c r="W452" s="90">
        <f t="shared" si="365"/>
        <v>0</v>
      </c>
      <c r="X452" s="90">
        <f t="shared" si="365"/>
        <v>0</v>
      </c>
      <c r="Y452" s="90">
        <f t="shared" si="365"/>
        <v>0</v>
      </c>
      <c r="Z452" s="90">
        <f t="shared" si="365"/>
        <v>0</v>
      </c>
      <c r="AA452" s="90">
        <f t="shared" si="365"/>
        <v>0</v>
      </c>
      <c r="AB452" s="90">
        <f t="shared" si="365"/>
        <v>0</v>
      </c>
      <c r="AC452" s="91">
        <f t="shared" si="365"/>
        <v>0</v>
      </c>
      <c r="AE452" s="476">
        <f t="shared" ref="AE452" si="366">AE362*AE407</f>
        <v>0</v>
      </c>
      <c r="AG452" s="476">
        <f t="shared" ref="AG452" si="367">AG362*AG407</f>
        <v>0</v>
      </c>
      <c r="AI452" s="476">
        <f t="shared" ref="AI452" si="368">AI362*AI407</f>
        <v>0</v>
      </c>
      <c r="AK452" s="202"/>
    </row>
    <row r="453" spans="4:37" ht="12.75" customHeight="1" outlineLevel="1">
      <c r="D453" s="106" t="str">
        <f t="shared" si="258"/>
        <v>[Staff Functions Line 29]</v>
      </c>
      <c r="E453" s="89"/>
      <c r="F453" s="107" t="str">
        <f t="shared" si="263"/>
        <v>£000</v>
      </c>
      <c r="G453" s="90">
        <f t="shared" ref="G453:S453" si="369">G363*G408</f>
        <v>0</v>
      </c>
      <c r="H453" s="90">
        <f t="shared" si="369"/>
        <v>0</v>
      </c>
      <c r="I453" s="90">
        <f t="shared" si="369"/>
        <v>0</v>
      </c>
      <c r="J453" s="90">
        <f t="shared" si="369"/>
        <v>0</v>
      </c>
      <c r="K453" s="90">
        <f t="shared" si="369"/>
        <v>0</v>
      </c>
      <c r="L453" s="90">
        <f t="shared" si="369"/>
        <v>0</v>
      </c>
      <c r="M453" s="90">
        <f t="shared" si="369"/>
        <v>0</v>
      </c>
      <c r="N453" s="90">
        <f t="shared" si="369"/>
        <v>0</v>
      </c>
      <c r="O453" s="90">
        <f t="shared" si="369"/>
        <v>0</v>
      </c>
      <c r="P453" s="90">
        <f t="shared" si="369"/>
        <v>0</v>
      </c>
      <c r="Q453" s="90">
        <f t="shared" si="369"/>
        <v>0</v>
      </c>
      <c r="R453" s="90">
        <f t="shared" si="369"/>
        <v>0</v>
      </c>
      <c r="S453" s="90">
        <f t="shared" si="369"/>
        <v>0</v>
      </c>
      <c r="T453" s="90">
        <f t="shared" ref="T453:AC453" si="370">T363*T408</f>
        <v>0</v>
      </c>
      <c r="U453" s="90">
        <f t="shared" si="370"/>
        <v>0</v>
      </c>
      <c r="V453" s="90">
        <f t="shared" si="370"/>
        <v>0</v>
      </c>
      <c r="W453" s="90">
        <f t="shared" si="370"/>
        <v>0</v>
      </c>
      <c r="X453" s="90">
        <f t="shared" si="370"/>
        <v>0</v>
      </c>
      <c r="Y453" s="90">
        <f t="shared" si="370"/>
        <v>0</v>
      </c>
      <c r="Z453" s="90">
        <f t="shared" si="370"/>
        <v>0</v>
      </c>
      <c r="AA453" s="90">
        <f t="shared" si="370"/>
        <v>0</v>
      </c>
      <c r="AB453" s="90">
        <f t="shared" si="370"/>
        <v>0</v>
      </c>
      <c r="AC453" s="91">
        <f t="shared" si="370"/>
        <v>0</v>
      </c>
      <c r="AE453" s="476">
        <f t="shared" ref="AE453" si="371">AE363*AE408</f>
        <v>0</v>
      </c>
      <c r="AG453" s="476">
        <f t="shared" ref="AG453" si="372">AG363*AG408</f>
        <v>0</v>
      </c>
      <c r="AI453" s="476">
        <f t="shared" ref="AI453" si="373">AI363*AI408</f>
        <v>0</v>
      </c>
      <c r="AK453" s="202"/>
    </row>
    <row r="454" spans="4:37" ht="12.75" customHeight="1" outlineLevel="1">
      <c r="D454" s="106" t="str">
        <f t="shared" si="258"/>
        <v>[Staff Functions Line 30]</v>
      </c>
      <c r="E454" s="89"/>
      <c r="F454" s="107" t="str">
        <f t="shared" si="263"/>
        <v>£000</v>
      </c>
      <c r="G454" s="90">
        <f t="shared" ref="G454:S454" si="374">G364*G409</f>
        <v>0</v>
      </c>
      <c r="H454" s="90">
        <f t="shared" si="374"/>
        <v>0</v>
      </c>
      <c r="I454" s="90">
        <f t="shared" si="374"/>
        <v>0</v>
      </c>
      <c r="J454" s="90">
        <f t="shared" si="374"/>
        <v>0</v>
      </c>
      <c r="K454" s="90">
        <f t="shared" si="374"/>
        <v>0</v>
      </c>
      <c r="L454" s="90">
        <f t="shared" si="374"/>
        <v>0</v>
      </c>
      <c r="M454" s="90">
        <f t="shared" si="374"/>
        <v>0</v>
      </c>
      <c r="N454" s="90">
        <f t="shared" si="374"/>
        <v>0</v>
      </c>
      <c r="O454" s="90">
        <f t="shared" si="374"/>
        <v>0</v>
      </c>
      <c r="P454" s="90">
        <f t="shared" si="374"/>
        <v>0</v>
      </c>
      <c r="Q454" s="90">
        <f t="shared" si="374"/>
        <v>0</v>
      </c>
      <c r="R454" s="90">
        <f t="shared" si="374"/>
        <v>0</v>
      </c>
      <c r="S454" s="90">
        <f t="shared" si="374"/>
        <v>0</v>
      </c>
      <c r="T454" s="90">
        <f t="shared" ref="T454:AC454" si="375">T364*T409</f>
        <v>0</v>
      </c>
      <c r="U454" s="90">
        <f t="shared" si="375"/>
        <v>0</v>
      </c>
      <c r="V454" s="90">
        <f t="shared" si="375"/>
        <v>0</v>
      </c>
      <c r="W454" s="90">
        <f t="shared" si="375"/>
        <v>0</v>
      </c>
      <c r="X454" s="90">
        <f t="shared" si="375"/>
        <v>0</v>
      </c>
      <c r="Y454" s="90">
        <f t="shared" si="375"/>
        <v>0</v>
      </c>
      <c r="Z454" s="90">
        <f t="shared" si="375"/>
        <v>0</v>
      </c>
      <c r="AA454" s="90">
        <f t="shared" si="375"/>
        <v>0</v>
      </c>
      <c r="AB454" s="90">
        <f t="shared" si="375"/>
        <v>0</v>
      </c>
      <c r="AC454" s="91">
        <f t="shared" si="375"/>
        <v>0</v>
      </c>
      <c r="AE454" s="476">
        <f t="shared" ref="AE454:AE459" si="376">AE364*AE409</f>
        <v>0</v>
      </c>
      <c r="AG454" s="476">
        <f t="shared" ref="AG454" si="377">AG364*AG409</f>
        <v>0</v>
      </c>
      <c r="AI454" s="476">
        <f t="shared" ref="AI454" si="378">AI364*AI409</f>
        <v>0</v>
      </c>
      <c r="AK454" s="202"/>
    </row>
    <row r="455" spans="4:37" ht="12.75" customHeight="1" outlineLevel="1">
      <c r="D455" s="106" t="str">
        <f t="shared" si="258"/>
        <v>[Staff Functions Line 31]</v>
      </c>
      <c r="E455" s="89"/>
      <c r="F455" s="107" t="str">
        <f t="shared" si="263"/>
        <v>£000</v>
      </c>
      <c r="G455" s="90">
        <f t="shared" ref="G455:S455" si="379">G365*G410</f>
        <v>0</v>
      </c>
      <c r="H455" s="90">
        <f t="shared" si="379"/>
        <v>0</v>
      </c>
      <c r="I455" s="90">
        <f t="shared" si="379"/>
        <v>0</v>
      </c>
      <c r="J455" s="90">
        <f t="shared" si="379"/>
        <v>0</v>
      </c>
      <c r="K455" s="90">
        <f t="shared" si="379"/>
        <v>0</v>
      </c>
      <c r="L455" s="90">
        <f t="shared" si="379"/>
        <v>0</v>
      </c>
      <c r="M455" s="90">
        <f t="shared" si="379"/>
        <v>0</v>
      </c>
      <c r="N455" s="90">
        <f t="shared" si="379"/>
        <v>0</v>
      </c>
      <c r="O455" s="90">
        <f t="shared" si="379"/>
        <v>0</v>
      </c>
      <c r="P455" s="90">
        <f t="shared" si="379"/>
        <v>0</v>
      </c>
      <c r="Q455" s="90">
        <f t="shared" si="379"/>
        <v>0</v>
      </c>
      <c r="R455" s="90">
        <f t="shared" si="379"/>
        <v>0</v>
      </c>
      <c r="S455" s="90">
        <f t="shared" si="379"/>
        <v>0</v>
      </c>
      <c r="T455" s="90">
        <f t="shared" ref="T455:AC455" si="380">T365*T410</f>
        <v>0</v>
      </c>
      <c r="U455" s="90">
        <f t="shared" si="380"/>
        <v>0</v>
      </c>
      <c r="V455" s="90">
        <f t="shared" si="380"/>
        <v>0</v>
      </c>
      <c r="W455" s="90">
        <f t="shared" si="380"/>
        <v>0</v>
      </c>
      <c r="X455" s="90">
        <f t="shared" si="380"/>
        <v>0</v>
      </c>
      <c r="Y455" s="90">
        <f t="shared" si="380"/>
        <v>0</v>
      </c>
      <c r="Z455" s="90">
        <f t="shared" si="380"/>
        <v>0</v>
      </c>
      <c r="AA455" s="90">
        <f t="shared" si="380"/>
        <v>0</v>
      </c>
      <c r="AB455" s="90">
        <f t="shared" si="380"/>
        <v>0</v>
      </c>
      <c r="AC455" s="91">
        <f t="shared" si="380"/>
        <v>0</v>
      </c>
      <c r="AE455" s="476">
        <f t="shared" si="376"/>
        <v>0</v>
      </c>
      <c r="AG455" s="476">
        <f t="shared" ref="AG455" si="381">AG365*AG410</f>
        <v>0</v>
      </c>
      <c r="AI455" s="476">
        <f t="shared" ref="AI455" si="382">AI365*AI410</f>
        <v>0</v>
      </c>
      <c r="AK455" s="202"/>
    </row>
    <row r="456" spans="4:37" ht="12.75" customHeight="1" outlineLevel="1">
      <c r="D456" s="106" t="str">
        <f t="shared" si="258"/>
        <v>[Staff Functions Line 32]</v>
      </c>
      <c r="E456" s="89"/>
      <c r="F456" s="107" t="str">
        <f t="shared" si="263"/>
        <v>£000</v>
      </c>
      <c r="G456" s="90">
        <f t="shared" ref="G456:S456" si="383">G366*G411</f>
        <v>0</v>
      </c>
      <c r="H456" s="90">
        <f t="shared" si="383"/>
        <v>0</v>
      </c>
      <c r="I456" s="90">
        <f t="shared" si="383"/>
        <v>0</v>
      </c>
      <c r="J456" s="90">
        <f t="shared" si="383"/>
        <v>0</v>
      </c>
      <c r="K456" s="90">
        <f t="shared" si="383"/>
        <v>0</v>
      </c>
      <c r="L456" s="90">
        <f t="shared" si="383"/>
        <v>0</v>
      </c>
      <c r="M456" s="90">
        <f t="shared" si="383"/>
        <v>0</v>
      </c>
      <c r="N456" s="90">
        <f t="shared" si="383"/>
        <v>0</v>
      </c>
      <c r="O456" s="90">
        <f t="shared" si="383"/>
        <v>0</v>
      </c>
      <c r="P456" s="90">
        <f t="shared" si="383"/>
        <v>0</v>
      </c>
      <c r="Q456" s="90">
        <f t="shared" si="383"/>
        <v>0</v>
      </c>
      <c r="R456" s="90">
        <f t="shared" si="383"/>
        <v>0</v>
      </c>
      <c r="S456" s="90">
        <f t="shared" si="383"/>
        <v>0</v>
      </c>
      <c r="T456" s="90">
        <f t="shared" ref="T456:AC456" si="384">T366*T411</f>
        <v>0</v>
      </c>
      <c r="U456" s="90">
        <f t="shared" si="384"/>
        <v>0</v>
      </c>
      <c r="V456" s="90">
        <f t="shared" si="384"/>
        <v>0</v>
      </c>
      <c r="W456" s="90">
        <f t="shared" si="384"/>
        <v>0</v>
      </c>
      <c r="X456" s="90">
        <f t="shared" si="384"/>
        <v>0</v>
      </c>
      <c r="Y456" s="90">
        <f t="shared" si="384"/>
        <v>0</v>
      </c>
      <c r="Z456" s="90">
        <f t="shared" si="384"/>
        <v>0</v>
      </c>
      <c r="AA456" s="90">
        <f t="shared" si="384"/>
        <v>0</v>
      </c>
      <c r="AB456" s="90">
        <f t="shared" si="384"/>
        <v>0</v>
      </c>
      <c r="AC456" s="91">
        <f t="shared" si="384"/>
        <v>0</v>
      </c>
      <c r="AE456" s="476">
        <f t="shared" si="376"/>
        <v>0</v>
      </c>
      <c r="AG456" s="476">
        <f t="shared" ref="AG456" si="385">AG366*AG411</f>
        <v>0</v>
      </c>
      <c r="AI456" s="476">
        <f t="shared" ref="AI456" si="386">AI366*AI411</f>
        <v>0</v>
      </c>
      <c r="AK456" s="202"/>
    </row>
    <row r="457" spans="4:37" ht="12.75" customHeight="1" outlineLevel="1">
      <c r="D457" s="106" t="str">
        <f t="shared" si="258"/>
        <v>[Staff Functions Line 33]</v>
      </c>
      <c r="E457" s="89"/>
      <c r="F457" s="107" t="str">
        <f t="shared" si="263"/>
        <v>£000</v>
      </c>
      <c r="G457" s="90">
        <f t="shared" ref="G457:S457" si="387">G367*G412</f>
        <v>0</v>
      </c>
      <c r="H457" s="90">
        <f t="shared" si="387"/>
        <v>0</v>
      </c>
      <c r="I457" s="90">
        <f t="shared" si="387"/>
        <v>0</v>
      </c>
      <c r="J457" s="90">
        <f t="shared" si="387"/>
        <v>0</v>
      </c>
      <c r="K457" s="90">
        <f t="shared" si="387"/>
        <v>0</v>
      </c>
      <c r="L457" s="90">
        <f t="shared" si="387"/>
        <v>0</v>
      </c>
      <c r="M457" s="90">
        <f t="shared" si="387"/>
        <v>0</v>
      </c>
      <c r="N457" s="90">
        <f t="shared" si="387"/>
        <v>0</v>
      </c>
      <c r="O457" s="90">
        <f t="shared" si="387"/>
        <v>0</v>
      </c>
      <c r="P457" s="90">
        <f t="shared" si="387"/>
        <v>0</v>
      </c>
      <c r="Q457" s="90">
        <f t="shared" si="387"/>
        <v>0</v>
      </c>
      <c r="R457" s="90">
        <f t="shared" si="387"/>
        <v>0</v>
      </c>
      <c r="S457" s="90">
        <f t="shared" si="387"/>
        <v>0</v>
      </c>
      <c r="T457" s="90">
        <f t="shared" ref="T457:AC457" si="388">T367*T412</f>
        <v>0</v>
      </c>
      <c r="U457" s="90">
        <f t="shared" si="388"/>
        <v>0</v>
      </c>
      <c r="V457" s="90">
        <f t="shared" si="388"/>
        <v>0</v>
      </c>
      <c r="W457" s="90">
        <f t="shared" si="388"/>
        <v>0</v>
      </c>
      <c r="X457" s="90">
        <f t="shared" si="388"/>
        <v>0</v>
      </c>
      <c r="Y457" s="90">
        <f t="shared" si="388"/>
        <v>0</v>
      </c>
      <c r="Z457" s="90">
        <f t="shared" si="388"/>
        <v>0</v>
      </c>
      <c r="AA457" s="90">
        <f t="shared" si="388"/>
        <v>0</v>
      </c>
      <c r="AB457" s="90">
        <f t="shared" si="388"/>
        <v>0</v>
      </c>
      <c r="AC457" s="91">
        <f t="shared" si="388"/>
        <v>0</v>
      </c>
      <c r="AE457" s="476">
        <f t="shared" si="376"/>
        <v>0</v>
      </c>
      <c r="AG457" s="476">
        <f t="shared" ref="AG457" si="389">AG367*AG412</f>
        <v>0</v>
      </c>
      <c r="AI457" s="476">
        <f t="shared" ref="AI457" si="390">AI367*AI412</f>
        <v>0</v>
      </c>
      <c r="AK457" s="202"/>
    </row>
    <row r="458" spans="4:37" ht="12.75" customHeight="1" outlineLevel="1">
      <c r="D458" s="106" t="str">
        <f t="shared" si="258"/>
        <v>[Staff Functions Line 34]</v>
      </c>
      <c r="E458" s="89"/>
      <c r="F458" s="107" t="str">
        <f t="shared" si="263"/>
        <v>£000</v>
      </c>
      <c r="G458" s="90">
        <f t="shared" ref="G458:S458" si="391">G368*G413</f>
        <v>0</v>
      </c>
      <c r="H458" s="90">
        <f t="shared" si="391"/>
        <v>0</v>
      </c>
      <c r="I458" s="90">
        <f t="shared" si="391"/>
        <v>0</v>
      </c>
      <c r="J458" s="90">
        <f t="shared" si="391"/>
        <v>0</v>
      </c>
      <c r="K458" s="90">
        <f t="shared" si="391"/>
        <v>0</v>
      </c>
      <c r="L458" s="90">
        <f t="shared" si="391"/>
        <v>0</v>
      </c>
      <c r="M458" s="90">
        <f t="shared" si="391"/>
        <v>0</v>
      </c>
      <c r="N458" s="90">
        <f t="shared" si="391"/>
        <v>0</v>
      </c>
      <c r="O458" s="90">
        <f t="shared" si="391"/>
        <v>0</v>
      </c>
      <c r="P458" s="90">
        <f t="shared" si="391"/>
        <v>0</v>
      </c>
      <c r="Q458" s="90">
        <f t="shared" si="391"/>
        <v>0</v>
      </c>
      <c r="R458" s="90">
        <f t="shared" si="391"/>
        <v>0</v>
      </c>
      <c r="S458" s="90">
        <f t="shared" si="391"/>
        <v>0</v>
      </c>
      <c r="T458" s="90">
        <f t="shared" ref="T458:AC458" si="392">T368*T413</f>
        <v>0</v>
      </c>
      <c r="U458" s="90">
        <f t="shared" si="392"/>
        <v>0</v>
      </c>
      <c r="V458" s="90">
        <f t="shared" si="392"/>
        <v>0</v>
      </c>
      <c r="W458" s="90">
        <f t="shared" si="392"/>
        <v>0</v>
      </c>
      <c r="X458" s="90">
        <f t="shared" si="392"/>
        <v>0</v>
      </c>
      <c r="Y458" s="90">
        <f t="shared" si="392"/>
        <v>0</v>
      </c>
      <c r="Z458" s="90">
        <f t="shared" si="392"/>
        <v>0</v>
      </c>
      <c r="AA458" s="90">
        <f t="shared" si="392"/>
        <v>0</v>
      </c>
      <c r="AB458" s="90">
        <f t="shared" si="392"/>
        <v>0</v>
      </c>
      <c r="AC458" s="91">
        <f t="shared" si="392"/>
        <v>0</v>
      </c>
      <c r="AE458" s="476">
        <f t="shared" si="376"/>
        <v>0</v>
      </c>
      <c r="AG458" s="476">
        <f t="shared" ref="AG458" si="393">AG368*AG413</f>
        <v>0</v>
      </c>
      <c r="AI458" s="476">
        <f t="shared" ref="AI458" si="394">AI368*AI413</f>
        <v>0</v>
      </c>
      <c r="AK458" s="202"/>
    </row>
    <row r="459" spans="4:37" ht="12.75" customHeight="1" outlineLevel="1">
      <c r="D459" s="106" t="str">
        <f t="shared" si="258"/>
        <v>[Staff Functions Line 35]</v>
      </c>
      <c r="E459" s="89"/>
      <c r="F459" s="107" t="str">
        <f t="shared" si="263"/>
        <v>£000</v>
      </c>
      <c r="G459" s="90">
        <f t="shared" ref="G459:S459" si="395">G369*G414</f>
        <v>0</v>
      </c>
      <c r="H459" s="90">
        <f t="shared" si="395"/>
        <v>0</v>
      </c>
      <c r="I459" s="90">
        <f t="shared" si="395"/>
        <v>0</v>
      </c>
      <c r="J459" s="90">
        <f t="shared" si="395"/>
        <v>0</v>
      </c>
      <c r="K459" s="90">
        <f t="shared" si="395"/>
        <v>0</v>
      </c>
      <c r="L459" s="90">
        <f t="shared" si="395"/>
        <v>0</v>
      </c>
      <c r="M459" s="90">
        <f t="shared" si="395"/>
        <v>0</v>
      </c>
      <c r="N459" s="90">
        <f t="shared" si="395"/>
        <v>0</v>
      </c>
      <c r="O459" s="90">
        <f t="shared" si="395"/>
        <v>0</v>
      </c>
      <c r="P459" s="90">
        <f t="shared" si="395"/>
        <v>0</v>
      </c>
      <c r="Q459" s="90">
        <f t="shared" si="395"/>
        <v>0</v>
      </c>
      <c r="R459" s="90">
        <f t="shared" si="395"/>
        <v>0</v>
      </c>
      <c r="S459" s="90">
        <f t="shared" si="395"/>
        <v>0</v>
      </c>
      <c r="T459" s="90">
        <f t="shared" ref="T459:AC459" si="396">T369*T414</f>
        <v>0</v>
      </c>
      <c r="U459" s="90">
        <f t="shared" si="396"/>
        <v>0</v>
      </c>
      <c r="V459" s="90">
        <f t="shared" si="396"/>
        <v>0</v>
      </c>
      <c r="W459" s="90">
        <f t="shared" si="396"/>
        <v>0</v>
      </c>
      <c r="X459" s="90">
        <f t="shared" si="396"/>
        <v>0</v>
      </c>
      <c r="Y459" s="90">
        <f t="shared" si="396"/>
        <v>0</v>
      </c>
      <c r="Z459" s="90">
        <f t="shared" si="396"/>
        <v>0</v>
      </c>
      <c r="AA459" s="90">
        <f t="shared" si="396"/>
        <v>0</v>
      </c>
      <c r="AB459" s="90">
        <f t="shared" si="396"/>
        <v>0</v>
      </c>
      <c r="AC459" s="91">
        <f t="shared" si="396"/>
        <v>0</v>
      </c>
      <c r="AE459" s="476">
        <f t="shared" si="376"/>
        <v>0</v>
      </c>
      <c r="AG459" s="476">
        <f t="shared" ref="AG459" si="397">AG369*AG414</f>
        <v>0</v>
      </c>
      <c r="AI459" s="476">
        <f t="shared" ref="AI459" si="398">AI369*AI414</f>
        <v>0</v>
      </c>
      <c r="AK459" s="202"/>
    </row>
    <row r="460" spans="4:37" ht="12.75" customHeight="1" outlineLevel="1">
      <c r="D460" s="106" t="str">
        <f t="shared" si="258"/>
        <v>[Staff Functions Line 36]</v>
      </c>
      <c r="E460" s="89"/>
      <c r="F460" s="107" t="str">
        <f t="shared" si="263"/>
        <v>£000</v>
      </c>
      <c r="G460" s="90">
        <f t="shared" ref="G460:S460" si="399">G370*G415</f>
        <v>0</v>
      </c>
      <c r="H460" s="90">
        <f t="shared" si="399"/>
        <v>0</v>
      </c>
      <c r="I460" s="90">
        <f t="shared" si="399"/>
        <v>0</v>
      </c>
      <c r="J460" s="90">
        <f t="shared" si="399"/>
        <v>0</v>
      </c>
      <c r="K460" s="90">
        <f t="shared" si="399"/>
        <v>0</v>
      </c>
      <c r="L460" s="90">
        <f t="shared" si="399"/>
        <v>0</v>
      </c>
      <c r="M460" s="90">
        <f t="shared" si="399"/>
        <v>0</v>
      </c>
      <c r="N460" s="90">
        <f t="shared" si="399"/>
        <v>0</v>
      </c>
      <c r="O460" s="90">
        <f t="shared" si="399"/>
        <v>0</v>
      </c>
      <c r="P460" s="90">
        <f t="shared" si="399"/>
        <v>0</v>
      </c>
      <c r="Q460" s="90">
        <f t="shared" si="399"/>
        <v>0</v>
      </c>
      <c r="R460" s="90">
        <f t="shared" si="399"/>
        <v>0</v>
      </c>
      <c r="S460" s="90">
        <f t="shared" si="399"/>
        <v>0</v>
      </c>
      <c r="T460" s="90">
        <f t="shared" ref="T460:AB460" si="400">T370*T415</f>
        <v>0</v>
      </c>
      <c r="U460" s="90">
        <f t="shared" si="400"/>
        <v>0</v>
      </c>
      <c r="V460" s="90">
        <f t="shared" si="400"/>
        <v>0</v>
      </c>
      <c r="W460" s="90">
        <f t="shared" si="400"/>
        <v>0</v>
      </c>
      <c r="X460" s="90">
        <f t="shared" si="400"/>
        <v>0</v>
      </c>
      <c r="Y460" s="90">
        <f t="shared" si="400"/>
        <v>0</v>
      </c>
      <c r="Z460" s="90">
        <f t="shared" si="400"/>
        <v>0</v>
      </c>
      <c r="AA460" s="90">
        <f t="shared" si="400"/>
        <v>0</v>
      </c>
      <c r="AB460" s="90">
        <f t="shared" si="400"/>
        <v>0</v>
      </c>
      <c r="AC460" s="91">
        <f t="shared" ref="AC460" si="401">AC370*AC415</f>
        <v>0</v>
      </c>
      <c r="AE460" s="476">
        <f t="shared" ref="AE460" si="402">AE370*AE415</f>
        <v>0</v>
      </c>
      <c r="AG460" s="476">
        <f t="shared" ref="AG460" si="403">AG370*AG415</f>
        <v>0</v>
      </c>
      <c r="AI460" s="476">
        <f t="shared" ref="AI460" si="404">AI370*AI415</f>
        <v>0</v>
      </c>
      <c r="AK460" s="202"/>
    </row>
    <row r="461" spans="4:37" ht="12.75" customHeight="1" outlineLevel="1">
      <c r="D461" s="106" t="str">
        <f t="shared" si="258"/>
        <v>[Staff Functions Line 37]</v>
      </c>
      <c r="E461" s="89"/>
      <c r="F461" s="107" t="str">
        <f t="shared" si="263"/>
        <v>£000</v>
      </c>
      <c r="G461" s="90">
        <f t="shared" ref="G461:S461" si="405">G371*G416</f>
        <v>0</v>
      </c>
      <c r="H461" s="90">
        <f t="shared" si="405"/>
        <v>0</v>
      </c>
      <c r="I461" s="90">
        <f t="shared" si="405"/>
        <v>0</v>
      </c>
      <c r="J461" s="90">
        <f t="shared" si="405"/>
        <v>0</v>
      </c>
      <c r="K461" s="90">
        <f t="shared" si="405"/>
        <v>0</v>
      </c>
      <c r="L461" s="90">
        <f t="shared" si="405"/>
        <v>0</v>
      </c>
      <c r="M461" s="90">
        <f t="shared" si="405"/>
        <v>0</v>
      </c>
      <c r="N461" s="90">
        <f t="shared" si="405"/>
        <v>0</v>
      </c>
      <c r="O461" s="90">
        <f t="shared" si="405"/>
        <v>0</v>
      </c>
      <c r="P461" s="90">
        <f t="shared" si="405"/>
        <v>0</v>
      </c>
      <c r="Q461" s="90">
        <f t="shared" si="405"/>
        <v>0</v>
      </c>
      <c r="R461" s="90">
        <f t="shared" si="405"/>
        <v>0</v>
      </c>
      <c r="S461" s="90">
        <f t="shared" si="405"/>
        <v>0</v>
      </c>
      <c r="T461" s="90">
        <f t="shared" ref="T461:AC461" si="406">T371*T416</f>
        <v>0</v>
      </c>
      <c r="U461" s="90">
        <f t="shared" si="406"/>
        <v>0</v>
      </c>
      <c r="V461" s="90">
        <f t="shared" si="406"/>
        <v>0</v>
      </c>
      <c r="W461" s="90">
        <f t="shared" si="406"/>
        <v>0</v>
      </c>
      <c r="X461" s="90">
        <f t="shared" si="406"/>
        <v>0</v>
      </c>
      <c r="Y461" s="90">
        <f t="shared" si="406"/>
        <v>0</v>
      </c>
      <c r="Z461" s="90">
        <f t="shared" si="406"/>
        <v>0</v>
      </c>
      <c r="AA461" s="90">
        <f t="shared" si="406"/>
        <v>0</v>
      </c>
      <c r="AB461" s="90">
        <f t="shared" si="406"/>
        <v>0</v>
      </c>
      <c r="AC461" s="91">
        <f t="shared" si="406"/>
        <v>0</v>
      </c>
      <c r="AE461" s="476">
        <f t="shared" ref="AE461" si="407">AE371*AE416</f>
        <v>0</v>
      </c>
      <c r="AG461" s="476">
        <f t="shared" ref="AG461" si="408">AG371*AG416</f>
        <v>0</v>
      </c>
      <c r="AI461" s="476">
        <f t="shared" ref="AI461" si="409">AI371*AI416</f>
        <v>0</v>
      </c>
      <c r="AK461" s="202"/>
    </row>
    <row r="462" spans="4:37" ht="12.75" customHeight="1" outlineLevel="1">
      <c r="D462" s="106" t="str">
        <f t="shared" si="258"/>
        <v>[Staff Functions Line 38]</v>
      </c>
      <c r="E462" s="89"/>
      <c r="F462" s="107" t="str">
        <f t="shared" si="263"/>
        <v>£000</v>
      </c>
      <c r="G462" s="90">
        <f t="shared" ref="G462:S462" si="410">G372*G417</f>
        <v>0</v>
      </c>
      <c r="H462" s="90">
        <f t="shared" si="410"/>
        <v>0</v>
      </c>
      <c r="I462" s="90">
        <f t="shared" si="410"/>
        <v>0</v>
      </c>
      <c r="J462" s="90">
        <f t="shared" si="410"/>
        <v>0</v>
      </c>
      <c r="K462" s="90">
        <f t="shared" si="410"/>
        <v>0</v>
      </c>
      <c r="L462" s="90">
        <f t="shared" si="410"/>
        <v>0</v>
      </c>
      <c r="M462" s="90">
        <f t="shared" si="410"/>
        <v>0</v>
      </c>
      <c r="N462" s="90">
        <f t="shared" si="410"/>
        <v>0</v>
      </c>
      <c r="O462" s="90">
        <f t="shared" si="410"/>
        <v>0</v>
      </c>
      <c r="P462" s="90">
        <f t="shared" si="410"/>
        <v>0</v>
      </c>
      <c r="Q462" s="90">
        <f t="shared" si="410"/>
        <v>0</v>
      </c>
      <c r="R462" s="90">
        <f t="shared" si="410"/>
        <v>0</v>
      </c>
      <c r="S462" s="90">
        <f t="shared" si="410"/>
        <v>0</v>
      </c>
      <c r="T462" s="90">
        <f t="shared" ref="T462:AC462" si="411">T372*T417</f>
        <v>0</v>
      </c>
      <c r="U462" s="90">
        <f t="shared" si="411"/>
        <v>0</v>
      </c>
      <c r="V462" s="90">
        <f t="shared" si="411"/>
        <v>0</v>
      </c>
      <c r="W462" s="90">
        <f t="shared" si="411"/>
        <v>0</v>
      </c>
      <c r="X462" s="90">
        <f t="shared" si="411"/>
        <v>0</v>
      </c>
      <c r="Y462" s="90">
        <f t="shared" si="411"/>
        <v>0</v>
      </c>
      <c r="Z462" s="90">
        <f t="shared" si="411"/>
        <v>0</v>
      </c>
      <c r="AA462" s="90">
        <f t="shared" si="411"/>
        <v>0</v>
      </c>
      <c r="AB462" s="90">
        <f t="shared" si="411"/>
        <v>0</v>
      </c>
      <c r="AC462" s="91">
        <f t="shared" si="411"/>
        <v>0</v>
      </c>
      <c r="AE462" s="476">
        <f t="shared" ref="AE462" si="412">AE372*AE417</f>
        <v>0</v>
      </c>
      <c r="AG462" s="476">
        <f t="shared" ref="AG462" si="413">AG372*AG417</f>
        <v>0</v>
      </c>
      <c r="AI462" s="476">
        <f t="shared" ref="AI462" si="414">AI372*AI417</f>
        <v>0</v>
      </c>
      <c r="AK462" s="202"/>
    </row>
    <row r="463" spans="4:37" ht="12.75" customHeight="1" outlineLevel="1">
      <c r="D463" s="106" t="str">
        <f t="shared" si="258"/>
        <v>[Staff Functions Line 39]</v>
      </c>
      <c r="E463" s="89"/>
      <c r="F463" s="107" t="str">
        <f t="shared" si="263"/>
        <v>£000</v>
      </c>
      <c r="G463" s="90">
        <f t="shared" ref="G463:S463" si="415">G373*G418</f>
        <v>0</v>
      </c>
      <c r="H463" s="90">
        <f t="shared" si="415"/>
        <v>0</v>
      </c>
      <c r="I463" s="90">
        <f t="shared" si="415"/>
        <v>0</v>
      </c>
      <c r="J463" s="90">
        <f t="shared" si="415"/>
        <v>0</v>
      </c>
      <c r="K463" s="90">
        <f t="shared" si="415"/>
        <v>0</v>
      </c>
      <c r="L463" s="90">
        <f t="shared" si="415"/>
        <v>0</v>
      </c>
      <c r="M463" s="90">
        <f t="shared" si="415"/>
        <v>0</v>
      </c>
      <c r="N463" s="90">
        <f t="shared" si="415"/>
        <v>0</v>
      </c>
      <c r="O463" s="90">
        <f t="shared" si="415"/>
        <v>0</v>
      </c>
      <c r="P463" s="90">
        <f t="shared" si="415"/>
        <v>0</v>
      </c>
      <c r="Q463" s="90">
        <f t="shared" si="415"/>
        <v>0</v>
      </c>
      <c r="R463" s="90">
        <f t="shared" si="415"/>
        <v>0</v>
      </c>
      <c r="S463" s="90">
        <f t="shared" si="415"/>
        <v>0</v>
      </c>
      <c r="T463" s="90">
        <f t="shared" ref="T463:AC463" si="416">T373*T418</f>
        <v>0</v>
      </c>
      <c r="U463" s="90">
        <f t="shared" si="416"/>
        <v>0</v>
      </c>
      <c r="V463" s="90">
        <f t="shared" si="416"/>
        <v>0</v>
      </c>
      <c r="W463" s="90">
        <f t="shared" si="416"/>
        <v>0</v>
      </c>
      <c r="X463" s="90">
        <f t="shared" si="416"/>
        <v>0</v>
      </c>
      <c r="Y463" s="90">
        <f t="shared" si="416"/>
        <v>0</v>
      </c>
      <c r="Z463" s="90">
        <f t="shared" si="416"/>
        <v>0</v>
      </c>
      <c r="AA463" s="90">
        <f t="shared" si="416"/>
        <v>0</v>
      </c>
      <c r="AB463" s="90">
        <f t="shared" si="416"/>
        <v>0</v>
      </c>
      <c r="AC463" s="91">
        <f t="shared" si="416"/>
        <v>0</v>
      </c>
      <c r="AE463" s="476">
        <f t="shared" ref="AE463" si="417">AE373*AE418</f>
        <v>0</v>
      </c>
      <c r="AG463" s="476">
        <f t="shared" ref="AG463" si="418">AG373*AG418</f>
        <v>0</v>
      </c>
      <c r="AI463" s="476">
        <f t="shared" ref="AI463" si="419">AI373*AI418</f>
        <v>0</v>
      </c>
      <c r="AK463" s="202"/>
    </row>
    <row r="464" spans="4:37" ht="12.75" customHeight="1" outlineLevel="1">
      <c r="D464" s="117" t="str">
        <f t="shared" ref="D464" si="420">D419</f>
        <v>[Staff Functions Line 40]</v>
      </c>
      <c r="E464" s="175"/>
      <c r="F464" s="118" t="str">
        <f t="shared" si="263"/>
        <v>£000</v>
      </c>
      <c r="G464" s="94">
        <f t="shared" ref="G464:AB464" si="421">G374*G419</f>
        <v>0</v>
      </c>
      <c r="H464" s="94">
        <f t="shared" si="421"/>
        <v>0</v>
      </c>
      <c r="I464" s="94">
        <f t="shared" si="421"/>
        <v>0</v>
      </c>
      <c r="J464" s="94">
        <f t="shared" si="421"/>
        <v>0</v>
      </c>
      <c r="K464" s="94">
        <f t="shared" si="421"/>
        <v>0</v>
      </c>
      <c r="L464" s="94">
        <f t="shared" si="421"/>
        <v>0</v>
      </c>
      <c r="M464" s="94">
        <f t="shared" si="421"/>
        <v>0</v>
      </c>
      <c r="N464" s="94">
        <f t="shared" si="421"/>
        <v>0</v>
      </c>
      <c r="O464" s="94">
        <f t="shared" si="421"/>
        <v>0</v>
      </c>
      <c r="P464" s="94">
        <f t="shared" si="421"/>
        <v>0</v>
      </c>
      <c r="Q464" s="94">
        <f t="shared" si="421"/>
        <v>0</v>
      </c>
      <c r="R464" s="94">
        <f t="shared" si="421"/>
        <v>0</v>
      </c>
      <c r="S464" s="94">
        <f t="shared" si="421"/>
        <v>0</v>
      </c>
      <c r="T464" s="94">
        <f t="shared" si="421"/>
        <v>0</v>
      </c>
      <c r="U464" s="94">
        <f t="shared" si="421"/>
        <v>0</v>
      </c>
      <c r="V464" s="94">
        <f t="shared" si="421"/>
        <v>0</v>
      </c>
      <c r="W464" s="94">
        <f t="shared" si="421"/>
        <v>0</v>
      </c>
      <c r="X464" s="94">
        <f t="shared" si="421"/>
        <v>0</v>
      </c>
      <c r="Y464" s="94">
        <f t="shared" si="421"/>
        <v>0</v>
      </c>
      <c r="Z464" s="94">
        <f t="shared" si="421"/>
        <v>0</v>
      </c>
      <c r="AA464" s="94">
        <f t="shared" si="421"/>
        <v>0</v>
      </c>
      <c r="AB464" s="94">
        <f t="shared" si="421"/>
        <v>0</v>
      </c>
      <c r="AC464" s="95">
        <f t="shared" ref="AC464" si="422">AC374*AC419</f>
        <v>0</v>
      </c>
      <c r="AE464" s="477">
        <f t="shared" ref="AE464" si="423">AE374*AE419</f>
        <v>0</v>
      </c>
      <c r="AG464" s="477">
        <f t="shared" ref="AG464" si="424">AG374*AG419</f>
        <v>0</v>
      </c>
      <c r="AI464" s="477">
        <f t="shared" ref="AI464" si="425">AI374*AI419</f>
        <v>0</v>
      </c>
      <c r="AK464" s="203"/>
    </row>
    <row r="465" spans="2:37" ht="12.75" customHeight="1" outlineLevel="1">
      <c r="G465" s="90"/>
      <c r="H465" s="90"/>
      <c r="I465" s="90"/>
      <c r="J465" s="90"/>
      <c r="K465" s="90"/>
      <c r="L465" s="90"/>
      <c r="M465" s="90"/>
      <c r="N465" s="90"/>
      <c r="O465" s="90"/>
      <c r="P465" s="90"/>
      <c r="Q465" s="90"/>
      <c r="R465" s="90"/>
      <c r="S465" s="90"/>
      <c r="T465" s="90"/>
      <c r="U465" s="90"/>
      <c r="V465" s="90"/>
      <c r="W465" s="90"/>
      <c r="X465" s="90"/>
      <c r="Y465" s="90"/>
      <c r="Z465" s="90"/>
      <c r="AA465" s="90"/>
      <c r="AB465" s="90"/>
      <c r="AC465" s="90"/>
      <c r="AE465" s="90"/>
      <c r="AG465" s="90"/>
      <c r="AI465" s="90"/>
    </row>
    <row r="466" spans="2:37" ht="12.75" customHeight="1" outlineLevel="1">
      <c r="D466" s="188" t="str">
        <f>B423</f>
        <v>Total Redundancy Compensation</v>
      </c>
      <c r="E466" s="189"/>
      <c r="F466" s="190" t="str">
        <f>F464</f>
        <v>£000</v>
      </c>
      <c r="G466" s="191">
        <f t="shared" ref="G466:AB466" si="426">SUM(G425:G464)</f>
        <v>0</v>
      </c>
      <c r="H466" s="191">
        <f t="shared" si="426"/>
        <v>0</v>
      </c>
      <c r="I466" s="191">
        <f t="shared" si="426"/>
        <v>0</v>
      </c>
      <c r="J466" s="191">
        <f t="shared" si="426"/>
        <v>0</v>
      </c>
      <c r="K466" s="191">
        <f t="shared" si="426"/>
        <v>0</v>
      </c>
      <c r="L466" s="191">
        <f t="shared" si="426"/>
        <v>0</v>
      </c>
      <c r="M466" s="191">
        <f t="shared" si="426"/>
        <v>0</v>
      </c>
      <c r="N466" s="191">
        <f t="shared" si="426"/>
        <v>0</v>
      </c>
      <c r="O466" s="191">
        <f t="shared" si="426"/>
        <v>0</v>
      </c>
      <c r="P466" s="191">
        <f t="shared" si="426"/>
        <v>0</v>
      </c>
      <c r="Q466" s="191">
        <f t="shared" si="426"/>
        <v>0</v>
      </c>
      <c r="R466" s="191">
        <f t="shared" si="426"/>
        <v>0</v>
      </c>
      <c r="S466" s="191">
        <f t="shared" si="426"/>
        <v>0</v>
      </c>
      <c r="T466" s="191">
        <f t="shared" si="426"/>
        <v>0</v>
      </c>
      <c r="U466" s="191">
        <f t="shared" si="426"/>
        <v>0</v>
      </c>
      <c r="V466" s="191">
        <f t="shared" si="426"/>
        <v>0</v>
      </c>
      <c r="W466" s="191">
        <f t="shared" si="426"/>
        <v>0</v>
      </c>
      <c r="X466" s="191">
        <f t="shared" si="426"/>
        <v>0</v>
      </c>
      <c r="Y466" s="191">
        <f t="shared" si="426"/>
        <v>0</v>
      </c>
      <c r="Z466" s="191">
        <f t="shared" si="426"/>
        <v>0</v>
      </c>
      <c r="AA466" s="191">
        <f t="shared" si="426"/>
        <v>0</v>
      </c>
      <c r="AB466" s="191">
        <f t="shared" si="426"/>
        <v>0</v>
      </c>
      <c r="AC466" s="192">
        <f t="shared" ref="AC466" si="427">SUM(AC425:AC464)</f>
        <v>0</v>
      </c>
      <c r="AE466" s="509">
        <f t="shared" ref="AE466" si="428">SUM(AE425:AE464)</f>
        <v>0</v>
      </c>
      <c r="AG466" s="509">
        <f t="shared" ref="AG466:AI466" si="429">SUM(AG425:AG464)</f>
        <v>0</v>
      </c>
      <c r="AI466" s="509">
        <f t="shared" si="429"/>
        <v>0</v>
      </c>
      <c r="AK466" s="853"/>
    </row>
    <row r="469" spans="2:37" ht="16.5">
      <c r="B469" s="5" t="str">
        <f>"Total "&amp;B13</f>
        <v>Total Staff Costs</v>
      </c>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row>
    <row r="470" spans="2:37" ht="12.75" customHeight="1" outlineLevel="1"/>
    <row r="471" spans="2:37" ht="12.75" customHeight="1" outlineLevel="1">
      <c r="D471" s="100" t="str">
        <f>D328</f>
        <v>Total Cost</v>
      </c>
      <c r="E471" s="85"/>
      <c r="F471" s="183" t="str">
        <f>F328</f>
        <v>£000</v>
      </c>
      <c r="G471" s="86">
        <f t="shared" ref="G471:AB471" si="430">G328</f>
        <v>0</v>
      </c>
      <c r="H471" s="86">
        <f t="shared" si="430"/>
        <v>0</v>
      </c>
      <c r="I471" s="86">
        <f t="shared" si="430"/>
        <v>0</v>
      </c>
      <c r="J471" s="86">
        <f t="shared" si="430"/>
        <v>0</v>
      </c>
      <c r="K471" s="86">
        <f t="shared" si="430"/>
        <v>0</v>
      </c>
      <c r="L471" s="86">
        <f t="shared" si="430"/>
        <v>0</v>
      </c>
      <c r="M471" s="86">
        <f t="shared" si="430"/>
        <v>0</v>
      </c>
      <c r="N471" s="86">
        <f t="shared" si="430"/>
        <v>0</v>
      </c>
      <c r="O471" s="86">
        <f t="shared" si="430"/>
        <v>0</v>
      </c>
      <c r="P471" s="86">
        <f t="shared" si="430"/>
        <v>0</v>
      </c>
      <c r="Q471" s="86">
        <f t="shared" si="430"/>
        <v>0</v>
      </c>
      <c r="R471" s="86">
        <f t="shared" si="430"/>
        <v>0</v>
      </c>
      <c r="S471" s="86">
        <f t="shared" si="430"/>
        <v>0</v>
      </c>
      <c r="T471" s="86">
        <f t="shared" si="430"/>
        <v>0</v>
      </c>
      <c r="U471" s="86">
        <f t="shared" si="430"/>
        <v>0</v>
      </c>
      <c r="V471" s="86">
        <f t="shared" si="430"/>
        <v>0</v>
      </c>
      <c r="W471" s="86">
        <f t="shared" si="430"/>
        <v>0</v>
      </c>
      <c r="X471" s="86">
        <f t="shared" si="430"/>
        <v>0</v>
      </c>
      <c r="Y471" s="86">
        <f t="shared" si="430"/>
        <v>0</v>
      </c>
      <c r="Z471" s="86">
        <f t="shared" si="430"/>
        <v>0</v>
      </c>
      <c r="AA471" s="86">
        <f t="shared" si="430"/>
        <v>0</v>
      </c>
      <c r="AB471" s="86">
        <f t="shared" si="430"/>
        <v>0</v>
      </c>
      <c r="AC471" s="87">
        <f t="shared" ref="AC471" si="431">AC328</f>
        <v>0</v>
      </c>
      <c r="AE471" s="475">
        <f t="shared" ref="AE471" si="432">AE328</f>
        <v>0</v>
      </c>
      <c r="AG471" s="475">
        <f t="shared" ref="AG471" si="433">AG328</f>
        <v>0</v>
      </c>
      <c r="AI471" s="475">
        <f t="shared" ref="AI471" si="434">AI328</f>
        <v>0</v>
      </c>
      <c r="AK471" s="201"/>
    </row>
    <row r="472" spans="2:37" ht="12.75" customHeight="1" outlineLevel="1">
      <c r="D472" s="117" t="str">
        <f>D466</f>
        <v>Total Redundancy Compensation</v>
      </c>
      <c r="E472" s="175"/>
      <c r="F472" s="118" t="str">
        <f>F466</f>
        <v>£000</v>
      </c>
      <c r="G472" s="94">
        <f t="shared" ref="G472:AB472" si="435">G466</f>
        <v>0</v>
      </c>
      <c r="H472" s="94">
        <f t="shared" si="435"/>
        <v>0</v>
      </c>
      <c r="I472" s="94">
        <f t="shared" si="435"/>
        <v>0</v>
      </c>
      <c r="J472" s="94">
        <f t="shared" si="435"/>
        <v>0</v>
      </c>
      <c r="K472" s="94">
        <f t="shared" si="435"/>
        <v>0</v>
      </c>
      <c r="L472" s="94">
        <f t="shared" si="435"/>
        <v>0</v>
      </c>
      <c r="M472" s="94">
        <f t="shared" si="435"/>
        <v>0</v>
      </c>
      <c r="N472" s="94">
        <f t="shared" si="435"/>
        <v>0</v>
      </c>
      <c r="O472" s="94">
        <f t="shared" si="435"/>
        <v>0</v>
      </c>
      <c r="P472" s="94">
        <f t="shared" si="435"/>
        <v>0</v>
      </c>
      <c r="Q472" s="94">
        <f t="shared" si="435"/>
        <v>0</v>
      </c>
      <c r="R472" s="94">
        <f t="shared" si="435"/>
        <v>0</v>
      </c>
      <c r="S472" s="94">
        <f t="shared" si="435"/>
        <v>0</v>
      </c>
      <c r="T472" s="94">
        <f t="shared" si="435"/>
        <v>0</v>
      </c>
      <c r="U472" s="94">
        <f t="shared" si="435"/>
        <v>0</v>
      </c>
      <c r="V472" s="94">
        <f t="shared" si="435"/>
        <v>0</v>
      </c>
      <c r="W472" s="94">
        <f t="shared" si="435"/>
        <v>0</v>
      </c>
      <c r="X472" s="94">
        <f t="shared" si="435"/>
        <v>0</v>
      </c>
      <c r="Y472" s="94">
        <f t="shared" si="435"/>
        <v>0</v>
      </c>
      <c r="Z472" s="94">
        <f t="shared" si="435"/>
        <v>0</v>
      </c>
      <c r="AA472" s="94">
        <f t="shared" si="435"/>
        <v>0</v>
      </c>
      <c r="AB472" s="94">
        <f t="shared" si="435"/>
        <v>0</v>
      </c>
      <c r="AC472" s="95">
        <f t="shared" ref="AC472" si="436">AC466</f>
        <v>0</v>
      </c>
      <c r="AE472" s="477">
        <f t="shared" ref="AE472" si="437">AE466</f>
        <v>0</v>
      </c>
      <c r="AG472" s="477">
        <f t="shared" ref="AG472" si="438">AG466</f>
        <v>0</v>
      </c>
      <c r="AI472" s="477">
        <f t="shared" ref="AI472" si="439">AI466</f>
        <v>0</v>
      </c>
      <c r="AK472" s="203"/>
    </row>
    <row r="473" spans="2:37" ht="12.75" customHeight="1" outlineLevel="1">
      <c r="G473" s="90"/>
      <c r="H473" s="90"/>
      <c r="I473" s="90"/>
      <c r="J473" s="90"/>
      <c r="K473" s="90"/>
      <c r="L473" s="90"/>
      <c r="M473" s="90"/>
      <c r="N473" s="90"/>
      <c r="O473" s="90"/>
      <c r="P473" s="90"/>
      <c r="Q473" s="90"/>
      <c r="R473" s="90"/>
      <c r="S473" s="90"/>
      <c r="T473" s="90"/>
      <c r="U473" s="90"/>
      <c r="V473" s="90"/>
      <c r="W473" s="90"/>
      <c r="X473" s="90"/>
      <c r="Y473" s="90"/>
      <c r="Z473" s="90"/>
      <c r="AA473" s="90"/>
      <c r="AB473" s="90"/>
      <c r="AC473" s="90"/>
      <c r="AE473" s="90"/>
      <c r="AG473" s="90"/>
      <c r="AI473" s="90"/>
    </row>
    <row r="474" spans="2:37" ht="12.75" customHeight="1" outlineLevel="1">
      <c r="D474" s="188" t="str">
        <f>B469</f>
        <v>Total Staff Costs</v>
      </c>
      <c r="E474" s="189"/>
      <c r="F474" s="190" t="str">
        <f>F472</f>
        <v>£000</v>
      </c>
      <c r="G474" s="191">
        <f t="shared" ref="G474:AB474" si="440">SUM(G471:G472)</f>
        <v>0</v>
      </c>
      <c r="H474" s="191">
        <f t="shared" si="440"/>
        <v>0</v>
      </c>
      <c r="I474" s="191">
        <f t="shared" si="440"/>
        <v>0</v>
      </c>
      <c r="J474" s="191">
        <f t="shared" si="440"/>
        <v>0</v>
      </c>
      <c r="K474" s="191">
        <f t="shared" si="440"/>
        <v>0</v>
      </c>
      <c r="L474" s="191">
        <f t="shared" si="440"/>
        <v>0</v>
      </c>
      <c r="M474" s="191">
        <f t="shared" si="440"/>
        <v>0</v>
      </c>
      <c r="N474" s="191">
        <f t="shared" si="440"/>
        <v>0</v>
      </c>
      <c r="O474" s="191">
        <f t="shared" si="440"/>
        <v>0</v>
      </c>
      <c r="P474" s="191">
        <f t="shared" si="440"/>
        <v>0</v>
      </c>
      <c r="Q474" s="191">
        <f t="shared" si="440"/>
        <v>0</v>
      </c>
      <c r="R474" s="191">
        <f t="shared" si="440"/>
        <v>0</v>
      </c>
      <c r="S474" s="191">
        <f t="shared" si="440"/>
        <v>0</v>
      </c>
      <c r="T474" s="191">
        <f t="shared" si="440"/>
        <v>0</v>
      </c>
      <c r="U474" s="191">
        <f t="shared" si="440"/>
        <v>0</v>
      </c>
      <c r="V474" s="191">
        <f t="shared" si="440"/>
        <v>0</v>
      </c>
      <c r="W474" s="191">
        <f t="shared" si="440"/>
        <v>0</v>
      </c>
      <c r="X474" s="191">
        <f t="shared" si="440"/>
        <v>0</v>
      </c>
      <c r="Y474" s="191">
        <f t="shared" si="440"/>
        <v>0</v>
      </c>
      <c r="Z474" s="191">
        <f t="shared" si="440"/>
        <v>0</v>
      </c>
      <c r="AA474" s="191">
        <f t="shared" si="440"/>
        <v>0</v>
      </c>
      <c r="AB474" s="191">
        <f t="shared" si="440"/>
        <v>0</v>
      </c>
      <c r="AC474" s="192">
        <f t="shared" ref="AC474" si="441">SUM(AC471:AC472)</f>
        <v>0</v>
      </c>
      <c r="AE474" s="509">
        <f t="shared" ref="AE474" si="442">SUM(AE471:AE472)</f>
        <v>0</v>
      </c>
      <c r="AG474" s="509">
        <f t="shared" ref="AG474:AI474" si="443">SUM(AG471:AG472)</f>
        <v>0</v>
      </c>
      <c r="AI474" s="509">
        <f t="shared" si="443"/>
        <v>0</v>
      </c>
      <c r="AK474" s="853"/>
    </row>
    <row r="477" spans="2:37" ht="16.5">
      <c r="B477" s="5" t="s">
        <v>19</v>
      </c>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row>
  </sheetData>
  <mergeCells count="4">
    <mergeCell ref="D9:E9"/>
    <mergeCell ref="F9:F11"/>
    <mergeCell ref="AK9:AK11"/>
    <mergeCell ref="D10:E11"/>
  </mergeCells>
  <pageMargins left="0.39370078740157483" right="0.39370078740157483" top="0.39370078740157483" bottom="0.39370078740157483" header="0.31496062992125984" footer="0.31496062992125984"/>
  <pageSetup paperSize="8" scale="39" fitToHeight="99" orientation="landscape" r:id="rId1"/>
  <rowBreaks count="4" manualBreakCount="4">
    <brk id="103" max="16383" man="1"/>
    <brk id="193" max="16383" man="1"/>
    <brk id="284" max="16383" man="1"/>
    <brk id="421"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2:AK305"/>
  <sheetViews>
    <sheetView showGridLines="0" zoomScale="70" zoomScaleNormal="70" zoomScaleSheetLayoutView="70" workbookViewId="0">
      <pane xSplit="6" ySplit="12" topLeftCell="G13" activePane="bottomRight" state="frozen"/>
      <selection activeCell="G13" sqref="G13"/>
      <selection pane="topRight" activeCell="G13" sqref="G13"/>
      <selection pane="bottomLeft" activeCell="G13" sqref="G13"/>
      <selection pane="bottomRight" activeCell="G13" sqref="G13"/>
    </sheetView>
  </sheetViews>
  <sheetFormatPr defaultColWidth="9" defaultRowHeight="12.75" outlineLevelRow="1" outlineLevelCol="1"/>
  <cols>
    <col min="1" max="1" width="2.85546875" style="3" customWidth="1"/>
    <col min="2" max="3" width="2.5703125" style="3" customWidth="1"/>
    <col min="4" max="4" width="18.28515625" style="3" customWidth="1"/>
    <col min="5" max="5" width="22.28515625" style="3" customWidth="1"/>
    <col min="6" max="6" width="10.7109375" style="3" customWidth="1"/>
    <col min="7" max="22" width="11.42578125" style="3" customWidth="1"/>
    <col min="23" max="29" width="11.42578125" style="3" customWidth="1" outlineLevel="1"/>
    <col min="30" max="30" width="3.5703125" style="3" customWidth="1"/>
    <col min="31" max="31" width="11.42578125" style="3" customWidth="1"/>
    <col min="32" max="32" width="3.5703125" style="3" customWidth="1" outlineLevel="1"/>
    <col min="33" max="33" width="11.42578125" style="3" customWidth="1" outlineLevel="1"/>
    <col min="34" max="34" width="3.5703125" style="3" customWidth="1" outlineLevel="1"/>
    <col min="35" max="35" width="11.42578125" style="3" customWidth="1" outlineLevel="1"/>
    <col min="36" max="36" width="3.5703125" style="3" customWidth="1"/>
    <col min="37" max="37" width="100.140625" style="3" customWidth="1"/>
    <col min="38" max="16384" width="9" style="3"/>
  </cols>
  <sheetData>
    <row r="2" spans="1:37">
      <c r="B2" s="1" t="str">
        <f>'Template Cover'!B2</f>
        <v>Owner:</v>
      </c>
      <c r="C2" s="2"/>
      <c r="D2" s="2"/>
      <c r="E2" s="2"/>
      <c r="F2" s="2"/>
      <c r="G2" s="2" t="str">
        <f>Owner</f>
        <v>[Bidder Name]</v>
      </c>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row>
    <row r="3" spans="1:37">
      <c r="B3" s="1" t="str">
        <f>'Template Cover'!B3</f>
        <v>Project:</v>
      </c>
      <c r="C3" s="2"/>
      <c r="D3" s="2"/>
      <c r="E3" s="2"/>
      <c r="F3" s="2"/>
      <c r="G3" s="2" t="str">
        <f>Project</f>
        <v>West Midlands Franchise</v>
      </c>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row>
    <row r="4" spans="1:37">
      <c r="B4" s="1" t="str">
        <f>'Template Cover'!B4</f>
        <v>Sheet:</v>
      </c>
      <c r="C4" s="2"/>
      <c r="D4" s="2"/>
      <c r="E4" s="2"/>
      <c r="F4" s="2"/>
      <c r="G4" s="2" t="str">
        <f ca="1">MID(CELL("filename",$A$1),FIND("]",CELL("filename",$A$1))+1,99)</f>
        <v>Other Opex</v>
      </c>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row>
    <row r="5" spans="1:37">
      <c r="B5" s="1" t="str">
        <f>'Template Cover'!B5</f>
        <v>Version:</v>
      </c>
      <c r="C5" s="2"/>
      <c r="D5" s="2"/>
      <c r="E5" s="2"/>
      <c r="F5" s="2"/>
      <c r="G5" s="2">
        <f>Version</f>
        <v>1</v>
      </c>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row>
    <row r="6" spans="1:37">
      <c r="B6" s="1" t="str">
        <f>'Template Cover'!B6</f>
        <v>Date:</v>
      </c>
      <c r="C6" s="4"/>
      <c r="D6" s="4"/>
      <c r="E6" s="4"/>
      <c r="F6" s="4"/>
      <c r="G6" s="4">
        <f ca="1">TODAY()</f>
        <v>42655</v>
      </c>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row>
    <row r="7" spans="1:37">
      <c r="B7" s="1" t="str">
        <f>'Template Cover'!B7</f>
        <v>Filename:</v>
      </c>
      <c r="C7" s="2"/>
      <c r="D7" s="2"/>
      <c r="E7" s="2"/>
      <c r="F7" s="2"/>
      <c r="G7" s="2" t="str">
        <f ca="1">LEFT(CELL("FILENAME",$A$1),FIND("]",CELL("FILENAME",$A$1)))</f>
        <v>C:\Users\DfT\AppData\Local\Temp\[ATTACHMENT C - FINANCIAL TEMPLATES (v1.1).xlsx]</v>
      </c>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row>
    <row r="9" spans="1:37" ht="25.5">
      <c r="D9" s="1053" t="str">
        <f>RN_Switch</f>
        <v>Nominal</v>
      </c>
      <c r="E9" s="1054"/>
      <c r="F9" s="1038" t="s">
        <v>86</v>
      </c>
      <c r="G9" s="97" t="str">
        <f>Timeline!G29</f>
        <v>Blank</v>
      </c>
      <c r="H9" s="97" t="str">
        <f>Timeline!H29</f>
        <v>Blank</v>
      </c>
      <c r="I9" s="97" t="str">
        <f>Timeline!I29</f>
        <v>Year -2</v>
      </c>
      <c r="J9" s="97" t="str">
        <f>Timeline!J29</f>
        <v>Year -1</v>
      </c>
      <c r="K9" s="97" t="str">
        <f>Timeline!K29</f>
        <v>Year 0</v>
      </c>
      <c r="L9" s="97" t="str">
        <f>Timeline!L29</f>
        <v>Year 1</v>
      </c>
      <c r="M9" s="97" t="str">
        <f>Timeline!M29</f>
        <v>Year 2</v>
      </c>
      <c r="N9" s="97" t="str">
        <f>Timeline!N29</f>
        <v>Year 3</v>
      </c>
      <c r="O9" s="97" t="str">
        <f>Timeline!O29</f>
        <v>Year 4</v>
      </c>
      <c r="P9" s="97" t="str">
        <f>Timeline!P29</f>
        <v>Year 5</v>
      </c>
      <c r="Q9" s="97" t="str">
        <f>Timeline!Q29</f>
        <v>Year 6</v>
      </c>
      <c r="R9" s="97" t="str">
        <f>Timeline!R29</f>
        <v>Year 7</v>
      </c>
      <c r="S9" s="97" t="str">
        <f>Timeline!S29</f>
        <v>Year 8</v>
      </c>
      <c r="T9" s="97" t="str">
        <f>Timeline!T29</f>
        <v>Year 9</v>
      </c>
      <c r="U9" s="97" t="str">
        <f>Timeline!U29</f>
        <v>Year 10</v>
      </c>
      <c r="V9" s="97" t="str">
        <f>Timeline!V29</f>
        <v>Year 11</v>
      </c>
      <c r="W9" s="97" t="str">
        <f>Timeline!W29</f>
        <v>Year 12</v>
      </c>
      <c r="X9" s="97" t="str">
        <f>Timeline!X29</f>
        <v>Year 13</v>
      </c>
      <c r="Y9" s="97" t="str">
        <f>Timeline!Y29</f>
        <v>Year 14</v>
      </c>
      <c r="Z9" s="97" t="str">
        <f>Timeline!Z29</f>
        <v>Year 15</v>
      </c>
      <c r="AA9" s="97" t="str">
        <f>Timeline!AA29</f>
        <v>Year 16</v>
      </c>
      <c r="AB9" s="97" t="str">
        <f>Timeline!AB29</f>
        <v>Year 17</v>
      </c>
      <c r="AC9" s="97" t="str">
        <f>Timeline!AC29</f>
        <v>Year 18</v>
      </c>
      <c r="AE9" s="97" t="str">
        <f>Timeline!AE29</f>
        <v>Year 1 (part)</v>
      </c>
      <c r="AG9" s="97" t="str">
        <f>Timeline!AG29</f>
        <v>Not used</v>
      </c>
      <c r="AI9" s="97" t="str">
        <f>Timeline!AI29</f>
        <v>Not used</v>
      </c>
      <c r="AK9" s="1038" t="s">
        <v>413</v>
      </c>
    </row>
    <row r="10" spans="1:37" ht="25.5">
      <c r="D10" s="1055" t="str">
        <f>Option_Switch</f>
        <v>Base Model</v>
      </c>
      <c r="E10" s="1056"/>
      <c r="F10" s="1039"/>
      <c r="G10" s="97" t="str">
        <f>Timeline!G30</f>
        <v>For Bidder Use</v>
      </c>
      <c r="H10" s="97" t="str">
        <f>Timeline!H30</f>
        <v>For Bidder Use</v>
      </c>
      <c r="I10" s="97" t="str">
        <f>Timeline!I30</f>
        <v>Actual</v>
      </c>
      <c r="J10" s="97" t="str">
        <f>Timeline!J30</f>
        <v>Actual</v>
      </c>
      <c r="K10" s="97" t="str">
        <f>Timeline!K30</f>
        <v>Forecast</v>
      </c>
      <c r="L10" s="97" t="str">
        <f>Timeline!L30</f>
        <v>Forecast</v>
      </c>
      <c r="M10" s="97" t="str">
        <f>Timeline!M30</f>
        <v>Core</v>
      </c>
      <c r="N10" s="97" t="str">
        <f>Timeline!N30</f>
        <v>Core</v>
      </c>
      <c r="O10" s="97" t="str">
        <f>Timeline!O30</f>
        <v>Core</v>
      </c>
      <c r="P10" s="97" t="str">
        <f>Timeline!P30</f>
        <v>Core</v>
      </c>
      <c r="Q10" s="97" t="str">
        <f>Timeline!Q30</f>
        <v>Core</v>
      </c>
      <c r="R10" s="97" t="str">
        <f>Timeline!R30</f>
        <v>Core</v>
      </c>
      <c r="S10" s="97" t="str">
        <f>Timeline!S30</f>
        <v>Core</v>
      </c>
      <c r="T10" s="97" t="str">
        <f>Timeline!T30</f>
        <v>Core</v>
      </c>
      <c r="U10" s="97" t="str">
        <f>Timeline!U30</f>
        <v>Option</v>
      </c>
      <c r="V10" s="97" t="str">
        <f>Timeline!V30</f>
        <v>Option</v>
      </c>
      <c r="W10" s="97" t="str">
        <f>Timeline!W30</f>
        <v>Not used</v>
      </c>
      <c r="X10" s="97" t="str">
        <f>Timeline!X30</f>
        <v>Not used</v>
      </c>
      <c r="Y10" s="97" t="str">
        <f>Timeline!Y30</f>
        <v>Not used</v>
      </c>
      <c r="Z10" s="97" t="str">
        <f>Timeline!Z30</f>
        <v>Not used</v>
      </c>
      <c r="AA10" s="97" t="str">
        <f>Timeline!AA30</f>
        <v>Not used</v>
      </c>
      <c r="AB10" s="97" t="str">
        <f>Timeline!AB30</f>
        <v>Not used</v>
      </c>
      <c r="AC10" s="97" t="str">
        <f>Timeline!AC30</f>
        <v>Not used</v>
      </c>
      <c r="AE10" s="97" t="str">
        <f>Timeline!AE30</f>
        <v>Core</v>
      </c>
      <c r="AG10" s="97" t="str">
        <f>Timeline!AG30</f>
        <v>Not used</v>
      </c>
      <c r="AI10" s="97" t="str">
        <f>Timeline!AI30</f>
        <v>Not used</v>
      </c>
      <c r="AK10" s="1043"/>
    </row>
    <row r="11" spans="1:37" ht="12.75" customHeight="1">
      <c r="D11" s="1051"/>
      <c r="E11" s="1052"/>
      <c r="F11" s="1040" t="s">
        <v>86</v>
      </c>
      <c r="G11" s="98" t="str">
        <f>IF(Timeline!G31="","",Timeline!G31)</f>
        <v/>
      </c>
      <c r="H11" s="98" t="str">
        <f>IF(Timeline!H31="","",Timeline!H31)</f>
        <v/>
      </c>
      <c r="I11" s="98">
        <f>IF(Timeline!I31="","",Timeline!I31)</f>
        <v>42094</v>
      </c>
      <c r="J11" s="98">
        <f>IF(Timeline!J31="","",Timeline!J31)</f>
        <v>42460</v>
      </c>
      <c r="K11" s="98">
        <f>IF(Timeline!K31="","",Timeline!K31)</f>
        <v>42825</v>
      </c>
      <c r="L11" s="98">
        <f>IF(Timeline!L31="","",Timeline!L31)</f>
        <v>43190</v>
      </c>
      <c r="M11" s="98">
        <f>IF(Timeline!M31="","",Timeline!M31)</f>
        <v>43555</v>
      </c>
      <c r="N11" s="98">
        <f>IF(Timeline!N31="","",Timeline!N31)</f>
        <v>43921</v>
      </c>
      <c r="O11" s="98">
        <f>IF(Timeline!O31="","",Timeline!O31)</f>
        <v>44286</v>
      </c>
      <c r="P11" s="98">
        <f>IF(Timeline!P31="","",Timeline!P31)</f>
        <v>44651</v>
      </c>
      <c r="Q11" s="98">
        <f>IF(Timeline!Q31="","",Timeline!Q31)</f>
        <v>45016</v>
      </c>
      <c r="R11" s="98">
        <f>IF(Timeline!R31="","",Timeline!R31)</f>
        <v>45382</v>
      </c>
      <c r="S11" s="98">
        <f>IF(Timeline!S31="","",Timeline!S31)</f>
        <v>45747</v>
      </c>
      <c r="T11" s="98">
        <f>IF(Timeline!T31="","",Timeline!T31)</f>
        <v>46112</v>
      </c>
      <c r="U11" s="98">
        <f>IF(Timeline!U31="","",Timeline!U31)</f>
        <v>46477</v>
      </c>
      <c r="V11" s="98">
        <f>IF(Timeline!V31="","",Timeline!V31)</f>
        <v>46843</v>
      </c>
      <c r="W11" s="98">
        <f>IF(Timeline!W31="","",Timeline!W31)</f>
        <v>47208</v>
      </c>
      <c r="X11" s="98">
        <f>IF(Timeline!X31="","",Timeline!X31)</f>
        <v>47573</v>
      </c>
      <c r="Y11" s="98">
        <f>IF(Timeline!Y31="","",Timeline!Y31)</f>
        <v>47938</v>
      </c>
      <c r="Z11" s="98">
        <f>IF(Timeline!Z31="","",Timeline!Z31)</f>
        <v>48304</v>
      </c>
      <c r="AA11" s="98">
        <f>IF(Timeline!AA31="","",Timeline!AA31)</f>
        <v>48669</v>
      </c>
      <c r="AB11" s="98">
        <f>IF(Timeline!AB31="","",Timeline!AB31)</f>
        <v>49034</v>
      </c>
      <c r="AC11" s="98">
        <f>IF(Timeline!AC31="","",Timeline!AC31)</f>
        <v>49399</v>
      </c>
      <c r="AE11" s="98">
        <f>IF(Timeline!AE31="","",Timeline!AE31)</f>
        <v>43190</v>
      </c>
      <c r="AG11" s="98">
        <f>IF(Timeline!AG31="","",Timeline!AG31)</f>
        <v>49034</v>
      </c>
      <c r="AI11" s="98">
        <f>IF(Timeline!AI31="","",Timeline!AI31)</f>
        <v>49399</v>
      </c>
      <c r="AK11" s="1044"/>
    </row>
    <row r="13" spans="1:37" ht="16.5">
      <c r="B13" s="5" t="s">
        <v>132</v>
      </c>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row>
    <row r="15" spans="1:37" ht="15">
      <c r="B15" s="15" t="str">
        <f>'Line Items'!B692</f>
        <v>Other Staff Costs</v>
      </c>
      <c r="C15" s="15"/>
      <c r="D15" s="170"/>
      <c r="E15" s="170"/>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row>
    <row r="16" spans="1:37" ht="12.75" customHeight="1" outlineLevel="1">
      <c r="A16" s="187"/>
    </row>
    <row r="17" spans="4:37" ht="12.75" customHeight="1" outlineLevel="1">
      <c r="D17" s="100" t="str">
        <f>'Line Items'!D694</f>
        <v>Uniforms &amp; Protective Clothing</v>
      </c>
      <c r="E17" s="85"/>
      <c r="F17" s="101" t="s">
        <v>102</v>
      </c>
      <c r="G17" s="171"/>
      <c r="H17" s="171"/>
      <c r="I17" s="171"/>
      <c r="J17" s="171"/>
      <c r="K17" s="171"/>
      <c r="L17" s="171"/>
      <c r="M17" s="171"/>
      <c r="N17" s="171"/>
      <c r="O17" s="171"/>
      <c r="P17" s="171"/>
      <c r="Q17" s="171"/>
      <c r="R17" s="171"/>
      <c r="S17" s="171"/>
      <c r="T17" s="171"/>
      <c r="U17" s="171"/>
      <c r="V17" s="171"/>
      <c r="W17" s="171"/>
      <c r="X17" s="171"/>
      <c r="Y17" s="171"/>
      <c r="Z17" s="171"/>
      <c r="AA17" s="171"/>
      <c r="AB17" s="171"/>
      <c r="AC17" s="410"/>
      <c r="AE17" s="506"/>
      <c r="AG17" s="506"/>
      <c r="AI17" s="506"/>
      <c r="AK17" s="428"/>
    </row>
    <row r="18" spans="4:37" ht="12.75" customHeight="1" outlineLevel="1">
      <c r="D18" s="106" t="str">
        <f>'Line Items'!D695</f>
        <v>Medical, Healthcare and Other Staff Benefits</v>
      </c>
      <c r="E18" s="89"/>
      <c r="F18" s="107" t="str">
        <f t="shared" ref="F18:F61" si="0">F17</f>
        <v>£000</v>
      </c>
      <c r="G18" s="173"/>
      <c r="H18" s="173"/>
      <c r="I18" s="173"/>
      <c r="J18" s="173"/>
      <c r="K18" s="173"/>
      <c r="L18" s="173"/>
      <c r="M18" s="173"/>
      <c r="N18" s="173"/>
      <c r="O18" s="173"/>
      <c r="P18" s="173"/>
      <c r="Q18" s="173"/>
      <c r="R18" s="173"/>
      <c r="S18" s="173"/>
      <c r="T18" s="173"/>
      <c r="U18" s="173"/>
      <c r="V18" s="173"/>
      <c r="W18" s="173"/>
      <c r="X18" s="173"/>
      <c r="Y18" s="173"/>
      <c r="Z18" s="173"/>
      <c r="AA18" s="173"/>
      <c r="AB18" s="173"/>
      <c r="AC18" s="174"/>
      <c r="AE18" s="507"/>
      <c r="AG18" s="507"/>
      <c r="AI18" s="507"/>
      <c r="AK18" s="429"/>
    </row>
    <row r="19" spans="4:37" ht="12.75" customHeight="1" outlineLevel="1">
      <c r="D19" s="106" t="str">
        <f>'Line Items'!D696</f>
        <v>Ill Health Severance</v>
      </c>
      <c r="E19" s="89"/>
      <c r="F19" s="107" t="str">
        <f t="shared" si="0"/>
        <v>£000</v>
      </c>
      <c r="G19" s="173"/>
      <c r="H19" s="173"/>
      <c r="I19" s="173"/>
      <c r="J19" s="173"/>
      <c r="K19" s="173"/>
      <c r="L19" s="173"/>
      <c r="M19" s="173"/>
      <c r="N19" s="173"/>
      <c r="O19" s="173"/>
      <c r="P19" s="173"/>
      <c r="Q19" s="173"/>
      <c r="R19" s="173"/>
      <c r="S19" s="173"/>
      <c r="T19" s="173"/>
      <c r="U19" s="173"/>
      <c r="V19" s="173"/>
      <c r="W19" s="173"/>
      <c r="X19" s="173"/>
      <c r="Y19" s="173"/>
      <c r="Z19" s="173"/>
      <c r="AA19" s="173"/>
      <c r="AB19" s="173"/>
      <c r="AC19" s="174"/>
      <c r="AE19" s="507"/>
      <c r="AG19" s="507"/>
      <c r="AI19" s="507"/>
      <c r="AK19" s="429"/>
    </row>
    <row r="20" spans="4:37" ht="12.75" customHeight="1" outlineLevel="1">
      <c r="D20" s="106" t="str">
        <f>'Line Items'!D697</f>
        <v>Motor Vehicle Expenses</v>
      </c>
      <c r="E20" s="89"/>
      <c r="F20" s="107" t="str">
        <f t="shared" si="0"/>
        <v>£000</v>
      </c>
      <c r="G20" s="173"/>
      <c r="H20" s="173"/>
      <c r="I20" s="173"/>
      <c r="J20" s="173"/>
      <c r="K20" s="173"/>
      <c r="L20" s="173"/>
      <c r="M20" s="173"/>
      <c r="N20" s="173"/>
      <c r="O20" s="173"/>
      <c r="P20" s="173"/>
      <c r="Q20" s="173"/>
      <c r="R20" s="173"/>
      <c r="S20" s="173"/>
      <c r="T20" s="173"/>
      <c r="U20" s="173"/>
      <c r="V20" s="173"/>
      <c r="W20" s="173"/>
      <c r="X20" s="173"/>
      <c r="Y20" s="173"/>
      <c r="Z20" s="173"/>
      <c r="AA20" s="173"/>
      <c r="AB20" s="173"/>
      <c r="AC20" s="174"/>
      <c r="AE20" s="507"/>
      <c r="AG20" s="507"/>
      <c r="AI20" s="507"/>
      <c r="AK20" s="429"/>
    </row>
    <row r="21" spans="4:37" ht="12.75" customHeight="1" outlineLevel="1">
      <c r="D21" s="106" t="str">
        <f>'Line Items'!D698</f>
        <v>Employee Expenses</v>
      </c>
      <c r="E21" s="89"/>
      <c r="F21" s="107" t="str">
        <f t="shared" si="0"/>
        <v>£000</v>
      </c>
      <c r="G21" s="173"/>
      <c r="H21" s="173"/>
      <c r="I21" s="173"/>
      <c r="J21" s="173"/>
      <c r="K21" s="173"/>
      <c r="L21" s="173"/>
      <c r="M21" s="173"/>
      <c r="N21" s="173"/>
      <c r="O21" s="173"/>
      <c r="P21" s="173"/>
      <c r="Q21" s="173"/>
      <c r="R21" s="173"/>
      <c r="S21" s="173"/>
      <c r="T21" s="173"/>
      <c r="U21" s="173"/>
      <c r="V21" s="173"/>
      <c r="W21" s="173"/>
      <c r="X21" s="173"/>
      <c r="Y21" s="173"/>
      <c r="Z21" s="173"/>
      <c r="AA21" s="173"/>
      <c r="AB21" s="173"/>
      <c r="AC21" s="174"/>
      <c r="AE21" s="507"/>
      <c r="AG21" s="507"/>
      <c r="AI21" s="507"/>
      <c r="AK21" s="429"/>
    </row>
    <row r="22" spans="4:37" ht="12.75" customHeight="1" outlineLevel="1">
      <c r="D22" s="106" t="str">
        <f>'Line Items'!D699</f>
        <v>Bonuses</v>
      </c>
      <c r="E22" s="89"/>
      <c r="F22" s="107" t="str">
        <f t="shared" si="0"/>
        <v>£000</v>
      </c>
      <c r="G22" s="173"/>
      <c r="H22" s="173"/>
      <c r="I22" s="173"/>
      <c r="J22" s="173"/>
      <c r="K22" s="173"/>
      <c r="L22" s="173"/>
      <c r="M22" s="173"/>
      <c r="N22" s="173"/>
      <c r="O22" s="173"/>
      <c r="P22" s="173"/>
      <c r="Q22" s="173"/>
      <c r="R22" s="173"/>
      <c r="S22" s="173"/>
      <c r="T22" s="173"/>
      <c r="U22" s="173"/>
      <c r="V22" s="173"/>
      <c r="W22" s="173"/>
      <c r="X22" s="173"/>
      <c r="Y22" s="173"/>
      <c r="Z22" s="173"/>
      <c r="AA22" s="173"/>
      <c r="AB22" s="173"/>
      <c r="AC22" s="174"/>
      <c r="AE22" s="507"/>
      <c r="AG22" s="507"/>
      <c r="AI22" s="507"/>
      <c r="AK22" s="429"/>
    </row>
    <row r="23" spans="4:37" ht="12.75" customHeight="1" outlineLevel="1">
      <c r="D23" s="106" t="str">
        <f>'Line Items'!D700</f>
        <v>Staff Recruitment</v>
      </c>
      <c r="E23" s="89"/>
      <c r="F23" s="107" t="str">
        <f t="shared" si="0"/>
        <v>£000</v>
      </c>
      <c r="G23" s="173"/>
      <c r="H23" s="173"/>
      <c r="I23" s="173"/>
      <c r="J23" s="173"/>
      <c r="K23" s="173"/>
      <c r="L23" s="173"/>
      <c r="M23" s="173"/>
      <c r="N23" s="173"/>
      <c r="O23" s="173"/>
      <c r="P23" s="173"/>
      <c r="Q23" s="173"/>
      <c r="R23" s="173"/>
      <c r="S23" s="173"/>
      <c r="T23" s="173"/>
      <c r="U23" s="173"/>
      <c r="V23" s="173"/>
      <c r="W23" s="173"/>
      <c r="X23" s="173"/>
      <c r="Y23" s="173"/>
      <c r="Z23" s="173"/>
      <c r="AA23" s="173"/>
      <c r="AB23" s="173"/>
      <c r="AC23" s="174"/>
      <c r="AE23" s="507"/>
      <c r="AG23" s="507"/>
      <c r="AI23" s="507"/>
      <c r="AK23" s="429"/>
    </row>
    <row r="24" spans="4:37" ht="12.75" customHeight="1" outlineLevel="1">
      <c r="D24" s="106" t="str">
        <f>'Line Items'!D701</f>
        <v>Staff Training</v>
      </c>
      <c r="E24" s="89"/>
      <c r="F24" s="107" t="str">
        <f t="shared" si="0"/>
        <v>£000</v>
      </c>
      <c r="G24" s="173"/>
      <c r="H24" s="173"/>
      <c r="I24" s="173"/>
      <c r="J24" s="173"/>
      <c r="K24" s="173"/>
      <c r="L24" s="173"/>
      <c r="M24" s="173"/>
      <c r="N24" s="173"/>
      <c r="O24" s="173"/>
      <c r="P24" s="173"/>
      <c r="Q24" s="173"/>
      <c r="R24" s="173"/>
      <c r="S24" s="173"/>
      <c r="T24" s="173"/>
      <c r="U24" s="173"/>
      <c r="V24" s="173"/>
      <c r="W24" s="173"/>
      <c r="X24" s="173"/>
      <c r="Y24" s="173"/>
      <c r="Z24" s="173"/>
      <c r="AA24" s="173"/>
      <c r="AB24" s="173"/>
      <c r="AC24" s="174"/>
      <c r="AE24" s="507"/>
      <c r="AG24" s="507"/>
      <c r="AI24" s="507"/>
      <c r="AK24" s="429"/>
    </row>
    <row r="25" spans="4:37" ht="12.75" customHeight="1" outlineLevel="1">
      <c r="D25" s="106" t="str">
        <f>'Line Items'!D702</f>
        <v>Staff Catering</v>
      </c>
      <c r="E25" s="89"/>
      <c r="F25" s="107" t="str">
        <f t="shared" si="0"/>
        <v>£000</v>
      </c>
      <c r="G25" s="173"/>
      <c r="H25" s="173"/>
      <c r="I25" s="173"/>
      <c r="J25" s="173"/>
      <c r="K25" s="173"/>
      <c r="L25" s="173"/>
      <c r="M25" s="173"/>
      <c r="N25" s="173"/>
      <c r="O25" s="173"/>
      <c r="P25" s="173"/>
      <c r="Q25" s="173"/>
      <c r="R25" s="173"/>
      <c r="S25" s="173"/>
      <c r="T25" s="173"/>
      <c r="U25" s="173"/>
      <c r="V25" s="173"/>
      <c r="W25" s="173"/>
      <c r="X25" s="173"/>
      <c r="Y25" s="173"/>
      <c r="Z25" s="173"/>
      <c r="AA25" s="173"/>
      <c r="AB25" s="173"/>
      <c r="AC25" s="174"/>
      <c r="AE25" s="507"/>
      <c r="AG25" s="507"/>
      <c r="AI25" s="507"/>
      <c r="AK25" s="429"/>
    </row>
    <row r="26" spans="4:37" ht="12.75" customHeight="1" outlineLevel="1">
      <c r="D26" s="106" t="str">
        <f>'Line Items'!D703</f>
        <v>Staff Equipment</v>
      </c>
      <c r="E26" s="89"/>
      <c r="F26" s="107" t="str">
        <f t="shared" si="0"/>
        <v>£000</v>
      </c>
      <c r="G26" s="173"/>
      <c r="H26" s="173"/>
      <c r="I26" s="173"/>
      <c r="J26" s="173"/>
      <c r="K26" s="173"/>
      <c r="L26" s="173"/>
      <c r="M26" s="173"/>
      <c r="N26" s="173"/>
      <c r="O26" s="173"/>
      <c r="P26" s="173"/>
      <c r="Q26" s="173"/>
      <c r="R26" s="173"/>
      <c r="S26" s="173"/>
      <c r="T26" s="173"/>
      <c r="U26" s="173"/>
      <c r="V26" s="173"/>
      <c r="W26" s="173"/>
      <c r="X26" s="173"/>
      <c r="Y26" s="173"/>
      <c r="Z26" s="173"/>
      <c r="AA26" s="173"/>
      <c r="AB26" s="173"/>
      <c r="AC26" s="174"/>
      <c r="AE26" s="507"/>
      <c r="AG26" s="507"/>
      <c r="AI26" s="507"/>
      <c r="AK26" s="429"/>
    </row>
    <row r="27" spans="4:37" ht="12.75" customHeight="1" outlineLevel="1">
      <c r="D27" s="106" t="str">
        <f>'Line Items'!D704</f>
        <v>Staff Travel</v>
      </c>
      <c r="E27" s="89"/>
      <c r="F27" s="107" t="str">
        <f t="shared" si="0"/>
        <v>£000</v>
      </c>
      <c r="G27" s="173"/>
      <c r="H27" s="173"/>
      <c r="I27" s="173"/>
      <c r="J27" s="173"/>
      <c r="K27" s="173"/>
      <c r="L27" s="173"/>
      <c r="M27" s="173"/>
      <c r="N27" s="173"/>
      <c r="O27" s="173"/>
      <c r="P27" s="173"/>
      <c r="Q27" s="173"/>
      <c r="R27" s="173"/>
      <c r="S27" s="173"/>
      <c r="T27" s="173"/>
      <c r="U27" s="173"/>
      <c r="V27" s="173"/>
      <c r="W27" s="173"/>
      <c r="X27" s="173"/>
      <c r="Y27" s="173"/>
      <c r="Z27" s="173"/>
      <c r="AA27" s="173"/>
      <c r="AB27" s="173"/>
      <c r="AC27" s="174"/>
      <c r="AE27" s="507"/>
      <c r="AG27" s="507"/>
      <c r="AI27" s="507"/>
      <c r="AK27" s="429"/>
    </row>
    <row r="28" spans="4:37" ht="12.75" customHeight="1" outlineLevel="1">
      <c r="D28" s="106" t="str">
        <f>'Line Items'!D705</f>
        <v>Staff Accommodation</v>
      </c>
      <c r="E28" s="89"/>
      <c r="F28" s="107" t="str">
        <f t="shared" si="0"/>
        <v>£000</v>
      </c>
      <c r="G28" s="173"/>
      <c r="H28" s="173"/>
      <c r="I28" s="173"/>
      <c r="J28" s="173"/>
      <c r="K28" s="173"/>
      <c r="L28" s="173"/>
      <c r="M28" s="173"/>
      <c r="N28" s="173"/>
      <c r="O28" s="173"/>
      <c r="P28" s="173"/>
      <c r="Q28" s="173"/>
      <c r="R28" s="173"/>
      <c r="S28" s="173"/>
      <c r="T28" s="173"/>
      <c r="U28" s="173"/>
      <c r="V28" s="173"/>
      <c r="W28" s="173"/>
      <c r="X28" s="173"/>
      <c r="Y28" s="173"/>
      <c r="Z28" s="173"/>
      <c r="AA28" s="173"/>
      <c r="AB28" s="173"/>
      <c r="AC28" s="174"/>
      <c r="AE28" s="507"/>
      <c r="AG28" s="507"/>
      <c r="AI28" s="507"/>
      <c r="AK28" s="429"/>
    </row>
    <row r="29" spans="4:37" ht="12.75" customHeight="1" outlineLevel="1">
      <c r="D29" s="106" t="str">
        <f>'Line Items'!D706</f>
        <v>Staff Entertainment</v>
      </c>
      <c r="E29" s="89"/>
      <c r="F29" s="107" t="str">
        <f t="shared" si="0"/>
        <v>£000</v>
      </c>
      <c r="G29" s="173"/>
      <c r="H29" s="173"/>
      <c r="I29" s="173"/>
      <c r="J29" s="173"/>
      <c r="K29" s="173"/>
      <c r="L29" s="173"/>
      <c r="M29" s="173"/>
      <c r="N29" s="173"/>
      <c r="O29" s="173"/>
      <c r="P29" s="173"/>
      <c r="Q29" s="173"/>
      <c r="R29" s="173"/>
      <c r="S29" s="173"/>
      <c r="T29" s="173"/>
      <c r="U29" s="173"/>
      <c r="V29" s="173"/>
      <c r="W29" s="173"/>
      <c r="X29" s="173"/>
      <c r="Y29" s="173"/>
      <c r="Z29" s="173"/>
      <c r="AA29" s="173"/>
      <c r="AB29" s="173"/>
      <c r="AC29" s="174"/>
      <c r="AE29" s="507"/>
      <c r="AG29" s="507"/>
      <c r="AI29" s="507"/>
      <c r="AK29" s="429"/>
    </row>
    <row r="30" spans="4:37" ht="12.75" customHeight="1" outlineLevel="1">
      <c r="D30" s="106" t="str">
        <f>'Line Items'!D707</f>
        <v>Meeting expenses</v>
      </c>
      <c r="E30" s="89"/>
      <c r="F30" s="107" t="str">
        <f t="shared" si="0"/>
        <v>£000</v>
      </c>
      <c r="G30" s="173"/>
      <c r="H30" s="173"/>
      <c r="I30" s="173"/>
      <c r="J30" s="173"/>
      <c r="K30" s="173"/>
      <c r="L30" s="173"/>
      <c r="M30" s="173"/>
      <c r="N30" s="173"/>
      <c r="O30" s="173"/>
      <c r="P30" s="173"/>
      <c r="Q30" s="173"/>
      <c r="R30" s="173"/>
      <c r="S30" s="173"/>
      <c r="T30" s="173"/>
      <c r="U30" s="173"/>
      <c r="V30" s="173"/>
      <c r="W30" s="173"/>
      <c r="X30" s="173"/>
      <c r="Y30" s="173"/>
      <c r="Z30" s="173"/>
      <c r="AA30" s="173"/>
      <c r="AB30" s="173"/>
      <c r="AC30" s="174"/>
      <c r="AE30" s="507"/>
      <c r="AG30" s="507"/>
      <c r="AI30" s="507"/>
      <c r="AK30" s="429"/>
    </row>
    <row r="31" spans="4:37" ht="12.75" customHeight="1" outlineLevel="1">
      <c r="D31" s="106" t="str">
        <f>'Line Items'!D708</f>
        <v>Conferences and Events</v>
      </c>
      <c r="E31" s="89"/>
      <c r="F31" s="107" t="str">
        <f t="shared" si="0"/>
        <v>£000</v>
      </c>
      <c r="G31" s="173"/>
      <c r="H31" s="173"/>
      <c r="I31" s="173"/>
      <c r="J31" s="173"/>
      <c r="K31" s="173"/>
      <c r="L31" s="173"/>
      <c r="M31" s="173"/>
      <c r="N31" s="173"/>
      <c r="O31" s="173"/>
      <c r="P31" s="173"/>
      <c r="Q31" s="173"/>
      <c r="R31" s="173"/>
      <c r="S31" s="173"/>
      <c r="T31" s="173"/>
      <c r="U31" s="173"/>
      <c r="V31" s="173"/>
      <c r="W31" s="173"/>
      <c r="X31" s="173"/>
      <c r="Y31" s="173"/>
      <c r="Z31" s="173"/>
      <c r="AA31" s="173"/>
      <c r="AB31" s="173"/>
      <c r="AC31" s="174"/>
      <c r="AE31" s="507"/>
      <c r="AG31" s="507"/>
      <c r="AI31" s="507"/>
      <c r="AK31" s="429"/>
    </row>
    <row r="32" spans="4:37" ht="12.75" customHeight="1" outlineLevel="1">
      <c r="D32" s="106" t="str">
        <f>'Line Items'!D709</f>
        <v>Reorganisation Costs</v>
      </c>
      <c r="E32" s="89"/>
      <c r="F32" s="107" t="str">
        <f t="shared" si="0"/>
        <v>£000</v>
      </c>
      <c r="G32" s="173"/>
      <c r="H32" s="173"/>
      <c r="I32" s="173"/>
      <c r="J32" s="173"/>
      <c r="K32" s="173"/>
      <c r="L32" s="173"/>
      <c r="M32" s="173"/>
      <c r="N32" s="173"/>
      <c r="O32" s="173"/>
      <c r="P32" s="173"/>
      <c r="Q32" s="173"/>
      <c r="R32" s="173"/>
      <c r="S32" s="173"/>
      <c r="T32" s="173"/>
      <c r="U32" s="173"/>
      <c r="V32" s="173"/>
      <c r="W32" s="173"/>
      <c r="X32" s="173"/>
      <c r="Y32" s="173"/>
      <c r="Z32" s="173"/>
      <c r="AA32" s="173"/>
      <c r="AB32" s="173"/>
      <c r="AC32" s="174"/>
      <c r="AE32" s="507"/>
      <c r="AG32" s="507"/>
      <c r="AI32" s="507"/>
      <c r="AK32" s="429"/>
    </row>
    <row r="33" spans="4:37" ht="12.75" customHeight="1" outlineLevel="1">
      <c r="D33" s="106" t="str">
        <f>'Line Items'!D710</f>
        <v>Severance / Redundancy</v>
      </c>
      <c r="E33" s="89"/>
      <c r="F33" s="107" t="str">
        <f t="shared" si="0"/>
        <v>£000</v>
      </c>
      <c r="G33" s="173"/>
      <c r="H33" s="173"/>
      <c r="I33" s="173"/>
      <c r="J33" s="173"/>
      <c r="K33" s="173"/>
      <c r="L33" s="173"/>
      <c r="M33" s="173"/>
      <c r="N33" s="173"/>
      <c r="O33" s="173"/>
      <c r="P33" s="173"/>
      <c r="Q33" s="173"/>
      <c r="R33" s="173"/>
      <c r="S33" s="173"/>
      <c r="T33" s="173"/>
      <c r="U33" s="173"/>
      <c r="V33" s="173"/>
      <c r="W33" s="173"/>
      <c r="X33" s="173"/>
      <c r="Y33" s="173"/>
      <c r="Z33" s="173"/>
      <c r="AA33" s="173"/>
      <c r="AB33" s="173"/>
      <c r="AC33" s="174"/>
      <c r="AE33" s="507"/>
      <c r="AG33" s="507"/>
      <c r="AI33" s="507"/>
      <c r="AK33" s="429"/>
    </row>
    <row r="34" spans="4:37" ht="12.75" customHeight="1" outlineLevel="1">
      <c r="D34" s="106" t="str">
        <f>'Line Items'!D711</f>
        <v>Employee Relocation costs</v>
      </c>
      <c r="E34" s="89"/>
      <c r="F34" s="107" t="str">
        <f t="shared" si="0"/>
        <v>£000</v>
      </c>
      <c r="G34" s="173"/>
      <c r="H34" s="173"/>
      <c r="I34" s="173"/>
      <c r="J34" s="173"/>
      <c r="K34" s="173"/>
      <c r="L34" s="173"/>
      <c r="M34" s="173"/>
      <c r="N34" s="173"/>
      <c r="O34" s="173"/>
      <c r="P34" s="173"/>
      <c r="Q34" s="173"/>
      <c r="R34" s="173"/>
      <c r="S34" s="173"/>
      <c r="T34" s="173"/>
      <c r="U34" s="173"/>
      <c r="V34" s="173"/>
      <c r="W34" s="173"/>
      <c r="X34" s="173"/>
      <c r="Y34" s="173"/>
      <c r="Z34" s="173"/>
      <c r="AA34" s="173"/>
      <c r="AB34" s="173"/>
      <c r="AC34" s="174"/>
      <c r="AE34" s="507"/>
      <c r="AG34" s="507"/>
      <c r="AI34" s="507"/>
      <c r="AK34" s="429"/>
    </row>
    <row r="35" spans="4:37" ht="12.75" customHeight="1" outlineLevel="1">
      <c r="D35" s="106" t="str">
        <f>'Line Items'!D712</f>
        <v>Change Management</v>
      </c>
      <c r="E35" s="89"/>
      <c r="F35" s="107" t="str">
        <f t="shared" si="0"/>
        <v>£000</v>
      </c>
      <c r="G35" s="173"/>
      <c r="H35" s="173"/>
      <c r="I35" s="173"/>
      <c r="J35" s="173"/>
      <c r="K35" s="173"/>
      <c r="L35" s="173"/>
      <c r="M35" s="173"/>
      <c r="N35" s="173"/>
      <c r="O35" s="173"/>
      <c r="P35" s="173"/>
      <c r="Q35" s="173"/>
      <c r="R35" s="173"/>
      <c r="S35" s="173"/>
      <c r="T35" s="173"/>
      <c r="U35" s="173"/>
      <c r="V35" s="173"/>
      <c r="W35" s="173"/>
      <c r="X35" s="173"/>
      <c r="Y35" s="173"/>
      <c r="Z35" s="173"/>
      <c r="AA35" s="173"/>
      <c r="AB35" s="173"/>
      <c r="AC35" s="174"/>
      <c r="AE35" s="507"/>
      <c r="AG35" s="507"/>
      <c r="AI35" s="507"/>
      <c r="AK35" s="429"/>
    </row>
    <row r="36" spans="4:37" ht="12.75" customHeight="1" outlineLevel="1">
      <c r="D36" s="106" t="str">
        <f>'Line Items'!D713</f>
        <v>Internal Communications</v>
      </c>
      <c r="E36" s="89"/>
      <c r="F36" s="107" t="str">
        <f t="shared" si="0"/>
        <v>£000</v>
      </c>
      <c r="G36" s="173"/>
      <c r="H36" s="173"/>
      <c r="I36" s="173"/>
      <c r="J36" s="173"/>
      <c r="K36" s="173"/>
      <c r="L36" s="173"/>
      <c r="M36" s="173"/>
      <c r="N36" s="173"/>
      <c r="O36" s="173"/>
      <c r="P36" s="173"/>
      <c r="Q36" s="173"/>
      <c r="R36" s="173"/>
      <c r="S36" s="173"/>
      <c r="T36" s="173"/>
      <c r="U36" s="173"/>
      <c r="V36" s="173"/>
      <c r="W36" s="173"/>
      <c r="X36" s="173"/>
      <c r="Y36" s="173"/>
      <c r="Z36" s="173"/>
      <c r="AA36" s="173"/>
      <c r="AB36" s="173"/>
      <c r="AC36" s="174"/>
      <c r="AE36" s="507"/>
      <c r="AG36" s="507"/>
      <c r="AI36" s="507"/>
      <c r="AK36" s="429"/>
    </row>
    <row r="37" spans="4:37" ht="12.75" customHeight="1" outlineLevel="1">
      <c r="D37" s="106" t="str">
        <f>'Line Items'!D714</f>
        <v>Tribunals</v>
      </c>
      <c r="E37" s="89"/>
      <c r="F37" s="107" t="str">
        <f t="shared" si="0"/>
        <v>£000</v>
      </c>
      <c r="G37" s="173"/>
      <c r="H37" s="173"/>
      <c r="I37" s="173"/>
      <c r="J37" s="173"/>
      <c r="K37" s="173"/>
      <c r="L37" s="173"/>
      <c r="M37" s="173"/>
      <c r="N37" s="173"/>
      <c r="O37" s="173"/>
      <c r="P37" s="173"/>
      <c r="Q37" s="173"/>
      <c r="R37" s="173"/>
      <c r="S37" s="173"/>
      <c r="T37" s="173"/>
      <c r="U37" s="173"/>
      <c r="V37" s="173"/>
      <c r="W37" s="173"/>
      <c r="X37" s="173"/>
      <c r="Y37" s="173"/>
      <c r="Z37" s="173"/>
      <c r="AA37" s="173"/>
      <c r="AB37" s="173"/>
      <c r="AC37" s="174"/>
      <c r="AE37" s="507"/>
      <c r="AG37" s="507"/>
      <c r="AI37" s="507"/>
      <c r="AK37" s="202"/>
    </row>
    <row r="38" spans="4:37" ht="12.75" customHeight="1" outlineLevel="1">
      <c r="D38" s="106" t="str">
        <f>'Line Items'!D715</f>
        <v>Petty cash</v>
      </c>
      <c r="E38" s="89"/>
      <c r="F38" s="107" t="str">
        <f t="shared" si="0"/>
        <v>£000</v>
      </c>
      <c r="G38" s="173"/>
      <c r="H38" s="173"/>
      <c r="I38" s="173"/>
      <c r="J38" s="173"/>
      <c r="K38" s="173"/>
      <c r="L38" s="173"/>
      <c r="M38" s="173"/>
      <c r="N38" s="173"/>
      <c r="O38" s="173"/>
      <c r="P38" s="173"/>
      <c r="Q38" s="173"/>
      <c r="R38" s="173"/>
      <c r="S38" s="173"/>
      <c r="T38" s="173"/>
      <c r="U38" s="173"/>
      <c r="V38" s="173"/>
      <c r="W38" s="173"/>
      <c r="X38" s="173"/>
      <c r="Y38" s="173"/>
      <c r="Z38" s="173"/>
      <c r="AA38" s="173"/>
      <c r="AB38" s="173"/>
      <c r="AC38" s="174"/>
      <c r="AE38" s="507"/>
      <c r="AG38" s="507"/>
      <c r="AI38" s="507"/>
      <c r="AK38" s="202"/>
    </row>
    <row r="39" spans="4:37" ht="12.75" customHeight="1" outlineLevel="1">
      <c r="D39" s="106" t="str">
        <f>'Line Items'!D716</f>
        <v>Long Service awards</v>
      </c>
      <c r="E39" s="89"/>
      <c r="F39" s="107" t="str">
        <f t="shared" si="0"/>
        <v>£000</v>
      </c>
      <c r="G39" s="173"/>
      <c r="H39" s="173"/>
      <c r="I39" s="173"/>
      <c r="J39" s="173"/>
      <c r="K39" s="173"/>
      <c r="L39" s="173"/>
      <c r="M39" s="173"/>
      <c r="N39" s="173"/>
      <c r="O39" s="173"/>
      <c r="P39" s="173"/>
      <c r="Q39" s="173"/>
      <c r="R39" s="173"/>
      <c r="S39" s="173"/>
      <c r="T39" s="173"/>
      <c r="U39" s="173"/>
      <c r="V39" s="173"/>
      <c r="W39" s="173"/>
      <c r="X39" s="173"/>
      <c r="Y39" s="173"/>
      <c r="Z39" s="173"/>
      <c r="AA39" s="173"/>
      <c r="AB39" s="173"/>
      <c r="AC39" s="174"/>
      <c r="AE39" s="507"/>
      <c r="AG39" s="507"/>
      <c r="AI39" s="507"/>
      <c r="AK39" s="202"/>
    </row>
    <row r="40" spans="4:37" ht="12.75" customHeight="1" outlineLevel="1">
      <c r="D40" s="106" t="str">
        <f>'Line Items'!D717</f>
        <v>Pensions - admin fee</v>
      </c>
      <c r="E40" s="89"/>
      <c r="F40" s="107" t="str">
        <f t="shared" si="0"/>
        <v>£000</v>
      </c>
      <c r="G40" s="173"/>
      <c r="H40" s="173"/>
      <c r="I40" s="173"/>
      <c r="J40" s="173"/>
      <c r="K40" s="173"/>
      <c r="L40" s="173"/>
      <c r="M40" s="173"/>
      <c r="N40" s="173"/>
      <c r="O40" s="173"/>
      <c r="P40" s="173"/>
      <c r="Q40" s="173"/>
      <c r="R40" s="173"/>
      <c r="S40" s="173"/>
      <c r="T40" s="173"/>
      <c r="U40" s="173"/>
      <c r="V40" s="173"/>
      <c r="W40" s="173"/>
      <c r="X40" s="173"/>
      <c r="Y40" s="173"/>
      <c r="Z40" s="173"/>
      <c r="AA40" s="173"/>
      <c r="AB40" s="173"/>
      <c r="AC40" s="174"/>
      <c r="AE40" s="507"/>
      <c r="AG40" s="507"/>
      <c r="AI40" s="507"/>
      <c r="AK40" s="202"/>
    </row>
    <row r="41" spans="4:37" ht="12.75" customHeight="1" outlineLevel="1">
      <c r="D41" s="106" t="str">
        <f>'Line Items'!D718</f>
        <v>FRS17</v>
      </c>
      <c r="E41" s="89"/>
      <c r="F41" s="107" t="str">
        <f t="shared" si="0"/>
        <v>£000</v>
      </c>
      <c r="G41" s="173"/>
      <c r="H41" s="173"/>
      <c r="I41" s="173"/>
      <c r="J41" s="173"/>
      <c r="K41" s="173"/>
      <c r="L41" s="173"/>
      <c r="M41" s="173"/>
      <c r="N41" s="173"/>
      <c r="O41" s="173"/>
      <c r="P41" s="173"/>
      <c r="Q41" s="173"/>
      <c r="R41" s="173"/>
      <c r="S41" s="173"/>
      <c r="T41" s="173"/>
      <c r="U41" s="173"/>
      <c r="V41" s="173"/>
      <c r="W41" s="173"/>
      <c r="X41" s="173"/>
      <c r="Y41" s="173"/>
      <c r="Z41" s="173"/>
      <c r="AA41" s="173"/>
      <c r="AB41" s="173"/>
      <c r="AC41" s="174"/>
      <c r="AE41" s="507"/>
      <c r="AG41" s="507"/>
      <c r="AI41" s="507"/>
      <c r="AK41" s="202"/>
    </row>
    <row r="42" spans="4:37" ht="12.75" customHeight="1" outlineLevel="1">
      <c r="D42" s="106" t="str">
        <f>'Line Items'!D719</f>
        <v>Pensions advisor</v>
      </c>
      <c r="E42" s="89"/>
      <c r="F42" s="107" t="str">
        <f t="shared" si="0"/>
        <v>£000</v>
      </c>
      <c r="G42" s="173"/>
      <c r="H42" s="173"/>
      <c r="I42" s="173"/>
      <c r="J42" s="173"/>
      <c r="K42" s="173"/>
      <c r="L42" s="173"/>
      <c r="M42" s="173"/>
      <c r="N42" s="173"/>
      <c r="O42" s="173"/>
      <c r="P42" s="173"/>
      <c r="Q42" s="173"/>
      <c r="R42" s="173"/>
      <c r="S42" s="173"/>
      <c r="T42" s="173"/>
      <c r="U42" s="173"/>
      <c r="V42" s="173"/>
      <c r="W42" s="173"/>
      <c r="X42" s="173"/>
      <c r="Y42" s="173"/>
      <c r="Z42" s="173"/>
      <c r="AA42" s="173"/>
      <c r="AB42" s="173"/>
      <c r="AC42" s="174"/>
      <c r="AE42" s="507"/>
      <c r="AG42" s="507"/>
      <c r="AI42" s="507"/>
      <c r="AK42" s="202"/>
    </row>
    <row r="43" spans="4:37" ht="12.75" customHeight="1" outlineLevel="1">
      <c r="D43" s="106" t="str">
        <f>'Line Items'!D720</f>
        <v>Agency and Casual Staff - Cleaning</v>
      </c>
      <c r="E43" s="89"/>
      <c r="F43" s="107" t="str">
        <f t="shared" si="0"/>
        <v>£000</v>
      </c>
      <c r="G43" s="173"/>
      <c r="H43" s="173"/>
      <c r="I43" s="173"/>
      <c r="J43" s="173"/>
      <c r="K43" s="173"/>
      <c r="L43" s="173"/>
      <c r="M43" s="173"/>
      <c r="N43" s="173"/>
      <c r="O43" s="173"/>
      <c r="P43" s="173"/>
      <c r="Q43" s="173"/>
      <c r="R43" s="173"/>
      <c r="S43" s="173"/>
      <c r="T43" s="173"/>
      <c r="U43" s="173"/>
      <c r="V43" s="173"/>
      <c r="W43" s="173"/>
      <c r="X43" s="173"/>
      <c r="Y43" s="173"/>
      <c r="Z43" s="173"/>
      <c r="AA43" s="173"/>
      <c r="AB43" s="173"/>
      <c r="AC43" s="174"/>
      <c r="AE43" s="507"/>
      <c r="AG43" s="507"/>
      <c r="AI43" s="507"/>
      <c r="AK43" s="202"/>
    </row>
    <row r="44" spans="4:37" ht="12.75" customHeight="1" outlineLevel="1">
      <c r="D44" s="106" t="str">
        <f>'Line Items'!D721</f>
        <v>Agency and Casual Staff - Engineering</v>
      </c>
      <c r="E44" s="89"/>
      <c r="F44" s="107" t="str">
        <f t="shared" si="0"/>
        <v>£000</v>
      </c>
      <c r="G44" s="173"/>
      <c r="H44" s="173"/>
      <c r="I44" s="173"/>
      <c r="J44" s="173"/>
      <c r="K44" s="173"/>
      <c r="L44" s="173"/>
      <c r="M44" s="173"/>
      <c r="N44" s="173"/>
      <c r="O44" s="173"/>
      <c r="P44" s="173"/>
      <c r="Q44" s="173"/>
      <c r="R44" s="173"/>
      <c r="S44" s="173"/>
      <c r="T44" s="173"/>
      <c r="U44" s="173"/>
      <c r="V44" s="173"/>
      <c r="W44" s="173"/>
      <c r="X44" s="173"/>
      <c r="Y44" s="173"/>
      <c r="Z44" s="173"/>
      <c r="AA44" s="173"/>
      <c r="AB44" s="173"/>
      <c r="AC44" s="174"/>
      <c r="AE44" s="507"/>
      <c r="AG44" s="507"/>
      <c r="AI44" s="507"/>
      <c r="AK44" s="202"/>
    </row>
    <row r="45" spans="4:37" ht="12.75" customHeight="1" outlineLevel="1">
      <c r="D45" s="106" t="str">
        <f>'Line Items'!D722</f>
        <v>Agency and Casual Staff - Customer Services</v>
      </c>
      <c r="E45" s="89"/>
      <c r="F45" s="107" t="str">
        <f t="shared" si="0"/>
        <v>£000</v>
      </c>
      <c r="G45" s="173"/>
      <c r="H45" s="173"/>
      <c r="I45" s="173"/>
      <c r="J45" s="173"/>
      <c r="K45" s="173"/>
      <c r="L45" s="173"/>
      <c r="M45" s="173"/>
      <c r="N45" s="173"/>
      <c r="O45" s="173"/>
      <c r="P45" s="173"/>
      <c r="Q45" s="173"/>
      <c r="R45" s="173"/>
      <c r="S45" s="173"/>
      <c r="T45" s="173"/>
      <c r="U45" s="173"/>
      <c r="V45" s="173"/>
      <c r="W45" s="173"/>
      <c r="X45" s="173"/>
      <c r="Y45" s="173"/>
      <c r="Z45" s="173"/>
      <c r="AA45" s="173"/>
      <c r="AB45" s="173"/>
      <c r="AC45" s="174"/>
      <c r="AE45" s="507"/>
      <c r="AG45" s="507"/>
      <c r="AI45" s="507"/>
      <c r="AK45" s="202"/>
    </row>
    <row r="46" spans="4:37" ht="12.75" customHeight="1" outlineLevel="1">
      <c r="D46" s="106" t="str">
        <f>'Line Items'!D723</f>
        <v>Agency and Casual Staff - Revenue Protection</v>
      </c>
      <c r="E46" s="89"/>
      <c r="F46" s="107" t="str">
        <f t="shared" si="0"/>
        <v>£000</v>
      </c>
      <c r="G46" s="173"/>
      <c r="H46" s="173"/>
      <c r="I46" s="173"/>
      <c r="J46" s="173"/>
      <c r="K46" s="173"/>
      <c r="L46" s="173"/>
      <c r="M46" s="173"/>
      <c r="N46" s="173"/>
      <c r="O46" s="173"/>
      <c r="P46" s="173"/>
      <c r="Q46" s="173"/>
      <c r="R46" s="173"/>
      <c r="S46" s="173"/>
      <c r="T46" s="173"/>
      <c r="U46" s="173"/>
      <c r="V46" s="173"/>
      <c r="W46" s="173"/>
      <c r="X46" s="173"/>
      <c r="Y46" s="173"/>
      <c r="Z46" s="173"/>
      <c r="AA46" s="173"/>
      <c r="AB46" s="173"/>
      <c r="AC46" s="174"/>
      <c r="AE46" s="507"/>
      <c r="AG46" s="507"/>
      <c r="AI46" s="507"/>
      <c r="AK46" s="429"/>
    </row>
    <row r="47" spans="4:37" ht="12.75" customHeight="1" outlineLevel="1">
      <c r="D47" s="106" t="str">
        <f>'Line Items'!D724</f>
        <v>Agency and Casual Staff - Management</v>
      </c>
      <c r="E47" s="89"/>
      <c r="F47" s="107" t="str">
        <f t="shared" si="0"/>
        <v>£000</v>
      </c>
      <c r="G47" s="173"/>
      <c r="H47" s="173"/>
      <c r="I47" s="173"/>
      <c r="J47" s="173"/>
      <c r="K47" s="173"/>
      <c r="L47" s="173"/>
      <c r="M47" s="173"/>
      <c r="N47" s="173"/>
      <c r="O47" s="173"/>
      <c r="P47" s="173"/>
      <c r="Q47" s="173"/>
      <c r="R47" s="173"/>
      <c r="S47" s="173"/>
      <c r="T47" s="173"/>
      <c r="U47" s="173"/>
      <c r="V47" s="173"/>
      <c r="W47" s="173"/>
      <c r="X47" s="173"/>
      <c r="Y47" s="173"/>
      <c r="Z47" s="173"/>
      <c r="AA47" s="173"/>
      <c r="AB47" s="173"/>
      <c r="AC47" s="174"/>
      <c r="AE47" s="507"/>
      <c r="AG47" s="507"/>
      <c r="AI47" s="507"/>
      <c r="AK47" s="429"/>
    </row>
    <row r="48" spans="4:37" ht="12.75" customHeight="1" outlineLevel="1">
      <c r="D48" s="106" t="str">
        <f>'Line Items'!D725</f>
        <v>Agency and Casual Staff - Other</v>
      </c>
      <c r="E48" s="89"/>
      <c r="F48" s="107" t="str">
        <f t="shared" si="0"/>
        <v>£000</v>
      </c>
      <c r="G48" s="173"/>
      <c r="H48" s="173"/>
      <c r="I48" s="173"/>
      <c r="J48" s="173"/>
      <c r="K48" s="173"/>
      <c r="L48" s="173"/>
      <c r="M48" s="173"/>
      <c r="N48" s="173"/>
      <c r="O48" s="173"/>
      <c r="P48" s="173"/>
      <c r="Q48" s="173"/>
      <c r="R48" s="173"/>
      <c r="S48" s="173"/>
      <c r="T48" s="173"/>
      <c r="U48" s="173"/>
      <c r="V48" s="173"/>
      <c r="W48" s="173"/>
      <c r="X48" s="173"/>
      <c r="Y48" s="173"/>
      <c r="Z48" s="173"/>
      <c r="AA48" s="173"/>
      <c r="AB48" s="173"/>
      <c r="AC48" s="174"/>
      <c r="AE48" s="507"/>
      <c r="AG48" s="507"/>
      <c r="AI48" s="507"/>
      <c r="AK48" s="202"/>
    </row>
    <row r="49" spans="4:37" ht="12.75" customHeight="1" outlineLevel="1">
      <c r="D49" s="106" t="str">
        <f>'Line Items'!D726</f>
        <v>Salary Recharges / Overlays</v>
      </c>
      <c r="E49" s="89"/>
      <c r="F49" s="107" t="str">
        <f t="shared" si="0"/>
        <v>£000</v>
      </c>
      <c r="G49" s="173"/>
      <c r="H49" s="173"/>
      <c r="I49" s="173"/>
      <c r="J49" s="173"/>
      <c r="K49" s="173"/>
      <c r="L49" s="173"/>
      <c r="M49" s="173"/>
      <c r="N49" s="173"/>
      <c r="O49" s="173"/>
      <c r="P49" s="173"/>
      <c r="Q49" s="173"/>
      <c r="R49" s="173"/>
      <c r="S49" s="173"/>
      <c r="T49" s="173"/>
      <c r="U49" s="173"/>
      <c r="V49" s="173"/>
      <c r="W49" s="173"/>
      <c r="X49" s="173"/>
      <c r="Y49" s="173"/>
      <c r="Z49" s="173"/>
      <c r="AA49" s="173"/>
      <c r="AB49" s="173"/>
      <c r="AC49" s="174"/>
      <c r="AE49" s="507"/>
      <c r="AG49" s="507"/>
      <c r="AI49" s="507"/>
      <c r="AK49" s="202"/>
    </row>
    <row r="50" spans="4:37" ht="12.75" customHeight="1" outlineLevel="1">
      <c r="D50" s="106" t="str">
        <f>'Line Items'!D727</f>
        <v>Other Employee Benefits</v>
      </c>
      <c r="E50" s="89"/>
      <c r="F50" s="107" t="str">
        <f t="shared" si="0"/>
        <v>£000</v>
      </c>
      <c r="G50" s="173"/>
      <c r="H50" s="173"/>
      <c r="I50" s="173"/>
      <c r="J50" s="173"/>
      <c r="K50" s="173"/>
      <c r="L50" s="173"/>
      <c r="M50" s="173"/>
      <c r="N50" s="173"/>
      <c r="O50" s="173"/>
      <c r="P50" s="173"/>
      <c r="Q50" s="173"/>
      <c r="R50" s="173"/>
      <c r="S50" s="173"/>
      <c r="T50" s="173"/>
      <c r="U50" s="173"/>
      <c r="V50" s="173"/>
      <c r="W50" s="173"/>
      <c r="X50" s="173"/>
      <c r="Y50" s="173"/>
      <c r="Z50" s="173"/>
      <c r="AA50" s="173"/>
      <c r="AB50" s="173"/>
      <c r="AC50" s="174"/>
      <c r="AE50" s="507"/>
      <c r="AG50" s="507"/>
      <c r="AI50" s="507"/>
      <c r="AK50" s="202"/>
    </row>
    <row r="51" spans="4:37" ht="12.75" customHeight="1" outlineLevel="1">
      <c r="D51" s="106" t="str">
        <f>'Line Items'!D728</f>
        <v>Gifts</v>
      </c>
      <c r="E51" s="89"/>
      <c r="F51" s="107" t="str">
        <f t="shared" si="0"/>
        <v>£000</v>
      </c>
      <c r="G51" s="173"/>
      <c r="H51" s="173"/>
      <c r="I51" s="173"/>
      <c r="J51" s="173"/>
      <c r="K51" s="173"/>
      <c r="L51" s="173"/>
      <c r="M51" s="173"/>
      <c r="N51" s="173"/>
      <c r="O51" s="173"/>
      <c r="P51" s="173"/>
      <c r="Q51" s="173"/>
      <c r="R51" s="173"/>
      <c r="S51" s="173"/>
      <c r="T51" s="173"/>
      <c r="U51" s="173"/>
      <c r="V51" s="173"/>
      <c r="W51" s="173"/>
      <c r="X51" s="173"/>
      <c r="Y51" s="173"/>
      <c r="Z51" s="173"/>
      <c r="AA51" s="173"/>
      <c r="AB51" s="173"/>
      <c r="AC51" s="174"/>
      <c r="AE51" s="507"/>
      <c r="AG51" s="507"/>
      <c r="AI51" s="507"/>
      <c r="AK51" s="202"/>
    </row>
    <row r="52" spans="4:37" ht="12.75" customHeight="1" outlineLevel="1">
      <c r="D52" s="106" t="str">
        <f>'Line Items'!D729</f>
        <v>[Other Staff Costs Line 36]</v>
      </c>
      <c r="E52" s="89"/>
      <c r="F52" s="107" t="str">
        <f t="shared" si="0"/>
        <v>£000</v>
      </c>
      <c r="G52" s="173"/>
      <c r="H52" s="173"/>
      <c r="I52" s="173"/>
      <c r="J52" s="173"/>
      <c r="K52" s="173"/>
      <c r="L52" s="173"/>
      <c r="M52" s="173"/>
      <c r="N52" s="173"/>
      <c r="O52" s="173"/>
      <c r="P52" s="173"/>
      <c r="Q52" s="173"/>
      <c r="R52" s="173"/>
      <c r="S52" s="173"/>
      <c r="T52" s="173"/>
      <c r="U52" s="173"/>
      <c r="V52" s="173"/>
      <c r="W52" s="173"/>
      <c r="X52" s="173"/>
      <c r="Y52" s="173"/>
      <c r="Z52" s="173"/>
      <c r="AA52" s="173"/>
      <c r="AB52" s="173"/>
      <c r="AC52" s="174"/>
      <c r="AE52" s="507"/>
      <c r="AG52" s="507"/>
      <c r="AI52" s="507"/>
      <c r="AK52" s="202"/>
    </row>
    <row r="53" spans="4:37" ht="12.75" customHeight="1" outlineLevel="1">
      <c r="D53" s="106" t="str">
        <f>'Line Items'!D730</f>
        <v>[Other Staff Costs Line 37]</v>
      </c>
      <c r="E53" s="89"/>
      <c r="F53" s="107" t="str">
        <f t="shared" si="0"/>
        <v>£000</v>
      </c>
      <c r="G53" s="173"/>
      <c r="H53" s="173"/>
      <c r="I53" s="173"/>
      <c r="J53" s="173"/>
      <c r="K53" s="173"/>
      <c r="L53" s="173"/>
      <c r="M53" s="173"/>
      <c r="N53" s="173"/>
      <c r="O53" s="173"/>
      <c r="P53" s="173"/>
      <c r="Q53" s="173"/>
      <c r="R53" s="173"/>
      <c r="S53" s="173"/>
      <c r="T53" s="173"/>
      <c r="U53" s="173"/>
      <c r="V53" s="173"/>
      <c r="W53" s="173"/>
      <c r="X53" s="173"/>
      <c r="Y53" s="173"/>
      <c r="Z53" s="173"/>
      <c r="AA53" s="173"/>
      <c r="AB53" s="173"/>
      <c r="AC53" s="174"/>
      <c r="AE53" s="507"/>
      <c r="AG53" s="507"/>
      <c r="AI53" s="507"/>
      <c r="AK53" s="202"/>
    </row>
    <row r="54" spans="4:37" ht="12.75" customHeight="1" outlineLevel="1">
      <c r="D54" s="106" t="str">
        <f>'Line Items'!D731</f>
        <v>[Other Staff Costs Line 38]</v>
      </c>
      <c r="E54" s="89"/>
      <c r="F54" s="107" t="str">
        <f t="shared" si="0"/>
        <v>£000</v>
      </c>
      <c r="G54" s="173"/>
      <c r="H54" s="173"/>
      <c r="I54" s="173"/>
      <c r="J54" s="173"/>
      <c r="K54" s="173"/>
      <c r="L54" s="173"/>
      <c r="M54" s="173"/>
      <c r="N54" s="173"/>
      <c r="O54" s="173"/>
      <c r="P54" s="173"/>
      <c r="Q54" s="173"/>
      <c r="R54" s="173"/>
      <c r="S54" s="173"/>
      <c r="T54" s="173"/>
      <c r="U54" s="173"/>
      <c r="V54" s="173"/>
      <c r="W54" s="173"/>
      <c r="X54" s="173"/>
      <c r="Y54" s="173"/>
      <c r="Z54" s="173"/>
      <c r="AA54" s="173"/>
      <c r="AB54" s="173"/>
      <c r="AC54" s="174"/>
      <c r="AE54" s="507"/>
      <c r="AG54" s="507"/>
      <c r="AI54" s="507"/>
      <c r="AK54" s="202"/>
    </row>
    <row r="55" spans="4:37" ht="12.75" customHeight="1" outlineLevel="1">
      <c r="D55" s="106" t="str">
        <f>'Line Items'!D732</f>
        <v>[Other Staff Costs Line 39]</v>
      </c>
      <c r="E55" s="89"/>
      <c r="F55" s="107" t="str">
        <f t="shared" si="0"/>
        <v>£000</v>
      </c>
      <c r="G55" s="173"/>
      <c r="H55" s="173"/>
      <c r="I55" s="173"/>
      <c r="J55" s="173"/>
      <c r="K55" s="173"/>
      <c r="L55" s="173"/>
      <c r="M55" s="173"/>
      <c r="N55" s="173"/>
      <c r="O55" s="173"/>
      <c r="P55" s="173"/>
      <c r="Q55" s="173"/>
      <c r="R55" s="173"/>
      <c r="S55" s="173"/>
      <c r="T55" s="173"/>
      <c r="U55" s="173"/>
      <c r="V55" s="173"/>
      <c r="W55" s="173"/>
      <c r="X55" s="173"/>
      <c r="Y55" s="173"/>
      <c r="Z55" s="173"/>
      <c r="AA55" s="173"/>
      <c r="AB55" s="173"/>
      <c r="AC55" s="174"/>
      <c r="AE55" s="507"/>
      <c r="AG55" s="507"/>
      <c r="AI55" s="507"/>
      <c r="AK55" s="202"/>
    </row>
    <row r="56" spans="4:37" ht="12.75" customHeight="1" outlineLevel="1">
      <c r="D56" s="106" t="str">
        <f>'Line Items'!D733</f>
        <v>[Other Staff Costs Line 40]</v>
      </c>
      <c r="E56" s="89"/>
      <c r="F56" s="107" t="str">
        <f t="shared" si="0"/>
        <v>£000</v>
      </c>
      <c r="G56" s="173"/>
      <c r="H56" s="173"/>
      <c r="I56" s="173"/>
      <c r="J56" s="173"/>
      <c r="K56" s="173"/>
      <c r="L56" s="173"/>
      <c r="M56" s="173"/>
      <c r="N56" s="173"/>
      <c r="O56" s="173"/>
      <c r="P56" s="173"/>
      <c r="Q56" s="173"/>
      <c r="R56" s="173"/>
      <c r="S56" s="173"/>
      <c r="T56" s="173"/>
      <c r="U56" s="173"/>
      <c r="V56" s="173"/>
      <c r="W56" s="173"/>
      <c r="X56" s="173"/>
      <c r="Y56" s="173"/>
      <c r="Z56" s="173"/>
      <c r="AA56" s="173"/>
      <c r="AB56" s="173"/>
      <c r="AC56" s="174"/>
      <c r="AE56" s="507"/>
      <c r="AG56" s="507"/>
      <c r="AI56" s="507"/>
      <c r="AK56" s="202"/>
    </row>
    <row r="57" spans="4:37" ht="12.75" customHeight="1" outlineLevel="1">
      <c r="D57" s="106" t="str">
        <f>'Line Items'!D734</f>
        <v>[Other Staff Costs Line 41]</v>
      </c>
      <c r="E57" s="89"/>
      <c r="F57" s="107" t="str">
        <f t="shared" si="0"/>
        <v>£000</v>
      </c>
      <c r="G57" s="173"/>
      <c r="H57" s="173"/>
      <c r="I57" s="173"/>
      <c r="J57" s="173"/>
      <c r="K57" s="173"/>
      <c r="L57" s="173"/>
      <c r="M57" s="173"/>
      <c r="N57" s="173"/>
      <c r="O57" s="173"/>
      <c r="P57" s="173"/>
      <c r="Q57" s="173"/>
      <c r="R57" s="173"/>
      <c r="S57" s="173"/>
      <c r="T57" s="173"/>
      <c r="U57" s="173"/>
      <c r="V57" s="173"/>
      <c r="W57" s="173"/>
      <c r="X57" s="173"/>
      <c r="Y57" s="173"/>
      <c r="Z57" s="173"/>
      <c r="AA57" s="173"/>
      <c r="AB57" s="173"/>
      <c r="AC57" s="174"/>
      <c r="AE57" s="507"/>
      <c r="AG57" s="507"/>
      <c r="AI57" s="507"/>
      <c r="AK57" s="429"/>
    </row>
    <row r="58" spans="4:37" ht="12.75" customHeight="1" outlineLevel="1">
      <c r="D58" s="106" t="str">
        <f>'Line Items'!D735</f>
        <v>[Other Staff Costs Line 42]</v>
      </c>
      <c r="E58" s="89"/>
      <c r="F58" s="107" t="str">
        <f t="shared" si="0"/>
        <v>£000</v>
      </c>
      <c r="G58" s="173"/>
      <c r="H58" s="173"/>
      <c r="I58" s="173"/>
      <c r="J58" s="173"/>
      <c r="K58" s="173"/>
      <c r="L58" s="173"/>
      <c r="M58" s="173"/>
      <c r="N58" s="173"/>
      <c r="O58" s="173"/>
      <c r="P58" s="173"/>
      <c r="Q58" s="173"/>
      <c r="R58" s="173"/>
      <c r="S58" s="173"/>
      <c r="T58" s="173"/>
      <c r="U58" s="173"/>
      <c r="V58" s="173"/>
      <c r="W58" s="173"/>
      <c r="X58" s="173"/>
      <c r="Y58" s="173"/>
      <c r="Z58" s="173"/>
      <c r="AA58" s="173"/>
      <c r="AB58" s="173"/>
      <c r="AC58" s="174"/>
      <c r="AE58" s="507"/>
      <c r="AG58" s="507"/>
      <c r="AI58" s="507"/>
      <c r="AK58" s="429"/>
    </row>
    <row r="59" spans="4:37" ht="12.75" customHeight="1" outlineLevel="1">
      <c r="D59" s="106" t="str">
        <f>'Line Items'!D736</f>
        <v>[Other Staff Costs Line 43]</v>
      </c>
      <c r="E59" s="89"/>
      <c r="F59" s="107" t="str">
        <f t="shared" si="0"/>
        <v>£000</v>
      </c>
      <c r="G59" s="173"/>
      <c r="H59" s="173"/>
      <c r="I59" s="173"/>
      <c r="J59" s="173"/>
      <c r="K59" s="173"/>
      <c r="L59" s="173"/>
      <c r="M59" s="173"/>
      <c r="N59" s="173"/>
      <c r="O59" s="173"/>
      <c r="P59" s="173"/>
      <c r="Q59" s="173"/>
      <c r="R59" s="173"/>
      <c r="S59" s="173"/>
      <c r="T59" s="173"/>
      <c r="U59" s="173"/>
      <c r="V59" s="173"/>
      <c r="W59" s="173"/>
      <c r="X59" s="173"/>
      <c r="Y59" s="173"/>
      <c r="Z59" s="173"/>
      <c r="AA59" s="173"/>
      <c r="AB59" s="173"/>
      <c r="AC59" s="174"/>
      <c r="AE59" s="507"/>
      <c r="AG59" s="507"/>
      <c r="AI59" s="507"/>
      <c r="AK59" s="202"/>
    </row>
    <row r="60" spans="4:37" ht="12.75" customHeight="1" outlineLevel="1">
      <c r="D60" s="106" t="str">
        <f>'Line Items'!D737</f>
        <v>[Other Staff Costs Line 44]</v>
      </c>
      <c r="E60" s="89"/>
      <c r="F60" s="107" t="str">
        <f t="shared" si="0"/>
        <v>£000</v>
      </c>
      <c r="G60" s="173"/>
      <c r="H60" s="173"/>
      <c r="I60" s="173"/>
      <c r="J60" s="173"/>
      <c r="K60" s="173"/>
      <c r="L60" s="173"/>
      <c r="M60" s="173"/>
      <c r="N60" s="173"/>
      <c r="O60" s="173"/>
      <c r="P60" s="173"/>
      <c r="Q60" s="173"/>
      <c r="R60" s="173"/>
      <c r="S60" s="173"/>
      <c r="T60" s="173"/>
      <c r="U60" s="173"/>
      <c r="V60" s="173"/>
      <c r="W60" s="173"/>
      <c r="X60" s="173"/>
      <c r="Y60" s="173"/>
      <c r="Z60" s="173"/>
      <c r="AA60" s="173"/>
      <c r="AB60" s="173"/>
      <c r="AC60" s="174"/>
      <c r="AE60" s="507"/>
      <c r="AG60" s="507"/>
      <c r="AI60" s="507"/>
      <c r="AK60" s="202"/>
    </row>
    <row r="61" spans="4:37" ht="12.75" customHeight="1" outlineLevel="1">
      <c r="D61" s="117" t="str">
        <f>'Line Items'!D738</f>
        <v>[Other Staff Costs Line 45]</v>
      </c>
      <c r="E61" s="175"/>
      <c r="F61" s="118" t="str">
        <f t="shared" si="0"/>
        <v>£000</v>
      </c>
      <c r="G61" s="230"/>
      <c r="H61" s="176"/>
      <c r="I61" s="176"/>
      <c r="J61" s="176"/>
      <c r="K61" s="176"/>
      <c r="L61" s="176"/>
      <c r="M61" s="176"/>
      <c r="N61" s="176"/>
      <c r="O61" s="176"/>
      <c r="P61" s="176"/>
      <c r="Q61" s="176"/>
      <c r="R61" s="176"/>
      <c r="S61" s="176"/>
      <c r="T61" s="176"/>
      <c r="U61" s="176"/>
      <c r="V61" s="176"/>
      <c r="W61" s="176"/>
      <c r="X61" s="176"/>
      <c r="Y61" s="176"/>
      <c r="Z61" s="176"/>
      <c r="AA61" s="176"/>
      <c r="AB61" s="176"/>
      <c r="AC61" s="177"/>
      <c r="AE61" s="508"/>
      <c r="AG61" s="508"/>
      <c r="AI61" s="508"/>
      <c r="AK61" s="203"/>
    </row>
    <row r="62" spans="4:37" ht="12.75" customHeight="1" outlineLevel="1">
      <c r="G62" s="90"/>
      <c r="H62" s="90"/>
      <c r="I62" s="90"/>
      <c r="J62" s="90"/>
      <c r="K62" s="90"/>
      <c r="L62" s="90"/>
      <c r="M62" s="90"/>
      <c r="N62" s="90"/>
      <c r="O62" s="90"/>
      <c r="P62" s="90"/>
      <c r="Q62" s="90"/>
      <c r="R62" s="90"/>
      <c r="S62" s="90"/>
      <c r="T62" s="90"/>
      <c r="U62" s="90"/>
      <c r="V62" s="90"/>
      <c r="W62" s="90"/>
      <c r="X62" s="90"/>
      <c r="Y62" s="90"/>
      <c r="Z62" s="90"/>
      <c r="AA62" s="90"/>
      <c r="AB62" s="90"/>
      <c r="AC62" s="90"/>
      <c r="AE62" s="90"/>
      <c r="AG62" s="90"/>
      <c r="AI62" s="90"/>
    </row>
    <row r="63" spans="4:37" ht="12.75" customHeight="1" outlineLevel="1">
      <c r="D63" s="204" t="str">
        <f>"Total "&amp;B15</f>
        <v>Total Other Staff Costs</v>
      </c>
      <c r="E63" s="205"/>
      <c r="F63" s="206" t="str">
        <f>F61</f>
        <v>£000</v>
      </c>
      <c r="G63" s="207">
        <f t="shared" ref="G63:AC63" si="1">SUM(G17:G61)</f>
        <v>0</v>
      </c>
      <c r="H63" s="207">
        <f t="shared" si="1"/>
        <v>0</v>
      </c>
      <c r="I63" s="207">
        <f t="shared" si="1"/>
        <v>0</v>
      </c>
      <c r="J63" s="207">
        <f t="shared" si="1"/>
        <v>0</v>
      </c>
      <c r="K63" s="207">
        <f t="shared" si="1"/>
        <v>0</v>
      </c>
      <c r="L63" s="207">
        <f t="shared" si="1"/>
        <v>0</v>
      </c>
      <c r="M63" s="207">
        <f t="shared" si="1"/>
        <v>0</v>
      </c>
      <c r="N63" s="207">
        <f t="shared" si="1"/>
        <v>0</v>
      </c>
      <c r="O63" s="207">
        <f t="shared" si="1"/>
        <v>0</v>
      </c>
      <c r="P63" s="207">
        <f t="shared" si="1"/>
        <v>0</v>
      </c>
      <c r="Q63" s="207">
        <f t="shared" si="1"/>
        <v>0</v>
      </c>
      <c r="R63" s="207">
        <f t="shared" si="1"/>
        <v>0</v>
      </c>
      <c r="S63" s="207">
        <f t="shared" si="1"/>
        <v>0</v>
      </c>
      <c r="T63" s="207">
        <f t="shared" si="1"/>
        <v>0</v>
      </c>
      <c r="U63" s="207">
        <f t="shared" si="1"/>
        <v>0</v>
      </c>
      <c r="V63" s="207">
        <f t="shared" si="1"/>
        <v>0</v>
      </c>
      <c r="W63" s="207">
        <f t="shared" si="1"/>
        <v>0</v>
      </c>
      <c r="X63" s="207">
        <f t="shared" si="1"/>
        <v>0</v>
      </c>
      <c r="Y63" s="207">
        <f t="shared" si="1"/>
        <v>0</v>
      </c>
      <c r="Z63" s="207">
        <f t="shared" si="1"/>
        <v>0</v>
      </c>
      <c r="AA63" s="207">
        <f t="shared" si="1"/>
        <v>0</v>
      </c>
      <c r="AB63" s="207">
        <f t="shared" si="1"/>
        <v>0</v>
      </c>
      <c r="AC63" s="208">
        <f t="shared" si="1"/>
        <v>0</v>
      </c>
      <c r="AE63" s="509">
        <f>SUM(AE17:AE61)</f>
        <v>0</v>
      </c>
      <c r="AG63" s="509">
        <f>SUM(AG17:AG61)</f>
        <v>0</v>
      </c>
      <c r="AI63" s="509">
        <f>SUM(AI17:AI61)</f>
        <v>0</v>
      </c>
      <c r="AK63" s="209"/>
    </row>
    <row r="64" spans="4:37">
      <c r="G64" s="90"/>
      <c r="H64" s="90"/>
      <c r="I64" s="90"/>
      <c r="J64" s="90"/>
      <c r="K64" s="90"/>
      <c r="L64" s="90"/>
      <c r="M64" s="90"/>
      <c r="N64" s="90"/>
      <c r="O64" s="90"/>
      <c r="P64" s="90"/>
      <c r="Q64" s="90"/>
      <c r="R64" s="90"/>
      <c r="S64" s="90"/>
      <c r="T64" s="90"/>
      <c r="U64" s="90"/>
      <c r="V64" s="90"/>
      <c r="W64" s="90"/>
      <c r="X64" s="90"/>
      <c r="Y64" s="90"/>
      <c r="Z64" s="90"/>
      <c r="AA64" s="90"/>
      <c r="AB64" s="90"/>
      <c r="AC64" s="90"/>
      <c r="AE64" s="90"/>
      <c r="AG64" s="90"/>
      <c r="AI64" s="90"/>
    </row>
    <row r="65" spans="2:37" ht="15">
      <c r="B65" s="15" t="str">
        <f>'Line Items'!B740</f>
        <v>Station &amp; Train Operations</v>
      </c>
      <c r="C65" s="15"/>
      <c r="D65" s="170"/>
      <c r="E65" s="170"/>
      <c r="F65" s="15"/>
      <c r="G65" s="184"/>
      <c r="H65" s="184"/>
      <c r="I65" s="184"/>
      <c r="J65" s="184"/>
      <c r="K65" s="184"/>
      <c r="L65" s="184"/>
      <c r="M65" s="184"/>
      <c r="N65" s="184"/>
      <c r="O65" s="184"/>
      <c r="P65" s="184"/>
      <c r="Q65" s="184"/>
      <c r="R65" s="184"/>
      <c r="S65" s="184"/>
      <c r="T65" s="184"/>
      <c r="U65" s="184"/>
      <c r="V65" s="184"/>
      <c r="W65" s="184"/>
      <c r="X65" s="184"/>
      <c r="Y65" s="184"/>
      <c r="Z65" s="184"/>
      <c r="AA65" s="184"/>
      <c r="AB65" s="184"/>
      <c r="AC65" s="184"/>
      <c r="AD65" s="15"/>
      <c r="AE65" s="184"/>
      <c r="AF65" s="15"/>
      <c r="AG65" s="184"/>
      <c r="AH65" s="15"/>
      <c r="AI65" s="184"/>
      <c r="AJ65" s="15"/>
      <c r="AK65" s="15"/>
    </row>
    <row r="66" spans="2:37" ht="12.75" customHeight="1" outlineLevel="1">
      <c r="G66" s="90"/>
      <c r="H66" s="90"/>
      <c r="I66" s="90"/>
      <c r="J66" s="90"/>
      <c r="K66" s="90"/>
      <c r="L66" s="90"/>
      <c r="M66" s="90"/>
      <c r="N66" s="90"/>
      <c r="O66" s="90"/>
      <c r="P66" s="90"/>
      <c r="Q66" s="90"/>
      <c r="R66" s="90"/>
      <c r="S66" s="90"/>
      <c r="T66" s="90"/>
      <c r="U66" s="90"/>
      <c r="V66" s="90"/>
      <c r="W66" s="90"/>
      <c r="X66" s="90"/>
      <c r="Y66" s="90"/>
      <c r="Z66" s="90"/>
      <c r="AA66" s="90"/>
      <c r="AB66" s="90"/>
      <c r="AC66" s="90"/>
      <c r="AE66" s="90"/>
      <c r="AG66" s="90"/>
      <c r="AI66" s="90"/>
    </row>
    <row r="67" spans="2:37" ht="12.75" customHeight="1" outlineLevel="1">
      <c r="D67" s="419" t="str">
        <f>'Line Items'!D742</f>
        <v>Diesel Fuel</v>
      </c>
      <c r="E67" s="420"/>
      <c r="F67" s="421" t="s">
        <v>102</v>
      </c>
      <c r="G67" s="423"/>
      <c r="H67" s="422"/>
      <c r="I67" s="423"/>
      <c r="J67" s="422"/>
      <c r="K67" s="423"/>
      <c r="L67" s="422"/>
      <c r="M67" s="422"/>
      <c r="N67" s="422"/>
      <c r="O67" s="422"/>
      <c r="P67" s="422"/>
      <c r="Q67" s="422"/>
      <c r="R67" s="422"/>
      <c r="S67" s="422"/>
      <c r="T67" s="422"/>
      <c r="U67" s="422"/>
      <c r="V67" s="422"/>
      <c r="W67" s="422"/>
      <c r="X67" s="422"/>
      <c r="Y67" s="422"/>
      <c r="Z67" s="422"/>
      <c r="AA67" s="422"/>
      <c r="AB67" s="422"/>
      <c r="AC67" s="424"/>
      <c r="AE67" s="511"/>
      <c r="AG67" s="511"/>
      <c r="AI67" s="511"/>
      <c r="AK67" s="428"/>
    </row>
    <row r="68" spans="2:37" ht="12.75" customHeight="1" outlineLevel="1">
      <c r="D68" s="106" t="str">
        <f>'Line Items'!D743</f>
        <v>Traincrew Hire Costs</v>
      </c>
      <c r="E68" s="89"/>
      <c r="F68" s="107" t="str">
        <f t="shared" ref="F68:F126" si="2">F67</f>
        <v>£000</v>
      </c>
      <c r="G68" s="173"/>
      <c r="H68" s="173"/>
      <c r="I68" s="173"/>
      <c r="J68" s="173"/>
      <c r="K68" s="173"/>
      <c r="L68" s="173"/>
      <c r="M68" s="173"/>
      <c r="N68" s="173"/>
      <c r="O68" s="173"/>
      <c r="P68" s="173"/>
      <c r="Q68" s="173"/>
      <c r="R68" s="173"/>
      <c r="S68" s="173"/>
      <c r="T68" s="173"/>
      <c r="U68" s="173"/>
      <c r="V68" s="173"/>
      <c r="W68" s="173"/>
      <c r="X68" s="173"/>
      <c r="Y68" s="173"/>
      <c r="Z68" s="173"/>
      <c r="AA68" s="173"/>
      <c r="AB68" s="173"/>
      <c r="AC68" s="418"/>
      <c r="AE68" s="525"/>
      <c r="AG68" s="525"/>
      <c r="AI68" s="525"/>
      <c r="AK68" s="429"/>
    </row>
    <row r="69" spans="2:37" ht="12.75" customHeight="1" outlineLevel="1">
      <c r="D69" s="106" t="str">
        <f>'Line Items'!D744</f>
        <v>Rolling Stock Hire Costs</v>
      </c>
      <c r="E69" s="89"/>
      <c r="F69" s="107" t="str">
        <f t="shared" si="2"/>
        <v>£000</v>
      </c>
      <c r="G69" s="173"/>
      <c r="H69" s="173"/>
      <c r="I69" s="173"/>
      <c r="J69" s="173"/>
      <c r="K69" s="173"/>
      <c r="L69" s="173"/>
      <c r="M69" s="173"/>
      <c r="N69" s="173"/>
      <c r="O69" s="173"/>
      <c r="P69" s="173"/>
      <c r="Q69" s="173"/>
      <c r="R69" s="173"/>
      <c r="S69" s="173"/>
      <c r="T69" s="173"/>
      <c r="U69" s="173"/>
      <c r="V69" s="173"/>
      <c r="W69" s="173"/>
      <c r="X69" s="173"/>
      <c r="Y69" s="173"/>
      <c r="Z69" s="173"/>
      <c r="AA69" s="173"/>
      <c r="AB69" s="173"/>
      <c r="AC69" s="174"/>
      <c r="AE69" s="507"/>
      <c r="AG69" s="507"/>
      <c r="AI69" s="507"/>
      <c r="AK69" s="429"/>
    </row>
    <row r="70" spans="2:37" ht="12.75" customHeight="1" outlineLevel="1">
      <c r="D70" s="106" t="str">
        <f>'Line Items'!D745</f>
        <v>Hire of Plant and Equipment</v>
      </c>
      <c r="E70" s="89"/>
      <c r="F70" s="107" t="str">
        <f t="shared" si="2"/>
        <v>£000</v>
      </c>
      <c r="G70" s="173"/>
      <c r="H70" s="173"/>
      <c r="I70" s="173"/>
      <c r="J70" s="173"/>
      <c r="K70" s="173"/>
      <c r="L70" s="173"/>
      <c r="M70" s="173"/>
      <c r="N70" s="173"/>
      <c r="O70" s="173"/>
      <c r="P70" s="173"/>
      <c r="Q70" s="173"/>
      <c r="R70" s="173"/>
      <c r="S70" s="173"/>
      <c r="T70" s="173"/>
      <c r="U70" s="173"/>
      <c r="V70" s="173"/>
      <c r="W70" s="173"/>
      <c r="X70" s="173"/>
      <c r="Y70" s="173"/>
      <c r="Z70" s="173"/>
      <c r="AA70" s="173"/>
      <c r="AB70" s="173"/>
      <c r="AC70" s="174"/>
      <c r="AE70" s="507"/>
      <c r="AG70" s="507"/>
      <c r="AI70" s="507"/>
      <c r="AK70" s="429"/>
    </row>
    <row r="71" spans="2:37" ht="12.75" customHeight="1" outlineLevel="1">
      <c r="D71" s="106" t="str">
        <f>'Line Items'!D746</f>
        <v>Hire and Leasing of Road Transport</v>
      </c>
      <c r="E71" s="89"/>
      <c r="F71" s="107" t="str">
        <f t="shared" si="2"/>
        <v>£000</v>
      </c>
      <c r="G71" s="173"/>
      <c r="H71" s="173"/>
      <c r="I71" s="173"/>
      <c r="J71" s="173"/>
      <c r="K71" s="173"/>
      <c r="L71" s="173"/>
      <c r="M71" s="173"/>
      <c r="N71" s="173"/>
      <c r="O71" s="173"/>
      <c r="P71" s="173"/>
      <c r="Q71" s="173"/>
      <c r="R71" s="173"/>
      <c r="S71" s="173"/>
      <c r="T71" s="173"/>
      <c r="U71" s="173"/>
      <c r="V71" s="173"/>
      <c r="W71" s="173"/>
      <c r="X71" s="173"/>
      <c r="Y71" s="173"/>
      <c r="Z71" s="173"/>
      <c r="AA71" s="173"/>
      <c r="AB71" s="173"/>
      <c r="AC71" s="174"/>
      <c r="AE71" s="507"/>
      <c r="AG71" s="507"/>
      <c r="AI71" s="507"/>
      <c r="AK71" s="429"/>
    </row>
    <row r="72" spans="2:37" ht="12.75" customHeight="1" outlineLevel="1">
      <c r="D72" s="106" t="str">
        <f>'Line Items'!D747</f>
        <v>Fuel for road vehicles</v>
      </c>
      <c r="E72" s="89"/>
      <c r="F72" s="107" t="str">
        <f t="shared" si="2"/>
        <v>£000</v>
      </c>
      <c r="G72" s="173"/>
      <c r="H72" s="173"/>
      <c r="I72" s="173"/>
      <c r="J72" s="173"/>
      <c r="K72" s="173"/>
      <c r="L72" s="173"/>
      <c r="M72" s="173"/>
      <c r="N72" s="173"/>
      <c r="O72" s="173"/>
      <c r="P72" s="173"/>
      <c r="Q72" s="173"/>
      <c r="R72" s="173"/>
      <c r="S72" s="173"/>
      <c r="T72" s="173"/>
      <c r="U72" s="173"/>
      <c r="V72" s="173"/>
      <c r="W72" s="173"/>
      <c r="X72" s="173"/>
      <c r="Y72" s="173"/>
      <c r="Z72" s="173"/>
      <c r="AA72" s="173"/>
      <c r="AB72" s="173"/>
      <c r="AC72" s="174"/>
      <c r="AE72" s="507"/>
      <c r="AG72" s="507"/>
      <c r="AI72" s="507"/>
      <c r="AK72" s="429"/>
    </row>
    <row r="73" spans="2:37" ht="12.75" customHeight="1" outlineLevel="1">
      <c r="D73" s="106" t="str">
        <f>'Line Items'!D748</f>
        <v>Train Cleaning</v>
      </c>
      <c r="E73" s="89"/>
      <c r="F73" s="107" t="str">
        <f t="shared" si="2"/>
        <v>£000</v>
      </c>
      <c r="G73" s="173"/>
      <c r="H73" s="173"/>
      <c r="I73" s="173"/>
      <c r="J73" s="173"/>
      <c r="K73" s="173"/>
      <c r="L73" s="173"/>
      <c r="M73" s="173"/>
      <c r="N73" s="173"/>
      <c r="O73" s="173"/>
      <c r="P73" s="173"/>
      <c r="Q73" s="173"/>
      <c r="R73" s="173"/>
      <c r="S73" s="173"/>
      <c r="T73" s="173"/>
      <c r="U73" s="173"/>
      <c r="V73" s="173"/>
      <c r="W73" s="173"/>
      <c r="X73" s="173"/>
      <c r="Y73" s="173"/>
      <c r="Z73" s="173"/>
      <c r="AA73" s="173"/>
      <c r="AB73" s="173"/>
      <c r="AC73" s="174"/>
      <c r="AE73" s="507"/>
      <c r="AG73" s="507"/>
      <c r="AI73" s="507"/>
      <c r="AK73" s="429"/>
    </row>
    <row r="74" spans="2:37" ht="12.75" customHeight="1" outlineLevel="1">
      <c r="D74" s="106" t="str">
        <f>'Line Items'!D749</f>
        <v>Train Maintenance</v>
      </c>
      <c r="E74" s="89"/>
      <c r="F74" s="107" t="str">
        <f t="shared" si="2"/>
        <v>£000</v>
      </c>
      <c r="G74" s="173"/>
      <c r="H74" s="173"/>
      <c r="I74" s="173"/>
      <c r="J74" s="173"/>
      <c r="K74" s="173"/>
      <c r="L74" s="173"/>
      <c r="M74" s="173"/>
      <c r="N74" s="173"/>
      <c r="O74" s="173"/>
      <c r="P74" s="173"/>
      <c r="Q74" s="173"/>
      <c r="R74" s="173"/>
      <c r="S74" s="173"/>
      <c r="T74" s="173"/>
      <c r="U74" s="173"/>
      <c r="V74" s="173"/>
      <c r="W74" s="173"/>
      <c r="X74" s="173"/>
      <c r="Y74" s="173"/>
      <c r="Z74" s="173"/>
      <c r="AA74" s="173"/>
      <c r="AB74" s="173"/>
      <c r="AC74" s="174"/>
      <c r="AE74" s="507"/>
      <c r="AG74" s="507"/>
      <c r="AI74" s="507"/>
      <c r="AK74" s="429"/>
    </row>
    <row r="75" spans="2:37" ht="12.75" customHeight="1" outlineLevel="1">
      <c r="D75" s="106" t="str">
        <f>'Line Items'!D750</f>
        <v>Station Cleaning</v>
      </c>
      <c r="E75" s="89"/>
      <c r="F75" s="107" t="str">
        <f t="shared" si="2"/>
        <v>£000</v>
      </c>
      <c r="G75" s="173"/>
      <c r="H75" s="173"/>
      <c r="I75" s="173"/>
      <c r="J75" s="173"/>
      <c r="K75" s="173"/>
      <c r="L75" s="173"/>
      <c r="M75" s="173"/>
      <c r="N75" s="173"/>
      <c r="O75" s="173"/>
      <c r="P75" s="173"/>
      <c r="Q75" s="173"/>
      <c r="R75" s="173"/>
      <c r="S75" s="173"/>
      <c r="T75" s="173"/>
      <c r="U75" s="173"/>
      <c r="V75" s="173"/>
      <c r="W75" s="173"/>
      <c r="X75" s="173"/>
      <c r="Y75" s="173"/>
      <c r="Z75" s="173"/>
      <c r="AA75" s="173"/>
      <c r="AB75" s="173"/>
      <c r="AC75" s="174"/>
      <c r="AE75" s="507"/>
      <c r="AG75" s="507"/>
      <c r="AI75" s="507"/>
      <c r="AK75" s="429"/>
    </row>
    <row r="76" spans="2:37" ht="12.75" customHeight="1" outlineLevel="1">
      <c r="D76" s="106" t="str">
        <f>'Line Items'!D751</f>
        <v>Station Security</v>
      </c>
      <c r="E76" s="89"/>
      <c r="F76" s="107" t="str">
        <f t="shared" si="2"/>
        <v>£000</v>
      </c>
      <c r="G76" s="173"/>
      <c r="H76" s="173"/>
      <c r="I76" s="173"/>
      <c r="J76" s="173"/>
      <c r="K76" s="173"/>
      <c r="L76" s="173"/>
      <c r="M76" s="173"/>
      <c r="N76" s="173"/>
      <c r="O76" s="173"/>
      <c r="P76" s="173"/>
      <c r="Q76" s="173"/>
      <c r="R76" s="173"/>
      <c r="S76" s="173"/>
      <c r="T76" s="173"/>
      <c r="U76" s="173"/>
      <c r="V76" s="173"/>
      <c r="W76" s="173"/>
      <c r="X76" s="173"/>
      <c r="Y76" s="173"/>
      <c r="Z76" s="173"/>
      <c r="AA76" s="173"/>
      <c r="AB76" s="173"/>
      <c r="AC76" s="174"/>
      <c r="AE76" s="507"/>
      <c r="AG76" s="507"/>
      <c r="AI76" s="507"/>
      <c r="AK76" s="429"/>
    </row>
    <row r="77" spans="2:37" ht="12.75" customHeight="1" outlineLevel="1">
      <c r="D77" s="106" t="str">
        <f>'Line Items'!D752</f>
        <v>Station Maintenance</v>
      </c>
      <c r="E77" s="89"/>
      <c r="F77" s="107" t="str">
        <f t="shared" si="2"/>
        <v>£000</v>
      </c>
      <c r="G77" s="173"/>
      <c r="H77" s="173"/>
      <c r="I77" s="173"/>
      <c r="J77" s="173"/>
      <c r="K77" s="173"/>
      <c r="L77" s="173"/>
      <c r="M77" s="173"/>
      <c r="N77" s="173"/>
      <c r="O77" s="173"/>
      <c r="P77" s="173"/>
      <c r="Q77" s="173"/>
      <c r="R77" s="173"/>
      <c r="S77" s="173"/>
      <c r="T77" s="173"/>
      <c r="U77" s="173"/>
      <c r="V77" s="173"/>
      <c r="W77" s="173"/>
      <c r="X77" s="173"/>
      <c r="Y77" s="173"/>
      <c r="Z77" s="173"/>
      <c r="AA77" s="173"/>
      <c r="AB77" s="173"/>
      <c r="AC77" s="174"/>
      <c r="AE77" s="507"/>
      <c r="AG77" s="507"/>
      <c r="AI77" s="507"/>
      <c r="AK77" s="429"/>
    </row>
    <row r="78" spans="2:37" ht="12.75" customHeight="1" outlineLevel="1">
      <c r="D78" s="106" t="str">
        <f>'Line Items'!D753</f>
        <v>Utilities - Electricity</v>
      </c>
      <c r="E78" s="89"/>
      <c r="F78" s="107" t="str">
        <f t="shared" si="2"/>
        <v>£000</v>
      </c>
      <c r="G78" s="173"/>
      <c r="H78" s="173"/>
      <c r="I78" s="173"/>
      <c r="J78" s="173"/>
      <c r="K78" s="173"/>
      <c r="L78" s="173"/>
      <c r="M78" s="173"/>
      <c r="N78" s="173"/>
      <c r="O78" s="173"/>
      <c r="P78" s="173"/>
      <c r="Q78" s="173"/>
      <c r="R78" s="173"/>
      <c r="S78" s="173"/>
      <c r="T78" s="173"/>
      <c r="U78" s="173"/>
      <c r="V78" s="173"/>
      <c r="W78" s="173"/>
      <c r="X78" s="173"/>
      <c r="Y78" s="173"/>
      <c r="Z78" s="173"/>
      <c r="AA78" s="173"/>
      <c r="AB78" s="173"/>
      <c r="AC78" s="174"/>
      <c r="AE78" s="507"/>
      <c r="AG78" s="507"/>
      <c r="AI78" s="507"/>
      <c r="AK78" s="429"/>
    </row>
    <row r="79" spans="2:37" ht="12.75" customHeight="1" outlineLevel="1">
      <c r="D79" s="106" t="str">
        <f>'Line Items'!D754</f>
        <v>Utilities - Water</v>
      </c>
      <c r="E79" s="89"/>
      <c r="F79" s="107" t="str">
        <f t="shared" si="2"/>
        <v>£000</v>
      </c>
      <c r="G79" s="173"/>
      <c r="H79" s="173"/>
      <c r="I79" s="173"/>
      <c r="J79" s="173"/>
      <c r="K79" s="173"/>
      <c r="L79" s="173"/>
      <c r="M79" s="173"/>
      <c r="N79" s="173"/>
      <c r="O79" s="173"/>
      <c r="P79" s="173"/>
      <c r="Q79" s="173"/>
      <c r="R79" s="173"/>
      <c r="S79" s="173"/>
      <c r="T79" s="173"/>
      <c r="U79" s="173"/>
      <c r="V79" s="173"/>
      <c r="W79" s="173"/>
      <c r="X79" s="173"/>
      <c r="Y79" s="173"/>
      <c r="Z79" s="173"/>
      <c r="AA79" s="173"/>
      <c r="AB79" s="173"/>
      <c r="AC79" s="174"/>
      <c r="AE79" s="507"/>
      <c r="AG79" s="507"/>
      <c r="AI79" s="507"/>
      <c r="AK79" s="429"/>
    </row>
    <row r="80" spans="2:37" ht="12.75" customHeight="1" outlineLevel="1">
      <c r="D80" s="106" t="str">
        <f>'Line Items'!D755</f>
        <v>Utilities - Gas</v>
      </c>
      <c r="E80" s="89"/>
      <c r="F80" s="107" t="str">
        <f t="shared" si="2"/>
        <v>£000</v>
      </c>
      <c r="G80" s="173"/>
      <c r="H80" s="173"/>
      <c r="I80" s="173"/>
      <c r="J80" s="173"/>
      <c r="K80" s="173"/>
      <c r="L80" s="173"/>
      <c r="M80" s="173"/>
      <c r="N80" s="173"/>
      <c r="O80" s="173"/>
      <c r="P80" s="173"/>
      <c r="Q80" s="173"/>
      <c r="R80" s="173"/>
      <c r="S80" s="173"/>
      <c r="T80" s="173"/>
      <c r="U80" s="173"/>
      <c r="V80" s="173"/>
      <c r="W80" s="173"/>
      <c r="X80" s="173"/>
      <c r="Y80" s="173"/>
      <c r="Z80" s="173"/>
      <c r="AA80" s="173"/>
      <c r="AB80" s="173"/>
      <c r="AC80" s="174"/>
      <c r="AE80" s="507"/>
      <c r="AG80" s="507"/>
      <c r="AI80" s="507"/>
      <c r="AK80" s="429"/>
    </row>
    <row r="81" spans="4:37" ht="12.75" customHeight="1" outlineLevel="1">
      <c r="D81" s="106" t="str">
        <f>'Line Items'!D756</f>
        <v>Ticket Machine Leases</v>
      </c>
      <c r="E81" s="89"/>
      <c r="F81" s="107" t="str">
        <f t="shared" si="2"/>
        <v>£000</v>
      </c>
      <c r="G81" s="173"/>
      <c r="H81" s="173"/>
      <c r="I81" s="173"/>
      <c r="J81" s="173"/>
      <c r="K81" s="173"/>
      <c r="L81" s="173"/>
      <c r="M81" s="173"/>
      <c r="N81" s="173"/>
      <c r="O81" s="173"/>
      <c r="P81" s="173"/>
      <c r="Q81" s="173"/>
      <c r="R81" s="173"/>
      <c r="S81" s="173"/>
      <c r="T81" s="173"/>
      <c r="U81" s="173"/>
      <c r="V81" s="173"/>
      <c r="W81" s="173"/>
      <c r="X81" s="173"/>
      <c r="Y81" s="173"/>
      <c r="Z81" s="173"/>
      <c r="AA81" s="173"/>
      <c r="AB81" s="173"/>
      <c r="AC81" s="174"/>
      <c r="AE81" s="507"/>
      <c r="AG81" s="507"/>
      <c r="AI81" s="507"/>
      <c r="AK81" s="429"/>
    </row>
    <row r="82" spans="4:37" ht="12.75" customHeight="1" outlineLevel="1">
      <c r="D82" s="106" t="str">
        <f>'Line Items'!D757</f>
        <v>Ticket Machine Maintenance</v>
      </c>
      <c r="E82" s="89"/>
      <c r="F82" s="107" t="str">
        <f t="shared" si="2"/>
        <v>£000</v>
      </c>
      <c r="G82" s="173"/>
      <c r="H82" s="173"/>
      <c r="I82" s="173"/>
      <c r="J82" s="173"/>
      <c r="K82" s="173"/>
      <c r="L82" s="173"/>
      <c r="M82" s="173"/>
      <c r="N82" s="173"/>
      <c r="O82" s="173"/>
      <c r="P82" s="173"/>
      <c r="Q82" s="173"/>
      <c r="R82" s="173"/>
      <c r="S82" s="173"/>
      <c r="T82" s="173"/>
      <c r="U82" s="173"/>
      <c r="V82" s="173"/>
      <c r="W82" s="173"/>
      <c r="X82" s="173"/>
      <c r="Y82" s="173"/>
      <c r="Z82" s="173"/>
      <c r="AA82" s="173"/>
      <c r="AB82" s="173"/>
      <c r="AC82" s="174"/>
      <c r="AE82" s="507"/>
      <c r="AG82" s="507"/>
      <c r="AI82" s="507"/>
      <c r="AK82" s="429"/>
    </row>
    <row r="83" spans="4:37" ht="12.75" customHeight="1" outlineLevel="1">
      <c r="D83" s="106" t="str">
        <f>'Line Items'!D758</f>
        <v>Buildings Materials</v>
      </c>
      <c r="E83" s="89"/>
      <c r="F83" s="107" t="str">
        <f t="shared" si="2"/>
        <v>£000</v>
      </c>
      <c r="G83" s="173"/>
      <c r="H83" s="173"/>
      <c r="I83" s="173"/>
      <c r="J83" s="173"/>
      <c r="K83" s="173"/>
      <c r="L83" s="173"/>
      <c r="M83" s="173"/>
      <c r="N83" s="173"/>
      <c r="O83" s="173"/>
      <c r="P83" s="173"/>
      <c r="Q83" s="173"/>
      <c r="R83" s="173"/>
      <c r="S83" s="173"/>
      <c r="T83" s="173"/>
      <c r="U83" s="173"/>
      <c r="V83" s="173"/>
      <c r="W83" s="173"/>
      <c r="X83" s="173"/>
      <c r="Y83" s="173"/>
      <c r="Z83" s="173"/>
      <c r="AA83" s="173"/>
      <c r="AB83" s="173"/>
      <c r="AC83" s="174"/>
      <c r="AE83" s="507"/>
      <c r="AG83" s="507"/>
      <c r="AI83" s="507"/>
      <c r="AK83" s="429"/>
    </row>
    <row r="84" spans="4:37" ht="12.75" customHeight="1" outlineLevel="1">
      <c r="D84" s="106" t="str">
        <f>'Line Items'!D759</f>
        <v>Buildings Maintenance</v>
      </c>
      <c r="E84" s="89"/>
      <c r="F84" s="107" t="str">
        <f t="shared" si="2"/>
        <v>£000</v>
      </c>
      <c r="G84" s="173"/>
      <c r="H84" s="173"/>
      <c r="I84" s="173"/>
      <c r="J84" s="173"/>
      <c r="K84" s="173"/>
      <c r="L84" s="173"/>
      <c r="M84" s="173"/>
      <c r="N84" s="173"/>
      <c r="O84" s="173"/>
      <c r="P84" s="173"/>
      <c r="Q84" s="173"/>
      <c r="R84" s="173"/>
      <c r="S84" s="173"/>
      <c r="T84" s="173"/>
      <c r="U84" s="173"/>
      <c r="V84" s="173"/>
      <c r="W84" s="173"/>
      <c r="X84" s="173"/>
      <c r="Y84" s="173"/>
      <c r="Z84" s="173"/>
      <c r="AA84" s="173"/>
      <c r="AB84" s="173"/>
      <c r="AC84" s="174"/>
      <c r="AE84" s="507"/>
      <c r="AG84" s="507"/>
      <c r="AI84" s="507"/>
      <c r="AK84" s="429"/>
    </row>
    <row r="85" spans="4:37" ht="12.75" customHeight="1" outlineLevel="1">
      <c r="D85" s="106" t="str">
        <f>'Line Items'!D760</f>
        <v>Plant and Machinery Maintenance</v>
      </c>
      <c r="E85" s="89"/>
      <c r="F85" s="107" t="str">
        <f t="shared" si="2"/>
        <v>£000</v>
      </c>
      <c r="G85" s="173"/>
      <c r="H85" s="173"/>
      <c r="I85" s="173"/>
      <c r="J85" s="173"/>
      <c r="K85" s="173"/>
      <c r="L85" s="173"/>
      <c r="M85" s="173"/>
      <c r="N85" s="173"/>
      <c r="O85" s="173"/>
      <c r="P85" s="173"/>
      <c r="Q85" s="173"/>
      <c r="R85" s="173"/>
      <c r="S85" s="173"/>
      <c r="T85" s="173"/>
      <c r="U85" s="173"/>
      <c r="V85" s="173"/>
      <c r="W85" s="173"/>
      <c r="X85" s="173"/>
      <c r="Y85" s="173"/>
      <c r="Z85" s="173"/>
      <c r="AA85" s="173"/>
      <c r="AB85" s="173"/>
      <c r="AC85" s="174"/>
      <c r="AE85" s="507"/>
      <c r="AG85" s="507"/>
      <c r="AI85" s="507"/>
      <c r="AK85" s="429"/>
    </row>
    <row r="86" spans="4:37" ht="12.75" customHeight="1" outlineLevel="1">
      <c r="D86" s="106" t="str">
        <f>'Line Items'!D761</f>
        <v>CCTV Maintenance</v>
      </c>
      <c r="E86" s="89"/>
      <c r="F86" s="107" t="str">
        <f t="shared" si="2"/>
        <v>£000</v>
      </c>
      <c r="G86" s="173"/>
      <c r="H86" s="173"/>
      <c r="I86" s="173"/>
      <c r="J86" s="173"/>
      <c r="K86" s="173"/>
      <c r="L86" s="173"/>
      <c r="M86" s="173"/>
      <c r="N86" s="173"/>
      <c r="O86" s="173"/>
      <c r="P86" s="173"/>
      <c r="Q86" s="173"/>
      <c r="R86" s="173"/>
      <c r="S86" s="173"/>
      <c r="T86" s="173"/>
      <c r="U86" s="173"/>
      <c r="V86" s="173"/>
      <c r="W86" s="173"/>
      <c r="X86" s="173"/>
      <c r="Y86" s="173"/>
      <c r="Z86" s="173"/>
      <c r="AA86" s="173"/>
      <c r="AB86" s="173"/>
      <c r="AC86" s="174"/>
      <c r="AE86" s="507"/>
      <c r="AG86" s="507"/>
      <c r="AI86" s="507"/>
      <c r="AK86" s="429"/>
    </row>
    <row r="87" spans="4:37" ht="12.75" customHeight="1" outlineLevel="1">
      <c r="D87" s="106" t="str">
        <f>'Line Items'!D762</f>
        <v>CIS Maintenance</v>
      </c>
      <c r="E87" s="89"/>
      <c r="F87" s="107" t="str">
        <f t="shared" si="2"/>
        <v>£000</v>
      </c>
      <c r="G87" s="173"/>
      <c r="H87" s="173"/>
      <c r="I87" s="173"/>
      <c r="J87" s="173"/>
      <c r="K87" s="173"/>
      <c r="L87" s="173"/>
      <c r="M87" s="173"/>
      <c r="N87" s="173"/>
      <c r="O87" s="173"/>
      <c r="P87" s="173"/>
      <c r="Q87" s="173"/>
      <c r="R87" s="173"/>
      <c r="S87" s="173"/>
      <c r="T87" s="173"/>
      <c r="U87" s="173"/>
      <c r="V87" s="173"/>
      <c r="W87" s="173"/>
      <c r="X87" s="173"/>
      <c r="Y87" s="173"/>
      <c r="Z87" s="173"/>
      <c r="AA87" s="173"/>
      <c r="AB87" s="173"/>
      <c r="AC87" s="174"/>
      <c r="AE87" s="507"/>
      <c r="AG87" s="507"/>
      <c r="AI87" s="507"/>
      <c r="AK87" s="429"/>
    </row>
    <row r="88" spans="4:37" ht="12.75" customHeight="1" outlineLevel="1">
      <c r="D88" s="106" t="str">
        <f>'Line Items'!D763</f>
        <v>Other Station Services</v>
      </c>
      <c r="E88" s="89"/>
      <c r="F88" s="107" t="str">
        <f t="shared" si="2"/>
        <v>£000</v>
      </c>
      <c r="G88" s="173"/>
      <c r="H88" s="173"/>
      <c r="I88" s="173"/>
      <c r="J88" s="173"/>
      <c r="K88" s="173"/>
      <c r="L88" s="173"/>
      <c r="M88" s="173"/>
      <c r="N88" s="173"/>
      <c r="O88" s="173"/>
      <c r="P88" s="173"/>
      <c r="Q88" s="173"/>
      <c r="R88" s="173"/>
      <c r="S88" s="173"/>
      <c r="T88" s="173"/>
      <c r="U88" s="173"/>
      <c r="V88" s="173"/>
      <c r="W88" s="173"/>
      <c r="X88" s="173"/>
      <c r="Y88" s="173"/>
      <c r="Z88" s="173"/>
      <c r="AA88" s="173"/>
      <c r="AB88" s="173"/>
      <c r="AC88" s="174"/>
      <c r="AE88" s="507"/>
      <c r="AG88" s="507"/>
      <c r="AI88" s="507"/>
      <c r="AK88" s="429"/>
    </row>
    <row r="89" spans="4:37" ht="12.75" customHeight="1" outlineLevel="1">
      <c r="D89" s="106" t="str">
        <f>'Line Items'!D764</f>
        <v>On Board Costs</v>
      </c>
      <c r="E89" s="89"/>
      <c r="F89" s="107" t="str">
        <f t="shared" si="2"/>
        <v>£000</v>
      </c>
      <c r="G89" s="173"/>
      <c r="H89" s="173"/>
      <c r="I89" s="173"/>
      <c r="J89" s="173"/>
      <c r="K89" s="173"/>
      <c r="L89" s="173"/>
      <c r="M89" s="173"/>
      <c r="N89" s="173"/>
      <c r="O89" s="173"/>
      <c r="P89" s="173"/>
      <c r="Q89" s="173"/>
      <c r="R89" s="173"/>
      <c r="S89" s="173"/>
      <c r="T89" s="173"/>
      <c r="U89" s="173"/>
      <c r="V89" s="173"/>
      <c r="W89" s="173"/>
      <c r="X89" s="173"/>
      <c r="Y89" s="173"/>
      <c r="Z89" s="173"/>
      <c r="AA89" s="173"/>
      <c r="AB89" s="173"/>
      <c r="AC89" s="174"/>
      <c r="AE89" s="507"/>
      <c r="AG89" s="507"/>
      <c r="AI89" s="507"/>
      <c r="AK89" s="429"/>
    </row>
    <row r="90" spans="4:37" ht="12.75" customHeight="1" outlineLevel="1">
      <c r="D90" s="106" t="str">
        <f>'Line Items'!D765</f>
        <v>Commissions Payable</v>
      </c>
      <c r="E90" s="89"/>
      <c r="F90" s="107" t="str">
        <f t="shared" si="2"/>
        <v>£000</v>
      </c>
      <c r="G90" s="173"/>
      <c r="H90" s="173"/>
      <c r="I90" s="173"/>
      <c r="J90" s="173"/>
      <c r="K90" s="173"/>
      <c r="L90" s="173"/>
      <c r="M90" s="173"/>
      <c r="N90" s="173"/>
      <c r="O90" s="173"/>
      <c r="P90" s="173"/>
      <c r="Q90" s="173"/>
      <c r="R90" s="173"/>
      <c r="S90" s="173"/>
      <c r="T90" s="173"/>
      <c r="U90" s="173"/>
      <c r="V90" s="173"/>
      <c r="W90" s="173"/>
      <c r="X90" s="173"/>
      <c r="Y90" s="173"/>
      <c r="Z90" s="173"/>
      <c r="AA90" s="173"/>
      <c r="AB90" s="173"/>
      <c r="AC90" s="174"/>
      <c r="AE90" s="507"/>
      <c r="AG90" s="507"/>
      <c r="AI90" s="507"/>
      <c r="AK90" s="429"/>
    </row>
    <row r="91" spans="4:37" ht="12.75" customHeight="1" outlineLevel="1">
      <c r="D91" s="106" t="str">
        <f>'Line Items'!D766</f>
        <v>Ticket and Systems Costs</v>
      </c>
      <c r="E91" s="89"/>
      <c r="F91" s="107" t="str">
        <f t="shared" si="2"/>
        <v>£000</v>
      </c>
      <c r="G91" s="173"/>
      <c r="H91" s="173"/>
      <c r="I91" s="173"/>
      <c r="J91" s="173"/>
      <c r="K91" s="173"/>
      <c r="L91" s="173"/>
      <c r="M91" s="173"/>
      <c r="N91" s="173"/>
      <c r="O91" s="173"/>
      <c r="P91" s="173"/>
      <c r="Q91" s="173"/>
      <c r="R91" s="173"/>
      <c r="S91" s="173"/>
      <c r="T91" s="173"/>
      <c r="U91" s="173"/>
      <c r="V91" s="173"/>
      <c r="W91" s="173"/>
      <c r="X91" s="173"/>
      <c r="Y91" s="173"/>
      <c r="Z91" s="173"/>
      <c r="AA91" s="173"/>
      <c r="AB91" s="173"/>
      <c r="AC91" s="174"/>
      <c r="AE91" s="507"/>
      <c r="AG91" s="507"/>
      <c r="AI91" s="507"/>
      <c r="AK91" s="202"/>
    </row>
    <row r="92" spans="4:37" ht="12.75" customHeight="1" outlineLevel="1">
      <c r="D92" s="106" t="str">
        <f>'Line Items'!D767</f>
        <v>Other Retailing Costs</v>
      </c>
      <c r="E92" s="89"/>
      <c r="F92" s="107" t="str">
        <f t="shared" si="2"/>
        <v>£000</v>
      </c>
      <c r="G92" s="173"/>
      <c r="H92" s="173"/>
      <c r="I92" s="173"/>
      <c r="J92" s="173"/>
      <c r="K92" s="173"/>
      <c r="L92" s="173"/>
      <c r="M92" s="173"/>
      <c r="N92" s="173"/>
      <c r="O92" s="173"/>
      <c r="P92" s="173"/>
      <c r="Q92" s="173"/>
      <c r="R92" s="173"/>
      <c r="S92" s="173"/>
      <c r="T92" s="173"/>
      <c r="U92" s="173"/>
      <c r="V92" s="173"/>
      <c r="W92" s="173"/>
      <c r="X92" s="173"/>
      <c r="Y92" s="173"/>
      <c r="Z92" s="173"/>
      <c r="AA92" s="173"/>
      <c r="AB92" s="173"/>
      <c r="AC92" s="174"/>
      <c r="AE92" s="507"/>
      <c r="AG92" s="507"/>
      <c r="AI92" s="507"/>
      <c r="AK92" s="202"/>
    </row>
    <row r="93" spans="4:37" ht="12.75" customHeight="1" outlineLevel="1">
      <c r="D93" s="106" t="str">
        <f>'Line Items'!D768</f>
        <v>Compensation Claims</v>
      </c>
      <c r="E93" s="89"/>
      <c r="F93" s="107" t="str">
        <f t="shared" si="2"/>
        <v>£000</v>
      </c>
      <c r="G93" s="173"/>
      <c r="H93" s="173"/>
      <c r="I93" s="173"/>
      <c r="J93" s="173"/>
      <c r="K93" s="173"/>
      <c r="L93" s="173"/>
      <c r="M93" s="173"/>
      <c r="N93" s="173"/>
      <c r="O93" s="173"/>
      <c r="P93" s="173"/>
      <c r="Q93" s="173"/>
      <c r="R93" s="173"/>
      <c r="S93" s="173"/>
      <c r="T93" s="173"/>
      <c r="U93" s="173"/>
      <c r="V93" s="173"/>
      <c r="W93" s="173"/>
      <c r="X93" s="173"/>
      <c r="Y93" s="173"/>
      <c r="Z93" s="173"/>
      <c r="AA93" s="173"/>
      <c r="AB93" s="173"/>
      <c r="AC93" s="174"/>
      <c r="AE93" s="507"/>
      <c r="AG93" s="507"/>
      <c r="AI93" s="507"/>
      <c r="AK93" s="202"/>
    </row>
    <row r="94" spans="4:37" ht="12.75" customHeight="1" outlineLevel="1">
      <c r="D94" s="106" t="str">
        <f>'Line Items'!D769</f>
        <v>SEFT</v>
      </c>
      <c r="E94" s="89"/>
      <c r="F94" s="107" t="str">
        <f t="shared" si="2"/>
        <v>£000</v>
      </c>
      <c r="G94" s="173"/>
      <c r="H94" s="173"/>
      <c r="I94" s="173"/>
      <c r="J94" s="173"/>
      <c r="K94" s="173"/>
      <c r="L94" s="173"/>
      <c r="M94" s="173"/>
      <c r="N94" s="173"/>
      <c r="O94" s="173"/>
      <c r="P94" s="173"/>
      <c r="Q94" s="173"/>
      <c r="R94" s="173"/>
      <c r="S94" s="173"/>
      <c r="T94" s="173"/>
      <c r="U94" s="173"/>
      <c r="V94" s="173"/>
      <c r="W94" s="173"/>
      <c r="X94" s="173"/>
      <c r="Y94" s="173"/>
      <c r="Z94" s="173"/>
      <c r="AA94" s="173"/>
      <c r="AB94" s="173"/>
      <c r="AC94" s="174"/>
      <c r="AE94" s="507"/>
      <c r="AG94" s="507"/>
      <c r="AI94" s="507"/>
      <c r="AK94" s="202"/>
    </row>
    <row r="95" spans="4:37" ht="12.75" customHeight="1" outlineLevel="1">
      <c r="D95" s="106" t="str">
        <f>'Line Items'!D770</f>
        <v>Station Travel Plans</v>
      </c>
      <c r="E95" s="89"/>
      <c r="F95" s="107" t="str">
        <f t="shared" si="2"/>
        <v>£000</v>
      </c>
      <c r="G95" s="173"/>
      <c r="H95" s="173"/>
      <c r="I95" s="173"/>
      <c r="J95" s="173"/>
      <c r="K95" s="173"/>
      <c r="L95" s="173"/>
      <c r="M95" s="173"/>
      <c r="N95" s="173"/>
      <c r="O95" s="173"/>
      <c r="P95" s="173"/>
      <c r="Q95" s="173"/>
      <c r="R95" s="173"/>
      <c r="S95" s="173"/>
      <c r="T95" s="173"/>
      <c r="U95" s="173"/>
      <c r="V95" s="173"/>
      <c r="W95" s="173"/>
      <c r="X95" s="173"/>
      <c r="Y95" s="173"/>
      <c r="Z95" s="173"/>
      <c r="AA95" s="173"/>
      <c r="AB95" s="173"/>
      <c r="AC95" s="174"/>
      <c r="AE95" s="507"/>
      <c r="AG95" s="507"/>
      <c r="AI95" s="507"/>
      <c r="AK95" s="202"/>
    </row>
    <row r="96" spans="4:37" ht="12.75" customHeight="1" outlineLevel="1">
      <c r="D96" s="106" t="str">
        <f>'Line Items'!D771</f>
        <v>Station Car Parks</v>
      </c>
      <c r="E96" s="89"/>
      <c r="F96" s="107" t="str">
        <f t="shared" si="2"/>
        <v>£000</v>
      </c>
      <c r="G96" s="173"/>
      <c r="H96" s="173"/>
      <c r="I96" s="173"/>
      <c r="J96" s="173"/>
      <c r="K96" s="173"/>
      <c r="L96" s="173"/>
      <c r="M96" s="173"/>
      <c r="N96" s="173"/>
      <c r="O96" s="173"/>
      <c r="P96" s="173"/>
      <c r="Q96" s="173"/>
      <c r="R96" s="173"/>
      <c r="S96" s="173"/>
      <c r="T96" s="173"/>
      <c r="U96" s="173"/>
      <c r="V96" s="173"/>
      <c r="W96" s="173"/>
      <c r="X96" s="173"/>
      <c r="Y96" s="173"/>
      <c r="Z96" s="173"/>
      <c r="AA96" s="173"/>
      <c r="AB96" s="173"/>
      <c r="AC96" s="174"/>
      <c r="AE96" s="507"/>
      <c r="AG96" s="507"/>
      <c r="AI96" s="507"/>
      <c r="AK96" s="202"/>
    </row>
    <row r="97" spans="4:37" ht="12.75" customHeight="1" outlineLevel="1">
      <c r="D97" s="106" t="str">
        <f>'Line Items'!D772</f>
        <v>Car park management fees</v>
      </c>
      <c r="E97" s="89"/>
      <c r="F97" s="107" t="str">
        <f t="shared" si="2"/>
        <v>£000</v>
      </c>
      <c r="G97" s="173"/>
      <c r="H97" s="173"/>
      <c r="I97" s="173"/>
      <c r="J97" s="173"/>
      <c r="K97" s="173"/>
      <c r="L97" s="173"/>
      <c r="M97" s="173"/>
      <c r="N97" s="173"/>
      <c r="O97" s="173"/>
      <c r="P97" s="173"/>
      <c r="Q97" s="173"/>
      <c r="R97" s="173"/>
      <c r="S97" s="173"/>
      <c r="T97" s="173"/>
      <c r="U97" s="173"/>
      <c r="V97" s="173"/>
      <c r="W97" s="173"/>
      <c r="X97" s="173"/>
      <c r="Y97" s="173"/>
      <c r="Z97" s="173"/>
      <c r="AA97" s="173"/>
      <c r="AB97" s="173"/>
      <c r="AC97" s="174"/>
      <c r="AE97" s="507"/>
      <c r="AG97" s="507"/>
      <c r="AI97" s="507"/>
      <c r="AK97" s="429"/>
    </row>
    <row r="98" spans="4:37" ht="12.75" customHeight="1" outlineLevel="1">
      <c r="D98" s="106" t="str">
        <f>'Line Items'!D773</f>
        <v>Other Contractor Charges</v>
      </c>
      <c r="E98" s="89"/>
      <c r="F98" s="107" t="str">
        <f t="shared" si="2"/>
        <v>£000</v>
      </c>
      <c r="G98" s="173"/>
      <c r="H98" s="173"/>
      <c r="I98" s="173"/>
      <c r="J98" s="173"/>
      <c r="K98" s="173"/>
      <c r="L98" s="173"/>
      <c r="M98" s="173"/>
      <c r="N98" s="173"/>
      <c r="O98" s="173"/>
      <c r="P98" s="173"/>
      <c r="Q98" s="173"/>
      <c r="R98" s="173"/>
      <c r="S98" s="173"/>
      <c r="T98" s="173"/>
      <c r="U98" s="173"/>
      <c r="V98" s="173"/>
      <c r="W98" s="173"/>
      <c r="X98" s="173"/>
      <c r="Y98" s="173"/>
      <c r="Z98" s="173"/>
      <c r="AA98" s="173"/>
      <c r="AB98" s="173"/>
      <c r="AC98" s="174"/>
      <c r="AE98" s="507"/>
      <c r="AG98" s="507"/>
      <c r="AI98" s="507"/>
      <c r="AK98" s="202"/>
    </row>
    <row r="99" spans="4:37" ht="12.75" customHeight="1" outlineLevel="1">
      <c r="D99" s="106" t="str">
        <f>'Line Items'!D774</f>
        <v>Gate Maintenance</v>
      </c>
      <c r="E99" s="89"/>
      <c r="F99" s="107" t="str">
        <f t="shared" si="2"/>
        <v>£000</v>
      </c>
      <c r="G99" s="173"/>
      <c r="H99" s="173"/>
      <c r="I99" s="173"/>
      <c r="J99" s="173"/>
      <c r="K99" s="173"/>
      <c r="L99" s="173"/>
      <c r="M99" s="173"/>
      <c r="N99" s="173"/>
      <c r="O99" s="173"/>
      <c r="P99" s="173"/>
      <c r="Q99" s="173"/>
      <c r="R99" s="173"/>
      <c r="S99" s="173"/>
      <c r="T99" s="173"/>
      <c r="U99" s="173"/>
      <c r="V99" s="173"/>
      <c r="W99" s="173"/>
      <c r="X99" s="173"/>
      <c r="Y99" s="173"/>
      <c r="Z99" s="173"/>
      <c r="AA99" s="173"/>
      <c r="AB99" s="173"/>
      <c r="AC99" s="174"/>
      <c r="AE99" s="507"/>
      <c r="AG99" s="507"/>
      <c r="AI99" s="507"/>
      <c r="AK99" s="202"/>
    </row>
    <row r="100" spans="4:37" ht="12.75" customHeight="1" outlineLevel="1">
      <c r="D100" s="106" t="str">
        <f>'Line Items'!D775</f>
        <v>Cycle Parking</v>
      </c>
      <c r="E100" s="89"/>
      <c r="F100" s="107" t="str">
        <f t="shared" si="2"/>
        <v>£000</v>
      </c>
      <c r="G100" s="173"/>
      <c r="H100" s="173"/>
      <c r="I100" s="173"/>
      <c r="J100" s="173"/>
      <c r="K100" s="173"/>
      <c r="L100" s="173"/>
      <c r="M100" s="173"/>
      <c r="N100" s="173"/>
      <c r="O100" s="173"/>
      <c r="P100" s="173"/>
      <c r="Q100" s="173"/>
      <c r="R100" s="173"/>
      <c r="S100" s="173"/>
      <c r="T100" s="173"/>
      <c r="U100" s="173"/>
      <c r="V100" s="173"/>
      <c r="W100" s="173"/>
      <c r="X100" s="173"/>
      <c r="Y100" s="173"/>
      <c r="Z100" s="173"/>
      <c r="AA100" s="173"/>
      <c r="AB100" s="173"/>
      <c r="AC100" s="174"/>
      <c r="AE100" s="507"/>
      <c r="AG100" s="507"/>
      <c r="AI100" s="507"/>
      <c r="AK100" s="202"/>
    </row>
    <row r="101" spans="4:37" ht="12.75" customHeight="1" outlineLevel="1">
      <c r="D101" s="106" t="str">
        <f>'Line Items'!D776</f>
        <v>Track Litter clearance</v>
      </c>
      <c r="E101" s="89"/>
      <c r="F101" s="107" t="str">
        <f t="shared" si="2"/>
        <v>£000</v>
      </c>
      <c r="G101" s="173"/>
      <c r="H101" s="173"/>
      <c r="I101" s="173"/>
      <c r="J101" s="173"/>
      <c r="K101" s="173"/>
      <c r="L101" s="173"/>
      <c r="M101" s="173"/>
      <c r="N101" s="173"/>
      <c r="O101" s="173"/>
      <c r="P101" s="173"/>
      <c r="Q101" s="173"/>
      <c r="R101" s="173"/>
      <c r="S101" s="173"/>
      <c r="T101" s="173"/>
      <c r="U101" s="173"/>
      <c r="V101" s="173"/>
      <c r="W101" s="173"/>
      <c r="X101" s="173"/>
      <c r="Y101" s="173"/>
      <c r="Z101" s="173"/>
      <c r="AA101" s="173"/>
      <c r="AB101" s="173"/>
      <c r="AC101" s="174"/>
      <c r="AE101" s="507"/>
      <c r="AG101" s="507"/>
      <c r="AI101" s="507"/>
      <c r="AK101" s="202"/>
    </row>
    <row r="102" spans="4:37" ht="12.75" customHeight="1" outlineLevel="1">
      <c r="D102" s="106" t="str">
        <f>'Line Items'!D777</f>
        <v>Oyster PAYG</v>
      </c>
      <c r="E102" s="89"/>
      <c r="F102" s="107" t="str">
        <f t="shared" si="2"/>
        <v>£000</v>
      </c>
      <c r="G102" s="173"/>
      <c r="H102" s="173"/>
      <c r="I102" s="173"/>
      <c r="J102" s="173"/>
      <c r="K102" s="173"/>
      <c r="L102" s="173"/>
      <c r="M102" s="173"/>
      <c r="N102" s="173"/>
      <c r="O102" s="173"/>
      <c r="P102" s="173"/>
      <c r="Q102" s="173"/>
      <c r="R102" s="173"/>
      <c r="S102" s="173"/>
      <c r="T102" s="173"/>
      <c r="U102" s="173"/>
      <c r="V102" s="173"/>
      <c r="W102" s="173"/>
      <c r="X102" s="173"/>
      <c r="Y102" s="173"/>
      <c r="Z102" s="173"/>
      <c r="AA102" s="173"/>
      <c r="AB102" s="173"/>
      <c r="AC102" s="174"/>
      <c r="AE102" s="507"/>
      <c r="AG102" s="507"/>
      <c r="AI102" s="507"/>
      <c r="AK102" s="202"/>
    </row>
    <row r="103" spans="4:37" ht="12.75" customHeight="1" outlineLevel="1">
      <c r="D103" s="106" t="str">
        <f>'Line Items'!D778</f>
        <v>External service contracts</v>
      </c>
      <c r="E103" s="89"/>
      <c r="F103" s="107" t="str">
        <f t="shared" si="2"/>
        <v>£000</v>
      </c>
      <c r="G103" s="173"/>
      <c r="H103" s="173"/>
      <c r="I103" s="173"/>
      <c r="J103" s="173"/>
      <c r="K103" s="173"/>
      <c r="L103" s="173"/>
      <c r="M103" s="173"/>
      <c r="N103" s="173"/>
      <c r="O103" s="173"/>
      <c r="P103" s="173"/>
      <c r="Q103" s="173"/>
      <c r="R103" s="173"/>
      <c r="S103" s="173"/>
      <c r="T103" s="173"/>
      <c r="U103" s="173"/>
      <c r="V103" s="173"/>
      <c r="W103" s="173"/>
      <c r="X103" s="173"/>
      <c r="Y103" s="173"/>
      <c r="Z103" s="173"/>
      <c r="AA103" s="173"/>
      <c r="AB103" s="173"/>
      <c r="AC103" s="174"/>
      <c r="AE103" s="507"/>
      <c r="AG103" s="507"/>
      <c r="AI103" s="507"/>
      <c r="AK103" s="202"/>
    </row>
    <row r="104" spans="4:37" ht="12.75" customHeight="1" outlineLevel="1">
      <c r="D104" s="106" t="str">
        <f>'Line Items'!D779</f>
        <v>DOO Equipment</v>
      </c>
      <c r="E104" s="89"/>
      <c r="F104" s="107" t="str">
        <f t="shared" si="2"/>
        <v>£000</v>
      </c>
      <c r="G104" s="173"/>
      <c r="H104" s="173"/>
      <c r="I104" s="173"/>
      <c r="J104" s="173"/>
      <c r="K104" s="173"/>
      <c r="L104" s="173"/>
      <c r="M104" s="173"/>
      <c r="N104" s="173"/>
      <c r="O104" s="173"/>
      <c r="P104" s="173"/>
      <c r="Q104" s="173"/>
      <c r="R104" s="173"/>
      <c r="S104" s="173"/>
      <c r="T104" s="173"/>
      <c r="U104" s="173"/>
      <c r="V104" s="173"/>
      <c r="W104" s="173"/>
      <c r="X104" s="173"/>
      <c r="Y104" s="173"/>
      <c r="Z104" s="173"/>
      <c r="AA104" s="173"/>
      <c r="AB104" s="173"/>
      <c r="AC104" s="174"/>
      <c r="AE104" s="507"/>
      <c r="AG104" s="507"/>
      <c r="AI104" s="507"/>
      <c r="AK104" s="202"/>
    </row>
    <row r="105" spans="4:37" ht="12.75" customHeight="1" outlineLevel="1">
      <c r="D105" s="106" t="str">
        <f>'Line Items'!D780</f>
        <v>Stations DDA</v>
      </c>
      <c r="E105" s="89"/>
      <c r="F105" s="107" t="str">
        <f t="shared" si="2"/>
        <v>£000</v>
      </c>
      <c r="G105" s="173"/>
      <c r="H105" s="173"/>
      <c r="I105" s="173"/>
      <c r="J105" s="173"/>
      <c r="K105" s="173"/>
      <c r="L105" s="173"/>
      <c r="M105" s="173"/>
      <c r="N105" s="173"/>
      <c r="O105" s="173"/>
      <c r="P105" s="173"/>
      <c r="Q105" s="173"/>
      <c r="R105" s="173"/>
      <c r="S105" s="173"/>
      <c r="T105" s="173"/>
      <c r="U105" s="173"/>
      <c r="V105" s="173"/>
      <c r="W105" s="173"/>
      <c r="X105" s="173"/>
      <c r="Y105" s="173"/>
      <c r="Z105" s="173"/>
      <c r="AA105" s="173"/>
      <c r="AB105" s="173"/>
      <c r="AC105" s="174"/>
      <c r="AE105" s="507"/>
      <c r="AG105" s="507"/>
      <c r="AI105" s="507"/>
      <c r="AK105" s="202"/>
    </row>
    <row r="106" spans="4:37" ht="12.75" customHeight="1" outlineLevel="1">
      <c r="D106" s="106" t="str">
        <f>'Line Items'!D781</f>
        <v>ERTMS</v>
      </c>
      <c r="E106" s="89"/>
      <c r="F106" s="107" t="str">
        <f t="shared" si="2"/>
        <v>£000</v>
      </c>
      <c r="G106" s="173"/>
      <c r="H106" s="173"/>
      <c r="I106" s="173"/>
      <c r="J106" s="173"/>
      <c r="K106" s="173"/>
      <c r="L106" s="173"/>
      <c r="M106" s="173"/>
      <c r="N106" s="173"/>
      <c r="O106" s="173"/>
      <c r="P106" s="173"/>
      <c r="Q106" s="173"/>
      <c r="R106" s="173"/>
      <c r="S106" s="173"/>
      <c r="T106" s="173"/>
      <c r="U106" s="173"/>
      <c r="V106" s="173"/>
      <c r="W106" s="173"/>
      <c r="X106" s="173"/>
      <c r="Y106" s="173"/>
      <c r="Z106" s="173"/>
      <c r="AA106" s="173"/>
      <c r="AB106" s="173"/>
      <c r="AC106" s="174"/>
      <c r="AE106" s="507"/>
      <c r="AG106" s="507"/>
      <c r="AI106" s="507"/>
      <c r="AK106" s="429"/>
    </row>
    <row r="107" spans="4:37" ht="12.75" customHeight="1" outlineLevel="1">
      <c r="D107" s="106" t="str">
        <f>'Line Items'!D782</f>
        <v>Wifi - Opex</v>
      </c>
      <c r="E107" s="89"/>
      <c r="F107" s="107" t="str">
        <f t="shared" si="2"/>
        <v>£000</v>
      </c>
      <c r="G107" s="173"/>
      <c r="H107" s="173"/>
      <c r="I107" s="173"/>
      <c r="J107" s="173"/>
      <c r="K107" s="173"/>
      <c r="L107" s="173"/>
      <c r="M107" s="173"/>
      <c r="N107" s="173"/>
      <c r="O107" s="173"/>
      <c r="P107" s="173"/>
      <c r="Q107" s="173"/>
      <c r="R107" s="173"/>
      <c r="S107" s="173"/>
      <c r="T107" s="173"/>
      <c r="U107" s="173"/>
      <c r="V107" s="173"/>
      <c r="W107" s="173"/>
      <c r="X107" s="173"/>
      <c r="Y107" s="173"/>
      <c r="Z107" s="173"/>
      <c r="AA107" s="173"/>
      <c r="AB107" s="173"/>
      <c r="AC107" s="174"/>
      <c r="AE107" s="507"/>
      <c r="AG107" s="507"/>
      <c r="AI107" s="507"/>
      <c r="AK107" s="429"/>
    </row>
    <row r="108" spans="4:37" ht="12.75" customHeight="1" outlineLevel="1">
      <c r="D108" s="106" t="str">
        <f>'Line Items'!D783</f>
        <v>Revenue protection (contracts)</v>
      </c>
      <c r="E108" s="89"/>
      <c r="F108" s="107" t="str">
        <f t="shared" si="2"/>
        <v>£000</v>
      </c>
      <c r="G108" s="173"/>
      <c r="H108" s="173"/>
      <c r="I108" s="173"/>
      <c r="J108" s="173"/>
      <c r="K108" s="173"/>
      <c r="L108" s="173"/>
      <c r="M108" s="173"/>
      <c r="N108" s="173"/>
      <c r="O108" s="173"/>
      <c r="P108" s="173"/>
      <c r="Q108" s="173"/>
      <c r="R108" s="173"/>
      <c r="S108" s="173"/>
      <c r="T108" s="173"/>
      <c r="U108" s="173"/>
      <c r="V108" s="173"/>
      <c r="W108" s="173"/>
      <c r="X108" s="173"/>
      <c r="Y108" s="173"/>
      <c r="Z108" s="173"/>
      <c r="AA108" s="173"/>
      <c r="AB108" s="173"/>
      <c r="AC108" s="174"/>
      <c r="AE108" s="507"/>
      <c r="AG108" s="507"/>
      <c r="AI108" s="507"/>
      <c r="AK108" s="429"/>
    </row>
    <row r="109" spans="4:37" ht="12.75" customHeight="1" outlineLevel="1">
      <c r="D109" s="106" t="str">
        <f>'Line Items'!D784</f>
        <v>Fire and Crime Prevention</v>
      </c>
      <c r="E109" s="89"/>
      <c r="F109" s="107" t="str">
        <f t="shared" si="2"/>
        <v>£000</v>
      </c>
      <c r="G109" s="173"/>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4"/>
      <c r="AE109" s="507"/>
      <c r="AG109" s="507"/>
      <c r="AI109" s="507"/>
      <c r="AK109" s="429"/>
    </row>
    <row r="110" spans="4:37" ht="12.75" customHeight="1" outlineLevel="1">
      <c r="D110" s="106" t="str">
        <f>'Line Items'!D785</f>
        <v>Convenience Stores Supplies</v>
      </c>
      <c r="E110" s="89"/>
      <c r="F110" s="107" t="str">
        <f t="shared" si="2"/>
        <v>£000</v>
      </c>
      <c r="G110" s="173"/>
      <c r="H110" s="173"/>
      <c r="I110" s="173"/>
      <c r="J110" s="173"/>
      <c r="K110" s="173"/>
      <c r="L110" s="173"/>
      <c r="M110" s="173"/>
      <c r="N110" s="173"/>
      <c r="O110" s="173"/>
      <c r="P110" s="173"/>
      <c r="Q110" s="173"/>
      <c r="R110" s="173"/>
      <c r="S110" s="173"/>
      <c r="T110" s="173"/>
      <c r="U110" s="173"/>
      <c r="V110" s="173"/>
      <c r="W110" s="173"/>
      <c r="X110" s="173"/>
      <c r="Y110" s="173"/>
      <c r="Z110" s="173"/>
      <c r="AA110" s="173"/>
      <c r="AB110" s="173"/>
      <c r="AC110" s="174"/>
      <c r="AE110" s="507"/>
      <c r="AG110" s="507"/>
      <c r="AI110" s="507"/>
      <c r="AK110" s="429"/>
    </row>
    <row r="111" spans="4:37" ht="12.75" customHeight="1" outlineLevel="1">
      <c r="D111" s="106" t="str">
        <f>'Line Items'!D786</f>
        <v>Station Improvement Fund - Opex</v>
      </c>
      <c r="E111" s="89"/>
      <c r="F111" s="107" t="str">
        <f t="shared" si="2"/>
        <v>£000</v>
      </c>
      <c r="G111" s="173"/>
      <c r="H111" s="173"/>
      <c r="I111" s="173"/>
      <c r="J111" s="173"/>
      <c r="K111" s="173"/>
      <c r="L111" s="173"/>
      <c r="M111" s="173"/>
      <c r="N111" s="173"/>
      <c r="O111" s="173"/>
      <c r="P111" s="173"/>
      <c r="Q111" s="173"/>
      <c r="R111" s="173"/>
      <c r="S111" s="173"/>
      <c r="T111" s="173"/>
      <c r="U111" s="173"/>
      <c r="V111" s="173"/>
      <c r="W111" s="173"/>
      <c r="X111" s="173"/>
      <c r="Y111" s="173"/>
      <c r="Z111" s="173"/>
      <c r="AA111" s="173"/>
      <c r="AB111" s="173"/>
      <c r="AC111" s="174"/>
      <c r="AE111" s="507"/>
      <c r="AG111" s="507"/>
      <c r="AI111" s="507"/>
      <c r="AK111" s="202"/>
    </row>
    <row r="112" spans="4:37" ht="12.75" customHeight="1" outlineLevel="1">
      <c r="D112" s="106" t="str">
        <f>'Line Items'!D787</f>
        <v>Minor Works Budget</v>
      </c>
      <c r="E112" s="89"/>
      <c r="F112" s="107" t="str">
        <f t="shared" si="2"/>
        <v>£000</v>
      </c>
      <c r="G112" s="173"/>
      <c r="H112" s="173"/>
      <c r="I112" s="173"/>
      <c r="J112" s="173"/>
      <c r="K112" s="173"/>
      <c r="L112" s="173"/>
      <c r="M112" s="173"/>
      <c r="N112" s="173"/>
      <c r="O112" s="173"/>
      <c r="P112" s="173"/>
      <c r="Q112" s="173"/>
      <c r="R112" s="173"/>
      <c r="S112" s="173"/>
      <c r="T112" s="173"/>
      <c r="U112" s="173"/>
      <c r="V112" s="173"/>
      <c r="W112" s="173"/>
      <c r="X112" s="173"/>
      <c r="Y112" s="173"/>
      <c r="Z112" s="173"/>
      <c r="AA112" s="173"/>
      <c r="AB112" s="173"/>
      <c r="AC112" s="174"/>
      <c r="AE112" s="507"/>
      <c r="AG112" s="507"/>
      <c r="AI112" s="507"/>
      <c r="AK112" s="202"/>
    </row>
    <row r="113" spans="4:37" ht="12.75" customHeight="1" outlineLevel="1">
      <c r="D113" s="106" t="str">
        <f>'Line Items'!D788</f>
        <v>Station Asset Management Plan Accreditation</v>
      </c>
      <c r="E113" s="89"/>
      <c r="F113" s="107" t="str">
        <f t="shared" si="2"/>
        <v>£000</v>
      </c>
      <c r="G113" s="173"/>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4"/>
      <c r="AE113" s="507"/>
      <c r="AG113" s="507"/>
      <c r="AI113" s="507"/>
      <c r="AK113" s="202"/>
    </row>
    <row r="114" spans="4:37" ht="12.75" customHeight="1" outlineLevel="1">
      <c r="D114" s="106" t="str">
        <f>'Line Items'!D789</f>
        <v>Depot and Stabling Works Fund</v>
      </c>
      <c r="E114" s="89"/>
      <c r="F114" s="107" t="str">
        <f t="shared" si="2"/>
        <v>£000</v>
      </c>
      <c r="G114" s="173"/>
      <c r="H114" s="173"/>
      <c r="I114" s="173"/>
      <c r="J114" s="173"/>
      <c r="K114" s="173"/>
      <c r="L114" s="173"/>
      <c r="M114" s="173"/>
      <c r="N114" s="173"/>
      <c r="O114" s="173"/>
      <c r="P114" s="173"/>
      <c r="Q114" s="173"/>
      <c r="R114" s="173"/>
      <c r="S114" s="173"/>
      <c r="T114" s="173"/>
      <c r="U114" s="173"/>
      <c r="V114" s="173"/>
      <c r="W114" s="173"/>
      <c r="X114" s="173"/>
      <c r="Y114" s="173"/>
      <c r="Z114" s="173"/>
      <c r="AA114" s="173"/>
      <c r="AB114" s="173"/>
      <c r="AC114" s="174"/>
      <c r="AE114" s="507"/>
      <c r="AG114" s="507"/>
      <c r="AI114" s="507"/>
      <c r="AK114" s="202"/>
    </row>
    <row r="115" spans="4:37" ht="12.75" customHeight="1" outlineLevel="1">
      <c r="D115" s="106" t="str">
        <f>'Line Items'!D790</f>
        <v>Service Option Scheme Fund</v>
      </c>
      <c r="E115" s="89"/>
      <c r="F115" s="107" t="str">
        <f t="shared" si="2"/>
        <v>£000</v>
      </c>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173"/>
      <c r="AC115" s="174"/>
      <c r="AE115" s="507"/>
      <c r="AG115" s="507"/>
      <c r="AI115" s="507"/>
      <c r="AK115" s="202"/>
    </row>
    <row r="116" spans="4:37" ht="12.75" customHeight="1" outlineLevel="1">
      <c r="D116" s="106" t="str">
        <f>'Line Items'!D791</f>
        <v>[Station &amp; Train Operations Line 50]</v>
      </c>
      <c r="E116" s="89"/>
      <c r="F116" s="107" t="str">
        <f t="shared" si="2"/>
        <v>£000</v>
      </c>
      <c r="G116" s="173"/>
      <c r="H116" s="173"/>
      <c r="I116" s="173"/>
      <c r="J116" s="173"/>
      <c r="K116" s="173"/>
      <c r="L116" s="173"/>
      <c r="M116" s="173"/>
      <c r="N116" s="173"/>
      <c r="O116" s="173"/>
      <c r="P116" s="173"/>
      <c r="Q116" s="173"/>
      <c r="R116" s="173"/>
      <c r="S116" s="173"/>
      <c r="T116" s="173"/>
      <c r="U116" s="173"/>
      <c r="V116" s="173"/>
      <c r="W116" s="173"/>
      <c r="X116" s="173"/>
      <c r="Y116" s="173"/>
      <c r="Z116" s="173"/>
      <c r="AA116" s="173"/>
      <c r="AB116" s="173"/>
      <c r="AC116" s="174"/>
      <c r="AE116" s="507"/>
      <c r="AG116" s="507"/>
      <c r="AI116" s="507"/>
      <c r="AK116" s="202"/>
    </row>
    <row r="117" spans="4:37" ht="12.75" customHeight="1" outlineLevel="1">
      <c r="D117" s="106" t="str">
        <f>'Line Items'!D792</f>
        <v>[Station &amp; Train Operations Line 51]</v>
      </c>
      <c r="E117" s="89"/>
      <c r="F117" s="107" t="str">
        <f t="shared" si="2"/>
        <v>£000</v>
      </c>
      <c r="G117" s="173"/>
      <c r="H117" s="173"/>
      <c r="I117" s="173"/>
      <c r="J117" s="173"/>
      <c r="K117" s="173"/>
      <c r="L117" s="173"/>
      <c r="M117" s="173"/>
      <c r="N117" s="173"/>
      <c r="O117" s="173"/>
      <c r="P117" s="173"/>
      <c r="Q117" s="173"/>
      <c r="R117" s="173"/>
      <c r="S117" s="173"/>
      <c r="T117" s="173"/>
      <c r="U117" s="173"/>
      <c r="V117" s="173"/>
      <c r="W117" s="173"/>
      <c r="X117" s="173"/>
      <c r="Y117" s="173"/>
      <c r="Z117" s="173"/>
      <c r="AA117" s="173"/>
      <c r="AB117" s="173"/>
      <c r="AC117" s="174"/>
      <c r="AE117" s="507"/>
      <c r="AG117" s="507"/>
      <c r="AI117" s="507"/>
      <c r="AK117" s="429"/>
    </row>
    <row r="118" spans="4:37" ht="12.75" customHeight="1" outlineLevel="1">
      <c r="D118" s="106" t="str">
        <f>'Line Items'!D793</f>
        <v>[Station &amp; Train Operations Line 52]</v>
      </c>
      <c r="E118" s="89"/>
      <c r="F118" s="107" t="str">
        <f t="shared" si="2"/>
        <v>£000</v>
      </c>
      <c r="G118" s="173"/>
      <c r="H118" s="173"/>
      <c r="I118" s="173"/>
      <c r="J118" s="173"/>
      <c r="K118" s="173"/>
      <c r="L118" s="173"/>
      <c r="M118" s="173"/>
      <c r="N118" s="173"/>
      <c r="O118" s="173"/>
      <c r="P118" s="173"/>
      <c r="Q118" s="173"/>
      <c r="R118" s="173"/>
      <c r="S118" s="173"/>
      <c r="T118" s="173"/>
      <c r="U118" s="173"/>
      <c r="V118" s="173"/>
      <c r="W118" s="173"/>
      <c r="X118" s="173"/>
      <c r="Y118" s="173"/>
      <c r="Z118" s="173"/>
      <c r="AA118" s="173"/>
      <c r="AB118" s="173"/>
      <c r="AC118" s="174"/>
      <c r="AE118" s="507"/>
      <c r="AG118" s="507"/>
      <c r="AI118" s="507"/>
      <c r="AK118" s="202"/>
    </row>
    <row r="119" spans="4:37" ht="12.75" customHeight="1" outlineLevel="1">
      <c r="D119" s="106" t="str">
        <f>'Line Items'!D794</f>
        <v>[Station &amp; Train Operations Line 53]</v>
      </c>
      <c r="E119" s="89"/>
      <c r="F119" s="107" t="str">
        <f t="shared" si="2"/>
        <v>£000</v>
      </c>
      <c r="G119" s="173"/>
      <c r="H119" s="173"/>
      <c r="I119" s="173"/>
      <c r="J119" s="173"/>
      <c r="K119" s="173"/>
      <c r="L119" s="173"/>
      <c r="M119" s="173"/>
      <c r="N119" s="173"/>
      <c r="O119" s="173"/>
      <c r="P119" s="173"/>
      <c r="Q119" s="173"/>
      <c r="R119" s="173"/>
      <c r="S119" s="173"/>
      <c r="T119" s="173"/>
      <c r="U119" s="173"/>
      <c r="V119" s="173"/>
      <c r="W119" s="173"/>
      <c r="X119" s="173"/>
      <c r="Y119" s="173"/>
      <c r="Z119" s="173"/>
      <c r="AA119" s="173"/>
      <c r="AB119" s="173"/>
      <c r="AC119" s="174"/>
      <c r="AE119" s="507"/>
      <c r="AG119" s="507"/>
      <c r="AI119" s="507"/>
      <c r="AK119" s="202"/>
    </row>
    <row r="120" spans="4:37" ht="12.75" customHeight="1" outlineLevel="1">
      <c r="D120" s="106" t="str">
        <f>'Line Items'!D795</f>
        <v>[Station &amp; Train Operations Line 54]</v>
      </c>
      <c r="E120" s="89"/>
      <c r="F120" s="107" t="str">
        <f t="shared" si="2"/>
        <v>£000</v>
      </c>
      <c r="G120" s="173"/>
      <c r="H120" s="173"/>
      <c r="I120" s="173"/>
      <c r="J120" s="173"/>
      <c r="K120" s="173"/>
      <c r="L120" s="173"/>
      <c r="M120" s="173"/>
      <c r="N120" s="173"/>
      <c r="O120" s="173"/>
      <c r="P120" s="173"/>
      <c r="Q120" s="173"/>
      <c r="R120" s="173"/>
      <c r="S120" s="173"/>
      <c r="T120" s="173"/>
      <c r="U120" s="173"/>
      <c r="V120" s="173"/>
      <c r="W120" s="173"/>
      <c r="X120" s="173"/>
      <c r="Y120" s="173"/>
      <c r="Z120" s="173"/>
      <c r="AA120" s="173"/>
      <c r="AB120" s="173"/>
      <c r="AC120" s="174"/>
      <c r="AE120" s="507"/>
      <c r="AG120" s="507"/>
      <c r="AI120" s="507"/>
      <c r="AK120" s="202"/>
    </row>
    <row r="121" spans="4:37" ht="12.75" customHeight="1" outlineLevel="1">
      <c r="D121" s="106" t="str">
        <f>'Line Items'!D796</f>
        <v>[Station &amp; Train Operations Line 55]</v>
      </c>
      <c r="E121" s="89"/>
      <c r="F121" s="107" t="str">
        <f t="shared" si="2"/>
        <v>£000</v>
      </c>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4"/>
      <c r="AE121" s="507"/>
      <c r="AG121" s="507"/>
      <c r="AI121" s="507"/>
      <c r="AK121" s="202"/>
    </row>
    <row r="122" spans="4:37" ht="12.75" customHeight="1" outlineLevel="1">
      <c r="D122" s="106" t="str">
        <f>'Line Items'!D797</f>
        <v>[Station &amp; Train Operations Line 56]</v>
      </c>
      <c r="E122" s="89"/>
      <c r="F122" s="107" t="str">
        <f t="shared" si="2"/>
        <v>£000</v>
      </c>
      <c r="G122" s="173"/>
      <c r="H122" s="173"/>
      <c r="I122" s="173"/>
      <c r="J122" s="173"/>
      <c r="K122" s="173"/>
      <c r="L122" s="173"/>
      <c r="M122" s="173"/>
      <c r="N122" s="173"/>
      <c r="O122" s="173"/>
      <c r="P122" s="173"/>
      <c r="Q122" s="173"/>
      <c r="R122" s="173"/>
      <c r="S122" s="173"/>
      <c r="T122" s="173"/>
      <c r="U122" s="173"/>
      <c r="V122" s="173"/>
      <c r="W122" s="173"/>
      <c r="X122" s="173"/>
      <c r="Y122" s="173"/>
      <c r="Z122" s="173"/>
      <c r="AA122" s="173"/>
      <c r="AB122" s="173"/>
      <c r="AC122" s="174"/>
      <c r="AE122" s="507"/>
      <c r="AG122" s="507"/>
      <c r="AI122" s="507"/>
      <c r="AK122" s="202"/>
    </row>
    <row r="123" spans="4:37" ht="12.75" customHeight="1" outlineLevel="1">
      <c r="D123" s="106" t="str">
        <f>'Line Items'!D798</f>
        <v>[Station &amp; Train Operations Line 57]</v>
      </c>
      <c r="E123" s="89"/>
      <c r="F123" s="107" t="str">
        <f t="shared" si="2"/>
        <v>£000</v>
      </c>
      <c r="G123" s="173"/>
      <c r="H123" s="173"/>
      <c r="I123" s="173"/>
      <c r="J123" s="173"/>
      <c r="K123" s="173"/>
      <c r="L123" s="173"/>
      <c r="M123" s="173"/>
      <c r="N123" s="173"/>
      <c r="O123" s="173"/>
      <c r="P123" s="173"/>
      <c r="Q123" s="173"/>
      <c r="R123" s="173"/>
      <c r="S123" s="173"/>
      <c r="T123" s="173"/>
      <c r="U123" s="173"/>
      <c r="V123" s="173"/>
      <c r="W123" s="173"/>
      <c r="X123" s="173"/>
      <c r="Y123" s="173"/>
      <c r="Z123" s="173"/>
      <c r="AA123" s="173"/>
      <c r="AB123" s="173"/>
      <c r="AC123" s="174"/>
      <c r="AE123" s="507"/>
      <c r="AG123" s="507"/>
      <c r="AI123" s="507"/>
      <c r="AK123" s="202"/>
    </row>
    <row r="124" spans="4:37" ht="12.75" customHeight="1" outlineLevel="1">
      <c r="D124" s="106" t="str">
        <f>'Line Items'!D799</f>
        <v>[Station &amp; Train Operations Line 58]</v>
      </c>
      <c r="E124" s="89"/>
      <c r="F124" s="107" t="str">
        <f t="shared" si="2"/>
        <v>£000</v>
      </c>
      <c r="G124" s="173"/>
      <c r="H124" s="173"/>
      <c r="I124" s="173"/>
      <c r="J124" s="173"/>
      <c r="K124" s="173"/>
      <c r="L124" s="173"/>
      <c r="M124" s="173"/>
      <c r="N124" s="173"/>
      <c r="O124" s="173"/>
      <c r="P124" s="173"/>
      <c r="Q124" s="173"/>
      <c r="R124" s="173"/>
      <c r="S124" s="173"/>
      <c r="T124" s="173"/>
      <c r="U124" s="173"/>
      <c r="V124" s="173"/>
      <c r="W124" s="173"/>
      <c r="X124" s="173"/>
      <c r="Y124" s="173"/>
      <c r="Z124" s="173"/>
      <c r="AA124" s="173"/>
      <c r="AB124" s="173"/>
      <c r="AC124" s="174"/>
      <c r="AE124" s="507"/>
      <c r="AG124" s="507"/>
      <c r="AI124" s="507"/>
      <c r="AK124" s="202"/>
    </row>
    <row r="125" spans="4:37" ht="12.75" customHeight="1" outlineLevel="1">
      <c r="D125" s="106" t="str">
        <f>'Line Items'!D800</f>
        <v>[Station &amp; Train Operations Line 59]</v>
      </c>
      <c r="E125" s="89"/>
      <c r="F125" s="107" t="str">
        <f t="shared" si="2"/>
        <v>£000</v>
      </c>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4"/>
      <c r="AE125" s="507"/>
      <c r="AG125" s="507"/>
      <c r="AI125" s="507"/>
      <c r="AK125" s="202"/>
    </row>
    <row r="126" spans="4:37" ht="12.75" customHeight="1" outlineLevel="1">
      <c r="D126" s="117" t="str">
        <f>'Line Items'!D801</f>
        <v>[Station &amp; Train Operations Line 60]</v>
      </c>
      <c r="E126" s="213"/>
      <c r="F126" s="118" t="str">
        <f t="shared" si="2"/>
        <v>£000</v>
      </c>
      <c r="G126" s="230"/>
      <c r="H126" s="176"/>
      <c r="I126" s="176"/>
      <c r="J126" s="176"/>
      <c r="K126" s="176"/>
      <c r="L126" s="176"/>
      <c r="M126" s="176"/>
      <c r="N126" s="176"/>
      <c r="O126" s="176"/>
      <c r="P126" s="176"/>
      <c r="Q126" s="176"/>
      <c r="R126" s="176"/>
      <c r="S126" s="176"/>
      <c r="T126" s="176"/>
      <c r="U126" s="176"/>
      <c r="V126" s="176"/>
      <c r="W126" s="176"/>
      <c r="X126" s="176"/>
      <c r="Y126" s="176"/>
      <c r="Z126" s="176"/>
      <c r="AA126" s="176"/>
      <c r="AB126" s="176"/>
      <c r="AC126" s="177"/>
      <c r="AE126" s="508"/>
      <c r="AG126" s="508"/>
      <c r="AI126" s="508"/>
      <c r="AK126" s="203"/>
    </row>
    <row r="127" spans="4:37" ht="12.75" customHeight="1" outlineLevel="1">
      <c r="G127" s="90"/>
      <c r="H127" s="90"/>
      <c r="I127" s="90"/>
      <c r="J127" s="90"/>
      <c r="K127" s="90"/>
      <c r="L127" s="90"/>
      <c r="M127" s="90"/>
      <c r="N127" s="90"/>
      <c r="O127" s="90"/>
      <c r="P127" s="90"/>
      <c r="Q127" s="90"/>
      <c r="R127" s="90"/>
      <c r="S127" s="90"/>
      <c r="T127" s="90"/>
      <c r="U127" s="90"/>
      <c r="V127" s="90"/>
      <c r="W127" s="90"/>
      <c r="X127" s="90"/>
      <c r="Y127" s="90"/>
      <c r="Z127" s="90"/>
      <c r="AA127" s="90"/>
      <c r="AB127" s="90"/>
      <c r="AC127" s="90"/>
      <c r="AE127" s="90"/>
      <c r="AG127" s="90"/>
      <c r="AI127" s="90"/>
    </row>
    <row r="128" spans="4:37" ht="12.75" customHeight="1" outlineLevel="1">
      <c r="D128" s="204" t="str">
        <f>"Total "&amp;B65</f>
        <v>Total Station &amp; Train Operations</v>
      </c>
      <c r="E128" s="205"/>
      <c r="F128" s="206" t="str">
        <f>F126</f>
        <v>£000</v>
      </c>
      <c r="G128" s="207">
        <f>SUM(G67:G126)</f>
        <v>0</v>
      </c>
      <c r="H128" s="207">
        <f t="shared" ref="H128:AB128" si="3">SUM(H67:H126)</f>
        <v>0</v>
      </c>
      <c r="I128" s="207">
        <f t="shared" si="3"/>
        <v>0</v>
      </c>
      <c r="J128" s="207">
        <f t="shared" si="3"/>
        <v>0</v>
      </c>
      <c r="K128" s="207">
        <f t="shared" si="3"/>
        <v>0</v>
      </c>
      <c r="L128" s="207">
        <f t="shared" si="3"/>
        <v>0</v>
      </c>
      <c r="M128" s="207">
        <f t="shared" si="3"/>
        <v>0</v>
      </c>
      <c r="N128" s="207">
        <f t="shared" si="3"/>
        <v>0</v>
      </c>
      <c r="O128" s="207">
        <f t="shared" si="3"/>
        <v>0</v>
      </c>
      <c r="P128" s="207">
        <f t="shared" si="3"/>
        <v>0</v>
      </c>
      <c r="Q128" s="207">
        <f t="shared" si="3"/>
        <v>0</v>
      </c>
      <c r="R128" s="207">
        <f t="shared" si="3"/>
        <v>0</v>
      </c>
      <c r="S128" s="207">
        <f t="shared" si="3"/>
        <v>0</v>
      </c>
      <c r="T128" s="207">
        <f t="shared" si="3"/>
        <v>0</v>
      </c>
      <c r="U128" s="207">
        <f t="shared" si="3"/>
        <v>0</v>
      </c>
      <c r="V128" s="207">
        <f t="shared" si="3"/>
        <v>0</v>
      </c>
      <c r="W128" s="207">
        <f t="shared" si="3"/>
        <v>0</v>
      </c>
      <c r="X128" s="207">
        <f t="shared" si="3"/>
        <v>0</v>
      </c>
      <c r="Y128" s="207">
        <f t="shared" si="3"/>
        <v>0</v>
      </c>
      <c r="Z128" s="207">
        <f t="shared" si="3"/>
        <v>0</v>
      </c>
      <c r="AA128" s="207">
        <f t="shared" si="3"/>
        <v>0</v>
      </c>
      <c r="AB128" s="207">
        <f t="shared" si="3"/>
        <v>0</v>
      </c>
      <c r="AC128" s="208">
        <f t="shared" ref="AC128" si="4">SUM(AC67:AC126)</f>
        <v>0</v>
      </c>
      <c r="AE128" s="509">
        <f t="shared" ref="AE128" si="5">SUM(AE67:AE126)</f>
        <v>0</v>
      </c>
      <c r="AG128" s="509">
        <f t="shared" ref="AG128" si="6">SUM(AG67:AG126)</f>
        <v>0</v>
      </c>
      <c r="AI128" s="509">
        <f t="shared" ref="AI128" si="7">SUM(AI67:AI126)</f>
        <v>0</v>
      </c>
      <c r="AK128" s="209"/>
    </row>
    <row r="129" spans="2:37">
      <c r="G129" s="90"/>
      <c r="H129" s="90"/>
      <c r="I129" s="90"/>
      <c r="J129" s="90"/>
      <c r="K129" s="90"/>
      <c r="L129" s="90"/>
      <c r="M129" s="90"/>
      <c r="N129" s="90"/>
      <c r="O129" s="90"/>
      <c r="P129" s="90"/>
      <c r="Q129" s="90"/>
      <c r="R129" s="90"/>
      <c r="S129" s="90"/>
      <c r="T129" s="90"/>
      <c r="U129" s="90"/>
      <c r="V129" s="90"/>
      <c r="W129" s="90"/>
      <c r="X129" s="90"/>
      <c r="Y129" s="90"/>
      <c r="Z129" s="90"/>
      <c r="AA129" s="90"/>
      <c r="AB129" s="90"/>
      <c r="AC129" s="90"/>
      <c r="AE129" s="90"/>
      <c r="AG129" s="90"/>
      <c r="AI129" s="90"/>
    </row>
    <row r="130" spans="2:37" ht="15">
      <c r="B130" s="15" t="str">
        <f>'Line Items'!B803</f>
        <v>Rolling Stock Maintenance</v>
      </c>
      <c r="C130" s="15"/>
      <c r="D130" s="170"/>
      <c r="E130" s="170"/>
      <c r="F130" s="15"/>
      <c r="G130" s="184"/>
      <c r="H130" s="184"/>
      <c r="I130" s="184"/>
      <c r="J130" s="184"/>
      <c r="K130" s="184"/>
      <c r="L130" s="184"/>
      <c r="M130" s="184"/>
      <c r="N130" s="184"/>
      <c r="O130" s="184"/>
      <c r="P130" s="184"/>
      <c r="Q130" s="184"/>
      <c r="R130" s="184"/>
      <c r="S130" s="184"/>
      <c r="T130" s="184"/>
      <c r="U130" s="184"/>
      <c r="V130" s="184"/>
      <c r="W130" s="184"/>
      <c r="X130" s="184"/>
      <c r="Y130" s="184"/>
      <c r="Z130" s="184"/>
      <c r="AA130" s="184"/>
      <c r="AB130" s="184"/>
      <c r="AC130" s="184"/>
      <c r="AD130" s="15"/>
      <c r="AE130" s="184"/>
      <c r="AF130" s="15"/>
      <c r="AG130" s="184"/>
      <c r="AH130" s="15"/>
      <c r="AI130" s="184"/>
      <c r="AJ130" s="15"/>
      <c r="AK130" s="15"/>
    </row>
    <row r="131" spans="2:37" ht="12.75" customHeight="1" outlineLevel="1">
      <c r="G131" s="90"/>
      <c r="H131" s="90"/>
      <c r="I131" s="90"/>
      <c r="J131" s="90"/>
      <c r="K131" s="90"/>
      <c r="L131" s="90"/>
      <c r="M131" s="90"/>
      <c r="N131" s="90"/>
      <c r="O131" s="90"/>
      <c r="P131" s="90"/>
      <c r="Q131" s="90"/>
      <c r="R131" s="90"/>
      <c r="S131" s="90"/>
      <c r="T131" s="90"/>
      <c r="U131" s="90"/>
      <c r="V131" s="90"/>
      <c r="W131" s="90"/>
      <c r="X131" s="90"/>
      <c r="Y131" s="90"/>
      <c r="Z131" s="90"/>
      <c r="AA131" s="90"/>
      <c r="AB131" s="90"/>
      <c r="AC131" s="90"/>
      <c r="AE131" s="90"/>
      <c r="AG131" s="90"/>
      <c r="AI131" s="90"/>
    </row>
    <row r="132" spans="2:37" ht="12.75" customHeight="1" outlineLevel="1">
      <c r="D132" s="100" t="str">
        <f>'Line Items'!D805</f>
        <v>Fleet materials</v>
      </c>
      <c r="E132" s="85"/>
      <c r="F132" s="101" t="s">
        <v>102</v>
      </c>
      <c r="G132" s="172"/>
      <c r="H132" s="171"/>
      <c r="I132" s="171"/>
      <c r="J132" s="171"/>
      <c r="K132" s="171"/>
      <c r="L132" s="171"/>
      <c r="M132" s="171"/>
      <c r="N132" s="171"/>
      <c r="O132" s="171"/>
      <c r="P132" s="171"/>
      <c r="Q132" s="171"/>
      <c r="R132" s="171"/>
      <c r="S132" s="171"/>
      <c r="T132" s="171"/>
      <c r="U132" s="171"/>
      <c r="V132" s="171"/>
      <c r="W132" s="171"/>
      <c r="X132" s="171"/>
      <c r="Y132" s="171"/>
      <c r="Z132" s="171"/>
      <c r="AA132" s="171"/>
      <c r="AB132" s="171"/>
      <c r="AC132" s="410"/>
      <c r="AE132" s="506"/>
      <c r="AG132" s="506"/>
      <c r="AI132" s="506"/>
      <c r="AK132" s="201"/>
    </row>
    <row r="133" spans="2:37" ht="12.75" customHeight="1" outlineLevel="1">
      <c r="D133" s="106" t="str">
        <f>'Line Items'!D806</f>
        <v>Third party RS maintainer</v>
      </c>
      <c r="E133" s="89"/>
      <c r="F133" s="107" t="str">
        <f t="shared" ref="F133:F176" si="8">F132</f>
        <v>£000</v>
      </c>
      <c r="G133" s="173"/>
      <c r="H133" s="173"/>
      <c r="I133" s="173"/>
      <c r="J133" s="173"/>
      <c r="K133" s="173"/>
      <c r="L133" s="173"/>
      <c r="M133" s="173"/>
      <c r="N133" s="173"/>
      <c r="O133" s="173"/>
      <c r="P133" s="173"/>
      <c r="Q133" s="173"/>
      <c r="R133" s="173"/>
      <c r="S133" s="173"/>
      <c r="T133" s="173"/>
      <c r="U133" s="173"/>
      <c r="V133" s="173"/>
      <c r="W133" s="173"/>
      <c r="X133" s="173"/>
      <c r="Y133" s="173"/>
      <c r="Z133" s="173"/>
      <c r="AA133" s="173"/>
      <c r="AB133" s="173"/>
      <c r="AC133" s="174"/>
      <c r="AE133" s="507"/>
      <c r="AG133" s="507"/>
      <c r="AI133" s="507"/>
      <c r="AK133" s="202"/>
    </row>
    <row r="134" spans="2:37" ht="12.75" customHeight="1" outlineLevel="1">
      <c r="D134" s="106" t="str">
        <f>'Line Items'!D807</f>
        <v>HQ Depot Costs</v>
      </c>
      <c r="E134" s="89"/>
      <c r="F134" s="107" t="str">
        <f t="shared" si="8"/>
        <v>£000</v>
      </c>
      <c r="G134" s="173"/>
      <c r="H134" s="173"/>
      <c r="I134" s="173"/>
      <c r="J134" s="173"/>
      <c r="K134" s="173"/>
      <c r="L134" s="173"/>
      <c r="M134" s="173"/>
      <c r="N134" s="173"/>
      <c r="O134" s="173"/>
      <c r="P134" s="173"/>
      <c r="Q134" s="173"/>
      <c r="R134" s="173"/>
      <c r="S134" s="173"/>
      <c r="T134" s="173"/>
      <c r="U134" s="173"/>
      <c r="V134" s="173"/>
      <c r="W134" s="173"/>
      <c r="X134" s="173"/>
      <c r="Y134" s="173"/>
      <c r="Z134" s="173"/>
      <c r="AA134" s="173"/>
      <c r="AB134" s="173"/>
      <c r="AC134" s="174"/>
      <c r="AE134" s="507"/>
      <c r="AG134" s="507"/>
      <c r="AI134" s="507"/>
      <c r="AK134" s="202"/>
    </row>
    <row r="135" spans="2:37" ht="12.75" customHeight="1" outlineLevel="1">
      <c r="D135" s="106" t="str">
        <f>'Line Items'!D808</f>
        <v>Depot: Administrative Costs</v>
      </c>
      <c r="E135" s="89"/>
      <c r="F135" s="107" t="str">
        <f t="shared" si="8"/>
        <v>£000</v>
      </c>
      <c r="G135" s="173"/>
      <c r="H135" s="173"/>
      <c r="I135" s="173"/>
      <c r="J135" s="173"/>
      <c r="K135" s="173"/>
      <c r="L135" s="173"/>
      <c r="M135" s="173"/>
      <c r="N135" s="173"/>
      <c r="O135" s="173"/>
      <c r="P135" s="173"/>
      <c r="Q135" s="173"/>
      <c r="R135" s="173"/>
      <c r="S135" s="173"/>
      <c r="T135" s="173"/>
      <c r="U135" s="173"/>
      <c r="V135" s="173"/>
      <c r="W135" s="173"/>
      <c r="X135" s="173"/>
      <c r="Y135" s="173"/>
      <c r="Z135" s="173"/>
      <c r="AA135" s="173"/>
      <c r="AB135" s="173"/>
      <c r="AC135" s="174"/>
      <c r="AE135" s="507"/>
      <c r="AG135" s="507"/>
      <c r="AI135" s="507"/>
      <c r="AK135" s="202"/>
    </row>
    <row r="136" spans="2:37" ht="12.75" customHeight="1" outlineLevel="1">
      <c r="D136" s="106" t="str">
        <f>'Line Items'!D809</f>
        <v>Depot: Security Costs</v>
      </c>
      <c r="E136" s="89"/>
      <c r="F136" s="107" t="str">
        <f t="shared" si="8"/>
        <v>£000</v>
      </c>
      <c r="G136" s="173"/>
      <c r="H136" s="173"/>
      <c r="I136" s="173"/>
      <c r="J136" s="173"/>
      <c r="K136" s="173"/>
      <c r="L136" s="173"/>
      <c r="M136" s="173"/>
      <c r="N136" s="173"/>
      <c r="O136" s="173"/>
      <c r="P136" s="173"/>
      <c r="Q136" s="173"/>
      <c r="R136" s="173"/>
      <c r="S136" s="173"/>
      <c r="T136" s="173"/>
      <c r="U136" s="173"/>
      <c r="V136" s="173"/>
      <c r="W136" s="173"/>
      <c r="X136" s="173"/>
      <c r="Y136" s="173"/>
      <c r="Z136" s="173"/>
      <c r="AA136" s="173"/>
      <c r="AB136" s="173"/>
      <c r="AC136" s="174"/>
      <c r="AE136" s="507"/>
      <c r="AG136" s="507"/>
      <c r="AI136" s="507"/>
      <c r="AK136" s="202"/>
    </row>
    <row r="137" spans="2:37" ht="12.75" customHeight="1" outlineLevel="1">
      <c r="D137" s="106" t="str">
        <f>'Line Items'!D810</f>
        <v>Depot: Building Costs</v>
      </c>
      <c r="E137" s="89"/>
      <c r="F137" s="107" t="str">
        <f t="shared" si="8"/>
        <v>£000</v>
      </c>
      <c r="G137" s="173"/>
      <c r="H137" s="173"/>
      <c r="I137" s="173"/>
      <c r="J137" s="173"/>
      <c r="K137" s="173"/>
      <c r="L137" s="173"/>
      <c r="M137" s="173"/>
      <c r="N137" s="173"/>
      <c r="O137" s="173"/>
      <c r="P137" s="173"/>
      <c r="Q137" s="173"/>
      <c r="R137" s="173"/>
      <c r="S137" s="173"/>
      <c r="T137" s="173"/>
      <c r="U137" s="173"/>
      <c r="V137" s="173"/>
      <c r="W137" s="173"/>
      <c r="X137" s="173"/>
      <c r="Y137" s="173"/>
      <c r="Z137" s="173"/>
      <c r="AA137" s="173"/>
      <c r="AB137" s="173"/>
      <c r="AC137" s="174"/>
      <c r="AE137" s="507"/>
      <c r="AG137" s="507"/>
      <c r="AI137" s="507"/>
      <c r="AK137" s="202"/>
    </row>
    <row r="138" spans="2:37" ht="12.75" customHeight="1" outlineLevel="1">
      <c r="D138" s="106" t="str">
        <f>'Line Items'!D811</f>
        <v>Depot: IT Equipment</v>
      </c>
      <c r="E138" s="89"/>
      <c r="F138" s="107" t="str">
        <f t="shared" si="8"/>
        <v>£000</v>
      </c>
      <c r="G138" s="173"/>
      <c r="H138" s="173"/>
      <c r="I138" s="173"/>
      <c r="J138" s="173"/>
      <c r="K138" s="173"/>
      <c r="L138" s="173"/>
      <c r="M138" s="173"/>
      <c r="N138" s="173"/>
      <c r="O138" s="173"/>
      <c r="P138" s="173"/>
      <c r="Q138" s="173"/>
      <c r="R138" s="173"/>
      <c r="S138" s="173"/>
      <c r="T138" s="173"/>
      <c r="U138" s="173"/>
      <c r="V138" s="173"/>
      <c r="W138" s="173"/>
      <c r="X138" s="173"/>
      <c r="Y138" s="173"/>
      <c r="Z138" s="173"/>
      <c r="AA138" s="173"/>
      <c r="AB138" s="173"/>
      <c r="AC138" s="174"/>
      <c r="AE138" s="507"/>
      <c r="AG138" s="507"/>
      <c r="AI138" s="507"/>
      <c r="AK138" s="202"/>
    </row>
    <row r="139" spans="2:37" ht="12.75" customHeight="1" outlineLevel="1">
      <c r="D139" s="106" t="str">
        <f>'Line Items'!D812</f>
        <v>Depot: Industry Payments</v>
      </c>
      <c r="E139" s="89"/>
      <c r="F139" s="107" t="str">
        <f t="shared" si="8"/>
        <v>£000</v>
      </c>
      <c r="G139" s="173"/>
      <c r="H139" s="173"/>
      <c r="I139" s="173"/>
      <c r="J139" s="173"/>
      <c r="K139" s="173"/>
      <c r="L139" s="173"/>
      <c r="M139" s="173"/>
      <c r="N139" s="173"/>
      <c r="O139" s="173"/>
      <c r="P139" s="173"/>
      <c r="Q139" s="173"/>
      <c r="R139" s="173"/>
      <c r="S139" s="173"/>
      <c r="T139" s="173"/>
      <c r="U139" s="173"/>
      <c r="V139" s="173"/>
      <c r="W139" s="173"/>
      <c r="X139" s="173"/>
      <c r="Y139" s="173"/>
      <c r="Z139" s="173"/>
      <c r="AA139" s="173"/>
      <c r="AB139" s="173"/>
      <c r="AC139" s="174"/>
      <c r="AE139" s="507"/>
      <c r="AG139" s="507"/>
      <c r="AI139" s="507"/>
      <c r="AK139" s="202"/>
    </row>
    <row r="140" spans="2:37" ht="12.75" customHeight="1" outlineLevel="1">
      <c r="D140" s="106" t="str">
        <f>'Line Items'!D813</f>
        <v>Depot: Plant</v>
      </c>
      <c r="E140" s="89"/>
      <c r="F140" s="107" t="str">
        <f t="shared" si="8"/>
        <v>£000</v>
      </c>
      <c r="G140" s="173"/>
      <c r="H140" s="173"/>
      <c r="I140" s="173"/>
      <c r="J140" s="173"/>
      <c r="K140" s="173"/>
      <c r="L140" s="173"/>
      <c r="M140" s="173"/>
      <c r="N140" s="173"/>
      <c r="O140" s="173"/>
      <c r="P140" s="173"/>
      <c r="Q140" s="173"/>
      <c r="R140" s="173"/>
      <c r="S140" s="173"/>
      <c r="T140" s="173"/>
      <c r="U140" s="173"/>
      <c r="V140" s="173"/>
      <c r="W140" s="173"/>
      <c r="X140" s="173"/>
      <c r="Y140" s="173"/>
      <c r="Z140" s="173"/>
      <c r="AA140" s="173"/>
      <c r="AB140" s="173"/>
      <c r="AC140" s="174"/>
      <c r="AE140" s="507"/>
      <c r="AG140" s="507"/>
      <c r="AI140" s="507"/>
      <c r="AK140" s="202"/>
    </row>
    <row r="141" spans="2:37" ht="12.75" customHeight="1" outlineLevel="1">
      <c r="D141" s="106" t="str">
        <f>'Line Items'!D814</f>
        <v>Depot: Track</v>
      </c>
      <c r="E141" s="89"/>
      <c r="F141" s="107" t="str">
        <f t="shared" si="8"/>
        <v>£000</v>
      </c>
      <c r="G141" s="173"/>
      <c r="H141" s="173"/>
      <c r="I141" s="173"/>
      <c r="J141" s="173"/>
      <c r="K141" s="173"/>
      <c r="L141" s="173"/>
      <c r="M141" s="173"/>
      <c r="N141" s="173"/>
      <c r="O141" s="173"/>
      <c r="P141" s="173"/>
      <c r="Q141" s="173"/>
      <c r="R141" s="173"/>
      <c r="S141" s="173"/>
      <c r="T141" s="173"/>
      <c r="U141" s="173"/>
      <c r="V141" s="173"/>
      <c r="W141" s="173"/>
      <c r="X141" s="173"/>
      <c r="Y141" s="173"/>
      <c r="Z141" s="173"/>
      <c r="AA141" s="173"/>
      <c r="AB141" s="173"/>
      <c r="AC141" s="174"/>
      <c r="AE141" s="507"/>
      <c r="AG141" s="507"/>
      <c r="AI141" s="507"/>
      <c r="AK141" s="202"/>
    </row>
    <row r="142" spans="2:37" ht="12.75" customHeight="1" outlineLevel="1">
      <c r="D142" s="106" t="str">
        <f>'Line Items'!D815</f>
        <v>Depot: Equipment</v>
      </c>
      <c r="E142" s="89"/>
      <c r="F142" s="107" t="str">
        <f t="shared" si="8"/>
        <v>£000</v>
      </c>
      <c r="G142" s="173"/>
      <c r="H142" s="173"/>
      <c r="I142" s="173"/>
      <c r="J142" s="173"/>
      <c r="K142" s="173"/>
      <c r="L142" s="173"/>
      <c r="M142" s="173"/>
      <c r="N142" s="173"/>
      <c r="O142" s="173"/>
      <c r="P142" s="173"/>
      <c r="Q142" s="173"/>
      <c r="R142" s="173"/>
      <c r="S142" s="173"/>
      <c r="T142" s="173"/>
      <c r="U142" s="173"/>
      <c r="V142" s="173"/>
      <c r="W142" s="173"/>
      <c r="X142" s="173"/>
      <c r="Y142" s="173"/>
      <c r="Z142" s="173"/>
      <c r="AA142" s="173"/>
      <c r="AB142" s="173"/>
      <c r="AC142" s="174"/>
      <c r="AE142" s="507"/>
      <c r="AG142" s="507"/>
      <c r="AI142" s="507"/>
      <c r="AK142" s="202"/>
    </row>
    <row r="143" spans="2:37" ht="12.75" customHeight="1" outlineLevel="1">
      <c r="D143" s="106" t="str">
        <f>'Line Items'!D816</f>
        <v>Depot: Utilities</v>
      </c>
      <c r="E143" s="89"/>
      <c r="F143" s="107" t="str">
        <f t="shared" si="8"/>
        <v>£000</v>
      </c>
      <c r="G143" s="173"/>
      <c r="H143" s="173"/>
      <c r="I143" s="173"/>
      <c r="J143" s="173"/>
      <c r="K143" s="173"/>
      <c r="L143" s="173"/>
      <c r="M143" s="173"/>
      <c r="N143" s="173"/>
      <c r="O143" s="173"/>
      <c r="P143" s="173"/>
      <c r="Q143" s="173"/>
      <c r="R143" s="173"/>
      <c r="S143" s="173"/>
      <c r="T143" s="173"/>
      <c r="U143" s="173"/>
      <c r="V143" s="173"/>
      <c r="W143" s="173"/>
      <c r="X143" s="173"/>
      <c r="Y143" s="173"/>
      <c r="Z143" s="173"/>
      <c r="AA143" s="173"/>
      <c r="AB143" s="173"/>
      <c r="AC143" s="174"/>
      <c r="AE143" s="507"/>
      <c r="AG143" s="507"/>
      <c r="AI143" s="507"/>
      <c r="AK143" s="202"/>
    </row>
    <row r="144" spans="2:37" ht="12.75" customHeight="1" outlineLevel="1">
      <c r="D144" s="106" t="str">
        <f>'Line Items'!D817</f>
        <v>Depot: M&amp;E maintenance</v>
      </c>
      <c r="E144" s="89"/>
      <c r="F144" s="107" t="str">
        <f t="shared" si="8"/>
        <v>£000</v>
      </c>
      <c r="G144" s="173"/>
      <c r="H144" s="173"/>
      <c r="I144" s="173"/>
      <c r="J144" s="173"/>
      <c r="K144" s="173"/>
      <c r="L144" s="173"/>
      <c r="M144" s="173"/>
      <c r="N144" s="173"/>
      <c r="O144" s="173"/>
      <c r="P144" s="173"/>
      <c r="Q144" s="173"/>
      <c r="R144" s="173"/>
      <c r="S144" s="173"/>
      <c r="T144" s="173"/>
      <c r="U144" s="173"/>
      <c r="V144" s="173"/>
      <c r="W144" s="173"/>
      <c r="X144" s="173"/>
      <c r="Y144" s="173"/>
      <c r="Z144" s="173"/>
      <c r="AA144" s="173"/>
      <c r="AB144" s="173"/>
      <c r="AC144" s="174"/>
      <c r="AE144" s="507"/>
      <c r="AG144" s="507"/>
      <c r="AI144" s="507"/>
      <c r="AK144" s="202"/>
    </row>
    <row r="145" spans="4:37" ht="12.75" customHeight="1" outlineLevel="1">
      <c r="D145" s="106" t="str">
        <f>'Line Items'!D818</f>
        <v>Depot: Cleaning</v>
      </c>
      <c r="E145" s="89"/>
      <c r="F145" s="107" t="str">
        <f t="shared" si="8"/>
        <v>£000</v>
      </c>
      <c r="G145" s="173"/>
      <c r="H145" s="173"/>
      <c r="I145" s="173"/>
      <c r="J145" s="173"/>
      <c r="K145" s="173"/>
      <c r="L145" s="173"/>
      <c r="M145" s="173"/>
      <c r="N145" s="173"/>
      <c r="O145" s="173"/>
      <c r="P145" s="173"/>
      <c r="Q145" s="173"/>
      <c r="R145" s="173"/>
      <c r="S145" s="173"/>
      <c r="T145" s="173"/>
      <c r="U145" s="173"/>
      <c r="V145" s="173"/>
      <c r="W145" s="173"/>
      <c r="X145" s="173"/>
      <c r="Y145" s="173"/>
      <c r="Z145" s="173"/>
      <c r="AA145" s="173"/>
      <c r="AB145" s="173"/>
      <c r="AC145" s="174"/>
      <c r="AE145" s="507"/>
      <c r="AG145" s="507"/>
      <c r="AI145" s="507"/>
      <c r="AK145" s="202"/>
    </row>
    <row r="146" spans="4:37" ht="12.75" customHeight="1" outlineLevel="1">
      <c r="D146" s="106" t="str">
        <f>'Line Items'!D819</f>
        <v>Depot Operating Lease Costs</v>
      </c>
      <c r="E146" s="89"/>
      <c r="F146" s="107" t="str">
        <f t="shared" si="8"/>
        <v>£000</v>
      </c>
      <c r="G146" s="173"/>
      <c r="H146" s="173"/>
      <c r="I146" s="173"/>
      <c r="J146" s="173"/>
      <c r="K146" s="173"/>
      <c r="L146" s="173"/>
      <c r="M146" s="173"/>
      <c r="N146" s="173"/>
      <c r="O146" s="173"/>
      <c r="P146" s="173"/>
      <c r="Q146" s="173"/>
      <c r="R146" s="173"/>
      <c r="S146" s="173"/>
      <c r="T146" s="173"/>
      <c r="U146" s="173"/>
      <c r="V146" s="173"/>
      <c r="W146" s="173"/>
      <c r="X146" s="173"/>
      <c r="Y146" s="173"/>
      <c r="Z146" s="173"/>
      <c r="AA146" s="173"/>
      <c r="AB146" s="173"/>
      <c r="AC146" s="174"/>
      <c r="AE146" s="507"/>
      <c r="AG146" s="507"/>
      <c r="AI146" s="507"/>
      <c r="AK146" s="202"/>
    </row>
    <row r="147" spans="4:37" ht="12.75" customHeight="1" outlineLevel="1">
      <c r="D147" s="106" t="str">
        <f>'Line Items'!D820</f>
        <v>Stores materials</v>
      </c>
      <c r="E147" s="89"/>
      <c r="F147" s="107" t="str">
        <f t="shared" si="8"/>
        <v>£000</v>
      </c>
      <c r="G147" s="173"/>
      <c r="H147" s="173"/>
      <c r="I147" s="173"/>
      <c r="J147" s="173"/>
      <c r="K147" s="173"/>
      <c r="L147" s="173"/>
      <c r="M147" s="173"/>
      <c r="N147" s="173"/>
      <c r="O147" s="173"/>
      <c r="P147" s="173"/>
      <c r="Q147" s="173"/>
      <c r="R147" s="173"/>
      <c r="S147" s="173"/>
      <c r="T147" s="173"/>
      <c r="U147" s="173"/>
      <c r="V147" s="173"/>
      <c r="W147" s="173"/>
      <c r="X147" s="173"/>
      <c r="Y147" s="173"/>
      <c r="Z147" s="173"/>
      <c r="AA147" s="173"/>
      <c r="AB147" s="173"/>
      <c r="AC147" s="174"/>
      <c r="AE147" s="507"/>
      <c r="AG147" s="507"/>
      <c r="AI147" s="507"/>
      <c r="AK147" s="429"/>
    </row>
    <row r="148" spans="4:37" ht="12.75" customHeight="1" outlineLevel="1">
      <c r="D148" s="106" t="str">
        <f>'Line Items'!D821</f>
        <v>Third party stores materials</v>
      </c>
      <c r="E148" s="89"/>
      <c r="F148" s="107" t="str">
        <f t="shared" si="8"/>
        <v>£000</v>
      </c>
      <c r="G148" s="173"/>
      <c r="H148" s="173"/>
      <c r="I148" s="173"/>
      <c r="J148" s="173"/>
      <c r="K148" s="173"/>
      <c r="L148" s="173"/>
      <c r="M148" s="173"/>
      <c r="N148" s="173"/>
      <c r="O148" s="173"/>
      <c r="P148" s="173"/>
      <c r="Q148" s="173"/>
      <c r="R148" s="173"/>
      <c r="S148" s="173"/>
      <c r="T148" s="173"/>
      <c r="U148" s="173"/>
      <c r="V148" s="173"/>
      <c r="W148" s="173"/>
      <c r="X148" s="173"/>
      <c r="Y148" s="173"/>
      <c r="Z148" s="173"/>
      <c r="AA148" s="173"/>
      <c r="AB148" s="173"/>
      <c r="AC148" s="174"/>
      <c r="AE148" s="507"/>
      <c r="AG148" s="507"/>
      <c r="AI148" s="507"/>
      <c r="AK148" s="202"/>
    </row>
    <row r="149" spans="4:37" ht="12.75" customHeight="1" outlineLevel="1">
      <c r="D149" s="106" t="str">
        <f>'Line Items'!D822</f>
        <v>Cost of Goods Sold: Materials</v>
      </c>
      <c r="E149" s="89"/>
      <c r="F149" s="107" t="str">
        <f t="shared" si="8"/>
        <v>£000</v>
      </c>
      <c r="G149" s="173"/>
      <c r="H149" s="173"/>
      <c r="I149" s="173"/>
      <c r="J149" s="173"/>
      <c r="K149" s="173"/>
      <c r="L149" s="173"/>
      <c r="M149" s="173"/>
      <c r="N149" s="173"/>
      <c r="O149" s="173"/>
      <c r="P149" s="173"/>
      <c r="Q149" s="173"/>
      <c r="R149" s="173"/>
      <c r="S149" s="173"/>
      <c r="T149" s="173"/>
      <c r="U149" s="173"/>
      <c r="V149" s="173"/>
      <c r="W149" s="173"/>
      <c r="X149" s="173"/>
      <c r="Y149" s="173"/>
      <c r="Z149" s="173"/>
      <c r="AA149" s="173"/>
      <c r="AB149" s="173"/>
      <c r="AC149" s="174"/>
      <c r="AE149" s="507"/>
      <c r="AG149" s="507"/>
      <c r="AI149" s="507"/>
      <c r="AK149" s="202"/>
    </row>
    <row r="150" spans="4:37" ht="12.75" customHeight="1" outlineLevel="1">
      <c r="D150" s="106" t="str">
        <f>'Line Items'!D823</f>
        <v>Cost of Goods Sold: Fuel</v>
      </c>
      <c r="E150" s="89"/>
      <c r="F150" s="107" t="str">
        <f t="shared" si="8"/>
        <v>£000</v>
      </c>
      <c r="G150" s="173"/>
      <c r="H150" s="173"/>
      <c r="I150" s="173"/>
      <c r="J150" s="173"/>
      <c r="K150" s="173"/>
      <c r="L150" s="173"/>
      <c r="M150" s="173"/>
      <c r="N150" s="173"/>
      <c r="O150" s="173"/>
      <c r="P150" s="173"/>
      <c r="Q150" s="173"/>
      <c r="R150" s="173"/>
      <c r="S150" s="173"/>
      <c r="T150" s="173"/>
      <c r="U150" s="173"/>
      <c r="V150" s="173"/>
      <c r="W150" s="173"/>
      <c r="X150" s="173"/>
      <c r="Y150" s="173"/>
      <c r="Z150" s="173"/>
      <c r="AA150" s="173"/>
      <c r="AB150" s="173"/>
      <c r="AC150" s="174"/>
      <c r="AE150" s="507"/>
      <c r="AG150" s="507"/>
      <c r="AI150" s="507"/>
      <c r="AK150" s="202"/>
    </row>
    <row r="151" spans="4:37" ht="12.75" customHeight="1" outlineLevel="1">
      <c r="D151" s="106" t="str">
        <f>'Line Items'!D824</f>
        <v>Cost of Goods Sold: Contractors</v>
      </c>
      <c r="E151" s="89"/>
      <c r="F151" s="107" t="str">
        <f t="shared" si="8"/>
        <v>£000</v>
      </c>
      <c r="G151" s="173"/>
      <c r="H151" s="173"/>
      <c r="I151" s="173"/>
      <c r="J151" s="173"/>
      <c r="K151" s="173"/>
      <c r="L151" s="173"/>
      <c r="M151" s="173"/>
      <c r="N151" s="173"/>
      <c r="O151" s="173"/>
      <c r="P151" s="173"/>
      <c r="Q151" s="173"/>
      <c r="R151" s="173"/>
      <c r="S151" s="173"/>
      <c r="T151" s="173"/>
      <c r="U151" s="173"/>
      <c r="V151" s="173"/>
      <c r="W151" s="173"/>
      <c r="X151" s="173"/>
      <c r="Y151" s="173"/>
      <c r="Z151" s="173"/>
      <c r="AA151" s="173"/>
      <c r="AB151" s="173"/>
      <c r="AC151" s="174"/>
      <c r="AE151" s="507"/>
      <c r="AG151" s="507"/>
      <c r="AI151" s="507"/>
      <c r="AK151" s="202"/>
    </row>
    <row r="152" spans="4:37" ht="12.75" customHeight="1" outlineLevel="1">
      <c r="D152" s="106" t="str">
        <f>'Line Items'!D825</f>
        <v>ROSCO Insurance</v>
      </c>
      <c r="E152" s="89"/>
      <c r="F152" s="107" t="str">
        <f t="shared" si="8"/>
        <v>£000</v>
      </c>
      <c r="G152" s="173"/>
      <c r="H152" s="173"/>
      <c r="I152" s="173"/>
      <c r="J152" s="173"/>
      <c r="K152" s="173"/>
      <c r="L152" s="173"/>
      <c r="M152" s="173"/>
      <c r="N152" s="173"/>
      <c r="O152" s="173"/>
      <c r="P152" s="173"/>
      <c r="Q152" s="173"/>
      <c r="R152" s="173"/>
      <c r="S152" s="173"/>
      <c r="T152" s="173"/>
      <c r="U152" s="173"/>
      <c r="V152" s="173"/>
      <c r="W152" s="173"/>
      <c r="X152" s="173"/>
      <c r="Y152" s="173"/>
      <c r="Z152" s="173"/>
      <c r="AA152" s="173"/>
      <c r="AB152" s="173"/>
      <c r="AC152" s="174"/>
      <c r="AE152" s="507"/>
      <c r="AG152" s="507"/>
      <c r="AI152" s="507"/>
      <c r="AK152" s="202"/>
    </row>
    <row r="153" spans="4:37" ht="12.75" customHeight="1" outlineLevel="1">
      <c r="D153" s="106" t="str">
        <f>'Line Items'!D826</f>
        <v>Other Rolling Stock Maintenance Costs</v>
      </c>
      <c r="E153" s="89"/>
      <c r="F153" s="107" t="str">
        <f t="shared" si="8"/>
        <v>£000</v>
      </c>
      <c r="G153" s="173"/>
      <c r="H153" s="173"/>
      <c r="I153" s="173"/>
      <c r="J153" s="173"/>
      <c r="K153" s="173"/>
      <c r="L153" s="173"/>
      <c r="M153" s="173"/>
      <c r="N153" s="173"/>
      <c r="O153" s="173"/>
      <c r="P153" s="173"/>
      <c r="Q153" s="173"/>
      <c r="R153" s="173"/>
      <c r="S153" s="173"/>
      <c r="T153" s="173"/>
      <c r="U153" s="173"/>
      <c r="V153" s="173"/>
      <c r="W153" s="173"/>
      <c r="X153" s="173"/>
      <c r="Y153" s="173"/>
      <c r="Z153" s="173"/>
      <c r="AA153" s="173"/>
      <c r="AB153" s="173"/>
      <c r="AC153" s="174"/>
      <c r="AE153" s="507"/>
      <c r="AG153" s="507"/>
      <c r="AI153" s="507"/>
      <c r="AK153" s="202"/>
    </row>
    <row r="154" spans="4:37" ht="12.75" customHeight="1" outlineLevel="1">
      <c r="D154" s="106" t="str">
        <f>'Line Items'!D827</f>
        <v>Track maintenance</v>
      </c>
      <c r="E154" s="89"/>
      <c r="F154" s="107" t="str">
        <f t="shared" si="8"/>
        <v>£000</v>
      </c>
      <c r="G154" s="173"/>
      <c r="H154" s="173"/>
      <c r="I154" s="173"/>
      <c r="J154" s="173"/>
      <c r="K154" s="173"/>
      <c r="L154" s="173"/>
      <c r="M154" s="173"/>
      <c r="N154" s="173"/>
      <c r="O154" s="173"/>
      <c r="P154" s="173"/>
      <c r="Q154" s="173"/>
      <c r="R154" s="173"/>
      <c r="S154" s="173"/>
      <c r="T154" s="173"/>
      <c r="U154" s="173"/>
      <c r="V154" s="173"/>
      <c r="W154" s="173"/>
      <c r="X154" s="173"/>
      <c r="Y154" s="173"/>
      <c r="Z154" s="173"/>
      <c r="AA154" s="173"/>
      <c r="AB154" s="173"/>
      <c r="AC154" s="174"/>
      <c r="AE154" s="507"/>
      <c r="AG154" s="507"/>
      <c r="AI154" s="507"/>
      <c r="AK154" s="202"/>
    </row>
    <row r="155" spans="4:37" ht="12.75" customHeight="1" outlineLevel="1">
      <c r="D155" s="106" t="str">
        <f>'Line Items'!D828</f>
        <v>Technical and Engineering Support</v>
      </c>
      <c r="E155" s="89"/>
      <c r="F155" s="107" t="str">
        <f t="shared" si="8"/>
        <v>£000</v>
      </c>
      <c r="G155" s="173"/>
      <c r="H155" s="173"/>
      <c r="I155" s="173"/>
      <c r="J155" s="173"/>
      <c r="K155" s="173"/>
      <c r="L155" s="173"/>
      <c r="M155" s="173"/>
      <c r="N155" s="173"/>
      <c r="O155" s="173"/>
      <c r="P155" s="173"/>
      <c r="Q155" s="173"/>
      <c r="R155" s="173"/>
      <c r="S155" s="173"/>
      <c r="T155" s="173"/>
      <c r="U155" s="173"/>
      <c r="V155" s="173"/>
      <c r="W155" s="173"/>
      <c r="X155" s="173"/>
      <c r="Y155" s="173"/>
      <c r="Z155" s="173"/>
      <c r="AA155" s="173"/>
      <c r="AB155" s="173"/>
      <c r="AC155" s="174"/>
      <c r="AE155" s="507"/>
      <c r="AG155" s="507"/>
      <c r="AI155" s="507"/>
      <c r="AK155" s="202"/>
    </row>
    <row r="156" spans="4:37" ht="12.75" customHeight="1" outlineLevel="1">
      <c r="D156" s="106" t="str">
        <f>'Line Items'!D829</f>
        <v>CET &amp; CWM</v>
      </c>
      <c r="E156" s="89"/>
      <c r="F156" s="107" t="str">
        <f t="shared" si="8"/>
        <v>£000</v>
      </c>
      <c r="G156" s="173"/>
      <c r="H156" s="173"/>
      <c r="I156" s="173"/>
      <c r="J156" s="173"/>
      <c r="K156" s="173"/>
      <c r="L156" s="173"/>
      <c r="M156" s="173"/>
      <c r="N156" s="173"/>
      <c r="O156" s="173"/>
      <c r="P156" s="173"/>
      <c r="Q156" s="173"/>
      <c r="R156" s="173"/>
      <c r="S156" s="173"/>
      <c r="T156" s="173"/>
      <c r="U156" s="173"/>
      <c r="V156" s="173"/>
      <c r="W156" s="173"/>
      <c r="X156" s="173"/>
      <c r="Y156" s="173"/>
      <c r="Z156" s="173"/>
      <c r="AA156" s="173"/>
      <c r="AB156" s="173"/>
      <c r="AC156" s="174"/>
      <c r="AE156" s="507"/>
      <c r="AG156" s="507"/>
      <c r="AI156" s="507"/>
      <c r="AK156" s="202"/>
    </row>
    <row r="157" spans="4:37" ht="12.75" customHeight="1" outlineLevel="1">
      <c r="D157" s="106" t="str">
        <f>'Line Items'!D830</f>
        <v>Other Rolling Stock charges</v>
      </c>
      <c r="E157" s="89"/>
      <c r="F157" s="107" t="str">
        <f t="shared" si="8"/>
        <v>£000</v>
      </c>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4"/>
      <c r="AE157" s="507"/>
      <c r="AG157" s="507"/>
      <c r="AI157" s="507"/>
      <c r="AK157" s="202"/>
    </row>
    <row r="158" spans="4:37" ht="12.75" customHeight="1" outlineLevel="1">
      <c r="D158" s="106" t="str">
        <f>'Line Items'!D831</f>
        <v>Overhead Line maintenance</v>
      </c>
      <c r="E158" s="89"/>
      <c r="F158" s="107" t="str">
        <f t="shared" si="8"/>
        <v>£000</v>
      </c>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4"/>
      <c r="AE158" s="507"/>
      <c r="AG158" s="507"/>
      <c r="AI158" s="507"/>
      <c r="AK158" s="202"/>
    </row>
    <row r="159" spans="4:37" ht="12.75" customHeight="1" outlineLevel="1">
      <c r="D159" s="106" t="str">
        <f>'Line Items'!D832</f>
        <v>[Rolling Stock Maintenance Line 28]</v>
      </c>
      <c r="E159" s="89"/>
      <c r="F159" s="107" t="str">
        <f t="shared" si="8"/>
        <v>£000</v>
      </c>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4"/>
      <c r="AE159" s="507"/>
      <c r="AG159" s="507"/>
      <c r="AI159" s="507"/>
      <c r="AK159" s="202"/>
    </row>
    <row r="160" spans="4:37" ht="12.75" customHeight="1" outlineLevel="1">
      <c r="D160" s="106" t="str">
        <f>'Line Items'!D833</f>
        <v>[Rolling Stock Maintenance Line 29]</v>
      </c>
      <c r="E160" s="89"/>
      <c r="F160" s="107" t="str">
        <f t="shared" si="8"/>
        <v>£000</v>
      </c>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4"/>
      <c r="AE160" s="507"/>
      <c r="AG160" s="507"/>
      <c r="AI160" s="507"/>
      <c r="AK160" s="202"/>
    </row>
    <row r="161" spans="4:37" ht="12.75" customHeight="1" outlineLevel="1">
      <c r="D161" s="106" t="str">
        <f>'Line Items'!D834</f>
        <v>[Rolling Stock Maintenance Line 30]</v>
      </c>
      <c r="E161" s="89"/>
      <c r="F161" s="107" t="str">
        <f t="shared" si="8"/>
        <v>£000</v>
      </c>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4"/>
      <c r="AE161" s="507"/>
      <c r="AG161" s="507"/>
      <c r="AI161" s="507"/>
      <c r="AK161" s="202"/>
    </row>
    <row r="162" spans="4:37" ht="12.75" customHeight="1" outlineLevel="1">
      <c r="D162" s="106" t="str">
        <f>'Line Items'!D835</f>
        <v>[Rolling Stock Maintenance Line 31]</v>
      </c>
      <c r="E162" s="89"/>
      <c r="F162" s="107" t="str">
        <f t="shared" si="8"/>
        <v>£000</v>
      </c>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4"/>
      <c r="AE162" s="507"/>
      <c r="AG162" s="507"/>
      <c r="AI162" s="507"/>
      <c r="AK162" s="202"/>
    </row>
    <row r="163" spans="4:37" ht="12.75" customHeight="1" outlineLevel="1">
      <c r="D163" s="106" t="str">
        <f>'Line Items'!D836</f>
        <v>[Rolling Stock Maintenance Line 32]</v>
      </c>
      <c r="E163" s="89"/>
      <c r="F163" s="107" t="str">
        <f t="shared" si="8"/>
        <v>£000</v>
      </c>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4"/>
      <c r="AE163" s="507"/>
      <c r="AG163" s="507"/>
      <c r="AI163" s="507"/>
      <c r="AK163" s="202"/>
    </row>
    <row r="164" spans="4:37" ht="12.75" customHeight="1" outlineLevel="1">
      <c r="D164" s="106" t="str">
        <f>'Line Items'!D837</f>
        <v>[Rolling Stock Maintenance Line 33]</v>
      </c>
      <c r="E164" s="89"/>
      <c r="F164" s="107" t="str">
        <f t="shared" si="8"/>
        <v>£000</v>
      </c>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4"/>
      <c r="AE164" s="507"/>
      <c r="AG164" s="507"/>
      <c r="AI164" s="507"/>
      <c r="AK164" s="202"/>
    </row>
    <row r="165" spans="4:37" ht="12.75" customHeight="1" outlineLevel="1">
      <c r="D165" s="106" t="str">
        <f>'Line Items'!D838</f>
        <v>[Rolling Stock Maintenance Line 34]</v>
      </c>
      <c r="E165" s="89"/>
      <c r="F165" s="107" t="str">
        <f t="shared" si="8"/>
        <v>£000</v>
      </c>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4"/>
      <c r="AE165" s="507"/>
      <c r="AG165" s="507"/>
      <c r="AI165" s="507"/>
      <c r="AK165" s="202"/>
    </row>
    <row r="166" spans="4:37" ht="12.75" customHeight="1" outlineLevel="1">
      <c r="D166" s="106" t="str">
        <f>'Line Items'!D839</f>
        <v>[Rolling Stock Maintenance Line 35]</v>
      </c>
      <c r="E166" s="89"/>
      <c r="F166" s="107" t="str">
        <f t="shared" si="8"/>
        <v>£000</v>
      </c>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4"/>
      <c r="AE166" s="507"/>
      <c r="AG166" s="507"/>
      <c r="AI166" s="507"/>
      <c r="AK166" s="202"/>
    </row>
    <row r="167" spans="4:37" ht="12.75" customHeight="1" outlineLevel="1">
      <c r="D167" s="106" t="str">
        <f>'Line Items'!D840</f>
        <v>[Rolling Stock Maintenance Line 36]</v>
      </c>
      <c r="E167" s="89"/>
      <c r="F167" s="107" t="str">
        <f t="shared" si="8"/>
        <v>£000</v>
      </c>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4"/>
      <c r="AE167" s="507"/>
      <c r="AG167" s="507"/>
      <c r="AI167" s="507"/>
      <c r="AK167" s="202"/>
    </row>
    <row r="168" spans="4:37" ht="12.75" customHeight="1" outlineLevel="1">
      <c r="D168" s="106" t="str">
        <f>'Line Items'!D841</f>
        <v>[Rolling Stock Maintenance Line 37]</v>
      </c>
      <c r="E168" s="89"/>
      <c r="F168" s="107" t="str">
        <f t="shared" si="8"/>
        <v>£000</v>
      </c>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4"/>
      <c r="AE168" s="507"/>
      <c r="AG168" s="507"/>
      <c r="AI168" s="507"/>
      <c r="AK168" s="202"/>
    </row>
    <row r="169" spans="4:37" ht="12.75" customHeight="1" outlineLevel="1">
      <c r="D169" s="106" t="str">
        <f>'Line Items'!D842</f>
        <v>[Rolling Stock Maintenance Line 38]</v>
      </c>
      <c r="E169" s="89"/>
      <c r="F169" s="107" t="str">
        <f t="shared" si="8"/>
        <v>£000</v>
      </c>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4"/>
      <c r="AE169" s="507"/>
      <c r="AG169" s="507"/>
      <c r="AI169" s="507"/>
      <c r="AK169" s="202"/>
    </row>
    <row r="170" spans="4:37" ht="12.75" customHeight="1" outlineLevel="1">
      <c r="D170" s="106" t="str">
        <f>'Line Items'!D843</f>
        <v>[Rolling Stock Maintenance Line 39]</v>
      </c>
      <c r="E170" s="89"/>
      <c r="F170" s="107" t="str">
        <f t="shared" si="8"/>
        <v>£000</v>
      </c>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4"/>
      <c r="AE170" s="507"/>
      <c r="AG170" s="507"/>
      <c r="AI170" s="507"/>
      <c r="AK170" s="202"/>
    </row>
    <row r="171" spans="4:37" ht="12.75" customHeight="1" outlineLevel="1">
      <c r="D171" s="106" t="str">
        <f>'Line Items'!D844</f>
        <v>[Rolling Stock Maintenance Line 40]</v>
      </c>
      <c r="E171" s="89"/>
      <c r="F171" s="107" t="str">
        <f t="shared" si="8"/>
        <v>£000</v>
      </c>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4"/>
      <c r="AE171" s="507"/>
      <c r="AG171" s="507"/>
      <c r="AI171" s="507"/>
      <c r="AK171" s="202"/>
    </row>
    <row r="172" spans="4:37" ht="12.75" customHeight="1" outlineLevel="1">
      <c r="D172" s="106" t="str">
        <f>'Line Items'!D845</f>
        <v>[Rolling Stock Maintenance Line 41]</v>
      </c>
      <c r="E172" s="89"/>
      <c r="F172" s="107" t="str">
        <f t="shared" si="8"/>
        <v>£000</v>
      </c>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4"/>
      <c r="AE172" s="507"/>
      <c r="AG172" s="507"/>
      <c r="AI172" s="507"/>
      <c r="AK172" s="202"/>
    </row>
    <row r="173" spans="4:37" ht="12.75" customHeight="1" outlineLevel="1">
      <c r="D173" s="106" t="str">
        <f>'Line Items'!D846</f>
        <v>[Rolling Stock Maintenance Line 42]</v>
      </c>
      <c r="E173" s="89"/>
      <c r="F173" s="107" t="str">
        <f t="shared" si="8"/>
        <v>£000</v>
      </c>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4"/>
      <c r="AE173" s="507"/>
      <c r="AG173" s="507"/>
      <c r="AI173" s="507"/>
      <c r="AK173" s="202"/>
    </row>
    <row r="174" spans="4:37" ht="12.75" customHeight="1" outlineLevel="1">
      <c r="D174" s="106" t="str">
        <f>'Line Items'!D847</f>
        <v>[Rolling Stock Maintenance Line 43]</v>
      </c>
      <c r="E174" s="89"/>
      <c r="F174" s="107" t="str">
        <f t="shared" si="8"/>
        <v>£000</v>
      </c>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4"/>
      <c r="AE174" s="507"/>
      <c r="AG174" s="507"/>
      <c r="AI174" s="507"/>
      <c r="AK174" s="202"/>
    </row>
    <row r="175" spans="4:37" ht="12.75" customHeight="1" outlineLevel="1">
      <c r="D175" s="106" t="str">
        <f>'Line Items'!D848</f>
        <v>[Rolling Stock Maintenance Line 44]</v>
      </c>
      <c r="E175" s="89"/>
      <c r="F175" s="107" t="str">
        <f t="shared" si="8"/>
        <v>£000</v>
      </c>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4"/>
      <c r="AE175" s="507"/>
      <c r="AG175" s="507"/>
      <c r="AI175" s="507"/>
      <c r="AK175" s="202"/>
    </row>
    <row r="176" spans="4:37" ht="12.75" customHeight="1" outlineLevel="1">
      <c r="D176" s="117" t="str">
        <f>'Line Items'!D849</f>
        <v>[Rolling Stock Maintenance Line 45]</v>
      </c>
      <c r="E176" s="175"/>
      <c r="F176" s="118" t="str">
        <f t="shared" si="8"/>
        <v>£000</v>
      </c>
      <c r="G176" s="176"/>
      <c r="H176" s="176"/>
      <c r="I176" s="176"/>
      <c r="J176" s="176"/>
      <c r="K176" s="176"/>
      <c r="L176" s="176"/>
      <c r="M176" s="176"/>
      <c r="N176" s="176"/>
      <c r="O176" s="176"/>
      <c r="P176" s="176"/>
      <c r="Q176" s="176"/>
      <c r="R176" s="176"/>
      <c r="S176" s="176"/>
      <c r="T176" s="176"/>
      <c r="U176" s="176"/>
      <c r="V176" s="176"/>
      <c r="W176" s="176"/>
      <c r="X176" s="176"/>
      <c r="Y176" s="176"/>
      <c r="Z176" s="176"/>
      <c r="AA176" s="176"/>
      <c r="AB176" s="176"/>
      <c r="AC176" s="177"/>
      <c r="AE176" s="508"/>
      <c r="AG176" s="508"/>
      <c r="AI176" s="508"/>
      <c r="AK176" s="203"/>
    </row>
    <row r="177" spans="2:37" ht="12.75" customHeight="1" outlineLevel="1">
      <c r="G177" s="90"/>
      <c r="H177" s="90"/>
      <c r="I177" s="90"/>
      <c r="J177" s="90"/>
      <c r="K177" s="90"/>
      <c r="L177" s="90"/>
      <c r="M177" s="90"/>
      <c r="N177" s="90"/>
      <c r="O177" s="90"/>
      <c r="P177" s="90"/>
      <c r="Q177" s="90"/>
      <c r="R177" s="90"/>
      <c r="S177" s="90"/>
      <c r="T177" s="90"/>
      <c r="U177" s="90"/>
      <c r="V177" s="90"/>
      <c r="W177" s="90"/>
      <c r="X177" s="90"/>
      <c r="Y177" s="90"/>
      <c r="Z177" s="90"/>
      <c r="AA177" s="90"/>
      <c r="AB177" s="90"/>
      <c r="AC177" s="90"/>
      <c r="AE177" s="90"/>
      <c r="AG177" s="90"/>
      <c r="AI177" s="90"/>
    </row>
    <row r="178" spans="2:37" ht="12.75" customHeight="1" outlineLevel="1">
      <c r="D178" s="204" t="str">
        <f>"Total "&amp;B130</f>
        <v>Total Rolling Stock Maintenance</v>
      </c>
      <c r="E178" s="205"/>
      <c r="F178" s="206" t="str">
        <f>F176</f>
        <v>£000</v>
      </c>
      <c r="G178" s="207">
        <f t="shared" ref="G178:AC178" si="9">SUM(G132:G176)</f>
        <v>0</v>
      </c>
      <c r="H178" s="207">
        <f t="shared" si="9"/>
        <v>0</v>
      </c>
      <c r="I178" s="207">
        <f t="shared" si="9"/>
        <v>0</v>
      </c>
      <c r="J178" s="207">
        <f t="shared" si="9"/>
        <v>0</v>
      </c>
      <c r="K178" s="207">
        <f t="shared" si="9"/>
        <v>0</v>
      </c>
      <c r="L178" s="207">
        <f t="shared" si="9"/>
        <v>0</v>
      </c>
      <c r="M178" s="207">
        <f t="shared" si="9"/>
        <v>0</v>
      </c>
      <c r="N178" s="207">
        <f t="shared" si="9"/>
        <v>0</v>
      </c>
      <c r="O178" s="207">
        <f t="shared" si="9"/>
        <v>0</v>
      </c>
      <c r="P178" s="207">
        <f t="shared" si="9"/>
        <v>0</v>
      </c>
      <c r="Q178" s="207">
        <f t="shared" si="9"/>
        <v>0</v>
      </c>
      <c r="R178" s="207">
        <f t="shared" si="9"/>
        <v>0</v>
      </c>
      <c r="S178" s="207">
        <f t="shared" si="9"/>
        <v>0</v>
      </c>
      <c r="T178" s="207">
        <f t="shared" si="9"/>
        <v>0</v>
      </c>
      <c r="U178" s="207">
        <f t="shared" si="9"/>
        <v>0</v>
      </c>
      <c r="V178" s="207">
        <f t="shared" si="9"/>
        <v>0</v>
      </c>
      <c r="W178" s="207">
        <f t="shared" si="9"/>
        <v>0</v>
      </c>
      <c r="X178" s="207">
        <f t="shared" si="9"/>
        <v>0</v>
      </c>
      <c r="Y178" s="207">
        <f t="shared" si="9"/>
        <v>0</v>
      </c>
      <c r="Z178" s="207">
        <f t="shared" si="9"/>
        <v>0</v>
      </c>
      <c r="AA178" s="207">
        <f t="shared" si="9"/>
        <v>0</v>
      </c>
      <c r="AB178" s="207">
        <f t="shared" si="9"/>
        <v>0</v>
      </c>
      <c r="AC178" s="208">
        <f t="shared" si="9"/>
        <v>0</v>
      </c>
      <c r="AE178" s="509">
        <f>SUM(AE132:AE176)</f>
        <v>0</v>
      </c>
      <c r="AG178" s="509">
        <f>SUM(AG132:AG176)</f>
        <v>0</v>
      </c>
      <c r="AI178" s="509">
        <f>SUM(AI132:AI176)</f>
        <v>0</v>
      </c>
      <c r="AK178" s="209"/>
    </row>
    <row r="179" spans="2:37">
      <c r="G179" s="90"/>
      <c r="H179" s="90"/>
      <c r="I179" s="90"/>
      <c r="J179" s="90"/>
      <c r="K179" s="90"/>
      <c r="L179" s="90"/>
      <c r="M179" s="90"/>
      <c r="N179" s="90"/>
      <c r="O179" s="90"/>
      <c r="P179" s="90"/>
      <c r="Q179" s="90"/>
      <c r="R179" s="90"/>
      <c r="S179" s="90"/>
      <c r="T179" s="90"/>
      <c r="U179" s="90"/>
      <c r="V179" s="90"/>
      <c r="W179" s="90"/>
      <c r="X179" s="90"/>
      <c r="Y179" s="90"/>
      <c r="Z179" s="90"/>
      <c r="AA179" s="90"/>
      <c r="AB179" s="90"/>
      <c r="AC179" s="90"/>
      <c r="AE179" s="90"/>
      <c r="AG179" s="90"/>
      <c r="AI179" s="90"/>
    </row>
    <row r="180" spans="2:37" ht="15">
      <c r="B180" s="15" t="str">
        <f>'Line Items'!B851</f>
        <v>Industry &amp; Professional Services</v>
      </c>
      <c r="C180" s="15"/>
      <c r="D180" s="170"/>
      <c r="E180" s="170"/>
      <c r="F180" s="15"/>
      <c r="G180" s="184"/>
      <c r="H180" s="184"/>
      <c r="I180" s="184"/>
      <c r="J180" s="184"/>
      <c r="K180" s="184"/>
      <c r="L180" s="184"/>
      <c r="M180" s="184"/>
      <c r="N180" s="184"/>
      <c r="O180" s="184"/>
      <c r="P180" s="184"/>
      <c r="Q180" s="184"/>
      <c r="R180" s="184"/>
      <c r="S180" s="184"/>
      <c r="T180" s="184"/>
      <c r="U180" s="184"/>
      <c r="V180" s="184"/>
      <c r="W180" s="184"/>
      <c r="X180" s="184"/>
      <c r="Y180" s="184"/>
      <c r="Z180" s="184"/>
      <c r="AA180" s="184"/>
      <c r="AB180" s="184"/>
      <c r="AC180" s="184"/>
      <c r="AD180" s="15"/>
      <c r="AE180" s="184"/>
      <c r="AF180" s="15"/>
      <c r="AG180" s="184"/>
      <c r="AH180" s="15"/>
      <c r="AI180" s="184"/>
      <c r="AJ180" s="15"/>
      <c r="AK180" s="15"/>
    </row>
    <row r="181" spans="2:37" ht="12.75" customHeight="1" outlineLevel="1">
      <c r="G181" s="90"/>
      <c r="H181" s="90"/>
      <c r="I181" s="90"/>
      <c r="J181" s="90"/>
      <c r="K181" s="90"/>
      <c r="L181" s="90"/>
      <c r="M181" s="90"/>
      <c r="N181" s="90"/>
      <c r="O181" s="90"/>
      <c r="P181" s="90"/>
      <c r="Q181" s="90"/>
      <c r="R181" s="90"/>
      <c r="S181" s="90"/>
      <c r="T181" s="90"/>
      <c r="U181" s="90"/>
      <c r="V181" s="90"/>
      <c r="W181" s="90"/>
      <c r="X181" s="90"/>
      <c r="Y181" s="90"/>
      <c r="Z181" s="90"/>
      <c r="AA181" s="90"/>
      <c r="AB181" s="90"/>
      <c r="AC181" s="90"/>
      <c r="AE181" s="90"/>
      <c r="AG181" s="90"/>
      <c r="AI181" s="90"/>
    </row>
    <row r="182" spans="2:37" ht="12.75" customHeight="1" outlineLevel="1">
      <c r="D182" s="100" t="str">
        <f>'Line Items'!D853</f>
        <v>British Transport Police</v>
      </c>
      <c r="E182" s="85"/>
      <c r="F182" s="101" t="s">
        <v>102</v>
      </c>
      <c r="G182" s="172"/>
      <c r="H182" s="171"/>
      <c r="I182" s="171"/>
      <c r="J182" s="171"/>
      <c r="K182" s="171"/>
      <c r="L182" s="171"/>
      <c r="M182" s="171"/>
      <c r="N182" s="171"/>
      <c r="O182" s="171"/>
      <c r="P182" s="171"/>
      <c r="Q182" s="171"/>
      <c r="R182" s="171"/>
      <c r="S182" s="171"/>
      <c r="T182" s="171"/>
      <c r="U182" s="171"/>
      <c r="V182" s="171"/>
      <c r="W182" s="171"/>
      <c r="X182" s="171"/>
      <c r="Y182" s="171"/>
      <c r="Z182" s="171"/>
      <c r="AA182" s="171"/>
      <c r="AB182" s="171"/>
      <c r="AC182" s="410"/>
      <c r="AE182" s="506"/>
      <c r="AG182" s="506"/>
      <c r="AI182" s="506"/>
      <c r="AK182" s="201"/>
    </row>
    <row r="183" spans="2:37" ht="12.75" customHeight="1" outlineLevel="1">
      <c r="D183" s="106" t="str">
        <f>'Line Items'!D854</f>
        <v>Hire of Buses</v>
      </c>
      <c r="E183" s="89"/>
      <c r="F183" s="107" t="str">
        <f t="shared" ref="F183:F225" si="10">F182</f>
        <v>£000</v>
      </c>
      <c r="G183" s="173"/>
      <c r="H183" s="173"/>
      <c r="I183" s="173"/>
      <c r="J183" s="173"/>
      <c r="K183" s="173"/>
      <c r="L183" s="173"/>
      <c r="M183" s="173"/>
      <c r="N183" s="173"/>
      <c r="O183" s="173"/>
      <c r="P183" s="173"/>
      <c r="Q183" s="173"/>
      <c r="R183" s="173"/>
      <c r="S183" s="173"/>
      <c r="T183" s="173"/>
      <c r="U183" s="173"/>
      <c r="V183" s="173"/>
      <c r="W183" s="173"/>
      <c r="X183" s="173"/>
      <c r="Y183" s="173"/>
      <c r="Z183" s="173"/>
      <c r="AA183" s="173"/>
      <c r="AB183" s="173"/>
      <c r="AC183" s="174"/>
      <c r="AE183" s="507"/>
      <c r="AG183" s="507"/>
      <c r="AI183" s="507"/>
      <c r="AK183" s="202"/>
    </row>
    <row r="184" spans="2:37" ht="12.75" customHeight="1" outlineLevel="1">
      <c r="D184" s="106" t="str">
        <f>'Line Items'!D855</f>
        <v>Hire of Taxis</v>
      </c>
      <c r="E184" s="89"/>
      <c r="F184" s="107" t="str">
        <f t="shared" si="10"/>
        <v>£000</v>
      </c>
      <c r="G184" s="173"/>
      <c r="H184" s="173"/>
      <c r="I184" s="173"/>
      <c r="J184" s="173"/>
      <c r="K184" s="173"/>
      <c r="L184" s="173"/>
      <c r="M184" s="173"/>
      <c r="N184" s="173"/>
      <c r="O184" s="173"/>
      <c r="P184" s="173"/>
      <c r="Q184" s="173"/>
      <c r="R184" s="173"/>
      <c r="S184" s="173"/>
      <c r="T184" s="173"/>
      <c r="U184" s="173"/>
      <c r="V184" s="173"/>
      <c r="W184" s="173"/>
      <c r="X184" s="173"/>
      <c r="Y184" s="173"/>
      <c r="Z184" s="173"/>
      <c r="AA184" s="173"/>
      <c r="AB184" s="173"/>
      <c r="AC184" s="174"/>
      <c r="AE184" s="507"/>
      <c r="AG184" s="507"/>
      <c r="AI184" s="507"/>
      <c r="AK184" s="202"/>
    </row>
    <row r="185" spans="2:37" ht="12.75" customHeight="1" outlineLevel="1">
      <c r="D185" s="106" t="str">
        <f>'Line Items'!D856</f>
        <v>Bus Feeder Charges</v>
      </c>
      <c r="E185" s="89"/>
      <c r="F185" s="107" t="str">
        <f t="shared" si="10"/>
        <v>£000</v>
      </c>
      <c r="G185" s="173"/>
      <c r="H185" s="173"/>
      <c r="I185" s="173"/>
      <c r="J185" s="173"/>
      <c r="K185" s="173"/>
      <c r="L185" s="173"/>
      <c r="M185" s="173"/>
      <c r="N185" s="173"/>
      <c r="O185" s="173"/>
      <c r="P185" s="173"/>
      <c r="Q185" s="173"/>
      <c r="R185" s="173"/>
      <c r="S185" s="173"/>
      <c r="T185" s="173"/>
      <c r="U185" s="173"/>
      <c r="V185" s="173"/>
      <c r="W185" s="173"/>
      <c r="X185" s="173"/>
      <c r="Y185" s="173"/>
      <c r="Z185" s="173"/>
      <c r="AA185" s="173"/>
      <c r="AB185" s="173"/>
      <c r="AC185" s="174"/>
      <c r="AE185" s="507"/>
      <c r="AG185" s="507"/>
      <c r="AI185" s="507"/>
      <c r="AK185" s="202"/>
    </row>
    <row r="186" spans="2:37" ht="12.75" customHeight="1" outlineLevel="1">
      <c r="D186" s="106" t="str">
        <f>'Line Items'!D857</f>
        <v>Property Management</v>
      </c>
      <c r="E186" s="89"/>
      <c r="F186" s="107" t="str">
        <f t="shared" si="10"/>
        <v>£000</v>
      </c>
      <c r="G186" s="173"/>
      <c r="H186" s="173"/>
      <c r="I186" s="173"/>
      <c r="J186" s="173"/>
      <c r="K186" s="173"/>
      <c r="L186" s="173"/>
      <c r="M186" s="173"/>
      <c r="N186" s="173"/>
      <c r="O186" s="173"/>
      <c r="P186" s="173"/>
      <c r="Q186" s="173"/>
      <c r="R186" s="173"/>
      <c r="S186" s="173"/>
      <c r="T186" s="173"/>
      <c r="U186" s="173"/>
      <c r="V186" s="173"/>
      <c r="W186" s="173"/>
      <c r="X186" s="173"/>
      <c r="Y186" s="173"/>
      <c r="Z186" s="173"/>
      <c r="AA186" s="173"/>
      <c r="AB186" s="173"/>
      <c r="AC186" s="174"/>
      <c r="AE186" s="507"/>
      <c r="AG186" s="507"/>
      <c r="AI186" s="507"/>
      <c r="AK186" s="202"/>
    </row>
    <row r="187" spans="2:37" ht="12.75" customHeight="1" outlineLevel="1">
      <c r="D187" s="106" t="str">
        <f>'Line Items'!D858</f>
        <v>Catering Contract</v>
      </c>
      <c r="E187" s="89"/>
      <c r="F187" s="107" t="str">
        <f t="shared" si="10"/>
        <v>£000</v>
      </c>
      <c r="G187" s="173"/>
      <c r="H187" s="173"/>
      <c r="I187" s="173"/>
      <c r="J187" s="173"/>
      <c r="K187" s="173"/>
      <c r="L187" s="173"/>
      <c r="M187" s="173"/>
      <c r="N187" s="173"/>
      <c r="O187" s="173"/>
      <c r="P187" s="173"/>
      <c r="Q187" s="173"/>
      <c r="R187" s="173"/>
      <c r="S187" s="173"/>
      <c r="T187" s="173"/>
      <c r="U187" s="173"/>
      <c r="V187" s="173"/>
      <c r="W187" s="173"/>
      <c r="X187" s="173"/>
      <c r="Y187" s="173"/>
      <c r="Z187" s="173"/>
      <c r="AA187" s="173"/>
      <c r="AB187" s="173"/>
      <c r="AC187" s="174"/>
      <c r="AE187" s="507"/>
      <c r="AG187" s="507"/>
      <c r="AI187" s="507"/>
      <c r="AK187" s="202"/>
    </row>
    <row r="188" spans="2:37" ht="12.75" customHeight="1" outlineLevel="1">
      <c r="D188" s="106" t="str">
        <f>'Line Items'!D859</f>
        <v>Marketing</v>
      </c>
      <c r="E188" s="89"/>
      <c r="F188" s="107" t="str">
        <f t="shared" si="10"/>
        <v>£000</v>
      </c>
      <c r="G188" s="173"/>
      <c r="H188" s="173"/>
      <c r="I188" s="173"/>
      <c r="J188" s="173"/>
      <c r="K188" s="173"/>
      <c r="L188" s="173"/>
      <c r="M188" s="173"/>
      <c r="N188" s="173"/>
      <c r="O188" s="173"/>
      <c r="P188" s="173"/>
      <c r="Q188" s="173"/>
      <c r="R188" s="173"/>
      <c r="S188" s="173"/>
      <c r="T188" s="173"/>
      <c r="U188" s="173"/>
      <c r="V188" s="173"/>
      <c r="W188" s="173"/>
      <c r="X188" s="173"/>
      <c r="Y188" s="173"/>
      <c r="Z188" s="173"/>
      <c r="AA188" s="173"/>
      <c r="AB188" s="173"/>
      <c r="AC188" s="174"/>
      <c r="AE188" s="507"/>
      <c r="AG188" s="507"/>
      <c r="AI188" s="507"/>
      <c r="AK188" s="202"/>
    </row>
    <row r="189" spans="2:37" ht="12.75" customHeight="1" outlineLevel="1">
      <c r="D189" s="106" t="str">
        <f>'Line Items'!D860</f>
        <v>Customer service centre costs</v>
      </c>
      <c r="E189" s="89"/>
      <c r="F189" s="107" t="str">
        <f t="shared" si="10"/>
        <v>£000</v>
      </c>
      <c r="G189" s="173"/>
      <c r="H189" s="173"/>
      <c r="I189" s="173"/>
      <c r="J189" s="173"/>
      <c r="K189" s="173"/>
      <c r="L189" s="173"/>
      <c r="M189" s="173"/>
      <c r="N189" s="173"/>
      <c r="O189" s="173"/>
      <c r="P189" s="173"/>
      <c r="Q189" s="173"/>
      <c r="R189" s="173"/>
      <c r="S189" s="173"/>
      <c r="T189" s="173"/>
      <c r="U189" s="173"/>
      <c r="V189" s="173"/>
      <c r="W189" s="173"/>
      <c r="X189" s="173"/>
      <c r="Y189" s="173"/>
      <c r="Z189" s="173"/>
      <c r="AA189" s="173"/>
      <c r="AB189" s="173"/>
      <c r="AC189" s="174"/>
      <c r="AE189" s="507"/>
      <c r="AG189" s="507"/>
      <c r="AI189" s="507"/>
      <c r="AK189" s="202"/>
    </row>
    <row r="190" spans="2:37" ht="12.75" customHeight="1" outlineLevel="1">
      <c r="D190" s="106" t="str">
        <f>'Line Items'!D861</f>
        <v>ATOC</v>
      </c>
      <c r="E190" s="89"/>
      <c r="F190" s="107" t="str">
        <f t="shared" si="10"/>
        <v>£000</v>
      </c>
      <c r="G190" s="173"/>
      <c r="H190" s="173"/>
      <c r="I190" s="173"/>
      <c r="J190" s="173"/>
      <c r="K190" s="173"/>
      <c r="L190" s="173"/>
      <c r="M190" s="173"/>
      <c r="N190" s="173"/>
      <c r="O190" s="173"/>
      <c r="P190" s="173"/>
      <c r="Q190" s="173"/>
      <c r="R190" s="173"/>
      <c r="S190" s="173"/>
      <c r="T190" s="173"/>
      <c r="U190" s="173"/>
      <c r="V190" s="173"/>
      <c r="W190" s="173"/>
      <c r="X190" s="173"/>
      <c r="Y190" s="173"/>
      <c r="Z190" s="173"/>
      <c r="AA190" s="173"/>
      <c r="AB190" s="173"/>
      <c r="AC190" s="174"/>
      <c r="AE190" s="507"/>
      <c r="AG190" s="507"/>
      <c r="AI190" s="507"/>
      <c r="AK190" s="202"/>
    </row>
    <row r="191" spans="2:37" ht="12.75" customHeight="1" outlineLevel="1">
      <c r="D191" s="106" t="str">
        <f>'Line Items'!D862</f>
        <v>RSP</v>
      </c>
      <c r="E191" s="89"/>
      <c r="F191" s="107" t="str">
        <f t="shared" si="10"/>
        <v>£000</v>
      </c>
      <c r="G191" s="173"/>
      <c r="H191" s="173"/>
      <c r="I191" s="173"/>
      <c r="J191" s="173"/>
      <c r="K191" s="173"/>
      <c r="L191" s="173"/>
      <c r="M191" s="173"/>
      <c r="N191" s="173"/>
      <c r="O191" s="173"/>
      <c r="P191" s="173"/>
      <c r="Q191" s="173"/>
      <c r="R191" s="173"/>
      <c r="S191" s="173"/>
      <c r="T191" s="173"/>
      <c r="U191" s="173"/>
      <c r="V191" s="173"/>
      <c r="W191" s="173"/>
      <c r="X191" s="173"/>
      <c r="Y191" s="173"/>
      <c r="Z191" s="173"/>
      <c r="AA191" s="173"/>
      <c r="AB191" s="173"/>
      <c r="AC191" s="174"/>
      <c r="AE191" s="507"/>
      <c r="AG191" s="507"/>
      <c r="AI191" s="507"/>
      <c r="AK191" s="202"/>
    </row>
    <row r="192" spans="2:37" ht="12.75" customHeight="1" outlineLevel="1">
      <c r="D192" s="106" t="str">
        <f>'Line Items'!D863</f>
        <v>NRES</v>
      </c>
      <c r="E192" s="89"/>
      <c r="F192" s="107" t="str">
        <f t="shared" si="10"/>
        <v>£000</v>
      </c>
      <c r="G192" s="173"/>
      <c r="H192" s="173"/>
      <c r="I192" s="173"/>
      <c r="J192" s="173"/>
      <c r="K192" s="173"/>
      <c r="L192" s="173"/>
      <c r="M192" s="173"/>
      <c r="N192" s="173"/>
      <c r="O192" s="173"/>
      <c r="P192" s="173"/>
      <c r="Q192" s="173"/>
      <c r="R192" s="173"/>
      <c r="S192" s="173"/>
      <c r="T192" s="173"/>
      <c r="U192" s="173"/>
      <c r="V192" s="173"/>
      <c r="W192" s="173"/>
      <c r="X192" s="173"/>
      <c r="Y192" s="173"/>
      <c r="Z192" s="173"/>
      <c r="AA192" s="173"/>
      <c r="AB192" s="173"/>
      <c r="AC192" s="174"/>
      <c r="AE192" s="507"/>
      <c r="AG192" s="507"/>
      <c r="AI192" s="507"/>
      <c r="AK192" s="202"/>
    </row>
    <row r="193" spans="4:37" ht="12.75" customHeight="1" outlineLevel="1">
      <c r="D193" s="106" t="str">
        <f>'Line Items'!D864</f>
        <v>RSSB</v>
      </c>
      <c r="E193" s="89"/>
      <c r="F193" s="107" t="str">
        <f t="shared" si="10"/>
        <v>£000</v>
      </c>
      <c r="G193" s="173"/>
      <c r="H193" s="173"/>
      <c r="I193" s="173"/>
      <c r="J193" s="173"/>
      <c r="K193" s="173"/>
      <c r="L193" s="173"/>
      <c r="M193" s="173"/>
      <c r="N193" s="173"/>
      <c r="O193" s="173"/>
      <c r="P193" s="173"/>
      <c r="Q193" s="173"/>
      <c r="R193" s="173"/>
      <c r="S193" s="173"/>
      <c r="T193" s="173"/>
      <c r="U193" s="173"/>
      <c r="V193" s="173"/>
      <c r="W193" s="173"/>
      <c r="X193" s="173"/>
      <c r="Y193" s="173"/>
      <c r="Z193" s="173"/>
      <c r="AA193" s="173"/>
      <c r="AB193" s="173"/>
      <c r="AC193" s="174"/>
      <c r="AE193" s="507"/>
      <c r="AG193" s="507"/>
      <c r="AI193" s="507"/>
      <c r="AK193" s="202"/>
    </row>
    <row r="194" spans="4:37" ht="12.75" customHeight="1" outlineLevel="1">
      <c r="D194" s="106" t="str">
        <f>'Line Items'!D865</f>
        <v>Rail Regulators Fees</v>
      </c>
      <c r="E194" s="89"/>
      <c r="F194" s="107" t="str">
        <f t="shared" si="10"/>
        <v>£000</v>
      </c>
      <c r="G194" s="173"/>
      <c r="H194" s="173"/>
      <c r="I194" s="173"/>
      <c r="J194" s="173"/>
      <c r="K194" s="173"/>
      <c r="L194" s="173"/>
      <c r="M194" s="173"/>
      <c r="N194" s="173"/>
      <c r="O194" s="173"/>
      <c r="P194" s="173"/>
      <c r="Q194" s="173"/>
      <c r="R194" s="173"/>
      <c r="S194" s="173"/>
      <c r="T194" s="173"/>
      <c r="U194" s="173"/>
      <c r="V194" s="173"/>
      <c r="W194" s="173"/>
      <c r="X194" s="173"/>
      <c r="Y194" s="173"/>
      <c r="Z194" s="173"/>
      <c r="AA194" s="173"/>
      <c r="AB194" s="173"/>
      <c r="AC194" s="174"/>
      <c r="AE194" s="507"/>
      <c r="AG194" s="507"/>
      <c r="AI194" s="507"/>
      <c r="AK194" s="202"/>
    </row>
    <row r="195" spans="4:37" ht="12.75" customHeight="1" outlineLevel="1">
      <c r="D195" s="106" t="str">
        <f>'Line Items'!D866</f>
        <v>Other industry systems</v>
      </c>
      <c r="E195" s="89"/>
      <c r="F195" s="107" t="str">
        <f t="shared" si="10"/>
        <v>£000</v>
      </c>
      <c r="G195" s="173"/>
      <c r="H195" s="173"/>
      <c r="I195" s="173"/>
      <c r="J195" s="173"/>
      <c r="K195" s="173"/>
      <c r="L195" s="173"/>
      <c r="M195" s="173"/>
      <c r="N195" s="173"/>
      <c r="O195" s="173"/>
      <c r="P195" s="173"/>
      <c r="Q195" s="173"/>
      <c r="R195" s="173"/>
      <c r="S195" s="173"/>
      <c r="T195" s="173"/>
      <c r="U195" s="173"/>
      <c r="V195" s="173"/>
      <c r="W195" s="173"/>
      <c r="X195" s="173"/>
      <c r="Y195" s="173"/>
      <c r="Z195" s="173"/>
      <c r="AA195" s="173"/>
      <c r="AB195" s="173"/>
      <c r="AC195" s="174"/>
      <c r="AE195" s="507"/>
      <c r="AG195" s="507"/>
      <c r="AI195" s="507"/>
      <c r="AK195" s="202"/>
    </row>
    <row r="196" spans="4:37" ht="12.75" customHeight="1" outlineLevel="1">
      <c r="D196" s="106" t="str">
        <f>'Line Items'!D867</f>
        <v>External Audit fees</v>
      </c>
      <c r="E196" s="89"/>
      <c r="F196" s="107" t="str">
        <f t="shared" si="10"/>
        <v>£000</v>
      </c>
      <c r="G196" s="173"/>
      <c r="H196" s="173"/>
      <c r="I196" s="173"/>
      <c r="J196" s="173"/>
      <c r="K196" s="173"/>
      <c r="L196" s="173"/>
      <c r="M196" s="173"/>
      <c r="N196" s="173"/>
      <c r="O196" s="173"/>
      <c r="P196" s="173"/>
      <c r="Q196" s="173"/>
      <c r="R196" s="173"/>
      <c r="S196" s="173"/>
      <c r="T196" s="173"/>
      <c r="U196" s="173"/>
      <c r="V196" s="173"/>
      <c r="W196" s="173"/>
      <c r="X196" s="173"/>
      <c r="Y196" s="173"/>
      <c r="Z196" s="173"/>
      <c r="AA196" s="173"/>
      <c r="AB196" s="173"/>
      <c r="AC196" s="174"/>
      <c r="AE196" s="507"/>
      <c r="AG196" s="507"/>
      <c r="AI196" s="507"/>
      <c r="AK196" s="202"/>
    </row>
    <row r="197" spans="4:37" ht="12.75" customHeight="1" outlineLevel="1">
      <c r="D197" s="106" t="str">
        <f>'Line Items'!D868</f>
        <v>Other fees to Auditors</v>
      </c>
      <c r="E197" s="89"/>
      <c r="F197" s="107" t="str">
        <f t="shared" si="10"/>
        <v>£000</v>
      </c>
      <c r="G197" s="173"/>
      <c r="H197" s="173"/>
      <c r="I197" s="173"/>
      <c r="J197" s="173"/>
      <c r="K197" s="173"/>
      <c r="L197" s="173"/>
      <c r="M197" s="173"/>
      <c r="N197" s="173"/>
      <c r="O197" s="173"/>
      <c r="P197" s="173"/>
      <c r="Q197" s="173"/>
      <c r="R197" s="173"/>
      <c r="S197" s="173"/>
      <c r="T197" s="173"/>
      <c r="U197" s="173"/>
      <c r="V197" s="173"/>
      <c r="W197" s="173"/>
      <c r="X197" s="173"/>
      <c r="Y197" s="173"/>
      <c r="Z197" s="173"/>
      <c r="AA197" s="173"/>
      <c r="AB197" s="173"/>
      <c r="AC197" s="174"/>
      <c r="AE197" s="507"/>
      <c r="AG197" s="507"/>
      <c r="AI197" s="507"/>
      <c r="AK197" s="202"/>
    </row>
    <row r="198" spans="4:37" ht="12.75" customHeight="1" outlineLevel="1">
      <c r="D198" s="106" t="str">
        <f>'Line Items'!D869</f>
        <v>Legal Fees</v>
      </c>
      <c r="E198" s="89"/>
      <c r="F198" s="107" t="str">
        <f t="shared" si="10"/>
        <v>£000</v>
      </c>
      <c r="G198" s="173"/>
      <c r="H198" s="173"/>
      <c r="I198" s="173"/>
      <c r="J198" s="173"/>
      <c r="K198" s="173"/>
      <c r="L198" s="173"/>
      <c r="M198" s="173"/>
      <c r="N198" s="173"/>
      <c r="O198" s="173"/>
      <c r="P198" s="173"/>
      <c r="Q198" s="173"/>
      <c r="R198" s="173"/>
      <c r="S198" s="173"/>
      <c r="T198" s="173"/>
      <c r="U198" s="173"/>
      <c r="V198" s="173"/>
      <c r="W198" s="173"/>
      <c r="X198" s="173"/>
      <c r="Y198" s="173"/>
      <c r="Z198" s="173"/>
      <c r="AA198" s="173"/>
      <c r="AB198" s="173"/>
      <c r="AC198" s="174"/>
      <c r="AE198" s="507"/>
      <c r="AG198" s="507"/>
      <c r="AI198" s="507"/>
      <c r="AK198" s="202"/>
    </row>
    <row r="199" spans="4:37" ht="12.75" customHeight="1" outlineLevel="1">
      <c r="D199" s="106" t="str">
        <f>'Line Items'!D870</f>
        <v>Other Professional Services</v>
      </c>
      <c r="E199" s="89"/>
      <c r="F199" s="107" t="str">
        <f t="shared" si="10"/>
        <v>£000</v>
      </c>
      <c r="G199" s="173"/>
      <c r="H199" s="173"/>
      <c r="I199" s="173"/>
      <c r="J199" s="173"/>
      <c r="K199" s="173"/>
      <c r="L199" s="173"/>
      <c r="M199" s="173"/>
      <c r="N199" s="173"/>
      <c r="O199" s="173"/>
      <c r="P199" s="173"/>
      <c r="Q199" s="173"/>
      <c r="R199" s="173"/>
      <c r="S199" s="173"/>
      <c r="T199" s="173"/>
      <c r="U199" s="173"/>
      <c r="V199" s="173"/>
      <c r="W199" s="173"/>
      <c r="X199" s="173"/>
      <c r="Y199" s="173"/>
      <c r="Z199" s="173"/>
      <c r="AA199" s="173"/>
      <c r="AB199" s="173"/>
      <c r="AC199" s="174"/>
      <c r="AE199" s="507"/>
      <c r="AG199" s="507"/>
      <c r="AI199" s="507"/>
      <c r="AK199" s="202"/>
    </row>
    <row r="200" spans="4:37" ht="12.75" customHeight="1" outlineLevel="1">
      <c r="D200" s="106" t="str">
        <f>'Line Items'!D871</f>
        <v>Other Contracted Services</v>
      </c>
      <c r="E200" s="89"/>
      <c r="F200" s="107" t="str">
        <f t="shared" si="10"/>
        <v>£000</v>
      </c>
      <c r="G200" s="173"/>
      <c r="H200" s="173"/>
      <c r="I200" s="173"/>
      <c r="J200" s="173"/>
      <c r="K200" s="173"/>
      <c r="L200" s="173"/>
      <c r="M200" s="173"/>
      <c r="N200" s="173"/>
      <c r="O200" s="173"/>
      <c r="P200" s="173"/>
      <c r="Q200" s="173"/>
      <c r="R200" s="173"/>
      <c r="S200" s="173"/>
      <c r="T200" s="173"/>
      <c r="U200" s="173"/>
      <c r="V200" s="173"/>
      <c r="W200" s="173"/>
      <c r="X200" s="173"/>
      <c r="Y200" s="173"/>
      <c r="Z200" s="173"/>
      <c r="AA200" s="173"/>
      <c r="AB200" s="173"/>
      <c r="AC200" s="174"/>
      <c r="AE200" s="507"/>
      <c r="AG200" s="507"/>
      <c r="AI200" s="507"/>
      <c r="AK200" s="202"/>
    </row>
    <row r="201" spans="4:37" ht="12.75" customHeight="1" outlineLevel="1">
      <c r="D201" s="106" t="str">
        <f>'Line Items'!D872</f>
        <v>Additional Industry &amp; Professional Services</v>
      </c>
      <c r="E201" s="89"/>
      <c r="F201" s="107" t="str">
        <f t="shared" si="10"/>
        <v>£000</v>
      </c>
      <c r="G201" s="173"/>
      <c r="H201" s="173"/>
      <c r="I201" s="173"/>
      <c r="J201" s="173"/>
      <c r="K201" s="173"/>
      <c r="L201" s="173"/>
      <c r="M201" s="173"/>
      <c r="N201" s="173"/>
      <c r="O201" s="173"/>
      <c r="P201" s="173"/>
      <c r="Q201" s="173"/>
      <c r="R201" s="173"/>
      <c r="S201" s="173"/>
      <c r="T201" s="173"/>
      <c r="U201" s="173"/>
      <c r="V201" s="173"/>
      <c r="W201" s="173"/>
      <c r="X201" s="173"/>
      <c r="Y201" s="173"/>
      <c r="Z201" s="173"/>
      <c r="AA201" s="173"/>
      <c r="AB201" s="173"/>
      <c r="AC201" s="174"/>
      <c r="AE201" s="507"/>
      <c r="AG201" s="507"/>
      <c r="AI201" s="507"/>
      <c r="AK201" s="202"/>
    </row>
    <row r="202" spans="4:37" ht="12.75" customHeight="1" outlineLevel="1">
      <c r="D202" s="106" t="str">
        <f>'Line Items'!D873</f>
        <v>Cash Collection</v>
      </c>
      <c r="E202" s="89"/>
      <c r="F202" s="107" t="str">
        <f t="shared" si="10"/>
        <v>£000</v>
      </c>
      <c r="G202" s="173"/>
      <c r="H202" s="173"/>
      <c r="I202" s="173"/>
      <c r="J202" s="173"/>
      <c r="K202" s="173"/>
      <c r="L202" s="173"/>
      <c r="M202" s="173"/>
      <c r="N202" s="173"/>
      <c r="O202" s="173"/>
      <c r="P202" s="173"/>
      <c r="Q202" s="173"/>
      <c r="R202" s="173"/>
      <c r="S202" s="173"/>
      <c r="T202" s="173"/>
      <c r="U202" s="173"/>
      <c r="V202" s="173"/>
      <c r="W202" s="173"/>
      <c r="X202" s="173"/>
      <c r="Y202" s="173"/>
      <c r="Z202" s="173"/>
      <c r="AA202" s="173"/>
      <c r="AB202" s="173"/>
      <c r="AC202" s="174"/>
      <c r="AE202" s="507"/>
      <c r="AG202" s="507"/>
      <c r="AI202" s="507"/>
      <c r="AK202" s="202"/>
    </row>
    <row r="203" spans="4:37" ht="12.75" customHeight="1" outlineLevel="1">
      <c r="D203" s="106" t="str">
        <f>'Line Items'!D874</f>
        <v>SFO Station Repairing Lease: Civils - Planned</v>
      </c>
      <c r="E203" s="89"/>
      <c r="F203" s="107" t="str">
        <f t="shared" si="10"/>
        <v>£000</v>
      </c>
      <c r="G203" s="173"/>
      <c r="H203" s="173"/>
      <c r="I203" s="173"/>
      <c r="J203" s="173"/>
      <c r="K203" s="173"/>
      <c r="L203" s="173"/>
      <c r="M203" s="173"/>
      <c r="N203" s="173"/>
      <c r="O203" s="173"/>
      <c r="P203" s="173"/>
      <c r="Q203" s="173"/>
      <c r="R203" s="173"/>
      <c r="S203" s="173"/>
      <c r="T203" s="173"/>
      <c r="U203" s="173"/>
      <c r="V203" s="173"/>
      <c r="W203" s="173"/>
      <c r="X203" s="173"/>
      <c r="Y203" s="173"/>
      <c r="Z203" s="173"/>
      <c r="AA203" s="173"/>
      <c r="AB203" s="173"/>
      <c r="AC203" s="174"/>
      <c r="AE203" s="507"/>
      <c r="AG203" s="507"/>
      <c r="AI203" s="507"/>
      <c r="AK203" s="202"/>
    </row>
    <row r="204" spans="4:37" ht="12.75" customHeight="1" outlineLevel="1">
      <c r="D204" s="106" t="str">
        <f>'Line Items'!D875</f>
        <v>SFO Station Repairing Lease: Civils - Unplanned</v>
      </c>
      <c r="E204" s="89"/>
      <c r="F204" s="107" t="str">
        <f t="shared" si="10"/>
        <v>£000</v>
      </c>
      <c r="G204" s="173"/>
      <c r="H204" s="173"/>
      <c r="I204" s="173"/>
      <c r="J204" s="173"/>
      <c r="K204" s="173"/>
      <c r="L204" s="173"/>
      <c r="M204" s="173"/>
      <c r="N204" s="173"/>
      <c r="O204" s="173"/>
      <c r="P204" s="173"/>
      <c r="Q204" s="173"/>
      <c r="R204" s="173"/>
      <c r="S204" s="173"/>
      <c r="T204" s="173"/>
      <c r="U204" s="173"/>
      <c r="V204" s="173"/>
      <c r="W204" s="173"/>
      <c r="X204" s="173"/>
      <c r="Y204" s="173"/>
      <c r="Z204" s="173"/>
      <c r="AA204" s="173"/>
      <c r="AB204" s="173"/>
      <c r="AC204" s="174"/>
      <c r="AE204" s="507"/>
      <c r="AG204" s="507"/>
      <c r="AI204" s="507"/>
      <c r="AK204" s="202"/>
    </row>
    <row r="205" spans="4:37" ht="12.75" customHeight="1" outlineLevel="1">
      <c r="D205" s="106" t="str">
        <f>'Line Items'!D876</f>
        <v>SFO Station Repairing Lease: M&amp;E - Planned</v>
      </c>
      <c r="E205" s="89"/>
      <c r="F205" s="107" t="str">
        <f t="shared" si="10"/>
        <v>£000</v>
      </c>
      <c r="G205" s="173"/>
      <c r="H205" s="173"/>
      <c r="I205" s="173"/>
      <c r="J205" s="173"/>
      <c r="K205" s="173"/>
      <c r="L205" s="173"/>
      <c r="M205" s="173"/>
      <c r="N205" s="173"/>
      <c r="O205" s="173"/>
      <c r="P205" s="173"/>
      <c r="Q205" s="173"/>
      <c r="R205" s="173"/>
      <c r="S205" s="173"/>
      <c r="T205" s="173"/>
      <c r="U205" s="173"/>
      <c r="V205" s="173"/>
      <c r="W205" s="173"/>
      <c r="X205" s="173"/>
      <c r="Y205" s="173"/>
      <c r="Z205" s="173"/>
      <c r="AA205" s="173"/>
      <c r="AB205" s="173"/>
      <c r="AC205" s="174"/>
      <c r="AE205" s="507"/>
      <c r="AG205" s="507"/>
      <c r="AI205" s="507"/>
      <c r="AK205" s="202"/>
    </row>
    <row r="206" spans="4:37" ht="12.75" customHeight="1" outlineLevel="1">
      <c r="D206" s="106" t="str">
        <f>'Line Items'!D877</f>
        <v>SFO Station Repairing Lease: M&amp;E - Unplanned</v>
      </c>
      <c r="E206" s="89"/>
      <c r="F206" s="107" t="str">
        <f t="shared" si="10"/>
        <v>£000</v>
      </c>
      <c r="G206" s="173"/>
      <c r="H206" s="173"/>
      <c r="I206" s="173"/>
      <c r="J206" s="173"/>
      <c r="K206" s="173"/>
      <c r="L206" s="173"/>
      <c r="M206" s="173"/>
      <c r="N206" s="173"/>
      <c r="O206" s="173"/>
      <c r="P206" s="173"/>
      <c r="Q206" s="173"/>
      <c r="R206" s="173"/>
      <c r="S206" s="173"/>
      <c r="T206" s="173"/>
      <c r="U206" s="173"/>
      <c r="V206" s="173"/>
      <c r="W206" s="173"/>
      <c r="X206" s="173"/>
      <c r="Y206" s="173"/>
      <c r="Z206" s="173"/>
      <c r="AA206" s="173"/>
      <c r="AB206" s="173"/>
      <c r="AC206" s="174"/>
      <c r="AE206" s="507"/>
      <c r="AG206" s="507"/>
      <c r="AI206" s="507"/>
      <c r="AK206" s="202"/>
    </row>
    <row r="207" spans="4:37" ht="12.75" customHeight="1" outlineLevel="1">
      <c r="D207" s="106" t="str">
        <f>'Line Items'!D878</f>
        <v>SFO Station Repairing Lease: Lifts - Planned</v>
      </c>
      <c r="E207" s="89"/>
      <c r="F207" s="107" t="str">
        <f t="shared" si="10"/>
        <v>£000</v>
      </c>
      <c r="G207" s="173"/>
      <c r="H207" s="173"/>
      <c r="I207" s="173"/>
      <c r="J207" s="173"/>
      <c r="K207" s="173"/>
      <c r="L207" s="173"/>
      <c r="M207" s="173"/>
      <c r="N207" s="173"/>
      <c r="O207" s="173"/>
      <c r="P207" s="173"/>
      <c r="Q207" s="173"/>
      <c r="R207" s="173"/>
      <c r="S207" s="173"/>
      <c r="T207" s="173"/>
      <c r="U207" s="173"/>
      <c r="V207" s="173"/>
      <c r="W207" s="173"/>
      <c r="X207" s="173"/>
      <c r="Y207" s="173"/>
      <c r="Z207" s="173"/>
      <c r="AA207" s="173"/>
      <c r="AB207" s="173"/>
      <c r="AC207" s="174"/>
      <c r="AE207" s="507"/>
      <c r="AG207" s="507"/>
      <c r="AI207" s="507"/>
      <c r="AK207" s="202"/>
    </row>
    <row r="208" spans="4:37" ht="12.75" customHeight="1" outlineLevel="1">
      <c r="D208" s="106" t="str">
        <f>'Line Items'!D879</f>
        <v>SFO Station Repairing Lease: Lifts - Unplanned</v>
      </c>
      <c r="E208" s="89"/>
      <c r="F208" s="107" t="str">
        <f t="shared" si="10"/>
        <v>£000</v>
      </c>
      <c r="G208" s="173"/>
      <c r="H208" s="173"/>
      <c r="I208" s="173"/>
      <c r="J208" s="173"/>
      <c r="K208" s="173"/>
      <c r="L208" s="173"/>
      <c r="M208" s="173"/>
      <c r="N208" s="173"/>
      <c r="O208" s="173"/>
      <c r="P208" s="173"/>
      <c r="Q208" s="173"/>
      <c r="R208" s="173"/>
      <c r="S208" s="173"/>
      <c r="T208" s="173"/>
      <c r="U208" s="173"/>
      <c r="V208" s="173"/>
      <c r="W208" s="173"/>
      <c r="X208" s="173"/>
      <c r="Y208" s="173"/>
      <c r="Z208" s="173"/>
      <c r="AA208" s="173"/>
      <c r="AB208" s="173"/>
      <c r="AC208" s="174"/>
      <c r="AE208" s="507"/>
      <c r="AG208" s="507"/>
      <c r="AI208" s="507"/>
      <c r="AK208" s="202"/>
    </row>
    <row r="209" spans="4:37" ht="12.75" customHeight="1" outlineLevel="1">
      <c r="D209" s="106" t="str">
        <f>'Line Items'!D880</f>
        <v>Community Rail Partnership (CRP)</v>
      </c>
      <c r="E209" s="89"/>
      <c r="F209" s="107" t="str">
        <f t="shared" si="10"/>
        <v>£000</v>
      </c>
      <c r="G209" s="173"/>
      <c r="H209" s="173"/>
      <c r="I209" s="173"/>
      <c r="J209" s="173"/>
      <c r="K209" s="173"/>
      <c r="L209" s="173"/>
      <c r="M209" s="173"/>
      <c r="N209" s="173"/>
      <c r="O209" s="173"/>
      <c r="P209" s="173"/>
      <c r="Q209" s="173"/>
      <c r="R209" s="173"/>
      <c r="S209" s="173"/>
      <c r="T209" s="173"/>
      <c r="U209" s="173"/>
      <c r="V209" s="173"/>
      <c r="W209" s="173"/>
      <c r="X209" s="173"/>
      <c r="Y209" s="173"/>
      <c r="Z209" s="173"/>
      <c r="AA209" s="173"/>
      <c r="AB209" s="173"/>
      <c r="AC209" s="174"/>
      <c r="AE209" s="507"/>
      <c r="AG209" s="507"/>
      <c r="AI209" s="507"/>
      <c r="AK209" s="202"/>
    </row>
    <row r="210" spans="4:37" ht="12.75" customHeight="1" outlineLevel="1">
      <c r="D210" s="106" t="str">
        <f>'Line Items'!D881</f>
        <v>Customer and Communities Improvement Fund (CCIF)</v>
      </c>
      <c r="E210" s="89"/>
      <c r="F210" s="107" t="str">
        <f t="shared" si="10"/>
        <v>£000</v>
      </c>
      <c r="G210" s="173"/>
      <c r="H210" s="173"/>
      <c r="I210" s="173"/>
      <c r="J210" s="173"/>
      <c r="K210" s="173"/>
      <c r="L210" s="173"/>
      <c r="M210" s="173"/>
      <c r="N210" s="173"/>
      <c r="O210" s="173"/>
      <c r="P210" s="173"/>
      <c r="Q210" s="173"/>
      <c r="R210" s="173"/>
      <c r="S210" s="173"/>
      <c r="T210" s="173"/>
      <c r="U210" s="173"/>
      <c r="V210" s="173"/>
      <c r="W210" s="173"/>
      <c r="X210" s="173"/>
      <c r="Y210" s="173"/>
      <c r="Z210" s="173"/>
      <c r="AA210" s="173"/>
      <c r="AB210" s="173"/>
      <c r="AC210" s="174"/>
      <c r="AE210" s="507"/>
      <c r="AG210" s="507"/>
      <c r="AI210" s="507"/>
      <c r="AK210" s="202"/>
    </row>
    <row r="211" spans="4:37" ht="12.75" customHeight="1" outlineLevel="1">
      <c r="D211" s="106" t="str">
        <f>'Line Items'!D882</f>
        <v>Service Quality Regime</v>
      </c>
      <c r="E211" s="89"/>
      <c r="F211" s="107" t="str">
        <f t="shared" si="10"/>
        <v>£000</v>
      </c>
      <c r="G211" s="173"/>
      <c r="H211" s="173"/>
      <c r="I211" s="173"/>
      <c r="J211" s="173"/>
      <c r="K211" s="173"/>
      <c r="L211" s="173"/>
      <c r="M211" s="173"/>
      <c r="N211" s="173"/>
      <c r="O211" s="173"/>
      <c r="P211" s="173"/>
      <c r="Q211" s="173"/>
      <c r="R211" s="173"/>
      <c r="S211" s="173"/>
      <c r="T211" s="173"/>
      <c r="U211" s="173"/>
      <c r="V211" s="173"/>
      <c r="W211" s="173"/>
      <c r="X211" s="173"/>
      <c r="Y211" s="173"/>
      <c r="Z211" s="173"/>
      <c r="AA211" s="173"/>
      <c r="AB211" s="173"/>
      <c r="AC211" s="174"/>
      <c r="AE211" s="507"/>
      <c r="AG211" s="507"/>
      <c r="AI211" s="507"/>
      <c r="AK211" s="202"/>
    </row>
    <row r="212" spans="4:37" ht="12.75" customHeight="1" outlineLevel="1">
      <c r="D212" s="106" t="str">
        <f>'Line Items'!D883</f>
        <v>[Industry &amp; Professional Services Line 31]</v>
      </c>
      <c r="E212" s="89"/>
      <c r="F212" s="107" t="str">
        <f t="shared" si="10"/>
        <v>£000</v>
      </c>
      <c r="G212" s="173"/>
      <c r="H212" s="173"/>
      <c r="I212" s="173"/>
      <c r="J212" s="173"/>
      <c r="K212" s="173"/>
      <c r="L212" s="173"/>
      <c r="M212" s="173"/>
      <c r="N212" s="173"/>
      <c r="O212" s="173"/>
      <c r="P212" s="173"/>
      <c r="Q212" s="173"/>
      <c r="R212" s="173"/>
      <c r="S212" s="173"/>
      <c r="T212" s="173"/>
      <c r="U212" s="173"/>
      <c r="V212" s="173"/>
      <c r="W212" s="173"/>
      <c r="X212" s="173"/>
      <c r="Y212" s="173"/>
      <c r="Z212" s="173"/>
      <c r="AA212" s="173"/>
      <c r="AB212" s="173"/>
      <c r="AC212" s="174"/>
      <c r="AE212" s="507"/>
      <c r="AG212" s="507"/>
      <c r="AI212" s="507"/>
      <c r="AK212" s="202"/>
    </row>
    <row r="213" spans="4:37" ht="12.75" customHeight="1" outlineLevel="1">
      <c r="D213" s="106" t="str">
        <f>'Line Items'!D884</f>
        <v>[Industry &amp; Professional Services Line 32]</v>
      </c>
      <c r="E213" s="89"/>
      <c r="F213" s="107" t="str">
        <f t="shared" si="10"/>
        <v>£000</v>
      </c>
      <c r="G213" s="173"/>
      <c r="H213" s="173"/>
      <c r="I213" s="173"/>
      <c r="J213" s="173"/>
      <c r="K213" s="173"/>
      <c r="L213" s="173"/>
      <c r="M213" s="173"/>
      <c r="N213" s="173"/>
      <c r="O213" s="173"/>
      <c r="P213" s="173"/>
      <c r="Q213" s="173"/>
      <c r="R213" s="173"/>
      <c r="S213" s="173"/>
      <c r="T213" s="173"/>
      <c r="U213" s="173"/>
      <c r="V213" s="173"/>
      <c r="W213" s="173"/>
      <c r="X213" s="173"/>
      <c r="Y213" s="173"/>
      <c r="Z213" s="173"/>
      <c r="AA213" s="173"/>
      <c r="AB213" s="173"/>
      <c r="AC213" s="174"/>
      <c r="AE213" s="507"/>
      <c r="AG213" s="507"/>
      <c r="AI213" s="507"/>
      <c r="AK213" s="202"/>
    </row>
    <row r="214" spans="4:37" ht="12.75" customHeight="1" outlineLevel="1">
      <c r="D214" s="106" t="str">
        <f>'Line Items'!D885</f>
        <v>[Industry &amp; Professional Services Line 33]</v>
      </c>
      <c r="E214" s="89"/>
      <c r="F214" s="107" t="str">
        <f t="shared" si="10"/>
        <v>£000</v>
      </c>
      <c r="G214" s="173"/>
      <c r="H214" s="173"/>
      <c r="I214" s="173"/>
      <c r="J214" s="173"/>
      <c r="K214" s="173"/>
      <c r="L214" s="173"/>
      <c r="M214" s="173"/>
      <c r="N214" s="173"/>
      <c r="O214" s="173"/>
      <c r="P214" s="173"/>
      <c r="Q214" s="173"/>
      <c r="R214" s="173"/>
      <c r="S214" s="173"/>
      <c r="T214" s="173"/>
      <c r="U214" s="173"/>
      <c r="V214" s="173"/>
      <c r="W214" s="173"/>
      <c r="X214" s="173"/>
      <c r="Y214" s="173"/>
      <c r="Z214" s="173"/>
      <c r="AA214" s="173"/>
      <c r="AB214" s="173"/>
      <c r="AC214" s="174"/>
      <c r="AE214" s="507"/>
      <c r="AG214" s="507"/>
      <c r="AI214" s="507"/>
      <c r="AK214" s="202"/>
    </row>
    <row r="215" spans="4:37" ht="12.75" customHeight="1" outlineLevel="1">
      <c r="D215" s="106" t="str">
        <f>'Line Items'!D886</f>
        <v>[Industry &amp; Professional Services Line 34]</v>
      </c>
      <c r="E215" s="89"/>
      <c r="F215" s="107" t="str">
        <f t="shared" si="10"/>
        <v>£000</v>
      </c>
      <c r="G215" s="173"/>
      <c r="H215" s="173"/>
      <c r="I215" s="173"/>
      <c r="J215" s="173"/>
      <c r="K215" s="173"/>
      <c r="L215" s="173"/>
      <c r="M215" s="173"/>
      <c r="N215" s="173"/>
      <c r="O215" s="173"/>
      <c r="P215" s="173"/>
      <c r="Q215" s="173"/>
      <c r="R215" s="173"/>
      <c r="S215" s="173"/>
      <c r="T215" s="173"/>
      <c r="U215" s="173"/>
      <c r="V215" s="173"/>
      <c r="W215" s="173"/>
      <c r="X215" s="173"/>
      <c r="Y215" s="173"/>
      <c r="Z215" s="173"/>
      <c r="AA215" s="173"/>
      <c r="AB215" s="173"/>
      <c r="AC215" s="174"/>
      <c r="AE215" s="507"/>
      <c r="AG215" s="507"/>
      <c r="AI215" s="507"/>
      <c r="AK215" s="202"/>
    </row>
    <row r="216" spans="4:37" ht="12.75" customHeight="1" outlineLevel="1">
      <c r="D216" s="106" t="str">
        <f>'Line Items'!D887</f>
        <v>[Industry &amp; Professional Services Line 35]</v>
      </c>
      <c r="E216" s="89"/>
      <c r="F216" s="107" t="str">
        <f t="shared" si="10"/>
        <v>£000</v>
      </c>
      <c r="G216" s="173"/>
      <c r="H216" s="173"/>
      <c r="I216" s="173"/>
      <c r="J216" s="173"/>
      <c r="K216" s="173"/>
      <c r="L216" s="173"/>
      <c r="M216" s="173"/>
      <c r="N216" s="173"/>
      <c r="O216" s="173"/>
      <c r="P216" s="173"/>
      <c r="Q216" s="173"/>
      <c r="R216" s="173"/>
      <c r="S216" s="173"/>
      <c r="T216" s="173"/>
      <c r="U216" s="173"/>
      <c r="V216" s="173"/>
      <c r="W216" s="173"/>
      <c r="X216" s="173"/>
      <c r="Y216" s="173"/>
      <c r="Z216" s="173"/>
      <c r="AA216" s="173"/>
      <c r="AB216" s="173"/>
      <c r="AC216" s="174"/>
      <c r="AE216" s="507"/>
      <c r="AG216" s="507"/>
      <c r="AI216" s="507"/>
      <c r="AK216" s="202"/>
    </row>
    <row r="217" spans="4:37" ht="12.75" customHeight="1" outlineLevel="1">
      <c r="D217" s="106" t="str">
        <f>'Line Items'!D888</f>
        <v>[Industry &amp; Professional Services Line 36]</v>
      </c>
      <c r="E217" s="89"/>
      <c r="F217" s="107" t="str">
        <f t="shared" si="10"/>
        <v>£000</v>
      </c>
      <c r="G217" s="173"/>
      <c r="H217" s="173"/>
      <c r="I217" s="173"/>
      <c r="J217" s="173"/>
      <c r="K217" s="173"/>
      <c r="L217" s="173"/>
      <c r="M217" s="173"/>
      <c r="N217" s="173"/>
      <c r="O217" s="173"/>
      <c r="P217" s="173"/>
      <c r="Q217" s="173"/>
      <c r="R217" s="173"/>
      <c r="S217" s="173"/>
      <c r="T217" s="173"/>
      <c r="U217" s="173"/>
      <c r="V217" s="173"/>
      <c r="W217" s="173"/>
      <c r="X217" s="173"/>
      <c r="Y217" s="173"/>
      <c r="Z217" s="173"/>
      <c r="AA217" s="173"/>
      <c r="AB217" s="173"/>
      <c r="AC217" s="174"/>
      <c r="AE217" s="507"/>
      <c r="AG217" s="507"/>
      <c r="AI217" s="507"/>
      <c r="AK217" s="202"/>
    </row>
    <row r="218" spans="4:37" ht="12.75" customHeight="1" outlineLevel="1">
      <c r="D218" s="106" t="str">
        <f>'Line Items'!D889</f>
        <v>[Industry &amp; Professional Services Line 37]</v>
      </c>
      <c r="E218" s="89"/>
      <c r="F218" s="107" t="str">
        <f t="shared" si="10"/>
        <v>£000</v>
      </c>
      <c r="G218" s="173"/>
      <c r="H218" s="173"/>
      <c r="I218" s="173"/>
      <c r="J218" s="173"/>
      <c r="K218" s="173"/>
      <c r="L218" s="173"/>
      <c r="M218" s="173"/>
      <c r="N218" s="173"/>
      <c r="O218" s="173"/>
      <c r="P218" s="173"/>
      <c r="Q218" s="173"/>
      <c r="R218" s="173"/>
      <c r="S218" s="173"/>
      <c r="T218" s="173"/>
      <c r="U218" s="173"/>
      <c r="V218" s="173"/>
      <c r="W218" s="173"/>
      <c r="X218" s="173"/>
      <c r="Y218" s="173"/>
      <c r="Z218" s="173"/>
      <c r="AA218" s="173"/>
      <c r="AB218" s="173"/>
      <c r="AC218" s="174"/>
      <c r="AE218" s="507"/>
      <c r="AG218" s="507"/>
      <c r="AI218" s="507"/>
      <c r="AK218" s="202"/>
    </row>
    <row r="219" spans="4:37" ht="12.75" customHeight="1" outlineLevel="1">
      <c r="D219" s="106" t="str">
        <f>'Line Items'!D890</f>
        <v>[Industry &amp; Professional Services Line 38]</v>
      </c>
      <c r="E219" s="89"/>
      <c r="F219" s="107" t="str">
        <f t="shared" si="10"/>
        <v>£000</v>
      </c>
      <c r="G219" s="173"/>
      <c r="H219" s="173"/>
      <c r="I219" s="173"/>
      <c r="J219" s="173"/>
      <c r="K219" s="173"/>
      <c r="L219" s="173"/>
      <c r="M219" s="173"/>
      <c r="N219" s="173"/>
      <c r="O219" s="173"/>
      <c r="P219" s="173"/>
      <c r="Q219" s="173"/>
      <c r="R219" s="173"/>
      <c r="S219" s="173"/>
      <c r="T219" s="173"/>
      <c r="U219" s="173"/>
      <c r="V219" s="173"/>
      <c r="W219" s="173"/>
      <c r="X219" s="173"/>
      <c r="Y219" s="173"/>
      <c r="Z219" s="173"/>
      <c r="AA219" s="173"/>
      <c r="AB219" s="173"/>
      <c r="AC219" s="174"/>
      <c r="AE219" s="507"/>
      <c r="AG219" s="507"/>
      <c r="AI219" s="507"/>
      <c r="AK219" s="202"/>
    </row>
    <row r="220" spans="4:37" ht="12.75" customHeight="1" outlineLevel="1">
      <c r="D220" s="106" t="str">
        <f>'Line Items'!D891</f>
        <v>[Industry &amp; Professional Services Line 39]</v>
      </c>
      <c r="E220" s="89"/>
      <c r="F220" s="107" t="str">
        <f t="shared" si="10"/>
        <v>£000</v>
      </c>
      <c r="G220" s="173"/>
      <c r="H220" s="173"/>
      <c r="I220" s="173"/>
      <c r="J220" s="173"/>
      <c r="K220" s="173"/>
      <c r="L220" s="173"/>
      <c r="M220" s="173"/>
      <c r="N220" s="173"/>
      <c r="O220" s="173"/>
      <c r="P220" s="173"/>
      <c r="Q220" s="173"/>
      <c r="R220" s="173"/>
      <c r="S220" s="173"/>
      <c r="T220" s="173"/>
      <c r="U220" s="173"/>
      <c r="V220" s="173"/>
      <c r="W220" s="173"/>
      <c r="X220" s="173"/>
      <c r="Y220" s="173"/>
      <c r="Z220" s="173"/>
      <c r="AA220" s="173"/>
      <c r="AB220" s="173"/>
      <c r="AC220" s="174"/>
      <c r="AE220" s="507"/>
      <c r="AG220" s="507"/>
      <c r="AI220" s="507"/>
      <c r="AK220" s="202"/>
    </row>
    <row r="221" spans="4:37" ht="12.75" customHeight="1" outlineLevel="1">
      <c r="D221" s="106" t="str">
        <f>'Line Items'!D892</f>
        <v>[Industry &amp; Professional Services Line 40]</v>
      </c>
      <c r="E221" s="89"/>
      <c r="F221" s="107" t="str">
        <f t="shared" si="10"/>
        <v>£000</v>
      </c>
      <c r="G221" s="173"/>
      <c r="H221" s="173"/>
      <c r="I221" s="173"/>
      <c r="J221" s="173"/>
      <c r="K221" s="173"/>
      <c r="L221" s="173"/>
      <c r="M221" s="173"/>
      <c r="N221" s="173"/>
      <c r="O221" s="173"/>
      <c r="P221" s="173"/>
      <c r="Q221" s="173"/>
      <c r="R221" s="173"/>
      <c r="S221" s="173"/>
      <c r="T221" s="173"/>
      <c r="U221" s="173"/>
      <c r="V221" s="173"/>
      <c r="W221" s="173"/>
      <c r="X221" s="173"/>
      <c r="Y221" s="173"/>
      <c r="Z221" s="173"/>
      <c r="AA221" s="173"/>
      <c r="AB221" s="173"/>
      <c r="AC221" s="174"/>
      <c r="AE221" s="507"/>
      <c r="AG221" s="507"/>
      <c r="AI221" s="507"/>
      <c r="AK221" s="202"/>
    </row>
    <row r="222" spans="4:37" ht="12.75" customHeight="1" outlineLevel="1">
      <c r="D222" s="106" t="str">
        <f>'Line Items'!D893</f>
        <v>[Industry &amp; Professional Services Line 41]</v>
      </c>
      <c r="E222" s="89"/>
      <c r="F222" s="107" t="str">
        <f t="shared" si="10"/>
        <v>£000</v>
      </c>
      <c r="G222" s="173"/>
      <c r="H222" s="173"/>
      <c r="I222" s="173"/>
      <c r="J222" s="173"/>
      <c r="K222" s="173"/>
      <c r="L222" s="173"/>
      <c r="M222" s="173"/>
      <c r="N222" s="173"/>
      <c r="O222" s="173"/>
      <c r="P222" s="173"/>
      <c r="Q222" s="173"/>
      <c r="R222" s="173"/>
      <c r="S222" s="173"/>
      <c r="T222" s="173"/>
      <c r="U222" s="173"/>
      <c r="V222" s="173"/>
      <c r="W222" s="173"/>
      <c r="X222" s="173"/>
      <c r="Y222" s="173"/>
      <c r="Z222" s="173"/>
      <c r="AA222" s="173"/>
      <c r="AB222" s="173"/>
      <c r="AC222" s="174"/>
      <c r="AE222" s="507"/>
      <c r="AG222" s="507"/>
      <c r="AI222" s="507"/>
      <c r="AK222" s="202"/>
    </row>
    <row r="223" spans="4:37" ht="12.75" customHeight="1" outlineLevel="1">
      <c r="D223" s="106" t="str">
        <f>'Line Items'!D894</f>
        <v>[Industry &amp; Professional Services Line 42]</v>
      </c>
      <c r="E223" s="89"/>
      <c r="F223" s="107" t="str">
        <f t="shared" si="10"/>
        <v>£000</v>
      </c>
      <c r="G223" s="173"/>
      <c r="H223" s="173"/>
      <c r="I223" s="173"/>
      <c r="J223" s="173"/>
      <c r="K223" s="173"/>
      <c r="L223" s="173"/>
      <c r="M223" s="173"/>
      <c r="N223" s="173"/>
      <c r="O223" s="173"/>
      <c r="P223" s="173"/>
      <c r="Q223" s="173"/>
      <c r="R223" s="173"/>
      <c r="S223" s="173"/>
      <c r="T223" s="173"/>
      <c r="U223" s="173"/>
      <c r="V223" s="173"/>
      <c r="W223" s="173"/>
      <c r="X223" s="173"/>
      <c r="Y223" s="173"/>
      <c r="Z223" s="173"/>
      <c r="AA223" s="173"/>
      <c r="AB223" s="173"/>
      <c r="AC223" s="174"/>
      <c r="AE223" s="507"/>
      <c r="AG223" s="507"/>
      <c r="AI223" s="507"/>
      <c r="AK223" s="202"/>
    </row>
    <row r="224" spans="4:37" ht="12.75" customHeight="1" outlineLevel="1">
      <c r="D224" s="106" t="str">
        <f>'Line Items'!D895</f>
        <v>[Industry &amp; Professional Services Line 43]</v>
      </c>
      <c r="E224" s="89"/>
      <c r="F224" s="107" t="str">
        <f t="shared" si="10"/>
        <v>£000</v>
      </c>
      <c r="G224" s="173"/>
      <c r="H224" s="173"/>
      <c r="I224" s="173"/>
      <c r="J224" s="173"/>
      <c r="K224" s="173"/>
      <c r="L224" s="173"/>
      <c r="M224" s="173"/>
      <c r="N224" s="173"/>
      <c r="O224" s="173"/>
      <c r="P224" s="173"/>
      <c r="Q224" s="173"/>
      <c r="R224" s="173"/>
      <c r="S224" s="173"/>
      <c r="T224" s="173"/>
      <c r="U224" s="173"/>
      <c r="V224" s="173"/>
      <c r="W224" s="173"/>
      <c r="X224" s="173"/>
      <c r="Y224" s="173"/>
      <c r="Z224" s="173"/>
      <c r="AA224" s="173"/>
      <c r="AB224" s="173"/>
      <c r="AC224" s="174"/>
      <c r="AE224" s="507"/>
      <c r="AG224" s="507"/>
      <c r="AI224" s="507"/>
      <c r="AK224" s="202"/>
    </row>
    <row r="225" spans="2:37" ht="12.75" customHeight="1" outlineLevel="1">
      <c r="D225" s="106" t="str">
        <f>'Line Items'!D896</f>
        <v>[Industry &amp; Professional Services Line 44]</v>
      </c>
      <c r="E225" s="89"/>
      <c r="F225" s="107" t="str">
        <f t="shared" si="10"/>
        <v>£000</v>
      </c>
      <c r="G225" s="173"/>
      <c r="H225" s="173"/>
      <c r="I225" s="173"/>
      <c r="J225" s="173"/>
      <c r="K225" s="173"/>
      <c r="L225" s="173"/>
      <c r="M225" s="173"/>
      <c r="N225" s="173"/>
      <c r="O225" s="173"/>
      <c r="P225" s="173"/>
      <c r="Q225" s="173"/>
      <c r="R225" s="173"/>
      <c r="S225" s="173"/>
      <c r="T225" s="173"/>
      <c r="U225" s="173"/>
      <c r="V225" s="173"/>
      <c r="W225" s="173"/>
      <c r="X225" s="173"/>
      <c r="Y225" s="173"/>
      <c r="Z225" s="173"/>
      <c r="AA225" s="173"/>
      <c r="AB225" s="173"/>
      <c r="AC225" s="174"/>
      <c r="AE225" s="507"/>
      <c r="AG225" s="507"/>
      <c r="AI225" s="507"/>
      <c r="AK225" s="202"/>
    </row>
    <row r="226" spans="2:37" ht="12.75" customHeight="1" outlineLevel="1">
      <c r="D226" s="117" t="str">
        <f>'Line Items'!D897</f>
        <v>[Industry &amp; Professional Services Line 45]</v>
      </c>
      <c r="E226" s="175"/>
      <c r="F226" s="118" t="str">
        <f>F225</f>
        <v>£000</v>
      </c>
      <c r="G226" s="230"/>
      <c r="H226" s="176"/>
      <c r="I226" s="176"/>
      <c r="J226" s="176"/>
      <c r="K226" s="176"/>
      <c r="L226" s="176"/>
      <c r="M226" s="176"/>
      <c r="N226" s="176"/>
      <c r="O226" s="176"/>
      <c r="P226" s="176"/>
      <c r="Q226" s="176"/>
      <c r="R226" s="176"/>
      <c r="S226" s="176"/>
      <c r="T226" s="176"/>
      <c r="U226" s="176"/>
      <c r="V226" s="176"/>
      <c r="W226" s="176"/>
      <c r="X226" s="176"/>
      <c r="Y226" s="176"/>
      <c r="Z226" s="176"/>
      <c r="AA226" s="176"/>
      <c r="AB226" s="176"/>
      <c r="AC226" s="177"/>
      <c r="AE226" s="508"/>
      <c r="AG226" s="508"/>
      <c r="AI226" s="508"/>
      <c r="AK226" s="203"/>
    </row>
    <row r="227" spans="2:37" ht="12.75" customHeight="1" outlineLevel="1">
      <c r="G227" s="90"/>
      <c r="H227" s="90"/>
      <c r="I227" s="90"/>
      <c r="J227" s="90"/>
      <c r="K227" s="90"/>
      <c r="L227" s="90"/>
      <c r="M227" s="90"/>
      <c r="N227" s="90"/>
      <c r="O227" s="90"/>
      <c r="P227" s="90"/>
      <c r="Q227" s="90"/>
      <c r="R227" s="90"/>
      <c r="S227" s="90"/>
      <c r="T227" s="90"/>
      <c r="U227" s="90"/>
      <c r="V227" s="90"/>
      <c r="W227" s="90"/>
      <c r="X227" s="90"/>
      <c r="Y227" s="90"/>
      <c r="Z227" s="90"/>
      <c r="AA227" s="90"/>
      <c r="AB227" s="90"/>
      <c r="AC227" s="90"/>
      <c r="AE227" s="90"/>
      <c r="AG227" s="90"/>
      <c r="AI227" s="90"/>
    </row>
    <row r="228" spans="2:37" ht="12.75" customHeight="1" outlineLevel="1">
      <c r="D228" s="204" t="str">
        <f>"Total "&amp;B180</f>
        <v>Total Industry &amp; Professional Services</v>
      </c>
      <c r="E228" s="205"/>
      <c r="F228" s="206" t="str">
        <f>F226</f>
        <v>£000</v>
      </c>
      <c r="G228" s="207">
        <f t="shared" ref="G228:AC228" si="11">SUM(G182:G226)</f>
        <v>0</v>
      </c>
      <c r="H228" s="207">
        <f t="shared" si="11"/>
        <v>0</v>
      </c>
      <c r="I228" s="207">
        <f t="shared" si="11"/>
        <v>0</v>
      </c>
      <c r="J228" s="207">
        <f t="shared" si="11"/>
        <v>0</v>
      </c>
      <c r="K228" s="207">
        <f t="shared" si="11"/>
        <v>0</v>
      </c>
      <c r="L228" s="207">
        <f t="shared" si="11"/>
        <v>0</v>
      </c>
      <c r="M228" s="207">
        <f t="shared" si="11"/>
        <v>0</v>
      </c>
      <c r="N228" s="207">
        <f t="shared" si="11"/>
        <v>0</v>
      </c>
      <c r="O228" s="207">
        <f t="shared" si="11"/>
        <v>0</v>
      </c>
      <c r="P228" s="207">
        <f t="shared" si="11"/>
        <v>0</v>
      </c>
      <c r="Q228" s="207">
        <f t="shared" si="11"/>
        <v>0</v>
      </c>
      <c r="R228" s="207">
        <f t="shared" si="11"/>
        <v>0</v>
      </c>
      <c r="S228" s="207">
        <f t="shared" si="11"/>
        <v>0</v>
      </c>
      <c r="T228" s="207">
        <f t="shared" si="11"/>
        <v>0</v>
      </c>
      <c r="U228" s="207">
        <f t="shared" si="11"/>
        <v>0</v>
      </c>
      <c r="V228" s="207">
        <f t="shared" si="11"/>
        <v>0</v>
      </c>
      <c r="W228" s="207">
        <f t="shared" si="11"/>
        <v>0</v>
      </c>
      <c r="X228" s="207">
        <f t="shared" si="11"/>
        <v>0</v>
      </c>
      <c r="Y228" s="207">
        <f t="shared" si="11"/>
        <v>0</v>
      </c>
      <c r="Z228" s="207">
        <f t="shared" si="11"/>
        <v>0</v>
      </c>
      <c r="AA228" s="207">
        <f t="shared" si="11"/>
        <v>0</v>
      </c>
      <c r="AB228" s="207">
        <f t="shared" si="11"/>
        <v>0</v>
      </c>
      <c r="AC228" s="208">
        <f t="shared" si="11"/>
        <v>0</v>
      </c>
      <c r="AE228" s="509">
        <f>SUM(AE182:AE226)</f>
        <v>0</v>
      </c>
      <c r="AG228" s="509">
        <f>SUM(AG182:AG226)</f>
        <v>0</v>
      </c>
      <c r="AI228" s="509">
        <f>SUM(AI182:AI226)</f>
        <v>0</v>
      </c>
      <c r="AK228" s="209"/>
    </row>
    <row r="229" spans="2:37">
      <c r="G229" s="90"/>
      <c r="H229" s="90"/>
      <c r="I229" s="90"/>
      <c r="J229" s="90"/>
      <c r="K229" s="90"/>
      <c r="L229" s="90"/>
      <c r="M229" s="90"/>
      <c r="N229" s="90"/>
      <c r="O229" s="90"/>
      <c r="P229" s="90"/>
      <c r="Q229" s="90"/>
      <c r="R229" s="90"/>
      <c r="S229" s="90"/>
      <c r="T229" s="90"/>
      <c r="U229" s="90"/>
      <c r="V229" s="90"/>
      <c r="W229" s="90"/>
      <c r="X229" s="90"/>
      <c r="Y229" s="90"/>
      <c r="Z229" s="90"/>
      <c r="AA229" s="90"/>
      <c r="AB229" s="90"/>
      <c r="AC229" s="90"/>
      <c r="AE229" s="90"/>
      <c r="AG229" s="90"/>
      <c r="AI229" s="90"/>
    </row>
    <row r="230" spans="2:37" ht="15">
      <c r="B230" s="15" t="str">
        <f>'Line Items'!B899</f>
        <v>Administrative Costs &amp; Other</v>
      </c>
      <c r="C230" s="15"/>
      <c r="D230" s="170"/>
      <c r="E230" s="170"/>
      <c r="F230" s="15"/>
      <c r="G230" s="184"/>
      <c r="H230" s="184"/>
      <c r="I230" s="184"/>
      <c r="J230" s="184"/>
      <c r="K230" s="184"/>
      <c r="L230" s="184"/>
      <c r="M230" s="184"/>
      <c r="N230" s="184"/>
      <c r="O230" s="184"/>
      <c r="P230" s="184"/>
      <c r="Q230" s="184"/>
      <c r="R230" s="184"/>
      <c r="S230" s="184"/>
      <c r="T230" s="184"/>
      <c r="U230" s="184"/>
      <c r="V230" s="184"/>
      <c r="W230" s="184"/>
      <c r="X230" s="184"/>
      <c r="Y230" s="184"/>
      <c r="Z230" s="184"/>
      <c r="AA230" s="184"/>
      <c r="AB230" s="184"/>
      <c r="AC230" s="184"/>
      <c r="AD230" s="15"/>
      <c r="AE230" s="184"/>
      <c r="AF230" s="15"/>
      <c r="AG230" s="184"/>
      <c r="AH230" s="15"/>
      <c r="AI230" s="184"/>
      <c r="AJ230" s="15"/>
      <c r="AK230" s="15"/>
    </row>
    <row r="231" spans="2:37" ht="12.75" customHeight="1" outlineLevel="1">
      <c r="G231" s="90"/>
      <c r="H231" s="90"/>
      <c r="I231" s="90"/>
      <c r="J231" s="90"/>
      <c r="K231" s="90"/>
      <c r="L231" s="90"/>
      <c r="M231" s="90"/>
      <c r="N231" s="90"/>
      <c r="O231" s="90"/>
      <c r="P231" s="90"/>
      <c r="Q231" s="90"/>
      <c r="R231" s="90"/>
      <c r="S231" s="90"/>
      <c r="T231" s="90"/>
      <c r="U231" s="90"/>
      <c r="V231" s="90"/>
      <c r="W231" s="90"/>
      <c r="X231" s="90"/>
      <c r="Y231" s="90"/>
      <c r="Z231" s="90"/>
      <c r="AA231" s="90"/>
      <c r="AB231" s="90"/>
      <c r="AC231" s="90"/>
      <c r="AE231" s="90"/>
      <c r="AG231" s="90"/>
      <c r="AI231" s="90"/>
    </row>
    <row r="232" spans="2:37" ht="12.75" customHeight="1" outlineLevel="1">
      <c r="D232" s="100" t="str">
        <f>'Line Items'!D901</f>
        <v>Telecoms</v>
      </c>
      <c r="E232" s="85"/>
      <c r="F232" s="101" t="s">
        <v>102</v>
      </c>
      <c r="G232" s="172"/>
      <c r="H232" s="171"/>
      <c r="I232" s="171"/>
      <c r="J232" s="171"/>
      <c r="K232" s="171"/>
      <c r="L232" s="171"/>
      <c r="M232" s="171"/>
      <c r="N232" s="171"/>
      <c r="O232" s="171"/>
      <c r="P232" s="171"/>
      <c r="Q232" s="171"/>
      <c r="R232" s="171"/>
      <c r="S232" s="171"/>
      <c r="T232" s="171"/>
      <c r="U232" s="171"/>
      <c r="V232" s="171"/>
      <c r="W232" s="171"/>
      <c r="X232" s="171"/>
      <c r="Y232" s="171"/>
      <c r="Z232" s="171"/>
      <c r="AA232" s="171"/>
      <c r="AB232" s="171"/>
      <c r="AC232" s="410"/>
      <c r="AE232" s="506"/>
      <c r="AG232" s="506"/>
      <c r="AI232" s="506"/>
      <c r="AK232" s="428"/>
    </row>
    <row r="233" spans="2:37" ht="12.75" customHeight="1" outlineLevel="1">
      <c r="D233" s="106" t="str">
        <f>'Line Items'!D902</f>
        <v>Systems &amp; IT</v>
      </c>
      <c r="E233" s="89"/>
      <c r="F233" s="107" t="str">
        <f t="shared" ref="F233:F280" si="12">F232</f>
        <v>£000</v>
      </c>
      <c r="G233" s="173"/>
      <c r="H233" s="173"/>
      <c r="I233" s="173"/>
      <c r="J233" s="173"/>
      <c r="K233" s="173"/>
      <c r="L233" s="173"/>
      <c r="M233" s="173"/>
      <c r="N233" s="173"/>
      <c r="O233" s="173"/>
      <c r="P233" s="173"/>
      <c r="Q233" s="173"/>
      <c r="R233" s="173"/>
      <c r="S233" s="173"/>
      <c r="T233" s="173"/>
      <c r="U233" s="173"/>
      <c r="V233" s="173"/>
      <c r="W233" s="173"/>
      <c r="X233" s="173"/>
      <c r="Y233" s="173"/>
      <c r="Z233" s="173"/>
      <c r="AA233" s="173"/>
      <c r="AB233" s="173"/>
      <c r="AC233" s="174"/>
      <c r="AE233" s="507"/>
      <c r="AG233" s="507"/>
      <c r="AI233" s="507"/>
      <c r="AK233" s="429"/>
    </row>
    <row r="234" spans="2:37" ht="12.75" customHeight="1" outlineLevel="1">
      <c r="D234" s="106" t="str">
        <f>'Line Items'!D903</f>
        <v>Office Equipment</v>
      </c>
      <c r="E234" s="89"/>
      <c r="F234" s="107" t="str">
        <f t="shared" si="12"/>
        <v>£000</v>
      </c>
      <c r="G234" s="173"/>
      <c r="H234" s="173"/>
      <c r="I234" s="173"/>
      <c r="J234" s="173"/>
      <c r="K234" s="173"/>
      <c r="L234" s="173"/>
      <c r="M234" s="173"/>
      <c r="N234" s="173"/>
      <c r="O234" s="173"/>
      <c r="P234" s="173"/>
      <c r="Q234" s="173"/>
      <c r="R234" s="173"/>
      <c r="S234" s="173"/>
      <c r="T234" s="173"/>
      <c r="U234" s="173"/>
      <c r="V234" s="173"/>
      <c r="W234" s="173"/>
      <c r="X234" s="173"/>
      <c r="Y234" s="173"/>
      <c r="Z234" s="173"/>
      <c r="AA234" s="173"/>
      <c r="AB234" s="173"/>
      <c r="AC234" s="174"/>
      <c r="AE234" s="507"/>
      <c r="AG234" s="507"/>
      <c r="AI234" s="507"/>
      <c r="AK234" s="429"/>
    </row>
    <row r="235" spans="2:37" ht="12.75" customHeight="1" outlineLevel="1">
      <c r="D235" s="106" t="str">
        <f>'Line Items'!D904</f>
        <v>Postage &amp; Stationery</v>
      </c>
      <c r="E235" s="89"/>
      <c r="F235" s="107" t="str">
        <f t="shared" si="12"/>
        <v>£000</v>
      </c>
      <c r="G235" s="173"/>
      <c r="H235" s="173"/>
      <c r="I235" s="173"/>
      <c r="J235" s="173"/>
      <c r="K235" s="173"/>
      <c r="L235" s="173"/>
      <c r="M235" s="173"/>
      <c r="N235" s="173"/>
      <c r="O235" s="173"/>
      <c r="P235" s="173"/>
      <c r="Q235" s="173"/>
      <c r="R235" s="173"/>
      <c r="S235" s="173"/>
      <c r="T235" s="173"/>
      <c r="U235" s="173"/>
      <c r="V235" s="173"/>
      <c r="W235" s="173"/>
      <c r="X235" s="173"/>
      <c r="Y235" s="173"/>
      <c r="Z235" s="173"/>
      <c r="AA235" s="173"/>
      <c r="AB235" s="173"/>
      <c r="AC235" s="174"/>
      <c r="AE235" s="507"/>
      <c r="AG235" s="507"/>
      <c r="AI235" s="507"/>
      <c r="AK235" s="429"/>
    </row>
    <row r="236" spans="2:37" ht="12.75" customHeight="1" outlineLevel="1">
      <c r="D236" s="106" t="str">
        <f>'Line Items'!D905</f>
        <v>Advertising</v>
      </c>
      <c r="E236" s="89"/>
      <c r="F236" s="107" t="str">
        <f t="shared" si="12"/>
        <v>£000</v>
      </c>
      <c r="G236" s="173"/>
      <c r="H236" s="173"/>
      <c r="I236" s="173"/>
      <c r="J236" s="173"/>
      <c r="K236" s="173"/>
      <c r="L236" s="173"/>
      <c r="M236" s="173"/>
      <c r="N236" s="173"/>
      <c r="O236" s="173"/>
      <c r="P236" s="173"/>
      <c r="Q236" s="173"/>
      <c r="R236" s="173"/>
      <c r="S236" s="173"/>
      <c r="T236" s="173"/>
      <c r="U236" s="173"/>
      <c r="V236" s="173"/>
      <c r="W236" s="173"/>
      <c r="X236" s="173"/>
      <c r="Y236" s="173"/>
      <c r="Z236" s="173"/>
      <c r="AA236" s="173"/>
      <c r="AB236" s="173"/>
      <c r="AC236" s="174"/>
      <c r="AE236" s="507"/>
      <c r="AG236" s="507"/>
      <c r="AI236" s="507"/>
      <c r="AK236" s="429"/>
    </row>
    <row r="237" spans="2:37" ht="12.75" customHeight="1" outlineLevel="1">
      <c r="D237" s="106" t="str">
        <f>'Line Items'!D906</f>
        <v>Media</v>
      </c>
      <c r="E237" s="89"/>
      <c r="F237" s="107" t="str">
        <f t="shared" si="12"/>
        <v>£000</v>
      </c>
      <c r="G237" s="173"/>
      <c r="H237" s="173"/>
      <c r="I237" s="173"/>
      <c r="J237" s="173"/>
      <c r="K237" s="173"/>
      <c r="L237" s="173"/>
      <c r="M237" s="173"/>
      <c r="N237" s="173"/>
      <c r="O237" s="173"/>
      <c r="P237" s="173"/>
      <c r="Q237" s="173"/>
      <c r="R237" s="173"/>
      <c r="S237" s="173"/>
      <c r="T237" s="173"/>
      <c r="U237" s="173"/>
      <c r="V237" s="173"/>
      <c r="W237" s="173"/>
      <c r="X237" s="173"/>
      <c r="Y237" s="173"/>
      <c r="Z237" s="173"/>
      <c r="AA237" s="173"/>
      <c r="AB237" s="173"/>
      <c r="AC237" s="174"/>
      <c r="AE237" s="507"/>
      <c r="AG237" s="507"/>
      <c r="AI237" s="507"/>
      <c r="AK237" s="429"/>
    </row>
    <row r="238" spans="2:37" ht="12.75" customHeight="1" outlineLevel="1">
      <c r="D238" s="106" t="str">
        <f>'Line Items'!D907</f>
        <v>Other Marketing Costs</v>
      </c>
      <c r="E238" s="89"/>
      <c r="F238" s="107" t="str">
        <f t="shared" si="12"/>
        <v>£000</v>
      </c>
      <c r="G238" s="173"/>
      <c r="H238" s="173"/>
      <c r="I238" s="173"/>
      <c r="J238" s="173"/>
      <c r="K238" s="173"/>
      <c r="L238" s="173"/>
      <c r="M238" s="173"/>
      <c r="N238" s="173"/>
      <c r="O238" s="173"/>
      <c r="P238" s="173"/>
      <c r="Q238" s="173"/>
      <c r="R238" s="173"/>
      <c r="S238" s="173"/>
      <c r="T238" s="173"/>
      <c r="U238" s="173"/>
      <c r="V238" s="173"/>
      <c r="W238" s="173"/>
      <c r="X238" s="173"/>
      <c r="Y238" s="173"/>
      <c r="Z238" s="173"/>
      <c r="AA238" s="173"/>
      <c r="AB238" s="173"/>
      <c r="AC238" s="174"/>
      <c r="AE238" s="507"/>
      <c r="AG238" s="507"/>
      <c r="AI238" s="507"/>
      <c r="AK238" s="429"/>
    </row>
    <row r="239" spans="2:37" ht="12.75" customHeight="1" outlineLevel="1">
      <c r="D239" s="106" t="str">
        <f>'Line Items'!D908</f>
        <v>Insurance</v>
      </c>
      <c r="E239" s="89"/>
      <c r="F239" s="107" t="str">
        <f t="shared" si="12"/>
        <v>£000</v>
      </c>
      <c r="G239" s="173"/>
      <c r="H239" s="173"/>
      <c r="I239" s="173"/>
      <c r="J239" s="173"/>
      <c r="K239" s="173"/>
      <c r="L239" s="173"/>
      <c r="M239" s="173"/>
      <c r="N239" s="173"/>
      <c r="O239" s="173"/>
      <c r="P239" s="173"/>
      <c r="Q239" s="173"/>
      <c r="R239" s="173"/>
      <c r="S239" s="173"/>
      <c r="T239" s="173"/>
      <c r="U239" s="173"/>
      <c r="V239" s="173"/>
      <c r="W239" s="173"/>
      <c r="X239" s="173"/>
      <c r="Y239" s="173"/>
      <c r="Z239" s="173"/>
      <c r="AA239" s="173"/>
      <c r="AB239" s="173"/>
      <c r="AC239" s="174"/>
      <c r="AE239" s="507"/>
      <c r="AG239" s="507"/>
      <c r="AI239" s="507"/>
      <c r="AK239" s="429"/>
    </row>
    <row r="240" spans="2:37" ht="12.75" customHeight="1" outlineLevel="1">
      <c r="D240" s="106" t="str">
        <f>'Line Items'!D909</f>
        <v>Business Rates</v>
      </c>
      <c r="E240" s="89"/>
      <c r="F240" s="107" t="str">
        <f t="shared" si="12"/>
        <v>£000</v>
      </c>
      <c r="G240" s="173"/>
      <c r="H240" s="173"/>
      <c r="I240" s="173"/>
      <c r="J240" s="173"/>
      <c r="K240" s="173"/>
      <c r="L240" s="173"/>
      <c r="M240" s="173"/>
      <c r="N240" s="173"/>
      <c r="O240" s="173"/>
      <c r="P240" s="173"/>
      <c r="Q240" s="173"/>
      <c r="R240" s="173"/>
      <c r="S240" s="173"/>
      <c r="T240" s="173"/>
      <c r="U240" s="173"/>
      <c r="V240" s="173"/>
      <c r="W240" s="173"/>
      <c r="X240" s="173"/>
      <c r="Y240" s="173"/>
      <c r="Z240" s="173"/>
      <c r="AA240" s="173"/>
      <c r="AB240" s="173"/>
      <c r="AC240" s="174"/>
      <c r="AE240" s="507"/>
      <c r="AG240" s="507"/>
      <c r="AI240" s="507"/>
      <c r="AK240" s="429"/>
    </row>
    <row r="241" spans="4:37" ht="12.75" customHeight="1" outlineLevel="1">
      <c r="D241" s="106" t="str">
        <f>'Line Items'!D910</f>
        <v>Building Rents</v>
      </c>
      <c r="E241" s="89"/>
      <c r="F241" s="107" t="str">
        <f t="shared" si="12"/>
        <v>£000</v>
      </c>
      <c r="G241" s="173"/>
      <c r="H241" s="173"/>
      <c r="I241" s="173"/>
      <c r="J241" s="173"/>
      <c r="K241" s="173"/>
      <c r="L241" s="173"/>
      <c r="M241" s="173"/>
      <c r="N241" s="173"/>
      <c r="O241" s="173"/>
      <c r="P241" s="173"/>
      <c r="Q241" s="173"/>
      <c r="R241" s="173"/>
      <c r="S241" s="173"/>
      <c r="T241" s="173"/>
      <c r="U241" s="173"/>
      <c r="V241" s="173"/>
      <c r="W241" s="173"/>
      <c r="X241" s="173"/>
      <c r="Y241" s="173"/>
      <c r="Z241" s="173"/>
      <c r="AA241" s="173"/>
      <c r="AB241" s="173"/>
      <c r="AC241" s="174"/>
      <c r="AE241" s="507"/>
      <c r="AG241" s="507"/>
      <c r="AI241" s="507"/>
      <c r="AK241" s="429"/>
    </row>
    <row r="242" spans="4:37" ht="12.75" customHeight="1" outlineLevel="1">
      <c r="D242" s="106" t="str">
        <f>'Line Items'!D911</f>
        <v>Bank Charges</v>
      </c>
      <c r="E242" s="89"/>
      <c r="F242" s="107" t="str">
        <f t="shared" si="12"/>
        <v>£000</v>
      </c>
      <c r="G242" s="173"/>
      <c r="H242" s="173"/>
      <c r="I242" s="173"/>
      <c r="J242" s="173"/>
      <c r="K242" s="173"/>
      <c r="L242" s="173"/>
      <c r="M242" s="173"/>
      <c r="N242" s="173"/>
      <c r="O242" s="173"/>
      <c r="P242" s="173"/>
      <c r="Q242" s="173"/>
      <c r="R242" s="173"/>
      <c r="S242" s="173"/>
      <c r="T242" s="173"/>
      <c r="U242" s="173"/>
      <c r="V242" s="173"/>
      <c r="W242" s="173"/>
      <c r="X242" s="173"/>
      <c r="Y242" s="173"/>
      <c r="Z242" s="173"/>
      <c r="AA242" s="173"/>
      <c r="AB242" s="173"/>
      <c r="AC242" s="174"/>
      <c r="AE242" s="507"/>
      <c r="AG242" s="507"/>
      <c r="AI242" s="507"/>
      <c r="AK242" s="429"/>
    </row>
    <row r="243" spans="4:37" ht="12.75" customHeight="1" outlineLevel="1">
      <c r="D243" s="106" t="str">
        <f>'Line Items'!D912</f>
        <v>Waste Disposal</v>
      </c>
      <c r="E243" s="89"/>
      <c r="F243" s="107" t="str">
        <f t="shared" si="12"/>
        <v>£000</v>
      </c>
      <c r="G243" s="173"/>
      <c r="H243" s="173"/>
      <c r="I243" s="173"/>
      <c r="J243" s="173"/>
      <c r="K243" s="173"/>
      <c r="L243" s="173"/>
      <c r="M243" s="173"/>
      <c r="N243" s="173"/>
      <c r="O243" s="173"/>
      <c r="P243" s="173"/>
      <c r="Q243" s="173"/>
      <c r="R243" s="173"/>
      <c r="S243" s="173"/>
      <c r="T243" s="173"/>
      <c r="U243" s="173"/>
      <c r="V243" s="173"/>
      <c r="W243" s="173"/>
      <c r="X243" s="173"/>
      <c r="Y243" s="173"/>
      <c r="Z243" s="173"/>
      <c r="AA243" s="173"/>
      <c r="AB243" s="173"/>
      <c r="AC243" s="174"/>
      <c r="AE243" s="507"/>
      <c r="AG243" s="507"/>
      <c r="AI243" s="507"/>
      <c r="AK243" s="429"/>
    </row>
    <row r="244" spans="4:37" ht="12.75" customHeight="1" outlineLevel="1">
      <c r="D244" s="106" t="str">
        <f>'Line Items'!D913</f>
        <v>Subscriptions</v>
      </c>
      <c r="E244" s="89"/>
      <c r="F244" s="107" t="str">
        <f t="shared" si="12"/>
        <v>£000</v>
      </c>
      <c r="G244" s="173"/>
      <c r="H244" s="173"/>
      <c r="I244" s="173"/>
      <c r="J244" s="173"/>
      <c r="K244" s="173"/>
      <c r="L244" s="173"/>
      <c r="M244" s="173"/>
      <c r="N244" s="173"/>
      <c r="O244" s="173"/>
      <c r="P244" s="173"/>
      <c r="Q244" s="173"/>
      <c r="R244" s="173"/>
      <c r="S244" s="173"/>
      <c r="T244" s="173"/>
      <c r="U244" s="173"/>
      <c r="V244" s="173"/>
      <c r="W244" s="173"/>
      <c r="X244" s="173"/>
      <c r="Y244" s="173"/>
      <c r="Z244" s="173"/>
      <c r="AA244" s="173"/>
      <c r="AB244" s="173"/>
      <c r="AC244" s="174"/>
      <c r="AE244" s="507"/>
      <c r="AG244" s="507"/>
      <c r="AI244" s="507"/>
      <c r="AK244" s="429"/>
    </row>
    <row r="245" spans="4:37" ht="12.75" customHeight="1" outlineLevel="1">
      <c r="D245" s="106" t="str">
        <f>'Line Items'!D914</f>
        <v>Road Vehicles</v>
      </c>
      <c r="E245" s="89"/>
      <c r="F245" s="107" t="str">
        <f t="shared" si="12"/>
        <v>£000</v>
      </c>
      <c r="G245" s="173"/>
      <c r="H245" s="173"/>
      <c r="I245" s="173"/>
      <c r="J245" s="173"/>
      <c r="K245" s="173"/>
      <c r="L245" s="173"/>
      <c r="M245" s="173"/>
      <c r="N245" s="173"/>
      <c r="O245" s="173"/>
      <c r="P245" s="173"/>
      <c r="Q245" s="173"/>
      <c r="R245" s="173"/>
      <c r="S245" s="173"/>
      <c r="T245" s="173"/>
      <c r="U245" s="173"/>
      <c r="V245" s="173"/>
      <c r="W245" s="173"/>
      <c r="X245" s="173"/>
      <c r="Y245" s="173"/>
      <c r="Z245" s="173"/>
      <c r="AA245" s="173"/>
      <c r="AB245" s="173"/>
      <c r="AC245" s="174"/>
      <c r="AE245" s="507"/>
      <c r="AG245" s="507"/>
      <c r="AI245" s="507"/>
      <c r="AK245" s="429"/>
    </row>
    <row r="246" spans="4:37" ht="12.75" customHeight="1" outlineLevel="1">
      <c r="D246" s="106" t="str">
        <f>'Line Items'!D915</f>
        <v>Property</v>
      </c>
      <c r="E246" s="89"/>
      <c r="F246" s="107" t="str">
        <f t="shared" si="12"/>
        <v>£000</v>
      </c>
      <c r="G246" s="173"/>
      <c r="H246" s="173"/>
      <c r="I246" s="173"/>
      <c r="J246" s="173"/>
      <c r="K246" s="173"/>
      <c r="L246" s="173"/>
      <c r="M246" s="173"/>
      <c r="N246" s="173"/>
      <c r="O246" s="173"/>
      <c r="P246" s="173"/>
      <c r="Q246" s="173"/>
      <c r="R246" s="173"/>
      <c r="S246" s="173"/>
      <c r="T246" s="173"/>
      <c r="U246" s="173"/>
      <c r="V246" s="173"/>
      <c r="W246" s="173"/>
      <c r="X246" s="173"/>
      <c r="Y246" s="173"/>
      <c r="Z246" s="173"/>
      <c r="AA246" s="173"/>
      <c r="AB246" s="173"/>
      <c r="AC246" s="174"/>
      <c r="AE246" s="507"/>
      <c r="AG246" s="507"/>
      <c r="AI246" s="507"/>
      <c r="AK246" s="429"/>
    </row>
    <row r="247" spans="4:37" ht="12.75" customHeight="1" outlineLevel="1">
      <c r="D247" s="106" t="str">
        <f>'Line Items'!D916</f>
        <v>Office Utilities &amp; Maintenance</v>
      </c>
      <c r="E247" s="89"/>
      <c r="F247" s="107" t="str">
        <f t="shared" si="12"/>
        <v>£000</v>
      </c>
      <c r="G247" s="173"/>
      <c r="H247" s="173"/>
      <c r="I247" s="173"/>
      <c r="J247" s="173"/>
      <c r="K247" s="173"/>
      <c r="L247" s="173"/>
      <c r="M247" s="173"/>
      <c r="N247" s="173"/>
      <c r="O247" s="173"/>
      <c r="P247" s="173"/>
      <c r="Q247" s="173"/>
      <c r="R247" s="173"/>
      <c r="S247" s="173"/>
      <c r="T247" s="173"/>
      <c r="U247" s="173"/>
      <c r="V247" s="173"/>
      <c r="W247" s="173"/>
      <c r="X247" s="173"/>
      <c r="Y247" s="173"/>
      <c r="Z247" s="173"/>
      <c r="AA247" s="173"/>
      <c r="AB247" s="173"/>
      <c r="AC247" s="174"/>
      <c r="AE247" s="507"/>
      <c r="AG247" s="507"/>
      <c r="AI247" s="507"/>
      <c r="AK247" s="429"/>
    </row>
    <row r="248" spans="4:37" ht="12.75" customHeight="1" outlineLevel="1">
      <c r="D248" s="106" t="str">
        <f>'Line Items'!D917</f>
        <v>Office Security</v>
      </c>
      <c r="E248" s="89"/>
      <c r="F248" s="107" t="str">
        <f t="shared" si="12"/>
        <v>£000</v>
      </c>
      <c r="G248" s="173"/>
      <c r="H248" s="173"/>
      <c r="I248" s="173"/>
      <c r="J248" s="173"/>
      <c r="K248" s="173"/>
      <c r="L248" s="173"/>
      <c r="M248" s="173"/>
      <c r="N248" s="173"/>
      <c r="O248" s="173"/>
      <c r="P248" s="173"/>
      <c r="Q248" s="173"/>
      <c r="R248" s="173"/>
      <c r="S248" s="173"/>
      <c r="T248" s="173"/>
      <c r="U248" s="173"/>
      <c r="V248" s="173"/>
      <c r="W248" s="173"/>
      <c r="X248" s="173"/>
      <c r="Y248" s="173"/>
      <c r="Z248" s="173"/>
      <c r="AA248" s="173"/>
      <c r="AB248" s="173"/>
      <c r="AC248" s="174"/>
      <c r="AE248" s="507"/>
      <c r="AG248" s="507"/>
      <c r="AI248" s="507"/>
      <c r="AK248" s="429"/>
    </row>
    <row r="249" spans="4:37" ht="12.75" customHeight="1" outlineLevel="1">
      <c r="D249" s="106" t="str">
        <f>'Line Items'!D918</f>
        <v>Management Fee</v>
      </c>
      <c r="E249" s="89"/>
      <c r="F249" s="107" t="str">
        <f t="shared" si="12"/>
        <v>£000</v>
      </c>
      <c r="G249" s="173"/>
      <c r="H249" s="173"/>
      <c r="I249" s="173"/>
      <c r="J249" s="173"/>
      <c r="K249" s="173"/>
      <c r="L249" s="173"/>
      <c r="M249" s="173"/>
      <c r="N249" s="173"/>
      <c r="O249" s="173"/>
      <c r="P249" s="173"/>
      <c r="Q249" s="173"/>
      <c r="R249" s="173"/>
      <c r="S249" s="173"/>
      <c r="T249" s="173"/>
      <c r="U249" s="173"/>
      <c r="V249" s="173"/>
      <c r="W249" s="173"/>
      <c r="X249" s="173"/>
      <c r="Y249" s="173"/>
      <c r="Z249" s="173"/>
      <c r="AA249" s="173"/>
      <c r="AB249" s="173"/>
      <c r="AC249" s="174"/>
      <c r="AE249" s="507"/>
      <c r="AG249" s="507"/>
      <c r="AI249" s="507"/>
      <c r="AK249" s="429"/>
    </row>
    <row r="250" spans="4:37" ht="12.75" customHeight="1" outlineLevel="1">
      <c r="D250" s="106" t="str">
        <f>'Line Items'!D919</f>
        <v>NPS Contingency</v>
      </c>
      <c r="E250" s="89"/>
      <c r="F250" s="107" t="str">
        <f t="shared" si="12"/>
        <v>£000</v>
      </c>
      <c r="G250" s="173"/>
      <c r="H250" s="173"/>
      <c r="I250" s="173"/>
      <c r="J250" s="173"/>
      <c r="K250" s="173"/>
      <c r="L250" s="173"/>
      <c r="M250" s="173"/>
      <c r="N250" s="173"/>
      <c r="O250" s="173"/>
      <c r="P250" s="173"/>
      <c r="Q250" s="173"/>
      <c r="R250" s="173"/>
      <c r="S250" s="173"/>
      <c r="T250" s="173"/>
      <c r="U250" s="173"/>
      <c r="V250" s="173"/>
      <c r="W250" s="173"/>
      <c r="X250" s="173"/>
      <c r="Y250" s="173"/>
      <c r="Z250" s="173"/>
      <c r="AA250" s="173"/>
      <c r="AB250" s="173"/>
      <c r="AC250" s="174"/>
      <c r="AE250" s="507"/>
      <c r="AG250" s="507"/>
      <c r="AI250" s="507"/>
      <c r="AK250" s="429"/>
    </row>
    <row r="251" spans="4:37" ht="12.75" customHeight="1" outlineLevel="1">
      <c r="D251" s="106" t="str">
        <f>'Line Items'!D920</f>
        <v>Bad Debts</v>
      </c>
      <c r="E251" s="89"/>
      <c r="F251" s="107" t="str">
        <f t="shared" si="12"/>
        <v>£000</v>
      </c>
      <c r="G251" s="173"/>
      <c r="H251" s="173"/>
      <c r="I251" s="173"/>
      <c r="J251" s="173"/>
      <c r="K251" s="173"/>
      <c r="L251" s="173"/>
      <c r="M251" s="173"/>
      <c r="N251" s="173"/>
      <c r="O251" s="173"/>
      <c r="P251" s="173"/>
      <c r="Q251" s="173"/>
      <c r="R251" s="173"/>
      <c r="S251" s="173"/>
      <c r="T251" s="173"/>
      <c r="U251" s="173"/>
      <c r="V251" s="173"/>
      <c r="W251" s="173"/>
      <c r="X251" s="173"/>
      <c r="Y251" s="173"/>
      <c r="Z251" s="173"/>
      <c r="AA251" s="173"/>
      <c r="AB251" s="173"/>
      <c r="AC251" s="174"/>
      <c r="AE251" s="507"/>
      <c r="AG251" s="507"/>
      <c r="AI251" s="507"/>
      <c r="AK251" s="429"/>
    </row>
    <row r="252" spans="4:37" ht="12.75" customHeight="1" outlineLevel="1">
      <c r="D252" s="106" t="str">
        <f>'Line Items'!D921</f>
        <v>Access to Season Ticket Initiative</v>
      </c>
      <c r="E252" s="89"/>
      <c r="F252" s="107" t="str">
        <f t="shared" si="12"/>
        <v>£000</v>
      </c>
      <c r="G252" s="173"/>
      <c r="H252" s="173"/>
      <c r="I252" s="173"/>
      <c r="J252" s="173"/>
      <c r="K252" s="173"/>
      <c r="L252" s="173"/>
      <c r="M252" s="173"/>
      <c r="N252" s="173"/>
      <c r="O252" s="173"/>
      <c r="P252" s="173"/>
      <c r="Q252" s="173"/>
      <c r="R252" s="173"/>
      <c r="S252" s="173"/>
      <c r="T252" s="173"/>
      <c r="U252" s="173"/>
      <c r="V252" s="173"/>
      <c r="W252" s="173"/>
      <c r="X252" s="173"/>
      <c r="Y252" s="173"/>
      <c r="Z252" s="173"/>
      <c r="AA252" s="173"/>
      <c r="AB252" s="173"/>
      <c r="AC252" s="174"/>
      <c r="AE252" s="507"/>
      <c r="AG252" s="507"/>
      <c r="AI252" s="507"/>
      <c r="AK252" s="429"/>
    </row>
    <row r="253" spans="4:37" ht="12.75" customHeight="1" outlineLevel="1">
      <c r="D253" s="106" t="str">
        <f>'Line Items'!D922</f>
        <v>Road Vehicle Maintenance</v>
      </c>
      <c r="E253" s="89"/>
      <c r="F253" s="107" t="str">
        <f t="shared" si="12"/>
        <v>£000</v>
      </c>
      <c r="G253" s="173"/>
      <c r="H253" s="173"/>
      <c r="I253" s="173"/>
      <c r="J253" s="173"/>
      <c r="K253" s="173"/>
      <c r="L253" s="173"/>
      <c r="M253" s="173"/>
      <c r="N253" s="173"/>
      <c r="O253" s="173"/>
      <c r="P253" s="173"/>
      <c r="Q253" s="173"/>
      <c r="R253" s="173"/>
      <c r="S253" s="173"/>
      <c r="T253" s="173"/>
      <c r="U253" s="173"/>
      <c r="V253" s="173"/>
      <c r="W253" s="173"/>
      <c r="X253" s="173"/>
      <c r="Y253" s="173"/>
      <c r="Z253" s="173"/>
      <c r="AA253" s="173"/>
      <c r="AB253" s="173"/>
      <c r="AC253" s="174"/>
      <c r="AE253" s="507"/>
      <c r="AG253" s="507"/>
      <c r="AI253" s="507"/>
      <c r="AK253" s="202"/>
    </row>
    <row r="254" spans="4:37" ht="12.75" customHeight="1" outlineLevel="1">
      <c r="D254" s="106" t="str">
        <f>'Line Items'!D923</f>
        <v>Train counts and Ticketless travel surveys</v>
      </c>
      <c r="E254" s="89"/>
      <c r="F254" s="107" t="str">
        <f t="shared" si="12"/>
        <v>£000</v>
      </c>
      <c r="G254" s="173"/>
      <c r="H254" s="173"/>
      <c r="I254" s="173"/>
      <c r="J254" s="173"/>
      <c r="K254" s="173"/>
      <c r="L254" s="173"/>
      <c r="M254" s="173"/>
      <c r="N254" s="173"/>
      <c r="O254" s="173"/>
      <c r="P254" s="173"/>
      <c r="Q254" s="173"/>
      <c r="R254" s="173"/>
      <c r="S254" s="173"/>
      <c r="T254" s="173"/>
      <c r="U254" s="173"/>
      <c r="V254" s="173"/>
      <c r="W254" s="173"/>
      <c r="X254" s="173"/>
      <c r="Y254" s="173"/>
      <c r="Z254" s="173"/>
      <c r="AA254" s="173"/>
      <c r="AB254" s="173"/>
      <c r="AC254" s="174"/>
      <c r="AE254" s="507"/>
      <c r="AG254" s="507"/>
      <c r="AI254" s="507"/>
      <c r="AK254" s="202"/>
    </row>
    <row r="255" spans="4:37" ht="12.75" customHeight="1" outlineLevel="1">
      <c r="D255" s="106" t="str">
        <f>'Line Items'!D924</f>
        <v>Stamp Duty</v>
      </c>
      <c r="E255" s="89"/>
      <c r="F255" s="107" t="str">
        <f t="shared" si="12"/>
        <v>£000</v>
      </c>
      <c r="G255" s="173"/>
      <c r="H255" s="173"/>
      <c r="I255" s="173"/>
      <c r="J255" s="173"/>
      <c r="K255" s="173"/>
      <c r="L255" s="173"/>
      <c r="M255" s="173"/>
      <c r="N255" s="173"/>
      <c r="O255" s="173"/>
      <c r="P255" s="173"/>
      <c r="Q255" s="173"/>
      <c r="R255" s="173"/>
      <c r="S255" s="173"/>
      <c r="T255" s="173"/>
      <c r="U255" s="173"/>
      <c r="V255" s="173"/>
      <c r="W255" s="173"/>
      <c r="X255" s="173"/>
      <c r="Y255" s="173"/>
      <c r="Z255" s="173"/>
      <c r="AA255" s="173"/>
      <c r="AB255" s="173"/>
      <c r="AC255" s="174"/>
      <c r="AE255" s="507"/>
      <c r="AG255" s="507"/>
      <c r="AI255" s="507"/>
      <c r="AK255" s="202"/>
    </row>
    <row r="256" spans="4:37" ht="12.75" customHeight="1" outlineLevel="1">
      <c r="D256" s="106" t="str">
        <f>'Line Items'!D925</f>
        <v>Publications &amp; periodicals</v>
      </c>
      <c r="E256" s="89"/>
      <c r="F256" s="107" t="str">
        <f t="shared" si="12"/>
        <v>£000</v>
      </c>
      <c r="G256" s="173"/>
      <c r="H256" s="173"/>
      <c r="I256" s="173"/>
      <c r="J256" s="173"/>
      <c r="K256" s="173"/>
      <c r="L256" s="173"/>
      <c r="M256" s="173"/>
      <c r="N256" s="173"/>
      <c r="O256" s="173"/>
      <c r="P256" s="173"/>
      <c r="Q256" s="173"/>
      <c r="R256" s="173"/>
      <c r="S256" s="173"/>
      <c r="T256" s="173"/>
      <c r="U256" s="173"/>
      <c r="V256" s="173"/>
      <c r="W256" s="173"/>
      <c r="X256" s="173"/>
      <c r="Y256" s="173"/>
      <c r="Z256" s="173"/>
      <c r="AA256" s="173"/>
      <c r="AB256" s="173"/>
      <c r="AC256" s="174"/>
      <c r="AE256" s="507"/>
      <c r="AG256" s="507"/>
      <c r="AI256" s="507"/>
      <c r="AK256" s="202"/>
    </row>
    <row r="257" spans="4:37" ht="12.75" customHeight="1" outlineLevel="1">
      <c r="D257" s="106" t="str">
        <f>'Line Items'!D926</f>
        <v>Passenger information / website</v>
      </c>
      <c r="E257" s="89"/>
      <c r="F257" s="107" t="str">
        <f t="shared" si="12"/>
        <v>£000</v>
      </c>
      <c r="G257" s="173"/>
      <c r="H257" s="173"/>
      <c r="I257" s="173"/>
      <c r="J257" s="173"/>
      <c r="K257" s="173"/>
      <c r="L257" s="173"/>
      <c r="M257" s="173"/>
      <c r="N257" s="173"/>
      <c r="O257" s="173"/>
      <c r="P257" s="173"/>
      <c r="Q257" s="173"/>
      <c r="R257" s="173"/>
      <c r="S257" s="173"/>
      <c r="T257" s="173"/>
      <c r="U257" s="173"/>
      <c r="V257" s="173"/>
      <c r="W257" s="173"/>
      <c r="X257" s="173"/>
      <c r="Y257" s="173"/>
      <c r="Z257" s="173"/>
      <c r="AA257" s="173"/>
      <c r="AB257" s="173"/>
      <c r="AC257" s="174"/>
      <c r="AE257" s="507"/>
      <c r="AG257" s="507"/>
      <c r="AI257" s="507"/>
      <c r="AK257" s="202"/>
    </row>
    <row r="258" spans="4:37" ht="12.75" customHeight="1" outlineLevel="1">
      <c r="D258" s="106" t="str">
        <f>'Line Items'!D927</f>
        <v>Printing</v>
      </c>
      <c r="E258" s="89"/>
      <c r="F258" s="107" t="str">
        <f t="shared" si="12"/>
        <v>£000</v>
      </c>
      <c r="G258" s="173"/>
      <c r="H258" s="173"/>
      <c r="I258" s="173"/>
      <c r="J258" s="173"/>
      <c r="K258" s="173"/>
      <c r="L258" s="173"/>
      <c r="M258" s="173"/>
      <c r="N258" s="173"/>
      <c r="O258" s="173"/>
      <c r="P258" s="173"/>
      <c r="Q258" s="173"/>
      <c r="R258" s="173"/>
      <c r="S258" s="173"/>
      <c r="T258" s="173"/>
      <c r="U258" s="173"/>
      <c r="V258" s="173"/>
      <c r="W258" s="173"/>
      <c r="X258" s="173"/>
      <c r="Y258" s="173"/>
      <c r="Z258" s="173"/>
      <c r="AA258" s="173"/>
      <c r="AB258" s="173"/>
      <c r="AC258" s="174"/>
      <c r="AE258" s="507"/>
      <c r="AG258" s="507"/>
      <c r="AI258" s="507"/>
      <c r="AK258" s="202"/>
    </row>
    <row r="259" spans="4:37" ht="12.75" customHeight="1" outlineLevel="1">
      <c r="D259" s="106" t="str">
        <f>'Line Items'!D928</f>
        <v>Quality and Safety</v>
      </c>
      <c r="E259" s="89"/>
      <c r="F259" s="107" t="str">
        <f t="shared" si="12"/>
        <v>£000</v>
      </c>
      <c r="G259" s="173"/>
      <c r="H259" s="173"/>
      <c r="I259" s="173"/>
      <c r="J259" s="173"/>
      <c r="K259" s="173"/>
      <c r="L259" s="214"/>
      <c r="M259" s="173"/>
      <c r="N259" s="173"/>
      <c r="O259" s="173"/>
      <c r="P259" s="173"/>
      <c r="Q259" s="173"/>
      <c r="R259" s="173"/>
      <c r="S259" s="173"/>
      <c r="T259" s="173"/>
      <c r="U259" s="173"/>
      <c r="V259" s="173"/>
      <c r="W259" s="173"/>
      <c r="X259" s="173"/>
      <c r="Y259" s="173"/>
      <c r="Z259" s="173"/>
      <c r="AA259" s="173"/>
      <c r="AB259" s="173"/>
      <c r="AC259" s="174"/>
      <c r="AE259" s="507"/>
      <c r="AG259" s="507"/>
      <c r="AI259" s="507"/>
      <c r="AK259" s="202"/>
    </row>
    <row r="260" spans="4:37" ht="12.75" customHeight="1" outlineLevel="1">
      <c r="D260" s="106" t="str">
        <f>'Line Items'!D929</f>
        <v>Matched funding option</v>
      </c>
      <c r="E260" s="89"/>
      <c r="F260" s="107" t="str">
        <f t="shared" si="12"/>
        <v>£000</v>
      </c>
      <c r="G260" s="214"/>
      <c r="H260" s="173"/>
      <c r="I260" s="173"/>
      <c r="J260" s="173"/>
      <c r="K260" s="173"/>
      <c r="L260" s="173"/>
      <c r="M260" s="173"/>
      <c r="N260" s="173"/>
      <c r="O260" s="173"/>
      <c r="P260" s="173"/>
      <c r="Q260" s="173"/>
      <c r="R260" s="173"/>
      <c r="S260" s="173"/>
      <c r="T260" s="173"/>
      <c r="U260" s="173"/>
      <c r="V260" s="173"/>
      <c r="W260" s="173"/>
      <c r="X260" s="173"/>
      <c r="Y260" s="173"/>
      <c r="Z260" s="173"/>
      <c r="AA260" s="173"/>
      <c r="AB260" s="173"/>
      <c r="AC260" s="174"/>
      <c r="AE260" s="507"/>
      <c r="AG260" s="507"/>
      <c r="AI260" s="507"/>
      <c r="AK260" s="202"/>
    </row>
    <row r="261" spans="4:37" ht="12.75" customHeight="1" outlineLevel="1">
      <c r="D261" s="106" t="str">
        <f>'Line Items'!D930</f>
        <v>Climate Change Levy</v>
      </c>
      <c r="E261" s="89"/>
      <c r="F261" s="107" t="str">
        <f t="shared" si="12"/>
        <v>£000</v>
      </c>
      <c r="G261" s="214"/>
      <c r="H261" s="173"/>
      <c r="I261" s="173"/>
      <c r="J261" s="173"/>
      <c r="K261" s="173"/>
      <c r="L261" s="173"/>
      <c r="M261" s="173"/>
      <c r="N261" s="173"/>
      <c r="O261" s="173"/>
      <c r="P261" s="173"/>
      <c r="Q261" s="173"/>
      <c r="R261" s="173"/>
      <c r="S261" s="173"/>
      <c r="T261" s="173"/>
      <c r="U261" s="173"/>
      <c r="V261" s="173"/>
      <c r="W261" s="173"/>
      <c r="X261" s="173"/>
      <c r="Y261" s="173"/>
      <c r="Z261" s="173"/>
      <c r="AA261" s="173"/>
      <c r="AB261" s="173"/>
      <c r="AC261" s="174"/>
      <c r="AE261" s="507"/>
      <c r="AG261" s="507"/>
      <c r="AI261" s="507"/>
      <c r="AK261" s="202"/>
    </row>
    <row r="262" spans="4:37" ht="12.75" customHeight="1" outlineLevel="1">
      <c r="D262" s="106" t="str">
        <f>'Line Items'!D931</f>
        <v>Credit Card Charges</v>
      </c>
      <c r="E262" s="89"/>
      <c r="F262" s="107" t="str">
        <f t="shared" si="12"/>
        <v>£000</v>
      </c>
      <c r="G262" s="214"/>
      <c r="H262" s="173"/>
      <c r="I262" s="173"/>
      <c r="J262" s="173"/>
      <c r="K262" s="173"/>
      <c r="L262" s="173"/>
      <c r="M262" s="173"/>
      <c r="N262" s="173"/>
      <c r="O262" s="173"/>
      <c r="P262" s="173"/>
      <c r="Q262" s="173"/>
      <c r="R262" s="173"/>
      <c r="S262" s="173"/>
      <c r="T262" s="173"/>
      <c r="U262" s="173"/>
      <c r="V262" s="173"/>
      <c r="W262" s="173"/>
      <c r="X262" s="173"/>
      <c r="Y262" s="173"/>
      <c r="Z262" s="173"/>
      <c r="AA262" s="173"/>
      <c r="AB262" s="173"/>
      <c r="AC262" s="174"/>
      <c r="AE262" s="507"/>
      <c r="AG262" s="507"/>
      <c r="AI262" s="507"/>
      <c r="AK262" s="202"/>
    </row>
    <row r="263" spans="4:37" ht="12.75" customHeight="1" outlineLevel="1">
      <c r="D263" s="106" t="str">
        <f>'Line Items'!D932</f>
        <v>Non Fleet Cleaning</v>
      </c>
      <c r="E263" s="89"/>
      <c r="F263" s="107" t="str">
        <f t="shared" si="12"/>
        <v>£000</v>
      </c>
      <c r="G263" s="214"/>
      <c r="H263" s="173"/>
      <c r="I263" s="173"/>
      <c r="J263" s="173"/>
      <c r="K263" s="173"/>
      <c r="L263" s="173"/>
      <c r="M263" s="173"/>
      <c r="N263" s="173"/>
      <c r="O263" s="173"/>
      <c r="P263" s="173"/>
      <c r="Q263" s="173"/>
      <c r="R263" s="173"/>
      <c r="S263" s="173"/>
      <c r="T263" s="173"/>
      <c r="U263" s="173"/>
      <c r="V263" s="173"/>
      <c r="W263" s="173"/>
      <c r="X263" s="173"/>
      <c r="Y263" s="173"/>
      <c r="Z263" s="173"/>
      <c r="AA263" s="173"/>
      <c r="AB263" s="173"/>
      <c r="AC263" s="174"/>
      <c r="AE263" s="507"/>
      <c r="AG263" s="507"/>
      <c r="AI263" s="507"/>
      <c r="AK263" s="202"/>
    </row>
    <row r="264" spans="4:37" ht="12.75" customHeight="1" outlineLevel="1">
      <c r="D264" s="106" t="str">
        <f>'Line Items'!D933</f>
        <v>Group Management Charges</v>
      </c>
      <c r="E264" s="89"/>
      <c r="F264" s="107" t="str">
        <f t="shared" si="12"/>
        <v>£000</v>
      </c>
      <c r="G264" s="214"/>
      <c r="H264" s="173"/>
      <c r="I264" s="173"/>
      <c r="J264" s="173"/>
      <c r="K264" s="173"/>
      <c r="L264" s="173"/>
      <c r="M264" s="173"/>
      <c r="N264" s="173"/>
      <c r="O264" s="173"/>
      <c r="P264" s="173"/>
      <c r="Q264" s="173"/>
      <c r="R264" s="173"/>
      <c r="S264" s="173"/>
      <c r="T264" s="173"/>
      <c r="U264" s="173"/>
      <c r="V264" s="173"/>
      <c r="W264" s="173"/>
      <c r="X264" s="173"/>
      <c r="Y264" s="173"/>
      <c r="Z264" s="173"/>
      <c r="AA264" s="173"/>
      <c r="AB264" s="173"/>
      <c r="AC264" s="174"/>
      <c r="AE264" s="507"/>
      <c r="AG264" s="507"/>
      <c r="AI264" s="507"/>
      <c r="AK264" s="202"/>
    </row>
    <row r="265" spans="4:37" ht="12.75" customHeight="1" outlineLevel="1">
      <c r="D265" s="106" t="str">
        <f>'Line Items'!D934</f>
        <v>Health &amp; Safety</v>
      </c>
      <c r="E265" s="89"/>
      <c r="F265" s="107" t="str">
        <f t="shared" si="12"/>
        <v>£000</v>
      </c>
      <c r="G265" s="214"/>
      <c r="H265" s="214"/>
      <c r="I265" s="214"/>
      <c r="J265" s="214"/>
      <c r="K265" s="214"/>
      <c r="L265" s="214"/>
      <c r="M265" s="214"/>
      <c r="N265" s="214"/>
      <c r="O265" s="214"/>
      <c r="P265" s="214"/>
      <c r="Q265" s="214"/>
      <c r="R265" s="214"/>
      <c r="S265" s="214"/>
      <c r="T265" s="214"/>
      <c r="U265" s="214"/>
      <c r="V265" s="214"/>
      <c r="W265" s="214"/>
      <c r="X265" s="214"/>
      <c r="Y265" s="214"/>
      <c r="Z265" s="214"/>
      <c r="AA265" s="214"/>
      <c r="AB265" s="214"/>
      <c r="AC265" s="174"/>
      <c r="AE265" s="507"/>
      <c r="AG265" s="507"/>
      <c r="AI265" s="507"/>
      <c r="AK265" s="202"/>
    </row>
    <row r="266" spans="4:37" ht="12.75" customHeight="1" outlineLevel="1">
      <c r="D266" s="106" t="str">
        <f>'Line Items'!D935</f>
        <v>Electrical Equipment</v>
      </c>
      <c r="E266" s="89"/>
      <c r="F266" s="107" t="str">
        <f t="shared" si="12"/>
        <v>£000</v>
      </c>
      <c r="G266" s="173"/>
      <c r="H266" s="173"/>
      <c r="I266" s="173"/>
      <c r="J266" s="173"/>
      <c r="K266" s="173"/>
      <c r="L266" s="173"/>
      <c r="M266" s="173"/>
      <c r="N266" s="173"/>
      <c r="O266" s="173"/>
      <c r="P266" s="173"/>
      <c r="Q266" s="173"/>
      <c r="R266" s="173"/>
      <c r="S266" s="173"/>
      <c r="T266" s="173"/>
      <c r="U266" s="173"/>
      <c r="V266" s="173"/>
      <c r="W266" s="173"/>
      <c r="X266" s="173"/>
      <c r="Y266" s="173"/>
      <c r="Z266" s="173"/>
      <c r="AA266" s="173"/>
      <c r="AB266" s="173"/>
      <c r="AC266" s="174"/>
      <c r="AE266" s="507"/>
      <c r="AG266" s="507"/>
      <c r="AI266" s="507"/>
      <c r="AK266" s="429"/>
    </row>
    <row r="267" spans="4:37" ht="12.75" customHeight="1" outlineLevel="1">
      <c r="D267" s="106" t="str">
        <f>'Line Items'!D936</f>
        <v>Mobilisation and Transition Costs</v>
      </c>
      <c r="E267" s="89"/>
      <c r="F267" s="107" t="str">
        <f t="shared" si="12"/>
        <v>£000</v>
      </c>
      <c r="G267" s="173"/>
      <c r="H267" s="173"/>
      <c r="I267" s="173"/>
      <c r="J267" s="173"/>
      <c r="K267" s="173"/>
      <c r="L267" s="173"/>
      <c r="M267" s="173"/>
      <c r="N267" s="173"/>
      <c r="O267" s="173"/>
      <c r="P267" s="173"/>
      <c r="Q267" s="173"/>
      <c r="R267" s="173"/>
      <c r="S267" s="173"/>
      <c r="T267" s="173"/>
      <c r="U267" s="173"/>
      <c r="V267" s="173"/>
      <c r="W267" s="173"/>
      <c r="X267" s="173"/>
      <c r="Y267" s="173"/>
      <c r="Z267" s="173"/>
      <c r="AA267" s="173"/>
      <c r="AB267" s="173"/>
      <c r="AC267" s="174"/>
      <c r="AE267" s="507"/>
      <c r="AG267" s="507"/>
      <c r="AI267" s="507"/>
      <c r="AK267" s="202"/>
    </row>
    <row r="268" spans="4:37" ht="12.75" customHeight="1" outlineLevel="1">
      <c r="D268" s="106" t="str">
        <f>'Line Items'!D937</f>
        <v>Fines and Similar Charges</v>
      </c>
      <c r="E268" s="89"/>
      <c r="F268" s="107" t="str">
        <f t="shared" si="12"/>
        <v>£000</v>
      </c>
      <c r="G268" s="173"/>
      <c r="H268" s="173"/>
      <c r="I268" s="173"/>
      <c r="J268" s="173"/>
      <c r="K268" s="173"/>
      <c r="L268" s="173"/>
      <c r="M268" s="173"/>
      <c r="N268" s="173"/>
      <c r="O268" s="173"/>
      <c r="P268" s="173"/>
      <c r="Q268" s="173"/>
      <c r="R268" s="173"/>
      <c r="S268" s="173"/>
      <c r="T268" s="173"/>
      <c r="U268" s="173"/>
      <c r="V268" s="173"/>
      <c r="W268" s="173"/>
      <c r="X268" s="173"/>
      <c r="Y268" s="173"/>
      <c r="Z268" s="173"/>
      <c r="AA268" s="173"/>
      <c r="AB268" s="173"/>
      <c r="AC268" s="174"/>
      <c r="AE268" s="507"/>
      <c r="AG268" s="507"/>
      <c r="AI268" s="507"/>
      <c r="AK268" s="202"/>
    </row>
    <row r="269" spans="4:37" ht="12.75" customHeight="1" outlineLevel="1">
      <c r="D269" s="106" t="str">
        <f>'Line Items'!D938</f>
        <v>Penalty Fares Service</v>
      </c>
      <c r="E269" s="89"/>
      <c r="F269" s="107" t="str">
        <f t="shared" si="12"/>
        <v>£000</v>
      </c>
      <c r="G269" s="173"/>
      <c r="H269" s="173"/>
      <c r="I269" s="173"/>
      <c r="J269" s="173"/>
      <c r="K269" s="173"/>
      <c r="L269" s="173"/>
      <c r="M269" s="173"/>
      <c r="N269" s="173"/>
      <c r="O269" s="173"/>
      <c r="P269" s="173"/>
      <c r="Q269" s="173"/>
      <c r="R269" s="173"/>
      <c r="S269" s="173"/>
      <c r="T269" s="173"/>
      <c r="U269" s="173"/>
      <c r="V269" s="173"/>
      <c r="W269" s="173"/>
      <c r="X269" s="173"/>
      <c r="Y269" s="173"/>
      <c r="Z269" s="173"/>
      <c r="AA269" s="173"/>
      <c r="AB269" s="173"/>
      <c r="AC269" s="174"/>
      <c r="AE269" s="507"/>
      <c r="AG269" s="507"/>
      <c r="AI269" s="507"/>
      <c r="AK269" s="202"/>
    </row>
    <row r="270" spans="4:37" ht="12.75" customHeight="1" outlineLevel="1">
      <c r="D270" s="106" t="str">
        <f>'Line Items'!D939</f>
        <v>Secure Carrier Charges</v>
      </c>
      <c r="E270" s="89"/>
      <c r="F270" s="107" t="str">
        <f t="shared" si="12"/>
        <v>£000</v>
      </c>
      <c r="G270" s="173"/>
      <c r="H270" s="173"/>
      <c r="I270" s="173"/>
      <c r="J270" s="173"/>
      <c r="K270" s="173"/>
      <c r="L270" s="173"/>
      <c r="M270" s="173"/>
      <c r="N270" s="173"/>
      <c r="O270" s="173"/>
      <c r="P270" s="173"/>
      <c r="Q270" s="173"/>
      <c r="R270" s="173"/>
      <c r="S270" s="173"/>
      <c r="T270" s="173"/>
      <c r="U270" s="173"/>
      <c r="V270" s="173"/>
      <c r="W270" s="173"/>
      <c r="X270" s="173"/>
      <c r="Y270" s="173"/>
      <c r="Z270" s="173"/>
      <c r="AA270" s="173"/>
      <c r="AB270" s="173"/>
      <c r="AC270" s="174"/>
      <c r="AE270" s="507"/>
      <c r="AG270" s="507"/>
      <c r="AI270" s="507"/>
      <c r="AK270" s="202"/>
    </row>
    <row r="271" spans="4:37" ht="12.75" customHeight="1" outlineLevel="1">
      <c r="D271" s="106" t="str">
        <f>'Line Items'!D940</f>
        <v>Printed Tickets</v>
      </c>
      <c r="E271" s="89"/>
      <c r="F271" s="107" t="str">
        <f t="shared" si="12"/>
        <v>£000</v>
      </c>
      <c r="G271" s="173"/>
      <c r="H271" s="173"/>
      <c r="I271" s="173"/>
      <c r="J271" s="173"/>
      <c r="K271" s="173"/>
      <c r="L271" s="173"/>
      <c r="M271" s="173"/>
      <c r="N271" s="173"/>
      <c r="O271" s="173"/>
      <c r="P271" s="173"/>
      <c r="Q271" s="173"/>
      <c r="R271" s="173"/>
      <c r="S271" s="173"/>
      <c r="T271" s="173"/>
      <c r="U271" s="173"/>
      <c r="V271" s="173"/>
      <c r="W271" s="173"/>
      <c r="X271" s="173"/>
      <c r="Y271" s="173"/>
      <c r="Z271" s="173"/>
      <c r="AA271" s="173"/>
      <c r="AB271" s="173"/>
      <c r="AC271" s="174"/>
      <c r="AE271" s="507"/>
      <c r="AG271" s="507"/>
      <c r="AI271" s="507"/>
      <c r="AK271" s="202"/>
    </row>
    <row r="272" spans="4:37" ht="12.75" customHeight="1" outlineLevel="1">
      <c r="D272" s="106" t="str">
        <f>'Line Items'!D941</f>
        <v>Distribution costs</v>
      </c>
      <c r="E272" s="89"/>
      <c r="F272" s="107" t="str">
        <f t="shared" si="12"/>
        <v>£000</v>
      </c>
      <c r="G272" s="173"/>
      <c r="H272" s="173"/>
      <c r="I272" s="173"/>
      <c r="J272" s="173"/>
      <c r="K272" s="173"/>
      <c r="L272" s="173"/>
      <c r="M272" s="173"/>
      <c r="N272" s="173"/>
      <c r="O272" s="173"/>
      <c r="P272" s="173"/>
      <c r="Q272" s="173"/>
      <c r="R272" s="173"/>
      <c r="S272" s="173"/>
      <c r="T272" s="173"/>
      <c r="U272" s="173"/>
      <c r="V272" s="173"/>
      <c r="W272" s="173"/>
      <c r="X272" s="173"/>
      <c r="Y272" s="173"/>
      <c r="Z272" s="173"/>
      <c r="AA272" s="173"/>
      <c r="AB272" s="173"/>
      <c r="AC272" s="174"/>
      <c r="AE272" s="507"/>
      <c r="AG272" s="507"/>
      <c r="AI272" s="507"/>
      <c r="AK272" s="202"/>
    </row>
    <row r="273" spans="2:37" ht="12.75" customHeight="1" outlineLevel="1">
      <c r="D273" s="106" t="str">
        <f>'Line Items'!D942</f>
        <v>[Administrative Costs &amp; Other Line 42]</v>
      </c>
      <c r="E273" s="89"/>
      <c r="F273" s="107" t="str">
        <f t="shared" si="12"/>
        <v>£000</v>
      </c>
      <c r="G273" s="173"/>
      <c r="H273" s="173"/>
      <c r="I273" s="173"/>
      <c r="J273" s="173"/>
      <c r="K273" s="173"/>
      <c r="L273" s="214"/>
      <c r="M273" s="173"/>
      <c r="N273" s="173"/>
      <c r="O273" s="173"/>
      <c r="P273" s="173"/>
      <c r="Q273" s="173"/>
      <c r="R273" s="173"/>
      <c r="S273" s="173"/>
      <c r="T273" s="173"/>
      <c r="U273" s="173"/>
      <c r="V273" s="173"/>
      <c r="W273" s="173"/>
      <c r="X273" s="173"/>
      <c r="Y273" s="173"/>
      <c r="Z273" s="173"/>
      <c r="AA273" s="173"/>
      <c r="AB273" s="173"/>
      <c r="AC273" s="174"/>
      <c r="AE273" s="507"/>
      <c r="AG273" s="507"/>
      <c r="AI273" s="507"/>
      <c r="AK273" s="202"/>
    </row>
    <row r="274" spans="2:37" ht="12.75" customHeight="1" outlineLevel="1">
      <c r="D274" s="106" t="str">
        <f>'Line Items'!D943</f>
        <v>[Administrative Costs &amp; Other Line 43]</v>
      </c>
      <c r="E274" s="89"/>
      <c r="F274" s="107" t="str">
        <f t="shared" si="12"/>
        <v>£000</v>
      </c>
      <c r="G274" s="214"/>
      <c r="H274" s="173"/>
      <c r="I274" s="173"/>
      <c r="J274" s="173"/>
      <c r="K274" s="173"/>
      <c r="L274" s="173"/>
      <c r="M274" s="173"/>
      <c r="N274" s="173"/>
      <c r="O274" s="173"/>
      <c r="P274" s="173"/>
      <c r="Q274" s="173"/>
      <c r="R274" s="173"/>
      <c r="S274" s="173"/>
      <c r="T274" s="173"/>
      <c r="U274" s="173"/>
      <c r="V274" s="173"/>
      <c r="W274" s="173"/>
      <c r="X274" s="173"/>
      <c r="Y274" s="173"/>
      <c r="Z274" s="173"/>
      <c r="AA274" s="173"/>
      <c r="AB274" s="173"/>
      <c r="AC274" s="174"/>
      <c r="AE274" s="507"/>
      <c r="AG274" s="507"/>
      <c r="AI274" s="507"/>
      <c r="AK274" s="202"/>
    </row>
    <row r="275" spans="2:37" ht="12.75" customHeight="1" outlineLevel="1">
      <c r="D275" s="106" t="str">
        <f>'Line Items'!D944</f>
        <v>[Administrative Costs &amp; Other Line 44]</v>
      </c>
      <c r="E275" s="89"/>
      <c r="F275" s="107" t="str">
        <f t="shared" si="12"/>
        <v>£000</v>
      </c>
      <c r="G275" s="214"/>
      <c r="H275" s="173"/>
      <c r="I275" s="173"/>
      <c r="J275" s="173"/>
      <c r="K275" s="173"/>
      <c r="L275" s="173"/>
      <c r="M275" s="173"/>
      <c r="N275" s="173"/>
      <c r="O275" s="173"/>
      <c r="P275" s="173"/>
      <c r="Q275" s="173"/>
      <c r="R275" s="173"/>
      <c r="S275" s="173"/>
      <c r="T275" s="173"/>
      <c r="U275" s="173"/>
      <c r="V275" s="173"/>
      <c r="W275" s="173"/>
      <c r="X275" s="173"/>
      <c r="Y275" s="173"/>
      <c r="Z275" s="173"/>
      <c r="AA275" s="173"/>
      <c r="AB275" s="173"/>
      <c r="AC275" s="174"/>
      <c r="AE275" s="507"/>
      <c r="AG275" s="507"/>
      <c r="AI275" s="507"/>
      <c r="AK275" s="202"/>
    </row>
    <row r="276" spans="2:37" ht="12.75" customHeight="1" outlineLevel="1">
      <c r="D276" s="106" t="str">
        <f>'Line Items'!D945</f>
        <v>[Administrative Costs &amp; Other Line 45]</v>
      </c>
      <c r="E276" s="89"/>
      <c r="F276" s="107" t="str">
        <f t="shared" si="12"/>
        <v>£000</v>
      </c>
      <c r="G276" s="214"/>
      <c r="H276" s="173"/>
      <c r="I276" s="173"/>
      <c r="J276" s="173"/>
      <c r="K276" s="173"/>
      <c r="L276" s="173"/>
      <c r="M276" s="173"/>
      <c r="N276" s="173"/>
      <c r="O276" s="173"/>
      <c r="P276" s="173"/>
      <c r="Q276" s="173"/>
      <c r="R276" s="173"/>
      <c r="S276" s="173"/>
      <c r="T276" s="173"/>
      <c r="U276" s="173"/>
      <c r="V276" s="173"/>
      <c r="W276" s="173"/>
      <c r="X276" s="173"/>
      <c r="Y276" s="173"/>
      <c r="Z276" s="173"/>
      <c r="AA276" s="173"/>
      <c r="AB276" s="173"/>
      <c r="AC276" s="174"/>
      <c r="AE276" s="507"/>
      <c r="AG276" s="507"/>
      <c r="AI276" s="507"/>
      <c r="AK276" s="202"/>
    </row>
    <row r="277" spans="2:37" ht="12.75" customHeight="1" outlineLevel="1">
      <c r="D277" s="106" t="str">
        <f>'Line Items'!D946</f>
        <v>[Administrative Costs &amp; Other Line 46]</v>
      </c>
      <c r="E277" s="89"/>
      <c r="F277" s="107" t="str">
        <f t="shared" si="12"/>
        <v>£000</v>
      </c>
      <c r="G277" s="214"/>
      <c r="H277" s="173"/>
      <c r="I277" s="173"/>
      <c r="J277" s="173"/>
      <c r="K277" s="173"/>
      <c r="L277" s="173"/>
      <c r="M277" s="173"/>
      <c r="N277" s="173"/>
      <c r="O277" s="173"/>
      <c r="P277" s="173"/>
      <c r="Q277" s="173"/>
      <c r="R277" s="173"/>
      <c r="S277" s="173"/>
      <c r="T277" s="173"/>
      <c r="U277" s="173"/>
      <c r="V277" s="173"/>
      <c r="W277" s="173"/>
      <c r="X277" s="173"/>
      <c r="Y277" s="173"/>
      <c r="Z277" s="173"/>
      <c r="AA277" s="173"/>
      <c r="AB277" s="173"/>
      <c r="AC277" s="174"/>
      <c r="AE277" s="507"/>
      <c r="AG277" s="507"/>
      <c r="AI277" s="507"/>
      <c r="AK277" s="202"/>
    </row>
    <row r="278" spans="2:37" ht="12.75" customHeight="1" outlineLevel="1">
      <c r="D278" s="106" t="str">
        <f>'Line Items'!D947</f>
        <v>[Administrative Costs &amp; Other Line 47]</v>
      </c>
      <c r="E278" s="89"/>
      <c r="F278" s="107" t="str">
        <f t="shared" si="12"/>
        <v>£000</v>
      </c>
      <c r="G278" s="214"/>
      <c r="H278" s="173"/>
      <c r="I278" s="173"/>
      <c r="J278" s="173"/>
      <c r="K278" s="173"/>
      <c r="L278" s="173"/>
      <c r="M278" s="173"/>
      <c r="N278" s="173"/>
      <c r="O278" s="173"/>
      <c r="P278" s="173"/>
      <c r="Q278" s="173"/>
      <c r="R278" s="173"/>
      <c r="S278" s="173"/>
      <c r="T278" s="173"/>
      <c r="U278" s="173"/>
      <c r="V278" s="173"/>
      <c r="W278" s="173"/>
      <c r="X278" s="173"/>
      <c r="Y278" s="173"/>
      <c r="Z278" s="173"/>
      <c r="AA278" s="173"/>
      <c r="AB278" s="173"/>
      <c r="AC278" s="174"/>
      <c r="AE278" s="507"/>
      <c r="AG278" s="507"/>
      <c r="AI278" s="507"/>
      <c r="AK278" s="202"/>
    </row>
    <row r="279" spans="2:37" ht="12.75" customHeight="1" outlineLevel="1">
      <c r="D279" s="106" t="str">
        <f>'Line Items'!D948</f>
        <v>[Administrative Costs &amp; Other Line 48]</v>
      </c>
      <c r="E279" s="89"/>
      <c r="F279" s="107" t="str">
        <f t="shared" si="12"/>
        <v>£000</v>
      </c>
      <c r="G279" s="214"/>
      <c r="H279" s="214"/>
      <c r="I279" s="214"/>
      <c r="J279" s="214"/>
      <c r="K279" s="214"/>
      <c r="L279" s="214"/>
      <c r="M279" s="214"/>
      <c r="N279" s="214"/>
      <c r="O279" s="214"/>
      <c r="P279" s="214"/>
      <c r="Q279" s="214"/>
      <c r="R279" s="214"/>
      <c r="S279" s="214"/>
      <c r="T279" s="214"/>
      <c r="U279" s="214"/>
      <c r="V279" s="214"/>
      <c r="W279" s="214"/>
      <c r="X279" s="214"/>
      <c r="Y279" s="214"/>
      <c r="Z279" s="214"/>
      <c r="AA279" s="214"/>
      <c r="AB279" s="214"/>
      <c r="AC279" s="174"/>
      <c r="AE279" s="507"/>
      <c r="AG279" s="507"/>
      <c r="AI279" s="507"/>
      <c r="AK279" s="202"/>
    </row>
    <row r="280" spans="2:37" ht="12.75" customHeight="1" outlineLevel="1">
      <c r="D280" s="106" t="str">
        <f>'Line Items'!D949</f>
        <v>[Administrative Costs &amp; Other Line 49]</v>
      </c>
      <c r="E280" s="89"/>
      <c r="F280" s="107" t="str">
        <f t="shared" si="12"/>
        <v>£000</v>
      </c>
      <c r="G280" s="214"/>
      <c r="H280" s="214"/>
      <c r="I280" s="214"/>
      <c r="J280" s="214"/>
      <c r="K280" s="214"/>
      <c r="L280" s="214"/>
      <c r="M280" s="214"/>
      <c r="N280" s="214"/>
      <c r="O280" s="214"/>
      <c r="P280" s="214"/>
      <c r="Q280" s="214"/>
      <c r="R280" s="214"/>
      <c r="S280" s="214"/>
      <c r="T280" s="214"/>
      <c r="U280" s="214"/>
      <c r="V280" s="214"/>
      <c r="W280" s="214"/>
      <c r="X280" s="214"/>
      <c r="Y280" s="214"/>
      <c r="Z280" s="214"/>
      <c r="AA280" s="214"/>
      <c r="AB280" s="214"/>
      <c r="AC280" s="174"/>
      <c r="AE280" s="507"/>
      <c r="AG280" s="507"/>
      <c r="AI280" s="507"/>
      <c r="AK280" s="202"/>
    </row>
    <row r="281" spans="2:37" ht="12.75" customHeight="1" outlineLevel="1">
      <c r="D281" s="117" t="str">
        <f>'Line Items'!D950</f>
        <v>[Administrative Costs &amp; Other Line 50]</v>
      </c>
      <c r="E281" s="175"/>
      <c r="F281" s="118" t="str">
        <f>F280</f>
        <v>£000</v>
      </c>
      <c r="G281" s="230"/>
      <c r="H281" s="176"/>
      <c r="I281" s="176"/>
      <c r="J281" s="176"/>
      <c r="K281" s="176"/>
      <c r="L281" s="176"/>
      <c r="M281" s="176"/>
      <c r="N281" s="176"/>
      <c r="O281" s="176"/>
      <c r="P281" s="176"/>
      <c r="Q281" s="176"/>
      <c r="R281" s="176"/>
      <c r="S281" s="176"/>
      <c r="T281" s="176"/>
      <c r="U281" s="176"/>
      <c r="V281" s="176"/>
      <c r="W281" s="176"/>
      <c r="X281" s="176"/>
      <c r="Y281" s="176"/>
      <c r="Z281" s="176"/>
      <c r="AA281" s="176"/>
      <c r="AB281" s="176"/>
      <c r="AC281" s="177"/>
      <c r="AE281" s="508"/>
      <c r="AG281" s="508"/>
      <c r="AI281" s="508"/>
      <c r="AK281" s="203"/>
    </row>
    <row r="282" spans="2:37" ht="12.75" customHeight="1" outlineLevel="1">
      <c r="G282" s="90"/>
      <c r="H282" s="90"/>
      <c r="I282" s="90"/>
      <c r="J282" s="90"/>
      <c r="K282" s="90"/>
      <c r="L282" s="90"/>
      <c r="M282" s="90"/>
      <c r="N282" s="90"/>
      <c r="O282" s="90"/>
      <c r="P282" s="90"/>
      <c r="Q282" s="90"/>
      <c r="R282" s="90"/>
      <c r="S282" s="90"/>
      <c r="T282" s="90"/>
      <c r="U282" s="90"/>
      <c r="V282" s="90"/>
      <c r="W282" s="90"/>
      <c r="X282" s="90"/>
      <c r="Y282" s="90"/>
      <c r="Z282" s="90"/>
      <c r="AA282" s="90"/>
      <c r="AB282" s="90"/>
      <c r="AC282" s="90"/>
      <c r="AE282" s="90"/>
      <c r="AG282" s="90"/>
      <c r="AI282" s="90"/>
    </row>
    <row r="283" spans="2:37" ht="12.75" customHeight="1" outlineLevel="1">
      <c r="D283" s="204" t="str">
        <f>"Total "&amp;B230</f>
        <v>Total Administrative Costs &amp; Other</v>
      </c>
      <c r="E283" s="205"/>
      <c r="F283" s="206" t="str">
        <f>F281</f>
        <v>£000</v>
      </c>
      <c r="G283" s="207">
        <f>SUM(G232:G281)</f>
        <v>0</v>
      </c>
      <c r="H283" s="207">
        <f t="shared" ref="H283:AB283" si="13">SUM(H232:H281)</f>
        <v>0</v>
      </c>
      <c r="I283" s="207">
        <f t="shared" si="13"/>
        <v>0</v>
      </c>
      <c r="J283" s="207">
        <f t="shared" si="13"/>
        <v>0</v>
      </c>
      <c r="K283" s="207">
        <f t="shared" si="13"/>
        <v>0</v>
      </c>
      <c r="L283" s="207">
        <f t="shared" si="13"/>
        <v>0</v>
      </c>
      <c r="M283" s="207">
        <f t="shared" si="13"/>
        <v>0</v>
      </c>
      <c r="N283" s="207">
        <f t="shared" si="13"/>
        <v>0</v>
      </c>
      <c r="O283" s="207">
        <f t="shared" si="13"/>
        <v>0</v>
      </c>
      <c r="P283" s="207">
        <f t="shared" si="13"/>
        <v>0</v>
      </c>
      <c r="Q283" s="207">
        <f t="shared" si="13"/>
        <v>0</v>
      </c>
      <c r="R283" s="207">
        <f t="shared" si="13"/>
        <v>0</v>
      </c>
      <c r="S283" s="207">
        <f t="shared" si="13"/>
        <v>0</v>
      </c>
      <c r="T283" s="207">
        <f t="shared" si="13"/>
        <v>0</v>
      </c>
      <c r="U283" s="207">
        <f t="shared" si="13"/>
        <v>0</v>
      </c>
      <c r="V283" s="207">
        <f t="shared" si="13"/>
        <v>0</v>
      </c>
      <c r="W283" s="207">
        <f t="shared" si="13"/>
        <v>0</v>
      </c>
      <c r="X283" s="207">
        <f t="shared" si="13"/>
        <v>0</v>
      </c>
      <c r="Y283" s="207">
        <f t="shared" si="13"/>
        <v>0</v>
      </c>
      <c r="Z283" s="207">
        <f t="shared" si="13"/>
        <v>0</v>
      </c>
      <c r="AA283" s="207">
        <f t="shared" si="13"/>
        <v>0</v>
      </c>
      <c r="AB283" s="207">
        <f t="shared" si="13"/>
        <v>0</v>
      </c>
      <c r="AC283" s="208">
        <f t="shared" ref="AC283" si="14">SUM(AC232:AC281)</f>
        <v>0</v>
      </c>
      <c r="AE283" s="509">
        <f t="shared" ref="AE283" si="15">SUM(AE232:AE281)</f>
        <v>0</v>
      </c>
      <c r="AG283" s="509">
        <f t="shared" ref="AG283" si="16">SUM(AG232:AG281)</f>
        <v>0</v>
      </c>
      <c r="AI283" s="509">
        <f t="shared" ref="AI283" si="17">SUM(AI232:AI281)</f>
        <v>0</v>
      </c>
      <c r="AK283" s="209"/>
    </row>
    <row r="284" spans="2:37">
      <c r="G284" s="90"/>
      <c r="H284" s="90"/>
      <c r="I284" s="90"/>
      <c r="J284" s="90"/>
      <c r="K284" s="90"/>
      <c r="L284" s="90"/>
      <c r="M284" s="90"/>
      <c r="N284" s="90"/>
      <c r="O284" s="90"/>
      <c r="P284" s="90"/>
      <c r="Q284" s="90"/>
      <c r="R284" s="90"/>
      <c r="S284" s="90"/>
      <c r="T284" s="90"/>
      <c r="U284" s="90"/>
      <c r="V284" s="90"/>
      <c r="W284" s="90"/>
      <c r="X284" s="90"/>
      <c r="Y284" s="90"/>
      <c r="Z284" s="90"/>
      <c r="AA284" s="90"/>
      <c r="AB284" s="90"/>
      <c r="AC284" s="90"/>
      <c r="AE284" s="90"/>
      <c r="AG284" s="90"/>
      <c r="AI284" s="90"/>
    </row>
    <row r="285" spans="2:37" ht="15">
      <c r="B285" s="15" t="str">
        <f>'Line Items'!B952</f>
        <v>Non-Cash Costs</v>
      </c>
      <c r="C285" s="15"/>
      <c r="D285" s="170"/>
      <c r="E285" s="170"/>
      <c r="F285" s="15"/>
      <c r="G285" s="184"/>
      <c r="H285" s="184"/>
      <c r="I285" s="184"/>
      <c r="J285" s="184"/>
      <c r="K285" s="184"/>
      <c r="L285" s="184"/>
      <c r="M285" s="184"/>
      <c r="N285" s="184"/>
      <c r="O285" s="184"/>
      <c r="P285" s="184"/>
      <c r="Q285" s="184"/>
      <c r="R285" s="184"/>
      <c r="S285" s="184"/>
      <c r="T285" s="184"/>
      <c r="U285" s="184"/>
      <c r="V285" s="184"/>
      <c r="W285" s="184"/>
      <c r="X285" s="184"/>
      <c r="Y285" s="184"/>
      <c r="Z285" s="184"/>
      <c r="AA285" s="184"/>
      <c r="AB285" s="184"/>
      <c r="AC285" s="184"/>
      <c r="AD285" s="15"/>
      <c r="AE285" s="184"/>
      <c r="AF285" s="15"/>
      <c r="AG285" s="184"/>
      <c r="AH285" s="15"/>
      <c r="AI285" s="184"/>
      <c r="AJ285" s="15"/>
      <c r="AK285" s="15"/>
    </row>
    <row r="286" spans="2:37" ht="12.75" customHeight="1" outlineLevel="1">
      <c r="G286" s="90"/>
      <c r="H286" s="90"/>
      <c r="I286" s="90"/>
      <c r="J286" s="90"/>
      <c r="K286" s="90"/>
      <c r="L286" s="90"/>
      <c r="M286" s="90"/>
      <c r="N286" s="90"/>
      <c r="O286" s="90"/>
      <c r="P286" s="90"/>
      <c r="Q286" s="90"/>
      <c r="R286" s="90"/>
      <c r="S286" s="90"/>
      <c r="T286" s="90"/>
      <c r="U286" s="90"/>
      <c r="V286" s="90"/>
      <c r="W286" s="90"/>
      <c r="X286" s="90"/>
      <c r="Y286" s="90"/>
      <c r="Z286" s="90"/>
      <c r="AA286" s="90"/>
      <c r="AB286" s="90"/>
      <c r="AC286" s="90"/>
      <c r="AE286" s="90"/>
      <c r="AG286" s="90"/>
      <c r="AI286" s="90"/>
    </row>
    <row r="287" spans="2:37" ht="12.75" customHeight="1" outlineLevel="1">
      <c r="D287" s="100" t="str">
        <f>'Line Items'!D954</f>
        <v>Amortisation</v>
      </c>
      <c r="E287" s="85"/>
      <c r="F287" s="101" t="s">
        <v>102</v>
      </c>
      <c r="G287" s="172"/>
      <c r="H287" s="171"/>
      <c r="I287" s="171"/>
      <c r="J287" s="171"/>
      <c r="K287" s="171"/>
      <c r="L287" s="171"/>
      <c r="M287" s="171"/>
      <c r="N287" s="171"/>
      <c r="O287" s="171"/>
      <c r="P287" s="171"/>
      <c r="Q287" s="171"/>
      <c r="R287" s="171"/>
      <c r="S287" s="171"/>
      <c r="T287" s="171"/>
      <c r="U287" s="171"/>
      <c r="V287" s="171"/>
      <c r="W287" s="171"/>
      <c r="X287" s="171"/>
      <c r="Y287" s="171"/>
      <c r="Z287" s="171"/>
      <c r="AA287" s="171"/>
      <c r="AB287" s="171"/>
      <c r="AC287" s="410"/>
      <c r="AE287" s="511"/>
      <c r="AG287" s="511"/>
      <c r="AI287" s="511"/>
      <c r="AK287" s="201"/>
    </row>
    <row r="288" spans="2:37" ht="12.75" customHeight="1" outlineLevel="1">
      <c r="D288" s="117" t="str">
        <f>'Line Items'!D955</f>
        <v>Depreciation</v>
      </c>
      <c r="E288" s="175"/>
      <c r="F288" s="215" t="str">
        <f>F287</f>
        <v>£000</v>
      </c>
      <c r="G288" s="176"/>
      <c r="H288" s="230"/>
      <c r="I288" s="176"/>
      <c r="J288" s="176"/>
      <c r="K288" s="176"/>
      <c r="L288" s="176"/>
      <c r="M288" s="176"/>
      <c r="N288" s="176"/>
      <c r="O288" s="176"/>
      <c r="P288" s="176"/>
      <c r="Q288" s="176"/>
      <c r="R288" s="176"/>
      <c r="S288" s="176"/>
      <c r="T288" s="176"/>
      <c r="U288" s="176"/>
      <c r="V288" s="176"/>
      <c r="W288" s="176"/>
      <c r="X288" s="176"/>
      <c r="Y288" s="176"/>
      <c r="Z288" s="176"/>
      <c r="AA288" s="176"/>
      <c r="AB288" s="176"/>
      <c r="AC288" s="177"/>
      <c r="AE288" s="508"/>
      <c r="AG288" s="508"/>
      <c r="AI288" s="508"/>
      <c r="AK288" s="203"/>
    </row>
    <row r="289" spans="2:37" ht="12.75" customHeight="1" outlineLevel="1">
      <c r="G289" s="90"/>
      <c r="H289" s="90"/>
      <c r="I289" s="90"/>
      <c r="J289" s="90"/>
      <c r="K289" s="90"/>
      <c r="L289" s="90"/>
      <c r="M289" s="90"/>
      <c r="N289" s="90"/>
      <c r="O289" s="90"/>
      <c r="P289" s="90"/>
      <c r="Q289" s="90"/>
      <c r="R289" s="90"/>
      <c r="S289" s="90"/>
      <c r="T289" s="90"/>
      <c r="U289" s="90"/>
      <c r="V289" s="90"/>
      <c r="W289" s="90"/>
      <c r="X289" s="90"/>
      <c r="Y289" s="90"/>
      <c r="Z289" s="90"/>
      <c r="AA289" s="90"/>
      <c r="AB289" s="90"/>
      <c r="AC289" s="90"/>
      <c r="AE289" s="90"/>
      <c r="AG289" s="90"/>
      <c r="AI289" s="90"/>
    </row>
    <row r="290" spans="2:37" ht="12.75" customHeight="1" outlineLevel="1">
      <c r="D290" s="204" t="str">
        <f>"Total "&amp;B285</f>
        <v>Total Non-Cash Costs</v>
      </c>
      <c r="E290" s="205"/>
      <c r="F290" s="206" t="str">
        <f>F288</f>
        <v>£000</v>
      </c>
      <c r="G290" s="207">
        <f t="shared" ref="G290:AB290" si="18">SUM(G287:G288)</f>
        <v>0</v>
      </c>
      <c r="H290" s="207">
        <f t="shared" si="18"/>
        <v>0</v>
      </c>
      <c r="I290" s="207">
        <f t="shared" si="18"/>
        <v>0</v>
      </c>
      <c r="J290" s="207">
        <f t="shared" si="18"/>
        <v>0</v>
      </c>
      <c r="K290" s="207">
        <f t="shared" si="18"/>
        <v>0</v>
      </c>
      <c r="L290" s="207">
        <f t="shared" si="18"/>
        <v>0</v>
      </c>
      <c r="M290" s="207">
        <f t="shared" si="18"/>
        <v>0</v>
      </c>
      <c r="N290" s="207">
        <f t="shared" si="18"/>
        <v>0</v>
      </c>
      <c r="O290" s="207">
        <f t="shared" si="18"/>
        <v>0</v>
      </c>
      <c r="P290" s="207">
        <f t="shared" si="18"/>
        <v>0</v>
      </c>
      <c r="Q290" s="207">
        <f t="shared" si="18"/>
        <v>0</v>
      </c>
      <c r="R290" s="207">
        <f t="shared" si="18"/>
        <v>0</v>
      </c>
      <c r="S290" s="207">
        <f t="shared" si="18"/>
        <v>0</v>
      </c>
      <c r="T290" s="207">
        <f t="shared" si="18"/>
        <v>0</v>
      </c>
      <c r="U290" s="207">
        <f t="shared" si="18"/>
        <v>0</v>
      </c>
      <c r="V290" s="207">
        <f t="shared" si="18"/>
        <v>0</v>
      </c>
      <c r="W290" s="207">
        <f t="shared" si="18"/>
        <v>0</v>
      </c>
      <c r="X290" s="207">
        <f t="shared" si="18"/>
        <v>0</v>
      </c>
      <c r="Y290" s="207">
        <f t="shared" si="18"/>
        <v>0</v>
      </c>
      <c r="Z290" s="207">
        <f t="shared" si="18"/>
        <v>0</v>
      </c>
      <c r="AA290" s="207">
        <f t="shared" si="18"/>
        <v>0</v>
      </c>
      <c r="AB290" s="207">
        <f t="shared" si="18"/>
        <v>0</v>
      </c>
      <c r="AC290" s="208">
        <f t="shared" ref="AC290" si="19">SUM(AC287:AC288)</f>
        <v>0</v>
      </c>
      <c r="AE290" s="509">
        <f t="shared" ref="AE290" si="20">SUM(AE287:AE288)</f>
        <v>0</v>
      </c>
      <c r="AG290" s="509">
        <f t="shared" ref="AG290" si="21">SUM(AG287:AG288)</f>
        <v>0</v>
      </c>
      <c r="AI290" s="509">
        <f t="shared" ref="AI290" si="22">SUM(AI287:AI288)</f>
        <v>0</v>
      </c>
      <c r="AK290" s="209"/>
    </row>
    <row r="291" spans="2:37">
      <c r="G291" s="90"/>
      <c r="H291" s="90"/>
      <c r="I291" s="90"/>
      <c r="J291" s="90"/>
      <c r="K291" s="90"/>
      <c r="L291" s="90"/>
      <c r="M291" s="90"/>
      <c r="N291" s="90"/>
      <c r="O291" s="90"/>
      <c r="P291" s="90"/>
      <c r="Q291" s="90"/>
      <c r="R291" s="90"/>
      <c r="S291" s="90"/>
      <c r="T291" s="90"/>
      <c r="U291" s="90"/>
      <c r="V291" s="90"/>
      <c r="W291" s="90"/>
      <c r="X291" s="90"/>
      <c r="Y291" s="90"/>
      <c r="Z291" s="90"/>
      <c r="AA291" s="90"/>
      <c r="AB291" s="90"/>
      <c r="AC291" s="90"/>
      <c r="AE291" s="90"/>
      <c r="AG291" s="90"/>
      <c r="AI291" s="90"/>
    </row>
    <row r="292" spans="2:37">
      <c r="G292" s="90"/>
      <c r="H292" s="90"/>
      <c r="I292" s="90"/>
      <c r="J292" s="90"/>
      <c r="K292" s="90"/>
      <c r="L292" s="90"/>
      <c r="M292" s="90"/>
      <c r="N292" s="90"/>
      <c r="O292" s="90"/>
      <c r="P292" s="90"/>
      <c r="Q292" s="90"/>
      <c r="R292" s="90"/>
      <c r="S292" s="90"/>
      <c r="T292" s="90"/>
      <c r="U292" s="90"/>
      <c r="V292" s="90"/>
      <c r="W292" s="90"/>
      <c r="X292" s="90"/>
      <c r="Y292" s="90"/>
      <c r="Z292" s="90"/>
      <c r="AA292" s="90"/>
      <c r="AB292" s="90"/>
      <c r="AC292" s="90"/>
      <c r="AE292" s="90"/>
      <c r="AG292" s="90"/>
      <c r="AI292" s="90"/>
    </row>
    <row r="293" spans="2:37" ht="16.5">
      <c r="B293" s="5" t="str">
        <f>"Total "&amp;B13</f>
        <v>Total Other Operating Costs</v>
      </c>
      <c r="C293" s="5"/>
      <c r="D293" s="5"/>
      <c r="E293" s="5"/>
      <c r="F293" s="5"/>
      <c r="G293" s="186"/>
      <c r="H293" s="186"/>
      <c r="I293" s="186"/>
      <c r="J293" s="186"/>
      <c r="K293" s="186"/>
      <c r="L293" s="186"/>
      <c r="M293" s="186"/>
      <c r="N293" s="186"/>
      <c r="O293" s="186"/>
      <c r="P293" s="186"/>
      <c r="Q293" s="186"/>
      <c r="R293" s="186"/>
      <c r="S293" s="186"/>
      <c r="T293" s="186"/>
      <c r="U293" s="186"/>
      <c r="V293" s="186"/>
      <c r="W293" s="186"/>
      <c r="X293" s="186"/>
      <c r="Y293" s="186"/>
      <c r="Z293" s="186"/>
      <c r="AA293" s="186"/>
      <c r="AB293" s="186"/>
      <c r="AC293" s="186"/>
      <c r="AD293" s="5"/>
      <c r="AE293" s="186"/>
      <c r="AF293" s="5"/>
      <c r="AG293" s="186"/>
      <c r="AH293" s="5"/>
      <c r="AI293" s="186"/>
      <c r="AJ293" s="5"/>
      <c r="AK293" s="5"/>
    </row>
    <row r="294" spans="2:37" ht="12.75" customHeight="1" outlineLevel="1">
      <c r="G294" s="90"/>
      <c r="H294" s="90"/>
      <c r="I294" s="90"/>
      <c r="J294" s="90"/>
      <c r="K294" s="90"/>
      <c r="L294" s="90"/>
      <c r="M294" s="90"/>
      <c r="N294" s="90"/>
      <c r="O294" s="90"/>
      <c r="P294" s="90"/>
      <c r="Q294" s="90"/>
      <c r="R294" s="90"/>
      <c r="S294" s="90"/>
      <c r="T294" s="90"/>
      <c r="U294" s="90"/>
      <c r="V294" s="90"/>
      <c r="W294" s="90"/>
      <c r="X294" s="90"/>
      <c r="Y294" s="90"/>
      <c r="Z294" s="90"/>
      <c r="AA294" s="90"/>
      <c r="AB294" s="90"/>
      <c r="AC294" s="90"/>
      <c r="AE294" s="90"/>
      <c r="AG294" s="90"/>
      <c r="AI294" s="90"/>
    </row>
    <row r="295" spans="2:37" ht="12.75" customHeight="1" outlineLevel="1">
      <c r="D295" s="100" t="str">
        <f>D63</f>
        <v>Total Other Staff Costs</v>
      </c>
      <c r="E295" s="85"/>
      <c r="F295" s="183" t="str">
        <f t="shared" ref="F295:AC295" si="23">F63</f>
        <v>£000</v>
      </c>
      <c r="G295" s="86">
        <f t="shared" si="23"/>
        <v>0</v>
      </c>
      <c r="H295" s="86">
        <f t="shared" si="23"/>
        <v>0</v>
      </c>
      <c r="I295" s="86">
        <f t="shared" si="23"/>
        <v>0</v>
      </c>
      <c r="J295" s="86">
        <f t="shared" si="23"/>
        <v>0</v>
      </c>
      <c r="K295" s="86">
        <f t="shared" si="23"/>
        <v>0</v>
      </c>
      <c r="L295" s="86">
        <f t="shared" si="23"/>
        <v>0</v>
      </c>
      <c r="M295" s="86">
        <f t="shared" si="23"/>
        <v>0</v>
      </c>
      <c r="N295" s="86">
        <f t="shared" si="23"/>
        <v>0</v>
      </c>
      <c r="O295" s="86">
        <f t="shared" si="23"/>
        <v>0</v>
      </c>
      <c r="P295" s="86">
        <f t="shared" si="23"/>
        <v>0</v>
      </c>
      <c r="Q295" s="86">
        <f t="shared" si="23"/>
        <v>0</v>
      </c>
      <c r="R295" s="86">
        <f t="shared" si="23"/>
        <v>0</v>
      </c>
      <c r="S295" s="86">
        <f t="shared" si="23"/>
        <v>0</v>
      </c>
      <c r="T295" s="86">
        <f t="shared" si="23"/>
        <v>0</v>
      </c>
      <c r="U295" s="86">
        <f t="shared" si="23"/>
        <v>0</v>
      </c>
      <c r="V295" s="86">
        <f t="shared" si="23"/>
        <v>0</v>
      </c>
      <c r="W295" s="86">
        <f t="shared" si="23"/>
        <v>0</v>
      </c>
      <c r="X295" s="86">
        <f t="shared" si="23"/>
        <v>0</v>
      </c>
      <c r="Y295" s="86">
        <f t="shared" si="23"/>
        <v>0</v>
      </c>
      <c r="Z295" s="86">
        <f t="shared" si="23"/>
        <v>0</v>
      </c>
      <c r="AA295" s="86">
        <f t="shared" si="23"/>
        <v>0</v>
      </c>
      <c r="AB295" s="86">
        <f t="shared" si="23"/>
        <v>0</v>
      </c>
      <c r="AC295" s="87">
        <f t="shared" si="23"/>
        <v>0</v>
      </c>
      <c r="AE295" s="475">
        <f>AE63</f>
        <v>0</v>
      </c>
      <c r="AG295" s="475">
        <f>AG63</f>
        <v>0</v>
      </c>
      <c r="AI295" s="475">
        <f>AI63</f>
        <v>0</v>
      </c>
      <c r="AK295" s="201"/>
    </row>
    <row r="296" spans="2:37" ht="12.75" customHeight="1" outlineLevel="1">
      <c r="D296" s="106" t="str">
        <f>D128</f>
        <v>Total Station &amp; Train Operations</v>
      </c>
      <c r="E296" s="89"/>
      <c r="F296" s="107" t="str">
        <f t="shared" ref="F296:AC296" si="24">F128</f>
        <v>£000</v>
      </c>
      <c r="G296" s="90">
        <f t="shared" si="24"/>
        <v>0</v>
      </c>
      <c r="H296" s="90">
        <f t="shared" si="24"/>
        <v>0</v>
      </c>
      <c r="I296" s="90">
        <f t="shared" si="24"/>
        <v>0</v>
      </c>
      <c r="J296" s="90">
        <f t="shared" si="24"/>
        <v>0</v>
      </c>
      <c r="K296" s="90">
        <f t="shared" si="24"/>
        <v>0</v>
      </c>
      <c r="L296" s="90">
        <f t="shared" si="24"/>
        <v>0</v>
      </c>
      <c r="M296" s="90">
        <f t="shared" si="24"/>
        <v>0</v>
      </c>
      <c r="N296" s="90">
        <f t="shared" si="24"/>
        <v>0</v>
      </c>
      <c r="O296" s="90">
        <f t="shared" si="24"/>
        <v>0</v>
      </c>
      <c r="P296" s="90">
        <f t="shared" si="24"/>
        <v>0</v>
      </c>
      <c r="Q296" s="90">
        <f t="shared" si="24"/>
        <v>0</v>
      </c>
      <c r="R296" s="90">
        <f t="shared" si="24"/>
        <v>0</v>
      </c>
      <c r="S296" s="90">
        <f t="shared" si="24"/>
        <v>0</v>
      </c>
      <c r="T296" s="90">
        <f t="shared" si="24"/>
        <v>0</v>
      </c>
      <c r="U296" s="90">
        <f t="shared" si="24"/>
        <v>0</v>
      </c>
      <c r="V296" s="90">
        <f t="shared" si="24"/>
        <v>0</v>
      </c>
      <c r="W296" s="90">
        <f t="shared" si="24"/>
        <v>0</v>
      </c>
      <c r="X296" s="90">
        <f t="shared" si="24"/>
        <v>0</v>
      </c>
      <c r="Y296" s="90">
        <f t="shared" si="24"/>
        <v>0</v>
      </c>
      <c r="Z296" s="90">
        <f t="shared" si="24"/>
        <v>0</v>
      </c>
      <c r="AA296" s="90">
        <f t="shared" si="24"/>
        <v>0</v>
      </c>
      <c r="AB296" s="90">
        <f t="shared" si="24"/>
        <v>0</v>
      </c>
      <c r="AC296" s="91">
        <f t="shared" si="24"/>
        <v>0</v>
      </c>
      <c r="AE296" s="476">
        <f>AE128</f>
        <v>0</v>
      </c>
      <c r="AG296" s="476">
        <f>AG128</f>
        <v>0</v>
      </c>
      <c r="AI296" s="476">
        <f>AI128</f>
        <v>0</v>
      </c>
      <c r="AK296" s="202"/>
    </row>
    <row r="297" spans="2:37" ht="12.75" customHeight="1" outlineLevel="1">
      <c r="D297" s="106" t="str">
        <f>D178</f>
        <v>Total Rolling Stock Maintenance</v>
      </c>
      <c r="E297" s="89"/>
      <c r="F297" s="107" t="str">
        <f t="shared" ref="F297:AC297" si="25">F178</f>
        <v>£000</v>
      </c>
      <c r="G297" s="90">
        <f t="shared" si="25"/>
        <v>0</v>
      </c>
      <c r="H297" s="90">
        <f t="shared" si="25"/>
        <v>0</v>
      </c>
      <c r="I297" s="90">
        <f t="shared" si="25"/>
        <v>0</v>
      </c>
      <c r="J297" s="90">
        <f t="shared" si="25"/>
        <v>0</v>
      </c>
      <c r="K297" s="90">
        <f t="shared" si="25"/>
        <v>0</v>
      </c>
      <c r="L297" s="90">
        <f t="shared" si="25"/>
        <v>0</v>
      </c>
      <c r="M297" s="90">
        <f t="shared" si="25"/>
        <v>0</v>
      </c>
      <c r="N297" s="90">
        <f t="shared" si="25"/>
        <v>0</v>
      </c>
      <c r="O297" s="90">
        <f t="shared" si="25"/>
        <v>0</v>
      </c>
      <c r="P297" s="90">
        <f t="shared" si="25"/>
        <v>0</v>
      </c>
      <c r="Q297" s="90">
        <f t="shared" si="25"/>
        <v>0</v>
      </c>
      <c r="R297" s="90">
        <f t="shared" si="25"/>
        <v>0</v>
      </c>
      <c r="S297" s="90">
        <f t="shared" si="25"/>
        <v>0</v>
      </c>
      <c r="T297" s="90">
        <f t="shared" si="25"/>
        <v>0</v>
      </c>
      <c r="U297" s="90">
        <f t="shared" si="25"/>
        <v>0</v>
      </c>
      <c r="V297" s="90">
        <f t="shared" si="25"/>
        <v>0</v>
      </c>
      <c r="W297" s="90">
        <f t="shared" si="25"/>
        <v>0</v>
      </c>
      <c r="X297" s="90">
        <f t="shared" si="25"/>
        <v>0</v>
      </c>
      <c r="Y297" s="90">
        <f t="shared" si="25"/>
        <v>0</v>
      </c>
      <c r="Z297" s="90">
        <f t="shared" si="25"/>
        <v>0</v>
      </c>
      <c r="AA297" s="90">
        <f t="shared" si="25"/>
        <v>0</v>
      </c>
      <c r="AB297" s="90">
        <f t="shared" si="25"/>
        <v>0</v>
      </c>
      <c r="AC297" s="91">
        <f t="shared" si="25"/>
        <v>0</v>
      </c>
      <c r="AE297" s="476">
        <f>AE178</f>
        <v>0</v>
      </c>
      <c r="AG297" s="476">
        <f>AG178</f>
        <v>0</v>
      </c>
      <c r="AI297" s="476">
        <f>AI178</f>
        <v>0</v>
      </c>
      <c r="AK297" s="202"/>
    </row>
    <row r="298" spans="2:37" ht="12.75" customHeight="1" outlineLevel="1">
      <c r="D298" s="106" t="str">
        <f>D228</f>
        <v>Total Industry &amp; Professional Services</v>
      </c>
      <c r="E298" s="89"/>
      <c r="F298" s="107" t="str">
        <f t="shared" ref="F298:AB298" si="26">F228</f>
        <v>£000</v>
      </c>
      <c r="G298" s="90">
        <f t="shared" si="26"/>
        <v>0</v>
      </c>
      <c r="H298" s="90">
        <f t="shared" si="26"/>
        <v>0</v>
      </c>
      <c r="I298" s="90">
        <f t="shared" si="26"/>
        <v>0</v>
      </c>
      <c r="J298" s="90">
        <f t="shared" si="26"/>
        <v>0</v>
      </c>
      <c r="K298" s="90">
        <f t="shared" si="26"/>
        <v>0</v>
      </c>
      <c r="L298" s="90">
        <f t="shared" si="26"/>
        <v>0</v>
      </c>
      <c r="M298" s="90">
        <f t="shared" si="26"/>
        <v>0</v>
      </c>
      <c r="N298" s="90">
        <f t="shared" si="26"/>
        <v>0</v>
      </c>
      <c r="O298" s="90">
        <f t="shared" si="26"/>
        <v>0</v>
      </c>
      <c r="P298" s="90">
        <f t="shared" si="26"/>
        <v>0</v>
      </c>
      <c r="Q298" s="90">
        <f t="shared" si="26"/>
        <v>0</v>
      </c>
      <c r="R298" s="90">
        <f t="shared" si="26"/>
        <v>0</v>
      </c>
      <c r="S298" s="90">
        <f t="shared" si="26"/>
        <v>0</v>
      </c>
      <c r="T298" s="90">
        <f t="shared" si="26"/>
        <v>0</v>
      </c>
      <c r="U298" s="90">
        <f t="shared" si="26"/>
        <v>0</v>
      </c>
      <c r="V298" s="90">
        <f t="shared" si="26"/>
        <v>0</v>
      </c>
      <c r="W298" s="90">
        <f t="shared" si="26"/>
        <v>0</v>
      </c>
      <c r="X298" s="90">
        <f t="shared" si="26"/>
        <v>0</v>
      </c>
      <c r="Y298" s="90">
        <f t="shared" si="26"/>
        <v>0</v>
      </c>
      <c r="Z298" s="90">
        <f t="shared" si="26"/>
        <v>0</v>
      </c>
      <c r="AA298" s="90">
        <f t="shared" si="26"/>
        <v>0</v>
      </c>
      <c r="AB298" s="90">
        <f t="shared" si="26"/>
        <v>0</v>
      </c>
      <c r="AC298" s="91">
        <f t="shared" ref="AC298" si="27">AC228</f>
        <v>0</v>
      </c>
      <c r="AE298" s="476">
        <f t="shared" ref="AE298" si="28">AE228</f>
        <v>0</v>
      </c>
      <c r="AG298" s="476">
        <f t="shared" ref="AG298" si="29">AG228</f>
        <v>0</v>
      </c>
      <c r="AI298" s="476">
        <f t="shared" ref="AI298" si="30">AI228</f>
        <v>0</v>
      </c>
      <c r="AK298" s="202"/>
    </row>
    <row r="299" spans="2:37" ht="12.75" customHeight="1" outlineLevel="1">
      <c r="D299" s="106" t="str">
        <f>D283</f>
        <v>Total Administrative Costs &amp; Other</v>
      </c>
      <c r="E299" s="89"/>
      <c r="F299" s="107" t="str">
        <f t="shared" ref="F299:AB299" si="31">F283</f>
        <v>£000</v>
      </c>
      <c r="G299" s="90">
        <f t="shared" si="31"/>
        <v>0</v>
      </c>
      <c r="H299" s="90">
        <f t="shared" si="31"/>
        <v>0</v>
      </c>
      <c r="I299" s="90">
        <f t="shared" si="31"/>
        <v>0</v>
      </c>
      <c r="J299" s="90">
        <f t="shared" si="31"/>
        <v>0</v>
      </c>
      <c r="K299" s="90">
        <f t="shared" si="31"/>
        <v>0</v>
      </c>
      <c r="L299" s="90">
        <f t="shared" si="31"/>
        <v>0</v>
      </c>
      <c r="M299" s="90">
        <f t="shared" si="31"/>
        <v>0</v>
      </c>
      <c r="N299" s="90">
        <f t="shared" si="31"/>
        <v>0</v>
      </c>
      <c r="O299" s="90">
        <f t="shared" si="31"/>
        <v>0</v>
      </c>
      <c r="P299" s="90">
        <f t="shared" si="31"/>
        <v>0</v>
      </c>
      <c r="Q299" s="90">
        <f t="shared" si="31"/>
        <v>0</v>
      </c>
      <c r="R299" s="90">
        <f t="shared" si="31"/>
        <v>0</v>
      </c>
      <c r="S299" s="90">
        <f t="shared" si="31"/>
        <v>0</v>
      </c>
      <c r="T299" s="90">
        <f t="shared" si="31"/>
        <v>0</v>
      </c>
      <c r="U299" s="90">
        <f t="shared" si="31"/>
        <v>0</v>
      </c>
      <c r="V299" s="90">
        <f t="shared" si="31"/>
        <v>0</v>
      </c>
      <c r="W299" s="90">
        <f t="shared" si="31"/>
        <v>0</v>
      </c>
      <c r="X299" s="90">
        <f t="shared" si="31"/>
        <v>0</v>
      </c>
      <c r="Y299" s="90">
        <f t="shared" si="31"/>
        <v>0</v>
      </c>
      <c r="Z299" s="90">
        <f t="shared" si="31"/>
        <v>0</v>
      </c>
      <c r="AA299" s="90">
        <f t="shared" si="31"/>
        <v>0</v>
      </c>
      <c r="AB299" s="90">
        <f t="shared" si="31"/>
        <v>0</v>
      </c>
      <c r="AC299" s="91">
        <f t="shared" ref="AC299" si="32">AC283</f>
        <v>0</v>
      </c>
      <c r="AE299" s="476">
        <f t="shared" ref="AE299" si="33">AE283</f>
        <v>0</v>
      </c>
      <c r="AG299" s="476">
        <f t="shared" ref="AG299" si="34">AG283</f>
        <v>0</v>
      </c>
      <c r="AI299" s="476">
        <f t="shared" ref="AI299" si="35">AI283</f>
        <v>0</v>
      </c>
      <c r="AK299" s="202"/>
    </row>
    <row r="300" spans="2:37" ht="12.75" customHeight="1" outlineLevel="1">
      <c r="D300" s="117" t="str">
        <f>D290</f>
        <v>Total Non-Cash Costs</v>
      </c>
      <c r="E300" s="175"/>
      <c r="F300" s="118" t="str">
        <f t="shared" ref="F300:AB300" si="36">F290</f>
        <v>£000</v>
      </c>
      <c r="G300" s="94">
        <f t="shared" si="36"/>
        <v>0</v>
      </c>
      <c r="H300" s="94">
        <f t="shared" si="36"/>
        <v>0</v>
      </c>
      <c r="I300" s="94">
        <f t="shared" si="36"/>
        <v>0</v>
      </c>
      <c r="J300" s="94">
        <f t="shared" si="36"/>
        <v>0</v>
      </c>
      <c r="K300" s="94">
        <f t="shared" si="36"/>
        <v>0</v>
      </c>
      <c r="L300" s="94">
        <f t="shared" si="36"/>
        <v>0</v>
      </c>
      <c r="M300" s="94">
        <f t="shared" si="36"/>
        <v>0</v>
      </c>
      <c r="N300" s="94">
        <f t="shared" si="36"/>
        <v>0</v>
      </c>
      <c r="O300" s="94">
        <f t="shared" si="36"/>
        <v>0</v>
      </c>
      <c r="P300" s="94">
        <f t="shared" si="36"/>
        <v>0</v>
      </c>
      <c r="Q300" s="94">
        <f t="shared" si="36"/>
        <v>0</v>
      </c>
      <c r="R300" s="94">
        <f t="shared" si="36"/>
        <v>0</v>
      </c>
      <c r="S300" s="94">
        <f t="shared" si="36"/>
        <v>0</v>
      </c>
      <c r="T300" s="94">
        <f t="shared" si="36"/>
        <v>0</v>
      </c>
      <c r="U300" s="94">
        <f t="shared" si="36"/>
        <v>0</v>
      </c>
      <c r="V300" s="94">
        <f t="shared" si="36"/>
        <v>0</v>
      </c>
      <c r="W300" s="94">
        <f t="shared" si="36"/>
        <v>0</v>
      </c>
      <c r="X300" s="94">
        <f t="shared" si="36"/>
        <v>0</v>
      </c>
      <c r="Y300" s="94">
        <f t="shared" si="36"/>
        <v>0</v>
      </c>
      <c r="Z300" s="94">
        <f t="shared" si="36"/>
        <v>0</v>
      </c>
      <c r="AA300" s="94">
        <f t="shared" si="36"/>
        <v>0</v>
      </c>
      <c r="AB300" s="94">
        <f t="shared" si="36"/>
        <v>0</v>
      </c>
      <c r="AC300" s="95">
        <f t="shared" ref="AC300" si="37">AC290</f>
        <v>0</v>
      </c>
      <c r="AE300" s="477">
        <f t="shared" ref="AE300" si="38">AE290</f>
        <v>0</v>
      </c>
      <c r="AG300" s="477">
        <f t="shared" ref="AG300" si="39">AG290</f>
        <v>0</v>
      </c>
      <c r="AI300" s="477">
        <f t="shared" ref="AI300" si="40">AI290</f>
        <v>0</v>
      </c>
      <c r="AK300" s="203"/>
    </row>
    <row r="301" spans="2:37" ht="12.75" customHeight="1" outlineLevel="1">
      <c r="G301" s="90"/>
      <c r="H301" s="90"/>
      <c r="I301" s="90"/>
      <c r="J301" s="90"/>
      <c r="K301" s="90"/>
      <c r="L301" s="90"/>
      <c r="M301" s="90"/>
      <c r="N301" s="90"/>
      <c r="O301" s="90"/>
      <c r="P301" s="90"/>
      <c r="Q301" s="90"/>
      <c r="R301" s="90"/>
      <c r="S301" s="90"/>
      <c r="T301" s="90"/>
      <c r="U301" s="90"/>
      <c r="V301" s="90"/>
      <c r="W301" s="90"/>
      <c r="X301" s="90"/>
      <c r="Y301" s="90"/>
      <c r="Z301" s="90"/>
      <c r="AA301" s="90"/>
      <c r="AB301" s="90"/>
      <c r="AC301" s="90"/>
      <c r="AE301" s="90"/>
      <c r="AG301" s="90"/>
      <c r="AI301" s="90"/>
    </row>
    <row r="302" spans="2:37" ht="12.75" customHeight="1" outlineLevel="1">
      <c r="D302" s="204" t="str">
        <f>B293</f>
        <v>Total Other Operating Costs</v>
      </c>
      <c r="E302" s="205"/>
      <c r="F302" s="206" t="str">
        <f>F300</f>
        <v>£000</v>
      </c>
      <c r="G302" s="207">
        <f t="shared" ref="G302:AB302" si="41">SUM(G295:G300)</f>
        <v>0</v>
      </c>
      <c r="H302" s="207">
        <f t="shared" si="41"/>
        <v>0</v>
      </c>
      <c r="I302" s="207">
        <f t="shared" si="41"/>
        <v>0</v>
      </c>
      <c r="J302" s="207">
        <f t="shared" si="41"/>
        <v>0</v>
      </c>
      <c r="K302" s="207">
        <f t="shared" si="41"/>
        <v>0</v>
      </c>
      <c r="L302" s="207">
        <f t="shared" si="41"/>
        <v>0</v>
      </c>
      <c r="M302" s="207">
        <f t="shared" si="41"/>
        <v>0</v>
      </c>
      <c r="N302" s="207">
        <f t="shared" si="41"/>
        <v>0</v>
      </c>
      <c r="O302" s="207">
        <f t="shared" si="41"/>
        <v>0</v>
      </c>
      <c r="P302" s="207">
        <f t="shared" si="41"/>
        <v>0</v>
      </c>
      <c r="Q302" s="207">
        <f t="shared" si="41"/>
        <v>0</v>
      </c>
      <c r="R302" s="207">
        <f t="shared" si="41"/>
        <v>0</v>
      </c>
      <c r="S302" s="207">
        <f t="shared" si="41"/>
        <v>0</v>
      </c>
      <c r="T302" s="207">
        <f t="shared" si="41"/>
        <v>0</v>
      </c>
      <c r="U302" s="207">
        <f t="shared" si="41"/>
        <v>0</v>
      </c>
      <c r="V302" s="207">
        <f t="shared" si="41"/>
        <v>0</v>
      </c>
      <c r="W302" s="207">
        <f t="shared" si="41"/>
        <v>0</v>
      </c>
      <c r="X302" s="207">
        <f t="shared" si="41"/>
        <v>0</v>
      </c>
      <c r="Y302" s="207">
        <f t="shared" si="41"/>
        <v>0</v>
      </c>
      <c r="Z302" s="207">
        <f t="shared" si="41"/>
        <v>0</v>
      </c>
      <c r="AA302" s="207">
        <f t="shared" si="41"/>
        <v>0</v>
      </c>
      <c r="AB302" s="207">
        <f t="shared" si="41"/>
        <v>0</v>
      </c>
      <c r="AC302" s="208">
        <f t="shared" ref="AC302" si="42">SUM(AC295:AC300)</f>
        <v>0</v>
      </c>
      <c r="AE302" s="509">
        <f t="shared" ref="AE302" si="43">SUM(AE295:AE300)</f>
        <v>0</v>
      </c>
      <c r="AG302" s="509">
        <f t="shared" ref="AG302:AI302" si="44">SUM(AG295:AG300)</f>
        <v>0</v>
      </c>
      <c r="AI302" s="509">
        <f t="shared" si="44"/>
        <v>0</v>
      </c>
      <c r="AK302" s="209"/>
    </row>
    <row r="305" spans="2:37" ht="16.5">
      <c r="B305" s="5" t="s">
        <v>19</v>
      </c>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row>
  </sheetData>
  <mergeCells count="4">
    <mergeCell ref="D9:E9"/>
    <mergeCell ref="F9:F11"/>
    <mergeCell ref="AK9:AK11"/>
    <mergeCell ref="D10:E11"/>
  </mergeCells>
  <pageMargins left="0.39370078740157483" right="0.39370078740157483" top="0.39370078740157483" bottom="0.39370078740157483" header="0.31496062992125984" footer="0.31496062992125984"/>
  <pageSetup paperSize="8" scale="42" fitToHeight="99" orientation="landscape" r:id="rId1"/>
  <rowBreaks count="2" manualBreakCount="2">
    <brk id="129" max="16383" man="1"/>
    <brk id="229"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B2:AM1789"/>
  <sheetViews>
    <sheetView showGridLines="0" zoomScale="70" zoomScaleNormal="70" zoomScaleSheetLayoutView="70" workbookViewId="0">
      <pane xSplit="6" ySplit="12" topLeftCell="G13" activePane="bottomRight" state="frozen"/>
      <selection activeCell="G13" sqref="G13"/>
      <selection pane="topRight" activeCell="G13" sqref="G13"/>
      <selection pane="bottomLeft" activeCell="G13" sqref="G13"/>
      <selection pane="bottomRight" activeCell="G13" sqref="G13"/>
    </sheetView>
  </sheetViews>
  <sheetFormatPr defaultColWidth="9.140625" defaultRowHeight="15" outlineLevelRow="1" outlineLevelCol="1"/>
  <cols>
    <col min="1" max="1" width="2.85546875" style="3" customWidth="1"/>
    <col min="2" max="3" width="2.7109375" style="3" customWidth="1"/>
    <col min="4" max="5" width="24.42578125" style="3" customWidth="1"/>
    <col min="6" max="6" width="14" style="3" bestFit="1" customWidth="1"/>
    <col min="7" max="22" width="10.85546875" style="3" customWidth="1"/>
    <col min="23" max="29" width="10.85546875" style="3" customWidth="1" outlineLevel="1"/>
    <col min="30" max="30" width="3.42578125" style="3" customWidth="1"/>
    <col min="31" max="31" width="10.85546875" style="3" customWidth="1"/>
    <col min="32" max="32" width="3.42578125" style="3" customWidth="1" outlineLevel="1"/>
    <col min="33" max="33" width="10.85546875" style="3" customWidth="1" outlineLevel="1"/>
    <col min="34" max="34" width="3.42578125" style="3" customWidth="1" outlineLevel="1"/>
    <col min="35" max="35" width="10.85546875" style="3" customWidth="1" outlineLevel="1"/>
    <col min="36" max="36" width="3.42578125" style="3" customWidth="1"/>
    <col min="37" max="37" width="77.85546875" style="3" customWidth="1"/>
    <col min="38" max="38" width="9.140625" style="3"/>
    <col min="39" max="39" width="8.85546875" customWidth="1"/>
    <col min="40" max="16384" width="9.140625" style="3"/>
  </cols>
  <sheetData>
    <row r="2" spans="2:37">
      <c r="B2" s="1" t="str">
        <f>'Template Cover'!B2</f>
        <v>Owner:</v>
      </c>
      <c r="C2" s="2"/>
      <c r="D2" s="2"/>
      <c r="E2" s="2"/>
      <c r="F2" s="2"/>
      <c r="G2" s="2" t="str">
        <f>Owner</f>
        <v>[Bidder Name]</v>
      </c>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row>
    <row r="3" spans="2:37">
      <c r="B3" s="1" t="str">
        <f>'Template Cover'!B3</f>
        <v>Project:</v>
      </c>
      <c r="C3" s="2"/>
      <c r="D3" s="2"/>
      <c r="E3" s="2"/>
      <c r="F3" s="2"/>
      <c r="G3" s="2" t="str">
        <f>Project</f>
        <v>West Midlands Franchise</v>
      </c>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row>
    <row r="4" spans="2:37">
      <c r="B4" s="1" t="str">
        <f>'Template Cover'!B4</f>
        <v>Sheet:</v>
      </c>
      <c r="C4" s="2"/>
      <c r="D4" s="2"/>
      <c r="E4" s="2"/>
      <c r="F4" s="2"/>
      <c r="G4" s="2" t="str">
        <f ca="1">MID(CELL("filename",$A$1),FIND("]",CELL("filename",$A$1))+1,99)</f>
        <v>RS Charges</v>
      </c>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row>
    <row r="5" spans="2:37">
      <c r="B5" s="1" t="str">
        <f>'Template Cover'!B5</f>
        <v>Version:</v>
      </c>
      <c r="C5" s="2"/>
      <c r="D5" s="2"/>
      <c r="E5" s="2"/>
      <c r="F5" s="2"/>
      <c r="G5" s="2">
        <f>Version</f>
        <v>1</v>
      </c>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row>
    <row r="6" spans="2:37">
      <c r="B6" s="1" t="str">
        <f>'Template Cover'!B6</f>
        <v>Date:</v>
      </c>
      <c r="C6" s="4"/>
      <c r="D6" s="4"/>
      <c r="E6" s="4"/>
      <c r="F6" s="4"/>
      <c r="G6" s="4">
        <f ca="1">TODAY()</f>
        <v>42655</v>
      </c>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row>
    <row r="7" spans="2:37">
      <c r="B7" s="1" t="str">
        <f>'Template Cover'!B7</f>
        <v>Filename:</v>
      </c>
      <c r="C7" s="2"/>
      <c r="D7" s="2"/>
      <c r="E7" s="2"/>
      <c r="F7" s="2"/>
      <c r="G7" s="2" t="str">
        <f ca="1">LEFT(CELL("FILENAME",$A$1),FIND("]",CELL("FILENAME",$A$1)))</f>
        <v>C:\Users\DfT\AppData\Local\Temp\[ATTACHMENT C - FINANCIAL TEMPLATES (v1.1).xlsx]</v>
      </c>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row>
    <row r="9" spans="2:37" ht="25.5">
      <c r="D9" s="1053" t="str">
        <f>RN_Switch</f>
        <v>Nominal</v>
      </c>
      <c r="E9" s="1054"/>
      <c r="F9" s="1038" t="s">
        <v>86</v>
      </c>
      <c r="G9" s="97" t="str">
        <f>Timeline!G29</f>
        <v>Blank</v>
      </c>
      <c r="H9" s="97" t="str">
        <f>Timeline!H29</f>
        <v>Blank</v>
      </c>
      <c r="I9" s="97" t="str">
        <f>Timeline!I29</f>
        <v>Year -2</v>
      </c>
      <c r="J9" s="97" t="str">
        <f>Timeline!J29</f>
        <v>Year -1</v>
      </c>
      <c r="K9" s="97" t="str">
        <f>Timeline!K29</f>
        <v>Year 0</v>
      </c>
      <c r="L9" s="97" t="str">
        <f>Timeline!L29</f>
        <v>Year 1</v>
      </c>
      <c r="M9" s="97" t="str">
        <f>Timeline!M29</f>
        <v>Year 2</v>
      </c>
      <c r="N9" s="97" t="str">
        <f>Timeline!N29</f>
        <v>Year 3</v>
      </c>
      <c r="O9" s="97" t="str">
        <f>Timeline!O29</f>
        <v>Year 4</v>
      </c>
      <c r="P9" s="97" t="str">
        <f>Timeline!P29</f>
        <v>Year 5</v>
      </c>
      <c r="Q9" s="97" t="str">
        <f>Timeline!Q29</f>
        <v>Year 6</v>
      </c>
      <c r="R9" s="97" t="str">
        <f>Timeline!R29</f>
        <v>Year 7</v>
      </c>
      <c r="S9" s="97" t="str">
        <f>Timeline!S29</f>
        <v>Year 8</v>
      </c>
      <c r="T9" s="97" t="str">
        <f>Timeline!T29</f>
        <v>Year 9</v>
      </c>
      <c r="U9" s="97" t="str">
        <f>Timeline!U29</f>
        <v>Year 10</v>
      </c>
      <c r="V9" s="97" t="str">
        <f>Timeline!V29</f>
        <v>Year 11</v>
      </c>
      <c r="W9" s="97" t="str">
        <f>Timeline!W29</f>
        <v>Year 12</v>
      </c>
      <c r="X9" s="97" t="str">
        <f>Timeline!X29</f>
        <v>Year 13</v>
      </c>
      <c r="Y9" s="97" t="str">
        <f>Timeline!Y29</f>
        <v>Year 14</v>
      </c>
      <c r="Z9" s="97" t="str">
        <f>Timeline!Z29</f>
        <v>Year 15</v>
      </c>
      <c r="AA9" s="97" t="str">
        <f>Timeline!AA29</f>
        <v>Year 16</v>
      </c>
      <c r="AB9" s="97" t="str">
        <f>Timeline!AB29</f>
        <v>Year 17</v>
      </c>
      <c r="AC9" s="97" t="str">
        <f>Timeline!AC29</f>
        <v>Year 18</v>
      </c>
      <c r="AE9" s="97" t="str">
        <f>Timeline!AE29</f>
        <v>Year 1 (part)</v>
      </c>
      <c r="AG9" s="97" t="str">
        <f>Timeline!AG29</f>
        <v>Not used</v>
      </c>
      <c r="AI9" s="97" t="str">
        <f>Timeline!AI29</f>
        <v>Not used</v>
      </c>
      <c r="AK9" s="1038" t="s">
        <v>413</v>
      </c>
    </row>
    <row r="10" spans="2:37" ht="25.5">
      <c r="D10" s="1045" t="str">
        <f>Option_Switch</f>
        <v>Base Model</v>
      </c>
      <c r="E10" s="1046"/>
      <c r="F10" s="1039"/>
      <c r="G10" s="97" t="str">
        <f>Timeline!G30</f>
        <v>For Bidder Use</v>
      </c>
      <c r="H10" s="97" t="str">
        <f>Timeline!H30</f>
        <v>For Bidder Use</v>
      </c>
      <c r="I10" s="97" t="str">
        <f>Timeline!I30</f>
        <v>Actual</v>
      </c>
      <c r="J10" s="97" t="str">
        <f>Timeline!J30</f>
        <v>Actual</v>
      </c>
      <c r="K10" s="97" t="str">
        <f>Timeline!K30</f>
        <v>Forecast</v>
      </c>
      <c r="L10" s="97" t="str">
        <f>Timeline!L30</f>
        <v>Forecast</v>
      </c>
      <c r="M10" s="97" t="str">
        <f>Timeline!M30</f>
        <v>Core</v>
      </c>
      <c r="N10" s="97" t="str">
        <f>Timeline!N30</f>
        <v>Core</v>
      </c>
      <c r="O10" s="97" t="str">
        <f>Timeline!O30</f>
        <v>Core</v>
      </c>
      <c r="P10" s="97" t="str">
        <f>Timeline!P30</f>
        <v>Core</v>
      </c>
      <c r="Q10" s="97" t="str">
        <f>Timeline!Q30</f>
        <v>Core</v>
      </c>
      <c r="R10" s="97" t="str">
        <f>Timeline!R30</f>
        <v>Core</v>
      </c>
      <c r="S10" s="97" t="str">
        <f>Timeline!S30</f>
        <v>Core</v>
      </c>
      <c r="T10" s="97" t="str">
        <f>Timeline!T30</f>
        <v>Core</v>
      </c>
      <c r="U10" s="97" t="str">
        <f>Timeline!U30</f>
        <v>Option</v>
      </c>
      <c r="V10" s="97" t="str">
        <f>Timeline!V30</f>
        <v>Option</v>
      </c>
      <c r="W10" s="97" t="str">
        <f>Timeline!W30</f>
        <v>Not used</v>
      </c>
      <c r="X10" s="97" t="str">
        <f>Timeline!X30</f>
        <v>Not used</v>
      </c>
      <c r="Y10" s="97" t="str">
        <f>Timeline!Y30</f>
        <v>Not used</v>
      </c>
      <c r="Z10" s="97" t="str">
        <f>Timeline!Z30</f>
        <v>Not used</v>
      </c>
      <c r="AA10" s="97" t="str">
        <f>Timeline!AA30</f>
        <v>Not used</v>
      </c>
      <c r="AB10" s="97" t="str">
        <f>Timeline!AB30</f>
        <v>Not used</v>
      </c>
      <c r="AC10" s="97" t="str">
        <f>Timeline!AC30</f>
        <v>Not used</v>
      </c>
      <c r="AE10" s="97" t="str">
        <f>Timeline!AE30</f>
        <v>Core</v>
      </c>
      <c r="AG10" s="97" t="str">
        <f>Timeline!AG30</f>
        <v>Not used</v>
      </c>
      <c r="AI10" s="97" t="str">
        <f>Timeline!AI30</f>
        <v>Not used</v>
      </c>
      <c r="AK10" s="1043"/>
    </row>
    <row r="11" spans="2:37">
      <c r="D11" s="1051"/>
      <c r="E11" s="1052"/>
      <c r="F11" s="1040" t="s">
        <v>86</v>
      </c>
      <c r="G11" s="98" t="str">
        <f>IF(Timeline!G31="","",Timeline!G31)</f>
        <v/>
      </c>
      <c r="H11" s="98" t="str">
        <f>IF(Timeline!H31="","",Timeline!H31)</f>
        <v/>
      </c>
      <c r="I11" s="98">
        <f>IF(Timeline!I31="","",Timeline!I31)</f>
        <v>42094</v>
      </c>
      <c r="J11" s="98">
        <f>IF(Timeline!J31="","",Timeline!J31)</f>
        <v>42460</v>
      </c>
      <c r="K11" s="98">
        <f>IF(Timeline!K31="","",Timeline!K31)</f>
        <v>42825</v>
      </c>
      <c r="L11" s="98">
        <f>IF(Timeline!L31="","",Timeline!L31)</f>
        <v>43190</v>
      </c>
      <c r="M11" s="98">
        <f>IF(Timeline!M31="","",Timeline!M31)</f>
        <v>43555</v>
      </c>
      <c r="N11" s="98">
        <f>IF(Timeline!N31="","",Timeline!N31)</f>
        <v>43921</v>
      </c>
      <c r="O11" s="98">
        <f>IF(Timeline!O31="","",Timeline!O31)</f>
        <v>44286</v>
      </c>
      <c r="P11" s="98">
        <f>IF(Timeline!P31="","",Timeline!P31)</f>
        <v>44651</v>
      </c>
      <c r="Q11" s="98">
        <f>IF(Timeline!Q31="","",Timeline!Q31)</f>
        <v>45016</v>
      </c>
      <c r="R11" s="98">
        <f>IF(Timeline!R31="","",Timeline!R31)</f>
        <v>45382</v>
      </c>
      <c r="S11" s="98">
        <f>IF(Timeline!S31="","",Timeline!S31)</f>
        <v>45747</v>
      </c>
      <c r="T11" s="98">
        <f>IF(Timeline!T31="","",Timeline!T31)</f>
        <v>46112</v>
      </c>
      <c r="U11" s="98">
        <f>IF(Timeline!U31="","",Timeline!U31)</f>
        <v>46477</v>
      </c>
      <c r="V11" s="98">
        <f>IF(Timeline!V31="","",Timeline!V31)</f>
        <v>46843</v>
      </c>
      <c r="W11" s="98">
        <f>IF(Timeline!W31="","",Timeline!W31)</f>
        <v>47208</v>
      </c>
      <c r="X11" s="98">
        <f>IF(Timeline!X31="","",Timeline!X31)</f>
        <v>47573</v>
      </c>
      <c r="Y11" s="98">
        <f>IF(Timeline!Y31="","",Timeline!Y31)</f>
        <v>47938</v>
      </c>
      <c r="Z11" s="98">
        <f>IF(Timeline!Z31="","",Timeline!Z31)</f>
        <v>48304</v>
      </c>
      <c r="AA11" s="98">
        <f>IF(Timeline!AA31="","",Timeline!AA31)</f>
        <v>48669</v>
      </c>
      <c r="AB11" s="98">
        <f>IF(Timeline!AB31="","",Timeline!AB31)</f>
        <v>49034</v>
      </c>
      <c r="AC11" s="98">
        <f>IF(Timeline!AC31="","",Timeline!AC31)</f>
        <v>49399</v>
      </c>
      <c r="AE11" s="98">
        <f>IF(Timeline!AE31="","",Timeline!AE31)</f>
        <v>43190</v>
      </c>
      <c r="AG11" s="98">
        <f>IF(Timeline!AG31="","",Timeline!AG31)</f>
        <v>49034</v>
      </c>
      <c r="AI11" s="98">
        <f>IF(Timeline!AI31="","",Timeline!AI31)</f>
        <v>49399</v>
      </c>
      <c r="AK11" s="1044"/>
    </row>
    <row r="13" spans="2:37" ht="16.5">
      <c r="B13" s="5" t="s">
        <v>453</v>
      </c>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row>
    <row r="15" spans="2:37">
      <c r="B15" s="15" t="s">
        <v>454</v>
      </c>
      <c r="C15" s="15"/>
      <c r="D15" s="170"/>
      <c r="E15" s="170"/>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row>
    <row r="16" spans="2:37" ht="12.75" customHeight="1" outlineLevel="1"/>
    <row r="17" spans="3:37" ht="12.75" customHeight="1" outlineLevel="1">
      <c r="C17" s="147" t="s">
        <v>455</v>
      </c>
    </row>
    <row r="18" spans="3:37" ht="12.75" customHeight="1" outlineLevel="1">
      <c r="D18" s="100" t="str">
        <f>'Line Items'!D962</f>
        <v>ME202 - DMU - Class 150/1 Angel</v>
      </c>
      <c r="E18" s="85"/>
      <c r="F18" s="101" t="s">
        <v>456</v>
      </c>
      <c r="G18" s="171"/>
      <c r="H18" s="171"/>
      <c r="I18" s="171"/>
      <c r="J18" s="171"/>
      <c r="K18" s="171"/>
      <c r="L18" s="171"/>
      <c r="M18" s="171"/>
      <c r="N18" s="171"/>
      <c r="O18" s="171"/>
      <c r="P18" s="171"/>
      <c r="Q18" s="171"/>
      <c r="R18" s="171"/>
      <c r="S18" s="171"/>
      <c r="T18" s="171"/>
      <c r="U18" s="171"/>
      <c r="V18" s="171"/>
      <c r="W18" s="171"/>
      <c r="X18" s="171"/>
      <c r="Y18" s="171"/>
      <c r="Z18" s="171"/>
      <c r="AA18" s="171"/>
      <c r="AB18" s="171"/>
      <c r="AC18" s="185"/>
      <c r="AE18" s="511"/>
      <c r="AG18" s="511"/>
      <c r="AI18" s="511"/>
      <c r="AK18" s="427"/>
    </row>
    <row r="19" spans="3:37" ht="12.75" customHeight="1" outlineLevel="1">
      <c r="D19" s="106" t="str">
        <f>'Line Items'!D963</f>
        <v>ME203 - DMU - Class 153/1 Porterbrook</v>
      </c>
      <c r="E19" s="89"/>
      <c r="F19" s="107" t="str">
        <f t="shared" ref="F19:F76" si="0">F18</f>
        <v>Veh</v>
      </c>
      <c r="G19" s="173"/>
      <c r="H19" s="173"/>
      <c r="I19" s="173"/>
      <c r="J19" s="173"/>
      <c r="K19" s="173"/>
      <c r="L19" s="173"/>
      <c r="M19" s="173"/>
      <c r="N19" s="173"/>
      <c r="O19" s="173"/>
      <c r="P19" s="173"/>
      <c r="Q19" s="173"/>
      <c r="R19" s="173"/>
      <c r="S19" s="173"/>
      <c r="T19" s="173"/>
      <c r="U19" s="173"/>
      <c r="V19" s="173"/>
      <c r="W19" s="173"/>
      <c r="X19" s="173"/>
      <c r="Y19" s="173"/>
      <c r="Z19" s="173"/>
      <c r="AA19" s="173"/>
      <c r="AB19" s="173"/>
      <c r="AC19" s="174"/>
      <c r="AE19" s="507"/>
      <c r="AG19" s="507"/>
      <c r="AI19" s="507"/>
      <c r="AK19" s="202"/>
    </row>
    <row r="20" spans="3:37" ht="12.75" customHeight="1" outlineLevel="1">
      <c r="D20" s="106" t="str">
        <f>'Line Items'!D964</f>
        <v>ME206 - DMU - Class 170/5 Porterbrook</v>
      </c>
      <c r="E20" s="89"/>
      <c r="F20" s="107" t="str">
        <f t="shared" si="0"/>
        <v>Veh</v>
      </c>
      <c r="G20" s="173"/>
      <c r="H20" s="173"/>
      <c r="I20" s="173"/>
      <c r="J20" s="173"/>
      <c r="K20" s="173"/>
      <c r="L20" s="173"/>
      <c r="M20" s="173"/>
      <c r="N20" s="173"/>
      <c r="O20" s="173"/>
      <c r="P20" s="173"/>
      <c r="Q20" s="173"/>
      <c r="R20" s="173"/>
      <c r="S20" s="173"/>
      <c r="T20" s="173"/>
      <c r="U20" s="173"/>
      <c r="V20" s="173"/>
      <c r="W20" s="173"/>
      <c r="X20" s="173"/>
      <c r="Y20" s="173"/>
      <c r="Z20" s="173"/>
      <c r="AA20" s="173"/>
      <c r="AB20" s="173"/>
      <c r="AC20" s="174"/>
      <c r="AE20" s="507"/>
      <c r="AG20" s="507"/>
      <c r="AI20" s="507"/>
      <c r="AK20" s="202"/>
    </row>
    <row r="21" spans="3:37" ht="12.75" customHeight="1" outlineLevel="1">
      <c r="D21" s="106" t="str">
        <f>'Line Items'!D965</f>
        <v>ME207 - DMU - Class 170/6 Porterbrook</v>
      </c>
      <c r="E21" s="89"/>
      <c r="F21" s="107" t="str">
        <f t="shared" si="0"/>
        <v>Veh</v>
      </c>
      <c r="G21" s="173"/>
      <c r="H21" s="173"/>
      <c r="I21" s="173"/>
      <c r="J21" s="173"/>
      <c r="K21" s="173"/>
      <c r="L21" s="173"/>
      <c r="M21" s="173"/>
      <c r="N21" s="173"/>
      <c r="O21" s="173"/>
      <c r="P21" s="173"/>
      <c r="Q21" s="173"/>
      <c r="R21" s="173"/>
      <c r="S21" s="173"/>
      <c r="T21" s="173"/>
      <c r="U21" s="173"/>
      <c r="V21" s="173"/>
      <c r="W21" s="173"/>
      <c r="X21" s="173"/>
      <c r="Y21" s="173"/>
      <c r="Z21" s="173"/>
      <c r="AA21" s="173"/>
      <c r="AB21" s="173"/>
      <c r="AC21" s="174"/>
      <c r="AE21" s="507"/>
      <c r="AG21" s="507"/>
      <c r="AI21" s="507"/>
      <c r="AK21" s="202"/>
    </row>
    <row r="22" spans="3:37" ht="12.75" customHeight="1" outlineLevel="1">
      <c r="D22" s="106" t="str">
        <f>'Line Items'!D966</f>
        <v>ME208 - DMU - Class 172/2 Porterbrook</v>
      </c>
      <c r="E22" s="89"/>
      <c r="F22" s="107" t="str">
        <f t="shared" si="0"/>
        <v>Veh</v>
      </c>
      <c r="G22" s="173"/>
      <c r="H22" s="173"/>
      <c r="I22" s="173"/>
      <c r="J22" s="173"/>
      <c r="K22" s="173"/>
      <c r="L22" s="173"/>
      <c r="M22" s="173"/>
      <c r="N22" s="173"/>
      <c r="O22" s="173"/>
      <c r="P22" s="173"/>
      <c r="Q22" s="173"/>
      <c r="R22" s="173"/>
      <c r="S22" s="173"/>
      <c r="T22" s="173"/>
      <c r="U22" s="173"/>
      <c r="V22" s="173"/>
      <c r="W22" s="173"/>
      <c r="X22" s="173"/>
      <c r="Y22" s="173"/>
      <c r="Z22" s="173"/>
      <c r="AA22" s="173"/>
      <c r="AB22" s="173"/>
      <c r="AC22" s="174"/>
      <c r="AE22" s="507"/>
      <c r="AG22" s="507"/>
      <c r="AI22" s="507"/>
      <c r="AK22" s="202"/>
    </row>
    <row r="23" spans="3:37" ht="12.75" customHeight="1" outlineLevel="1">
      <c r="D23" s="106" t="str">
        <f>'Line Items'!D967</f>
        <v>ME209 - DMU - Class 172/3 Porterbrook</v>
      </c>
      <c r="E23" s="89"/>
      <c r="F23" s="107" t="str">
        <f t="shared" si="0"/>
        <v>Veh</v>
      </c>
      <c r="G23" s="173"/>
      <c r="H23" s="173"/>
      <c r="I23" s="173"/>
      <c r="J23" s="173"/>
      <c r="K23" s="173"/>
      <c r="L23" s="173"/>
      <c r="M23" s="173"/>
      <c r="N23" s="173"/>
      <c r="O23" s="173"/>
      <c r="P23" s="173"/>
      <c r="Q23" s="173"/>
      <c r="R23" s="173"/>
      <c r="S23" s="173"/>
      <c r="T23" s="173"/>
      <c r="U23" s="173"/>
      <c r="V23" s="173"/>
      <c r="W23" s="173"/>
      <c r="X23" s="173"/>
      <c r="Y23" s="173"/>
      <c r="Z23" s="173"/>
      <c r="AA23" s="173"/>
      <c r="AB23" s="173"/>
      <c r="AC23" s="174"/>
      <c r="AE23" s="507"/>
      <c r="AG23" s="507"/>
      <c r="AI23" s="507"/>
      <c r="AK23" s="202"/>
    </row>
    <row r="24" spans="3:37" ht="12.75" customHeight="1" outlineLevel="1">
      <c r="D24" s="106" t="str">
        <f>'Line Items'!D968</f>
        <v>ME216 - Class 139 PPM - Porterbrook</v>
      </c>
      <c r="E24" s="89"/>
      <c r="F24" s="107" t="str">
        <f t="shared" si="0"/>
        <v>Veh</v>
      </c>
      <c r="G24" s="173"/>
      <c r="H24" s="173"/>
      <c r="I24" s="173"/>
      <c r="J24" s="173"/>
      <c r="K24" s="173"/>
      <c r="L24" s="173"/>
      <c r="M24" s="173"/>
      <c r="N24" s="173"/>
      <c r="O24" s="173"/>
      <c r="P24" s="173"/>
      <c r="Q24" s="173"/>
      <c r="R24" s="173"/>
      <c r="S24" s="173"/>
      <c r="T24" s="173"/>
      <c r="U24" s="173"/>
      <c r="V24" s="173"/>
      <c r="W24" s="173"/>
      <c r="X24" s="173"/>
      <c r="Y24" s="173"/>
      <c r="Z24" s="173"/>
      <c r="AA24" s="173"/>
      <c r="AB24" s="173"/>
      <c r="AC24" s="174"/>
      <c r="AE24" s="507"/>
      <c r="AG24" s="507"/>
      <c r="AI24" s="507"/>
      <c r="AK24" s="202"/>
    </row>
    <row r="25" spans="3:37" ht="12.75" customHeight="1" outlineLevel="1">
      <c r="D25" s="106" t="str">
        <f>'Line Items'!D969</f>
        <v>ME211 - EMU - Class 321/4  HSBC - motor car</v>
      </c>
      <c r="E25" s="89"/>
      <c r="F25" s="107" t="str">
        <f t="shared" si="0"/>
        <v>Veh</v>
      </c>
      <c r="G25" s="173"/>
      <c r="H25" s="173"/>
      <c r="I25" s="173"/>
      <c r="J25" s="173"/>
      <c r="K25" s="173"/>
      <c r="L25" s="173"/>
      <c r="M25" s="173"/>
      <c r="N25" s="173"/>
      <c r="O25" s="173"/>
      <c r="P25" s="173"/>
      <c r="Q25" s="173"/>
      <c r="R25" s="173"/>
      <c r="S25" s="173"/>
      <c r="T25" s="173"/>
      <c r="U25" s="173"/>
      <c r="V25" s="173"/>
      <c r="W25" s="173"/>
      <c r="X25" s="173"/>
      <c r="Y25" s="173"/>
      <c r="Z25" s="173"/>
      <c r="AA25" s="173"/>
      <c r="AB25" s="173"/>
      <c r="AC25" s="174"/>
      <c r="AE25" s="507"/>
      <c r="AG25" s="507"/>
      <c r="AI25" s="507"/>
      <c r="AK25" s="202"/>
    </row>
    <row r="26" spans="3:37" ht="12.75" customHeight="1" outlineLevel="1">
      <c r="D26" s="106" t="str">
        <f>'Line Items'!D970</f>
        <v>ME211 - EMU - Class 321/4  HSBC - trailer car</v>
      </c>
      <c r="E26" s="89"/>
      <c r="F26" s="107" t="str">
        <f t="shared" si="0"/>
        <v>Veh</v>
      </c>
      <c r="G26" s="173"/>
      <c r="H26" s="173"/>
      <c r="I26" s="173"/>
      <c r="J26" s="173"/>
      <c r="K26" s="173"/>
      <c r="L26" s="173"/>
      <c r="M26" s="173"/>
      <c r="N26" s="173"/>
      <c r="O26" s="173"/>
      <c r="P26" s="173"/>
      <c r="Q26" s="173"/>
      <c r="R26" s="173"/>
      <c r="S26" s="173"/>
      <c r="T26" s="173"/>
      <c r="U26" s="173"/>
      <c r="V26" s="173"/>
      <c r="W26" s="173"/>
      <c r="X26" s="173"/>
      <c r="Y26" s="173"/>
      <c r="Z26" s="173"/>
      <c r="AA26" s="173"/>
      <c r="AB26" s="173"/>
      <c r="AC26" s="174"/>
      <c r="AE26" s="507"/>
      <c r="AG26" s="507"/>
      <c r="AI26" s="507"/>
      <c r="AK26" s="202"/>
    </row>
    <row r="27" spans="3:37" ht="12.75" customHeight="1" outlineLevel="1">
      <c r="D27" s="106" t="str">
        <f>'Line Items'!D971</f>
        <v>ME212 - EMU - Class 323/3 Porterbrook - motor car</v>
      </c>
      <c r="E27" s="89"/>
      <c r="F27" s="107" t="str">
        <f t="shared" si="0"/>
        <v>Veh</v>
      </c>
      <c r="G27" s="173"/>
      <c r="H27" s="173"/>
      <c r="I27" s="173"/>
      <c r="J27" s="173"/>
      <c r="K27" s="173"/>
      <c r="L27" s="173"/>
      <c r="M27" s="173"/>
      <c r="N27" s="173"/>
      <c r="O27" s="173"/>
      <c r="P27" s="173"/>
      <c r="Q27" s="173"/>
      <c r="R27" s="173"/>
      <c r="S27" s="173"/>
      <c r="T27" s="173"/>
      <c r="U27" s="173"/>
      <c r="V27" s="173"/>
      <c r="W27" s="173"/>
      <c r="X27" s="173"/>
      <c r="Y27" s="173"/>
      <c r="Z27" s="173"/>
      <c r="AA27" s="173"/>
      <c r="AB27" s="173"/>
      <c r="AC27" s="174"/>
      <c r="AE27" s="507"/>
      <c r="AG27" s="507"/>
      <c r="AI27" s="507"/>
      <c r="AK27" s="202"/>
    </row>
    <row r="28" spans="3:37" ht="12.75" customHeight="1" outlineLevel="1">
      <c r="D28" s="106" t="str">
        <f>'Line Items'!D972</f>
        <v>ME212 - EMU - Class 323/3 Porterbrook - trailer car</v>
      </c>
      <c r="E28" s="89"/>
      <c r="F28" s="107" t="str">
        <f t="shared" si="0"/>
        <v>Veh</v>
      </c>
      <c r="G28" s="173"/>
      <c r="H28" s="173"/>
      <c r="I28" s="173"/>
      <c r="J28" s="173"/>
      <c r="K28" s="173"/>
      <c r="L28" s="173"/>
      <c r="M28" s="173"/>
      <c r="N28" s="173"/>
      <c r="O28" s="173"/>
      <c r="P28" s="173"/>
      <c r="Q28" s="173"/>
      <c r="R28" s="173"/>
      <c r="S28" s="173"/>
      <c r="T28" s="173"/>
      <c r="U28" s="173"/>
      <c r="V28" s="173"/>
      <c r="W28" s="173"/>
      <c r="X28" s="173"/>
      <c r="Y28" s="173"/>
      <c r="Z28" s="173"/>
      <c r="AA28" s="173"/>
      <c r="AB28" s="173"/>
      <c r="AC28" s="174"/>
      <c r="AE28" s="507"/>
      <c r="AG28" s="507"/>
      <c r="AI28" s="507"/>
      <c r="AK28" s="202"/>
    </row>
    <row r="29" spans="3:37" ht="12.75" customHeight="1" outlineLevel="1">
      <c r="D29" s="106" t="str">
        <f>'Line Items'!D973</f>
        <v>ME215 - EMU - Class 323 Centro (Porterbrook) - motor car</v>
      </c>
      <c r="E29" s="89"/>
      <c r="F29" s="107" t="str">
        <f t="shared" si="0"/>
        <v>Veh</v>
      </c>
      <c r="G29" s="173"/>
      <c r="H29" s="173"/>
      <c r="I29" s="173"/>
      <c r="J29" s="173"/>
      <c r="K29" s="173"/>
      <c r="L29" s="173"/>
      <c r="M29" s="173"/>
      <c r="N29" s="173"/>
      <c r="O29" s="173"/>
      <c r="P29" s="173"/>
      <c r="Q29" s="173"/>
      <c r="R29" s="173"/>
      <c r="S29" s="173"/>
      <c r="T29" s="173"/>
      <c r="U29" s="173"/>
      <c r="V29" s="173"/>
      <c r="W29" s="173"/>
      <c r="X29" s="173"/>
      <c r="Y29" s="173"/>
      <c r="Z29" s="173"/>
      <c r="AA29" s="173"/>
      <c r="AB29" s="173"/>
      <c r="AC29" s="174"/>
      <c r="AE29" s="507"/>
      <c r="AG29" s="507"/>
      <c r="AI29" s="507"/>
      <c r="AK29" s="202"/>
    </row>
    <row r="30" spans="3:37" ht="12.75" customHeight="1" outlineLevel="1">
      <c r="D30" s="106" t="str">
        <f>'Line Items'!D974</f>
        <v>ME215 - EMU - Class 323 Centro (Porterbrook) - trailer car</v>
      </c>
      <c r="E30" s="89"/>
      <c r="F30" s="107" t="str">
        <f t="shared" si="0"/>
        <v>Veh</v>
      </c>
      <c r="G30" s="173"/>
      <c r="H30" s="173"/>
      <c r="I30" s="173"/>
      <c r="J30" s="173"/>
      <c r="K30" s="173"/>
      <c r="L30" s="173"/>
      <c r="M30" s="173"/>
      <c r="N30" s="173"/>
      <c r="O30" s="173"/>
      <c r="P30" s="173"/>
      <c r="Q30" s="173"/>
      <c r="R30" s="173"/>
      <c r="S30" s="173"/>
      <c r="T30" s="173"/>
      <c r="U30" s="173"/>
      <c r="V30" s="173"/>
      <c r="W30" s="173"/>
      <c r="X30" s="173"/>
      <c r="Y30" s="173"/>
      <c r="Z30" s="173"/>
      <c r="AA30" s="173"/>
      <c r="AB30" s="173"/>
      <c r="AC30" s="174"/>
      <c r="AE30" s="507"/>
      <c r="AG30" s="507"/>
      <c r="AI30" s="507"/>
      <c r="AK30" s="202"/>
    </row>
    <row r="31" spans="3:37" ht="12.75" customHeight="1" outlineLevel="1">
      <c r="D31" s="106" t="str">
        <f>'Line Items'!D975</f>
        <v>ME213 - EMU - Class 350/1 Angel - motor car</v>
      </c>
      <c r="E31" s="89"/>
      <c r="F31" s="107" t="str">
        <f t="shared" si="0"/>
        <v>Veh</v>
      </c>
      <c r="G31" s="173"/>
      <c r="H31" s="173"/>
      <c r="I31" s="173"/>
      <c r="J31" s="173"/>
      <c r="K31" s="173"/>
      <c r="L31" s="173"/>
      <c r="M31" s="173"/>
      <c r="N31" s="173"/>
      <c r="O31" s="173"/>
      <c r="P31" s="173"/>
      <c r="Q31" s="173"/>
      <c r="R31" s="173"/>
      <c r="S31" s="173"/>
      <c r="T31" s="173"/>
      <c r="U31" s="173"/>
      <c r="V31" s="173"/>
      <c r="W31" s="173"/>
      <c r="X31" s="173"/>
      <c r="Y31" s="173"/>
      <c r="Z31" s="173"/>
      <c r="AA31" s="173"/>
      <c r="AB31" s="173"/>
      <c r="AC31" s="174"/>
      <c r="AE31" s="507"/>
      <c r="AG31" s="507"/>
      <c r="AI31" s="507"/>
      <c r="AK31" s="202"/>
    </row>
    <row r="32" spans="3:37" ht="12.75" customHeight="1" outlineLevel="1">
      <c r="D32" s="106" t="str">
        <f>'Line Items'!D976</f>
        <v>ME213 - EMU - Class 350/1 Angel - trailer car</v>
      </c>
      <c r="E32" s="89"/>
      <c r="F32" s="107" t="str">
        <f t="shared" si="0"/>
        <v>Veh</v>
      </c>
      <c r="G32" s="173"/>
      <c r="H32" s="173"/>
      <c r="I32" s="173"/>
      <c r="J32" s="173"/>
      <c r="K32" s="173"/>
      <c r="L32" s="173"/>
      <c r="M32" s="173"/>
      <c r="N32" s="173"/>
      <c r="O32" s="173"/>
      <c r="P32" s="173"/>
      <c r="Q32" s="173"/>
      <c r="R32" s="173"/>
      <c r="S32" s="173"/>
      <c r="T32" s="173"/>
      <c r="U32" s="173"/>
      <c r="V32" s="173"/>
      <c r="W32" s="173"/>
      <c r="X32" s="173"/>
      <c r="Y32" s="173"/>
      <c r="Z32" s="173"/>
      <c r="AA32" s="173"/>
      <c r="AB32" s="173"/>
      <c r="AC32" s="174"/>
      <c r="AE32" s="507"/>
      <c r="AG32" s="507"/>
      <c r="AI32" s="507"/>
      <c r="AK32" s="202"/>
    </row>
    <row r="33" spans="4:37" ht="12.75" customHeight="1" outlineLevel="1">
      <c r="D33" s="106" t="str">
        <f>'Line Items'!D977</f>
        <v>ME214 - EMU - Class 350/2 Porterbrook - motor car</v>
      </c>
      <c r="E33" s="89"/>
      <c r="F33" s="107" t="str">
        <f t="shared" si="0"/>
        <v>Veh</v>
      </c>
      <c r="G33" s="173"/>
      <c r="H33" s="173"/>
      <c r="I33" s="173"/>
      <c r="J33" s="173"/>
      <c r="K33" s="173"/>
      <c r="L33" s="173"/>
      <c r="M33" s="173"/>
      <c r="N33" s="173"/>
      <c r="O33" s="173"/>
      <c r="P33" s="173"/>
      <c r="Q33" s="173"/>
      <c r="R33" s="173"/>
      <c r="S33" s="173"/>
      <c r="T33" s="173"/>
      <c r="U33" s="173"/>
      <c r="V33" s="173"/>
      <c r="W33" s="173"/>
      <c r="X33" s="173"/>
      <c r="Y33" s="173"/>
      <c r="Z33" s="173"/>
      <c r="AA33" s="173"/>
      <c r="AB33" s="173"/>
      <c r="AC33" s="174"/>
      <c r="AE33" s="507"/>
      <c r="AG33" s="507"/>
      <c r="AI33" s="507"/>
      <c r="AK33" s="202"/>
    </row>
    <row r="34" spans="4:37" ht="12.75" customHeight="1" outlineLevel="1">
      <c r="D34" s="106" t="str">
        <f>'Line Items'!D978</f>
        <v>ME214 - EMU - Class 350/2 Porterbrook - trailer car</v>
      </c>
      <c r="E34" s="89"/>
      <c r="F34" s="107" t="str">
        <f t="shared" si="0"/>
        <v>Veh</v>
      </c>
      <c r="G34" s="173"/>
      <c r="H34" s="173"/>
      <c r="I34" s="173"/>
      <c r="J34" s="173"/>
      <c r="K34" s="173"/>
      <c r="L34" s="173"/>
      <c r="M34" s="173"/>
      <c r="N34" s="173"/>
      <c r="O34" s="173"/>
      <c r="P34" s="173"/>
      <c r="Q34" s="173"/>
      <c r="R34" s="173"/>
      <c r="S34" s="173"/>
      <c r="T34" s="173"/>
      <c r="U34" s="173"/>
      <c r="V34" s="173"/>
      <c r="W34" s="173"/>
      <c r="X34" s="173"/>
      <c r="Y34" s="173"/>
      <c r="Z34" s="173"/>
      <c r="AA34" s="173"/>
      <c r="AB34" s="173"/>
      <c r="AC34" s="174"/>
      <c r="AE34" s="507"/>
      <c r="AG34" s="507"/>
      <c r="AI34" s="507"/>
      <c r="AK34" s="202"/>
    </row>
    <row r="35" spans="4:37" ht="12.75" customHeight="1" outlineLevel="1">
      <c r="D35" s="106" t="str">
        <f>'Line Items'!D979</f>
        <v>ME217 - EMU - Class 350/3 Angel - motor car</v>
      </c>
      <c r="E35" s="89"/>
      <c r="F35" s="107" t="str">
        <f t="shared" si="0"/>
        <v>Veh</v>
      </c>
      <c r="G35" s="173"/>
      <c r="H35" s="173"/>
      <c r="I35" s="173"/>
      <c r="J35" s="173"/>
      <c r="K35" s="173"/>
      <c r="L35" s="173"/>
      <c r="M35" s="173"/>
      <c r="N35" s="173"/>
      <c r="O35" s="173"/>
      <c r="P35" s="173"/>
      <c r="Q35" s="173"/>
      <c r="R35" s="173"/>
      <c r="S35" s="173"/>
      <c r="T35" s="173"/>
      <c r="U35" s="173"/>
      <c r="V35" s="173"/>
      <c r="W35" s="173"/>
      <c r="X35" s="173"/>
      <c r="Y35" s="173"/>
      <c r="Z35" s="173"/>
      <c r="AA35" s="173"/>
      <c r="AB35" s="173"/>
      <c r="AC35" s="174"/>
      <c r="AE35" s="507"/>
      <c r="AG35" s="507"/>
      <c r="AI35" s="507"/>
      <c r="AK35" s="202"/>
    </row>
    <row r="36" spans="4:37" ht="12.75" customHeight="1" outlineLevel="1">
      <c r="D36" s="106" t="str">
        <f>'Line Items'!D980</f>
        <v>ME217 - EMU - Class 350/3 Angel - trailer car</v>
      </c>
      <c r="E36" s="89"/>
      <c r="F36" s="107" t="str">
        <f t="shared" si="0"/>
        <v>Veh</v>
      </c>
      <c r="G36" s="173"/>
      <c r="H36" s="173"/>
      <c r="I36" s="173"/>
      <c r="J36" s="173"/>
      <c r="K36" s="173"/>
      <c r="L36" s="173"/>
      <c r="M36" s="173"/>
      <c r="N36" s="173"/>
      <c r="O36" s="173"/>
      <c r="P36" s="173"/>
      <c r="Q36" s="173"/>
      <c r="R36" s="173"/>
      <c r="S36" s="173"/>
      <c r="T36" s="173"/>
      <c r="U36" s="173"/>
      <c r="V36" s="173"/>
      <c r="W36" s="173"/>
      <c r="X36" s="173"/>
      <c r="Y36" s="173"/>
      <c r="Z36" s="173"/>
      <c r="AA36" s="173"/>
      <c r="AB36" s="173"/>
      <c r="AC36" s="174"/>
      <c r="AE36" s="507"/>
      <c r="AG36" s="507"/>
      <c r="AI36" s="507"/>
      <c r="AK36" s="202"/>
    </row>
    <row r="37" spans="4:37" ht="12.75" customHeight="1" outlineLevel="1">
      <c r="D37" s="106" t="str">
        <f>'Line Items'!D981</f>
        <v>ME211 - EMU - Class 319 Porterbrook - motor car</v>
      </c>
      <c r="E37" s="89"/>
      <c r="F37" s="107" t="str">
        <f t="shared" si="0"/>
        <v>Veh</v>
      </c>
      <c r="G37" s="173"/>
      <c r="H37" s="173"/>
      <c r="I37" s="173"/>
      <c r="J37" s="173"/>
      <c r="K37" s="173"/>
      <c r="L37" s="173"/>
      <c r="M37" s="173"/>
      <c r="N37" s="173"/>
      <c r="O37" s="173"/>
      <c r="P37" s="173"/>
      <c r="Q37" s="173"/>
      <c r="R37" s="173"/>
      <c r="S37" s="173"/>
      <c r="T37" s="173"/>
      <c r="U37" s="173"/>
      <c r="V37" s="173"/>
      <c r="W37" s="173"/>
      <c r="X37" s="173"/>
      <c r="Y37" s="173"/>
      <c r="Z37" s="173"/>
      <c r="AA37" s="173"/>
      <c r="AB37" s="173"/>
      <c r="AC37" s="174"/>
      <c r="AE37" s="507"/>
      <c r="AG37" s="507"/>
      <c r="AI37" s="507"/>
      <c r="AK37" s="202"/>
    </row>
    <row r="38" spans="4:37" ht="12.75" customHeight="1" outlineLevel="1">
      <c r="D38" s="106" t="str">
        <f>'Line Items'!D982</f>
        <v>ME211 - EMU - Class 319 Porterbrook - trailer car</v>
      </c>
      <c r="E38" s="89"/>
      <c r="F38" s="107" t="str">
        <f t="shared" si="0"/>
        <v>Veh</v>
      </c>
      <c r="G38" s="173"/>
      <c r="H38" s="173"/>
      <c r="I38" s="173"/>
      <c r="J38" s="173"/>
      <c r="K38" s="173"/>
      <c r="L38" s="173"/>
      <c r="M38" s="173"/>
      <c r="N38" s="173"/>
      <c r="O38" s="173"/>
      <c r="P38" s="173"/>
      <c r="Q38" s="173"/>
      <c r="R38" s="173"/>
      <c r="S38" s="173"/>
      <c r="T38" s="173"/>
      <c r="U38" s="173"/>
      <c r="V38" s="173"/>
      <c r="W38" s="173"/>
      <c r="X38" s="173"/>
      <c r="Y38" s="173"/>
      <c r="Z38" s="173"/>
      <c r="AA38" s="173"/>
      <c r="AB38" s="173"/>
      <c r="AC38" s="174"/>
      <c r="AE38" s="507"/>
      <c r="AG38" s="507"/>
      <c r="AI38" s="507"/>
      <c r="AK38" s="202"/>
    </row>
    <row r="39" spans="4:37" ht="12.75" customHeight="1" outlineLevel="1">
      <c r="D39" s="106" t="str">
        <f>'Line Items'!D983</f>
        <v>[Rolling Stock - Vehicles Line 22]</v>
      </c>
      <c r="E39" s="89"/>
      <c r="F39" s="107" t="str">
        <f t="shared" si="0"/>
        <v>Veh</v>
      </c>
      <c r="G39" s="173"/>
      <c r="H39" s="173"/>
      <c r="I39" s="173"/>
      <c r="J39" s="173"/>
      <c r="K39" s="173"/>
      <c r="L39" s="173"/>
      <c r="M39" s="173"/>
      <c r="N39" s="173"/>
      <c r="O39" s="173"/>
      <c r="P39" s="173"/>
      <c r="Q39" s="173"/>
      <c r="R39" s="173"/>
      <c r="S39" s="173"/>
      <c r="T39" s="173"/>
      <c r="U39" s="173"/>
      <c r="V39" s="173"/>
      <c r="W39" s="173"/>
      <c r="X39" s="173"/>
      <c r="Y39" s="173"/>
      <c r="Z39" s="173"/>
      <c r="AA39" s="173"/>
      <c r="AB39" s="173"/>
      <c r="AC39" s="174"/>
      <c r="AE39" s="507"/>
      <c r="AG39" s="507"/>
      <c r="AI39" s="507"/>
      <c r="AK39" s="202"/>
    </row>
    <row r="40" spans="4:37" ht="12.75" customHeight="1" outlineLevel="1">
      <c r="D40" s="106" t="str">
        <f>'Line Items'!D984</f>
        <v>[Rolling Stock - Vehicles Line 23]</v>
      </c>
      <c r="E40" s="89"/>
      <c r="F40" s="107" t="str">
        <f t="shared" si="0"/>
        <v>Veh</v>
      </c>
      <c r="G40" s="173"/>
      <c r="H40" s="173"/>
      <c r="I40" s="173"/>
      <c r="J40" s="173"/>
      <c r="K40" s="173"/>
      <c r="L40" s="173"/>
      <c r="M40" s="173"/>
      <c r="N40" s="173"/>
      <c r="O40" s="173"/>
      <c r="P40" s="173"/>
      <c r="Q40" s="173"/>
      <c r="R40" s="173"/>
      <c r="S40" s="173"/>
      <c r="T40" s="173"/>
      <c r="U40" s="173"/>
      <c r="V40" s="173"/>
      <c r="W40" s="173"/>
      <c r="X40" s="173"/>
      <c r="Y40" s="173"/>
      <c r="Z40" s="173"/>
      <c r="AA40" s="173"/>
      <c r="AB40" s="173"/>
      <c r="AC40" s="174"/>
      <c r="AE40" s="507"/>
      <c r="AG40" s="507"/>
      <c r="AI40" s="507"/>
      <c r="AK40" s="202"/>
    </row>
    <row r="41" spans="4:37" ht="12.75" customHeight="1" outlineLevel="1">
      <c r="D41" s="106" t="str">
        <f>'Line Items'!D985</f>
        <v>[Rolling Stock - Vehicles Line 24]</v>
      </c>
      <c r="E41" s="89"/>
      <c r="F41" s="107" t="str">
        <f t="shared" si="0"/>
        <v>Veh</v>
      </c>
      <c r="G41" s="173"/>
      <c r="H41" s="173"/>
      <c r="I41" s="173"/>
      <c r="J41" s="173"/>
      <c r="K41" s="173"/>
      <c r="L41" s="173"/>
      <c r="M41" s="173"/>
      <c r="N41" s="173"/>
      <c r="O41" s="173"/>
      <c r="P41" s="173"/>
      <c r="Q41" s="173"/>
      <c r="R41" s="173"/>
      <c r="S41" s="173"/>
      <c r="T41" s="173"/>
      <c r="U41" s="173"/>
      <c r="V41" s="173"/>
      <c r="W41" s="173"/>
      <c r="X41" s="173"/>
      <c r="Y41" s="173"/>
      <c r="Z41" s="173"/>
      <c r="AA41" s="173"/>
      <c r="AB41" s="173"/>
      <c r="AC41" s="174"/>
      <c r="AE41" s="507"/>
      <c r="AG41" s="507"/>
      <c r="AI41" s="507"/>
      <c r="AK41" s="202"/>
    </row>
    <row r="42" spans="4:37" ht="12.75" customHeight="1" outlineLevel="1">
      <c r="D42" s="106" t="str">
        <f>'Line Items'!D986</f>
        <v>[Rolling Stock - Vehicles Line 25]</v>
      </c>
      <c r="E42" s="89"/>
      <c r="F42" s="107" t="str">
        <f t="shared" si="0"/>
        <v>Veh</v>
      </c>
      <c r="G42" s="173"/>
      <c r="H42" s="173"/>
      <c r="I42" s="173"/>
      <c r="J42" s="173"/>
      <c r="K42" s="173"/>
      <c r="L42" s="173"/>
      <c r="M42" s="173"/>
      <c r="N42" s="173"/>
      <c r="O42" s="173"/>
      <c r="P42" s="173"/>
      <c r="Q42" s="173"/>
      <c r="R42" s="173"/>
      <c r="S42" s="173"/>
      <c r="T42" s="173"/>
      <c r="U42" s="173"/>
      <c r="V42" s="173"/>
      <c r="W42" s="173"/>
      <c r="X42" s="173"/>
      <c r="Y42" s="173"/>
      <c r="Z42" s="173"/>
      <c r="AA42" s="173"/>
      <c r="AB42" s="173"/>
      <c r="AC42" s="174"/>
      <c r="AE42" s="507"/>
      <c r="AG42" s="507"/>
      <c r="AI42" s="507"/>
      <c r="AK42" s="202"/>
    </row>
    <row r="43" spans="4:37" ht="12.75" customHeight="1" outlineLevel="1">
      <c r="D43" s="106" t="str">
        <f>'Line Items'!D987</f>
        <v>[Rolling Stock - Vehicles Line 26]</v>
      </c>
      <c r="E43" s="89"/>
      <c r="F43" s="107" t="str">
        <f t="shared" si="0"/>
        <v>Veh</v>
      </c>
      <c r="G43" s="173"/>
      <c r="H43" s="173"/>
      <c r="I43" s="173"/>
      <c r="J43" s="173"/>
      <c r="K43" s="173"/>
      <c r="L43" s="173"/>
      <c r="M43" s="173"/>
      <c r="N43" s="173"/>
      <c r="O43" s="173"/>
      <c r="P43" s="173"/>
      <c r="Q43" s="173"/>
      <c r="R43" s="173"/>
      <c r="S43" s="173"/>
      <c r="T43" s="173"/>
      <c r="U43" s="173"/>
      <c r="V43" s="173"/>
      <c r="W43" s="173"/>
      <c r="X43" s="173"/>
      <c r="Y43" s="173"/>
      <c r="Z43" s="173"/>
      <c r="AA43" s="173"/>
      <c r="AB43" s="173"/>
      <c r="AC43" s="174"/>
      <c r="AE43" s="507"/>
      <c r="AG43" s="507"/>
      <c r="AI43" s="507"/>
      <c r="AK43" s="202"/>
    </row>
    <row r="44" spans="4:37" ht="12.75" customHeight="1" outlineLevel="1">
      <c r="D44" s="106" t="str">
        <f>'Line Items'!D988</f>
        <v>[Rolling Stock - Vehicles Line 27]</v>
      </c>
      <c r="E44" s="89"/>
      <c r="F44" s="107" t="str">
        <f t="shared" si="0"/>
        <v>Veh</v>
      </c>
      <c r="G44" s="173"/>
      <c r="H44" s="173"/>
      <c r="I44" s="173"/>
      <c r="J44" s="173"/>
      <c r="K44" s="173"/>
      <c r="L44" s="173"/>
      <c r="M44" s="173"/>
      <c r="N44" s="173"/>
      <c r="O44" s="173"/>
      <c r="P44" s="173"/>
      <c r="Q44" s="173"/>
      <c r="R44" s="173"/>
      <c r="S44" s="173"/>
      <c r="T44" s="173"/>
      <c r="U44" s="173"/>
      <c r="V44" s="173"/>
      <c r="W44" s="173"/>
      <c r="X44" s="173"/>
      <c r="Y44" s="173"/>
      <c r="Z44" s="173"/>
      <c r="AA44" s="173"/>
      <c r="AB44" s="173"/>
      <c r="AC44" s="174"/>
      <c r="AE44" s="507"/>
      <c r="AG44" s="507"/>
      <c r="AI44" s="507"/>
      <c r="AK44" s="202"/>
    </row>
    <row r="45" spans="4:37" ht="12.75" customHeight="1" outlineLevel="1">
      <c r="D45" s="106" t="str">
        <f>'Line Items'!D989</f>
        <v>[Rolling Stock - Vehicles Line 28]</v>
      </c>
      <c r="E45" s="89"/>
      <c r="F45" s="107" t="str">
        <f t="shared" si="0"/>
        <v>Veh</v>
      </c>
      <c r="G45" s="173"/>
      <c r="H45" s="173"/>
      <c r="I45" s="173"/>
      <c r="J45" s="173"/>
      <c r="K45" s="173"/>
      <c r="L45" s="173"/>
      <c r="M45" s="173"/>
      <c r="N45" s="173"/>
      <c r="O45" s="173"/>
      <c r="P45" s="173"/>
      <c r="Q45" s="173"/>
      <c r="R45" s="173"/>
      <c r="S45" s="173"/>
      <c r="T45" s="173"/>
      <c r="U45" s="173"/>
      <c r="V45" s="173"/>
      <c r="W45" s="173"/>
      <c r="X45" s="173"/>
      <c r="Y45" s="173"/>
      <c r="Z45" s="173"/>
      <c r="AA45" s="173"/>
      <c r="AB45" s="173"/>
      <c r="AC45" s="174"/>
      <c r="AE45" s="507"/>
      <c r="AG45" s="507"/>
      <c r="AI45" s="507"/>
      <c r="AK45" s="202"/>
    </row>
    <row r="46" spans="4:37" ht="12.75" customHeight="1" outlineLevel="1">
      <c r="D46" s="106" t="str">
        <f>'Line Items'!D990</f>
        <v>[Rolling Stock - Vehicles Line 29]</v>
      </c>
      <c r="E46" s="89"/>
      <c r="F46" s="107" t="str">
        <f t="shared" si="0"/>
        <v>Veh</v>
      </c>
      <c r="G46" s="173"/>
      <c r="H46" s="173"/>
      <c r="I46" s="173"/>
      <c r="J46" s="173"/>
      <c r="K46" s="173"/>
      <c r="L46" s="173"/>
      <c r="M46" s="173"/>
      <c r="N46" s="173"/>
      <c r="O46" s="173"/>
      <c r="P46" s="173"/>
      <c r="Q46" s="173"/>
      <c r="R46" s="173"/>
      <c r="S46" s="173"/>
      <c r="T46" s="173"/>
      <c r="U46" s="173"/>
      <c r="V46" s="173"/>
      <c r="W46" s="173"/>
      <c r="X46" s="173"/>
      <c r="Y46" s="173"/>
      <c r="Z46" s="173"/>
      <c r="AA46" s="173"/>
      <c r="AB46" s="173"/>
      <c r="AC46" s="174"/>
      <c r="AE46" s="507"/>
      <c r="AG46" s="507"/>
      <c r="AI46" s="507"/>
      <c r="AK46" s="202"/>
    </row>
    <row r="47" spans="4:37" ht="12.75" customHeight="1" outlineLevel="1">
      <c r="D47" s="106" t="str">
        <f>'Line Items'!D991</f>
        <v>[Rolling Stock - Vehicles Line 30]</v>
      </c>
      <c r="E47" s="89"/>
      <c r="F47" s="107" t="str">
        <f t="shared" si="0"/>
        <v>Veh</v>
      </c>
      <c r="G47" s="173"/>
      <c r="H47" s="173"/>
      <c r="I47" s="173"/>
      <c r="J47" s="173"/>
      <c r="K47" s="173"/>
      <c r="L47" s="173"/>
      <c r="M47" s="173"/>
      <c r="N47" s="173"/>
      <c r="O47" s="173"/>
      <c r="P47" s="173"/>
      <c r="Q47" s="173"/>
      <c r="R47" s="173"/>
      <c r="S47" s="173"/>
      <c r="T47" s="173"/>
      <c r="U47" s="173"/>
      <c r="V47" s="173"/>
      <c r="W47" s="173"/>
      <c r="X47" s="173"/>
      <c r="Y47" s="173"/>
      <c r="Z47" s="173"/>
      <c r="AA47" s="173"/>
      <c r="AB47" s="173"/>
      <c r="AC47" s="174"/>
      <c r="AE47" s="507"/>
      <c r="AG47" s="507"/>
      <c r="AI47" s="507"/>
      <c r="AK47" s="202"/>
    </row>
    <row r="48" spans="4:37" ht="12.75" customHeight="1" outlineLevel="1">
      <c r="D48" s="106" t="str">
        <f>'Line Items'!D992</f>
        <v>[Rolling Stock - Vehicles Line 31]</v>
      </c>
      <c r="E48" s="89"/>
      <c r="F48" s="107" t="str">
        <f t="shared" si="0"/>
        <v>Veh</v>
      </c>
      <c r="G48" s="173"/>
      <c r="H48" s="173"/>
      <c r="I48" s="173"/>
      <c r="J48" s="173"/>
      <c r="K48" s="173"/>
      <c r="L48" s="173"/>
      <c r="M48" s="173"/>
      <c r="N48" s="173"/>
      <c r="O48" s="173"/>
      <c r="P48" s="173"/>
      <c r="Q48" s="173"/>
      <c r="R48" s="173"/>
      <c r="S48" s="173"/>
      <c r="T48" s="173"/>
      <c r="U48" s="173"/>
      <c r="V48" s="173"/>
      <c r="W48" s="173"/>
      <c r="X48" s="173"/>
      <c r="Y48" s="173"/>
      <c r="Z48" s="173"/>
      <c r="AA48" s="173"/>
      <c r="AB48" s="173"/>
      <c r="AC48" s="174"/>
      <c r="AE48" s="507"/>
      <c r="AG48" s="507"/>
      <c r="AI48" s="507"/>
      <c r="AK48" s="202"/>
    </row>
    <row r="49" spans="4:37" ht="12.75" customHeight="1" outlineLevel="1">
      <c r="D49" s="106" t="str">
        <f>'Line Items'!D993</f>
        <v>[Rolling Stock - Vehicles Line 32]</v>
      </c>
      <c r="E49" s="89"/>
      <c r="F49" s="107" t="str">
        <f t="shared" si="0"/>
        <v>Veh</v>
      </c>
      <c r="G49" s="173"/>
      <c r="H49" s="173"/>
      <c r="I49" s="173"/>
      <c r="J49" s="173"/>
      <c r="K49" s="173"/>
      <c r="L49" s="173"/>
      <c r="M49" s="173"/>
      <c r="N49" s="173"/>
      <c r="O49" s="173"/>
      <c r="P49" s="173"/>
      <c r="Q49" s="173"/>
      <c r="R49" s="173"/>
      <c r="S49" s="173"/>
      <c r="T49" s="173"/>
      <c r="U49" s="173"/>
      <c r="V49" s="173"/>
      <c r="W49" s="173"/>
      <c r="X49" s="173"/>
      <c r="Y49" s="173"/>
      <c r="Z49" s="173"/>
      <c r="AA49" s="173"/>
      <c r="AB49" s="173"/>
      <c r="AC49" s="174"/>
      <c r="AE49" s="507"/>
      <c r="AG49" s="507"/>
      <c r="AI49" s="507"/>
      <c r="AK49" s="202"/>
    </row>
    <row r="50" spans="4:37" ht="12.75" customHeight="1" outlineLevel="1">
      <c r="D50" s="106" t="str">
        <f>'Line Items'!D994</f>
        <v>[Rolling Stock - Vehicles Line 33]</v>
      </c>
      <c r="E50" s="89"/>
      <c r="F50" s="107" t="str">
        <f t="shared" si="0"/>
        <v>Veh</v>
      </c>
      <c r="G50" s="173"/>
      <c r="H50" s="173"/>
      <c r="I50" s="173"/>
      <c r="J50" s="173"/>
      <c r="K50" s="173"/>
      <c r="L50" s="173"/>
      <c r="M50" s="173"/>
      <c r="N50" s="173"/>
      <c r="O50" s="173"/>
      <c r="P50" s="173"/>
      <c r="Q50" s="173"/>
      <c r="R50" s="173"/>
      <c r="S50" s="173"/>
      <c r="T50" s="173"/>
      <c r="U50" s="173"/>
      <c r="V50" s="173"/>
      <c r="W50" s="173"/>
      <c r="X50" s="173"/>
      <c r="Y50" s="173"/>
      <c r="Z50" s="173"/>
      <c r="AA50" s="173"/>
      <c r="AB50" s="173"/>
      <c r="AC50" s="174"/>
      <c r="AE50" s="507"/>
      <c r="AG50" s="507"/>
      <c r="AI50" s="507"/>
      <c r="AK50" s="202"/>
    </row>
    <row r="51" spans="4:37" ht="12.75" customHeight="1" outlineLevel="1">
      <c r="D51" s="106" t="str">
        <f>'Line Items'!D995</f>
        <v>[Rolling Stock - Vehicles Line 34]</v>
      </c>
      <c r="E51" s="89"/>
      <c r="F51" s="107" t="str">
        <f t="shared" si="0"/>
        <v>Veh</v>
      </c>
      <c r="G51" s="173"/>
      <c r="H51" s="173"/>
      <c r="I51" s="173"/>
      <c r="J51" s="173"/>
      <c r="K51" s="173"/>
      <c r="L51" s="173"/>
      <c r="M51" s="173"/>
      <c r="N51" s="173"/>
      <c r="O51" s="173"/>
      <c r="P51" s="173"/>
      <c r="Q51" s="173"/>
      <c r="R51" s="173"/>
      <c r="S51" s="173"/>
      <c r="T51" s="173"/>
      <c r="U51" s="173"/>
      <c r="V51" s="173"/>
      <c r="W51" s="173"/>
      <c r="X51" s="173"/>
      <c r="Y51" s="173"/>
      <c r="Z51" s="173"/>
      <c r="AA51" s="173"/>
      <c r="AB51" s="173"/>
      <c r="AC51" s="174"/>
      <c r="AE51" s="507"/>
      <c r="AG51" s="507"/>
      <c r="AI51" s="507"/>
      <c r="AK51" s="202"/>
    </row>
    <row r="52" spans="4:37" ht="12.75" customHeight="1" outlineLevel="1">
      <c r="D52" s="106" t="str">
        <f>'Line Items'!D996</f>
        <v>[Rolling Stock - Vehicles Line 35]</v>
      </c>
      <c r="E52" s="89"/>
      <c r="F52" s="107" t="str">
        <f t="shared" si="0"/>
        <v>Veh</v>
      </c>
      <c r="G52" s="173"/>
      <c r="H52" s="173"/>
      <c r="I52" s="173"/>
      <c r="J52" s="173"/>
      <c r="K52" s="173"/>
      <c r="L52" s="173"/>
      <c r="M52" s="173"/>
      <c r="N52" s="173"/>
      <c r="O52" s="173"/>
      <c r="P52" s="173"/>
      <c r="Q52" s="173"/>
      <c r="R52" s="173"/>
      <c r="S52" s="173"/>
      <c r="T52" s="173"/>
      <c r="U52" s="173"/>
      <c r="V52" s="173"/>
      <c r="W52" s="173"/>
      <c r="X52" s="173"/>
      <c r="Y52" s="173"/>
      <c r="Z52" s="173"/>
      <c r="AA52" s="173"/>
      <c r="AB52" s="173"/>
      <c r="AC52" s="174"/>
      <c r="AE52" s="507"/>
      <c r="AG52" s="507"/>
      <c r="AI52" s="507"/>
      <c r="AK52" s="202"/>
    </row>
    <row r="53" spans="4:37" ht="12.75" customHeight="1" outlineLevel="1">
      <c r="D53" s="106" t="str">
        <f>'Line Items'!D997</f>
        <v>[Rolling Stock - Vehicles Line 36]</v>
      </c>
      <c r="E53" s="89"/>
      <c r="F53" s="107" t="str">
        <f t="shared" si="0"/>
        <v>Veh</v>
      </c>
      <c r="G53" s="173"/>
      <c r="H53" s="173"/>
      <c r="I53" s="173"/>
      <c r="J53" s="173"/>
      <c r="K53" s="173"/>
      <c r="L53" s="173"/>
      <c r="M53" s="173"/>
      <c r="N53" s="173"/>
      <c r="O53" s="173"/>
      <c r="P53" s="173"/>
      <c r="Q53" s="173"/>
      <c r="R53" s="173"/>
      <c r="S53" s="173"/>
      <c r="T53" s="173"/>
      <c r="U53" s="173"/>
      <c r="V53" s="173"/>
      <c r="W53" s="173"/>
      <c r="X53" s="173"/>
      <c r="Y53" s="173"/>
      <c r="Z53" s="173"/>
      <c r="AA53" s="173"/>
      <c r="AB53" s="173"/>
      <c r="AC53" s="174"/>
      <c r="AE53" s="507"/>
      <c r="AG53" s="507"/>
      <c r="AI53" s="507"/>
      <c r="AK53" s="202"/>
    </row>
    <row r="54" spans="4:37" ht="12.75" customHeight="1" outlineLevel="1">
      <c r="D54" s="106" t="str">
        <f>'Line Items'!D998</f>
        <v>[Rolling Stock - Vehicles Line 37]</v>
      </c>
      <c r="E54" s="89"/>
      <c r="F54" s="107" t="str">
        <f t="shared" si="0"/>
        <v>Veh</v>
      </c>
      <c r="G54" s="173"/>
      <c r="H54" s="173"/>
      <c r="I54" s="173"/>
      <c r="J54" s="173"/>
      <c r="K54" s="173"/>
      <c r="L54" s="173"/>
      <c r="M54" s="173"/>
      <c r="N54" s="173"/>
      <c r="O54" s="173"/>
      <c r="P54" s="173"/>
      <c r="Q54" s="173"/>
      <c r="R54" s="173"/>
      <c r="S54" s="173"/>
      <c r="T54" s="173"/>
      <c r="U54" s="173"/>
      <c r="V54" s="173"/>
      <c r="W54" s="173"/>
      <c r="X54" s="173"/>
      <c r="Y54" s="173"/>
      <c r="Z54" s="173"/>
      <c r="AA54" s="173"/>
      <c r="AB54" s="173"/>
      <c r="AC54" s="174"/>
      <c r="AE54" s="507"/>
      <c r="AG54" s="507"/>
      <c r="AI54" s="507"/>
      <c r="AK54" s="202"/>
    </row>
    <row r="55" spans="4:37" ht="12.75" customHeight="1" outlineLevel="1">
      <c r="D55" s="106" t="str">
        <f>'Line Items'!D999</f>
        <v>[Rolling Stock - Vehicles Line 38]</v>
      </c>
      <c r="E55" s="89"/>
      <c r="F55" s="107" t="str">
        <f t="shared" si="0"/>
        <v>Veh</v>
      </c>
      <c r="G55" s="173"/>
      <c r="H55" s="173"/>
      <c r="I55" s="173"/>
      <c r="J55" s="173"/>
      <c r="K55" s="173"/>
      <c r="L55" s="173"/>
      <c r="M55" s="173"/>
      <c r="N55" s="173"/>
      <c r="O55" s="173"/>
      <c r="P55" s="173"/>
      <c r="Q55" s="173"/>
      <c r="R55" s="173"/>
      <c r="S55" s="173"/>
      <c r="T55" s="173"/>
      <c r="U55" s="173"/>
      <c r="V55" s="173"/>
      <c r="W55" s="173"/>
      <c r="X55" s="173"/>
      <c r="Y55" s="173"/>
      <c r="Z55" s="173"/>
      <c r="AA55" s="173"/>
      <c r="AB55" s="173"/>
      <c r="AC55" s="174"/>
      <c r="AE55" s="507"/>
      <c r="AG55" s="507"/>
      <c r="AI55" s="507"/>
      <c r="AK55" s="202"/>
    </row>
    <row r="56" spans="4:37" ht="12.75" customHeight="1" outlineLevel="1">
      <c r="D56" s="106" t="str">
        <f>'Line Items'!D1000</f>
        <v>[Rolling Stock - Vehicles Line 39]</v>
      </c>
      <c r="E56" s="89"/>
      <c r="F56" s="107" t="str">
        <f t="shared" si="0"/>
        <v>Veh</v>
      </c>
      <c r="G56" s="173"/>
      <c r="H56" s="173"/>
      <c r="I56" s="173"/>
      <c r="J56" s="173"/>
      <c r="K56" s="173"/>
      <c r="L56" s="173"/>
      <c r="M56" s="173"/>
      <c r="N56" s="173"/>
      <c r="O56" s="173"/>
      <c r="P56" s="173"/>
      <c r="Q56" s="173"/>
      <c r="R56" s="173"/>
      <c r="S56" s="173"/>
      <c r="T56" s="173"/>
      <c r="U56" s="173"/>
      <c r="V56" s="173"/>
      <c r="W56" s="173"/>
      <c r="X56" s="173"/>
      <c r="Y56" s="173"/>
      <c r="Z56" s="173"/>
      <c r="AA56" s="173"/>
      <c r="AB56" s="173"/>
      <c r="AC56" s="174"/>
      <c r="AE56" s="507"/>
      <c r="AG56" s="507"/>
      <c r="AI56" s="507"/>
      <c r="AK56" s="202"/>
    </row>
    <row r="57" spans="4:37" ht="12.75" customHeight="1" outlineLevel="1">
      <c r="D57" s="106" t="str">
        <f>'Line Items'!D1001</f>
        <v>[Rolling Stock - Vehicles Line 40]</v>
      </c>
      <c r="E57" s="89"/>
      <c r="F57" s="107" t="str">
        <f t="shared" si="0"/>
        <v>Veh</v>
      </c>
      <c r="G57" s="173"/>
      <c r="H57" s="173"/>
      <c r="I57" s="173"/>
      <c r="J57" s="173"/>
      <c r="K57" s="173"/>
      <c r="L57" s="173"/>
      <c r="M57" s="173"/>
      <c r="N57" s="173"/>
      <c r="O57" s="173"/>
      <c r="P57" s="173"/>
      <c r="Q57" s="173"/>
      <c r="R57" s="173"/>
      <c r="S57" s="173"/>
      <c r="T57" s="173"/>
      <c r="U57" s="173"/>
      <c r="V57" s="173"/>
      <c r="W57" s="173"/>
      <c r="X57" s="173"/>
      <c r="Y57" s="173"/>
      <c r="Z57" s="173"/>
      <c r="AA57" s="173"/>
      <c r="AB57" s="173"/>
      <c r="AC57" s="174"/>
      <c r="AE57" s="507"/>
      <c r="AG57" s="507"/>
      <c r="AI57" s="507"/>
      <c r="AK57" s="202"/>
    </row>
    <row r="58" spans="4:37" ht="12.75" customHeight="1" outlineLevel="1">
      <c r="D58" s="106" t="str">
        <f>'Line Items'!D1002</f>
        <v>[Rolling Stock - Vehicles Line 41]</v>
      </c>
      <c r="E58" s="89"/>
      <c r="F58" s="107" t="str">
        <f t="shared" si="0"/>
        <v>Veh</v>
      </c>
      <c r="G58" s="173"/>
      <c r="H58" s="173"/>
      <c r="I58" s="173"/>
      <c r="J58" s="173"/>
      <c r="K58" s="173"/>
      <c r="L58" s="173"/>
      <c r="M58" s="173"/>
      <c r="N58" s="173"/>
      <c r="O58" s="173"/>
      <c r="P58" s="173"/>
      <c r="Q58" s="173"/>
      <c r="R58" s="173"/>
      <c r="S58" s="173"/>
      <c r="T58" s="173"/>
      <c r="U58" s="173"/>
      <c r="V58" s="173"/>
      <c r="W58" s="173"/>
      <c r="X58" s="173"/>
      <c r="Y58" s="173"/>
      <c r="Z58" s="173"/>
      <c r="AA58" s="173"/>
      <c r="AB58" s="173"/>
      <c r="AC58" s="174"/>
      <c r="AE58" s="507"/>
      <c r="AG58" s="507"/>
      <c r="AI58" s="507"/>
      <c r="AK58" s="202"/>
    </row>
    <row r="59" spans="4:37" ht="12.75" customHeight="1" outlineLevel="1">
      <c r="D59" s="106" t="str">
        <f>'Line Items'!D1003</f>
        <v>[Rolling Stock - Vehicles Line 42]</v>
      </c>
      <c r="E59" s="89"/>
      <c r="F59" s="107" t="str">
        <f t="shared" si="0"/>
        <v>Veh</v>
      </c>
      <c r="G59" s="173"/>
      <c r="H59" s="173"/>
      <c r="I59" s="173"/>
      <c r="J59" s="173"/>
      <c r="K59" s="173"/>
      <c r="L59" s="173"/>
      <c r="M59" s="173"/>
      <c r="N59" s="173"/>
      <c r="O59" s="173"/>
      <c r="P59" s="173"/>
      <c r="Q59" s="173"/>
      <c r="R59" s="173"/>
      <c r="S59" s="173"/>
      <c r="T59" s="173"/>
      <c r="U59" s="173"/>
      <c r="V59" s="173"/>
      <c r="W59" s="173"/>
      <c r="X59" s="173"/>
      <c r="Y59" s="173"/>
      <c r="Z59" s="173"/>
      <c r="AA59" s="173"/>
      <c r="AB59" s="173"/>
      <c r="AC59" s="174"/>
      <c r="AE59" s="507"/>
      <c r="AG59" s="507"/>
      <c r="AI59" s="507"/>
      <c r="AK59" s="202"/>
    </row>
    <row r="60" spans="4:37" ht="12.75" customHeight="1" outlineLevel="1">
      <c r="D60" s="106" t="str">
        <f>'Line Items'!D1004</f>
        <v>[Rolling Stock - Vehicles Line 43]</v>
      </c>
      <c r="E60" s="89"/>
      <c r="F60" s="107" t="str">
        <f t="shared" si="0"/>
        <v>Veh</v>
      </c>
      <c r="G60" s="173"/>
      <c r="H60" s="173"/>
      <c r="I60" s="173"/>
      <c r="J60" s="173"/>
      <c r="K60" s="173"/>
      <c r="L60" s="173"/>
      <c r="M60" s="173"/>
      <c r="N60" s="173"/>
      <c r="O60" s="173"/>
      <c r="P60" s="173"/>
      <c r="Q60" s="173"/>
      <c r="R60" s="173"/>
      <c r="S60" s="173"/>
      <c r="T60" s="173"/>
      <c r="U60" s="173"/>
      <c r="V60" s="173"/>
      <c r="W60" s="173"/>
      <c r="X60" s="173"/>
      <c r="Y60" s="173"/>
      <c r="Z60" s="173"/>
      <c r="AA60" s="173"/>
      <c r="AB60" s="173"/>
      <c r="AC60" s="174"/>
      <c r="AE60" s="507"/>
      <c r="AG60" s="507"/>
      <c r="AI60" s="507"/>
      <c r="AK60" s="202"/>
    </row>
    <row r="61" spans="4:37" ht="12.75" customHeight="1" outlineLevel="1">
      <c r="D61" s="106" t="str">
        <f>'Line Items'!D1005</f>
        <v>[Rolling Stock - Vehicles Line 44]</v>
      </c>
      <c r="E61" s="89"/>
      <c r="F61" s="107" t="str">
        <f t="shared" si="0"/>
        <v>Veh</v>
      </c>
      <c r="G61" s="173"/>
      <c r="H61" s="173"/>
      <c r="I61" s="173"/>
      <c r="J61" s="173"/>
      <c r="K61" s="173"/>
      <c r="L61" s="173"/>
      <c r="M61" s="173"/>
      <c r="N61" s="173"/>
      <c r="O61" s="173"/>
      <c r="P61" s="173"/>
      <c r="Q61" s="173"/>
      <c r="R61" s="173"/>
      <c r="S61" s="173"/>
      <c r="T61" s="173"/>
      <c r="U61" s="173"/>
      <c r="V61" s="173"/>
      <c r="W61" s="173"/>
      <c r="X61" s="173"/>
      <c r="Y61" s="173"/>
      <c r="Z61" s="173"/>
      <c r="AA61" s="173"/>
      <c r="AB61" s="173"/>
      <c r="AC61" s="174"/>
      <c r="AE61" s="507"/>
      <c r="AG61" s="507"/>
      <c r="AI61" s="507"/>
      <c r="AK61" s="202"/>
    </row>
    <row r="62" spans="4:37" ht="12.75" customHeight="1" outlineLevel="1">
      <c r="D62" s="106" t="str">
        <f>'Line Items'!D1006</f>
        <v>[Rolling Stock - Vehicles Line 45]</v>
      </c>
      <c r="E62" s="89"/>
      <c r="F62" s="107" t="str">
        <f t="shared" si="0"/>
        <v>Veh</v>
      </c>
      <c r="G62" s="173"/>
      <c r="H62" s="173"/>
      <c r="I62" s="173"/>
      <c r="J62" s="173"/>
      <c r="K62" s="173"/>
      <c r="L62" s="173"/>
      <c r="M62" s="173"/>
      <c r="N62" s="173"/>
      <c r="O62" s="173"/>
      <c r="P62" s="173"/>
      <c r="Q62" s="173"/>
      <c r="R62" s="173"/>
      <c r="S62" s="173"/>
      <c r="T62" s="173"/>
      <c r="U62" s="173"/>
      <c r="V62" s="173"/>
      <c r="W62" s="173"/>
      <c r="X62" s="173"/>
      <c r="Y62" s="173"/>
      <c r="Z62" s="173"/>
      <c r="AA62" s="173"/>
      <c r="AB62" s="173"/>
      <c r="AC62" s="174"/>
      <c r="AE62" s="507"/>
      <c r="AG62" s="507"/>
      <c r="AI62" s="507"/>
      <c r="AK62" s="202"/>
    </row>
    <row r="63" spans="4:37" ht="12.75" customHeight="1" outlineLevel="1">
      <c r="D63" s="106" t="str">
        <f>'Line Items'!D1007</f>
        <v>[Rolling Stock - Vehicles Line 46]</v>
      </c>
      <c r="E63" s="89"/>
      <c r="F63" s="107" t="str">
        <f t="shared" si="0"/>
        <v>Veh</v>
      </c>
      <c r="G63" s="173"/>
      <c r="H63" s="173"/>
      <c r="I63" s="173"/>
      <c r="J63" s="173"/>
      <c r="K63" s="173"/>
      <c r="L63" s="173"/>
      <c r="M63" s="173"/>
      <c r="N63" s="173"/>
      <c r="O63" s="173"/>
      <c r="P63" s="173"/>
      <c r="Q63" s="173"/>
      <c r="R63" s="173"/>
      <c r="S63" s="173"/>
      <c r="T63" s="173"/>
      <c r="U63" s="173"/>
      <c r="V63" s="173"/>
      <c r="W63" s="173"/>
      <c r="X63" s="173"/>
      <c r="Y63" s="173"/>
      <c r="Z63" s="173"/>
      <c r="AA63" s="173"/>
      <c r="AB63" s="173"/>
      <c r="AC63" s="174"/>
      <c r="AE63" s="507"/>
      <c r="AG63" s="507"/>
      <c r="AI63" s="507"/>
      <c r="AK63" s="202"/>
    </row>
    <row r="64" spans="4:37" ht="12.75" customHeight="1" outlineLevel="1">
      <c r="D64" s="106" t="str">
        <f>'Line Items'!D1008</f>
        <v>[Rolling Stock - Vehicles Line 47]</v>
      </c>
      <c r="E64" s="89"/>
      <c r="F64" s="107" t="str">
        <f t="shared" si="0"/>
        <v>Veh</v>
      </c>
      <c r="G64" s="173"/>
      <c r="H64" s="173"/>
      <c r="I64" s="173"/>
      <c r="J64" s="173"/>
      <c r="K64" s="173"/>
      <c r="L64" s="173"/>
      <c r="M64" s="173"/>
      <c r="N64" s="173"/>
      <c r="O64" s="173"/>
      <c r="P64" s="173"/>
      <c r="Q64" s="173"/>
      <c r="R64" s="173"/>
      <c r="S64" s="173"/>
      <c r="T64" s="173"/>
      <c r="U64" s="173"/>
      <c r="V64" s="173"/>
      <c r="W64" s="173"/>
      <c r="X64" s="173"/>
      <c r="Y64" s="173"/>
      <c r="Z64" s="173"/>
      <c r="AA64" s="173"/>
      <c r="AB64" s="173"/>
      <c r="AC64" s="174"/>
      <c r="AE64" s="507"/>
      <c r="AG64" s="507"/>
      <c r="AI64" s="507"/>
      <c r="AK64" s="202"/>
    </row>
    <row r="65" spans="4:37" ht="12.75" customHeight="1" outlineLevel="1">
      <c r="D65" s="106" t="str">
        <f>'Line Items'!D1009</f>
        <v>[Rolling Stock - Vehicles Line 48]</v>
      </c>
      <c r="E65" s="89"/>
      <c r="F65" s="107" t="str">
        <f t="shared" si="0"/>
        <v>Veh</v>
      </c>
      <c r="G65" s="173"/>
      <c r="H65" s="173"/>
      <c r="I65" s="173"/>
      <c r="J65" s="173"/>
      <c r="K65" s="173"/>
      <c r="L65" s="173"/>
      <c r="M65" s="173"/>
      <c r="N65" s="173"/>
      <c r="O65" s="173"/>
      <c r="P65" s="173"/>
      <c r="Q65" s="173"/>
      <c r="R65" s="173"/>
      <c r="S65" s="173"/>
      <c r="T65" s="173"/>
      <c r="U65" s="173"/>
      <c r="V65" s="173"/>
      <c r="W65" s="173"/>
      <c r="X65" s="173"/>
      <c r="Y65" s="173"/>
      <c r="Z65" s="173"/>
      <c r="AA65" s="173"/>
      <c r="AB65" s="173"/>
      <c r="AC65" s="174"/>
      <c r="AE65" s="507"/>
      <c r="AG65" s="507"/>
      <c r="AI65" s="507"/>
      <c r="AK65" s="202"/>
    </row>
    <row r="66" spans="4:37" ht="12.75" customHeight="1" outlineLevel="1">
      <c r="D66" s="106" t="str">
        <f>'Line Items'!D1010</f>
        <v>[Rolling Stock - Vehicles Line 49]</v>
      </c>
      <c r="E66" s="89"/>
      <c r="F66" s="107" t="str">
        <f t="shared" si="0"/>
        <v>Veh</v>
      </c>
      <c r="G66" s="173"/>
      <c r="H66" s="173"/>
      <c r="I66" s="173"/>
      <c r="J66" s="173"/>
      <c r="K66" s="173"/>
      <c r="L66" s="173"/>
      <c r="M66" s="173"/>
      <c r="N66" s="173"/>
      <c r="O66" s="173"/>
      <c r="P66" s="173"/>
      <c r="Q66" s="173"/>
      <c r="R66" s="173"/>
      <c r="S66" s="173"/>
      <c r="T66" s="173"/>
      <c r="U66" s="173"/>
      <c r="V66" s="173"/>
      <c r="W66" s="173"/>
      <c r="X66" s="173"/>
      <c r="Y66" s="173"/>
      <c r="Z66" s="173"/>
      <c r="AA66" s="173"/>
      <c r="AB66" s="173"/>
      <c r="AC66" s="174"/>
      <c r="AE66" s="507"/>
      <c r="AG66" s="507"/>
      <c r="AI66" s="507"/>
      <c r="AK66" s="202"/>
    </row>
    <row r="67" spans="4:37" ht="12.75" customHeight="1" outlineLevel="1">
      <c r="D67" s="106" t="str">
        <f>'Line Items'!D1011</f>
        <v>[Rolling Stock - Vehicles Line 50]</v>
      </c>
      <c r="E67" s="89"/>
      <c r="F67" s="107" t="str">
        <f t="shared" si="0"/>
        <v>Veh</v>
      </c>
      <c r="G67" s="173"/>
      <c r="H67" s="173"/>
      <c r="I67" s="173"/>
      <c r="J67" s="173"/>
      <c r="K67" s="173"/>
      <c r="L67" s="173"/>
      <c r="M67" s="173"/>
      <c r="N67" s="173"/>
      <c r="O67" s="173"/>
      <c r="P67" s="173"/>
      <c r="Q67" s="173"/>
      <c r="R67" s="173"/>
      <c r="S67" s="173"/>
      <c r="T67" s="173"/>
      <c r="U67" s="173"/>
      <c r="V67" s="173"/>
      <c r="W67" s="173"/>
      <c r="X67" s="173"/>
      <c r="Y67" s="173"/>
      <c r="Z67" s="173"/>
      <c r="AA67" s="173"/>
      <c r="AB67" s="173"/>
      <c r="AC67" s="174"/>
      <c r="AE67" s="507"/>
      <c r="AG67" s="507"/>
      <c r="AI67" s="507"/>
      <c r="AK67" s="202"/>
    </row>
    <row r="68" spans="4:37" ht="12.75" customHeight="1" outlineLevel="1">
      <c r="D68" s="106" t="str">
        <f>'Line Items'!D1012</f>
        <v>[Rolling Stock - Vehicles Line 51]</v>
      </c>
      <c r="E68" s="89"/>
      <c r="F68" s="107" t="str">
        <f t="shared" si="0"/>
        <v>Veh</v>
      </c>
      <c r="G68" s="173"/>
      <c r="H68" s="173"/>
      <c r="I68" s="173"/>
      <c r="J68" s="173"/>
      <c r="K68" s="173"/>
      <c r="L68" s="173"/>
      <c r="M68" s="173"/>
      <c r="N68" s="173"/>
      <c r="O68" s="173"/>
      <c r="P68" s="173"/>
      <c r="Q68" s="173"/>
      <c r="R68" s="173"/>
      <c r="S68" s="173"/>
      <c r="T68" s="173"/>
      <c r="U68" s="173"/>
      <c r="V68" s="173"/>
      <c r="W68" s="173"/>
      <c r="X68" s="173"/>
      <c r="Y68" s="173"/>
      <c r="Z68" s="173"/>
      <c r="AA68" s="173"/>
      <c r="AB68" s="173"/>
      <c r="AC68" s="174"/>
      <c r="AE68" s="507"/>
      <c r="AG68" s="507"/>
      <c r="AI68" s="507"/>
      <c r="AK68" s="202"/>
    </row>
    <row r="69" spans="4:37" ht="12.75" customHeight="1" outlineLevel="1">
      <c r="D69" s="106" t="str">
        <f>'Line Items'!D1013</f>
        <v>[Rolling Stock - Vehicles Line 52]</v>
      </c>
      <c r="E69" s="89"/>
      <c r="F69" s="107" t="str">
        <f t="shared" si="0"/>
        <v>Veh</v>
      </c>
      <c r="G69" s="173"/>
      <c r="H69" s="173"/>
      <c r="I69" s="173"/>
      <c r="J69" s="173"/>
      <c r="K69" s="173"/>
      <c r="L69" s="173"/>
      <c r="M69" s="173"/>
      <c r="N69" s="173"/>
      <c r="O69" s="173"/>
      <c r="P69" s="173"/>
      <c r="Q69" s="173"/>
      <c r="R69" s="173"/>
      <c r="S69" s="173"/>
      <c r="T69" s="173"/>
      <c r="U69" s="173"/>
      <c r="V69" s="173"/>
      <c r="W69" s="173"/>
      <c r="X69" s="173"/>
      <c r="Y69" s="173"/>
      <c r="Z69" s="173"/>
      <c r="AA69" s="173"/>
      <c r="AB69" s="173"/>
      <c r="AC69" s="174"/>
      <c r="AE69" s="507"/>
      <c r="AG69" s="507"/>
      <c r="AI69" s="507"/>
      <c r="AK69" s="202"/>
    </row>
    <row r="70" spans="4:37" ht="12.75" customHeight="1" outlineLevel="1">
      <c r="D70" s="106" t="str">
        <f>'Line Items'!D1014</f>
        <v>[Rolling Stock - Vehicles Line 53]</v>
      </c>
      <c r="E70" s="89"/>
      <c r="F70" s="107" t="str">
        <f t="shared" si="0"/>
        <v>Veh</v>
      </c>
      <c r="G70" s="173"/>
      <c r="H70" s="173"/>
      <c r="I70" s="173"/>
      <c r="J70" s="173"/>
      <c r="K70" s="173"/>
      <c r="L70" s="173"/>
      <c r="M70" s="173"/>
      <c r="N70" s="173"/>
      <c r="O70" s="173"/>
      <c r="P70" s="173"/>
      <c r="Q70" s="173"/>
      <c r="R70" s="173"/>
      <c r="S70" s="173"/>
      <c r="T70" s="173"/>
      <c r="U70" s="173"/>
      <c r="V70" s="173"/>
      <c r="W70" s="173"/>
      <c r="X70" s="173"/>
      <c r="Y70" s="173"/>
      <c r="Z70" s="173"/>
      <c r="AA70" s="173"/>
      <c r="AB70" s="173"/>
      <c r="AC70" s="174"/>
      <c r="AE70" s="507"/>
      <c r="AG70" s="507"/>
      <c r="AI70" s="507"/>
      <c r="AK70" s="202"/>
    </row>
    <row r="71" spans="4:37" ht="12.75" customHeight="1" outlineLevel="1">
      <c r="D71" s="106" t="str">
        <f>'Line Items'!D1015</f>
        <v>[Rolling Stock - Vehicles Line 54]</v>
      </c>
      <c r="E71" s="89"/>
      <c r="F71" s="107" t="str">
        <f t="shared" si="0"/>
        <v>Veh</v>
      </c>
      <c r="G71" s="173"/>
      <c r="H71" s="173"/>
      <c r="I71" s="173"/>
      <c r="J71" s="173"/>
      <c r="K71" s="173"/>
      <c r="L71" s="173"/>
      <c r="M71" s="173"/>
      <c r="N71" s="173"/>
      <c r="O71" s="173"/>
      <c r="P71" s="173"/>
      <c r="Q71" s="173"/>
      <c r="R71" s="173"/>
      <c r="S71" s="173"/>
      <c r="T71" s="173"/>
      <c r="U71" s="173"/>
      <c r="V71" s="173"/>
      <c r="W71" s="173"/>
      <c r="X71" s="173"/>
      <c r="Y71" s="173"/>
      <c r="Z71" s="173"/>
      <c r="AA71" s="173"/>
      <c r="AB71" s="173"/>
      <c r="AC71" s="174"/>
      <c r="AE71" s="507"/>
      <c r="AG71" s="507"/>
      <c r="AI71" s="507"/>
      <c r="AK71" s="202"/>
    </row>
    <row r="72" spans="4:37" ht="12.75" customHeight="1" outlineLevel="1">
      <c r="D72" s="106" t="str">
        <f>'Line Items'!D1016</f>
        <v>[Rolling Stock - Vehicles Line 55]</v>
      </c>
      <c r="E72" s="89"/>
      <c r="F72" s="107" t="str">
        <f t="shared" si="0"/>
        <v>Veh</v>
      </c>
      <c r="G72" s="173"/>
      <c r="H72" s="173"/>
      <c r="I72" s="173"/>
      <c r="J72" s="173"/>
      <c r="K72" s="173"/>
      <c r="L72" s="173"/>
      <c r="M72" s="173"/>
      <c r="N72" s="173"/>
      <c r="O72" s="173"/>
      <c r="P72" s="173"/>
      <c r="Q72" s="173"/>
      <c r="R72" s="173"/>
      <c r="S72" s="173"/>
      <c r="T72" s="173"/>
      <c r="U72" s="173"/>
      <c r="V72" s="173"/>
      <c r="W72" s="173"/>
      <c r="X72" s="173"/>
      <c r="Y72" s="173"/>
      <c r="Z72" s="173"/>
      <c r="AA72" s="173"/>
      <c r="AB72" s="173"/>
      <c r="AC72" s="174"/>
      <c r="AE72" s="507"/>
      <c r="AG72" s="507"/>
      <c r="AI72" s="507"/>
      <c r="AK72" s="202"/>
    </row>
    <row r="73" spans="4:37" ht="12.75" customHeight="1" outlineLevel="1">
      <c r="D73" s="106" t="str">
        <f>'Line Items'!D1017</f>
        <v>[Rolling Stock - Vehicles Line 56]</v>
      </c>
      <c r="E73" s="89"/>
      <c r="F73" s="107" t="str">
        <f t="shared" si="0"/>
        <v>Veh</v>
      </c>
      <c r="G73" s="173"/>
      <c r="H73" s="173"/>
      <c r="I73" s="173"/>
      <c r="J73" s="173"/>
      <c r="K73" s="173"/>
      <c r="L73" s="173"/>
      <c r="M73" s="173"/>
      <c r="N73" s="173"/>
      <c r="O73" s="173"/>
      <c r="P73" s="173"/>
      <c r="Q73" s="173"/>
      <c r="R73" s="173"/>
      <c r="S73" s="173"/>
      <c r="T73" s="173"/>
      <c r="U73" s="173"/>
      <c r="V73" s="173"/>
      <c r="W73" s="173"/>
      <c r="X73" s="173"/>
      <c r="Y73" s="173"/>
      <c r="Z73" s="173"/>
      <c r="AA73" s="173"/>
      <c r="AB73" s="173"/>
      <c r="AC73" s="174"/>
      <c r="AE73" s="507"/>
      <c r="AG73" s="507"/>
      <c r="AI73" s="507"/>
      <c r="AK73" s="202"/>
    </row>
    <row r="74" spans="4:37" ht="12.75" customHeight="1" outlineLevel="1">
      <c r="D74" s="106" t="str">
        <f>'Line Items'!D1018</f>
        <v>[Rolling Stock - Vehicles Line 57]</v>
      </c>
      <c r="E74" s="89"/>
      <c r="F74" s="107" t="str">
        <f t="shared" si="0"/>
        <v>Veh</v>
      </c>
      <c r="G74" s="173"/>
      <c r="H74" s="173"/>
      <c r="I74" s="173"/>
      <c r="J74" s="173"/>
      <c r="K74" s="173"/>
      <c r="L74" s="173"/>
      <c r="M74" s="173"/>
      <c r="N74" s="173"/>
      <c r="O74" s="173"/>
      <c r="P74" s="173"/>
      <c r="Q74" s="173"/>
      <c r="R74" s="173"/>
      <c r="S74" s="173"/>
      <c r="T74" s="173"/>
      <c r="U74" s="173"/>
      <c r="V74" s="173"/>
      <c r="W74" s="173"/>
      <c r="X74" s="173"/>
      <c r="Y74" s="173"/>
      <c r="Z74" s="173"/>
      <c r="AA74" s="173"/>
      <c r="AB74" s="173"/>
      <c r="AC74" s="174"/>
      <c r="AE74" s="507"/>
      <c r="AG74" s="507"/>
      <c r="AI74" s="507"/>
      <c r="AK74" s="202"/>
    </row>
    <row r="75" spans="4:37" ht="12.75" customHeight="1" outlineLevel="1">
      <c r="D75" s="106" t="str">
        <f>'Line Items'!D1019</f>
        <v>[Rolling Stock - Vehicles Line 58]</v>
      </c>
      <c r="E75" s="89"/>
      <c r="F75" s="107" t="str">
        <f t="shared" si="0"/>
        <v>Veh</v>
      </c>
      <c r="G75" s="173"/>
      <c r="H75" s="173"/>
      <c r="I75" s="173"/>
      <c r="J75" s="173"/>
      <c r="K75" s="173"/>
      <c r="L75" s="173"/>
      <c r="M75" s="173"/>
      <c r="N75" s="173"/>
      <c r="O75" s="173"/>
      <c r="P75" s="173"/>
      <c r="Q75" s="173"/>
      <c r="R75" s="173"/>
      <c r="S75" s="173"/>
      <c r="T75" s="173"/>
      <c r="U75" s="173"/>
      <c r="V75" s="173"/>
      <c r="W75" s="173"/>
      <c r="X75" s="173"/>
      <c r="Y75" s="173"/>
      <c r="Z75" s="173"/>
      <c r="AA75" s="173"/>
      <c r="AB75" s="173"/>
      <c r="AC75" s="174"/>
      <c r="AE75" s="507"/>
      <c r="AG75" s="507"/>
      <c r="AI75" s="507"/>
      <c r="AK75" s="202"/>
    </row>
    <row r="76" spans="4:37" ht="12.75" customHeight="1" outlineLevel="1">
      <c r="D76" s="106" t="str">
        <f>'Line Items'!D1020</f>
        <v>[Rolling Stock - Vehicles Line 59]</v>
      </c>
      <c r="E76" s="89"/>
      <c r="F76" s="107" t="str">
        <f t="shared" si="0"/>
        <v>Veh</v>
      </c>
      <c r="G76" s="173"/>
      <c r="H76" s="173"/>
      <c r="I76" s="173"/>
      <c r="J76" s="173"/>
      <c r="K76" s="173"/>
      <c r="L76" s="173"/>
      <c r="M76" s="173"/>
      <c r="N76" s="173"/>
      <c r="O76" s="173"/>
      <c r="P76" s="173"/>
      <c r="Q76" s="173"/>
      <c r="R76" s="173"/>
      <c r="S76" s="173"/>
      <c r="T76" s="173"/>
      <c r="U76" s="173"/>
      <c r="V76" s="173"/>
      <c r="W76" s="173"/>
      <c r="X76" s="173"/>
      <c r="Y76" s="173"/>
      <c r="Z76" s="173"/>
      <c r="AA76" s="173"/>
      <c r="AB76" s="173"/>
      <c r="AC76" s="174"/>
      <c r="AE76" s="507"/>
      <c r="AG76" s="507"/>
      <c r="AI76" s="507"/>
      <c r="AK76" s="202"/>
    </row>
    <row r="77" spans="4:37" ht="12.75" customHeight="1" outlineLevel="1">
      <c r="D77" s="117" t="str">
        <f>'Line Items'!D1021</f>
        <v>[Rolling Stock - Vehicles Line 60]</v>
      </c>
      <c r="E77" s="175"/>
      <c r="F77" s="118" t="str">
        <f>F76</f>
        <v>Veh</v>
      </c>
      <c r="G77" s="176"/>
      <c r="H77" s="176"/>
      <c r="I77" s="176"/>
      <c r="J77" s="176"/>
      <c r="K77" s="176"/>
      <c r="L77" s="176"/>
      <c r="M77" s="176"/>
      <c r="N77" s="176"/>
      <c r="O77" s="176"/>
      <c r="P77" s="176"/>
      <c r="Q77" s="176"/>
      <c r="R77" s="176"/>
      <c r="S77" s="176"/>
      <c r="T77" s="176"/>
      <c r="U77" s="176"/>
      <c r="V77" s="176"/>
      <c r="W77" s="176"/>
      <c r="X77" s="176"/>
      <c r="Y77" s="176"/>
      <c r="Z77" s="176"/>
      <c r="AA77" s="176"/>
      <c r="AB77" s="176"/>
      <c r="AC77" s="177"/>
      <c r="AE77" s="508"/>
      <c r="AG77" s="508"/>
      <c r="AI77" s="508"/>
      <c r="AK77" s="195"/>
    </row>
    <row r="78" spans="4:37" ht="12.75" customHeight="1" outlineLevel="1">
      <c r="G78" s="90"/>
      <c r="H78" s="90"/>
      <c r="I78" s="90"/>
      <c r="J78" s="90"/>
      <c r="K78" s="90"/>
      <c r="L78" s="90"/>
      <c r="M78" s="90"/>
      <c r="N78" s="90"/>
      <c r="O78" s="90"/>
      <c r="P78" s="90"/>
      <c r="Q78" s="90"/>
      <c r="R78" s="90"/>
      <c r="S78" s="90"/>
      <c r="T78" s="90"/>
      <c r="U78" s="90"/>
      <c r="V78" s="90"/>
      <c r="W78" s="90"/>
      <c r="X78" s="90"/>
      <c r="Y78" s="90"/>
      <c r="Z78" s="90"/>
      <c r="AA78" s="90"/>
      <c r="AB78" s="90"/>
      <c r="AC78" s="90"/>
      <c r="AE78" s="90"/>
      <c r="AG78" s="90"/>
      <c r="AI78" s="90"/>
    </row>
    <row r="79" spans="4:37" ht="12.75" customHeight="1" outlineLevel="1">
      <c r="D79" s="216" t="str">
        <f>"Total "&amp;C17</f>
        <v>Total Number of Vehicles in Fleet</v>
      </c>
      <c r="E79" s="217"/>
      <c r="F79" s="218" t="str">
        <f>F77</f>
        <v>Veh</v>
      </c>
      <c r="G79" s="219">
        <f t="shared" ref="G79:AB79" si="1">SUM(G18:G77)</f>
        <v>0</v>
      </c>
      <c r="H79" s="219">
        <f t="shared" si="1"/>
        <v>0</v>
      </c>
      <c r="I79" s="219">
        <f t="shared" si="1"/>
        <v>0</v>
      </c>
      <c r="J79" s="219">
        <f t="shared" si="1"/>
        <v>0</v>
      </c>
      <c r="K79" s="219">
        <f t="shared" si="1"/>
        <v>0</v>
      </c>
      <c r="L79" s="219">
        <f t="shared" si="1"/>
        <v>0</v>
      </c>
      <c r="M79" s="219">
        <f t="shared" si="1"/>
        <v>0</v>
      </c>
      <c r="N79" s="219">
        <f t="shared" si="1"/>
        <v>0</v>
      </c>
      <c r="O79" s="219">
        <f t="shared" si="1"/>
        <v>0</v>
      </c>
      <c r="P79" s="219">
        <f t="shared" si="1"/>
        <v>0</v>
      </c>
      <c r="Q79" s="219">
        <f t="shared" si="1"/>
        <v>0</v>
      </c>
      <c r="R79" s="219">
        <f t="shared" si="1"/>
        <v>0</v>
      </c>
      <c r="S79" s="219">
        <f t="shared" si="1"/>
        <v>0</v>
      </c>
      <c r="T79" s="219">
        <f t="shared" si="1"/>
        <v>0</v>
      </c>
      <c r="U79" s="219">
        <f t="shared" si="1"/>
        <v>0</v>
      </c>
      <c r="V79" s="219">
        <f t="shared" si="1"/>
        <v>0</v>
      </c>
      <c r="W79" s="219">
        <f t="shared" si="1"/>
        <v>0</v>
      </c>
      <c r="X79" s="219">
        <f t="shared" si="1"/>
        <v>0</v>
      </c>
      <c r="Y79" s="219">
        <f t="shared" si="1"/>
        <v>0</v>
      </c>
      <c r="Z79" s="219">
        <f t="shared" si="1"/>
        <v>0</v>
      </c>
      <c r="AA79" s="219">
        <f t="shared" si="1"/>
        <v>0</v>
      </c>
      <c r="AB79" s="219">
        <f t="shared" si="1"/>
        <v>0</v>
      </c>
      <c r="AC79" s="220">
        <f t="shared" ref="AC79" si="2">SUM(AC18:AC77)</f>
        <v>0</v>
      </c>
      <c r="AE79" s="509">
        <f t="shared" ref="AE79" si="3">SUM(AE18:AE77)</f>
        <v>0</v>
      </c>
      <c r="AG79" s="509">
        <f t="shared" ref="AG79" si="4">SUM(AG18:AG77)</f>
        <v>0</v>
      </c>
      <c r="AI79" s="509">
        <f t="shared" ref="AI79" si="5">SUM(AI18:AI77)</f>
        <v>0</v>
      </c>
      <c r="AK79" s="222"/>
    </row>
    <row r="80" spans="4:37" ht="12.75" customHeight="1" outlineLevel="1">
      <c r="G80" s="90"/>
      <c r="H80" s="90"/>
      <c r="I80" s="90"/>
      <c r="J80" s="90"/>
      <c r="K80" s="90"/>
      <c r="L80" s="90"/>
      <c r="M80" s="90"/>
      <c r="N80" s="90"/>
      <c r="O80" s="90"/>
      <c r="P80" s="90"/>
      <c r="Q80" s="90"/>
      <c r="R80" s="90"/>
      <c r="S80" s="90"/>
      <c r="T80" s="90"/>
      <c r="U80" s="90"/>
      <c r="V80" s="90"/>
      <c r="W80" s="90"/>
      <c r="X80" s="90"/>
      <c r="Y80" s="90"/>
      <c r="Z80" s="90"/>
      <c r="AA80" s="90"/>
      <c r="AB80" s="90"/>
      <c r="AC80" s="90"/>
      <c r="AE80" s="90"/>
      <c r="AG80" s="90"/>
      <c r="AI80" s="90"/>
    </row>
    <row r="81" spans="3:37" ht="12.75" customHeight="1" outlineLevel="1">
      <c r="C81" s="138" t="s">
        <v>457</v>
      </c>
      <c r="G81" s="90"/>
      <c r="H81" s="90"/>
      <c r="I81" s="90"/>
      <c r="J81" s="90"/>
      <c r="K81" s="90"/>
      <c r="L81" s="90"/>
      <c r="M81" s="90"/>
      <c r="N81" s="90"/>
      <c r="O81" s="90"/>
      <c r="P81" s="90"/>
      <c r="Q81" s="90"/>
      <c r="R81" s="90"/>
      <c r="S81" s="90"/>
      <c r="T81" s="90"/>
      <c r="U81" s="90"/>
      <c r="V81" s="90"/>
      <c r="W81" s="90"/>
      <c r="X81" s="90"/>
      <c r="Y81" s="90"/>
      <c r="Z81" s="90"/>
      <c r="AA81" s="90"/>
      <c r="AB81" s="90"/>
      <c r="AC81" s="90"/>
      <c r="AE81" s="90"/>
      <c r="AG81" s="90"/>
      <c r="AI81" s="90"/>
    </row>
    <row r="82" spans="3:37" ht="12.75" customHeight="1" outlineLevel="1">
      <c r="D82" s="100" t="str">
        <f>'Line Items'!D1025</f>
        <v>ME202 - Class 150/1 Angel Trains</v>
      </c>
      <c r="E82" s="85"/>
      <c r="F82" s="101" t="s">
        <v>86</v>
      </c>
      <c r="G82" s="171"/>
      <c r="H82" s="171"/>
      <c r="I82" s="171"/>
      <c r="J82" s="171"/>
      <c r="K82" s="171"/>
      <c r="L82" s="171"/>
      <c r="M82" s="171"/>
      <c r="N82" s="171"/>
      <c r="O82" s="171"/>
      <c r="P82" s="171"/>
      <c r="Q82" s="171"/>
      <c r="R82" s="171"/>
      <c r="S82" s="171"/>
      <c r="T82" s="171"/>
      <c r="U82" s="171"/>
      <c r="V82" s="171"/>
      <c r="W82" s="171"/>
      <c r="X82" s="171"/>
      <c r="Y82" s="171"/>
      <c r="Z82" s="171"/>
      <c r="AA82" s="171"/>
      <c r="AB82" s="171"/>
      <c r="AC82" s="185"/>
      <c r="AE82" s="511"/>
      <c r="AG82" s="511"/>
      <c r="AI82" s="511"/>
      <c r="AK82" s="427"/>
    </row>
    <row r="83" spans="3:37" ht="12.75" customHeight="1" outlineLevel="1">
      <c r="D83" s="106" t="str">
        <f>'Line Items'!D1026</f>
        <v>ME203 - Class 153/1 Porterbrook</v>
      </c>
      <c r="E83" s="89"/>
      <c r="F83" s="107" t="str">
        <f t="shared" ref="F83:F140" si="6">F82</f>
        <v>Unit</v>
      </c>
      <c r="G83" s="173"/>
      <c r="H83" s="173"/>
      <c r="I83" s="173"/>
      <c r="J83" s="173"/>
      <c r="K83" s="173"/>
      <c r="L83" s="173"/>
      <c r="M83" s="173"/>
      <c r="N83" s="173"/>
      <c r="O83" s="173"/>
      <c r="P83" s="173"/>
      <c r="Q83" s="173"/>
      <c r="R83" s="173"/>
      <c r="S83" s="173"/>
      <c r="T83" s="173"/>
      <c r="U83" s="173"/>
      <c r="V83" s="173"/>
      <c r="W83" s="173"/>
      <c r="X83" s="173"/>
      <c r="Y83" s="173"/>
      <c r="Z83" s="173"/>
      <c r="AA83" s="173"/>
      <c r="AB83" s="173"/>
      <c r="AC83" s="174"/>
      <c r="AE83" s="507"/>
      <c r="AG83" s="507"/>
      <c r="AI83" s="507"/>
      <c r="AK83" s="202"/>
    </row>
    <row r="84" spans="3:37" ht="12.75" customHeight="1" outlineLevel="1">
      <c r="D84" s="106" t="str">
        <f>'Line Items'!D1027</f>
        <v>ME206 - Class 170/5 Porterbrook</v>
      </c>
      <c r="E84" s="89"/>
      <c r="F84" s="107" t="str">
        <f t="shared" si="6"/>
        <v>Unit</v>
      </c>
      <c r="G84" s="173"/>
      <c r="H84" s="173"/>
      <c r="I84" s="173"/>
      <c r="J84" s="173"/>
      <c r="K84" s="173"/>
      <c r="L84" s="173"/>
      <c r="M84" s="173"/>
      <c r="N84" s="173"/>
      <c r="O84" s="173"/>
      <c r="P84" s="173"/>
      <c r="Q84" s="173"/>
      <c r="R84" s="173"/>
      <c r="S84" s="173"/>
      <c r="T84" s="173"/>
      <c r="U84" s="173"/>
      <c r="V84" s="173"/>
      <c r="W84" s="173"/>
      <c r="X84" s="173"/>
      <c r="Y84" s="173"/>
      <c r="Z84" s="173"/>
      <c r="AA84" s="173"/>
      <c r="AB84" s="173"/>
      <c r="AC84" s="174"/>
      <c r="AE84" s="507"/>
      <c r="AG84" s="507"/>
      <c r="AI84" s="507"/>
      <c r="AK84" s="202"/>
    </row>
    <row r="85" spans="3:37" ht="12.75" customHeight="1" outlineLevel="1">
      <c r="D85" s="106" t="str">
        <f>'Line Items'!D1028</f>
        <v>ME207 - Class 170/6 Porterbrook</v>
      </c>
      <c r="E85" s="89"/>
      <c r="F85" s="107" t="str">
        <f t="shared" si="6"/>
        <v>Unit</v>
      </c>
      <c r="G85" s="173"/>
      <c r="H85" s="173"/>
      <c r="I85" s="173"/>
      <c r="J85" s="173"/>
      <c r="K85" s="173"/>
      <c r="L85" s="173"/>
      <c r="M85" s="173"/>
      <c r="N85" s="173"/>
      <c r="O85" s="173"/>
      <c r="P85" s="173"/>
      <c r="Q85" s="173"/>
      <c r="R85" s="173"/>
      <c r="S85" s="173"/>
      <c r="T85" s="173"/>
      <c r="U85" s="173"/>
      <c r="V85" s="173"/>
      <c r="W85" s="173"/>
      <c r="X85" s="173"/>
      <c r="Y85" s="173"/>
      <c r="Z85" s="173"/>
      <c r="AA85" s="173"/>
      <c r="AB85" s="173"/>
      <c r="AC85" s="174"/>
      <c r="AE85" s="507"/>
      <c r="AG85" s="507"/>
      <c r="AI85" s="507"/>
      <c r="AK85" s="202"/>
    </row>
    <row r="86" spans="3:37" ht="12.75" customHeight="1" outlineLevel="1">
      <c r="D86" s="106" t="str">
        <f>'Line Items'!D1029</f>
        <v>ME208 - Class 172/2 Porterbrook</v>
      </c>
      <c r="E86" s="89"/>
      <c r="F86" s="107" t="str">
        <f t="shared" si="6"/>
        <v>Unit</v>
      </c>
      <c r="G86" s="173"/>
      <c r="H86" s="173"/>
      <c r="I86" s="173"/>
      <c r="J86" s="173"/>
      <c r="K86" s="173"/>
      <c r="L86" s="173"/>
      <c r="M86" s="173"/>
      <c r="N86" s="173"/>
      <c r="O86" s="173"/>
      <c r="P86" s="173"/>
      <c r="Q86" s="173"/>
      <c r="R86" s="173"/>
      <c r="S86" s="173"/>
      <c r="T86" s="173"/>
      <c r="U86" s="173"/>
      <c r="V86" s="173"/>
      <c r="W86" s="173"/>
      <c r="X86" s="173"/>
      <c r="Y86" s="173"/>
      <c r="Z86" s="173"/>
      <c r="AA86" s="173"/>
      <c r="AB86" s="173"/>
      <c r="AC86" s="174"/>
      <c r="AE86" s="507"/>
      <c r="AG86" s="507"/>
      <c r="AI86" s="507"/>
      <c r="AK86" s="202"/>
    </row>
    <row r="87" spans="3:37" ht="12.75" customHeight="1" outlineLevel="1">
      <c r="D87" s="106" t="str">
        <f>'Line Items'!D1030</f>
        <v>ME209 - Class 172/3 Porterbrook</v>
      </c>
      <c r="E87" s="89"/>
      <c r="F87" s="107" t="str">
        <f t="shared" si="6"/>
        <v>Unit</v>
      </c>
      <c r="G87" s="173"/>
      <c r="H87" s="173"/>
      <c r="I87" s="173"/>
      <c r="J87" s="173"/>
      <c r="K87" s="173"/>
      <c r="L87" s="173"/>
      <c r="M87" s="173"/>
      <c r="N87" s="173"/>
      <c r="O87" s="173"/>
      <c r="P87" s="173"/>
      <c r="Q87" s="173"/>
      <c r="R87" s="173"/>
      <c r="S87" s="173"/>
      <c r="T87" s="173"/>
      <c r="U87" s="173"/>
      <c r="V87" s="173"/>
      <c r="W87" s="173"/>
      <c r="X87" s="173"/>
      <c r="Y87" s="173"/>
      <c r="Z87" s="173"/>
      <c r="AA87" s="173"/>
      <c r="AB87" s="173"/>
      <c r="AC87" s="174"/>
      <c r="AE87" s="507"/>
      <c r="AG87" s="507"/>
      <c r="AI87" s="507"/>
      <c r="AK87" s="202"/>
    </row>
    <row r="88" spans="3:37" ht="12.75" customHeight="1" outlineLevel="1">
      <c r="D88" s="106" t="str">
        <f>'Line Items'!D1031</f>
        <v>ME216 - Class 139 PPM - Porterbrook</v>
      </c>
      <c r="E88" s="89"/>
      <c r="F88" s="107" t="str">
        <f t="shared" si="6"/>
        <v>Unit</v>
      </c>
      <c r="G88" s="173"/>
      <c r="H88" s="173"/>
      <c r="I88" s="173"/>
      <c r="J88" s="173"/>
      <c r="K88" s="173"/>
      <c r="L88" s="173"/>
      <c r="M88" s="173"/>
      <c r="N88" s="173"/>
      <c r="O88" s="173"/>
      <c r="P88" s="173"/>
      <c r="Q88" s="173"/>
      <c r="R88" s="173"/>
      <c r="S88" s="173"/>
      <c r="T88" s="173"/>
      <c r="U88" s="173"/>
      <c r="V88" s="173"/>
      <c r="W88" s="173"/>
      <c r="X88" s="173"/>
      <c r="Y88" s="173"/>
      <c r="Z88" s="173"/>
      <c r="AA88" s="173"/>
      <c r="AB88" s="173"/>
      <c r="AC88" s="174"/>
      <c r="AE88" s="507"/>
      <c r="AG88" s="507"/>
      <c r="AI88" s="507"/>
      <c r="AK88" s="202"/>
    </row>
    <row r="89" spans="3:37" ht="12.75" customHeight="1" outlineLevel="1">
      <c r="D89" s="106" t="str">
        <f>'Line Items'!D1032</f>
        <v>ME211 - Class 321/4  HSBC</v>
      </c>
      <c r="E89" s="89"/>
      <c r="F89" s="107" t="str">
        <f t="shared" si="6"/>
        <v>Unit</v>
      </c>
      <c r="G89" s="173"/>
      <c r="H89" s="173"/>
      <c r="I89" s="173"/>
      <c r="J89" s="173"/>
      <c r="K89" s="173"/>
      <c r="L89" s="173"/>
      <c r="M89" s="173"/>
      <c r="N89" s="173"/>
      <c r="O89" s="173"/>
      <c r="P89" s="173"/>
      <c r="Q89" s="173"/>
      <c r="R89" s="173"/>
      <c r="S89" s="173"/>
      <c r="T89" s="173"/>
      <c r="U89" s="173"/>
      <c r="V89" s="173"/>
      <c r="W89" s="173"/>
      <c r="X89" s="173"/>
      <c r="Y89" s="173"/>
      <c r="Z89" s="173"/>
      <c r="AA89" s="173"/>
      <c r="AB89" s="173"/>
      <c r="AC89" s="174"/>
      <c r="AE89" s="507"/>
      <c r="AG89" s="507"/>
      <c r="AI89" s="507"/>
      <c r="AK89" s="202"/>
    </row>
    <row r="90" spans="3:37" ht="12.75" customHeight="1" outlineLevel="1">
      <c r="D90" s="106" t="str">
        <f>'Line Items'!D1033</f>
        <v>ME212 - Class 323/3 Porterbrook</v>
      </c>
      <c r="E90" s="89"/>
      <c r="F90" s="107" t="str">
        <f t="shared" si="6"/>
        <v>Unit</v>
      </c>
      <c r="G90" s="173"/>
      <c r="H90" s="173"/>
      <c r="I90" s="173"/>
      <c r="J90" s="173"/>
      <c r="K90" s="173"/>
      <c r="L90" s="173"/>
      <c r="M90" s="173"/>
      <c r="N90" s="173"/>
      <c r="O90" s="173"/>
      <c r="P90" s="173"/>
      <c r="Q90" s="173"/>
      <c r="R90" s="173"/>
      <c r="S90" s="173"/>
      <c r="T90" s="173"/>
      <c r="U90" s="173"/>
      <c r="V90" s="173"/>
      <c r="W90" s="173"/>
      <c r="X90" s="173"/>
      <c r="Y90" s="173"/>
      <c r="Z90" s="173"/>
      <c r="AA90" s="173"/>
      <c r="AB90" s="173"/>
      <c r="AC90" s="174"/>
      <c r="AE90" s="507"/>
      <c r="AG90" s="507"/>
      <c r="AI90" s="507"/>
      <c r="AK90" s="202"/>
    </row>
    <row r="91" spans="3:37" ht="12.75" customHeight="1" outlineLevel="1">
      <c r="D91" s="106" t="str">
        <f>'Line Items'!D1034</f>
        <v>ME215 - Class 323 Centro (Porterbrook)</v>
      </c>
      <c r="E91" s="89"/>
      <c r="F91" s="107" t="str">
        <f t="shared" si="6"/>
        <v>Unit</v>
      </c>
      <c r="G91" s="173"/>
      <c r="H91" s="173"/>
      <c r="I91" s="173"/>
      <c r="J91" s="173"/>
      <c r="K91" s="173"/>
      <c r="L91" s="173"/>
      <c r="M91" s="173"/>
      <c r="N91" s="173"/>
      <c r="O91" s="173"/>
      <c r="P91" s="173"/>
      <c r="Q91" s="173"/>
      <c r="R91" s="173"/>
      <c r="S91" s="173"/>
      <c r="T91" s="173"/>
      <c r="U91" s="173"/>
      <c r="V91" s="173"/>
      <c r="W91" s="173"/>
      <c r="X91" s="173"/>
      <c r="Y91" s="173"/>
      <c r="Z91" s="173"/>
      <c r="AA91" s="173"/>
      <c r="AB91" s="173"/>
      <c r="AC91" s="174"/>
      <c r="AE91" s="507"/>
      <c r="AG91" s="507"/>
      <c r="AI91" s="507"/>
      <c r="AK91" s="202"/>
    </row>
    <row r="92" spans="3:37" ht="12.75" customHeight="1" outlineLevel="1">
      <c r="D92" s="106" t="str">
        <f>'Line Items'!D1035</f>
        <v>ME213 - Class 350/1 Angel Trains</v>
      </c>
      <c r="E92" s="89"/>
      <c r="F92" s="107" t="str">
        <f t="shared" si="6"/>
        <v>Unit</v>
      </c>
      <c r="G92" s="173"/>
      <c r="H92" s="173"/>
      <c r="I92" s="173"/>
      <c r="J92" s="173"/>
      <c r="K92" s="173"/>
      <c r="L92" s="173"/>
      <c r="M92" s="173"/>
      <c r="N92" s="173"/>
      <c r="O92" s="173"/>
      <c r="P92" s="173"/>
      <c r="Q92" s="173"/>
      <c r="R92" s="173"/>
      <c r="S92" s="173"/>
      <c r="T92" s="173"/>
      <c r="U92" s="173"/>
      <c r="V92" s="173"/>
      <c r="W92" s="173"/>
      <c r="X92" s="173"/>
      <c r="Y92" s="173"/>
      <c r="Z92" s="173"/>
      <c r="AA92" s="173"/>
      <c r="AB92" s="173"/>
      <c r="AC92" s="174"/>
      <c r="AE92" s="507"/>
      <c r="AG92" s="507"/>
      <c r="AI92" s="507"/>
      <c r="AK92" s="202"/>
    </row>
    <row r="93" spans="3:37" ht="12.75" customHeight="1" outlineLevel="1">
      <c r="D93" s="106" t="str">
        <f>'Line Items'!D1036</f>
        <v>ME214 - Class 350/2 Porterbrook</v>
      </c>
      <c r="E93" s="89"/>
      <c r="F93" s="107" t="str">
        <f t="shared" si="6"/>
        <v>Unit</v>
      </c>
      <c r="G93" s="173"/>
      <c r="H93" s="173"/>
      <c r="I93" s="173"/>
      <c r="J93" s="173"/>
      <c r="K93" s="173"/>
      <c r="L93" s="173"/>
      <c r="M93" s="173"/>
      <c r="N93" s="173"/>
      <c r="O93" s="173"/>
      <c r="P93" s="173"/>
      <c r="Q93" s="173"/>
      <c r="R93" s="173"/>
      <c r="S93" s="173"/>
      <c r="T93" s="173"/>
      <c r="U93" s="173"/>
      <c r="V93" s="173"/>
      <c r="W93" s="173"/>
      <c r="X93" s="173"/>
      <c r="Y93" s="173"/>
      <c r="Z93" s="173"/>
      <c r="AA93" s="173"/>
      <c r="AB93" s="173"/>
      <c r="AC93" s="174"/>
      <c r="AE93" s="507"/>
      <c r="AG93" s="507"/>
      <c r="AI93" s="507"/>
      <c r="AK93" s="202"/>
    </row>
    <row r="94" spans="3:37" ht="12.75" customHeight="1" outlineLevel="1">
      <c r="D94" s="106" t="str">
        <f>'Line Items'!D1037</f>
        <v>ME217 - Class 350/3 Angel</v>
      </c>
      <c r="E94" s="89"/>
      <c r="F94" s="107" t="str">
        <f t="shared" si="6"/>
        <v>Unit</v>
      </c>
      <c r="G94" s="173"/>
      <c r="H94" s="173"/>
      <c r="I94" s="173"/>
      <c r="J94" s="173"/>
      <c r="K94" s="173"/>
      <c r="L94" s="173"/>
      <c r="M94" s="173"/>
      <c r="N94" s="173"/>
      <c r="O94" s="173"/>
      <c r="P94" s="173"/>
      <c r="Q94" s="173"/>
      <c r="R94" s="173"/>
      <c r="S94" s="173"/>
      <c r="T94" s="173"/>
      <c r="U94" s="173"/>
      <c r="V94" s="173"/>
      <c r="W94" s="173"/>
      <c r="X94" s="173"/>
      <c r="Y94" s="173"/>
      <c r="Z94" s="173"/>
      <c r="AA94" s="173"/>
      <c r="AB94" s="173"/>
      <c r="AC94" s="174"/>
      <c r="AE94" s="507"/>
      <c r="AG94" s="507"/>
      <c r="AI94" s="507"/>
      <c r="AK94" s="202"/>
    </row>
    <row r="95" spans="3:37" ht="12.75" customHeight="1" outlineLevel="1">
      <c r="D95" s="106" t="str">
        <f>'Line Items'!D1038</f>
        <v>ME211 - Class 319 Porterbrook</v>
      </c>
      <c r="E95" s="89"/>
      <c r="F95" s="107" t="str">
        <f t="shared" si="6"/>
        <v>Unit</v>
      </c>
      <c r="G95" s="173"/>
      <c r="H95" s="173"/>
      <c r="I95" s="173"/>
      <c r="J95" s="173"/>
      <c r="K95" s="173"/>
      <c r="L95" s="173"/>
      <c r="M95" s="173"/>
      <c r="N95" s="173"/>
      <c r="O95" s="173"/>
      <c r="P95" s="173"/>
      <c r="Q95" s="173"/>
      <c r="R95" s="173"/>
      <c r="S95" s="173"/>
      <c r="T95" s="173"/>
      <c r="U95" s="173"/>
      <c r="V95" s="173"/>
      <c r="W95" s="173"/>
      <c r="X95" s="173"/>
      <c r="Y95" s="173"/>
      <c r="Z95" s="173"/>
      <c r="AA95" s="173"/>
      <c r="AB95" s="173"/>
      <c r="AC95" s="174"/>
      <c r="AE95" s="507"/>
      <c r="AG95" s="507"/>
      <c r="AI95" s="507"/>
      <c r="AK95" s="202"/>
    </row>
    <row r="96" spans="3:37" ht="12.75" customHeight="1" outlineLevel="1">
      <c r="D96" s="106" t="str">
        <f>'Line Items'!D1039</f>
        <v>[Rolling Stock - Units/Trains Line 15]</v>
      </c>
      <c r="E96" s="89"/>
      <c r="F96" s="107" t="str">
        <f t="shared" si="6"/>
        <v>Unit</v>
      </c>
      <c r="G96" s="173"/>
      <c r="H96" s="173"/>
      <c r="I96" s="173"/>
      <c r="J96" s="173"/>
      <c r="K96" s="173"/>
      <c r="L96" s="173"/>
      <c r="M96" s="173"/>
      <c r="N96" s="173"/>
      <c r="O96" s="173"/>
      <c r="P96" s="173"/>
      <c r="Q96" s="173"/>
      <c r="R96" s="173"/>
      <c r="S96" s="173"/>
      <c r="T96" s="173"/>
      <c r="U96" s="173"/>
      <c r="V96" s="173"/>
      <c r="W96" s="173"/>
      <c r="X96" s="173"/>
      <c r="Y96" s="173"/>
      <c r="Z96" s="173"/>
      <c r="AA96" s="173"/>
      <c r="AB96" s="173"/>
      <c r="AC96" s="174"/>
      <c r="AE96" s="507"/>
      <c r="AG96" s="507"/>
      <c r="AI96" s="507"/>
      <c r="AK96" s="202"/>
    </row>
    <row r="97" spans="4:37" ht="12.75" customHeight="1" outlineLevel="1">
      <c r="D97" s="106" t="str">
        <f>'Line Items'!D1040</f>
        <v>[Rolling Stock - Units/Trains Line 16]</v>
      </c>
      <c r="E97" s="89"/>
      <c r="F97" s="107" t="str">
        <f t="shared" si="6"/>
        <v>Unit</v>
      </c>
      <c r="G97" s="173"/>
      <c r="H97" s="173"/>
      <c r="I97" s="173"/>
      <c r="J97" s="173"/>
      <c r="K97" s="173"/>
      <c r="L97" s="173"/>
      <c r="M97" s="173"/>
      <c r="N97" s="173"/>
      <c r="O97" s="173"/>
      <c r="P97" s="173"/>
      <c r="Q97" s="173"/>
      <c r="R97" s="173"/>
      <c r="S97" s="173"/>
      <c r="T97" s="173"/>
      <c r="U97" s="173"/>
      <c r="V97" s="173"/>
      <c r="W97" s="173"/>
      <c r="X97" s="173"/>
      <c r="Y97" s="173"/>
      <c r="Z97" s="173"/>
      <c r="AA97" s="173"/>
      <c r="AB97" s="173"/>
      <c r="AC97" s="174"/>
      <c r="AE97" s="507"/>
      <c r="AG97" s="507"/>
      <c r="AI97" s="507"/>
      <c r="AK97" s="202"/>
    </row>
    <row r="98" spans="4:37" ht="12.75" customHeight="1" outlineLevel="1">
      <c r="D98" s="106" t="str">
        <f>'Line Items'!D1041</f>
        <v>[Rolling Stock - Units/Trains Line 17]</v>
      </c>
      <c r="E98" s="89"/>
      <c r="F98" s="107" t="str">
        <f t="shared" si="6"/>
        <v>Unit</v>
      </c>
      <c r="G98" s="173"/>
      <c r="H98" s="173"/>
      <c r="I98" s="173"/>
      <c r="J98" s="173"/>
      <c r="K98" s="173"/>
      <c r="L98" s="173"/>
      <c r="M98" s="173"/>
      <c r="N98" s="173"/>
      <c r="O98" s="173"/>
      <c r="P98" s="173"/>
      <c r="Q98" s="173"/>
      <c r="R98" s="173"/>
      <c r="S98" s="173"/>
      <c r="T98" s="173"/>
      <c r="U98" s="173"/>
      <c r="V98" s="173"/>
      <c r="W98" s="173"/>
      <c r="X98" s="173"/>
      <c r="Y98" s="173"/>
      <c r="Z98" s="173"/>
      <c r="AA98" s="173"/>
      <c r="AB98" s="173"/>
      <c r="AC98" s="174"/>
      <c r="AE98" s="507"/>
      <c r="AG98" s="507"/>
      <c r="AI98" s="507"/>
      <c r="AK98" s="202"/>
    </row>
    <row r="99" spans="4:37" ht="12.75" customHeight="1" outlineLevel="1">
      <c r="D99" s="106" t="str">
        <f>'Line Items'!D1042</f>
        <v>[Rolling Stock - Units/Trains Line 18]</v>
      </c>
      <c r="E99" s="89"/>
      <c r="F99" s="107" t="str">
        <f t="shared" si="6"/>
        <v>Unit</v>
      </c>
      <c r="G99" s="173"/>
      <c r="H99" s="173"/>
      <c r="I99" s="173"/>
      <c r="J99" s="173"/>
      <c r="K99" s="173"/>
      <c r="L99" s="173"/>
      <c r="M99" s="173"/>
      <c r="N99" s="173"/>
      <c r="O99" s="173"/>
      <c r="P99" s="173"/>
      <c r="Q99" s="173"/>
      <c r="R99" s="173"/>
      <c r="S99" s="173"/>
      <c r="T99" s="173"/>
      <c r="U99" s="173"/>
      <c r="V99" s="173"/>
      <c r="W99" s="173"/>
      <c r="X99" s="173"/>
      <c r="Y99" s="173"/>
      <c r="Z99" s="173"/>
      <c r="AA99" s="173"/>
      <c r="AB99" s="173"/>
      <c r="AC99" s="174"/>
      <c r="AE99" s="507"/>
      <c r="AG99" s="507"/>
      <c r="AI99" s="507"/>
      <c r="AK99" s="202"/>
    </row>
    <row r="100" spans="4:37" ht="12.75" customHeight="1" outlineLevel="1">
      <c r="D100" s="106" t="str">
        <f>'Line Items'!D1043</f>
        <v>[Rolling Stock - Units/Trains Line 19]</v>
      </c>
      <c r="E100" s="89"/>
      <c r="F100" s="107" t="str">
        <f t="shared" si="6"/>
        <v>Unit</v>
      </c>
      <c r="G100" s="173"/>
      <c r="H100" s="173"/>
      <c r="I100" s="173"/>
      <c r="J100" s="173"/>
      <c r="K100" s="173"/>
      <c r="L100" s="173"/>
      <c r="M100" s="173"/>
      <c r="N100" s="173"/>
      <c r="O100" s="173"/>
      <c r="P100" s="173"/>
      <c r="Q100" s="173"/>
      <c r="R100" s="173"/>
      <c r="S100" s="173"/>
      <c r="T100" s="173"/>
      <c r="U100" s="173"/>
      <c r="V100" s="173"/>
      <c r="W100" s="173"/>
      <c r="X100" s="173"/>
      <c r="Y100" s="173"/>
      <c r="Z100" s="173"/>
      <c r="AA100" s="173"/>
      <c r="AB100" s="173"/>
      <c r="AC100" s="174"/>
      <c r="AE100" s="507"/>
      <c r="AG100" s="507"/>
      <c r="AI100" s="507"/>
      <c r="AK100" s="202"/>
    </row>
    <row r="101" spans="4:37" ht="12.75" customHeight="1" outlineLevel="1">
      <c r="D101" s="106" t="str">
        <f>'Line Items'!D1044</f>
        <v>[Rolling Stock - Units/Trains Line 20]</v>
      </c>
      <c r="E101" s="89"/>
      <c r="F101" s="107" t="str">
        <f t="shared" si="6"/>
        <v>Unit</v>
      </c>
      <c r="G101" s="173"/>
      <c r="H101" s="173"/>
      <c r="I101" s="173"/>
      <c r="J101" s="173"/>
      <c r="K101" s="173"/>
      <c r="L101" s="173"/>
      <c r="M101" s="173"/>
      <c r="N101" s="173"/>
      <c r="O101" s="173"/>
      <c r="P101" s="173"/>
      <c r="Q101" s="173"/>
      <c r="R101" s="173"/>
      <c r="S101" s="173"/>
      <c r="T101" s="173"/>
      <c r="U101" s="173"/>
      <c r="V101" s="173"/>
      <c r="W101" s="173"/>
      <c r="X101" s="173"/>
      <c r="Y101" s="173"/>
      <c r="Z101" s="173"/>
      <c r="AA101" s="173"/>
      <c r="AB101" s="173"/>
      <c r="AC101" s="174"/>
      <c r="AE101" s="507"/>
      <c r="AG101" s="507"/>
      <c r="AI101" s="507"/>
      <c r="AK101" s="202"/>
    </row>
    <row r="102" spans="4:37" ht="12.75" customHeight="1" outlineLevel="1">
      <c r="D102" s="106" t="str">
        <f>'Line Items'!D1045</f>
        <v>[Rolling Stock - Units/Trains Line 21]</v>
      </c>
      <c r="E102" s="89"/>
      <c r="F102" s="107" t="str">
        <f t="shared" si="6"/>
        <v>Unit</v>
      </c>
      <c r="G102" s="173"/>
      <c r="H102" s="173"/>
      <c r="I102" s="173"/>
      <c r="J102" s="173"/>
      <c r="K102" s="173"/>
      <c r="L102" s="173"/>
      <c r="M102" s="173"/>
      <c r="N102" s="173"/>
      <c r="O102" s="173"/>
      <c r="P102" s="173"/>
      <c r="Q102" s="173"/>
      <c r="R102" s="173"/>
      <c r="S102" s="173"/>
      <c r="T102" s="173"/>
      <c r="U102" s="173"/>
      <c r="V102" s="173"/>
      <c r="W102" s="173"/>
      <c r="X102" s="173"/>
      <c r="Y102" s="173"/>
      <c r="Z102" s="173"/>
      <c r="AA102" s="173"/>
      <c r="AB102" s="173"/>
      <c r="AC102" s="174"/>
      <c r="AE102" s="507"/>
      <c r="AG102" s="507"/>
      <c r="AI102" s="507"/>
      <c r="AK102" s="202"/>
    </row>
    <row r="103" spans="4:37" ht="12.75" customHeight="1" outlineLevel="1">
      <c r="D103" s="106" t="str">
        <f>'Line Items'!D1046</f>
        <v>[Rolling Stock - Units/Trains Line 22]</v>
      </c>
      <c r="E103" s="89"/>
      <c r="F103" s="107" t="str">
        <f t="shared" si="6"/>
        <v>Unit</v>
      </c>
      <c r="G103" s="173"/>
      <c r="H103" s="173"/>
      <c r="I103" s="173"/>
      <c r="J103" s="173"/>
      <c r="K103" s="173"/>
      <c r="L103" s="173"/>
      <c r="M103" s="173"/>
      <c r="N103" s="173"/>
      <c r="O103" s="173"/>
      <c r="P103" s="173"/>
      <c r="Q103" s="173"/>
      <c r="R103" s="173"/>
      <c r="S103" s="173"/>
      <c r="T103" s="173"/>
      <c r="U103" s="173"/>
      <c r="V103" s="173"/>
      <c r="W103" s="173"/>
      <c r="X103" s="173"/>
      <c r="Y103" s="173"/>
      <c r="Z103" s="173"/>
      <c r="AA103" s="173"/>
      <c r="AB103" s="173"/>
      <c r="AC103" s="174"/>
      <c r="AE103" s="507"/>
      <c r="AG103" s="507"/>
      <c r="AI103" s="507"/>
      <c r="AK103" s="202"/>
    </row>
    <row r="104" spans="4:37" ht="12.75" customHeight="1" outlineLevel="1">
      <c r="D104" s="106" t="str">
        <f>'Line Items'!D1047</f>
        <v>[Rolling Stock - Units/Trains Line 23]</v>
      </c>
      <c r="E104" s="89"/>
      <c r="F104" s="107" t="str">
        <f t="shared" si="6"/>
        <v>Unit</v>
      </c>
      <c r="G104" s="173"/>
      <c r="H104" s="173"/>
      <c r="I104" s="173"/>
      <c r="J104" s="173"/>
      <c r="K104" s="173"/>
      <c r="L104" s="173"/>
      <c r="M104" s="173"/>
      <c r="N104" s="173"/>
      <c r="O104" s="173"/>
      <c r="P104" s="173"/>
      <c r="Q104" s="173"/>
      <c r="R104" s="173"/>
      <c r="S104" s="173"/>
      <c r="T104" s="173"/>
      <c r="U104" s="173"/>
      <c r="V104" s="173"/>
      <c r="W104" s="173"/>
      <c r="X104" s="173"/>
      <c r="Y104" s="173"/>
      <c r="Z104" s="173"/>
      <c r="AA104" s="173"/>
      <c r="AB104" s="173"/>
      <c r="AC104" s="174"/>
      <c r="AE104" s="507"/>
      <c r="AG104" s="507"/>
      <c r="AI104" s="507"/>
      <c r="AK104" s="202"/>
    </row>
    <row r="105" spans="4:37" ht="12.75" customHeight="1" outlineLevel="1">
      <c r="D105" s="106" t="str">
        <f>'Line Items'!D1048</f>
        <v>[Rolling Stock - Units/Trains Line 24]</v>
      </c>
      <c r="E105" s="89"/>
      <c r="F105" s="107" t="str">
        <f t="shared" si="6"/>
        <v>Unit</v>
      </c>
      <c r="G105" s="173"/>
      <c r="H105" s="173"/>
      <c r="I105" s="173"/>
      <c r="J105" s="173"/>
      <c r="K105" s="173"/>
      <c r="L105" s="173"/>
      <c r="M105" s="173"/>
      <c r="N105" s="173"/>
      <c r="O105" s="173"/>
      <c r="P105" s="173"/>
      <c r="Q105" s="173"/>
      <c r="R105" s="173"/>
      <c r="S105" s="173"/>
      <c r="T105" s="173"/>
      <c r="U105" s="173"/>
      <c r="V105" s="173"/>
      <c r="W105" s="173"/>
      <c r="X105" s="173"/>
      <c r="Y105" s="173"/>
      <c r="Z105" s="173"/>
      <c r="AA105" s="173"/>
      <c r="AB105" s="173"/>
      <c r="AC105" s="174"/>
      <c r="AE105" s="507"/>
      <c r="AG105" s="507"/>
      <c r="AI105" s="507"/>
      <c r="AK105" s="202"/>
    </row>
    <row r="106" spans="4:37" ht="12.75" customHeight="1" outlineLevel="1">
      <c r="D106" s="106" t="str">
        <f>'Line Items'!D1049</f>
        <v>[Rolling Stock - Units/Trains Line 25]</v>
      </c>
      <c r="E106" s="89"/>
      <c r="F106" s="107" t="str">
        <f t="shared" si="6"/>
        <v>Unit</v>
      </c>
      <c r="G106" s="173"/>
      <c r="H106" s="173"/>
      <c r="I106" s="173"/>
      <c r="J106" s="173"/>
      <c r="K106" s="173"/>
      <c r="L106" s="173"/>
      <c r="M106" s="173"/>
      <c r="N106" s="173"/>
      <c r="O106" s="173"/>
      <c r="P106" s="173"/>
      <c r="Q106" s="173"/>
      <c r="R106" s="173"/>
      <c r="S106" s="173"/>
      <c r="T106" s="173"/>
      <c r="U106" s="173"/>
      <c r="V106" s="173"/>
      <c r="W106" s="173"/>
      <c r="X106" s="173"/>
      <c r="Y106" s="173"/>
      <c r="Z106" s="173"/>
      <c r="AA106" s="173"/>
      <c r="AB106" s="173"/>
      <c r="AC106" s="174"/>
      <c r="AE106" s="507"/>
      <c r="AG106" s="507"/>
      <c r="AI106" s="507"/>
      <c r="AK106" s="202"/>
    </row>
    <row r="107" spans="4:37" ht="12.75" customHeight="1" outlineLevel="1">
      <c r="D107" s="106" t="str">
        <f>'Line Items'!D1050</f>
        <v>[Rolling Stock - Units/Trains Line 26]</v>
      </c>
      <c r="E107" s="89"/>
      <c r="F107" s="107" t="str">
        <f t="shared" si="6"/>
        <v>Unit</v>
      </c>
      <c r="G107" s="173"/>
      <c r="H107" s="173"/>
      <c r="I107" s="173"/>
      <c r="J107" s="173"/>
      <c r="K107" s="173"/>
      <c r="L107" s="173"/>
      <c r="M107" s="173"/>
      <c r="N107" s="173"/>
      <c r="O107" s="173"/>
      <c r="P107" s="173"/>
      <c r="Q107" s="173"/>
      <c r="R107" s="173"/>
      <c r="S107" s="173"/>
      <c r="T107" s="173"/>
      <c r="U107" s="173"/>
      <c r="V107" s="173"/>
      <c r="W107" s="173"/>
      <c r="X107" s="173"/>
      <c r="Y107" s="173"/>
      <c r="Z107" s="173"/>
      <c r="AA107" s="173"/>
      <c r="AB107" s="173"/>
      <c r="AC107" s="174"/>
      <c r="AE107" s="507"/>
      <c r="AG107" s="507"/>
      <c r="AI107" s="507"/>
      <c r="AK107" s="202"/>
    </row>
    <row r="108" spans="4:37" ht="12.75" customHeight="1" outlineLevel="1">
      <c r="D108" s="106" t="str">
        <f>'Line Items'!D1051</f>
        <v>[Rolling Stock - Units/Trains Line 27]</v>
      </c>
      <c r="E108" s="89"/>
      <c r="F108" s="107" t="str">
        <f t="shared" si="6"/>
        <v>Unit</v>
      </c>
      <c r="G108" s="173"/>
      <c r="H108" s="173"/>
      <c r="I108" s="173"/>
      <c r="J108" s="173"/>
      <c r="K108" s="173"/>
      <c r="L108" s="173"/>
      <c r="M108" s="173"/>
      <c r="N108" s="173"/>
      <c r="O108" s="173"/>
      <c r="P108" s="173"/>
      <c r="Q108" s="173"/>
      <c r="R108" s="173"/>
      <c r="S108" s="173"/>
      <c r="T108" s="173"/>
      <c r="U108" s="173"/>
      <c r="V108" s="173"/>
      <c r="W108" s="173"/>
      <c r="X108" s="173"/>
      <c r="Y108" s="173"/>
      <c r="Z108" s="173"/>
      <c r="AA108" s="173"/>
      <c r="AB108" s="173"/>
      <c r="AC108" s="174"/>
      <c r="AE108" s="507"/>
      <c r="AG108" s="507"/>
      <c r="AI108" s="507"/>
      <c r="AK108" s="202"/>
    </row>
    <row r="109" spans="4:37" ht="12.75" customHeight="1" outlineLevel="1">
      <c r="D109" s="106" t="str">
        <f>'Line Items'!D1052</f>
        <v>[Rolling Stock - Units/Trains Line 28]</v>
      </c>
      <c r="E109" s="89"/>
      <c r="F109" s="107" t="str">
        <f t="shared" si="6"/>
        <v>Unit</v>
      </c>
      <c r="G109" s="173"/>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4"/>
      <c r="AE109" s="507"/>
      <c r="AG109" s="507"/>
      <c r="AI109" s="507"/>
      <c r="AK109" s="202"/>
    </row>
    <row r="110" spans="4:37" ht="12.75" customHeight="1" outlineLevel="1">
      <c r="D110" s="106" t="str">
        <f>'Line Items'!D1053</f>
        <v>[Rolling Stock - Units/Trains Line 29]</v>
      </c>
      <c r="E110" s="89"/>
      <c r="F110" s="107" t="str">
        <f t="shared" si="6"/>
        <v>Unit</v>
      </c>
      <c r="G110" s="173"/>
      <c r="H110" s="173"/>
      <c r="I110" s="173"/>
      <c r="J110" s="173"/>
      <c r="K110" s="173"/>
      <c r="L110" s="173"/>
      <c r="M110" s="173"/>
      <c r="N110" s="173"/>
      <c r="O110" s="173"/>
      <c r="P110" s="173"/>
      <c r="Q110" s="173"/>
      <c r="R110" s="173"/>
      <c r="S110" s="173"/>
      <c r="T110" s="173"/>
      <c r="U110" s="173"/>
      <c r="V110" s="173"/>
      <c r="W110" s="173"/>
      <c r="X110" s="173"/>
      <c r="Y110" s="173"/>
      <c r="Z110" s="173"/>
      <c r="AA110" s="173"/>
      <c r="AB110" s="173"/>
      <c r="AC110" s="174"/>
      <c r="AE110" s="507"/>
      <c r="AG110" s="507"/>
      <c r="AI110" s="507"/>
      <c r="AK110" s="202"/>
    </row>
    <row r="111" spans="4:37" ht="12.75" customHeight="1" outlineLevel="1">
      <c r="D111" s="106" t="str">
        <f>'Line Items'!D1054</f>
        <v>[Rolling Stock - Units/Trains Line 30]</v>
      </c>
      <c r="E111" s="89"/>
      <c r="F111" s="107" t="str">
        <f t="shared" si="6"/>
        <v>Unit</v>
      </c>
      <c r="G111" s="173"/>
      <c r="H111" s="173"/>
      <c r="I111" s="173"/>
      <c r="J111" s="173"/>
      <c r="K111" s="173"/>
      <c r="L111" s="173"/>
      <c r="M111" s="173"/>
      <c r="N111" s="173"/>
      <c r="O111" s="173"/>
      <c r="P111" s="173"/>
      <c r="Q111" s="173"/>
      <c r="R111" s="173"/>
      <c r="S111" s="173"/>
      <c r="T111" s="173"/>
      <c r="U111" s="173"/>
      <c r="V111" s="173"/>
      <c r="W111" s="173"/>
      <c r="X111" s="173"/>
      <c r="Y111" s="173"/>
      <c r="Z111" s="173"/>
      <c r="AA111" s="173"/>
      <c r="AB111" s="173"/>
      <c r="AC111" s="174"/>
      <c r="AE111" s="507"/>
      <c r="AG111" s="507"/>
      <c r="AI111" s="507"/>
      <c r="AK111" s="202"/>
    </row>
    <row r="112" spans="4:37" ht="12.75" customHeight="1" outlineLevel="1">
      <c r="D112" s="106" t="str">
        <f>'Line Items'!D1055</f>
        <v>[Rolling Stock - Units/Trains Line 31]</v>
      </c>
      <c r="E112" s="89"/>
      <c r="F112" s="107" t="str">
        <f t="shared" si="6"/>
        <v>Unit</v>
      </c>
      <c r="G112" s="173"/>
      <c r="H112" s="173"/>
      <c r="I112" s="173"/>
      <c r="J112" s="173"/>
      <c r="K112" s="173"/>
      <c r="L112" s="173"/>
      <c r="M112" s="173"/>
      <c r="N112" s="173"/>
      <c r="O112" s="173"/>
      <c r="P112" s="173"/>
      <c r="Q112" s="173"/>
      <c r="R112" s="173"/>
      <c r="S112" s="173"/>
      <c r="T112" s="173"/>
      <c r="U112" s="173"/>
      <c r="V112" s="173"/>
      <c r="W112" s="173"/>
      <c r="X112" s="173"/>
      <c r="Y112" s="173"/>
      <c r="Z112" s="173"/>
      <c r="AA112" s="173"/>
      <c r="AB112" s="173"/>
      <c r="AC112" s="174"/>
      <c r="AE112" s="507"/>
      <c r="AG112" s="507"/>
      <c r="AI112" s="507"/>
      <c r="AK112" s="202"/>
    </row>
    <row r="113" spans="4:37" ht="12.75" customHeight="1" outlineLevel="1">
      <c r="D113" s="106" t="str">
        <f>'Line Items'!D1056</f>
        <v>[Rolling Stock - Units/Trains Line 32]</v>
      </c>
      <c r="E113" s="89"/>
      <c r="F113" s="107" t="str">
        <f t="shared" si="6"/>
        <v>Unit</v>
      </c>
      <c r="G113" s="173"/>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4"/>
      <c r="AE113" s="507"/>
      <c r="AG113" s="507"/>
      <c r="AI113" s="507"/>
      <c r="AK113" s="202"/>
    </row>
    <row r="114" spans="4:37" ht="12.75" customHeight="1" outlineLevel="1">
      <c r="D114" s="106" t="str">
        <f>'Line Items'!D1057</f>
        <v>[Rolling Stock - Units/Trains Line 33]</v>
      </c>
      <c r="E114" s="89"/>
      <c r="F114" s="107" t="str">
        <f t="shared" si="6"/>
        <v>Unit</v>
      </c>
      <c r="G114" s="173"/>
      <c r="H114" s="173"/>
      <c r="I114" s="173"/>
      <c r="J114" s="173"/>
      <c r="K114" s="173"/>
      <c r="L114" s="173"/>
      <c r="M114" s="173"/>
      <c r="N114" s="173"/>
      <c r="O114" s="173"/>
      <c r="P114" s="173"/>
      <c r="Q114" s="173"/>
      <c r="R114" s="173"/>
      <c r="S114" s="173"/>
      <c r="T114" s="173"/>
      <c r="U114" s="173"/>
      <c r="V114" s="173"/>
      <c r="W114" s="173"/>
      <c r="X114" s="173"/>
      <c r="Y114" s="173"/>
      <c r="Z114" s="173"/>
      <c r="AA114" s="173"/>
      <c r="AB114" s="173"/>
      <c r="AC114" s="174"/>
      <c r="AE114" s="507"/>
      <c r="AG114" s="507"/>
      <c r="AI114" s="507"/>
      <c r="AK114" s="202"/>
    </row>
    <row r="115" spans="4:37" ht="12.75" customHeight="1" outlineLevel="1">
      <c r="D115" s="106" t="str">
        <f>'Line Items'!D1058</f>
        <v>[Rolling Stock - Units/Trains Line 34]</v>
      </c>
      <c r="E115" s="89"/>
      <c r="F115" s="107" t="str">
        <f t="shared" si="6"/>
        <v>Unit</v>
      </c>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173"/>
      <c r="AC115" s="174"/>
      <c r="AE115" s="507"/>
      <c r="AG115" s="507"/>
      <c r="AI115" s="507"/>
      <c r="AK115" s="202"/>
    </row>
    <row r="116" spans="4:37" ht="12.75" customHeight="1" outlineLevel="1">
      <c r="D116" s="106" t="str">
        <f>'Line Items'!D1059</f>
        <v>[Rolling Stock - Units/Trains Line 35]</v>
      </c>
      <c r="E116" s="89"/>
      <c r="F116" s="107" t="str">
        <f t="shared" si="6"/>
        <v>Unit</v>
      </c>
      <c r="G116" s="173"/>
      <c r="H116" s="173"/>
      <c r="I116" s="173"/>
      <c r="J116" s="173"/>
      <c r="K116" s="173"/>
      <c r="L116" s="173"/>
      <c r="M116" s="173"/>
      <c r="N116" s="173"/>
      <c r="O116" s="173"/>
      <c r="P116" s="173"/>
      <c r="Q116" s="173"/>
      <c r="R116" s="173"/>
      <c r="S116" s="173"/>
      <c r="T116" s="173"/>
      <c r="U116" s="173"/>
      <c r="V116" s="173"/>
      <c r="W116" s="173"/>
      <c r="X116" s="173"/>
      <c r="Y116" s="173"/>
      <c r="Z116" s="173"/>
      <c r="AA116" s="173"/>
      <c r="AB116" s="173"/>
      <c r="AC116" s="174"/>
      <c r="AE116" s="507"/>
      <c r="AG116" s="507"/>
      <c r="AI116" s="507"/>
      <c r="AK116" s="202"/>
    </row>
    <row r="117" spans="4:37" ht="12.75" customHeight="1" outlineLevel="1">
      <c r="D117" s="106" t="str">
        <f>'Line Items'!D1060</f>
        <v>[Rolling Stock - Units/Trains Line 36]</v>
      </c>
      <c r="E117" s="89"/>
      <c r="F117" s="107" t="str">
        <f t="shared" si="6"/>
        <v>Unit</v>
      </c>
      <c r="G117" s="173"/>
      <c r="H117" s="173"/>
      <c r="I117" s="173"/>
      <c r="J117" s="173"/>
      <c r="K117" s="173"/>
      <c r="L117" s="173"/>
      <c r="M117" s="173"/>
      <c r="N117" s="173"/>
      <c r="O117" s="173"/>
      <c r="P117" s="173"/>
      <c r="Q117" s="173"/>
      <c r="R117" s="173"/>
      <c r="S117" s="173"/>
      <c r="T117" s="173"/>
      <c r="U117" s="173"/>
      <c r="V117" s="173"/>
      <c r="W117" s="173"/>
      <c r="X117" s="173"/>
      <c r="Y117" s="173"/>
      <c r="Z117" s="173"/>
      <c r="AA117" s="173"/>
      <c r="AB117" s="173"/>
      <c r="AC117" s="174"/>
      <c r="AE117" s="507"/>
      <c r="AG117" s="507"/>
      <c r="AI117" s="507"/>
      <c r="AK117" s="202"/>
    </row>
    <row r="118" spans="4:37" ht="12.75" customHeight="1" outlineLevel="1">
      <c r="D118" s="106" t="str">
        <f>'Line Items'!D1061</f>
        <v>[Rolling Stock - Units/Trains Line 37]</v>
      </c>
      <c r="E118" s="89"/>
      <c r="F118" s="107" t="str">
        <f t="shared" si="6"/>
        <v>Unit</v>
      </c>
      <c r="G118" s="173"/>
      <c r="H118" s="173"/>
      <c r="I118" s="173"/>
      <c r="J118" s="173"/>
      <c r="K118" s="173"/>
      <c r="L118" s="173"/>
      <c r="M118" s="173"/>
      <c r="N118" s="173"/>
      <c r="O118" s="173"/>
      <c r="P118" s="173"/>
      <c r="Q118" s="173"/>
      <c r="R118" s="173"/>
      <c r="S118" s="173"/>
      <c r="T118" s="173"/>
      <c r="U118" s="173"/>
      <c r="V118" s="173"/>
      <c r="W118" s="173"/>
      <c r="X118" s="173"/>
      <c r="Y118" s="173"/>
      <c r="Z118" s="173"/>
      <c r="AA118" s="173"/>
      <c r="AB118" s="173"/>
      <c r="AC118" s="174"/>
      <c r="AE118" s="507"/>
      <c r="AG118" s="507"/>
      <c r="AI118" s="507"/>
      <c r="AK118" s="202"/>
    </row>
    <row r="119" spans="4:37" ht="12.75" customHeight="1" outlineLevel="1">
      <c r="D119" s="106" t="str">
        <f>'Line Items'!D1062</f>
        <v>[Rolling Stock - Units/Trains Line 38]</v>
      </c>
      <c r="E119" s="89"/>
      <c r="F119" s="107" t="str">
        <f t="shared" si="6"/>
        <v>Unit</v>
      </c>
      <c r="G119" s="173"/>
      <c r="H119" s="173"/>
      <c r="I119" s="173"/>
      <c r="J119" s="173"/>
      <c r="K119" s="173"/>
      <c r="L119" s="173"/>
      <c r="M119" s="173"/>
      <c r="N119" s="173"/>
      <c r="O119" s="173"/>
      <c r="P119" s="173"/>
      <c r="Q119" s="173"/>
      <c r="R119" s="173"/>
      <c r="S119" s="173"/>
      <c r="T119" s="173"/>
      <c r="U119" s="173"/>
      <c r="V119" s="173"/>
      <c r="W119" s="173"/>
      <c r="X119" s="173"/>
      <c r="Y119" s="173"/>
      <c r="Z119" s="173"/>
      <c r="AA119" s="173"/>
      <c r="AB119" s="173"/>
      <c r="AC119" s="174"/>
      <c r="AE119" s="507"/>
      <c r="AG119" s="507"/>
      <c r="AI119" s="507"/>
      <c r="AK119" s="202"/>
    </row>
    <row r="120" spans="4:37" ht="12.75" customHeight="1" outlineLevel="1">
      <c r="D120" s="106" t="str">
        <f>'Line Items'!D1063</f>
        <v>[Rolling Stock - Units/Trains Line 39]</v>
      </c>
      <c r="E120" s="89"/>
      <c r="F120" s="107" t="str">
        <f t="shared" si="6"/>
        <v>Unit</v>
      </c>
      <c r="G120" s="173"/>
      <c r="H120" s="173"/>
      <c r="I120" s="173"/>
      <c r="J120" s="173"/>
      <c r="K120" s="173"/>
      <c r="L120" s="173"/>
      <c r="M120" s="173"/>
      <c r="N120" s="173"/>
      <c r="O120" s="173"/>
      <c r="P120" s="173"/>
      <c r="Q120" s="173"/>
      <c r="R120" s="173"/>
      <c r="S120" s="173"/>
      <c r="T120" s="173"/>
      <c r="U120" s="173"/>
      <c r="V120" s="173"/>
      <c r="W120" s="173"/>
      <c r="X120" s="173"/>
      <c r="Y120" s="173"/>
      <c r="Z120" s="173"/>
      <c r="AA120" s="173"/>
      <c r="AB120" s="173"/>
      <c r="AC120" s="174"/>
      <c r="AE120" s="507"/>
      <c r="AG120" s="507"/>
      <c r="AI120" s="507"/>
      <c r="AK120" s="202"/>
    </row>
    <row r="121" spans="4:37" ht="12.75" customHeight="1" outlineLevel="1">
      <c r="D121" s="106" t="str">
        <f>'Line Items'!D1064</f>
        <v>[Rolling Stock - Units/Trains Line 40]</v>
      </c>
      <c r="E121" s="89"/>
      <c r="F121" s="107" t="str">
        <f t="shared" si="6"/>
        <v>Unit</v>
      </c>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4"/>
      <c r="AE121" s="507"/>
      <c r="AG121" s="507"/>
      <c r="AI121" s="507"/>
      <c r="AK121" s="202"/>
    </row>
    <row r="122" spans="4:37" ht="12.75" customHeight="1" outlineLevel="1">
      <c r="D122" s="106" t="str">
        <f>'Line Items'!D1065</f>
        <v>[Rolling Stock - Units/Trains Line 41]</v>
      </c>
      <c r="E122" s="89"/>
      <c r="F122" s="107" t="str">
        <f t="shared" si="6"/>
        <v>Unit</v>
      </c>
      <c r="G122" s="173"/>
      <c r="H122" s="173"/>
      <c r="I122" s="173"/>
      <c r="J122" s="173"/>
      <c r="K122" s="173"/>
      <c r="L122" s="173"/>
      <c r="M122" s="173"/>
      <c r="N122" s="173"/>
      <c r="O122" s="173"/>
      <c r="P122" s="173"/>
      <c r="Q122" s="173"/>
      <c r="R122" s="173"/>
      <c r="S122" s="173"/>
      <c r="T122" s="173"/>
      <c r="U122" s="173"/>
      <c r="V122" s="173"/>
      <c r="W122" s="173"/>
      <c r="X122" s="173"/>
      <c r="Y122" s="173"/>
      <c r="Z122" s="173"/>
      <c r="AA122" s="173"/>
      <c r="AB122" s="173"/>
      <c r="AC122" s="174"/>
      <c r="AE122" s="507"/>
      <c r="AG122" s="507"/>
      <c r="AI122" s="507"/>
      <c r="AK122" s="202"/>
    </row>
    <row r="123" spans="4:37" ht="12.75" customHeight="1" outlineLevel="1">
      <c r="D123" s="106" t="str">
        <f>'Line Items'!D1066</f>
        <v>[Rolling Stock - Units/Trains Line 42]</v>
      </c>
      <c r="E123" s="89"/>
      <c r="F123" s="107" t="str">
        <f t="shared" si="6"/>
        <v>Unit</v>
      </c>
      <c r="G123" s="173"/>
      <c r="H123" s="173"/>
      <c r="I123" s="173"/>
      <c r="J123" s="173"/>
      <c r="K123" s="173"/>
      <c r="L123" s="173"/>
      <c r="M123" s="173"/>
      <c r="N123" s="173"/>
      <c r="O123" s="173"/>
      <c r="P123" s="173"/>
      <c r="Q123" s="173"/>
      <c r="R123" s="173"/>
      <c r="S123" s="173"/>
      <c r="T123" s="173"/>
      <c r="U123" s="173"/>
      <c r="V123" s="173"/>
      <c r="W123" s="173"/>
      <c r="X123" s="173"/>
      <c r="Y123" s="173"/>
      <c r="Z123" s="173"/>
      <c r="AA123" s="173"/>
      <c r="AB123" s="173"/>
      <c r="AC123" s="174"/>
      <c r="AE123" s="507"/>
      <c r="AG123" s="507"/>
      <c r="AI123" s="507"/>
      <c r="AK123" s="202"/>
    </row>
    <row r="124" spans="4:37" ht="12.75" customHeight="1" outlineLevel="1">
      <c r="D124" s="106" t="str">
        <f>'Line Items'!D1067</f>
        <v>[Rolling Stock - Units/Trains Line 43]</v>
      </c>
      <c r="E124" s="89"/>
      <c r="F124" s="107" t="str">
        <f t="shared" si="6"/>
        <v>Unit</v>
      </c>
      <c r="G124" s="173"/>
      <c r="H124" s="173"/>
      <c r="I124" s="173"/>
      <c r="J124" s="173"/>
      <c r="K124" s="173"/>
      <c r="L124" s="173"/>
      <c r="M124" s="173"/>
      <c r="N124" s="173"/>
      <c r="O124" s="173"/>
      <c r="P124" s="173"/>
      <c r="Q124" s="173"/>
      <c r="R124" s="173"/>
      <c r="S124" s="173"/>
      <c r="T124" s="173"/>
      <c r="U124" s="173"/>
      <c r="V124" s="173"/>
      <c r="W124" s="173"/>
      <c r="X124" s="173"/>
      <c r="Y124" s="173"/>
      <c r="Z124" s="173"/>
      <c r="AA124" s="173"/>
      <c r="AB124" s="173"/>
      <c r="AC124" s="174"/>
      <c r="AE124" s="507"/>
      <c r="AG124" s="507"/>
      <c r="AI124" s="507"/>
      <c r="AK124" s="202"/>
    </row>
    <row r="125" spans="4:37" ht="12.75" customHeight="1" outlineLevel="1">
      <c r="D125" s="106" t="str">
        <f>'Line Items'!D1068</f>
        <v>[Rolling Stock - Units/Trains Line 44]</v>
      </c>
      <c r="E125" s="89"/>
      <c r="F125" s="107" t="str">
        <f t="shared" si="6"/>
        <v>Unit</v>
      </c>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4"/>
      <c r="AE125" s="507"/>
      <c r="AG125" s="507"/>
      <c r="AI125" s="507"/>
      <c r="AK125" s="202"/>
    </row>
    <row r="126" spans="4:37" ht="12.75" customHeight="1" outlineLevel="1">
      <c r="D126" s="106" t="str">
        <f>'Line Items'!D1069</f>
        <v>[Rolling Stock - Units/Trains Line 45]</v>
      </c>
      <c r="E126" s="89"/>
      <c r="F126" s="107" t="str">
        <f t="shared" si="6"/>
        <v>Unit</v>
      </c>
      <c r="G126" s="173"/>
      <c r="H126" s="173"/>
      <c r="I126" s="173"/>
      <c r="J126" s="173"/>
      <c r="K126" s="173"/>
      <c r="L126" s="173"/>
      <c r="M126" s="173"/>
      <c r="N126" s="173"/>
      <c r="O126" s="173"/>
      <c r="P126" s="173"/>
      <c r="Q126" s="173"/>
      <c r="R126" s="173"/>
      <c r="S126" s="173"/>
      <c r="T126" s="173"/>
      <c r="U126" s="173"/>
      <c r="V126" s="173"/>
      <c r="W126" s="173"/>
      <c r="X126" s="173"/>
      <c r="Y126" s="173"/>
      <c r="Z126" s="173"/>
      <c r="AA126" s="173"/>
      <c r="AB126" s="173"/>
      <c r="AC126" s="174"/>
      <c r="AE126" s="507"/>
      <c r="AG126" s="507"/>
      <c r="AI126" s="507"/>
      <c r="AK126" s="202"/>
    </row>
    <row r="127" spans="4:37" ht="12.75" customHeight="1" outlineLevel="1">
      <c r="D127" s="106" t="str">
        <f>'Line Items'!D1070</f>
        <v>[Rolling Stock - Units/Trains Line 46]</v>
      </c>
      <c r="E127" s="89"/>
      <c r="F127" s="107" t="str">
        <f t="shared" si="6"/>
        <v>Unit</v>
      </c>
      <c r="G127" s="173"/>
      <c r="H127" s="173"/>
      <c r="I127" s="173"/>
      <c r="J127" s="173"/>
      <c r="K127" s="173"/>
      <c r="L127" s="173"/>
      <c r="M127" s="173"/>
      <c r="N127" s="173"/>
      <c r="O127" s="173"/>
      <c r="P127" s="173"/>
      <c r="Q127" s="173"/>
      <c r="R127" s="173"/>
      <c r="S127" s="173"/>
      <c r="T127" s="173"/>
      <c r="U127" s="173"/>
      <c r="V127" s="173"/>
      <c r="W127" s="173"/>
      <c r="X127" s="173"/>
      <c r="Y127" s="173"/>
      <c r="Z127" s="173"/>
      <c r="AA127" s="173"/>
      <c r="AB127" s="173"/>
      <c r="AC127" s="174"/>
      <c r="AE127" s="507"/>
      <c r="AG127" s="507"/>
      <c r="AI127" s="507"/>
      <c r="AK127" s="202"/>
    </row>
    <row r="128" spans="4:37" ht="12.75" customHeight="1" outlineLevel="1">
      <c r="D128" s="106" t="str">
        <f>'Line Items'!D1071</f>
        <v>[Rolling Stock - Units/Trains Line 47]</v>
      </c>
      <c r="E128" s="89"/>
      <c r="F128" s="107" t="str">
        <f t="shared" si="6"/>
        <v>Unit</v>
      </c>
      <c r="G128" s="173"/>
      <c r="H128" s="173"/>
      <c r="I128" s="173"/>
      <c r="J128" s="173"/>
      <c r="K128" s="173"/>
      <c r="L128" s="173"/>
      <c r="M128" s="173"/>
      <c r="N128" s="173"/>
      <c r="O128" s="173"/>
      <c r="P128" s="173"/>
      <c r="Q128" s="173"/>
      <c r="R128" s="173"/>
      <c r="S128" s="173"/>
      <c r="T128" s="173"/>
      <c r="U128" s="173"/>
      <c r="V128" s="173"/>
      <c r="W128" s="173"/>
      <c r="X128" s="173"/>
      <c r="Y128" s="173"/>
      <c r="Z128" s="173"/>
      <c r="AA128" s="173"/>
      <c r="AB128" s="173"/>
      <c r="AC128" s="174"/>
      <c r="AE128" s="507"/>
      <c r="AG128" s="507"/>
      <c r="AI128" s="507"/>
      <c r="AK128" s="202"/>
    </row>
    <row r="129" spans="4:37" ht="12.75" customHeight="1" outlineLevel="1">
      <c r="D129" s="106" t="str">
        <f>'Line Items'!D1072</f>
        <v>[Rolling Stock - Units/Trains Line 48]</v>
      </c>
      <c r="E129" s="89"/>
      <c r="F129" s="107" t="str">
        <f t="shared" si="6"/>
        <v>Unit</v>
      </c>
      <c r="G129" s="173"/>
      <c r="H129" s="173"/>
      <c r="I129" s="173"/>
      <c r="J129" s="173"/>
      <c r="K129" s="173"/>
      <c r="L129" s="173"/>
      <c r="M129" s="173"/>
      <c r="N129" s="173"/>
      <c r="O129" s="173"/>
      <c r="P129" s="173"/>
      <c r="Q129" s="173"/>
      <c r="R129" s="173"/>
      <c r="S129" s="173"/>
      <c r="T129" s="173"/>
      <c r="U129" s="173"/>
      <c r="V129" s="173"/>
      <c r="W129" s="173"/>
      <c r="X129" s="173"/>
      <c r="Y129" s="173"/>
      <c r="Z129" s="173"/>
      <c r="AA129" s="173"/>
      <c r="AB129" s="173"/>
      <c r="AC129" s="174"/>
      <c r="AE129" s="507"/>
      <c r="AG129" s="507"/>
      <c r="AI129" s="507"/>
      <c r="AK129" s="202"/>
    </row>
    <row r="130" spans="4:37" ht="12.75" customHeight="1" outlineLevel="1">
      <c r="D130" s="106" t="str">
        <f>'Line Items'!D1073</f>
        <v>[Rolling Stock - Units/Trains Line 49]</v>
      </c>
      <c r="E130" s="89"/>
      <c r="F130" s="107" t="str">
        <f t="shared" si="6"/>
        <v>Unit</v>
      </c>
      <c r="G130" s="173"/>
      <c r="H130" s="173"/>
      <c r="I130" s="173"/>
      <c r="J130" s="173"/>
      <c r="K130" s="173"/>
      <c r="L130" s="173"/>
      <c r="M130" s="173"/>
      <c r="N130" s="173"/>
      <c r="O130" s="173"/>
      <c r="P130" s="173"/>
      <c r="Q130" s="173"/>
      <c r="R130" s="173"/>
      <c r="S130" s="173"/>
      <c r="T130" s="173"/>
      <c r="U130" s="173"/>
      <c r="V130" s="173"/>
      <c r="W130" s="173"/>
      <c r="X130" s="173"/>
      <c r="Y130" s="173"/>
      <c r="Z130" s="173"/>
      <c r="AA130" s="173"/>
      <c r="AB130" s="173"/>
      <c r="AC130" s="174"/>
      <c r="AE130" s="507"/>
      <c r="AG130" s="507"/>
      <c r="AI130" s="507"/>
      <c r="AK130" s="202"/>
    </row>
    <row r="131" spans="4:37" ht="12.75" customHeight="1" outlineLevel="1">
      <c r="D131" s="106" t="str">
        <f>'Line Items'!D1074</f>
        <v>[Rolling Stock - Units/Trains Line 50]</v>
      </c>
      <c r="E131" s="89"/>
      <c r="F131" s="107" t="str">
        <f t="shared" si="6"/>
        <v>Unit</v>
      </c>
      <c r="G131" s="173"/>
      <c r="H131" s="173"/>
      <c r="I131" s="173"/>
      <c r="J131" s="173"/>
      <c r="K131" s="173"/>
      <c r="L131" s="173"/>
      <c r="M131" s="173"/>
      <c r="N131" s="173"/>
      <c r="O131" s="173"/>
      <c r="P131" s="173"/>
      <c r="Q131" s="173"/>
      <c r="R131" s="173"/>
      <c r="S131" s="173"/>
      <c r="T131" s="173"/>
      <c r="U131" s="173"/>
      <c r="V131" s="173"/>
      <c r="W131" s="173"/>
      <c r="X131" s="173"/>
      <c r="Y131" s="173"/>
      <c r="Z131" s="173"/>
      <c r="AA131" s="173"/>
      <c r="AB131" s="173"/>
      <c r="AC131" s="174"/>
      <c r="AE131" s="507"/>
      <c r="AG131" s="507"/>
      <c r="AI131" s="507"/>
      <c r="AK131" s="202"/>
    </row>
    <row r="132" spans="4:37" ht="12.75" customHeight="1" outlineLevel="1">
      <c r="D132" s="106" t="str">
        <f>'Line Items'!D1075</f>
        <v>[Rolling Stock - Units/Trains Line 51]</v>
      </c>
      <c r="E132" s="89"/>
      <c r="F132" s="107" t="str">
        <f t="shared" si="6"/>
        <v>Unit</v>
      </c>
      <c r="G132" s="173"/>
      <c r="H132" s="173"/>
      <c r="I132" s="173"/>
      <c r="J132" s="173"/>
      <c r="K132" s="173"/>
      <c r="L132" s="173"/>
      <c r="M132" s="173"/>
      <c r="N132" s="173"/>
      <c r="O132" s="173"/>
      <c r="P132" s="173"/>
      <c r="Q132" s="173"/>
      <c r="R132" s="173"/>
      <c r="S132" s="173"/>
      <c r="T132" s="173"/>
      <c r="U132" s="173"/>
      <c r="V132" s="173"/>
      <c r="W132" s="173"/>
      <c r="X132" s="173"/>
      <c r="Y132" s="173"/>
      <c r="Z132" s="173"/>
      <c r="AA132" s="173"/>
      <c r="AB132" s="173"/>
      <c r="AC132" s="174"/>
      <c r="AE132" s="507"/>
      <c r="AG132" s="507"/>
      <c r="AI132" s="507"/>
      <c r="AK132" s="202"/>
    </row>
    <row r="133" spans="4:37" ht="12.75" customHeight="1" outlineLevel="1">
      <c r="D133" s="106" t="str">
        <f>'Line Items'!D1076</f>
        <v>[Rolling Stock - Units/Trains Line 52]</v>
      </c>
      <c r="E133" s="89"/>
      <c r="F133" s="107" t="str">
        <f t="shared" si="6"/>
        <v>Unit</v>
      </c>
      <c r="G133" s="173"/>
      <c r="H133" s="173"/>
      <c r="I133" s="173"/>
      <c r="J133" s="173"/>
      <c r="K133" s="173"/>
      <c r="L133" s="173"/>
      <c r="M133" s="173"/>
      <c r="N133" s="173"/>
      <c r="O133" s="173"/>
      <c r="P133" s="173"/>
      <c r="Q133" s="173"/>
      <c r="R133" s="173"/>
      <c r="S133" s="173"/>
      <c r="T133" s="173"/>
      <c r="U133" s="173"/>
      <c r="V133" s="173"/>
      <c r="W133" s="173"/>
      <c r="X133" s="173"/>
      <c r="Y133" s="173"/>
      <c r="Z133" s="173"/>
      <c r="AA133" s="173"/>
      <c r="AB133" s="173"/>
      <c r="AC133" s="174"/>
      <c r="AE133" s="507"/>
      <c r="AG133" s="507"/>
      <c r="AI133" s="507"/>
      <c r="AK133" s="202"/>
    </row>
    <row r="134" spans="4:37" ht="12.75" customHeight="1" outlineLevel="1">
      <c r="D134" s="106" t="str">
        <f>'Line Items'!D1077</f>
        <v>[Rolling Stock - Units/Trains Line 53]</v>
      </c>
      <c r="E134" s="89"/>
      <c r="F134" s="107" t="str">
        <f t="shared" si="6"/>
        <v>Unit</v>
      </c>
      <c r="G134" s="173"/>
      <c r="H134" s="173"/>
      <c r="I134" s="173"/>
      <c r="J134" s="173"/>
      <c r="K134" s="173"/>
      <c r="L134" s="173"/>
      <c r="M134" s="173"/>
      <c r="N134" s="173"/>
      <c r="O134" s="173"/>
      <c r="P134" s="173"/>
      <c r="Q134" s="173"/>
      <c r="R134" s="173"/>
      <c r="S134" s="173"/>
      <c r="T134" s="173"/>
      <c r="U134" s="173"/>
      <c r="V134" s="173"/>
      <c r="W134" s="173"/>
      <c r="X134" s="173"/>
      <c r="Y134" s="173"/>
      <c r="Z134" s="173"/>
      <c r="AA134" s="173"/>
      <c r="AB134" s="173"/>
      <c r="AC134" s="174"/>
      <c r="AE134" s="507"/>
      <c r="AG134" s="507"/>
      <c r="AI134" s="507"/>
      <c r="AK134" s="202"/>
    </row>
    <row r="135" spans="4:37" ht="12.75" customHeight="1" outlineLevel="1">
      <c r="D135" s="106" t="str">
        <f>'Line Items'!D1078</f>
        <v>[Rolling Stock - Units/Trains Line 54]</v>
      </c>
      <c r="E135" s="89"/>
      <c r="F135" s="107" t="str">
        <f t="shared" si="6"/>
        <v>Unit</v>
      </c>
      <c r="G135" s="173"/>
      <c r="H135" s="173"/>
      <c r="I135" s="173"/>
      <c r="J135" s="173"/>
      <c r="K135" s="173"/>
      <c r="L135" s="173"/>
      <c r="M135" s="173"/>
      <c r="N135" s="173"/>
      <c r="O135" s="173"/>
      <c r="P135" s="173"/>
      <c r="Q135" s="173"/>
      <c r="R135" s="173"/>
      <c r="S135" s="173"/>
      <c r="T135" s="173"/>
      <c r="U135" s="173"/>
      <c r="V135" s="173"/>
      <c r="W135" s="173"/>
      <c r="X135" s="173"/>
      <c r="Y135" s="173"/>
      <c r="Z135" s="173"/>
      <c r="AA135" s="173"/>
      <c r="AB135" s="173"/>
      <c r="AC135" s="174"/>
      <c r="AE135" s="507"/>
      <c r="AG135" s="507"/>
      <c r="AI135" s="507"/>
      <c r="AK135" s="202"/>
    </row>
    <row r="136" spans="4:37" ht="12.75" customHeight="1" outlineLevel="1">
      <c r="D136" s="106" t="str">
        <f>'Line Items'!D1079</f>
        <v>[Rolling Stock - Units/Trains Line 55]</v>
      </c>
      <c r="E136" s="89"/>
      <c r="F136" s="107" t="str">
        <f t="shared" si="6"/>
        <v>Unit</v>
      </c>
      <c r="G136" s="173"/>
      <c r="H136" s="173"/>
      <c r="I136" s="173"/>
      <c r="J136" s="173"/>
      <c r="K136" s="173"/>
      <c r="L136" s="173"/>
      <c r="M136" s="173"/>
      <c r="N136" s="173"/>
      <c r="O136" s="173"/>
      <c r="P136" s="173"/>
      <c r="Q136" s="173"/>
      <c r="R136" s="173"/>
      <c r="S136" s="173"/>
      <c r="T136" s="173"/>
      <c r="U136" s="173"/>
      <c r="V136" s="173"/>
      <c r="W136" s="173"/>
      <c r="X136" s="173"/>
      <c r="Y136" s="173"/>
      <c r="Z136" s="173"/>
      <c r="AA136" s="173"/>
      <c r="AB136" s="173"/>
      <c r="AC136" s="174"/>
      <c r="AE136" s="507"/>
      <c r="AG136" s="507"/>
      <c r="AI136" s="507"/>
      <c r="AK136" s="202"/>
    </row>
    <row r="137" spans="4:37" ht="12.75" customHeight="1" outlineLevel="1">
      <c r="D137" s="106" t="str">
        <f>'Line Items'!D1080</f>
        <v>[Rolling Stock - Units/Trains Line 56]</v>
      </c>
      <c r="E137" s="89"/>
      <c r="F137" s="107" t="str">
        <f t="shared" si="6"/>
        <v>Unit</v>
      </c>
      <c r="G137" s="173"/>
      <c r="H137" s="173"/>
      <c r="I137" s="173"/>
      <c r="J137" s="173"/>
      <c r="K137" s="173"/>
      <c r="L137" s="173"/>
      <c r="M137" s="173"/>
      <c r="N137" s="173"/>
      <c r="O137" s="173"/>
      <c r="P137" s="173"/>
      <c r="Q137" s="173"/>
      <c r="R137" s="173"/>
      <c r="S137" s="173"/>
      <c r="T137" s="173"/>
      <c r="U137" s="173"/>
      <c r="V137" s="173"/>
      <c r="W137" s="173"/>
      <c r="X137" s="173"/>
      <c r="Y137" s="173"/>
      <c r="Z137" s="173"/>
      <c r="AA137" s="173"/>
      <c r="AB137" s="173"/>
      <c r="AC137" s="174"/>
      <c r="AE137" s="507"/>
      <c r="AG137" s="507"/>
      <c r="AI137" s="507"/>
      <c r="AK137" s="202"/>
    </row>
    <row r="138" spans="4:37" ht="12.75" customHeight="1" outlineLevel="1">
      <c r="D138" s="106" t="str">
        <f>'Line Items'!D1081</f>
        <v>[Rolling Stock - Units/Trains Line 57]</v>
      </c>
      <c r="E138" s="89"/>
      <c r="F138" s="107" t="str">
        <f t="shared" si="6"/>
        <v>Unit</v>
      </c>
      <c r="G138" s="173"/>
      <c r="H138" s="173"/>
      <c r="I138" s="173"/>
      <c r="J138" s="173"/>
      <c r="K138" s="173"/>
      <c r="L138" s="173"/>
      <c r="M138" s="173"/>
      <c r="N138" s="173"/>
      <c r="O138" s="173"/>
      <c r="P138" s="173"/>
      <c r="Q138" s="173"/>
      <c r="R138" s="173"/>
      <c r="S138" s="173"/>
      <c r="T138" s="173"/>
      <c r="U138" s="173"/>
      <c r="V138" s="173"/>
      <c r="W138" s="173"/>
      <c r="X138" s="173"/>
      <c r="Y138" s="173"/>
      <c r="Z138" s="173"/>
      <c r="AA138" s="173"/>
      <c r="AB138" s="173"/>
      <c r="AC138" s="174"/>
      <c r="AE138" s="507"/>
      <c r="AG138" s="507"/>
      <c r="AI138" s="507"/>
      <c r="AK138" s="202"/>
    </row>
    <row r="139" spans="4:37" ht="12.75" customHeight="1" outlineLevel="1">
      <c r="D139" s="106" t="str">
        <f>'Line Items'!D1082</f>
        <v>[Rolling Stock - Units/Trains Line 58]</v>
      </c>
      <c r="E139" s="89"/>
      <c r="F139" s="107" t="str">
        <f t="shared" si="6"/>
        <v>Unit</v>
      </c>
      <c r="G139" s="173"/>
      <c r="H139" s="173"/>
      <c r="I139" s="173"/>
      <c r="J139" s="173"/>
      <c r="K139" s="173"/>
      <c r="L139" s="173"/>
      <c r="M139" s="173"/>
      <c r="N139" s="173"/>
      <c r="O139" s="173"/>
      <c r="P139" s="173"/>
      <c r="Q139" s="173"/>
      <c r="R139" s="173"/>
      <c r="S139" s="173"/>
      <c r="T139" s="173"/>
      <c r="U139" s="173"/>
      <c r="V139" s="173"/>
      <c r="W139" s="173"/>
      <c r="X139" s="173"/>
      <c r="Y139" s="173"/>
      <c r="Z139" s="173"/>
      <c r="AA139" s="173"/>
      <c r="AB139" s="173"/>
      <c r="AC139" s="174"/>
      <c r="AE139" s="507"/>
      <c r="AG139" s="507"/>
      <c r="AI139" s="507"/>
      <c r="AK139" s="202"/>
    </row>
    <row r="140" spans="4:37" ht="12.75" customHeight="1" outlineLevel="1">
      <c r="D140" s="106" t="str">
        <f>'Line Items'!D1083</f>
        <v>[Rolling Stock - Units/Trains Line 59]</v>
      </c>
      <c r="E140" s="89"/>
      <c r="F140" s="107" t="str">
        <f t="shared" si="6"/>
        <v>Unit</v>
      </c>
      <c r="G140" s="173"/>
      <c r="H140" s="173"/>
      <c r="I140" s="173"/>
      <c r="J140" s="173"/>
      <c r="K140" s="173"/>
      <c r="L140" s="173"/>
      <c r="M140" s="173"/>
      <c r="N140" s="173"/>
      <c r="O140" s="173"/>
      <c r="P140" s="173"/>
      <c r="Q140" s="173"/>
      <c r="R140" s="173"/>
      <c r="S140" s="173"/>
      <c r="T140" s="173"/>
      <c r="U140" s="173"/>
      <c r="V140" s="173"/>
      <c r="W140" s="173"/>
      <c r="X140" s="173"/>
      <c r="Y140" s="173"/>
      <c r="Z140" s="173"/>
      <c r="AA140" s="173"/>
      <c r="AB140" s="173"/>
      <c r="AC140" s="174"/>
      <c r="AE140" s="507"/>
      <c r="AG140" s="507"/>
      <c r="AI140" s="507"/>
      <c r="AK140" s="202"/>
    </row>
    <row r="141" spans="4:37" ht="12.75" customHeight="1" outlineLevel="1">
      <c r="D141" s="117" t="str">
        <f>'Line Items'!D1084</f>
        <v>[Rolling Stock - Units/Trains Line 60]</v>
      </c>
      <c r="E141" s="175"/>
      <c r="F141" s="118" t="str">
        <f>F140</f>
        <v>Unit</v>
      </c>
      <c r="G141" s="176"/>
      <c r="H141" s="176"/>
      <c r="I141" s="176"/>
      <c r="J141" s="176"/>
      <c r="K141" s="176"/>
      <c r="L141" s="176"/>
      <c r="M141" s="176"/>
      <c r="N141" s="176"/>
      <c r="O141" s="176"/>
      <c r="P141" s="176"/>
      <c r="Q141" s="176"/>
      <c r="R141" s="176"/>
      <c r="S141" s="176"/>
      <c r="T141" s="176"/>
      <c r="U141" s="176"/>
      <c r="V141" s="176"/>
      <c r="W141" s="176"/>
      <c r="X141" s="176"/>
      <c r="Y141" s="176"/>
      <c r="Z141" s="176"/>
      <c r="AA141" s="176"/>
      <c r="AB141" s="176"/>
      <c r="AC141" s="177"/>
      <c r="AE141" s="508"/>
      <c r="AG141" s="508"/>
      <c r="AI141" s="508"/>
      <c r="AK141" s="195"/>
    </row>
    <row r="142" spans="4:37" ht="12.75" customHeight="1" outlineLevel="1">
      <c r="G142" s="90"/>
      <c r="H142" s="90"/>
      <c r="I142" s="90"/>
      <c r="J142" s="90"/>
      <c r="K142" s="90"/>
      <c r="L142" s="90"/>
      <c r="M142" s="90"/>
      <c r="N142" s="90"/>
      <c r="O142" s="90"/>
      <c r="P142" s="90"/>
      <c r="Q142" s="90"/>
      <c r="R142" s="90"/>
      <c r="S142" s="90"/>
      <c r="T142" s="90"/>
      <c r="U142" s="90"/>
      <c r="V142" s="90"/>
      <c r="W142" s="90"/>
      <c r="X142" s="90"/>
      <c r="Y142" s="90"/>
      <c r="Z142" s="90"/>
      <c r="AA142" s="90"/>
      <c r="AB142" s="90"/>
      <c r="AC142" s="90"/>
      <c r="AE142" s="90"/>
      <c r="AG142" s="90"/>
      <c r="AI142" s="90"/>
    </row>
    <row r="143" spans="4:37" ht="12.75" customHeight="1" outlineLevel="1">
      <c r="D143" s="216" t="str">
        <f>"Total "&amp;C81</f>
        <v>Total Number of Units in Fleet</v>
      </c>
      <c r="E143" s="217"/>
      <c r="F143" s="218" t="str">
        <f>F141</f>
        <v>Unit</v>
      </c>
      <c r="G143" s="219">
        <f t="shared" ref="G143:AB143" si="7">SUM(G82:G141)</f>
        <v>0</v>
      </c>
      <c r="H143" s="219">
        <f t="shared" si="7"/>
        <v>0</v>
      </c>
      <c r="I143" s="219">
        <f t="shared" si="7"/>
        <v>0</v>
      </c>
      <c r="J143" s="219">
        <f t="shared" si="7"/>
        <v>0</v>
      </c>
      <c r="K143" s="219">
        <f t="shared" si="7"/>
        <v>0</v>
      </c>
      <c r="L143" s="219">
        <f t="shared" si="7"/>
        <v>0</v>
      </c>
      <c r="M143" s="219">
        <f t="shared" si="7"/>
        <v>0</v>
      </c>
      <c r="N143" s="219">
        <f t="shared" si="7"/>
        <v>0</v>
      </c>
      <c r="O143" s="219">
        <f t="shared" si="7"/>
        <v>0</v>
      </c>
      <c r="P143" s="219">
        <f t="shared" si="7"/>
        <v>0</v>
      </c>
      <c r="Q143" s="219">
        <f t="shared" si="7"/>
        <v>0</v>
      </c>
      <c r="R143" s="219">
        <f t="shared" si="7"/>
        <v>0</v>
      </c>
      <c r="S143" s="219">
        <f t="shared" si="7"/>
        <v>0</v>
      </c>
      <c r="T143" s="219">
        <f t="shared" si="7"/>
        <v>0</v>
      </c>
      <c r="U143" s="219">
        <f t="shared" si="7"/>
        <v>0</v>
      </c>
      <c r="V143" s="219">
        <f t="shared" si="7"/>
        <v>0</v>
      </c>
      <c r="W143" s="219">
        <f t="shared" si="7"/>
        <v>0</v>
      </c>
      <c r="X143" s="219">
        <f t="shared" si="7"/>
        <v>0</v>
      </c>
      <c r="Y143" s="219">
        <f t="shared" si="7"/>
        <v>0</v>
      </c>
      <c r="Z143" s="219">
        <f t="shared" si="7"/>
        <v>0</v>
      </c>
      <c r="AA143" s="219">
        <f t="shared" si="7"/>
        <v>0</v>
      </c>
      <c r="AB143" s="219">
        <f t="shared" si="7"/>
        <v>0</v>
      </c>
      <c r="AC143" s="219">
        <f t="shared" ref="AC143" si="8">SUM(AC82:AC141)</f>
        <v>0</v>
      </c>
      <c r="AE143" s="509">
        <f t="shared" ref="AE143" si="9">SUM(AE82:AE141)</f>
        <v>0</v>
      </c>
      <c r="AG143" s="509">
        <f t="shared" ref="AG143" si="10">SUM(AG82:AG141)</f>
        <v>0</v>
      </c>
      <c r="AI143" s="509">
        <f t="shared" ref="AI143" si="11">SUM(AI82:AI141)</f>
        <v>0</v>
      </c>
      <c r="AK143" s="222"/>
    </row>
    <row r="144" spans="4:37" ht="12.75" customHeight="1" outlineLevel="1">
      <c r="G144" s="90"/>
      <c r="H144" s="90"/>
      <c r="I144" s="90"/>
      <c r="J144" s="90"/>
      <c r="K144" s="90"/>
      <c r="L144" s="90"/>
      <c r="M144" s="90"/>
      <c r="N144" s="90"/>
      <c r="O144" s="90"/>
      <c r="P144" s="90"/>
      <c r="Q144" s="90"/>
      <c r="R144" s="90"/>
      <c r="S144" s="90"/>
      <c r="T144" s="90"/>
      <c r="U144" s="90"/>
      <c r="V144" s="90"/>
      <c r="W144" s="90"/>
      <c r="X144" s="90"/>
      <c r="Y144" s="90"/>
      <c r="Z144" s="90"/>
      <c r="AA144" s="90"/>
      <c r="AB144" s="90"/>
      <c r="AC144" s="90"/>
      <c r="AE144" s="90"/>
      <c r="AG144" s="90"/>
      <c r="AI144" s="90"/>
    </row>
    <row r="145" spans="3:37" ht="12.75" customHeight="1" outlineLevel="1">
      <c r="C145" s="138" t="s">
        <v>458</v>
      </c>
      <c r="G145" s="90"/>
      <c r="H145" s="90"/>
      <c r="I145" s="90"/>
      <c r="J145" s="90"/>
      <c r="K145" s="90"/>
      <c r="L145" s="90"/>
      <c r="M145" s="90"/>
      <c r="N145" s="90"/>
      <c r="O145" s="90"/>
      <c r="P145" s="90"/>
      <c r="Q145" s="90"/>
      <c r="R145" s="90"/>
      <c r="S145" s="90"/>
      <c r="T145" s="90"/>
      <c r="U145" s="90"/>
      <c r="V145" s="90"/>
      <c r="W145" s="90"/>
      <c r="X145" s="90"/>
      <c r="Y145" s="90"/>
      <c r="Z145" s="90"/>
      <c r="AA145" s="90"/>
      <c r="AB145" s="90"/>
      <c r="AC145" s="90"/>
      <c r="AE145" s="90"/>
      <c r="AG145" s="90"/>
      <c r="AI145" s="90"/>
    </row>
    <row r="146" spans="3:37" ht="12.75" customHeight="1" outlineLevel="1">
      <c r="D146" s="100" t="str">
        <f>'Line Items'!D1025</f>
        <v>ME202 - Class 150/1 Angel Trains</v>
      </c>
      <c r="E146" s="85"/>
      <c r="F146" s="101" t="s">
        <v>459</v>
      </c>
      <c r="G146" s="171"/>
      <c r="H146" s="171"/>
      <c r="I146" s="171"/>
      <c r="J146" s="171"/>
      <c r="K146" s="171"/>
      <c r="L146" s="171"/>
      <c r="M146" s="171"/>
      <c r="N146" s="171"/>
      <c r="O146" s="171"/>
      <c r="P146" s="171"/>
      <c r="Q146" s="171"/>
      <c r="R146" s="171"/>
      <c r="S146" s="171"/>
      <c r="T146" s="171"/>
      <c r="U146" s="171"/>
      <c r="V146" s="171"/>
      <c r="W146" s="171"/>
      <c r="X146" s="171"/>
      <c r="Y146" s="171"/>
      <c r="Z146" s="171"/>
      <c r="AA146" s="171"/>
      <c r="AB146" s="171"/>
      <c r="AC146" s="185"/>
      <c r="AE146" s="511"/>
      <c r="AG146" s="511"/>
      <c r="AI146" s="511"/>
      <c r="AK146" s="427"/>
    </row>
    <row r="147" spans="3:37" ht="12.75" customHeight="1" outlineLevel="1">
      <c r="D147" s="106" t="str">
        <f>'Line Items'!D1026</f>
        <v>ME203 - Class 153/1 Porterbrook</v>
      </c>
      <c r="E147" s="89"/>
      <c r="F147" s="107" t="str">
        <f t="shared" ref="F147:F204" si="12">F146</f>
        <v>Train</v>
      </c>
      <c r="G147" s="173"/>
      <c r="H147" s="173"/>
      <c r="I147" s="173"/>
      <c r="J147" s="173"/>
      <c r="K147" s="173"/>
      <c r="L147" s="173"/>
      <c r="M147" s="173"/>
      <c r="N147" s="173"/>
      <c r="O147" s="173"/>
      <c r="P147" s="173"/>
      <c r="Q147" s="173"/>
      <c r="R147" s="173"/>
      <c r="S147" s="173"/>
      <c r="T147" s="173"/>
      <c r="U147" s="173"/>
      <c r="V147" s="173"/>
      <c r="W147" s="173"/>
      <c r="X147" s="173"/>
      <c r="Y147" s="173"/>
      <c r="Z147" s="173"/>
      <c r="AA147" s="173"/>
      <c r="AB147" s="173"/>
      <c r="AC147" s="174"/>
      <c r="AE147" s="507"/>
      <c r="AG147" s="507"/>
      <c r="AI147" s="507"/>
      <c r="AK147" s="202"/>
    </row>
    <row r="148" spans="3:37" ht="12.75" customHeight="1" outlineLevel="1">
      <c r="D148" s="106" t="str">
        <f>'Line Items'!D1027</f>
        <v>ME206 - Class 170/5 Porterbrook</v>
      </c>
      <c r="E148" s="89"/>
      <c r="F148" s="107" t="str">
        <f t="shared" si="12"/>
        <v>Train</v>
      </c>
      <c r="G148" s="173"/>
      <c r="H148" s="173"/>
      <c r="I148" s="173"/>
      <c r="J148" s="173"/>
      <c r="K148" s="173"/>
      <c r="L148" s="173"/>
      <c r="M148" s="173"/>
      <c r="N148" s="173"/>
      <c r="O148" s="173"/>
      <c r="P148" s="173"/>
      <c r="Q148" s="173"/>
      <c r="R148" s="173"/>
      <c r="S148" s="173"/>
      <c r="T148" s="173"/>
      <c r="U148" s="173"/>
      <c r="V148" s="173"/>
      <c r="W148" s="173"/>
      <c r="X148" s="173"/>
      <c r="Y148" s="173"/>
      <c r="Z148" s="173"/>
      <c r="AA148" s="173"/>
      <c r="AB148" s="173"/>
      <c r="AC148" s="174"/>
      <c r="AE148" s="507"/>
      <c r="AG148" s="507"/>
      <c r="AI148" s="507"/>
      <c r="AK148" s="202"/>
    </row>
    <row r="149" spans="3:37" ht="12.75" customHeight="1" outlineLevel="1">
      <c r="D149" s="106" t="str">
        <f>'Line Items'!D1028</f>
        <v>ME207 - Class 170/6 Porterbrook</v>
      </c>
      <c r="E149" s="89"/>
      <c r="F149" s="107" t="str">
        <f t="shared" si="12"/>
        <v>Train</v>
      </c>
      <c r="G149" s="173"/>
      <c r="H149" s="173"/>
      <c r="I149" s="173"/>
      <c r="J149" s="173"/>
      <c r="K149" s="173"/>
      <c r="L149" s="173"/>
      <c r="M149" s="173"/>
      <c r="N149" s="173"/>
      <c r="O149" s="173"/>
      <c r="P149" s="173"/>
      <c r="Q149" s="173"/>
      <c r="R149" s="173"/>
      <c r="S149" s="173"/>
      <c r="T149" s="173"/>
      <c r="U149" s="173"/>
      <c r="V149" s="173"/>
      <c r="W149" s="173"/>
      <c r="X149" s="173"/>
      <c r="Y149" s="173"/>
      <c r="Z149" s="173"/>
      <c r="AA149" s="173"/>
      <c r="AB149" s="173"/>
      <c r="AC149" s="174"/>
      <c r="AE149" s="507"/>
      <c r="AG149" s="507"/>
      <c r="AI149" s="507"/>
      <c r="AK149" s="202"/>
    </row>
    <row r="150" spans="3:37" ht="12.75" customHeight="1" outlineLevel="1">
      <c r="D150" s="106" t="str">
        <f>'Line Items'!D1029</f>
        <v>ME208 - Class 172/2 Porterbrook</v>
      </c>
      <c r="E150" s="89"/>
      <c r="F150" s="107" t="str">
        <f t="shared" si="12"/>
        <v>Train</v>
      </c>
      <c r="G150" s="173"/>
      <c r="H150" s="173"/>
      <c r="I150" s="173"/>
      <c r="J150" s="173"/>
      <c r="K150" s="173"/>
      <c r="L150" s="173"/>
      <c r="M150" s="173"/>
      <c r="N150" s="173"/>
      <c r="O150" s="173"/>
      <c r="P150" s="173"/>
      <c r="Q150" s="173"/>
      <c r="R150" s="173"/>
      <c r="S150" s="173"/>
      <c r="T150" s="173"/>
      <c r="U150" s="173"/>
      <c r="V150" s="173"/>
      <c r="W150" s="173"/>
      <c r="X150" s="173"/>
      <c r="Y150" s="173"/>
      <c r="Z150" s="173"/>
      <c r="AA150" s="173"/>
      <c r="AB150" s="173"/>
      <c r="AC150" s="174"/>
      <c r="AE150" s="507"/>
      <c r="AG150" s="507"/>
      <c r="AI150" s="507"/>
      <c r="AK150" s="202"/>
    </row>
    <row r="151" spans="3:37" ht="12.75" customHeight="1" outlineLevel="1">
      <c r="D151" s="106" t="str">
        <f>'Line Items'!D1030</f>
        <v>ME209 - Class 172/3 Porterbrook</v>
      </c>
      <c r="E151" s="89"/>
      <c r="F151" s="107" t="str">
        <f t="shared" si="12"/>
        <v>Train</v>
      </c>
      <c r="G151" s="173"/>
      <c r="H151" s="173"/>
      <c r="I151" s="173"/>
      <c r="J151" s="173"/>
      <c r="K151" s="173"/>
      <c r="L151" s="173"/>
      <c r="M151" s="173"/>
      <c r="N151" s="173"/>
      <c r="O151" s="173"/>
      <c r="P151" s="173"/>
      <c r="Q151" s="173"/>
      <c r="R151" s="173"/>
      <c r="S151" s="173"/>
      <c r="T151" s="173"/>
      <c r="U151" s="173"/>
      <c r="V151" s="173"/>
      <c r="W151" s="173"/>
      <c r="X151" s="173"/>
      <c r="Y151" s="173"/>
      <c r="Z151" s="173"/>
      <c r="AA151" s="173"/>
      <c r="AB151" s="173"/>
      <c r="AC151" s="174"/>
      <c r="AE151" s="507"/>
      <c r="AG151" s="507"/>
      <c r="AI151" s="507"/>
      <c r="AK151" s="202"/>
    </row>
    <row r="152" spans="3:37" ht="12.75" customHeight="1" outlineLevel="1">
      <c r="D152" s="106" t="str">
        <f>'Line Items'!D1031</f>
        <v>ME216 - Class 139 PPM - Porterbrook</v>
      </c>
      <c r="E152" s="89"/>
      <c r="F152" s="107" t="str">
        <f t="shared" si="12"/>
        <v>Train</v>
      </c>
      <c r="G152" s="173"/>
      <c r="H152" s="173"/>
      <c r="I152" s="173"/>
      <c r="J152" s="173"/>
      <c r="K152" s="173"/>
      <c r="L152" s="173"/>
      <c r="M152" s="173"/>
      <c r="N152" s="173"/>
      <c r="O152" s="173"/>
      <c r="P152" s="173"/>
      <c r="Q152" s="173"/>
      <c r="R152" s="173"/>
      <c r="S152" s="173"/>
      <c r="T152" s="173"/>
      <c r="U152" s="173"/>
      <c r="V152" s="173"/>
      <c r="W152" s="173"/>
      <c r="X152" s="173"/>
      <c r="Y152" s="173"/>
      <c r="Z152" s="173"/>
      <c r="AA152" s="173"/>
      <c r="AB152" s="173"/>
      <c r="AC152" s="174"/>
      <c r="AE152" s="507"/>
      <c r="AG152" s="507"/>
      <c r="AI152" s="507"/>
      <c r="AK152" s="202"/>
    </row>
    <row r="153" spans="3:37" ht="12.75" customHeight="1" outlineLevel="1">
      <c r="D153" s="106" t="str">
        <f>'Line Items'!D1032</f>
        <v>ME211 - Class 321/4  HSBC</v>
      </c>
      <c r="E153" s="89"/>
      <c r="F153" s="107" t="str">
        <f t="shared" si="12"/>
        <v>Train</v>
      </c>
      <c r="G153" s="173"/>
      <c r="H153" s="173"/>
      <c r="I153" s="173"/>
      <c r="J153" s="173"/>
      <c r="K153" s="173"/>
      <c r="L153" s="173"/>
      <c r="M153" s="173"/>
      <c r="N153" s="173"/>
      <c r="O153" s="173"/>
      <c r="P153" s="173"/>
      <c r="Q153" s="173"/>
      <c r="R153" s="173"/>
      <c r="S153" s="173"/>
      <c r="T153" s="173"/>
      <c r="U153" s="173"/>
      <c r="V153" s="173"/>
      <c r="W153" s="173"/>
      <c r="X153" s="173"/>
      <c r="Y153" s="173"/>
      <c r="Z153" s="173"/>
      <c r="AA153" s="173"/>
      <c r="AB153" s="173"/>
      <c r="AC153" s="174"/>
      <c r="AE153" s="507"/>
      <c r="AG153" s="507"/>
      <c r="AI153" s="507"/>
      <c r="AK153" s="202"/>
    </row>
    <row r="154" spans="3:37" ht="12.75" customHeight="1" outlineLevel="1">
      <c r="D154" s="106" t="str">
        <f>'Line Items'!D1033</f>
        <v>ME212 - Class 323/3 Porterbrook</v>
      </c>
      <c r="E154" s="89"/>
      <c r="F154" s="107" t="str">
        <f t="shared" si="12"/>
        <v>Train</v>
      </c>
      <c r="G154" s="173"/>
      <c r="H154" s="173"/>
      <c r="I154" s="173"/>
      <c r="J154" s="173"/>
      <c r="K154" s="173"/>
      <c r="L154" s="173"/>
      <c r="M154" s="173"/>
      <c r="N154" s="173"/>
      <c r="O154" s="173"/>
      <c r="P154" s="173"/>
      <c r="Q154" s="173"/>
      <c r="R154" s="173"/>
      <c r="S154" s="173"/>
      <c r="T154" s="173"/>
      <c r="U154" s="173"/>
      <c r="V154" s="173"/>
      <c r="W154" s="173"/>
      <c r="X154" s="173"/>
      <c r="Y154" s="173"/>
      <c r="Z154" s="173"/>
      <c r="AA154" s="173"/>
      <c r="AB154" s="173"/>
      <c r="AC154" s="174"/>
      <c r="AE154" s="507"/>
      <c r="AG154" s="507"/>
      <c r="AI154" s="507"/>
      <c r="AK154" s="202"/>
    </row>
    <row r="155" spans="3:37" ht="12.75" customHeight="1" outlineLevel="1">
      <c r="D155" s="106" t="str">
        <f>'Line Items'!D1034</f>
        <v>ME215 - Class 323 Centro (Porterbrook)</v>
      </c>
      <c r="E155" s="89"/>
      <c r="F155" s="107" t="str">
        <f t="shared" si="12"/>
        <v>Train</v>
      </c>
      <c r="G155" s="173"/>
      <c r="H155" s="173"/>
      <c r="I155" s="173"/>
      <c r="J155" s="173"/>
      <c r="K155" s="173"/>
      <c r="L155" s="173"/>
      <c r="M155" s="173"/>
      <c r="N155" s="173"/>
      <c r="O155" s="173"/>
      <c r="P155" s="173"/>
      <c r="Q155" s="173"/>
      <c r="R155" s="173"/>
      <c r="S155" s="173"/>
      <c r="T155" s="173"/>
      <c r="U155" s="173"/>
      <c r="V155" s="173"/>
      <c r="W155" s="173"/>
      <c r="X155" s="173"/>
      <c r="Y155" s="173"/>
      <c r="Z155" s="173"/>
      <c r="AA155" s="173"/>
      <c r="AB155" s="173"/>
      <c r="AC155" s="174"/>
      <c r="AE155" s="507"/>
      <c r="AG155" s="507"/>
      <c r="AI155" s="507"/>
      <c r="AK155" s="202"/>
    </row>
    <row r="156" spans="3:37" ht="12.75" customHeight="1" outlineLevel="1">
      <c r="D156" s="106" t="str">
        <f>'Line Items'!D1035</f>
        <v>ME213 - Class 350/1 Angel Trains</v>
      </c>
      <c r="E156" s="89"/>
      <c r="F156" s="107" t="str">
        <f t="shared" si="12"/>
        <v>Train</v>
      </c>
      <c r="G156" s="173"/>
      <c r="H156" s="173"/>
      <c r="I156" s="173"/>
      <c r="J156" s="173"/>
      <c r="K156" s="173"/>
      <c r="L156" s="173"/>
      <c r="M156" s="173"/>
      <c r="N156" s="173"/>
      <c r="O156" s="173"/>
      <c r="P156" s="173"/>
      <c r="Q156" s="173"/>
      <c r="R156" s="173"/>
      <c r="S156" s="173"/>
      <c r="T156" s="173"/>
      <c r="U156" s="173"/>
      <c r="V156" s="173"/>
      <c r="W156" s="173"/>
      <c r="X156" s="173"/>
      <c r="Y156" s="173"/>
      <c r="Z156" s="173"/>
      <c r="AA156" s="173"/>
      <c r="AB156" s="173"/>
      <c r="AC156" s="174"/>
      <c r="AE156" s="507"/>
      <c r="AG156" s="507"/>
      <c r="AI156" s="507"/>
      <c r="AK156" s="202"/>
    </row>
    <row r="157" spans="3:37" ht="12.75" customHeight="1" outlineLevel="1">
      <c r="D157" s="106" t="str">
        <f>'Line Items'!D1036</f>
        <v>ME214 - Class 350/2 Porterbrook</v>
      </c>
      <c r="E157" s="89"/>
      <c r="F157" s="107" t="str">
        <f t="shared" si="12"/>
        <v>Train</v>
      </c>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4"/>
      <c r="AE157" s="507"/>
      <c r="AG157" s="507"/>
      <c r="AI157" s="507"/>
      <c r="AK157" s="202"/>
    </row>
    <row r="158" spans="3:37" ht="12.75" customHeight="1" outlineLevel="1">
      <c r="D158" s="106" t="str">
        <f>'Line Items'!D1037</f>
        <v>ME217 - Class 350/3 Angel</v>
      </c>
      <c r="E158" s="89"/>
      <c r="F158" s="107" t="str">
        <f t="shared" si="12"/>
        <v>Train</v>
      </c>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4"/>
      <c r="AE158" s="507"/>
      <c r="AG158" s="507"/>
      <c r="AI158" s="507"/>
      <c r="AK158" s="202"/>
    </row>
    <row r="159" spans="3:37" ht="12.75" customHeight="1" outlineLevel="1">
      <c r="D159" s="106" t="str">
        <f>'Line Items'!D1038</f>
        <v>ME211 - Class 319 Porterbrook</v>
      </c>
      <c r="E159" s="89"/>
      <c r="F159" s="107" t="str">
        <f t="shared" si="12"/>
        <v>Train</v>
      </c>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4"/>
      <c r="AE159" s="507"/>
      <c r="AG159" s="507"/>
      <c r="AI159" s="507"/>
      <c r="AK159" s="202"/>
    </row>
    <row r="160" spans="3:37" ht="12.75" customHeight="1" outlineLevel="1">
      <c r="D160" s="106" t="str">
        <f>'Line Items'!D1039</f>
        <v>[Rolling Stock - Units/Trains Line 15]</v>
      </c>
      <c r="E160" s="89"/>
      <c r="F160" s="107" t="str">
        <f t="shared" si="12"/>
        <v>Train</v>
      </c>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4"/>
      <c r="AE160" s="507"/>
      <c r="AG160" s="507"/>
      <c r="AI160" s="507"/>
      <c r="AK160" s="202"/>
    </row>
    <row r="161" spans="4:37" ht="12.75" customHeight="1" outlineLevel="1">
      <c r="D161" s="106" t="str">
        <f>'Line Items'!D1040</f>
        <v>[Rolling Stock - Units/Trains Line 16]</v>
      </c>
      <c r="E161" s="89"/>
      <c r="F161" s="107" t="str">
        <f t="shared" si="12"/>
        <v>Train</v>
      </c>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4"/>
      <c r="AE161" s="507"/>
      <c r="AG161" s="507"/>
      <c r="AI161" s="507"/>
      <c r="AK161" s="202"/>
    </row>
    <row r="162" spans="4:37" ht="12.75" customHeight="1" outlineLevel="1">
      <c r="D162" s="106" t="str">
        <f>'Line Items'!D1041</f>
        <v>[Rolling Stock - Units/Trains Line 17]</v>
      </c>
      <c r="E162" s="89"/>
      <c r="F162" s="107" t="str">
        <f t="shared" si="12"/>
        <v>Train</v>
      </c>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4"/>
      <c r="AE162" s="507"/>
      <c r="AG162" s="507"/>
      <c r="AI162" s="507"/>
      <c r="AK162" s="202"/>
    </row>
    <row r="163" spans="4:37" ht="12.75" customHeight="1" outlineLevel="1">
      <c r="D163" s="106" t="str">
        <f>'Line Items'!D1042</f>
        <v>[Rolling Stock - Units/Trains Line 18]</v>
      </c>
      <c r="E163" s="89"/>
      <c r="F163" s="107" t="str">
        <f t="shared" si="12"/>
        <v>Train</v>
      </c>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4"/>
      <c r="AE163" s="507"/>
      <c r="AG163" s="507"/>
      <c r="AI163" s="507"/>
      <c r="AK163" s="202"/>
    </row>
    <row r="164" spans="4:37" ht="12.75" customHeight="1" outlineLevel="1">
      <c r="D164" s="106" t="str">
        <f>'Line Items'!D1043</f>
        <v>[Rolling Stock - Units/Trains Line 19]</v>
      </c>
      <c r="E164" s="89"/>
      <c r="F164" s="107" t="str">
        <f t="shared" si="12"/>
        <v>Train</v>
      </c>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4"/>
      <c r="AE164" s="507"/>
      <c r="AG164" s="507"/>
      <c r="AI164" s="507"/>
      <c r="AK164" s="202"/>
    </row>
    <row r="165" spans="4:37" ht="12.75" customHeight="1" outlineLevel="1">
      <c r="D165" s="106" t="str">
        <f>'Line Items'!D1044</f>
        <v>[Rolling Stock - Units/Trains Line 20]</v>
      </c>
      <c r="E165" s="89"/>
      <c r="F165" s="107" t="str">
        <f t="shared" si="12"/>
        <v>Train</v>
      </c>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4"/>
      <c r="AE165" s="507"/>
      <c r="AG165" s="507"/>
      <c r="AI165" s="507"/>
      <c r="AK165" s="202"/>
    </row>
    <row r="166" spans="4:37" ht="12.75" customHeight="1" outlineLevel="1">
      <c r="D166" s="106" t="str">
        <f>'Line Items'!D1045</f>
        <v>[Rolling Stock - Units/Trains Line 21]</v>
      </c>
      <c r="E166" s="89"/>
      <c r="F166" s="107" t="str">
        <f t="shared" si="12"/>
        <v>Train</v>
      </c>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4"/>
      <c r="AE166" s="507"/>
      <c r="AG166" s="507"/>
      <c r="AI166" s="507"/>
      <c r="AK166" s="202"/>
    </row>
    <row r="167" spans="4:37" ht="12.75" customHeight="1" outlineLevel="1">
      <c r="D167" s="106" t="str">
        <f>'Line Items'!D1046</f>
        <v>[Rolling Stock - Units/Trains Line 22]</v>
      </c>
      <c r="E167" s="89"/>
      <c r="F167" s="107" t="str">
        <f t="shared" si="12"/>
        <v>Train</v>
      </c>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4"/>
      <c r="AE167" s="507"/>
      <c r="AG167" s="507"/>
      <c r="AI167" s="507"/>
      <c r="AK167" s="202"/>
    </row>
    <row r="168" spans="4:37" ht="12.75" customHeight="1" outlineLevel="1">
      <c r="D168" s="106" t="str">
        <f>'Line Items'!D1047</f>
        <v>[Rolling Stock - Units/Trains Line 23]</v>
      </c>
      <c r="E168" s="89"/>
      <c r="F168" s="107" t="str">
        <f t="shared" si="12"/>
        <v>Train</v>
      </c>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4"/>
      <c r="AE168" s="507"/>
      <c r="AG168" s="507"/>
      <c r="AI168" s="507"/>
      <c r="AK168" s="202"/>
    </row>
    <row r="169" spans="4:37" ht="12.75" customHeight="1" outlineLevel="1">
      <c r="D169" s="106" t="str">
        <f>'Line Items'!D1048</f>
        <v>[Rolling Stock - Units/Trains Line 24]</v>
      </c>
      <c r="E169" s="89"/>
      <c r="F169" s="107" t="str">
        <f t="shared" si="12"/>
        <v>Train</v>
      </c>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4"/>
      <c r="AE169" s="507"/>
      <c r="AG169" s="507"/>
      <c r="AI169" s="507"/>
      <c r="AK169" s="202"/>
    </row>
    <row r="170" spans="4:37" ht="12.75" customHeight="1" outlineLevel="1">
      <c r="D170" s="106" t="str">
        <f>'Line Items'!D1049</f>
        <v>[Rolling Stock - Units/Trains Line 25]</v>
      </c>
      <c r="E170" s="89"/>
      <c r="F170" s="107" t="str">
        <f t="shared" si="12"/>
        <v>Train</v>
      </c>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4"/>
      <c r="AE170" s="507"/>
      <c r="AG170" s="507"/>
      <c r="AI170" s="507"/>
      <c r="AK170" s="202"/>
    </row>
    <row r="171" spans="4:37" ht="12.75" customHeight="1" outlineLevel="1">
      <c r="D171" s="106" t="str">
        <f>'Line Items'!D1050</f>
        <v>[Rolling Stock - Units/Trains Line 26]</v>
      </c>
      <c r="E171" s="89"/>
      <c r="F171" s="107" t="str">
        <f t="shared" si="12"/>
        <v>Train</v>
      </c>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4"/>
      <c r="AE171" s="507"/>
      <c r="AG171" s="507"/>
      <c r="AI171" s="507"/>
      <c r="AK171" s="202"/>
    </row>
    <row r="172" spans="4:37" ht="12.75" customHeight="1" outlineLevel="1">
      <c r="D172" s="106" t="str">
        <f>'Line Items'!D1051</f>
        <v>[Rolling Stock - Units/Trains Line 27]</v>
      </c>
      <c r="E172" s="89"/>
      <c r="F172" s="107" t="str">
        <f t="shared" si="12"/>
        <v>Train</v>
      </c>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4"/>
      <c r="AE172" s="507"/>
      <c r="AG172" s="507"/>
      <c r="AI172" s="507"/>
      <c r="AK172" s="202"/>
    </row>
    <row r="173" spans="4:37" ht="12.75" customHeight="1" outlineLevel="1">
      <c r="D173" s="106" t="str">
        <f>'Line Items'!D1052</f>
        <v>[Rolling Stock - Units/Trains Line 28]</v>
      </c>
      <c r="E173" s="89"/>
      <c r="F173" s="107" t="str">
        <f t="shared" si="12"/>
        <v>Train</v>
      </c>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4"/>
      <c r="AE173" s="507"/>
      <c r="AG173" s="507"/>
      <c r="AI173" s="507"/>
      <c r="AK173" s="202"/>
    </row>
    <row r="174" spans="4:37" ht="12.75" customHeight="1" outlineLevel="1">
      <c r="D174" s="106" t="str">
        <f>'Line Items'!D1053</f>
        <v>[Rolling Stock - Units/Trains Line 29]</v>
      </c>
      <c r="E174" s="89"/>
      <c r="F174" s="107" t="str">
        <f t="shared" si="12"/>
        <v>Train</v>
      </c>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4"/>
      <c r="AE174" s="507"/>
      <c r="AG174" s="507"/>
      <c r="AI174" s="507"/>
      <c r="AK174" s="202"/>
    </row>
    <row r="175" spans="4:37" ht="12.75" customHeight="1" outlineLevel="1">
      <c r="D175" s="106" t="str">
        <f>'Line Items'!D1054</f>
        <v>[Rolling Stock - Units/Trains Line 30]</v>
      </c>
      <c r="E175" s="89"/>
      <c r="F175" s="107" t="str">
        <f t="shared" si="12"/>
        <v>Train</v>
      </c>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4"/>
      <c r="AE175" s="507"/>
      <c r="AG175" s="507"/>
      <c r="AI175" s="507"/>
      <c r="AK175" s="202"/>
    </row>
    <row r="176" spans="4:37" ht="12.75" customHeight="1" outlineLevel="1">
      <c r="D176" s="106" t="str">
        <f>'Line Items'!D1055</f>
        <v>[Rolling Stock - Units/Trains Line 31]</v>
      </c>
      <c r="E176" s="89"/>
      <c r="F176" s="107" t="str">
        <f t="shared" si="12"/>
        <v>Train</v>
      </c>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4"/>
      <c r="AE176" s="507"/>
      <c r="AG176" s="507"/>
      <c r="AI176" s="507"/>
      <c r="AK176" s="202"/>
    </row>
    <row r="177" spans="4:37" ht="12.75" customHeight="1" outlineLevel="1">
      <c r="D177" s="106" t="str">
        <f>'Line Items'!D1056</f>
        <v>[Rolling Stock - Units/Trains Line 32]</v>
      </c>
      <c r="E177" s="89"/>
      <c r="F177" s="107" t="str">
        <f t="shared" si="12"/>
        <v>Train</v>
      </c>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4"/>
      <c r="AE177" s="507"/>
      <c r="AG177" s="507"/>
      <c r="AI177" s="507"/>
      <c r="AK177" s="202"/>
    </row>
    <row r="178" spans="4:37" ht="12.75" customHeight="1" outlineLevel="1">
      <c r="D178" s="106" t="str">
        <f>'Line Items'!D1057</f>
        <v>[Rolling Stock - Units/Trains Line 33]</v>
      </c>
      <c r="E178" s="89"/>
      <c r="F178" s="107" t="str">
        <f t="shared" si="12"/>
        <v>Train</v>
      </c>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4"/>
      <c r="AE178" s="507"/>
      <c r="AG178" s="507"/>
      <c r="AI178" s="507"/>
      <c r="AK178" s="202"/>
    </row>
    <row r="179" spans="4:37" ht="12.75" customHeight="1" outlineLevel="1">
      <c r="D179" s="106" t="str">
        <f>'Line Items'!D1058</f>
        <v>[Rolling Stock - Units/Trains Line 34]</v>
      </c>
      <c r="E179" s="89"/>
      <c r="F179" s="107" t="str">
        <f t="shared" si="12"/>
        <v>Train</v>
      </c>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4"/>
      <c r="AE179" s="507"/>
      <c r="AG179" s="507"/>
      <c r="AI179" s="507"/>
      <c r="AK179" s="202"/>
    </row>
    <row r="180" spans="4:37" ht="12.75" customHeight="1" outlineLevel="1">
      <c r="D180" s="106" t="str">
        <f>'Line Items'!D1059</f>
        <v>[Rolling Stock - Units/Trains Line 35]</v>
      </c>
      <c r="E180" s="89"/>
      <c r="F180" s="107" t="str">
        <f t="shared" si="12"/>
        <v>Train</v>
      </c>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4"/>
      <c r="AE180" s="507"/>
      <c r="AG180" s="507"/>
      <c r="AI180" s="507"/>
      <c r="AK180" s="202"/>
    </row>
    <row r="181" spans="4:37" ht="12.75" customHeight="1" outlineLevel="1">
      <c r="D181" s="106" t="str">
        <f>'Line Items'!D1060</f>
        <v>[Rolling Stock - Units/Trains Line 36]</v>
      </c>
      <c r="E181" s="89"/>
      <c r="F181" s="107" t="str">
        <f t="shared" si="12"/>
        <v>Train</v>
      </c>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4"/>
      <c r="AE181" s="507"/>
      <c r="AG181" s="507"/>
      <c r="AI181" s="507"/>
      <c r="AK181" s="202"/>
    </row>
    <row r="182" spans="4:37" ht="12.75" customHeight="1" outlineLevel="1">
      <c r="D182" s="106" t="str">
        <f>'Line Items'!D1061</f>
        <v>[Rolling Stock - Units/Trains Line 37]</v>
      </c>
      <c r="E182" s="89"/>
      <c r="F182" s="107" t="str">
        <f t="shared" si="12"/>
        <v>Train</v>
      </c>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4"/>
      <c r="AE182" s="507"/>
      <c r="AG182" s="507"/>
      <c r="AI182" s="507"/>
      <c r="AK182" s="202"/>
    </row>
    <row r="183" spans="4:37" ht="12.75" customHeight="1" outlineLevel="1">
      <c r="D183" s="106" t="str">
        <f>'Line Items'!D1062</f>
        <v>[Rolling Stock - Units/Trains Line 38]</v>
      </c>
      <c r="E183" s="89"/>
      <c r="F183" s="107" t="str">
        <f t="shared" si="12"/>
        <v>Train</v>
      </c>
      <c r="G183" s="173"/>
      <c r="H183" s="173"/>
      <c r="I183" s="173"/>
      <c r="J183" s="173"/>
      <c r="K183" s="173"/>
      <c r="L183" s="173"/>
      <c r="M183" s="173"/>
      <c r="N183" s="173"/>
      <c r="O183" s="173"/>
      <c r="P183" s="173"/>
      <c r="Q183" s="173"/>
      <c r="R183" s="173"/>
      <c r="S183" s="173"/>
      <c r="T183" s="173"/>
      <c r="U183" s="173"/>
      <c r="V183" s="173"/>
      <c r="W183" s="173"/>
      <c r="X183" s="173"/>
      <c r="Y183" s="173"/>
      <c r="Z183" s="173"/>
      <c r="AA183" s="173"/>
      <c r="AB183" s="173"/>
      <c r="AC183" s="174"/>
      <c r="AE183" s="507"/>
      <c r="AG183" s="507"/>
      <c r="AI183" s="507"/>
      <c r="AK183" s="202"/>
    </row>
    <row r="184" spans="4:37" ht="12.75" customHeight="1" outlineLevel="1">
      <c r="D184" s="106" t="str">
        <f>'Line Items'!D1063</f>
        <v>[Rolling Stock - Units/Trains Line 39]</v>
      </c>
      <c r="E184" s="89"/>
      <c r="F184" s="107" t="str">
        <f t="shared" si="12"/>
        <v>Train</v>
      </c>
      <c r="G184" s="173"/>
      <c r="H184" s="173"/>
      <c r="I184" s="173"/>
      <c r="J184" s="173"/>
      <c r="K184" s="173"/>
      <c r="L184" s="173"/>
      <c r="M184" s="173"/>
      <c r="N184" s="173"/>
      <c r="O184" s="173"/>
      <c r="P184" s="173"/>
      <c r="Q184" s="173"/>
      <c r="R184" s="173"/>
      <c r="S184" s="173"/>
      <c r="T184" s="173"/>
      <c r="U184" s="173"/>
      <c r="V184" s="173"/>
      <c r="W184" s="173"/>
      <c r="X184" s="173"/>
      <c r="Y184" s="173"/>
      <c r="Z184" s="173"/>
      <c r="AA184" s="173"/>
      <c r="AB184" s="173"/>
      <c r="AC184" s="174"/>
      <c r="AE184" s="507"/>
      <c r="AG184" s="507"/>
      <c r="AI184" s="507"/>
      <c r="AK184" s="202"/>
    </row>
    <row r="185" spans="4:37" ht="12.75" customHeight="1" outlineLevel="1">
      <c r="D185" s="106" t="str">
        <f>'Line Items'!D1064</f>
        <v>[Rolling Stock - Units/Trains Line 40]</v>
      </c>
      <c r="E185" s="89"/>
      <c r="F185" s="107" t="str">
        <f t="shared" si="12"/>
        <v>Train</v>
      </c>
      <c r="G185" s="173"/>
      <c r="H185" s="173"/>
      <c r="I185" s="173"/>
      <c r="J185" s="173"/>
      <c r="K185" s="173"/>
      <c r="L185" s="173"/>
      <c r="M185" s="173"/>
      <c r="N185" s="173"/>
      <c r="O185" s="173"/>
      <c r="P185" s="173"/>
      <c r="Q185" s="173"/>
      <c r="R185" s="173"/>
      <c r="S185" s="173"/>
      <c r="T185" s="173"/>
      <c r="U185" s="173"/>
      <c r="V185" s="173"/>
      <c r="W185" s="173"/>
      <c r="X185" s="173"/>
      <c r="Y185" s="173"/>
      <c r="Z185" s="173"/>
      <c r="AA185" s="173"/>
      <c r="AB185" s="173"/>
      <c r="AC185" s="174"/>
      <c r="AE185" s="507"/>
      <c r="AG185" s="507"/>
      <c r="AI185" s="507"/>
      <c r="AK185" s="202"/>
    </row>
    <row r="186" spans="4:37" ht="12.75" customHeight="1" outlineLevel="1">
      <c r="D186" s="106" t="str">
        <f>'Line Items'!D1065</f>
        <v>[Rolling Stock - Units/Trains Line 41]</v>
      </c>
      <c r="E186" s="89"/>
      <c r="F186" s="107" t="str">
        <f t="shared" si="12"/>
        <v>Train</v>
      </c>
      <c r="G186" s="173"/>
      <c r="H186" s="173"/>
      <c r="I186" s="173"/>
      <c r="J186" s="173"/>
      <c r="K186" s="173"/>
      <c r="L186" s="173"/>
      <c r="M186" s="173"/>
      <c r="N186" s="173"/>
      <c r="O186" s="173"/>
      <c r="P186" s="173"/>
      <c r="Q186" s="173"/>
      <c r="R186" s="173"/>
      <c r="S186" s="173"/>
      <c r="T186" s="173"/>
      <c r="U186" s="173"/>
      <c r="V186" s="173"/>
      <c r="W186" s="173"/>
      <c r="X186" s="173"/>
      <c r="Y186" s="173"/>
      <c r="Z186" s="173"/>
      <c r="AA186" s="173"/>
      <c r="AB186" s="173"/>
      <c r="AC186" s="174"/>
      <c r="AE186" s="507"/>
      <c r="AG186" s="507"/>
      <c r="AI186" s="507"/>
      <c r="AK186" s="202"/>
    </row>
    <row r="187" spans="4:37" ht="12.75" customHeight="1" outlineLevel="1">
      <c r="D187" s="106" t="str">
        <f>'Line Items'!D1066</f>
        <v>[Rolling Stock - Units/Trains Line 42]</v>
      </c>
      <c r="E187" s="89"/>
      <c r="F187" s="107" t="str">
        <f t="shared" si="12"/>
        <v>Train</v>
      </c>
      <c r="G187" s="173"/>
      <c r="H187" s="173"/>
      <c r="I187" s="173"/>
      <c r="J187" s="173"/>
      <c r="K187" s="173"/>
      <c r="L187" s="173"/>
      <c r="M187" s="173"/>
      <c r="N187" s="173"/>
      <c r="O187" s="173"/>
      <c r="P187" s="173"/>
      <c r="Q187" s="173"/>
      <c r="R187" s="173"/>
      <c r="S187" s="173"/>
      <c r="T187" s="173"/>
      <c r="U187" s="173"/>
      <c r="V187" s="173"/>
      <c r="W187" s="173"/>
      <c r="X187" s="173"/>
      <c r="Y187" s="173"/>
      <c r="Z187" s="173"/>
      <c r="AA187" s="173"/>
      <c r="AB187" s="173"/>
      <c r="AC187" s="174"/>
      <c r="AE187" s="507"/>
      <c r="AG187" s="507"/>
      <c r="AI187" s="507"/>
      <c r="AK187" s="202"/>
    </row>
    <row r="188" spans="4:37" ht="12.75" customHeight="1" outlineLevel="1">
      <c r="D188" s="106" t="str">
        <f>'Line Items'!D1067</f>
        <v>[Rolling Stock - Units/Trains Line 43]</v>
      </c>
      <c r="E188" s="89"/>
      <c r="F188" s="107" t="str">
        <f t="shared" si="12"/>
        <v>Train</v>
      </c>
      <c r="G188" s="173"/>
      <c r="H188" s="173"/>
      <c r="I188" s="173"/>
      <c r="J188" s="173"/>
      <c r="K188" s="173"/>
      <c r="L188" s="173"/>
      <c r="M188" s="173"/>
      <c r="N188" s="173"/>
      <c r="O188" s="173"/>
      <c r="P188" s="173"/>
      <c r="Q188" s="173"/>
      <c r="R188" s="173"/>
      <c r="S188" s="173"/>
      <c r="T188" s="173"/>
      <c r="U188" s="173"/>
      <c r="V188" s="173"/>
      <c r="W188" s="173"/>
      <c r="X188" s="173"/>
      <c r="Y188" s="173"/>
      <c r="Z188" s="173"/>
      <c r="AA188" s="173"/>
      <c r="AB188" s="173"/>
      <c r="AC188" s="174"/>
      <c r="AE188" s="507"/>
      <c r="AG188" s="507"/>
      <c r="AI188" s="507"/>
      <c r="AK188" s="202"/>
    </row>
    <row r="189" spans="4:37" ht="12.75" customHeight="1" outlineLevel="1">
      <c r="D189" s="106" t="str">
        <f>'Line Items'!D1068</f>
        <v>[Rolling Stock - Units/Trains Line 44]</v>
      </c>
      <c r="E189" s="89"/>
      <c r="F189" s="107" t="str">
        <f t="shared" si="12"/>
        <v>Train</v>
      </c>
      <c r="G189" s="173"/>
      <c r="H189" s="173"/>
      <c r="I189" s="173"/>
      <c r="J189" s="173"/>
      <c r="K189" s="173"/>
      <c r="L189" s="173"/>
      <c r="M189" s="173"/>
      <c r="N189" s="173"/>
      <c r="O189" s="173"/>
      <c r="P189" s="173"/>
      <c r="Q189" s="173"/>
      <c r="R189" s="173"/>
      <c r="S189" s="173"/>
      <c r="T189" s="173"/>
      <c r="U189" s="173"/>
      <c r="V189" s="173"/>
      <c r="W189" s="173"/>
      <c r="X189" s="173"/>
      <c r="Y189" s="173"/>
      <c r="Z189" s="173"/>
      <c r="AA189" s="173"/>
      <c r="AB189" s="173"/>
      <c r="AC189" s="174"/>
      <c r="AE189" s="507"/>
      <c r="AG189" s="507"/>
      <c r="AI189" s="507"/>
      <c r="AK189" s="202"/>
    </row>
    <row r="190" spans="4:37" ht="12.75" customHeight="1" outlineLevel="1">
      <c r="D190" s="106" t="str">
        <f>'Line Items'!D1069</f>
        <v>[Rolling Stock - Units/Trains Line 45]</v>
      </c>
      <c r="E190" s="89"/>
      <c r="F190" s="107" t="str">
        <f t="shared" si="12"/>
        <v>Train</v>
      </c>
      <c r="G190" s="173"/>
      <c r="H190" s="173"/>
      <c r="I190" s="173"/>
      <c r="J190" s="173"/>
      <c r="K190" s="173"/>
      <c r="L190" s="173"/>
      <c r="M190" s="173"/>
      <c r="N190" s="173"/>
      <c r="O190" s="173"/>
      <c r="P190" s="173"/>
      <c r="Q190" s="173"/>
      <c r="R190" s="173"/>
      <c r="S190" s="173"/>
      <c r="T190" s="173"/>
      <c r="U190" s="173"/>
      <c r="V190" s="173"/>
      <c r="W190" s="173"/>
      <c r="X190" s="173"/>
      <c r="Y190" s="173"/>
      <c r="Z190" s="173"/>
      <c r="AA190" s="173"/>
      <c r="AB190" s="173"/>
      <c r="AC190" s="174"/>
      <c r="AE190" s="507"/>
      <c r="AG190" s="507"/>
      <c r="AI190" s="507"/>
      <c r="AK190" s="202"/>
    </row>
    <row r="191" spans="4:37" ht="12.75" customHeight="1" outlineLevel="1">
      <c r="D191" s="106" t="str">
        <f>'Line Items'!D1070</f>
        <v>[Rolling Stock - Units/Trains Line 46]</v>
      </c>
      <c r="E191" s="89"/>
      <c r="F191" s="107" t="str">
        <f t="shared" si="12"/>
        <v>Train</v>
      </c>
      <c r="G191" s="173"/>
      <c r="H191" s="173"/>
      <c r="I191" s="173"/>
      <c r="J191" s="173"/>
      <c r="K191" s="173"/>
      <c r="L191" s="173"/>
      <c r="M191" s="173"/>
      <c r="N191" s="173"/>
      <c r="O191" s="173"/>
      <c r="P191" s="173"/>
      <c r="Q191" s="173"/>
      <c r="R191" s="173"/>
      <c r="S191" s="173"/>
      <c r="T191" s="173"/>
      <c r="U191" s="173"/>
      <c r="V191" s="173"/>
      <c r="W191" s="173"/>
      <c r="X191" s="173"/>
      <c r="Y191" s="173"/>
      <c r="Z191" s="173"/>
      <c r="AA191" s="173"/>
      <c r="AB191" s="173"/>
      <c r="AC191" s="174"/>
      <c r="AE191" s="507"/>
      <c r="AG191" s="507"/>
      <c r="AI191" s="507"/>
      <c r="AK191" s="202"/>
    </row>
    <row r="192" spans="4:37" ht="12.75" customHeight="1" outlineLevel="1">
      <c r="D192" s="106" t="str">
        <f>'Line Items'!D1071</f>
        <v>[Rolling Stock - Units/Trains Line 47]</v>
      </c>
      <c r="E192" s="89"/>
      <c r="F192" s="107" t="str">
        <f t="shared" si="12"/>
        <v>Train</v>
      </c>
      <c r="G192" s="173"/>
      <c r="H192" s="173"/>
      <c r="I192" s="173"/>
      <c r="J192" s="173"/>
      <c r="K192" s="173"/>
      <c r="L192" s="173"/>
      <c r="M192" s="173"/>
      <c r="N192" s="173"/>
      <c r="O192" s="173"/>
      <c r="P192" s="173"/>
      <c r="Q192" s="173"/>
      <c r="R192" s="173"/>
      <c r="S192" s="173"/>
      <c r="T192" s="173"/>
      <c r="U192" s="173"/>
      <c r="V192" s="173"/>
      <c r="W192" s="173"/>
      <c r="X192" s="173"/>
      <c r="Y192" s="173"/>
      <c r="Z192" s="173"/>
      <c r="AA192" s="173"/>
      <c r="AB192" s="173"/>
      <c r="AC192" s="174"/>
      <c r="AE192" s="507"/>
      <c r="AG192" s="507"/>
      <c r="AI192" s="507"/>
      <c r="AK192" s="202"/>
    </row>
    <row r="193" spans="4:37" ht="12.75" customHeight="1" outlineLevel="1">
      <c r="D193" s="106" t="str">
        <f>'Line Items'!D1072</f>
        <v>[Rolling Stock - Units/Trains Line 48]</v>
      </c>
      <c r="E193" s="89"/>
      <c r="F193" s="107" t="str">
        <f t="shared" si="12"/>
        <v>Train</v>
      </c>
      <c r="G193" s="173"/>
      <c r="H193" s="173"/>
      <c r="I193" s="173"/>
      <c r="J193" s="173"/>
      <c r="K193" s="173"/>
      <c r="L193" s="173"/>
      <c r="M193" s="173"/>
      <c r="N193" s="173"/>
      <c r="O193" s="173"/>
      <c r="P193" s="173"/>
      <c r="Q193" s="173"/>
      <c r="R193" s="173"/>
      <c r="S193" s="173"/>
      <c r="T193" s="173"/>
      <c r="U193" s="173"/>
      <c r="V193" s="173"/>
      <c r="W193" s="173"/>
      <c r="X193" s="173"/>
      <c r="Y193" s="173"/>
      <c r="Z193" s="173"/>
      <c r="AA193" s="173"/>
      <c r="AB193" s="173"/>
      <c r="AC193" s="174"/>
      <c r="AE193" s="507"/>
      <c r="AG193" s="507"/>
      <c r="AI193" s="507"/>
      <c r="AK193" s="202"/>
    </row>
    <row r="194" spans="4:37" ht="12.75" customHeight="1" outlineLevel="1">
      <c r="D194" s="106" t="str">
        <f>'Line Items'!D1073</f>
        <v>[Rolling Stock - Units/Trains Line 49]</v>
      </c>
      <c r="E194" s="89"/>
      <c r="F194" s="107" t="str">
        <f t="shared" si="12"/>
        <v>Train</v>
      </c>
      <c r="G194" s="173"/>
      <c r="H194" s="173"/>
      <c r="I194" s="173"/>
      <c r="J194" s="173"/>
      <c r="K194" s="173"/>
      <c r="L194" s="173"/>
      <c r="M194" s="173"/>
      <c r="N194" s="173"/>
      <c r="O194" s="173"/>
      <c r="P194" s="173"/>
      <c r="Q194" s="173"/>
      <c r="R194" s="173"/>
      <c r="S194" s="173"/>
      <c r="T194" s="173"/>
      <c r="U194" s="173"/>
      <c r="V194" s="173"/>
      <c r="W194" s="173"/>
      <c r="X194" s="173"/>
      <c r="Y194" s="173"/>
      <c r="Z194" s="173"/>
      <c r="AA194" s="173"/>
      <c r="AB194" s="173"/>
      <c r="AC194" s="174"/>
      <c r="AE194" s="507"/>
      <c r="AG194" s="507"/>
      <c r="AI194" s="507"/>
      <c r="AK194" s="202"/>
    </row>
    <row r="195" spans="4:37" ht="12.75" customHeight="1" outlineLevel="1">
      <c r="D195" s="106" t="str">
        <f>'Line Items'!D1074</f>
        <v>[Rolling Stock - Units/Trains Line 50]</v>
      </c>
      <c r="E195" s="89"/>
      <c r="F195" s="107" t="str">
        <f t="shared" si="12"/>
        <v>Train</v>
      </c>
      <c r="G195" s="173"/>
      <c r="H195" s="173"/>
      <c r="I195" s="173"/>
      <c r="J195" s="173"/>
      <c r="K195" s="173"/>
      <c r="L195" s="173"/>
      <c r="M195" s="173"/>
      <c r="N195" s="173"/>
      <c r="O195" s="173"/>
      <c r="P195" s="173"/>
      <c r="Q195" s="173"/>
      <c r="R195" s="173"/>
      <c r="S195" s="173"/>
      <c r="T195" s="173"/>
      <c r="U195" s="173"/>
      <c r="V195" s="173"/>
      <c r="W195" s="173"/>
      <c r="X195" s="173"/>
      <c r="Y195" s="173"/>
      <c r="Z195" s="173"/>
      <c r="AA195" s="173"/>
      <c r="AB195" s="173"/>
      <c r="AC195" s="174"/>
      <c r="AE195" s="507"/>
      <c r="AG195" s="507"/>
      <c r="AI195" s="507"/>
      <c r="AK195" s="202"/>
    </row>
    <row r="196" spans="4:37" ht="12.75" customHeight="1" outlineLevel="1">
      <c r="D196" s="106" t="str">
        <f>'Line Items'!D1075</f>
        <v>[Rolling Stock - Units/Trains Line 51]</v>
      </c>
      <c r="E196" s="89"/>
      <c r="F196" s="107" t="str">
        <f t="shared" si="12"/>
        <v>Train</v>
      </c>
      <c r="G196" s="173"/>
      <c r="H196" s="173"/>
      <c r="I196" s="173"/>
      <c r="J196" s="173"/>
      <c r="K196" s="173"/>
      <c r="L196" s="173"/>
      <c r="M196" s="173"/>
      <c r="N196" s="173"/>
      <c r="O196" s="173"/>
      <c r="P196" s="173"/>
      <c r="Q196" s="173"/>
      <c r="R196" s="173"/>
      <c r="S196" s="173"/>
      <c r="T196" s="173"/>
      <c r="U196" s="173"/>
      <c r="V196" s="173"/>
      <c r="W196" s="173"/>
      <c r="X196" s="173"/>
      <c r="Y196" s="173"/>
      <c r="Z196" s="173"/>
      <c r="AA196" s="173"/>
      <c r="AB196" s="173"/>
      <c r="AC196" s="174"/>
      <c r="AE196" s="507"/>
      <c r="AG196" s="507"/>
      <c r="AI196" s="507"/>
      <c r="AK196" s="202"/>
    </row>
    <row r="197" spans="4:37" ht="12.75" customHeight="1" outlineLevel="1">
      <c r="D197" s="106" t="str">
        <f>'Line Items'!D1076</f>
        <v>[Rolling Stock - Units/Trains Line 52]</v>
      </c>
      <c r="E197" s="89"/>
      <c r="F197" s="107" t="str">
        <f t="shared" si="12"/>
        <v>Train</v>
      </c>
      <c r="G197" s="173"/>
      <c r="H197" s="173"/>
      <c r="I197" s="173"/>
      <c r="J197" s="173"/>
      <c r="K197" s="173"/>
      <c r="L197" s="173"/>
      <c r="M197" s="173"/>
      <c r="N197" s="173"/>
      <c r="O197" s="173"/>
      <c r="P197" s="173"/>
      <c r="Q197" s="173"/>
      <c r="R197" s="173"/>
      <c r="S197" s="173"/>
      <c r="T197" s="173"/>
      <c r="U197" s="173"/>
      <c r="V197" s="173"/>
      <c r="W197" s="173"/>
      <c r="X197" s="173"/>
      <c r="Y197" s="173"/>
      <c r="Z197" s="173"/>
      <c r="AA197" s="173"/>
      <c r="AB197" s="173"/>
      <c r="AC197" s="174"/>
      <c r="AE197" s="507"/>
      <c r="AG197" s="507"/>
      <c r="AI197" s="507"/>
      <c r="AK197" s="202"/>
    </row>
    <row r="198" spans="4:37" ht="12.75" customHeight="1" outlineLevel="1">
      <c r="D198" s="106" t="str">
        <f>'Line Items'!D1077</f>
        <v>[Rolling Stock - Units/Trains Line 53]</v>
      </c>
      <c r="E198" s="89"/>
      <c r="F198" s="107" t="str">
        <f t="shared" si="12"/>
        <v>Train</v>
      </c>
      <c r="G198" s="173"/>
      <c r="H198" s="173"/>
      <c r="I198" s="173"/>
      <c r="J198" s="173"/>
      <c r="K198" s="173"/>
      <c r="L198" s="173"/>
      <c r="M198" s="173"/>
      <c r="N198" s="173"/>
      <c r="O198" s="173"/>
      <c r="P198" s="173"/>
      <c r="Q198" s="173"/>
      <c r="R198" s="173"/>
      <c r="S198" s="173"/>
      <c r="T198" s="173"/>
      <c r="U198" s="173"/>
      <c r="V198" s="173"/>
      <c r="W198" s="173"/>
      <c r="X198" s="173"/>
      <c r="Y198" s="173"/>
      <c r="Z198" s="173"/>
      <c r="AA198" s="173"/>
      <c r="AB198" s="173"/>
      <c r="AC198" s="174"/>
      <c r="AE198" s="507"/>
      <c r="AG198" s="507"/>
      <c r="AI198" s="507"/>
      <c r="AK198" s="202"/>
    </row>
    <row r="199" spans="4:37" ht="12.75" customHeight="1" outlineLevel="1">
      <c r="D199" s="106" t="str">
        <f>'Line Items'!D1078</f>
        <v>[Rolling Stock - Units/Trains Line 54]</v>
      </c>
      <c r="E199" s="89"/>
      <c r="F199" s="107" t="str">
        <f t="shared" si="12"/>
        <v>Train</v>
      </c>
      <c r="G199" s="173"/>
      <c r="H199" s="173"/>
      <c r="I199" s="173"/>
      <c r="J199" s="173"/>
      <c r="K199" s="173"/>
      <c r="L199" s="173"/>
      <c r="M199" s="173"/>
      <c r="N199" s="173"/>
      <c r="O199" s="173"/>
      <c r="P199" s="173"/>
      <c r="Q199" s="173"/>
      <c r="R199" s="173"/>
      <c r="S199" s="173"/>
      <c r="T199" s="173"/>
      <c r="U199" s="173"/>
      <c r="V199" s="173"/>
      <c r="W199" s="173"/>
      <c r="X199" s="173"/>
      <c r="Y199" s="173"/>
      <c r="Z199" s="173"/>
      <c r="AA199" s="173"/>
      <c r="AB199" s="173"/>
      <c r="AC199" s="174"/>
      <c r="AE199" s="507"/>
      <c r="AG199" s="507"/>
      <c r="AI199" s="507"/>
      <c r="AK199" s="202"/>
    </row>
    <row r="200" spans="4:37" ht="12.75" customHeight="1" outlineLevel="1">
      <c r="D200" s="106" t="str">
        <f>'Line Items'!D1079</f>
        <v>[Rolling Stock - Units/Trains Line 55]</v>
      </c>
      <c r="E200" s="89"/>
      <c r="F200" s="107" t="str">
        <f t="shared" si="12"/>
        <v>Train</v>
      </c>
      <c r="G200" s="173"/>
      <c r="H200" s="173"/>
      <c r="I200" s="173"/>
      <c r="J200" s="173"/>
      <c r="K200" s="173"/>
      <c r="L200" s="173"/>
      <c r="M200" s="173"/>
      <c r="N200" s="173"/>
      <c r="O200" s="173"/>
      <c r="P200" s="173"/>
      <c r="Q200" s="173"/>
      <c r="R200" s="173"/>
      <c r="S200" s="173"/>
      <c r="T200" s="173"/>
      <c r="U200" s="173"/>
      <c r="V200" s="173"/>
      <c r="W200" s="173"/>
      <c r="X200" s="173"/>
      <c r="Y200" s="173"/>
      <c r="Z200" s="173"/>
      <c r="AA200" s="173"/>
      <c r="AB200" s="173"/>
      <c r="AC200" s="174"/>
      <c r="AE200" s="507"/>
      <c r="AG200" s="507"/>
      <c r="AI200" s="507"/>
      <c r="AK200" s="202"/>
    </row>
    <row r="201" spans="4:37" ht="12.75" customHeight="1" outlineLevel="1">
      <c r="D201" s="106" t="str">
        <f>'Line Items'!D1080</f>
        <v>[Rolling Stock - Units/Trains Line 56]</v>
      </c>
      <c r="E201" s="89"/>
      <c r="F201" s="107" t="str">
        <f t="shared" si="12"/>
        <v>Train</v>
      </c>
      <c r="G201" s="173"/>
      <c r="H201" s="173"/>
      <c r="I201" s="173"/>
      <c r="J201" s="173"/>
      <c r="K201" s="173"/>
      <c r="L201" s="173"/>
      <c r="M201" s="173"/>
      <c r="N201" s="173"/>
      <c r="O201" s="173"/>
      <c r="P201" s="173"/>
      <c r="Q201" s="173"/>
      <c r="R201" s="173"/>
      <c r="S201" s="173"/>
      <c r="T201" s="173"/>
      <c r="U201" s="173"/>
      <c r="V201" s="173"/>
      <c r="W201" s="173"/>
      <c r="X201" s="173"/>
      <c r="Y201" s="173"/>
      <c r="Z201" s="173"/>
      <c r="AA201" s="173"/>
      <c r="AB201" s="173"/>
      <c r="AC201" s="174"/>
      <c r="AE201" s="507"/>
      <c r="AG201" s="507"/>
      <c r="AI201" s="507"/>
      <c r="AK201" s="202"/>
    </row>
    <row r="202" spans="4:37" ht="12.75" customHeight="1" outlineLevel="1">
      <c r="D202" s="106" t="str">
        <f>'Line Items'!D1081</f>
        <v>[Rolling Stock - Units/Trains Line 57]</v>
      </c>
      <c r="E202" s="89"/>
      <c r="F202" s="107" t="str">
        <f t="shared" si="12"/>
        <v>Train</v>
      </c>
      <c r="G202" s="173"/>
      <c r="H202" s="173"/>
      <c r="I202" s="173"/>
      <c r="J202" s="173"/>
      <c r="K202" s="173"/>
      <c r="L202" s="173"/>
      <c r="M202" s="173"/>
      <c r="N202" s="173"/>
      <c r="O202" s="173"/>
      <c r="P202" s="173"/>
      <c r="Q202" s="173"/>
      <c r="R202" s="173"/>
      <c r="S202" s="173"/>
      <c r="T202" s="173"/>
      <c r="U202" s="173"/>
      <c r="V202" s="173"/>
      <c r="W202" s="173"/>
      <c r="X202" s="173"/>
      <c r="Y202" s="173"/>
      <c r="Z202" s="173"/>
      <c r="AA202" s="173"/>
      <c r="AB202" s="173"/>
      <c r="AC202" s="174"/>
      <c r="AE202" s="507"/>
      <c r="AG202" s="507"/>
      <c r="AI202" s="507"/>
      <c r="AK202" s="202"/>
    </row>
    <row r="203" spans="4:37" ht="12.75" customHeight="1" outlineLevel="1">
      <c r="D203" s="106" t="str">
        <f>'Line Items'!D1082</f>
        <v>[Rolling Stock - Units/Trains Line 58]</v>
      </c>
      <c r="E203" s="89"/>
      <c r="F203" s="107" t="str">
        <f t="shared" si="12"/>
        <v>Train</v>
      </c>
      <c r="G203" s="173"/>
      <c r="H203" s="173"/>
      <c r="I203" s="173"/>
      <c r="J203" s="173"/>
      <c r="K203" s="173"/>
      <c r="L203" s="173"/>
      <c r="M203" s="173"/>
      <c r="N203" s="173"/>
      <c r="O203" s="173"/>
      <c r="P203" s="173"/>
      <c r="Q203" s="173"/>
      <c r="R203" s="173"/>
      <c r="S203" s="173"/>
      <c r="T203" s="173"/>
      <c r="U203" s="173"/>
      <c r="V203" s="173"/>
      <c r="W203" s="173"/>
      <c r="X203" s="173"/>
      <c r="Y203" s="173"/>
      <c r="Z203" s="173"/>
      <c r="AA203" s="173"/>
      <c r="AB203" s="173"/>
      <c r="AC203" s="174"/>
      <c r="AE203" s="507"/>
      <c r="AG203" s="507"/>
      <c r="AI203" s="507"/>
      <c r="AK203" s="202"/>
    </row>
    <row r="204" spans="4:37" ht="12.75" customHeight="1" outlineLevel="1">
      <c r="D204" s="106" t="str">
        <f>'Line Items'!D1083</f>
        <v>[Rolling Stock - Units/Trains Line 59]</v>
      </c>
      <c r="E204" s="89"/>
      <c r="F204" s="107" t="str">
        <f t="shared" si="12"/>
        <v>Train</v>
      </c>
      <c r="G204" s="173"/>
      <c r="H204" s="173"/>
      <c r="I204" s="173"/>
      <c r="J204" s="173"/>
      <c r="K204" s="173"/>
      <c r="L204" s="173"/>
      <c r="M204" s="173"/>
      <c r="N204" s="173"/>
      <c r="O204" s="173"/>
      <c r="P204" s="173"/>
      <c r="Q204" s="173"/>
      <c r="R204" s="173"/>
      <c r="S204" s="173"/>
      <c r="T204" s="173"/>
      <c r="U204" s="173"/>
      <c r="V204" s="173"/>
      <c r="W204" s="173"/>
      <c r="X204" s="173"/>
      <c r="Y204" s="173"/>
      <c r="Z204" s="173"/>
      <c r="AA204" s="173"/>
      <c r="AB204" s="173"/>
      <c r="AC204" s="174"/>
      <c r="AE204" s="507"/>
      <c r="AG204" s="507"/>
      <c r="AI204" s="507"/>
      <c r="AK204" s="202"/>
    </row>
    <row r="205" spans="4:37" ht="12.75" customHeight="1" outlineLevel="1">
      <c r="D205" s="117" t="str">
        <f>'Line Items'!D1084</f>
        <v>[Rolling Stock - Units/Trains Line 60]</v>
      </c>
      <c r="E205" s="175"/>
      <c r="F205" s="118" t="str">
        <f>F204</f>
        <v>Train</v>
      </c>
      <c r="G205" s="176"/>
      <c r="H205" s="176"/>
      <c r="I205" s="176"/>
      <c r="J205" s="176"/>
      <c r="K205" s="176"/>
      <c r="L205" s="176"/>
      <c r="M205" s="176"/>
      <c r="N205" s="176"/>
      <c r="O205" s="176"/>
      <c r="P205" s="176"/>
      <c r="Q205" s="176"/>
      <c r="R205" s="176"/>
      <c r="S205" s="176"/>
      <c r="T205" s="176"/>
      <c r="U205" s="176"/>
      <c r="V205" s="176"/>
      <c r="W205" s="176"/>
      <c r="X205" s="176"/>
      <c r="Y205" s="176"/>
      <c r="Z205" s="176"/>
      <c r="AA205" s="176"/>
      <c r="AB205" s="176"/>
      <c r="AC205" s="177"/>
      <c r="AE205" s="508"/>
      <c r="AG205" s="508"/>
      <c r="AI205" s="508"/>
      <c r="AK205" s="195"/>
    </row>
    <row r="206" spans="4:37" ht="12.75" customHeight="1" outlineLevel="1">
      <c r="G206" s="90"/>
      <c r="H206" s="90"/>
      <c r="I206" s="90"/>
      <c r="J206" s="90"/>
      <c r="K206" s="90"/>
      <c r="L206" s="90"/>
      <c r="M206" s="90"/>
      <c r="N206" s="90"/>
      <c r="O206" s="90"/>
      <c r="P206" s="90"/>
      <c r="Q206" s="90"/>
      <c r="R206" s="90"/>
      <c r="S206" s="90"/>
      <c r="T206" s="90"/>
      <c r="U206" s="90"/>
      <c r="V206" s="90"/>
      <c r="W206" s="90"/>
      <c r="X206" s="90"/>
      <c r="Y206" s="90"/>
      <c r="Z206" s="90"/>
      <c r="AA206" s="90"/>
      <c r="AB206" s="90"/>
      <c r="AC206" s="90"/>
      <c r="AE206" s="90"/>
      <c r="AG206" s="90"/>
      <c r="AI206" s="90"/>
    </row>
    <row r="207" spans="4:37" ht="12.75" customHeight="1" outlineLevel="1">
      <c r="D207" s="216" t="str">
        <f>"Total "&amp;C145</f>
        <v>Total Number of Trains in Fleet</v>
      </c>
      <c r="E207" s="217"/>
      <c r="F207" s="218" t="str">
        <f>F205</f>
        <v>Train</v>
      </c>
      <c r="G207" s="219">
        <f t="shared" ref="G207:AB207" si="13">SUM(G146:G205)</f>
        <v>0</v>
      </c>
      <c r="H207" s="219">
        <f t="shared" si="13"/>
        <v>0</v>
      </c>
      <c r="I207" s="219">
        <f t="shared" si="13"/>
        <v>0</v>
      </c>
      <c r="J207" s="219">
        <f t="shared" si="13"/>
        <v>0</v>
      </c>
      <c r="K207" s="219">
        <f t="shared" si="13"/>
        <v>0</v>
      </c>
      <c r="L207" s="219">
        <f t="shared" si="13"/>
        <v>0</v>
      </c>
      <c r="M207" s="219">
        <f t="shared" si="13"/>
        <v>0</v>
      </c>
      <c r="N207" s="219">
        <f t="shared" si="13"/>
        <v>0</v>
      </c>
      <c r="O207" s="219">
        <f t="shared" si="13"/>
        <v>0</v>
      </c>
      <c r="P207" s="219">
        <f t="shared" si="13"/>
        <v>0</v>
      </c>
      <c r="Q207" s="219">
        <f t="shared" si="13"/>
        <v>0</v>
      </c>
      <c r="R207" s="219">
        <f t="shared" si="13"/>
        <v>0</v>
      </c>
      <c r="S207" s="219">
        <f t="shared" si="13"/>
        <v>0</v>
      </c>
      <c r="T207" s="219">
        <f t="shared" si="13"/>
        <v>0</v>
      </c>
      <c r="U207" s="219">
        <f t="shared" si="13"/>
        <v>0</v>
      </c>
      <c r="V207" s="219">
        <f t="shared" si="13"/>
        <v>0</v>
      </c>
      <c r="W207" s="219">
        <f t="shared" si="13"/>
        <v>0</v>
      </c>
      <c r="X207" s="219">
        <f t="shared" si="13"/>
        <v>0</v>
      </c>
      <c r="Y207" s="219">
        <f t="shared" si="13"/>
        <v>0</v>
      </c>
      <c r="Z207" s="219">
        <f t="shared" si="13"/>
        <v>0</v>
      </c>
      <c r="AA207" s="219">
        <f t="shared" si="13"/>
        <v>0</v>
      </c>
      <c r="AB207" s="219">
        <f t="shared" si="13"/>
        <v>0</v>
      </c>
      <c r="AC207" s="220">
        <f t="shared" ref="AC207" si="14">SUM(AC146:AC205)</f>
        <v>0</v>
      </c>
      <c r="AE207" s="509">
        <f t="shared" ref="AE207" si="15">SUM(AE146:AE205)</f>
        <v>0</v>
      </c>
      <c r="AG207" s="509">
        <f t="shared" ref="AG207" si="16">SUM(AG146:AG205)</f>
        <v>0</v>
      </c>
      <c r="AI207" s="509">
        <f t="shared" ref="AI207" si="17">SUM(AI146:AI205)</f>
        <v>0</v>
      </c>
      <c r="AK207" s="222"/>
    </row>
    <row r="208" spans="4:37">
      <c r="G208" s="90"/>
      <c r="H208" s="90"/>
      <c r="I208" s="90"/>
      <c r="J208" s="90"/>
      <c r="K208" s="90"/>
      <c r="L208" s="90"/>
      <c r="M208" s="90"/>
      <c r="N208" s="90"/>
      <c r="O208" s="90"/>
      <c r="P208" s="90"/>
      <c r="Q208" s="90"/>
      <c r="R208" s="90"/>
      <c r="S208" s="90"/>
      <c r="T208" s="90"/>
      <c r="U208" s="90"/>
      <c r="V208" s="90"/>
      <c r="W208" s="90"/>
      <c r="X208" s="90"/>
      <c r="Y208" s="90"/>
      <c r="Z208" s="90"/>
      <c r="AA208" s="90"/>
      <c r="AB208" s="90"/>
      <c r="AC208" s="90"/>
      <c r="AE208" s="90"/>
      <c r="AG208" s="90"/>
      <c r="AI208" s="90"/>
    </row>
    <row r="209" spans="2:37">
      <c r="B209" s="15" t="s">
        <v>460</v>
      </c>
      <c r="C209" s="15"/>
      <c r="D209" s="170"/>
      <c r="E209" s="170"/>
      <c r="F209" s="15"/>
      <c r="G209" s="184"/>
      <c r="H209" s="184"/>
      <c r="I209" s="184"/>
      <c r="J209" s="184"/>
      <c r="K209" s="184"/>
      <c r="L209" s="184"/>
      <c r="M209" s="184"/>
      <c r="N209" s="184"/>
      <c r="O209" s="184"/>
      <c r="P209" s="184"/>
      <c r="Q209" s="184"/>
      <c r="R209" s="184"/>
      <c r="S209" s="184"/>
      <c r="T209" s="184"/>
      <c r="U209" s="184"/>
      <c r="V209" s="184"/>
      <c r="W209" s="184"/>
      <c r="X209" s="184"/>
      <c r="Y209" s="184"/>
      <c r="Z209" s="184"/>
      <c r="AA209" s="184"/>
      <c r="AB209" s="184"/>
      <c r="AC209" s="184"/>
      <c r="AD209" s="15"/>
      <c r="AE209" s="184"/>
      <c r="AF209" s="15"/>
      <c r="AG209" s="184"/>
      <c r="AH209" s="15"/>
      <c r="AI209" s="184"/>
      <c r="AJ209" s="15"/>
      <c r="AK209" s="15"/>
    </row>
    <row r="210" spans="2:37" ht="12.75" customHeight="1" outlineLevel="1">
      <c r="B210" s="228" t="str">
        <f>"[Note: (ref BCQ0237) it is not necessary for bidders to populate this Diagrams section, rows "&amp;ROW(D212)&amp;":"&amp;ROW(D401)</f>
        <v>[Note: (ref BCQ0237) it is not necessary for bidders to populate this Diagrams section, rows 212:401</v>
      </c>
      <c r="G210" s="90"/>
      <c r="H210" s="90"/>
      <c r="I210" s="90"/>
      <c r="J210" s="90"/>
      <c r="K210" s="90"/>
      <c r="L210" s="90"/>
      <c r="M210" s="90"/>
      <c r="N210" s="90"/>
      <c r="O210" s="90"/>
      <c r="P210" s="90"/>
      <c r="Q210" s="90"/>
      <c r="R210" s="90"/>
      <c r="S210" s="90"/>
      <c r="T210" s="90"/>
      <c r="U210" s="90"/>
      <c r="V210" s="90"/>
      <c r="W210" s="90"/>
      <c r="X210" s="90"/>
      <c r="Y210" s="90"/>
      <c r="Z210" s="90"/>
      <c r="AA210" s="90"/>
      <c r="AB210" s="90"/>
      <c r="AC210" s="90"/>
      <c r="AE210" s="90"/>
      <c r="AG210" s="90"/>
      <c r="AI210" s="90"/>
    </row>
    <row r="211" spans="2:37" ht="12.75" customHeight="1" outlineLevel="1">
      <c r="C211" s="147" t="s">
        <v>461</v>
      </c>
      <c r="G211" s="90"/>
      <c r="H211" s="90"/>
      <c r="I211" s="90"/>
      <c r="J211" s="90"/>
      <c r="K211" s="90"/>
      <c r="L211" s="90"/>
      <c r="M211" s="90"/>
      <c r="N211" s="90"/>
      <c r="O211" s="90"/>
      <c r="P211" s="90"/>
      <c r="Q211" s="90"/>
      <c r="R211" s="90"/>
      <c r="S211" s="90"/>
      <c r="T211" s="90"/>
      <c r="U211" s="90"/>
      <c r="V211" s="90"/>
      <c r="W211" s="90"/>
      <c r="X211" s="90"/>
      <c r="Y211" s="90"/>
      <c r="Z211" s="90"/>
      <c r="AA211" s="90"/>
      <c r="AB211" s="90"/>
      <c r="AC211" s="90"/>
      <c r="AE211" s="90"/>
      <c r="AG211" s="90"/>
      <c r="AI211" s="90"/>
    </row>
    <row r="212" spans="2:37" ht="12.75" customHeight="1" outlineLevel="1">
      <c r="D212" s="100" t="str">
        <f>'Line Items'!D962</f>
        <v>ME202 - DMU - Class 150/1 Angel</v>
      </c>
      <c r="E212" s="85"/>
      <c r="F212" s="101" t="s">
        <v>456</v>
      </c>
      <c r="G212" s="171"/>
      <c r="H212" s="171"/>
      <c r="I212" s="171"/>
      <c r="J212" s="171"/>
      <c r="K212" s="171"/>
      <c r="L212" s="171"/>
      <c r="M212" s="171"/>
      <c r="N212" s="171"/>
      <c r="O212" s="171"/>
      <c r="P212" s="171"/>
      <c r="Q212" s="171"/>
      <c r="R212" s="171"/>
      <c r="S212" s="171"/>
      <c r="T212" s="171"/>
      <c r="U212" s="171"/>
      <c r="V212" s="171"/>
      <c r="W212" s="171"/>
      <c r="X212" s="171"/>
      <c r="Y212" s="171"/>
      <c r="Z212" s="171"/>
      <c r="AA212" s="171"/>
      <c r="AB212" s="171"/>
      <c r="AC212" s="185"/>
      <c r="AE212" s="511"/>
      <c r="AG212" s="511"/>
      <c r="AI212" s="511"/>
      <c r="AK212" s="427"/>
    </row>
    <row r="213" spans="2:37" ht="12.75" customHeight="1" outlineLevel="1">
      <c r="D213" s="106" t="str">
        <f>'Line Items'!D963</f>
        <v>ME203 - DMU - Class 153/1 Porterbrook</v>
      </c>
      <c r="E213" s="89"/>
      <c r="F213" s="107" t="str">
        <f t="shared" ref="F213:F270" si="18">F212</f>
        <v>Veh</v>
      </c>
      <c r="G213" s="173"/>
      <c r="H213" s="173"/>
      <c r="I213" s="173"/>
      <c r="J213" s="173"/>
      <c r="K213" s="173"/>
      <c r="L213" s="173"/>
      <c r="M213" s="173"/>
      <c r="N213" s="173"/>
      <c r="O213" s="173"/>
      <c r="P213" s="173"/>
      <c r="Q213" s="173"/>
      <c r="R213" s="173"/>
      <c r="S213" s="173"/>
      <c r="T213" s="173"/>
      <c r="U213" s="173"/>
      <c r="V213" s="173"/>
      <c r="W213" s="173"/>
      <c r="X213" s="173"/>
      <c r="Y213" s="173"/>
      <c r="Z213" s="173"/>
      <c r="AA213" s="173"/>
      <c r="AB213" s="173"/>
      <c r="AC213" s="174"/>
      <c r="AE213" s="507"/>
      <c r="AG213" s="507"/>
      <c r="AI213" s="507"/>
      <c r="AK213" s="202"/>
    </row>
    <row r="214" spans="2:37" ht="12.75" customHeight="1" outlineLevel="1">
      <c r="D214" s="106" t="str">
        <f>'Line Items'!D964</f>
        <v>ME206 - DMU - Class 170/5 Porterbrook</v>
      </c>
      <c r="E214" s="89"/>
      <c r="F214" s="107" t="str">
        <f t="shared" si="18"/>
        <v>Veh</v>
      </c>
      <c r="G214" s="173"/>
      <c r="H214" s="173"/>
      <c r="I214" s="173"/>
      <c r="J214" s="173"/>
      <c r="K214" s="173"/>
      <c r="L214" s="173"/>
      <c r="M214" s="173"/>
      <c r="N214" s="173"/>
      <c r="O214" s="173"/>
      <c r="P214" s="173"/>
      <c r="Q214" s="173"/>
      <c r="R214" s="173"/>
      <c r="S214" s="173"/>
      <c r="T214" s="173"/>
      <c r="U214" s="173"/>
      <c r="V214" s="173"/>
      <c r="W214" s="173"/>
      <c r="X214" s="173"/>
      <c r="Y214" s="173"/>
      <c r="Z214" s="173"/>
      <c r="AA214" s="173"/>
      <c r="AB214" s="173"/>
      <c r="AC214" s="174"/>
      <c r="AE214" s="507"/>
      <c r="AG214" s="507"/>
      <c r="AI214" s="507"/>
      <c r="AK214" s="202"/>
    </row>
    <row r="215" spans="2:37" ht="12.75" customHeight="1" outlineLevel="1">
      <c r="D215" s="106" t="str">
        <f>'Line Items'!D965</f>
        <v>ME207 - DMU - Class 170/6 Porterbrook</v>
      </c>
      <c r="E215" s="89"/>
      <c r="F215" s="107" t="str">
        <f t="shared" si="18"/>
        <v>Veh</v>
      </c>
      <c r="G215" s="173"/>
      <c r="H215" s="173"/>
      <c r="I215" s="173"/>
      <c r="J215" s="173"/>
      <c r="K215" s="173"/>
      <c r="L215" s="173"/>
      <c r="M215" s="173"/>
      <c r="N215" s="173"/>
      <c r="O215" s="173"/>
      <c r="P215" s="173"/>
      <c r="Q215" s="173"/>
      <c r="R215" s="173"/>
      <c r="S215" s="173"/>
      <c r="T215" s="173"/>
      <c r="U215" s="173"/>
      <c r="V215" s="173"/>
      <c r="W215" s="173"/>
      <c r="X215" s="173"/>
      <c r="Y215" s="173"/>
      <c r="Z215" s="173"/>
      <c r="AA215" s="173"/>
      <c r="AB215" s="173"/>
      <c r="AC215" s="174"/>
      <c r="AE215" s="507"/>
      <c r="AG215" s="507"/>
      <c r="AI215" s="507"/>
      <c r="AK215" s="202"/>
    </row>
    <row r="216" spans="2:37" ht="12.75" customHeight="1" outlineLevel="1">
      <c r="D216" s="106" t="str">
        <f>'Line Items'!D966</f>
        <v>ME208 - DMU - Class 172/2 Porterbrook</v>
      </c>
      <c r="E216" s="89"/>
      <c r="F216" s="107" t="str">
        <f t="shared" si="18"/>
        <v>Veh</v>
      </c>
      <c r="G216" s="173"/>
      <c r="H216" s="173"/>
      <c r="I216" s="173"/>
      <c r="J216" s="173"/>
      <c r="K216" s="173"/>
      <c r="L216" s="173"/>
      <c r="M216" s="173"/>
      <c r="N216" s="173"/>
      <c r="O216" s="173"/>
      <c r="P216" s="173"/>
      <c r="Q216" s="173"/>
      <c r="R216" s="173"/>
      <c r="S216" s="173"/>
      <c r="T216" s="173"/>
      <c r="U216" s="173"/>
      <c r="V216" s="173"/>
      <c r="W216" s="173"/>
      <c r="X216" s="173"/>
      <c r="Y216" s="173"/>
      <c r="Z216" s="173"/>
      <c r="AA216" s="173"/>
      <c r="AB216" s="173"/>
      <c r="AC216" s="174"/>
      <c r="AE216" s="507"/>
      <c r="AG216" s="507"/>
      <c r="AI216" s="507"/>
      <c r="AK216" s="202"/>
    </row>
    <row r="217" spans="2:37" ht="12.75" customHeight="1" outlineLevel="1">
      <c r="D217" s="106" t="str">
        <f>'Line Items'!D967</f>
        <v>ME209 - DMU - Class 172/3 Porterbrook</v>
      </c>
      <c r="E217" s="89"/>
      <c r="F217" s="107" t="str">
        <f t="shared" si="18"/>
        <v>Veh</v>
      </c>
      <c r="G217" s="173"/>
      <c r="H217" s="173"/>
      <c r="I217" s="173"/>
      <c r="J217" s="173"/>
      <c r="K217" s="173"/>
      <c r="L217" s="173"/>
      <c r="M217" s="173"/>
      <c r="N217" s="173"/>
      <c r="O217" s="173"/>
      <c r="P217" s="173"/>
      <c r="Q217" s="173"/>
      <c r="R217" s="173"/>
      <c r="S217" s="173"/>
      <c r="T217" s="173"/>
      <c r="U217" s="173"/>
      <c r="V217" s="173"/>
      <c r="W217" s="173"/>
      <c r="X217" s="173"/>
      <c r="Y217" s="173"/>
      <c r="Z217" s="173"/>
      <c r="AA217" s="173"/>
      <c r="AB217" s="173"/>
      <c r="AC217" s="174"/>
      <c r="AE217" s="507"/>
      <c r="AG217" s="507"/>
      <c r="AI217" s="507"/>
      <c r="AK217" s="202"/>
    </row>
    <row r="218" spans="2:37" ht="12.75" customHeight="1" outlineLevel="1">
      <c r="D218" s="106" t="str">
        <f>'Line Items'!D968</f>
        <v>ME216 - Class 139 PPM - Porterbrook</v>
      </c>
      <c r="E218" s="89"/>
      <c r="F218" s="107" t="str">
        <f t="shared" si="18"/>
        <v>Veh</v>
      </c>
      <c r="G218" s="173"/>
      <c r="H218" s="173"/>
      <c r="I218" s="173"/>
      <c r="J218" s="173"/>
      <c r="K218" s="173"/>
      <c r="L218" s="173"/>
      <c r="M218" s="173"/>
      <c r="N218" s="173"/>
      <c r="O218" s="173"/>
      <c r="P218" s="173"/>
      <c r="Q218" s="173"/>
      <c r="R218" s="173"/>
      <c r="S218" s="173"/>
      <c r="T218" s="173"/>
      <c r="U218" s="173"/>
      <c r="V218" s="173"/>
      <c r="W218" s="173"/>
      <c r="X218" s="173"/>
      <c r="Y218" s="173"/>
      <c r="Z218" s="173"/>
      <c r="AA218" s="173"/>
      <c r="AB218" s="173"/>
      <c r="AC218" s="174"/>
      <c r="AE218" s="507"/>
      <c r="AG218" s="507"/>
      <c r="AI218" s="507"/>
      <c r="AK218" s="202"/>
    </row>
    <row r="219" spans="2:37" ht="12.75" customHeight="1" outlineLevel="1">
      <c r="D219" s="106" t="str">
        <f>'Line Items'!D969</f>
        <v>ME211 - EMU - Class 321/4  HSBC - motor car</v>
      </c>
      <c r="E219" s="89"/>
      <c r="F219" s="107" t="str">
        <f t="shared" si="18"/>
        <v>Veh</v>
      </c>
      <c r="G219" s="173"/>
      <c r="H219" s="173"/>
      <c r="I219" s="173"/>
      <c r="J219" s="173"/>
      <c r="K219" s="173"/>
      <c r="L219" s="173"/>
      <c r="M219" s="173"/>
      <c r="N219" s="173"/>
      <c r="O219" s="173"/>
      <c r="P219" s="173"/>
      <c r="Q219" s="173"/>
      <c r="R219" s="173"/>
      <c r="S219" s="173"/>
      <c r="T219" s="173"/>
      <c r="U219" s="173"/>
      <c r="V219" s="173"/>
      <c r="W219" s="173"/>
      <c r="X219" s="173"/>
      <c r="Y219" s="173"/>
      <c r="Z219" s="173"/>
      <c r="AA219" s="173"/>
      <c r="AB219" s="173"/>
      <c r="AC219" s="174"/>
      <c r="AE219" s="507"/>
      <c r="AG219" s="507"/>
      <c r="AI219" s="507"/>
      <c r="AK219" s="202"/>
    </row>
    <row r="220" spans="2:37" ht="12.75" customHeight="1" outlineLevel="1">
      <c r="D220" s="106" t="str">
        <f>'Line Items'!D970</f>
        <v>ME211 - EMU - Class 321/4  HSBC - trailer car</v>
      </c>
      <c r="E220" s="89"/>
      <c r="F220" s="107" t="str">
        <f t="shared" si="18"/>
        <v>Veh</v>
      </c>
      <c r="G220" s="173"/>
      <c r="H220" s="173"/>
      <c r="I220" s="173"/>
      <c r="J220" s="173"/>
      <c r="K220" s="173"/>
      <c r="L220" s="173"/>
      <c r="M220" s="173"/>
      <c r="N220" s="173"/>
      <c r="O220" s="173"/>
      <c r="P220" s="173"/>
      <c r="Q220" s="173"/>
      <c r="R220" s="173"/>
      <c r="S220" s="173"/>
      <c r="T220" s="173"/>
      <c r="U220" s="173"/>
      <c r="V220" s="173"/>
      <c r="W220" s="173"/>
      <c r="X220" s="173"/>
      <c r="Y220" s="173"/>
      <c r="Z220" s="173"/>
      <c r="AA220" s="173"/>
      <c r="AB220" s="173"/>
      <c r="AC220" s="174"/>
      <c r="AE220" s="507"/>
      <c r="AG220" s="507"/>
      <c r="AI220" s="507"/>
      <c r="AK220" s="202"/>
    </row>
    <row r="221" spans="2:37" ht="12.75" customHeight="1" outlineLevel="1">
      <c r="D221" s="106" t="str">
        <f>'Line Items'!D971</f>
        <v>ME212 - EMU - Class 323/3 Porterbrook - motor car</v>
      </c>
      <c r="E221" s="89"/>
      <c r="F221" s="107" t="str">
        <f t="shared" si="18"/>
        <v>Veh</v>
      </c>
      <c r="G221" s="173"/>
      <c r="H221" s="173"/>
      <c r="I221" s="173"/>
      <c r="J221" s="173"/>
      <c r="K221" s="173"/>
      <c r="L221" s="173"/>
      <c r="M221" s="173"/>
      <c r="N221" s="173"/>
      <c r="O221" s="173"/>
      <c r="P221" s="173"/>
      <c r="Q221" s="173"/>
      <c r="R221" s="173"/>
      <c r="S221" s="173"/>
      <c r="T221" s="173"/>
      <c r="U221" s="173"/>
      <c r="V221" s="173"/>
      <c r="W221" s="173"/>
      <c r="X221" s="173"/>
      <c r="Y221" s="173"/>
      <c r="Z221" s="173"/>
      <c r="AA221" s="173"/>
      <c r="AB221" s="173"/>
      <c r="AC221" s="174"/>
      <c r="AE221" s="507"/>
      <c r="AG221" s="507"/>
      <c r="AI221" s="507"/>
      <c r="AK221" s="202"/>
    </row>
    <row r="222" spans="2:37" ht="12.75" customHeight="1" outlineLevel="1">
      <c r="D222" s="106" t="str">
        <f>'Line Items'!D972</f>
        <v>ME212 - EMU - Class 323/3 Porterbrook - trailer car</v>
      </c>
      <c r="E222" s="89"/>
      <c r="F222" s="107" t="str">
        <f t="shared" si="18"/>
        <v>Veh</v>
      </c>
      <c r="G222" s="173"/>
      <c r="H222" s="173"/>
      <c r="I222" s="173"/>
      <c r="J222" s="173"/>
      <c r="K222" s="173"/>
      <c r="L222" s="173"/>
      <c r="M222" s="173"/>
      <c r="N222" s="173"/>
      <c r="O222" s="173"/>
      <c r="P222" s="173"/>
      <c r="Q222" s="173"/>
      <c r="R222" s="173"/>
      <c r="S222" s="173"/>
      <c r="T222" s="173"/>
      <c r="U222" s="173"/>
      <c r="V222" s="173"/>
      <c r="W222" s="173"/>
      <c r="X222" s="173"/>
      <c r="Y222" s="173"/>
      <c r="Z222" s="173"/>
      <c r="AA222" s="173"/>
      <c r="AB222" s="173"/>
      <c r="AC222" s="174"/>
      <c r="AE222" s="507"/>
      <c r="AG222" s="507"/>
      <c r="AI222" s="507"/>
      <c r="AK222" s="202"/>
    </row>
    <row r="223" spans="2:37" ht="12.75" customHeight="1" outlineLevel="1">
      <c r="D223" s="106" t="str">
        <f>'Line Items'!D973</f>
        <v>ME215 - EMU - Class 323 Centro (Porterbrook) - motor car</v>
      </c>
      <c r="E223" s="89"/>
      <c r="F223" s="107" t="str">
        <f t="shared" si="18"/>
        <v>Veh</v>
      </c>
      <c r="G223" s="173"/>
      <c r="H223" s="173"/>
      <c r="I223" s="173"/>
      <c r="J223" s="173"/>
      <c r="K223" s="173"/>
      <c r="L223" s="173"/>
      <c r="M223" s="173"/>
      <c r="N223" s="173"/>
      <c r="O223" s="173"/>
      <c r="P223" s="173"/>
      <c r="Q223" s="173"/>
      <c r="R223" s="173"/>
      <c r="S223" s="173"/>
      <c r="T223" s="173"/>
      <c r="U223" s="173"/>
      <c r="V223" s="173"/>
      <c r="W223" s="173"/>
      <c r="X223" s="173"/>
      <c r="Y223" s="173"/>
      <c r="Z223" s="173"/>
      <c r="AA223" s="173"/>
      <c r="AB223" s="173"/>
      <c r="AC223" s="174"/>
      <c r="AE223" s="507"/>
      <c r="AG223" s="507"/>
      <c r="AI223" s="507"/>
      <c r="AK223" s="202"/>
    </row>
    <row r="224" spans="2:37" ht="12.75" customHeight="1" outlineLevel="1">
      <c r="D224" s="106" t="str">
        <f>'Line Items'!D974</f>
        <v>ME215 - EMU - Class 323 Centro (Porterbrook) - trailer car</v>
      </c>
      <c r="E224" s="89"/>
      <c r="F224" s="107" t="str">
        <f t="shared" si="18"/>
        <v>Veh</v>
      </c>
      <c r="G224" s="173"/>
      <c r="H224" s="173"/>
      <c r="I224" s="173"/>
      <c r="J224" s="173"/>
      <c r="K224" s="173"/>
      <c r="L224" s="173"/>
      <c r="M224" s="173"/>
      <c r="N224" s="173"/>
      <c r="O224" s="173"/>
      <c r="P224" s="173"/>
      <c r="Q224" s="173"/>
      <c r="R224" s="173"/>
      <c r="S224" s="173"/>
      <c r="T224" s="173"/>
      <c r="U224" s="173"/>
      <c r="V224" s="173"/>
      <c r="W224" s="173"/>
      <c r="X224" s="173"/>
      <c r="Y224" s="173"/>
      <c r="Z224" s="173"/>
      <c r="AA224" s="173"/>
      <c r="AB224" s="173"/>
      <c r="AC224" s="174"/>
      <c r="AE224" s="507"/>
      <c r="AG224" s="507"/>
      <c r="AI224" s="507"/>
      <c r="AK224" s="202"/>
    </row>
    <row r="225" spans="4:37" ht="12.75" customHeight="1" outlineLevel="1">
      <c r="D225" s="106" t="str">
        <f>'Line Items'!D975</f>
        <v>ME213 - EMU - Class 350/1 Angel - motor car</v>
      </c>
      <c r="E225" s="89"/>
      <c r="F225" s="107" t="str">
        <f t="shared" si="18"/>
        <v>Veh</v>
      </c>
      <c r="G225" s="173"/>
      <c r="H225" s="173"/>
      <c r="I225" s="173"/>
      <c r="J225" s="173"/>
      <c r="K225" s="173"/>
      <c r="L225" s="173"/>
      <c r="M225" s="173"/>
      <c r="N225" s="173"/>
      <c r="O225" s="173"/>
      <c r="P225" s="173"/>
      <c r="Q225" s="173"/>
      <c r="R225" s="173"/>
      <c r="S225" s="173"/>
      <c r="T225" s="173"/>
      <c r="U225" s="173"/>
      <c r="V225" s="173"/>
      <c r="W225" s="173"/>
      <c r="X225" s="173"/>
      <c r="Y225" s="173"/>
      <c r="Z225" s="173"/>
      <c r="AA225" s="173"/>
      <c r="AB225" s="173"/>
      <c r="AC225" s="174"/>
      <c r="AE225" s="507"/>
      <c r="AG225" s="507"/>
      <c r="AI225" s="507"/>
      <c r="AK225" s="202"/>
    </row>
    <row r="226" spans="4:37" ht="12.75" customHeight="1" outlineLevel="1">
      <c r="D226" s="106" t="str">
        <f>'Line Items'!D976</f>
        <v>ME213 - EMU - Class 350/1 Angel - trailer car</v>
      </c>
      <c r="E226" s="89"/>
      <c r="F226" s="107" t="str">
        <f t="shared" si="18"/>
        <v>Veh</v>
      </c>
      <c r="G226" s="173"/>
      <c r="H226" s="173"/>
      <c r="I226" s="173"/>
      <c r="J226" s="173"/>
      <c r="K226" s="173"/>
      <c r="L226" s="173"/>
      <c r="M226" s="173"/>
      <c r="N226" s="173"/>
      <c r="O226" s="173"/>
      <c r="P226" s="173"/>
      <c r="Q226" s="173"/>
      <c r="R226" s="173"/>
      <c r="S226" s="173"/>
      <c r="T226" s="173"/>
      <c r="U226" s="173"/>
      <c r="V226" s="173"/>
      <c r="W226" s="173"/>
      <c r="X226" s="173"/>
      <c r="Y226" s="173"/>
      <c r="Z226" s="173"/>
      <c r="AA226" s="173"/>
      <c r="AB226" s="173"/>
      <c r="AC226" s="174"/>
      <c r="AE226" s="507"/>
      <c r="AG226" s="507"/>
      <c r="AI226" s="507"/>
      <c r="AK226" s="202"/>
    </row>
    <row r="227" spans="4:37" ht="12.75" customHeight="1" outlineLevel="1">
      <c r="D227" s="106" t="str">
        <f>'Line Items'!D977</f>
        <v>ME214 - EMU - Class 350/2 Porterbrook - motor car</v>
      </c>
      <c r="E227" s="89"/>
      <c r="F227" s="107" t="str">
        <f t="shared" si="18"/>
        <v>Veh</v>
      </c>
      <c r="G227" s="173"/>
      <c r="H227" s="173"/>
      <c r="I227" s="173"/>
      <c r="J227" s="173"/>
      <c r="K227" s="173"/>
      <c r="L227" s="173"/>
      <c r="M227" s="173"/>
      <c r="N227" s="173"/>
      <c r="O227" s="173"/>
      <c r="P227" s="173"/>
      <c r="Q227" s="173"/>
      <c r="R227" s="173"/>
      <c r="S227" s="173"/>
      <c r="T227" s="173"/>
      <c r="U227" s="173"/>
      <c r="V227" s="173"/>
      <c r="W227" s="173"/>
      <c r="X227" s="173"/>
      <c r="Y227" s="173"/>
      <c r="Z227" s="173"/>
      <c r="AA227" s="173"/>
      <c r="AB227" s="173"/>
      <c r="AC227" s="174"/>
      <c r="AE227" s="507"/>
      <c r="AG227" s="507"/>
      <c r="AI227" s="507"/>
      <c r="AK227" s="202"/>
    </row>
    <row r="228" spans="4:37" ht="12.75" customHeight="1" outlineLevel="1">
      <c r="D228" s="106" t="str">
        <f>'Line Items'!D978</f>
        <v>ME214 - EMU - Class 350/2 Porterbrook - trailer car</v>
      </c>
      <c r="E228" s="89"/>
      <c r="F228" s="107" t="str">
        <f t="shared" si="18"/>
        <v>Veh</v>
      </c>
      <c r="G228" s="173"/>
      <c r="H228" s="173"/>
      <c r="I228" s="173"/>
      <c r="J228" s="173"/>
      <c r="K228" s="173"/>
      <c r="L228" s="173"/>
      <c r="M228" s="173"/>
      <c r="N228" s="173"/>
      <c r="O228" s="173"/>
      <c r="P228" s="173"/>
      <c r="Q228" s="173"/>
      <c r="R228" s="173"/>
      <c r="S228" s="173"/>
      <c r="T228" s="173"/>
      <c r="U228" s="173"/>
      <c r="V228" s="173"/>
      <c r="W228" s="173"/>
      <c r="X228" s="173"/>
      <c r="Y228" s="173"/>
      <c r="Z228" s="173"/>
      <c r="AA228" s="173"/>
      <c r="AB228" s="173"/>
      <c r="AC228" s="174"/>
      <c r="AE228" s="507"/>
      <c r="AG228" s="507"/>
      <c r="AI228" s="507"/>
      <c r="AK228" s="202"/>
    </row>
    <row r="229" spans="4:37" ht="12.75" customHeight="1" outlineLevel="1">
      <c r="D229" s="106" t="str">
        <f>'Line Items'!D979</f>
        <v>ME217 - EMU - Class 350/3 Angel - motor car</v>
      </c>
      <c r="E229" s="89"/>
      <c r="F229" s="107" t="str">
        <f t="shared" si="18"/>
        <v>Veh</v>
      </c>
      <c r="G229" s="173"/>
      <c r="H229" s="173"/>
      <c r="I229" s="173"/>
      <c r="J229" s="173"/>
      <c r="K229" s="173"/>
      <c r="L229" s="173"/>
      <c r="M229" s="173"/>
      <c r="N229" s="173"/>
      <c r="O229" s="173"/>
      <c r="P229" s="173"/>
      <c r="Q229" s="173"/>
      <c r="R229" s="173"/>
      <c r="S229" s="173"/>
      <c r="T229" s="173"/>
      <c r="U229" s="173"/>
      <c r="V229" s="173"/>
      <c r="W229" s="173"/>
      <c r="X229" s="173"/>
      <c r="Y229" s="173"/>
      <c r="Z229" s="173"/>
      <c r="AA229" s="173"/>
      <c r="AB229" s="173"/>
      <c r="AC229" s="174"/>
      <c r="AE229" s="507"/>
      <c r="AG229" s="507"/>
      <c r="AI229" s="507"/>
      <c r="AK229" s="202"/>
    </row>
    <row r="230" spans="4:37" ht="12.75" customHeight="1" outlineLevel="1">
      <c r="D230" s="106" t="str">
        <f>'Line Items'!D980</f>
        <v>ME217 - EMU - Class 350/3 Angel - trailer car</v>
      </c>
      <c r="E230" s="89"/>
      <c r="F230" s="107" t="str">
        <f t="shared" si="18"/>
        <v>Veh</v>
      </c>
      <c r="G230" s="173"/>
      <c r="H230" s="173"/>
      <c r="I230" s="173"/>
      <c r="J230" s="173"/>
      <c r="K230" s="173"/>
      <c r="L230" s="173"/>
      <c r="M230" s="173"/>
      <c r="N230" s="173"/>
      <c r="O230" s="173"/>
      <c r="P230" s="173"/>
      <c r="Q230" s="173"/>
      <c r="R230" s="173"/>
      <c r="S230" s="173"/>
      <c r="T230" s="173"/>
      <c r="U230" s="173"/>
      <c r="V230" s="173"/>
      <c r="W230" s="173"/>
      <c r="X230" s="173"/>
      <c r="Y230" s="173"/>
      <c r="Z230" s="173"/>
      <c r="AA230" s="173"/>
      <c r="AB230" s="173"/>
      <c r="AC230" s="174"/>
      <c r="AE230" s="507"/>
      <c r="AG230" s="507"/>
      <c r="AI230" s="507"/>
      <c r="AK230" s="202"/>
    </row>
    <row r="231" spans="4:37" ht="12.75" customHeight="1" outlineLevel="1">
      <c r="D231" s="106" t="str">
        <f>'Line Items'!D981</f>
        <v>ME211 - EMU - Class 319 Porterbrook - motor car</v>
      </c>
      <c r="E231" s="89"/>
      <c r="F231" s="107" t="str">
        <f t="shared" si="18"/>
        <v>Veh</v>
      </c>
      <c r="G231" s="173"/>
      <c r="H231" s="173"/>
      <c r="I231" s="173"/>
      <c r="J231" s="173"/>
      <c r="K231" s="173"/>
      <c r="L231" s="173"/>
      <c r="M231" s="173"/>
      <c r="N231" s="173"/>
      <c r="O231" s="173"/>
      <c r="P231" s="173"/>
      <c r="Q231" s="173"/>
      <c r="R231" s="173"/>
      <c r="S231" s="173"/>
      <c r="T231" s="173"/>
      <c r="U231" s="173"/>
      <c r="V231" s="173"/>
      <c r="W231" s="173"/>
      <c r="X231" s="173"/>
      <c r="Y231" s="173"/>
      <c r="Z231" s="173"/>
      <c r="AA231" s="173"/>
      <c r="AB231" s="173"/>
      <c r="AC231" s="174"/>
      <c r="AE231" s="507"/>
      <c r="AG231" s="507"/>
      <c r="AI231" s="507"/>
      <c r="AK231" s="202"/>
    </row>
    <row r="232" spans="4:37" ht="12.75" customHeight="1" outlineLevel="1">
      <c r="D232" s="106" t="str">
        <f>'Line Items'!D982</f>
        <v>ME211 - EMU - Class 319 Porterbrook - trailer car</v>
      </c>
      <c r="E232" s="89"/>
      <c r="F232" s="107" t="str">
        <f t="shared" si="18"/>
        <v>Veh</v>
      </c>
      <c r="G232" s="173"/>
      <c r="H232" s="173"/>
      <c r="I232" s="173"/>
      <c r="J232" s="173"/>
      <c r="K232" s="173"/>
      <c r="L232" s="173"/>
      <c r="M232" s="173"/>
      <c r="N232" s="173"/>
      <c r="O232" s="173"/>
      <c r="P232" s="173"/>
      <c r="Q232" s="173"/>
      <c r="R232" s="173"/>
      <c r="S232" s="173"/>
      <c r="T232" s="173"/>
      <c r="U232" s="173"/>
      <c r="V232" s="173"/>
      <c r="W232" s="173"/>
      <c r="X232" s="173"/>
      <c r="Y232" s="173"/>
      <c r="Z232" s="173"/>
      <c r="AA232" s="173"/>
      <c r="AB232" s="173"/>
      <c r="AC232" s="174"/>
      <c r="AE232" s="507"/>
      <c r="AG232" s="507"/>
      <c r="AI232" s="507"/>
      <c r="AK232" s="202"/>
    </row>
    <row r="233" spans="4:37" ht="12.75" customHeight="1" outlineLevel="1">
      <c r="D233" s="106" t="str">
        <f>'Line Items'!D983</f>
        <v>[Rolling Stock - Vehicles Line 22]</v>
      </c>
      <c r="E233" s="89"/>
      <c r="F233" s="107" t="str">
        <f t="shared" si="18"/>
        <v>Veh</v>
      </c>
      <c r="G233" s="173"/>
      <c r="H233" s="173"/>
      <c r="I233" s="173"/>
      <c r="J233" s="173"/>
      <c r="K233" s="173"/>
      <c r="L233" s="173"/>
      <c r="M233" s="173"/>
      <c r="N233" s="173"/>
      <c r="O233" s="173"/>
      <c r="P233" s="173"/>
      <c r="Q233" s="173"/>
      <c r="R233" s="173"/>
      <c r="S233" s="173"/>
      <c r="T233" s="173"/>
      <c r="U233" s="173"/>
      <c r="V233" s="173"/>
      <c r="W233" s="173"/>
      <c r="X233" s="173"/>
      <c r="Y233" s="173"/>
      <c r="Z233" s="173"/>
      <c r="AA233" s="173"/>
      <c r="AB233" s="173"/>
      <c r="AC233" s="174"/>
      <c r="AE233" s="507"/>
      <c r="AG233" s="507"/>
      <c r="AI233" s="507"/>
      <c r="AK233" s="202"/>
    </row>
    <row r="234" spans="4:37" ht="12.75" customHeight="1" outlineLevel="1">
      <c r="D234" s="106" t="str">
        <f>'Line Items'!D984</f>
        <v>[Rolling Stock - Vehicles Line 23]</v>
      </c>
      <c r="E234" s="89"/>
      <c r="F234" s="107" t="str">
        <f t="shared" si="18"/>
        <v>Veh</v>
      </c>
      <c r="G234" s="173"/>
      <c r="H234" s="173"/>
      <c r="I234" s="173"/>
      <c r="J234" s="173"/>
      <c r="K234" s="173"/>
      <c r="L234" s="173"/>
      <c r="M234" s="173"/>
      <c r="N234" s="173"/>
      <c r="O234" s="173"/>
      <c r="P234" s="173"/>
      <c r="Q234" s="173"/>
      <c r="R234" s="173"/>
      <c r="S234" s="173"/>
      <c r="T234" s="173"/>
      <c r="U234" s="173"/>
      <c r="V234" s="173"/>
      <c r="W234" s="173"/>
      <c r="X234" s="173"/>
      <c r="Y234" s="173"/>
      <c r="Z234" s="173"/>
      <c r="AA234" s="173"/>
      <c r="AB234" s="173"/>
      <c r="AC234" s="174"/>
      <c r="AE234" s="507"/>
      <c r="AG234" s="507"/>
      <c r="AI234" s="507"/>
      <c r="AK234" s="202"/>
    </row>
    <row r="235" spans="4:37" ht="12.75" customHeight="1" outlineLevel="1">
      <c r="D235" s="106" t="str">
        <f>'Line Items'!D985</f>
        <v>[Rolling Stock - Vehicles Line 24]</v>
      </c>
      <c r="E235" s="89"/>
      <c r="F235" s="107" t="str">
        <f t="shared" si="18"/>
        <v>Veh</v>
      </c>
      <c r="G235" s="173"/>
      <c r="H235" s="173"/>
      <c r="I235" s="173"/>
      <c r="J235" s="173"/>
      <c r="K235" s="173"/>
      <c r="L235" s="173"/>
      <c r="M235" s="173"/>
      <c r="N235" s="173"/>
      <c r="O235" s="173"/>
      <c r="P235" s="173"/>
      <c r="Q235" s="173"/>
      <c r="R235" s="173"/>
      <c r="S235" s="173"/>
      <c r="T235" s="173"/>
      <c r="U235" s="173"/>
      <c r="V235" s="173"/>
      <c r="W235" s="173"/>
      <c r="X235" s="173"/>
      <c r="Y235" s="173"/>
      <c r="Z235" s="173"/>
      <c r="AA235" s="173"/>
      <c r="AB235" s="173"/>
      <c r="AC235" s="174"/>
      <c r="AE235" s="507"/>
      <c r="AG235" s="507"/>
      <c r="AI235" s="507"/>
      <c r="AK235" s="202"/>
    </row>
    <row r="236" spans="4:37" ht="12.75" customHeight="1" outlineLevel="1">
      <c r="D236" s="106" t="str">
        <f>'Line Items'!D986</f>
        <v>[Rolling Stock - Vehicles Line 25]</v>
      </c>
      <c r="E236" s="89"/>
      <c r="F236" s="107" t="str">
        <f t="shared" si="18"/>
        <v>Veh</v>
      </c>
      <c r="G236" s="173"/>
      <c r="H236" s="173"/>
      <c r="I236" s="173"/>
      <c r="J236" s="173"/>
      <c r="K236" s="173"/>
      <c r="L236" s="173"/>
      <c r="M236" s="173"/>
      <c r="N236" s="173"/>
      <c r="O236" s="173"/>
      <c r="P236" s="173"/>
      <c r="Q236" s="173"/>
      <c r="R236" s="173"/>
      <c r="S236" s="173"/>
      <c r="T236" s="173"/>
      <c r="U236" s="173"/>
      <c r="V236" s="173"/>
      <c r="W236" s="173"/>
      <c r="X236" s="173"/>
      <c r="Y236" s="173"/>
      <c r="Z236" s="173"/>
      <c r="AA236" s="173"/>
      <c r="AB236" s="173"/>
      <c r="AC236" s="174"/>
      <c r="AE236" s="507"/>
      <c r="AG236" s="507"/>
      <c r="AI236" s="507"/>
      <c r="AK236" s="202"/>
    </row>
    <row r="237" spans="4:37" ht="12.75" customHeight="1" outlineLevel="1">
      <c r="D237" s="106" t="str">
        <f>'Line Items'!D987</f>
        <v>[Rolling Stock - Vehicles Line 26]</v>
      </c>
      <c r="E237" s="89"/>
      <c r="F237" s="107" t="str">
        <f t="shared" si="18"/>
        <v>Veh</v>
      </c>
      <c r="G237" s="173"/>
      <c r="H237" s="173"/>
      <c r="I237" s="173"/>
      <c r="J237" s="173"/>
      <c r="K237" s="173"/>
      <c r="L237" s="173"/>
      <c r="M237" s="173"/>
      <c r="N237" s="173"/>
      <c r="O237" s="173"/>
      <c r="P237" s="173"/>
      <c r="Q237" s="173"/>
      <c r="R237" s="173"/>
      <c r="S237" s="173"/>
      <c r="T237" s="173"/>
      <c r="U237" s="173"/>
      <c r="V237" s="173"/>
      <c r="W237" s="173"/>
      <c r="X237" s="173"/>
      <c r="Y237" s="173"/>
      <c r="Z237" s="173"/>
      <c r="AA237" s="173"/>
      <c r="AB237" s="173"/>
      <c r="AC237" s="174"/>
      <c r="AE237" s="507"/>
      <c r="AG237" s="507"/>
      <c r="AI237" s="507"/>
      <c r="AK237" s="202"/>
    </row>
    <row r="238" spans="4:37" ht="12.75" customHeight="1" outlineLevel="1">
      <c r="D238" s="106" t="str">
        <f>'Line Items'!D988</f>
        <v>[Rolling Stock - Vehicles Line 27]</v>
      </c>
      <c r="E238" s="89"/>
      <c r="F238" s="107" t="str">
        <f t="shared" si="18"/>
        <v>Veh</v>
      </c>
      <c r="G238" s="173"/>
      <c r="H238" s="173"/>
      <c r="I238" s="173"/>
      <c r="J238" s="173"/>
      <c r="K238" s="173"/>
      <c r="L238" s="173"/>
      <c r="M238" s="173"/>
      <c r="N238" s="173"/>
      <c r="O238" s="173"/>
      <c r="P238" s="173"/>
      <c r="Q238" s="173"/>
      <c r="R238" s="173"/>
      <c r="S238" s="173"/>
      <c r="T238" s="173"/>
      <c r="U238" s="173"/>
      <c r="V238" s="173"/>
      <c r="W238" s="173"/>
      <c r="X238" s="173"/>
      <c r="Y238" s="173"/>
      <c r="Z238" s="173"/>
      <c r="AA238" s="173"/>
      <c r="AB238" s="173"/>
      <c r="AC238" s="174"/>
      <c r="AE238" s="507"/>
      <c r="AG238" s="507"/>
      <c r="AI238" s="507"/>
      <c r="AK238" s="202"/>
    </row>
    <row r="239" spans="4:37" ht="12.75" customHeight="1" outlineLevel="1">
      <c r="D239" s="106" t="str">
        <f>'Line Items'!D989</f>
        <v>[Rolling Stock - Vehicles Line 28]</v>
      </c>
      <c r="E239" s="89"/>
      <c r="F239" s="107" t="str">
        <f t="shared" si="18"/>
        <v>Veh</v>
      </c>
      <c r="G239" s="173"/>
      <c r="H239" s="173"/>
      <c r="I239" s="173"/>
      <c r="J239" s="173"/>
      <c r="K239" s="173"/>
      <c r="L239" s="173"/>
      <c r="M239" s="173"/>
      <c r="N239" s="173"/>
      <c r="O239" s="173"/>
      <c r="P239" s="173"/>
      <c r="Q239" s="173"/>
      <c r="R239" s="173"/>
      <c r="S239" s="173"/>
      <c r="T239" s="173"/>
      <c r="U239" s="173"/>
      <c r="V239" s="173"/>
      <c r="W239" s="173"/>
      <c r="X239" s="173"/>
      <c r="Y239" s="173"/>
      <c r="Z239" s="173"/>
      <c r="AA239" s="173"/>
      <c r="AB239" s="173"/>
      <c r="AC239" s="174"/>
      <c r="AE239" s="507"/>
      <c r="AG239" s="507"/>
      <c r="AI239" s="507"/>
      <c r="AK239" s="202"/>
    </row>
    <row r="240" spans="4:37" ht="12.75" customHeight="1" outlineLevel="1">
      <c r="D240" s="106" t="str">
        <f>'Line Items'!D990</f>
        <v>[Rolling Stock - Vehicles Line 29]</v>
      </c>
      <c r="E240" s="89"/>
      <c r="F240" s="107" t="str">
        <f t="shared" si="18"/>
        <v>Veh</v>
      </c>
      <c r="G240" s="173"/>
      <c r="H240" s="173"/>
      <c r="I240" s="173"/>
      <c r="J240" s="173"/>
      <c r="K240" s="173"/>
      <c r="L240" s="173"/>
      <c r="M240" s="173"/>
      <c r="N240" s="173"/>
      <c r="O240" s="173"/>
      <c r="P240" s="173"/>
      <c r="Q240" s="173"/>
      <c r="R240" s="173"/>
      <c r="S240" s="173"/>
      <c r="T240" s="173"/>
      <c r="U240" s="173"/>
      <c r="V240" s="173"/>
      <c r="W240" s="173"/>
      <c r="X240" s="173"/>
      <c r="Y240" s="173"/>
      <c r="Z240" s="173"/>
      <c r="AA240" s="173"/>
      <c r="AB240" s="173"/>
      <c r="AC240" s="174"/>
      <c r="AE240" s="507"/>
      <c r="AG240" s="507"/>
      <c r="AI240" s="507"/>
      <c r="AK240" s="202"/>
    </row>
    <row r="241" spans="4:37" ht="12.75" customHeight="1" outlineLevel="1">
      <c r="D241" s="106" t="str">
        <f>'Line Items'!D991</f>
        <v>[Rolling Stock - Vehicles Line 30]</v>
      </c>
      <c r="E241" s="89"/>
      <c r="F241" s="107" t="str">
        <f t="shared" si="18"/>
        <v>Veh</v>
      </c>
      <c r="G241" s="173"/>
      <c r="H241" s="173"/>
      <c r="I241" s="173"/>
      <c r="J241" s="173"/>
      <c r="K241" s="173"/>
      <c r="L241" s="173"/>
      <c r="M241" s="173"/>
      <c r="N241" s="173"/>
      <c r="O241" s="173"/>
      <c r="P241" s="173"/>
      <c r="Q241" s="173"/>
      <c r="R241" s="173"/>
      <c r="S241" s="173"/>
      <c r="T241" s="173"/>
      <c r="U241" s="173"/>
      <c r="V241" s="173"/>
      <c r="W241" s="173"/>
      <c r="X241" s="173"/>
      <c r="Y241" s="173"/>
      <c r="Z241" s="173"/>
      <c r="AA241" s="173"/>
      <c r="AB241" s="173"/>
      <c r="AC241" s="174"/>
      <c r="AE241" s="507"/>
      <c r="AG241" s="507"/>
      <c r="AI241" s="507"/>
      <c r="AK241" s="202"/>
    </row>
    <row r="242" spans="4:37" ht="12.75" customHeight="1" outlineLevel="1">
      <c r="D242" s="106" t="str">
        <f>'Line Items'!D992</f>
        <v>[Rolling Stock - Vehicles Line 31]</v>
      </c>
      <c r="E242" s="89"/>
      <c r="F242" s="107" t="str">
        <f t="shared" si="18"/>
        <v>Veh</v>
      </c>
      <c r="G242" s="173"/>
      <c r="H242" s="173"/>
      <c r="I242" s="173"/>
      <c r="J242" s="173"/>
      <c r="K242" s="173"/>
      <c r="L242" s="173"/>
      <c r="M242" s="173"/>
      <c r="N242" s="173"/>
      <c r="O242" s="173"/>
      <c r="P242" s="173"/>
      <c r="Q242" s="173"/>
      <c r="R242" s="173"/>
      <c r="S242" s="173"/>
      <c r="T242" s="173"/>
      <c r="U242" s="173"/>
      <c r="V242" s="173"/>
      <c r="W242" s="173"/>
      <c r="X242" s="173"/>
      <c r="Y242" s="173"/>
      <c r="Z242" s="173"/>
      <c r="AA242" s="173"/>
      <c r="AB242" s="173"/>
      <c r="AC242" s="174"/>
      <c r="AE242" s="507"/>
      <c r="AG242" s="507"/>
      <c r="AI242" s="507"/>
      <c r="AK242" s="202"/>
    </row>
    <row r="243" spans="4:37" ht="12.75" customHeight="1" outlineLevel="1">
      <c r="D243" s="106" t="str">
        <f>'Line Items'!D993</f>
        <v>[Rolling Stock - Vehicles Line 32]</v>
      </c>
      <c r="E243" s="89"/>
      <c r="F243" s="107" t="str">
        <f t="shared" si="18"/>
        <v>Veh</v>
      </c>
      <c r="G243" s="173"/>
      <c r="H243" s="173"/>
      <c r="I243" s="173"/>
      <c r="J243" s="173"/>
      <c r="K243" s="173"/>
      <c r="L243" s="173"/>
      <c r="M243" s="173"/>
      <c r="N243" s="173"/>
      <c r="O243" s="173"/>
      <c r="P243" s="173"/>
      <c r="Q243" s="173"/>
      <c r="R243" s="173"/>
      <c r="S243" s="173"/>
      <c r="T243" s="173"/>
      <c r="U243" s="173"/>
      <c r="V243" s="173"/>
      <c r="W243" s="173"/>
      <c r="X243" s="173"/>
      <c r="Y243" s="173"/>
      <c r="Z243" s="173"/>
      <c r="AA243" s="173"/>
      <c r="AB243" s="173"/>
      <c r="AC243" s="174"/>
      <c r="AE243" s="507"/>
      <c r="AG243" s="507"/>
      <c r="AI243" s="507"/>
      <c r="AK243" s="202"/>
    </row>
    <row r="244" spans="4:37" ht="12.75" customHeight="1" outlineLevel="1">
      <c r="D244" s="106" t="str">
        <f>'Line Items'!D994</f>
        <v>[Rolling Stock - Vehicles Line 33]</v>
      </c>
      <c r="E244" s="89"/>
      <c r="F244" s="107" t="str">
        <f t="shared" si="18"/>
        <v>Veh</v>
      </c>
      <c r="G244" s="173"/>
      <c r="H244" s="173"/>
      <c r="I244" s="173"/>
      <c r="J244" s="173"/>
      <c r="K244" s="173"/>
      <c r="L244" s="173"/>
      <c r="M244" s="173"/>
      <c r="N244" s="173"/>
      <c r="O244" s="173"/>
      <c r="P244" s="173"/>
      <c r="Q244" s="173"/>
      <c r="R244" s="173"/>
      <c r="S244" s="173"/>
      <c r="T244" s="173"/>
      <c r="U244" s="173"/>
      <c r="V244" s="173"/>
      <c r="W244" s="173"/>
      <c r="X244" s="173"/>
      <c r="Y244" s="173"/>
      <c r="Z244" s="173"/>
      <c r="AA244" s="173"/>
      <c r="AB244" s="173"/>
      <c r="AC244" s="174"/>
      <c r="AE244" s="507"/>
      <c r="AG244" s="507"/>
      <c r="AI244" s="507"/>
      <c r="AK244" s="202"/>
    </row>
    <row r="245" spans="4:37" ht="12.75" customHeight="1" outlineLevel="1">
      <c r="D245" s="106" t="str">
        <f>'Line Items'!D995</f>
        <v>[Rolling Stock - Vehicles Line 34]</v>
      </c>
      <c r="E245" s="89"/>
      <c r="F245" s="107" t="str">
        <f t="shared" si="18"/>
        <v>Veh</v>
      </c>
      <c r="G245" s="173"/>
      <c r="H245" s="173"/>
      <c r="I245" s="173"/>
      <c r="J245" s="173"/>
      <c r="K245" s="173"/>
      <c r="L245" s="173"/>
      <c r="M245" s="173"/>
      <c r="N245" s="173"/>
      <c r="O245" s="173"/>
      <c r="P245" s="173"/>
      <c r="Q245" s="173"/>
      <c r="R245" s="173"/>
      <c r="S245" s="173"/>
      <c r="T245" s="173"/>
      <c r="U245" s="173"/>
      <c r="V245" s="173"/>
      <c r="W245" s="173"/>
      <c r="X245" s="173"/>
      <c r="Y245" s="173"/>
      <c r="Z245" s="173"/>
      <c r="AA245" s="173"/>
      <c r="AB245" s="173"/>
      <c r="AC245" s="174"/>
      <c r="AE245" s="507"/>
      <c r="AG245" s="507"/>
      <c r="AI245" s="507"/>
      <c r="AK245" s="202"/>
    </row>
    <row r="246" spans="4:37" ht="12.75" customHeight="1" outlineLevel="1">
      <c r="D246" s="106" t="str">
        <f>'Line Items'!D996</f>
        <v>[Rolling Stock - Vehicles Line 35]</v>
      </c>
      <c r="E246" s="89"/>
      <c r="F246" s="107" t="str">
        <f t="shared" si="18"/>
        <v>Veh</v>
      </c>
      <c r="G246" s="173"/>
      <c r="H246" s="173"/>
      <c r="I246" s="173"/>
      <c r="J246" s="173"/>
      <c r="K246" s="173"/>
      <c r="L246" s="173"/>
      <c r="M246" s="173"/>
      <c r="N246" s="173"/>
      <c r="O246" s="173"/>
      <c r="P246" s="173"/>
      <c r="Q246" s="173"/>
      <c r="R246" s="173"/>
      <c r="S246" s="173"/>
      <c r="T246" s="173"/>
      <c r="U246" s="173"/>
      <c r="V246" s="173"/>
      <c r="W246" s="173"/>
      <c r="X246" s="173"/>
      <c r="Y246" s="173"/>
      <c r="Z246" s="173"/>
      <c r="AA246" s="173"/>
      <c r="AB246" s="173"/>
      <c r="AC246" s="174"/>
      <c r="AE246" s="507"/>
      <c r="AG246" s="507"/>
      <c r="AI246" s="507"/>
      <c r="AK246" s="202"/>
    </row>
    <row r="247" spans="4:37" ht="12.75" customHeight="1" outlineLevel="1">
      <c r="D247" s="106" t="str">
        <f>'Line Items'!D997</f>
        <v>[Rolling Stock - Vehicles Line 36]</v>
      </c>
      <c r="E247" s="89"/>
      <c r="F247" s="107" t="str">
        <f t="shared" si="18"/>
        <v>Veh</v>
      </c>
      <c r="G247" s="173"/>
      <c r="H247" s="173"/>
      <c r="I247" s="173"/>
      <c r="J247" s="173"/>
      <c r="K247" s="173"/>
      <c r="L247" s="173"/>
      <c r="M247" s="173"/>
      <c r="N247" s="173"/>
      <c r="O247" s="173"/>
      <c r="P247" s="173"/>
      <c r="Q247" s="173"/>
      <c r="R247" s="173"/>
      <c r="S247" s="173"/>
      <c r="T247" s="173"/>
      <c r="U247" s="173"/>
      <c r="V247" s="173"/>
      <c r="W247" s="173"/>
      <c r="X247" s="173"/>
      <c r="Y247" s="173"/>
      <c r="Z247" s="173"/>
      <c r="AA247" s="173"/>
      <c r="AB247" s="173"/>
      <c r="AC247" s="174"/>
      <c r="AE247" s="507"/>
      <c r="AG247" s="507"/>
      <c r="AI247" s="507"/>
      <c r="AK247" s="202"/>
    </row>
    <row r="248" spans="4:37" ht="12.75" customHeight="1" outlineLevel="1">
      <c r="D248" s="106" t="str">
        <f>'Line Items'!D998</f>
        <v>[Rolling Stock - Vehicles Line 37]</v>
      </c>
      <c r="E248" s="89"/>
      <c r="F248" s="107" t="str">
        <f t="shared" si="18"/>
        <v>Veh</v>
      </c>
      <c r="G248" s="173"/>
      <c r="H248" s="173"/>
      <c r="I248" s="173"/>
      <c r="J248" s="173"/>
      <c r="K248" s="173"/>
      <c r="L248" s="173"/>
      <c r="M248" s="173"/>
      <c r="N248" s="173"/>
      <c r="O248" s="173"/>
      <c r="P248" s="173"/>
      <c r="Q248" s="173"/>
      <c r="R248" s="173"/>
      <c r="S248" s="173"/>
      <c r="T248" s="173"/>
      <c r="U248" s="173"/>
      <c r="V248" s="173"/>
      <c r="W248" s="173"/>
      <c r="X248" s="173"/>
      <c r="Y248" s="173"/>
      <c r="Z248" s="173"/>
      <c r="AA248" s="173"/>
      <c r="AB248" s="173"/>
      <c r="AC248" s="174"/>
      <c r="AE248" s="507"/>
      <c r="AG248" s="507"/>
      <c r="AI248" s="507"/>
      <c r="AK248" s="202"/>
    </row>
    <row r="249" spans="4:37" ht="12.75" customHeight="1" outlineLevel="1">
      <c r="D249" s="106" t="str">
        <f>'Line Items'!D999</f>
        <v>[Rolling Stock - Vehicles Line 38]</v>
      </c>
      <c r="E249" s="89"/>
      <c r="F249" s="107" t="str">
        <f t="shared" si="18"/>
        <v>Veh</v>
      </c>
      <c r="G249" s="173"/>
      <c r="H249" s="173"/>
      <c r="I249" s="173"/>
      <c r="J249" s="173"/>
      <c r="K249" s="173"/>
      <c r="L249" s="173"/>
      <c r="M249" s="173"/>
      <c r="N249" s="173"/>
      <c r="O249" s="173"/>
      <c r="P249" s="173"/>
      <c r="Q249" s="173"/>
      <c r="R249" s="173"/>
      <c r="S249" s="173"/>
      <c r="T249" s="173"/>
      <c r="U249" s="173"/>
      <c r="V249" s="173"/>
      <c r="W249" s="173"/>
      <c r="X249" s="173"/>
      <c r="Y249" s="173"/>
      <c r="Z249" s="173"/>
      <c r="AA249" s="173"/>
      <c r="AB249" s="173"/>
      <c r="AC249" s="174"/>
      <c r="AE249" s="507"/>
      <c r="AG249" s="507"/>
      <c r="AI249" s="507"/>
      <c r="AK249" s="202"/>
    </row>
    <row r="250" spans="4:37" ht="12.75" customHeight="1" outlineLevel="1">
      <c r="D250" s="106" t="str">
        <f>'Line Items'!D1000</f>
        <v>[Rolling Stock - Vehicles Line 39]</v>
      </c>
      <c r="E250" s="89"/>
      <c r="F250" s="107" t="str">
        <f t="shared" si="18"/>
        <v>Veh</v>
      </c>
      <c r="G250" s="173"/>
      <c r="H250" s="173"/>
      <c r="I250" s="173"/>
      <c r="J250" s="173"/>
      <c r="K250" s="173"/>
      <c r="L250" s="173"/>
      <c r="M250" s="173"/>
      <c r="N250" s="173"/>
      <c r="O250" s="173"/>
      <c r="P250" s="173"/>
      <c r="Q250" s="173"/>
      <c r="R250" s="173"/>
      <c r="S250" s="173"/>
      <c r="T250" s="173"/>
      <c r="U250" s="173"/>
      <c r="V250" s="173"/>
      <c r="W250" s="173"/>
      <c r="X250" s="173"/>
      <c r="Y250" s="173"/>
      <c r="Z250" s="173"/>
      <c r="AA250" s="173"/>
      <c r="AB250" s="173"/>
      <c r="AC250" s="174"/>
      <c r="AE250" s="507"/>
      <c r="AG250" s="507"/>
      <c r="AI250" s="507"/>
      <c r="AK250" s="202"/>
    </row>
    <row r="251" spans="4:37" ht="12.75" customHeight="1" outlineLevel="1">
      <c r="D251" s="106" t="str">
        <f>'Line Items'!D1001</f>
        <v>[Rolling Stock - Vehicles Line 40]</v>
      </c>
      <c r="E251" s="89"/>
      <c r="F251" s="107" t="str">
        <f t="shared" si="18"/>
        <v>Veh</v>
      </c>
      <c r="G251" s="173"/>
      <c r="H251" s="173"/>
      <c r="I251" s="173"/>
      <c r="J251" s="173"/>
      <c r="K251" s="173"/>
      <c r="L251" s="173"/>
      <c r="M251" s="173"/>
      <c r="N251" s="173"/>
      <c r="O251" s="173"/>
      <c r="P251" s="173"/>
      <c r="Q251" s="173"/>
      <c r="R251" s="173"/>
      <c r="S251" s="173"/>
      <c r="T251" s="173"/>
      <c r="U251" s="173"/>
      <c r="V251" s="173"/>
      <c r="W251" s="173"/>
      <c r="X251" s="173"/>
      <c r="Y251" s="173"/>
      <c r="Z251" s="173"/>
      <c r="AA251" s="173"/>
      <c r="AB251" s="173"/>
      <c r="AC251" s="174"/>
      <c r="AE251" s="507"/>
      <c r="AG251" s="507"/>
      <c r="AI251" s="507"/>
      <c r="AK251" s="202"/>
    </row>
    <row r="252" spans="4:37" ht="12.75" customHeight="1" outlineLevel="1">
      <c r="D252" s="106" t="str">
        <f>'Line Items'!D1002</f>
        <v>[Rolling Stock - Vehicles Line 41]</v>
      </c>
      <c r="E252" s="89"/>
      <c r="F252" s="107" t="str">
        <f t="shared" si="18"/>
        <v>Veh</v>
      </c>
      <c r="G252" s="173"/>
      <c r="H252" s="173"/>
      <c r="I252" s="173"/>
      <c r="J252" s="173"/>
      <c r="K252" s="173"/>
      <c r="L252" s="173"/>
      <c r="M252" s="173"/>
      <c r="N252" s="173"/>
      <c r="O252" s="173"/>
      <c r="P252" s="173"/>
      <c r="Q252" s="173"/>
      <c r="R252" s="173"/>
      <c r="S252" s="173"/>
      <c r="T252" s="173"/>
      <c r="U252" s="173"/>
      <c r="V252" s="173"/>
      <c r="W252" s="173"/>
      <c r="X252" s="173"/>
      <c r="Y252" s="173"/>
      <c r="Z252" s="173"/>
      <c r="AA252" s="173"/>
      <c r="AB252" s="173"/>
      <c r="AC252" s="174"/>
      <c r="AE252" s="507"/>
      <c r="AG252" s="507"/>
      <c r="AI252" s="507"/>
      <c r="AK252" s="202"/>
    </row>
    <row r="253" spans="4:37" ht="12.75" customHeight="1" outlineLevel="1">
      <c r="D253" s="106" t="str">
        <f>'Line Items'!D1003</f>
        <v>[Rolling Stock - Vehicles Line 42]</v>
      </c>
      <c r="E253" s="89"/>
      <c r="F253" s="107" t="str">
        <f t="shared" si="18"/>
        <v>Veh</v>
      </c>
      <c r="G253" s="173"/>
      <c r="H253" s="173"/>
      <c r="I253" s="173"/>
      <c r="J253" s="173"/>
      <c r="K253" s="173"/>
      <c r="L253" s="173"/>
      <c r="M253" s="173"/>
      <c r="N253" s="173"/>
      <c r="O253" s="173"/>
      <c r="P253" s="173"/>
      <c r="Q253" s="173"/>
      <c r="R253" s="173"/>
      <c r="S253" s="173"/>
      <c r="T253" s="173"/>
      <c r="U253" s="173"/>
      <c r="V253" s="173"/>
      <c r="W253" s="173"/>
      <c r="X253" s="173"/>
      <c r="Y253" s="173"/>
      <c r="Z253" s="173"/>
      <c r="AA253" s="173"/>
      <c r="AB253" s="173"/>
      <c r="AC253" s="174"/>
      <c r="AE253" s="507"/>
      <c r="AG253" s="507"/>
      <c r="AI253" s="507"/>
      <c r="AK253" s="202"/>
    </row>
    <row r="254" spans="4:37" ht="12.75" customHeight="1" outlineLevel="1">
      <c r="D254" s="106" t="str">
        <f>'Line Items'!D1004</f>
        <v>[Rolling Stock - Vehicles Line 43]</v>
      </c>
      <c r="E254" s="89"/>
      <c r="F254" s="107" t="str">
        <f t="shared" si="18"/>
        <v>Veh</v>
      </c>
      <c r="G254" s="173"/>
      <c r="H254" s="173"/>
      <c r="I254" s="173"/>
      <c r="J254" s="173"/>
      <c r="K254" s="173"/>
      <c r="L254" s="173"/>
      <c r="M254" s="173"/>
      <c r="N254" s="173"/>
      <c r="O254" s="173"/>
      <c r="P254" s="173"/>
      <c r="Q254" s="173"/>
      <c r="R254" s="173"/>
      <c r="S254" s="173"/>
      <c r="T254" s="173"/>
      <c r="U254" s="173"/>
      <c r="V254" s="173"/>
      <c r="W254" s="173"/>
      <c r="X254" s="173"/>
      <c r="Y254" s="173"/>
      <c r="Z254" s="173"/>
      <c r="AA254" s="173"/>
      <c r="AB254" s="173"/>
      <c r="AC254" s="174"/>
      <c r="AE254" s="507"/>
      <c r="AG254" s="507"/>
      <c r="AI254" s="507"/>
      <c r="AK254" s="202"/>
    </row>
    <row r="255" spans="4:37" ht="12.75" customHeight="1" outlineLevel="1">
      <c r="D255" s="106" t="str">
        <f>'Line Items'!D1005</f>
        <v>[Rolling Stock - Vehicles Line 44]</v>
      </c>
      <c r="E255" s="89"/>
      <c r="F255" s="107" t="str">
        <f t="shared" si="18"/>
        <v>Veh</v>
      </c>
      <c r="G255" s="173"/>
      <c r="H255" s="173"/>
      <c r="I255" s="173"/>
      <c r="J255" s="173"/>
      <c r="K255" s="173"/>
      <c r="L255" s="173"/>
      <c r="M255" s="173"/>
      <c r="N255" s="173"/>
      <c r="O255" s="173"/>
      <c r="P255" s="173"/>
      <c r="Q255" s="173"/>
      <c r="R255" s="173"/>
      <c r="S255" s="173"/>
      <c r="T255" s="173"/>
      <c r="U255" s="173"/>
      <c r="V255" s="173"/>
      <c r="W255" s="173"/>
      <c r="X255" s="173"/>
      <c r="Y255" s="173"/>
      <c r="Z255" s="173"/>
      <c r="AA255" s="173"/>
      <c r="AB255" s="173"/>
      <c r="AC255" s="174"/>
      <c r="AE255" s="507"/>
      <c r="AG255" s="507"/>
      <c r="AI255" s="507"/>
      <c r="AK255" s="202"/>
    </row>
    <row r="256" spans="4:37" ht="12.75" customHeight="1" outlineLevel="1">
      <c r="D256" s="106" t="str">
        <f>'Line Items'!D1006</f>
        <v>[Rolling Stock - Vehicles Line 45]</v>
      </c>
      <c r="E256" s="89"/>
      <c r="F256" s="107" t="str">
        <f t="shared" si="18"/>
        <v>Veh</v>
      </c>
      <c r="G256" s="173"/>
      <c r="H256" s="173"/>
      <c r="I256" s="173"/>
      <c r="J256" s="173"/>
      <c r="K256" s="173"/>
      <c r="L256" s="173"/>
      <c r="M256" s="173"/>
      <c r="N256" s="173"/>
      <c r="O256" s="173"/>
      <c r="P256" s="173"/>
      <c r="Q256" s="173"/>
      <c r="R256" s="173"/>
      <c r="S256" s="173"/>
      <c r="T256" s="173"/>
      <c r="U256" s="173"/>
      <c r="V256" s="173"/>
      <c r="W256" s="173"/>
      <c r="X256" s="173"/>
      <c r="Y256" s="173"/>
      <c r="Z256" s="173"/>
      <c r="AA256" s="173"/>
      <c r="AB256" s="173"/>
      <c r="AC256" s="174"/>
      <c r="AE256" s="507"/>
      <c r="AG256" s="507"/>
      <c r="AI256" s="507"/>
      <c r="AK256" s="202"/>
    </row>
    <row r="257" spans="4:37" ht="12.75" customHeight="1" outlineLevel="1">
      <c r="D257" s="106" t="str">
        <f>'Line Items'!D1007</f>
        <v>[Rolling Stock - Vehicles Line 46]</v>
      </c>
      <c r="E257" s="89"/>
      <c r="F257" s="107" t="str">
        <f t="shared" si="18"/>
        <v>Veh</v>
      </c>
      <c r="G257" s="173"/>
      <c r="H257" s="173"/>
      <c r="I257" s="173"/>
      <c r="J257" s="173"/>
      <c r="K257" s="173"/>
      <c r="L257" s="173"/>
      <c r="M257" s="173"/>
      <c r="N257" s="173"/>
      <c r="O257" s="173"/>
      <c r="P257" s="173"/>
      <c r="Q257" s="173"/>
      <c r="R257" s="173"/>
      <c r="S257" s="173"/>
      <c r="T257" s="173"/>
      <c r="U257" s="173"/>
      <c r="V257" s="173"/>
      <c r="W257" s="173"/>
      <c r="X257" s="173"/>
      <c r="Y257" s="173"/>
      <c r="Z257" s="173"/>
      <c r="AA257" s="173"/>
      <c r="AB257" s="173"/>
      <c r="AC257" s="174"/>
      <c r="AE257" s="507"/>
      <c r="AG257" s="507"/>
      <c r="AI257" s="507"/>
      <c r="AK257" s="202"/>
    </row>
    <row r="258" spans="4:37" ht="12.75" customHeight="1" outlineLevel="1">
      <c r="D258" s="106" t="str">
        <f>'Line Items'!D1008</f>
        <v>[Rolling Stock - Vehicles Line 47]</v>
      </c>
      <c r="E258" s="89"/>
      <c r="F258" s="107" t="str">
        <f t="shared" si="18"/>
        <v>Veh</v>
      </c>
      <c r="G258" s="173"/>
      <c r="H258" s="173"/>
      <c r="I258" s="173"/>
      <c r="J258" s="173"/>
      <c r="K258" s="173"/>
      <c r="L258" s="173"/>
      <c r="M258" s="173"/>
      <c r="N258" s="173"/>
      <c r="O258" s="173"/>
      <c r="P258" s="173"/>
      <c r="Q258" s="173"/>
      <c r="R258" s="173"/>
      <c r="S258" s="173"/>
      <c r="T258" s="173"/>
      <c r="U258" s="173"/>
      <c r="V258" s="173"/>
      <c r="W258" s="173"/>
      <c r="X258" s="173"/>
      <c r="Y258" s="173"/>
      <c r="Z258" s="173"/>
      <c r="AA258" s="173"/>
      <c r="AB258" s="173"/>
      <c r="AC258" s="174"/>
      <c r="AE258" s="507"/>
      <c r="AG258" s="507"/>
      <c r="AI258" s="507"/>
      <c r="AK258" s="202"/>
    </row>
    <row r="259" spans="4:37" ht="12.75" customHeight="1" outlineLevel="1">
      <c r="D259" s="106" t="str">
        <f>'Line Items'!D1009</f>
        <v>[Rolling Stock - Vehicles Line 48]</v>
      </c>
      <c r="E259" s="89"/>
      <c r="F259" s="107" t="str">
        <f t="shared" si="18"/>
        <v>Veh</v>
      </c>
      <c r="G259" s="173"/>
      <c r="H259" s="173"/>
      <c r="I259" s="173"/>
      <c r="J259" s="173"/>
      <c r="K259" s="173"/>
      <c r="L259" s="173"/>
      <c r="M259" s="173"/>
      <c r="N259" s="173"/>
      <c r="O259" s="173"/>
      <c r="P259" s="173"/>
      <c r="Q259" s="173"/>
      <c r="R259" s="173"/>
      <c r="S259" s="173"/>
      <c r="T259" s="173"/>
      <c r="U259" s="173"/>
      <c r="V259" s="173"/>
      <c r="W259" s="173"/>
      <c r="X259" s="173"/>
      <c r="Y259" s="173"/>
      <c r="Z259" s="173"/>
      <c r="AA259" s="173"/>
      <c r="AB259" s="173"/>
      <c r="AC259" s="174"/>
      <c r="AE259" s="507"/>
      <c r="AG259" s="507"/>
      <c r="AI259" s="507"/>
      <c r="AK259" s="202"/>
    </row>
    <row r="260" spans="4:37" ht="12.75" customHeight="1" outlineLevel="1">
      <c r="D260" s="106" t="str">
        <f>'Line Items'!D1010</f>
        <v>[Rolling Stock - Vehicles Line 49]</v>
      </c>
      <c r="E260" s="89"/>
      <c r="F260" s="107" t="str">
        <f t="shared" si="18"/>
        <v>Veh</v>
      </c>
      <c r="G260" s="173"/>
      <c r="H260" s="173"/>
      <c r="I260" s="173"/>
      <c r="J260" s="173"/>
      <c r="K260" s="173"/>
      <c r="L260" s="173"/>
      <c r="M260" s="173"/>
      <c r="N260" s="173"/>
      <c r="O260" s="173"/>
      <c r="P260" s="173"/>
      <c r="Q260" s="173"/>
      <c r="R260" s="173"/>
      <c r="S260" s="173"/>
      <c r="T260" s="173"/>
      <c r="U260" s="173"/>
      <c r="V260" s="173"/>
      <c r="W260" s="173"/>
      <c r="X260" s="173"/>
      <c r="Y260" s="173"/>
      <c r="Z260" s="173"/>
      <c r="AA260" s="173"/>
      <c r="AB260" s="173"/>
      <c r="AC260" s="174"/>
      <c r="AE260" s="507"/>
      <c r="AG260" s="507"/>
      <c r="AI260" s="507"/>
      <c r="AK260" s="202"/>
    </row>
    <row r="261" spans="4:37" ht="12.75" customHeight="1" outlineLevel="1">
      <c r="D261" s="106" t="str">
        <f>'Line Items'!D1011</f>
        <v>[Rolling Stock - Vehicles Line 50]</v>
      </c>
      <c r="E261" s="89"/>
      <c r="F261" s="107" t="str">
        <f t="shared" si="18"/>
        <v>Veh</v>
      </c>
      <c r="G261" s="173"/>
      <c r="H261" s="173"/>
      <c r="I261" s="173"/>
      <c r="J261" s="173"/>
      <c r="K261" s="173"/>
      <c r="L261" s="173"/>
      <c r="M261" s="173"/>
      <c r="N261" s="173"/>
      <c r="O261" s="173"/>
      <c r="P261" s="173"/>
      <c r="Q261" s="173"/>
      <c r="R261" s="173"/>
      <c r="S261" s="173"/>
      <c r="T261" s="173"/>
      <c r="U261" s="173"/>
      <c r="V261" s="173"/>
      <c r="W261" s="173"/>
      <c r="X261" s="173"/>
      <c r="Y261" s="173"/>
      <c r="Z261" s="173"/>
      <c r="AA261" s="173"/>
      <c r="AB261" s="173"/>
      <c r="AC261" s="174"/>
      <c r="AE261" s="507"/>
      <c r="AG261" s="507"/>
      <c r="AI261" s="507"/>
      <c r="AK261" s="202"/>
    </row>
    <row r="262" spans="4:37" ht="12.75" customHeight="1" outlineLevel="1">
      <c r="D262" s="106" t="str">
        <f>'Line Items'!D1012</f>
        <v>[Rolling Stock - Vehicles Line 51]</v>
      </c>
      <c r="E262" s="89"/>
      <c r="F262" s="107" t="str">
        <f t="shared" si="18"/>
        <v>Veh</v>
      </c>
      <c r="G262" s="173"/>
      <c r="H262" s="173"/>
      <c r="I262" s="173"/>
      <c r="J262" s="173"/>
      <c r="K262" s="173"/>
      <c r="L262" s="173"/>
      <c r="M262" s="173"/>
      <c r="N262" s="173"/>
      <c r="O262" s="173"/>
      <c r="P262" s="173"/>
      <c r="Q262" s="173"/>
      <c r="R262" s="173"/>
      <c r="S262" s="173"/>
      <c r="T262" s="173"/>
      <c r="U262" s="173"/>
      <c r="V262" s="173"/>
      <c r="W262" s="173"/>
      <c r="X262" s="173"/>
      <c r="Y262" s="173"/>
      <c r="Z262" s="173"/>
      <c r="AA262" s="173"/>
      <c r="AB262" s="173"/>
      <c r="AC262" s="174"/>
      <c r="AE262" s="507"/>
      <c r="AG262" s="507"/>
      <c r="AI262" s="507"/>
      <c r="AK262" s="202"/>
    </row>
    <row r="263" spans="4:37" ht="12.75" customHeight="1" outlineLevel="1">
      <c r="D263" s="106" t="str">
        <f>'Line Items'!D1013</f>
        <v>[Rolling Stock - Vehicles Line 52]</v>
      </c>
      <c r="E263" s="89"/>
      <c r="F263" s="107" t="str">
        <f t="shared" si="18"/>
        <v>Veh</v>
      </c>
      <c r="G263" s="173"/>
      <c r="H263" s="173"/>
      <c r="I263" s="173"/>
      <c r="J263" s="173"/>
      <c r="K263" s="173"/>
      <c r="L263" s="173"/>
      <c r="M263" s="173"/>
      <c r="N263" s="173"/>
      <c r="O263" s="173"/>
      <c r="P263" s="173"/>
      <c r="Q263" s="173"/>
      <c r="R263" s="173"/>
      <c r="S263" s="173"/>
      <c r="T263" s="173"/>
      <c r="U263" s="173"/>
      <c r="V263" s="173"/>
      <c r="W263" s="173"/>
      <c r="X263" s="173"/>
      <c r="Y263" s="173"/>
      <c r="Z263" s="173"/>
      <c r="AA263" s="173"/>
      <c r="AB263" s="173"/>
      <c r="AC263" s="174"/>
      <c r="AE263" s="507"/>
      <c r="AG263" s="507"/>
      <c r="AI263" s="507"/>
      <c r="AK263" s="202"/>
    </row>
    <row r="264" spans="4:37" ht="12.75" customHeight="1" outlineLevel="1">
      <c r="D264" s="106" t="str">
        <f>'Line Items'!D1014</f>
        <v>[Rolling Stock - Vehicles Line 53]</v>
      </c>
      <c r="E264" s="89"/>
      <c r="F264" s="107" t="str">
        <f t="shared" si="18"/>
        <v>Veh</v>
      </c>
      <c r="G264" s="173"/>
      <c r="H264" s="173"/>
      <c r="I264" s="173"/>
      <c r="J264" s="173"/>
      <c r="K264" s="173"/>
      <c r="L264" s="173"/>
      <c r="M264" s="173"/>
      <c r="N264" s="173"/>
      <c r="O264" s="173"/>
      <c r="P264" s="173"/>
      <c r="Q264" s="173"/>
      <c r="R264" s="173"/>
      <c r="S264" s="173"/>
      <c r="T264" s="173"/>
      <c r="U264" s="173"/>
      <c r="V264" s="173"/>
      <c r="W264" s="173"/>
      <c r="X264" s="173"/>
      <c r="Y264" s="173"/>
      <c r="Z264" s="173"/>
      <c r="AA264" s="173"/>
      <c r="AB264" s="173"/>
      <c r="AC264" s="174"/>
      <c r="AE264" s="507"/>
      <c r="AG264" s="507"/>
      <c r="AI264" s="507"/>
      <c r="AK264" s="202"/>
    </row>
    <row r="265" spans="4:37" ht="12.75" customHeight="1" outlineLevel="1">
      <c r="D265" s="106" t="str">
        <f>'Line Items'!D1015</f>
        <v>[Rolling Stock - Vehicles Line 54]</v>
      </c>
      <c r="E265" s="89"/>
      <c r="F265" s="107" t="str">
        <f t="shared" si="18"/>
        <v>Veh</v>
      </c>
      <c r="G265" s="173"/>
      <c r="H265" s="173"/>
      <c r="I265" s="173"/>
      <c r="J265" s="173"/>
      <c r="K265" s="173"/>
      <c r="L265" s="173"/>
      <c r="M265" s="173"/>
      <c r="N265" s="173"/>
      <c r="O265" s="173"/>
      <c r="P265" s="173"/>
      <c r="Q265" s="173"/>
      <c r="R265" s="173"/>
      <c r="S265" s="173"/>
      <c r="T265" s="173"/>
      <c r="U265" s="173"/>
      <c r="V265" s="173"/>
      <c r="W265" s="173"/>
      <c r="X265" s="173"/>
      <c r="Y265" s="173"/>
      <c r="Z265" s="173"/>
      <c r="AA265" s="173"/>
      <c r="AB265" s="173"/>
      <c r="AC265" s="174"/>
      <c r="AE265" s="507"/>
      <c r="AG265" s="507"/>
      <c r="AI265" s="507"/>
      <c r="AK265" s="202"/>
    </row>
    <row r="266" spans="4:37" ht="12.75" customHeight="1" outlineLevel="1">
      <c r="D266" s="106" t="str">
        <f>'Line Items'!D1016</f>
        <v>[Rolling Stock - Vehicles Line 55]</v>
      </c>
      <c r="E266" s="89"/>
      <c r="F266" s="107" t="str">
        <f t="shared" si="18"/>
        <v>Veh</v>
      </c>
      <c r="G266" s="173"/>
      <c r="H266" s="173"/>
      <c r="I266" s="173"/>
      <c r="J266" s="173"/>
      <c r="K266" s="173"/>
      <c r="L266" s="173"/>
      <c r="M266" s="173"/>
      <c r="N266" s="173"/>
      <c r="O266" s="173"/>
      <c r="P266" s="173"/>
      <c r="Q266" s="173"/>
      <c r="R266" s="173"/>
      <c r="S266" s="173"/>
      <c r="T266" s="173"/>
      <c r="U266" s="173"/>
      <c r="V266" s="173"/>
      <c r="W266" s="173"/>
      <c r="X266" s="173"/>
      <c r="Y266" s="173"/>
      <c r="Z266" s="173"/>
      <c r="AA266" s="173"/>
      <c r="AB266" s="173"/>
      <c r="AC266" s="174"/>
      <c r="AE266" s="507"/>
      <c r="AG266" s="507"/>
      <c r="AI266" s="507"/>
      <c r="AK266" s="202"/>
    </row>
    <row r="267" spans="4:37" ht="12.75" customHeight="1" outlineLevel="1">
      <c r="D267" s="106" t="str">
        <f>'Line Items'!D1017</f>
        <v>[Rolling Stock - Vehicles Line 56]</v>
      </c>
      <c r="E267" s="89"/>
      <c r="F267" s="107" t="str">
        <f t="shared" si="18"/>
        <v>Veh</v>
      </c>
      <c r="G267" s="173"/>
      <c r="H267" s="173"/>
      <c r="I267" s="173"/>
      <c r="J267" s="173"/>
      <c r="K267" s="173"/>
      <c r="L267" s="173"/>
      <c r="M267" s="173"/>
      <c r="N267" s="173"/>
      <c r="O267" s="173"/>
      <c r="P267" s="173"/>
      <c r="Q267" s="173"/>
      <c r="R267" s="173"/>
      <c r="S267" s="173"/>
      <c r="T267" s="173"/>
      <c r="U267" s="173"/>
      <c r="V267" s="173"/>
      <c r="W267" s="173"/>
      <c r="X267" s="173"/>
      <c r="Y267" s="173"/>
      <c r="Z267" s="173"/>
      <c r="AA267" s="173"/>
      <c r="AB267" s="173"/>
      <c r="AC267" s="174"/>
      <c r="AE267" s="507"/>
      <c r="AG267" s="507"/>
      <c r="AI267" s="507"/>
      <c r="AK267" s="202"/>
    </row>
    <row r="268" spans="4:37" ht="12.75" customHeight="1" outlineLevel="1">
      <c r="D268" s="106" t="str">
        <f>'Line Items'!D1018</f>
        <v>[Rolling Stock - Vehicles Line 57]</v>
      </c>
      <c r="E268" s="89"/>
      <c r="F268" s="107" t="str">
        <f t="shared" si="18"/>
        <v>Veh</v>
      </c>
      <c r="G268" s="173"/>
      <c r="H268" s="173"/>
      <c r="I268" s="173"/>
      <c r="J268" s="173"/>
      <c r="K268" s="173"/>
      <c r="L268" s="173"/>
      <c r="M268" s="173"/>
      <c r="N268" s="173"/>
      <c r="O268" s="173"/>
      <c r="P268" s="173"/>
      <c r="Q268" s="173"/>
      <c r="R268" s="173"/>
      <c r="S268" s="173"/>
      <c r="T268" s="173"/>
      <c r="U268" s="173"/>
      <c r="V268" s="173"/>
      <c r="W268" s="173"/>
      <c r="X268" s="173"/>
      <c r="Y268" s="173"/>
      <c r="Z268" s="173"/>
      <c r="AA268" s="173"/>
      <c r="AB268" s="173"/>
      <c r="AC268" s="174"/>
      <c r="AE268" s="507"/>
      <c r="AG268" s="507"/>
      <c r="AI268" s="507"/>
      <c r="AK268" s="202"/>
    </row>
    <row r="269" spans="4:37" ht="12.75" customHeight="1" outlineLevel="1">
      <c r="D269" s="106" t="str">
        <f>'Line Items'!D1019</f>
        <v>[Rolling Stock - Vehicles Line 58]</v>
      </c>
      <c r="E269" s="89"/>
      <c r="F269" s="107" t="str">
        <f t="shared" si="18"/>
        <v>Veh</v>
      </c>
      <c r="G269" s="173"/>
      <c r="H269" s="173"/>
      <c r="I269" s="173"/>
      <c r="J269" s="173"/>
      <c r="K269" s="173"/>
      <c r="L269" s="173"/>
      <c r="M269" s="173"/>
      <c r="N269" s="173"/>
      <c r="O269" s="173"/>
      <c r="P269" s="173"/>
      <c r="Q269" s="173"/>
      <c r="R269" s="173"/>
      <c r="S269" s="173"/>
      <c r="T269" s="173"/>
      <c r="U269" s="173"/>
      <c r="V269" s="173"/>
      <c r="W269" s="173"/>
      <c r="X269" s="173"/>
      <c r="Y269" s="173"/>
      <c r="Z269" s="173"/>
      <c r="AA269" s="173"/>
      <c r="AB269" s="173"/>
      <c r="AC269" s="174"/>
      <c r="AE269" s="507"/>
      <c r="AG269" s="507"/>
      <c r="AI269" s="507"/>
      <c r="AK269" s="202"/>
    </row>
    <row r="270" spans="4:37" ht="12.75" customHeight="1" outlineLevel="1">
      <c r="D270" s="106" t="str">
        <f>'Line Items'!D1020</f>
        <v>[Rolling Stock - Vehicles Line 59]</v>
      </c>
      <c r="E270" s="89"/>
      <c r="F270" s="107" t="str">
        <f t="shared" si="18"/>
        <v>Veh</v>
      </c>
      <c r="G270" s="173"/>
      <c r="H270" s="173"/>
      <c r="I270" s="173"/>
      <c r="J270" s="173"/>
      <c r="K270" s="173"/>
      <c r="L270" s="173"/>
      <c r="M270" s="173"/>
      <c r="N270" s="173"/>
      <c r="O270" s="173"/>
      <c r="P270" s="173"/>
      <c r="Q270" s="173"/>
      <c r="R270" s="173"/>
      <c r="S270" s="173"/>
      <c r="T270" s="173"/>
      <c r="U270" s="173"/>
      <c r="V270" s="173"/>
      <c r="W270" s="173"/>
      <c r="X270" s="173"/>
      <c r="Y270" s="173"/>
      <c r="Z270" s="173"/>
      <c r="AA270" s="173"/>
      <c r="AB270" s="173"/>
      <c r="AC270" s="174"/>
      <c r="AE270" s="507"/>
      <c r="AG270" s="507"/>
      <c r="AI270" s="507"/>
      <c r="AK270" s="202"/>
    </row>
    <row r="271" spans="4:37" ht="12.75" customHeight="1" outlineLevel="1">
      <c r="D271" s="117" t="str">
        <f>'Line Items'!D1021</f>
        <v>[Rolling Stock - Vehicles Line 60]</v>
      </c>
      <c r="E271" s="175"/>
      <c r="F271" s="118" t="str">
        <f>F270</f>
        <v>Veh</v>
      </c>
      <c r="G271" s="176"/>
      <c r="H271" s="176"/>
      <c r="I271" s="176"/>
      <c r="J271" s="176"/>
      <c r="K271" s="176"/>
      <c r="L271" s="176"/>
      <c r="M271" s="176"/>
      <c r="N271" s="176"/>
      <c r="O271" s="176"/>
      <c r="P271" s="176"/>
      <c r="Q271" s="176"/>
      <c r="R271" s="176"/>
      <c r="S271" s="176"/>
      <c r="T271" s="176"/>
      <c r="U271" s="176"/>
      <c r="V271" s="176"/>
      <c r="W271" s="176"/>
      <c r="X271" s="176"/>
      <c r="Y271" s="176"/>
      <c r="Z271" s="176"/>
      <c r="AA271" s="176"/>
      <c r="AB271" s="176"/>
      <c r="AC271" s="177"/>
      <c r="AE271" s="508"/>
      <c r="AG271" s="508"/>
      <c r="AI271" s="508"/>
      <c r="AK271" s="195"/>
    </row>
    <row r="272" spans="4:37" ht="12.75" customHeight="1" outlineLevel="1">
      <c r="G272" s="90"/>
      <c r="H272" s="90"/>
      <c r="I272" s="90"/>
      <c r="J272" s="90"/>
      <c r="K272" s="90"/>
      <c r="L272" s="90"/>
      <c r="M272" s="90"/>
      <c r="N272" s="90"/>
      <c r="O272" s="90"/>
      <c r="P272" s="90"/>
      <c r="Q272" s="90"/>
      <c r="R272" s="90"/>
      <c r="S272" s="90"/>
      <c r="T272" s="90"/>
      <c r="U272" s="90"/>
      <c r="V272" s="90"/>
      <c r="W272" s="90"/>
      <c r="X272" s="90"/>
      <c r="Y272" s="90"/>
      <c r="Z272" s="90"/>
      <c r="AA272" s="90"/>
      <c r="AB272" s="90"/>
      <c r="AC272" s="90"/>
      <c r="AE272" s="90"/>
      <c r="AG272" s="90"/>
      <c r="AI272" s="90"/>
    </row>
    <row r="273" spans="3:37" ht="12.75" customHeight="1" outlineLevel="1">
      <c r="D273" s="216" t="str">
        <f>"Total "&amp;C211</f>
        <v>Total Number of Vehicles Diagrammed</v>
      </c>
      <c r="E273" s="217"/>
      <c r="F273" s="218" t="str">
        <f>F271</f>
        <v>Veh</v>
      </c>
      <c r="G273" s="219">
        <f t="shared" ref="G273:AB273" si="19">SUM(G212:G271)</f>
        <v>0</v>
      </c>
      <c r="H273" s="219">
        <f t="shared" si="19"/>
        <v>0</v>
      </c>
      <c r="I273" s="219">
        <f t="shared" si="19"/>
        <v>0</v>
      </c>
      <c r="J273" s="219">
        <f t="shared" si="19"/>
        <v>0</v>
      </c>
      <c r="K273" s="219">
        <f t="shared" si="19"/>
        <v>0</v>
      </c>
      <c r="L273" s="219">
        <f t="shared" si="19"/>
        <v>0</v>
      </c>
      <c r="M273" s="219">
        <f t="shared" si="19"/>
        <v>0</v>
      </c>
      <c r="N273" s="219">
        <f t="shared" si="19"/>
        <v>0</v>
      </c>
      <c r="O273" s="219">
        <f t="shared" si="19"/>
        <v>0</v>
      </c>
      <c r="P273" s="219">
        <f t="shared" si="19"/>
        <v>0</v>
      </c>
      <c r="Q273" s="219">
        <f t="shared" si="19"/>
        <v>0</v>
      </c>
      <c r="R273" s="219">
        <f t="shared" si="19"/>
        <v>0</v>
      </c>
      <c r="S273" s="219">
        <f t="shared" si="19"/>
        <v>0</v>
      </c>
      <c r="T273" s="219">
        <f t="shared" si="19"/>
        <v>0</v>
      </c>
      <c r="U273" s="219">
        <f t="shared" si="19"/>
        <v>0</v>
      </c>
      <c r="V273" s="219">
        <f t="shared" si="19"/>
        <v>0</v>
      </c>
      <c r="W273" s="219">
        <f t="shared" si="19"/>
        <v>0</v>
      </c>
      <c r="X273" s="219">
        <f t="shared" si="19"/>
        <v>0</v>
      </c>
      <c r="Y273" s="219">
        <f t="shared" si="19"/>
        <v>0</v>
      </c>
      <c r="Z273" s="219">
        <f t="shared" si="19"/>
        <v>0</v>
      </c>
      <c r="AA273" s="219">
        <f t="shared" si="19"/>
        <v>0</v>
      </c>
      <c r="AB273" s="219">
        <f t="shared" si="19"/>
        <v>0</v>
      </c>
      <c r="AC273" s="220">
        <f t="shared" ref="AC273" si="20">SUM(AC212:AC271)</f>
        <v>0</v>
      </c>
      <c r="AE273" s="509">
        <f t="shared" ref="AE273" si="21">SUM(AE212:AE271)</f>
        <v>0</v>
      </c>
      <c r="AG273" s="509">
        <f t="shared" ref="AG273" si="22">SUM(AG212:AG271)</f>
        <v>0</v>
      </c>
      <c r="AI273" s="509">
        <f t="shared" ref="AI273" si="23">SUM(AI212:AI271)</f>
        <v>0</v>
      </c>
      <c r="AK273" s="222"/>
    </row>
    <row r="274" spans="3:37" ht="12.75" customHeight="1" outlineLevel="1">
      <c r="G274" s="90"/>
      <c r="H274" s="90"/>
      <c r="I274" s="90"/>
      <c r="J274" s="90"/>
      <c r="K274" s="90"/>
      <c r="L274" s="90"/>
      <c r="M274" s="90"/>
      <c r="N274" s="90"/>
      <c r="O274" s="90"/>
      <c r="P274" s="90"/>
      <c r="Q274" s="90"/>
      <c r="R274" s="90"/>
      <c r="S274" s="90"/>
      <c r="T274" s="90"/>
      <c r="U274" s="90"/>
      <c r="V274" s="90"/>
      <c r="W274" s="90"/>
      <c r="X274" s="90"/>
      <c r="Y274" s="90"/>
      <c r="Z274" s="90"/>
      <c r="AA274" s="90"/>
      <c r="AB274" s="90"/>
      <c r="AC274" s="90"/>
      <c r="AE274" s="90"/>
      <c r="AG274" s="90"/>
      <c r="AI274" s="90"/>
    </row>
    <row r="275" spans="3:37" ht="12.75" customHeight="1" outlineLevel="1">
      <c r="C275" s="138" t="s">
        <v>462</v>
      </c>
      <c r="G275" s="90"/>
      <c r="H275" s="90"/>
      <c r="I275" s="90"/>
      <c r="J275" s="90"/>
      <c r="K275" s="90"/>
      <c r="L275" s="90"/>
      <c r="M275" s="90"/>
      <c r="N275" s="90"/>
      <c r="O275" s="90"/>
      <c r="P275" s="90"/>
      <c r="Q275" s="90"/>
      <c r="R275" s="90"/>
      <c r="S275" s="90"/>
      <c r="T275" s="90"/>
      <c r="U275" s="90"/>
      <c r="V275" s="90"/>
      <c r="W275" s="90"/>
      <c r="X275" s="90"/>
      <c r="Y275" s="90"/>
      <c r="Z275" s="90"/>
      <c r="AA275" s="90"/>
      <c r="AB275" s="90"/>
      <c r="AC275" s="90"/>
      <c r="AE275" s="90"/>
      <c r="AG275" s="90"/>
      <c r="AI275" s="90"/>
    </row>
    <row r="276" spans="3:37" ht="12.75" customHeight="1" outlineLevel="1">
      <c r="D276" s="100" t="str">
        <f>'Line Items'!D1025</f>
        <v>ME202 - Class 150/1 Angel Trains</v>
      </c>
      <c r="E276" s="85"/>
      <c r="F276" s="101" t="s">
        <v>86</v>
      </c>
      <c r="G276" s="171"/>
      <c r="H276" s="171"/>
      <c r="I276" s="171"/>
      <c r="J276" s="171"/>
      <c r="K276" s="171"/>
      <c r="L276" s="171"/>
      <c r="M276" s="171"/>
      <c r="N276" s="171"/>
      <c r="O276" s="171"/>
      <c r="P276" s="171"/>
      <c r="Q276" s="171"/>
      <c r="R276" s="171"/>
      <c r="S276" s="171"/>
      <c r="T276" s="171"/>
      <c r="U276" s="171"/>
      <c r="V276" s="171"/>
      <c r="W276" s="171"/>
      <c r="X276" s="171"/>
      <c r="Y276" s="171"/>
      <c r="Z276" s="171"/>
      <c r="AA276" s="171"/>
      <c r="AB276" s="171"/>
      <c r="AC276" s="185"/>
      <c r="AE276" s="511"/>
      <c r="AG276" s="511"/>
      <c r="AI276" s="511"/>
      <c r="AK276" s="427"/>
    </row>
    <row r="277" spans="3:37" ht="12.75" customHeight="1" outlineLevel="1">
      <c r="D277" s="106" t="str">
        <f>'Line Items'!D1026</f>
        <v>ME203 - Class 153/1 Porterbrook</v>
      </c>
      <c r="E277" s="89"/>
      <c r="F277" s="107" t="str">
        <f t="shared" ref="F277:F334" si="24">F276</f>
        <v>Unit</v>
      </c>
      <c r="G277" s="173"/>
      <c r="H277" s="173"/>
      <c r="I277" s="173"/>
      <c r="J277" s="173"/>
      <c r="K277" s="173"/>
      <c r="L277" s="173"/>
      <c r="M277" s="173"/>
      <c r="N277" s="173"/>
      <c r="O277" s="173"/>
      <c r="P277" s="173"/>
      <c r="Q277" s="173"/>
      <c r="R277" s="173"/>
      <c r="S277" s="173"/>
      <c r="T277" s="173"/>
      <c r="U277" s="173"/>
      <c r="V277" s="173"/>
      <c r="W277" s="173"/>
      <c r="X277" s="173"/>
      <c r="Y277" s="173"/>
      <c r="Z277" s="173"/>
      <c r="AA277" s="173"/>
      <c r="AB277" s="173"/>
      <c r="AC277" s="174"/>
      <c r="AE277" s="507"/>
      <c r="AG277" s="507"/>
      <c r="AI277" s="507"/>
      <c r="AK277" s="202"/>
    </row>
    <row r="278" spans="3:37" ht="12.75" customHeight="1" outlineLevel="1">
      <c r="D278" s="106" t="str">
        <f>'Line Items'!D1027</f>
        <v>ME206 - Class 170/5 Porterbrook</v>
      </c>
      <c r="E278" s="89"/>
      <c r="F278" s="107" t="str">
        <f t="shared" si="24"/>
        <v>Unit</v>
      </c>
      <c r="G278" s="173"/>
      <c r="H278" s="173"/>
      <c r="I278" s="173"/>
      <c r="J278" s="173"/>
      <c r="K278" s="173"/>
      <c r="L278" s="173"/>
      <c r="M278" s="173"/>
      <c r="N278" s="173"/>
      <c r="O278" s="173"/>
      <c r="P278" s="173"/>
      <c r="Q278" s="173"/>
      <c r="R278" s="173"/>
      <c r="S278" s="173"/>
      <c r="T278" s="173"/>
      <c r="U278" s="173"/>
      <c r="V278" s="173"/>
      <c r="W278" s="173"/>
      <c r="X278" s="173"/>
      <c r="Y278" s="173"/>
      <c r="Z278" s="173"/>
      <c r="AA278" s="173"/>
      <c r="AB278" s="173"/>
      <c r="AC278" s="174"/>
      <c r="AE278" s="507"/>
      <c r="AG278" s="507"/>
      <c r="AI278" s="507"/>
      <c r="AK278" s="202"/>
    </row>
    <row r="279" spans="3:37" ht="12.75" customHeight="1" outlineLevel="1">
      <c r="D279" s="106" t="str">
        <f>'Line Items'!D1028</f>
        <v>ME207 - Class 170/6 Porterbrook</v>
      </c>
      <c r="E279" s="89"/>
      <c r="F279" s="107" t="str">
        <f t="shared" si="24"/>
        <v>Unit</v>
      </c>
      <c r="G279" s="173"/>
      <c r="H279" s="173"/>
      <c r="I279" s="173"/>
      <c r="J279" s="173"/>
      <c r="K279" s="173"/>
      <c r="L279" s="173"/>
      <c r="M279" s="173"/>
      <c r="N279" s="173"/>
      <c r="O279" s="173"/>
      <c r="P279" s="173"/>
      <c r="Q279" s="173"/>
      <c r="R279" s="173"/>
      <c r="S279" s="173"/>
      <c r="T279" s="173"/>
      <c r="U279" s="173"/>
      <c r="V279" s="173"/>
      <c r="W279" s="173"/>
      <c r="X279" s="173"/>
      <c r="Y279" s="173"/>
      <c r="Z279" s="173"/>
      <c r="AA279" s="173"/>
      <c r="AB279" s="173"/>
      <c r="AC279" s="174"/>
      <c r="AE279" s="507"/>
      <c r="AG279" s="507"/>
      <c r="AI279" s="507"/>
      <c r="AK279" s="202"/>
    </row>
    <row r="280" spans="3:37" ht="12.75" customHeight="1" outlineLevel="1">
      <c r="D280" s="106" t="str">
        <f>'Line Items'!D1029</f>
        <v>ME208 - Class 172/2 Porterbrook</v>
      </c>
      <c r="E280" s="89"/>
      <c r="F280" s="107" t="str">
        <f t="shared" si="24"/>
        <v>Unit</v>
      </c>
      <c r="G280" s="173"/>
      <c r="H280" s="173"/>
      <c r="I280" s="173"/>
      <c r="J280" s="173"/>
      <c r="K280" s="173"/>
      <c r="L280" s="173"/>
      <c r="M280" s="173"/>
      <c r="N280" s="173"/>
      <c r="O280" s="173"/>
      <c r="P280" s="173"/>
      <c r="Q280" s="173"/>
      <c r="R280" s="173"/>
      <c r="S280" s="173"/>
      <c r="T280" s="173"/>
      <c r="U280" s="173"/>
      <c r="V280" s="173"/>
      <c r="W280" s="173"/>
      <c r="X280" s="173"/>
      <c r="Y280" s="173"/>
      <c r="Z280" s="173"/>
      <c r="AA280" s="173"/>
      <c r="AB280" s="173"/>
      <c r="AC280" s="174"/>
      <c r="AE280" s="507"/>
      <c r="AG280" s="507"/>
      <c r="AI280" s="507"/>
      <c r="AK280" s="202"/>
    </row>
    <row r="281" spans="3:37" ht="12.75" customHeight="1" outlineLevel="1">
      <c r="D281" s="106" t="str">
        <f>'Line Items'!D1030</f>
        <v>ME209 - Class 172/3 Porterbrook</v>
      </c>
      <c r="E281" s="89"/>
      <c r="F281" s="107" t="str">
        <f t="shared" si="24"/>
        <v>Unit</v>
      </c>
      <c r="G281" s="173"/>
      <c r="H281" s="173"/>
      <c r="I281" s="173"/>
      <c r="J281" s="173"/>
      <c r="K281" s="173"/>
      <c r="L281" s="173"/>
      <c r="M281" s="173"/>
      <c r="N281" s="173"/>
      <c r="O281" s="173"/>
      <c r="P281" s="173"/>
      <c r="Q281" s="173"/>
      <c r="R281" s="173"/>
      <c r="S281" s="173"/>
      <c r="T281" s="173"/>
      <c r="U281" s="173"/>
      <c r="V281" s="173"/>
      <c r="W281" s="173"/>
      <c r="X281" s="173"/>
      <c r="Y281" s="173"/>
      <c r="Z281" s="173"/>
      <c r="AA281" s="173"/>
      <c r="AB281" s="173"/>
      <c r="AC281" s="174"/>
      <c r="AE281" s="507"/>
      <c r="AG281" s="507"/>
      <c r="AI281" s="507"/>
      <c r="AK281" s="202"/>
    </row>
    <row r="282" spans="3:37" ht="12.75" customHeight="1" outlineLevel="1">
      <c r="D282" s="106" t="str">
        <f>'Line Items'!D1031</f>
        <v>ME216 - Class 139 PPM - Porterbrook</v>
      </c>
      <c r="E282" s="89"/>
      <c r="F282" s="107" t="str">
        <f t="shared" si="24"/>
        <v>Unit</v>
      </c>
      <c r="G282" s="173"/>
      <c r="H282" s="173"/>
      <c r="I282" s="173"/>
      <c r="J282" s="173"/>
      <c r="K282" s="173"/>
      <c r="L282" s="173"/>
      <c r="M282" s="173"/>
      <c r="N282" s="173"/>
      <c r="O282" s="173"/>
      <c r="P282" s="173"/>
      <c r="Q282" s="173"/>
      <c r="R282" s="173"/>
      <c r="S282" s="173"/>
      <c r="T282" s="173"/>
      <c r="U282" s="173"/>
      <c r="V282" s="173"/>
      <c r="W282" s="173"/>
      <c r="X282" s="173"/>
      <c r="Y282" s="173"/>
      <c r="Z282" s="173"/>
      <c r="AA282" s="173"/>
      <c r="AB282" s="173"/>
      <c r="AC282" s="174"/>
      <c r="AE282" s="507"/>
      <c r="AG282" s="507"/>
      <c r="AI282" s="507"/>
      <c r="AK282" s="202"/>
    </row>
    <row r="283" spans="3:37" ht="12.75" customHeight="1" outlineLevel="1">
      <c r="D283" s="106" t="str">
        <f>'Line Items'!D1032</f>
        <v>ME211 - Class 321/4  HSBC</v>
      </c>
      <c r="E283" s="89"/>
      <c r="F283" s="107" t="str">
        <f t="shared" si="24"/>
        <v>Unit</v>
      </c>
      <c r="G283" s="173"/>
      <c r="H283" s="173"/>
      <c r="I283" s="173"/>
      <c r="J283" s="173"/>
      <c r="K283" s="173"/>
      <c r="L283" s="173"/>
      <c r="M283" s="173"/>
      <c r="N283" s="173"/>
      <c r="O283" s="173"/>
      <c r="P283" s="173"/>
      <c r="Q283" s="173"/>
      <c r="R283" s="173"/>
      <c r="S283" s="173"/>
      <c r="T283" s="173"/>
      <c r="U283" s="173"/>
      <c r="V283" s="173"/>
      <c r="W283" s="173"/>
      <c r="X283" s="173"/>
      <c r="Y283" s="173"/>
      <c r="Z283" s="173"/>
      <c r="AA283" s="173"/>
      <c r="AB283" s="173"/>
      <c r="AC283" s="174"/>
      <c r="AE283" s="507"/>
      <c r="AG283" s="507"/>
      <c r="AI283" s="507"/>
      <c r="AK283" s="202"/>
    </row>
    <row r="284" spans="3:37" ht="12.75" customHeight="1" outlineLevel="1">
      <c r="D284" s="106" t="str">
        <f>'Line Items'!D1033</f>
        <v>ME212 - Class 323/3 Porterbrook</v>
      </c>
      <c r="E284" s="89"/>
      <c r="F284" s="107" t="str">
        <f t="shared" si="24"/>
        <v>Unit</v>
      </c>
      <c r="G284" s="173"/>
      <c r="H284" s="173"/>
      <c r="I284" s="173"/>
      <c r="J284" s="173"/>
      <c r="K284" s="173"/>
      <c r="L284" s="173"/>
      <c r="M284" s="173"/>
      <c r="N284" s="173"/>
      <c r="O284" s="173"/>
      <c r="P284" s="173"/>
      <c r="Q284" s="173"/>
      <c r="R284" s="173"/>
      <c r="S284" s="173"/>
      <c r="T284" s="173"/>
      <c r="U284" s="173"/>
      <c r="V284" s="173"/>
      <c r="W284" s="173"/>
      <c r="X284" s="173"/>
      <c r="Y284" s="173"/>
      <c r="Z284" s="173"/>
      <c r="AA284" s="173"/>
      <c r="AB284" s="173"/>
      <c r="AC284" s="174"/>
      <c r="AE284" s="507"/>
      <c r="AG284" s="507"/>
      <c r="AI284" s="507"/>
      <c r="AK284" s="202"/>
    </row>
    <row r="285" spans="3:37" ht="12.75" customHeight="1" outlineLevel="1">
      <c r="D285" s="106" t="str">
        <f>'Line Items'!D1034</f>
        <v>ME215 - Class 323 Centro (Porterbrook)</v>
      </c>
      <c r="E285" s="89"/>
      <c r="F285" s="107" t="str">
        <f t="shared" si="24"/>
        <v>Unit</v>
      </c>
      <c r="G285" s="173"/>
      <c r="H285" s="173"/>
      <c r="I285" s="173"/>
      <c r="J285" s="173"/>
      <c r="K285" s="173"/>
      <c r="L285" s="173"/>
      <c r="M285" s="173"/>
      <c r="N285" s="173"/>
      <c r="O285" s="173"/>
      <c r="P285" s="173"/>
      <c r="Q285" s="173"/>
      <c r="R285" s="173"/>
      <c r="S285" s="173"/>
      <c r="T285" s="173"/>
      <c r="U285" s="173"/>
      <c r="V285" s="173"/>
      <c r="W285" s="173"/>
      <c r="X285" s="173"/>
      <c r="Y285" s="173"/>
      <c r="Z285" s="173"/>
      <c r="AA285" s="173"/>
      <c r="AB285" s="173"/>
      <c r="AC285" s="174"/>
      <c r="AE285" s="507"/>
      <c r="AG285" s="507"/>
      <c r="AI285" s="507"/>
      <c r="AK285" s="202"/>
    </row>
    <row r="286" spans="3:37" ht="12.75" customHeight="1" outlineLevel="1">
      <c r="D286" s="106" t="str">
        <f>'Line Items'!D1035</f>
        <v>ME213 - Class 350/1 Angel Trains</v>
      </c>
      <c r="E286" s="89"/>
      <c r="F286" s="107" t="str">
        <f t="shared" si="24"/>
        <v>Unit</v>
      </c>
      <c r="G286" s="173"/>
      <c r="H286" s="173"/>
      <c r="I286" s="173"/>
      <c r="J286" s="173"/>
      <c r="K286" s="173"/>
      <c r="L286" s="173"/>
      <c r="M286" s="173"/>
      <c r="N286" s="173"/>
      <c r="O286" s="173"/>
      <c r="P286" s="173"/>
      <c r="Q286" s="173"/>
      <c r="R286" s="173"/>
      <c r="S286" s="173"/>
      <c r="T286" s="173"/>
      <c r="U286" s="173"/>
      <c r="V286" s="173"/>
      <c r="W286" s="173"/>
      <c r="X286" s="173"/>
      <c r="Y286" s="173"/>
      <c r="Z286" s="173"/>
      <c r="AA286" s="173"/>
      <c r="AB286" s="173"/>
      <c r="AC286" s="174"/>
      <c r="AE286" s="507"/>
      <c r="AG286" s="507"/>
      <c r="AI286" s="507"/>
      <c r="AK286" s="202"/>
    </row>
    <row r="287" spans="3:37" ht="12.75" customHeight="1" outlineLevel="1">
      <c r="D287" s="106" t="str">
        <f>'Line Items'!D1036</f>
        <v>ME214 - Class 350/2 Porterbrook</v>
      </c>
      <c r="E287" s="89"/>
      <c r="F287" s="107" t="str">
        <f t="shared" si="24"/>
        <v>Unit</v>
      </c>
      <c r="G287" s="173"/>
      <c r="H287" s="173"/>
      <c r="I287" s="173"/>
      <c r="J287" s="173"/>
      <c r="K287" s="173"/>
      <c r="L287" s="173"/>
      <c r="M287" s="173"/>
      <c r="N287" s="173"/>
      <c r="O287" s="173"/>
      <c r="P287" s="173"/>
      <c r="Q287" s="173"/>
      <c r="R287" s="173"/>
      <c r="S287" s="173"/>
      <c r="T287" s="173"/>
      <c r="U287" s="173"/>
      <c r="V287" s="173"/>
      <c r="W287" s="173"/>
      <c r="X287" s="173"/>
      <c r="Y287" s="173"/>
      <c r="Z287" s="173"/>
      <c r="AA287" s="173"/>
      <c r="AB287" s="173"/>
      <c r="AC287" s="174"/>
      <c r="AE287" s="507"/>
      <c r="AG287" s="507"/>
      <c r="AI287" s="507"/>
      <c r="AK287" s="202"/>
    </row>
    <row r="288" spans="3:37" ht="12.75" customHeight="1" outlineLevel="1">
      <c r="D288" s="106" t="str">
        <f>'Line Items'!D1037</f>
        <v>ME217 - Class 350/3 Angel</v>
      </c>
      <c r="E288" s="89"/>
      <c r="F288" s="107" t="str">
        <f t="shared" si="24"/>
        <v>Unit</v>
      </c>
      <c r="G288" s="173"/>
      <c r="H288" s="173"/>
      <c r="I288" s="173"/>
      <c r="J288" s="173"/>
      <c r="K288" s="173"/>
      <c r="L288" s="173"/>
      <c r="M288" s="173"/>
      <c r="N288" s="173"/>
      <c r="O288" s="173"/>
      <c r="P288" s="173"/>
      <c r="Q288" s="173"/>
      <c r="R288" s="173"/>
      <c r="S288" s="173"/>
      <c r="T288" s="173"/>
      <c r="U288" s="173"/>
      <c r="V288" s="173"/>
      <c r="W288" s="173"/>
      <c r="X288" s="173"/>
      <c r="Y288" s="173"/>
      <c r="Z288" s="173"/>
      <c r="AA288" s="173"/>
      <c r="AB288" s="173"/>
      <c r="AC288" s="174"/>
      <c r="AE288" s="507"/>
      <c r="AG288" s="507"/>
      <c r="AI288" s="507"/>
      <c r="AK288" s="202"/>
    </row>
    <row r="289" spans="4:37" ht="12.75" customHeight="1" outlineLevel="1">
      <c r="D289" s="106" t="str">
        <f>'Line Items'!D1038</f>
        <v>ME211 - Class 319 Porterbrook</v>
      </c>
      <c r="E289" s="89"/>
      <c r="F289" s="107" t="str">
        <f t="shared" si="24"/>
        <v>Unit</v>
      </c>
      <c r="G289" s="173"/>
      <c r="H289" s="173"/>
      <c r="I289" s="173"/>
      <c r="J289" s="173"/>
      <c r="K289" s="173"/>
      <c r="L289" s="173"/>
      <c r="M289" s="173"/>
      <c r="N289" s="173"/>
      <c r="O289" s="173"/>
      <c r="P289" s="173"/>
      <c r="Q289" s="173"/>
      <c r="R289" s="173"/>
      <c r="S289" s="173"/>
      <c r="T289" s="173"/>
      <c r="U289" s="173"/>
      <c r="V289" s="173"/>
      <c r="W289" s="173"/>
      <c r="X289" s="173"/>
      <c r="Y289" s="173"/>
      <c r="Z289" s="173"/>
      <c r="AA289" s="173"/>
      <c r="AB289" s="173"/>
      <c r="AC289" s="174"/>
      <c r="AE289" s="507"/>
      <c r="AG289" s="507"/>
      <c r="AI289" s="507"/>
      <c r="AK289" s="202"/>
    </row>
    <row r="290" spans="4:37" ht="12.75" customHeight="1" outlineLevel="1">
      <c r="D290" s="106" t="str">
        <f>'Line Items'!D1039</f>
        <v>[Rolling Stock - Units/Trains Line 15]</v>
      </c>
      <c r="E290" s="89"/>
      <c r="F290" s="107" t="str">
        <f t="shared" si="24"/>
        <v>Unit</v>
      </c>
      <c r="G290" s="173"/>
      <c r="H290" s="173"/>
      <c r="I290" s="173"/>
      <c r="J290" s="173"/>
      <c r="K290" s="173"/>
      <c r="L290" s="173"/>
      <c r="M290" s="173"/>
      <c r="N290" s="173"/>
      <c r="O290" s="173"/>
      <c r="P290" s="173"/>
      <c r="Q290" s="173"/>
      <c r="R290" s="173"/>
      <c r="S290" s="173"/>
      <c r="T290" s="173"/>
      <c r="U290" s="173"/>
      <c r="V290" s="173"/>
      <c r="W290" s="173"/>
      <c r="X290" s="173"/>
      <c r="Y290" s="173"/>
      <c r="Z290" s="173"/>
      <c r="AA290" s="173"/>
      <c r="AB290" s="173"/>
      <c r="AC290" s="174"/>
      <c r="AE290" s="507"/>
      <c r="AG290" s="507"/>
      <c r="AI290" s="507"/>
      <c r="AK290" s="202"/>
    </row>
    <row r="291" spans="4:37" ht="12.75" customHeight="1" outlineLevel="1">
      <c r="D291" s="106" t="str">
        <f>'Line Items'!D1040</f>
        <v>[Rolling Stock - Units/Trains Line 16]</v>
      </c>
      <c r="E291" s="89"/>
      <c r="F291" s="107" t="str">
        <f t="shared" si="24"/>
        <v>Unit</v>
      </c>
      <c r="G291" s="173"/>
      <c r="H291" s="173"/>
      <c r="I291" s="173"/>
      <c r="J291" s="173"/>
      <c r="K291" s="173"/>
      <c r="L291" s="173"/>
      <c r="M291" s="173"/>
      <c r="N291" s="173"/>
      <c r="O291" s="173"/>
      <c r="P291" s="173"/>
      <c r="Q291" s="173"/>
      <c r="R291" s="173"/>
      <c r="S291" s="173"/>
      <c r="T291" s="173"/>
      <c r="U291" s="173"/>
      <c r="V291" s="173"/>
      <c r="W291" s="173"/>
      <c r="X291" s="173"/>
      <c r="Y291" s="173"/>
      <c r="Z291" s="173"/>
      <c r="AA291" s="173"/>
      <c r="AB291" s="173"/>
      <c r="AC291" s="174"/>
      <c r="AE291" s="507"/>
      <c r="AG291" s="507"/>
      <c r="AI291" s="507"/>
      <c r="AK291" s="202"/>
    </row>
    <row r="292" spans="4:37" ht="12.75" customHeight="1" outlineLevel="1">
      <c r="D292" s="106" t="str">
        <f>'Line Items'!D1041</f>
        <v>[Rolling Stock - Units/Trains Line 17]</v>
      </c>
      <c r="E292" s="89"/>
      <c r="F292" s="107" t="str">
        <f t="shared" si="24"/>
        <v>Unit</v>
      </c>
      <c r="G292" s="173"/>
      <c r="H292" s="173"/>
      <c r="I292" s="173"/>
      <c r="J292" s="173"/>
      <c r="K292" s="173"/>
      <c r="L292" s="173"/>
      <c r="M292" s="173"/>
      <c r="N292" s="173"/>
      <c r="O292" s="173"/>
      <c r="P292" s="173"/>
      <c r="Q292" s="173"/>
      <c r="R292" s="173"/>
      <c r="S292" s="173"/>
      <c r="T292" s="173"/>
      <c r="U292" s="173"/>
      <c r="V292" s="173"/>
      <c r="W292" s="173"/>
      <c r="X292" s="173"/>
      <c r="Y292" s="173"/>
      <c r="Z292" s="173"/>
      <c r="AA292" s="173"/>
      <c r="AB292" s="173"/>
      <c r="AC292" s="174"/>
      <c r="AE292" s="507"/>
      <c r="AG292" s="507"/>
      <c r="AI292" s="507"/>
      <c r="AK292" s="202"/>
    </row>
    <row r="293" spans="4:37" ht="12.75" customHeight="1" outlineLevel="1">
      <c r="D293" s="106" t="str">
        <f>'Line Items'!D1042</f>
        <v>[Rolling Stock - Units/Trains Line 18]</v>
      </c>
      <c r="E293" s="89"/>
      <c r="F293" s="107" t="str">
        <f t="shared" si="24"/>
        <v>Unit</v>
      </c>
      <c r="G293" s="173"/>
      <c r="H293" s="173"/>
      <c r="I293" s="173"/>
      <c r="J293" s="173"/>
      <c r="K293" s="173"/>
      <c r="L293" s="173"/>
      <c r="M293" s="173"/>
      <c r="N293" s="173"/>
      <c r="O293" s="173"/>
      <c r="P293" s="173"/>
      <c r="Q293" s="173"/>
      <c r="R293" s="173"/>
      <c r="S293" s="173"/>
      <c r="T293" s="173"/>
      <c r="U293" s="173"/>
      <c r="V293" s="173"/>
      <c r="W293" s="173"/>
      <c r="X293" s="173"/>
      <c r="Y293" s="173"/>
      <c r="Z293" s="173"/>
      <c r="AA293" s="173"/>
      <c r="AB293" s="173"/>
      <c r="AC293" s="174"/>
      <c r="AE293" s="507"/>
      <c r="AG293" s="507"/>
      <c r="AI293" s="507"/>
      <c r="AK293" s="202"/>
    </row>
    <row r="294" spans="4:37" ht="12.75" customHeight="1" outlineLevel="1">
      <c r="D294" s="106" t="str">
        <f>'Line Items'!D1043</f>
        <v>[Rolling Stock - Units/Trains Line 19]</v>
      </c>
      <c r="E294" s="89"/>
      <c r="F294" s="107" t="str">
        <f t="shared" si="24"/>
        <v>Unit</v>
      </c>
      <c r="G294" s="173"/>
      <c r="H294" s="173"/>
      <c r="I294" s="173"/>
      <c r="J294" s="173"/>
      <c r="K294" s="173"/>
      <c r="L294" s="173"/>
      <c r="M294" s="173"/>
      <c r="N294" s="173"/>
      <c r="O294" s="173"/>
      <c r="P294" s="173"/>
      <c r="Q294" s="173"/>
      <c r="R294" s="173"/>
      <c r="S294" s="173"/>
      <c r="T294" s="173"/>
      <c r="U294" s="173"/>
      <c r="V294" s="173"/>
      <c r="W294" s="173"/>
      <c r="X294" s="173"/>
      <c r="Y294" s="173"/>
      <c r="Z294" s="173"/>
      <c r="AA294" s="173"/>
      <c r="AB294" s="173"/>
      <c r="AC294" s="174"/>
      <c r="AE294" s="507"/>
      <c r="AG294" s="507"/>
      <c r="AI294" s="507"/>
      <c r="AK294" s="202"/>
    </row>
    <row r="295" spans="4:37" ht="12.75" customHeight="1" outlineLevel="1">
      <c r="D295" s="106" t="str">
        <f>'Line Items'!D1044</f>
        <v>[Rolling Stock - Units/Trains Line 20]</v>
      </c>
      <c r="E295" s="89"/>
      <c r="F295" s="107" t="str">
        <f t="shared" si="24"/>
        <v>Unit</v>
      </c>
      <c r="G295" s="173"/>
      <c r="H295" s="173"/>
      <c r="I295" s="173"/>
      <c r="J295" s="173"/>
      <c r="K295" s="173"/>
      <c r="L295" s="173"/>
      <c r="M295" s="173"/>
      <c r="N295" s="173"/>
      <c r="O295" s="173"/>
      <c r="P295" s="173"/>
      <c r="Q295" s="173"/>
      <c r="R295" s="173"/>
      <c r="S295" s="173"/>
      <c r="T295" s="173"/>
      <c r="U295" s="173"/>
      <c r="V295" s="173"/>
      <c r="W295" s="173"/>
      <c r="X295" s="173"/>
      <c r="Y295" s="173"/>
      <c r="Z295" s="173"/>
      <c r="AA295" s="173"/>
      <c r="AB295" s="173"/>
      <c r="AC295" s="174"/>
      <c r="AE295" s="507"/>
      <c r="AG295" s="507"/>
      <c r="AI295" s="507"/>
      <c r="AK295" s="202"/>
    </row>
    <row r="296" spans="4:37" ht="12.75" customHeight="1" outlineLevel="1">
      <c r="D296" s="106" t="str">
        <f>'Line Items'!D1045</f>
        <v>[Rolling Stock - Units/Trains Line 21]</v>
      </c>
      <c r="E296" s="89"/>
      <c r="F296" s="107" t="str">
        <f t="shared" si="24"/>
        <v>Unit</v>
      </c>
      <c r="G296" s="173"/>
      <c r="H296" s="173"/>
      <c r="I296" s="173"/>
      <c r="J296" s="173"/>
      <c r="K296" s="173"/>
      <c r="L296" s="173"/>
      <c r="M296" s="173"/>
      <c r="N296" s="173"/>
      <c r="O296" s="173"/>
      <c r="P296" s="173"/>
      <c r="Q296" s="173"/>
      <c r="R296" s="173"/>
      <c r="S296" s="173"/>
      <c r="T296" s="173"/>
      <c r="U296" s="173"/>
      <c r="V296" s="173"/>
      <c r="W296" s="173"/>
      <c r="X296" s="173"/>
      <c r="Y296" s="173"/>
      <c r="Z296" s="173"/>
      <c r="AA296" s="173"/>
      <c r="AB296" s="173"/>
      <c r="AC296" s="174"/>
      <c r="AE296" s="507"/>
      <c r="AG296" s="507"/>
      <c r="AI296" s="507"/>
      <c r="AK296" s="202"/>
    </row>
    <row r="297" spans="4:37" ht="12.75" customHeight="1" outlineLevel="1">
      <c r="D297" s="106" t="str">
        <f>'Line Items'!D1046</f>
        <v>[Rolling Stock - Units/Trains Line 22]</v>
      </c>
      <c r="E297" s="89"/>
      <c r="F297" s="107" t="str">
        <f t="shared" si="24"/>
        <v>Unit</v>
      </c>
      <c r="G297" s="173"/>
      <c r="H297" s="173"/>
      <c r="I297" s="173"/>
      <c r="J297" s="173"/>
      <c r="K297" s="173"/>
      <c r="L297" s="173"/>
      <c r="M297" s="173"/>
      <c r="N297" s="173"/>
      <c r="O297" s="173"/>
      <c r="P297" s="173"/>
      <c r="Q297" s="173"/>
      <c r="R297" s="173"/>
      <c r="S297" s="173"/>
      <c r="T297" s="173"/>
      <c r="U297" s="173"/>
      <c r="V297" s="173"/>
      <c r="W297" s="173"/>
      <c r="X297" s="173"/>
      <c r="Y297" s="173"/>
      <c r="Z297" s="173"/>
      <c r="AA297" s="173"/>
      <c r="AB297" s="173"/>
      <c r="AC297" s="174"/>
      <c r="AE297" s="507"/>
      <c r="AG297" s="507"/>
      <c r="AI297" s="507"/>
      <c r="AK297" s="202"/>
    </row>
    <row r="298" spans="4:37" ht="12.75" customHeight="1" outlineLevel="1">
      <c r="D298" s="106" t="str">
        <f>'Line Items'!D1047</f>
        <v>[Rolling Stock - Units/Trains Line 23]</v>
      </c>
      <c r="E298" s="89"/>
      <c r="F298" s="107" t="str">
        <f t="shared" si="24"/>
        <v>Unit</v>
      </c>
      <c r="G298" s="173"/>
      <c r="H298" s="173"/>
      <c r="I298" s="173"/>
      <c r="J298" s="173"/>
      <c r="K298" s="173"/>
      <c r="L298" s="173"/>
      <c r="M298" s="173"/>
      <c r="N298" s="173"/>
      <c r="O298" s="173"/>
      <c r="P298" s="173"/>
      <c r="Q298" s="173"/>
      <c r="R298" s="173"/>
      <c r="S298" s="173"/>
      <c r="T298" s="173"/>
      <c r="U298" s="173"/>
      <c r="V298" s="173"/>
      <c r="W298" s="173"/>
      <c r="X298" s="173"/>
      <c r="Y298" s="173"/>
      <c r="Z298" s="173"/>
      <c r="AA298" s="173"/>
      <c r="AB298" s="173"/>
      <c r="AC298" s="174"/>
      <c r="AE298" s="507"/>
      <c r="AG298" s="507"/>
      <c r="AI298" s="507"/>
      <c r="AK298" s="202"/>
    </row>
    <row r="299" spans="4:37" ht="12.75" customHeight="1" outlineLevel="1">
      <c r="D299" s="106" t="str">
        <f>'Line Items'!D1048</f>
        <v>[Rolling Stock - Units/Trains Line 24]</v>
      </c>
      <c r="E299" s="89"/>
      <c r="F299" s="107" t="str">
        <f t="shared" si="24"/>
        <v>Unit</v>
      </c>
      <c r="G299" s="173"/>
      <c r="H299" s="173"/>
      <c r="I299" s="173"/>
      <c r="J299" s="173"/>
      <c r="K299" s="173"/>
      <c r="L299" s="173"/>
      <c r="M299" s="173"/>
      <c r="N299" s="173"/>
      <c r="O299" s="173"/>
      <c r="P299" s="173"/>
      <c r="Q299" s="173"/>
      <c r="R299" s="173"/>
      <c r="S299" s="173"/>
      <c r="T299" s="173"/>
      <c r="U299" s="173"/>
      <c r="V299" s="173"/>
      <c r="W299" s="173"/>
      <c r="X299" s="173"/>
      <c r="Y299" s="173"/>
      <c r="Z299" s="173"/>
      <c r="AA299" s="173"/>
      <c r="AB299" s="173"/>
      <c r="AC299" s="174"/>
      <c r="AE299" s="507"/>
      <c r="AG299" s="507"/>
      <c r="AI299" s="507"/>
      <c r="AK299" s="202"/>
    </row>
    <row r="300" spans="4:37" ht="12.75" customHeight="1" outlineLevel="1">
      <c r="D300" s="106" t="str">
        <f>'Line Items'!D1049</f>
        <v>[Rolling Stock - Units/Trains Line 25]</v>
      </c>
      <c r="E300" s="89"/>
      <c r="F300" s="107" t="str">
        <f t="shared" si="24"/>
        <v>Unit</v>
      </c>
      <c r="G300" s="173"/>
      <c r="H300" s="173"/>
      <c r="I300" s="173"/>
      <c r="J300" s="173"/>
      <c r="K300" s="173"/>
      <c r="L300" s="173"/>
      <c r="M300" s="173"/>
      <c r="N300" s="173"/>
      <c r="O300" s="173"/>
      <c r="P300" s="173"/>
      <c r="Q300" s="173"/>
      <c r="R300" s="173"/>
      <c r="S300" s="173"/>
      <c r="T300" s="173"/>
      <c r="U300" s="173"/>
      <c r="V300" s="173"/>
      <c r="W300" s="173"/>
      <c r="X300" s="173"/>
      <c r="Y300" s="173"/>
      <c r="Z300" s="173"/>
      <c r="AA300" s="173"/>
      <c r="AB300" s="173"/>
      <c r="AC300" s="174"/>
      <c r="AE300" s="507"/>
      <c r="AG300" s="507"/>
      <c r="AI300" s="507"/>
      <c r="AK300" s="202"/>
    </row>
    <row r="301" spans="4:37" ht="12.75" customHeight="1" outlineLevel="1">
      <c r="D301" s="106" t="str">
        <f>'Line Items'!D1050</f>
        <v>[Rolling Stock - Units/Trains Line 26]</v>
      </c>
      <c r="E301" s="89"/>
      <c r="F301" s="107" t="str">
        <f t="shared" si="24"/>
        <v>Unit</v>
      </c>
      <c r="G301" s="173"/>
      <c r="H301" s="173"/>
      <c r="I301" s="173"/>
      <c r="J301" s="173"/>
      <c r="K301" s="173"/>
      <c r="L301" s="173"/>
      <c r="M301" s="173"/>
      <c r="N301" s="173"/>
      <c r="O301" s="173"/>
      <c r="P301" s="173"/>
      <c r="Q301" s="173"/>
      <c r="R301" s="173"/>
      <c r="S301" s="173"/>
      <c r="T301" s="173"/>
      <c r="U301" s="173"/>
      <c r="V301" s="173"/>
      <c r="W301" s="173"/>
      <c r="X301" s="173"/>
      <c r="Y301" s="173"/>
      <c r="Z301" s="173"/>
      <c r="AA301" s="173"/>
      <c r="AB301" s="173"/>
      <c r="AC301" s="174"/>
      <c r="AE301" s="507"/>
      <c r="AG301" s="507"/>
      <c r="AI301" s="507"/>
      <c r="AK301" s="202"/>
    </row>
    <row r="302" spans="4:37" ht="12.75" customHeight="1" outlineLevel="1">
      <c r="D302" s="106" t="str">
        <f>'Line Items'!D1051</f>
        <v>[Rolling Stock - Units/Trains Line 27]</v>
      </c>
      <c r="E302" s="89"/>
      <c r="F302" s="107" t="str">
        <f t="shared" si="24"/>
        <v>Unit</v>
      </c>
      <c r="G302" s="173"/>
      <c r="H302" s="173"/>
      <c r="I302" s="173"/>
      <c r="J302" s="173"/>
      <c r="K302" s="173"/>
      <c r="L302" s="173"/>
      <c r="M302" s="173"/>
      <c r="N302" s="173"/>
      <c r="O302" s="173"/>
      <c r="P302" s="173"/>
      <c r="Q302" s="173"/>
      <c r="R302" s="173"/>
      <c r="S302" s="173"/>
      <c r="T302" s="173"/>
      <c r="U302" s="173"/>
      <c r="V302" s="173"/>
      <c r="W302" s="173"/>
      <c r="X302" s="173"/>
      <c r="Y302" s="173"/>
      <c r="Z302" s="173"/>
      <c r="AA302" s="173"/>
      <c r="AB302" s="173"/>
      <c r="AC302" s="174"/>
      <c r="AE302" s="507"/>
      <c r="AG302" s="507"/>
      <c r="AI302" s="507"/>
      <c r="AK302" s="202"/>
    </row>
    <row r="303" spans="4:37" ht="12.75" customHeight="1" outlineLevel="1">
      <c r="D303" s="106" t="str">
        <f>'Line Items'!D1052</f>
        <v>[Rolling Stock - Units/Trains Line 28]</v>
      </c>
      <c r="E303" s="89"/>
      <c r="F303" s="107" t="str">
        <f t="shared" si="24"/>
        <v>Unit</v>
      </c>
      <c r="G303" s="173"/>
      <c r="H303" s="173"/>
      <c r="I303" s="173"/>
      <c r="J303" s="173"/>
      <c r="K303" s="173"/>
      <c r="L303" s="173"/>
      <c r="M303" s="173"/>
      <c r="N303" s="173"/>
      <c r="O303" s="173"/>
      <c r="P303" s="173"/>
      <c r="Q303" s="173"/>
      <c r="R303" s="173"/>
      <c r="S303" s="173"/>
      <c r="T303" s="173"/>
      <c r="U303" s="173"/>
      <c r="V303" s="173"/>
      <c r="W303" s="173"/>
      <c r="X303" s="173"/>
      <c r="Y303" s="173"/>
      <c r="Z303" s="173"/>
      <c r="AA303" s="173"/>
      <c r="AB303" s="173"/>
      <c r="AC303" s="174"/>
      <c r="AE303" s="507"/>
      <c r="AG303" s="507"/>
      <c r="AI303" s="507"/>
      <c r="AK303" s="202"/>
    </row>
    <row r="304" spans="4:37" ht="12.75" customHeight="1" outlineLevel="1">
      <c r="D304" s="106" t="str">
        <f>'Line Items'!D1053</f>
        <v>[Rolling Stock - Units/Trains Line 29]</v>
      </c>
      <c r="E304" s="89"/>
      <c r="F304" s="107" t="str">
        <f t="shared" si="24"/>
        <v>Unit</v>
      </c>
      <c r="G304" s="173"/>
      <c r="H304" s="173"/>
      <c r="I304" s="173"/>
      <c r="J304" s="173"/>
      <c r="K304" s="173"/>
      <c r="L304" s="173"/>
      <c r="M304" s="173"/>
      <c r="N304" s="173"/>
      <c r="O304" s="173"/>
      <c r="P304" s="173"/>
      <c r="Q304" s="173"/>
      <c r="R304" s="173"/>
      <c r="S304" s="173"/>
      <c r="T304" s="173"/>
      <c r="U304" s="173"/>
      <c r="V304" s="173"/>
      <c r="W304" s="173"/>
      <c r="X304" s="173"/>
      <c r="Y304" s="173"/>
      <c r="Z304" s="173"/>
      <c r="AA304" s="173"/>
      <c r="AB304" s="173"/>
      <c r="AC304" s="174"/>
      <c r="AE304" s="507"/>
      <c r="AG304" s="507"/>
      <c r="AI304" s="507"/>
      <c r="AK304" s="202"/>
    </row>
    <row r="305" spans="4:37" ht="12.75" customHeight="1" outlineLevel="1">
      <c r="D305" s="106" t="str">
        <f>'Line Items'!D1054</f>
        <v>[Rolling Stock - Units/Trains Line 30]</v>
      </c>
      <c r="E305" s="89"/>
      <c r="F305" s="107" t="str">
        <f t="shared" si="24"/>
        <v>Unit</v>
      </c>
      <c r="G305" s="173"/>
      <c r="H305" s="173"/>
      <c r="I305" s="173"/>
      <c r="J305" s="173"/>
      <c r="K305" s="173"/>
      <c r="L305" s="173"/>
      <c r="M305" s="173"/>
      <c r="N305" s="173"/>
      <c r="O305" s="173"/>
      <c r="P305" s="173"/>
      <c r="Q305" s="173"/>
      <c r="R305" s="173"/>
      <c r="S305" s="173"/>
      <c r="T305" s="173"/>
      <c r="U305" s="173"/>
      <c r="V305" s="173"/>
      <c r="W305" s="173"/>
      <c r="X305" s="173"/>
      <c r="Y305" s="173"/>
      <c r="Z305" s="173"/>
      <c r="AA305" s="173"/>
      <c r="AB305" s="173"/>
      <c r="AC305" s="174"/>
      <c r="AE305" s="507"/>
      <c r="AG305" s="507"/>
      <c r="AI305" s="507"/>
      <c r="AK305" s="202"/>
    </row>
    <row r="306" spans="4:37" ht="12.75" customHeight="1" outlineLevel="1">
      <c r="D306" s="106" t="str">
        <f>'Line Items'!D1055</f>
        <v>[Rolling Stock - Units/Trains Line 31]</v>
      </c>
      <c r="E306" s="89"/>
      <c r="F306" s="107" t="str">
        <f t="shared" si="24"/>
        <v>Unit</v>
      </c>
      <c r="G306" s="173"/>
      <c r="H306" s="173"/>
      <c r="I306" s="173"/>
      <c r="J306" s="173"/>
      <c r="K306" s="173"/>
      <c r="L306" s="173"/>
      <c r="M306" s="173"/>
      <c r="N306" s="173"/>
      <c r="O306" s="173"/>
      <c r="P306" s="173"/>
      <c r="Q306" s="173"/>
      <c r="R306" s="173"/>
      <c r="S306" s="173"/>
      <c r="T306" s="173"/>
      <c r="U306" s="173"/>
      <c r="V306" s="173"/>
      <c r="W306" s="173"/>
      <c r="X306" s="173"/>
      <c r="Y306" s="173"/>
      <c r="Z306" s="173"/>
      <c r="AA306" s="173"/>
      <c r="AB306" s="173"/>
      <c r="AC306" s="174"/>
      <c r="AE306" s="507"/>
      <c r="AG306" s="507"/>
      <c r="AI306" s="507"/>
      <c r="AK306" s="202"/>
    </row>
    <row r="307" spans="4:37" ht="12.75" customHeight="1" outlineLevel="1">
      <c r="D307" s="106" t="str">
        <f>'Line Items'!D1056</f>
        <v>[Rolling Stock - Units/Trains Line 32]</v>
      </c>
      <c r="E307" s="89"/>
      <c r="F307" s="107" t="str">
        <f t="shared" si="24"/>
        <v>Unit</v>
      </c>
      <c r="G307" s="173"/>
      <c r="H307" s="173"/>
      <c r="I307" s="173"/>
      <c r="J307" s="173"/>
      <c r="K307" s="173"/>
      <c r="L307" s="173"/>
      <c r="M307" s="173"/>
      <c r="N307" s="173"/>
      <c r="O307" s="173"/>
      <c r="P307" s="173"/>
      <c r="Q307" s="173"/>
      <c r="R307" s="173"/>
      <c r="S307" s="173"/>
      <c r="T307" s="173"/>
      <c r="U307" s="173"/>
      <c r="V307" s="173"/>
      <c r="W307" s="173"/>
      <c r="X307" s="173"/>
      <c r="Y307" s="173"/>
      <c r="Z307" s="173"/>
      <c r="AA307" s="173"/>
      <c r="AB307" s="173"/>
      <c r="AC307" s="174"/>
      <c r="AE307" s="507"/>
      <c r="AG307" s="507"/>
      <c r="AI307" s="507"/>
      <c r="AK307" s="202"/>
    </row>
    <row r="308" spans="4:37" ht="12.75" customHeight="1" outlineLevel="1">
      <c r="D308" s="106" t="str">
        <f>'Line Items'!D1057</f>
        <v>[Rolling Stock - Units/Trains Line 33]</v>
      </c>
      <c r="E308" s="89"/>
      <c r="F308" s="107" t="str">
        <f t="shared" si="24"/>
        <v>Unit</v>
      </c>
      <c r="G308" s="173"/>
      <c r="H308" s="173"/>
      <c r="I308" s="173"/>
      <c r="J308" s="173"/>
      <c r="K308" s="173"/>
      <c r="L308" s="173"/>
      <c r="M308" s="173"/>
      <c r="N308" s="173"/>
      <c r="O308" s="173"/>
      <c r="P308" s="173"/>
      <c r="Q308" s="173"/>
      <c r="R308" s="173"/>
      <c r="S308" s="173"/>
      <c r="T308" s="173"/>
      <c r="U308" s="173"/>
      <c r="V308" s="173"/>
      <c r="W308" s="173"/>
      <c r="X308" s="173"/>
      <c r="Y308" s="173"/>
      <c r="Z308" s="173"/>
      <c r="AA308" s="173"/>
      <c r="AB308" s="173"/>
      <c r="AC308" s="174"/>
      <c r="AE308" s="507"/>
      <c r="AG308" s="507"/>
      <c r="AI308" s="507"/>
      <c r="AK308" s="202"/>
    </row>
    <row r="309" spans="4:37" ht="12.75" customHeight="1" outlineLevel="1">
      <c r="D309" s="106" t="str">
        <f>'Line Items'!D1058</f>
        <v>[Rolling Stock - Units/Trains Line 34]</v>
      </c>
      <c r="E309" s="89"/>
      <c r="F309" s="107" t="str">
        <f t="shared" si="24"/>
        <v>Unit</v>
      </c>
      <c r="G309" s="173"/>
      <c r="H309" s="173"/>
      <c r="I309" s="173"/>
      <c r="J309" s="173"/>
      <c r="K309" s="173"/>
      <c r="L309" s="173"/>
      <c r="M309" s="173"/>
      <c r="N309" s="173"/>
      <c r="O309" s="173"/>
      <c r="P309" s="173"/>
      <c r="Q309" s="173"/>
      <c r="R309" s="173"/>
      <c r="S309" s="173"/>
      <c r="T309" s="173"/>
      <c r="U309" s="173"/>
      <c r="V309" s="173"/>
      <c r="W309" s="173"/>
      <c r="X309" s="173"/>
      <c r="Y309" s="173"/>
      <c r="Z309" s="173"/>
      <c r="AA309" s="173"/>
      <c r="AB309" s="173"/>
      <c r="AC309" s="174"/>
      <c r="AE309" s="507"/>
      <c r="AG309" s="507"/>
      <c r="AI309" s="507"/>
      <c r="AK309" s="202"/>
    </row>
    <row r="310" spans="4:37" ht="12.75" customHeight="1" outlineLevel="1">
      <c r="D310" s="106" t="str">
        <f>'Line Items'!D1059</f>
        <v>[Rolling Stock - Units/Trains Line 35]</v>
      </c>
      <c r="E310" s="89"/>
      <c r="F310" s="107" t="str">
        <f t="shared" si="24"/>
        <v>Unit</v>
      </c>
      <c r="G310" s="173"/>
      <c r="H310" s="173"/>
      <c r="I310" s="173"/>
      <c r="J310" s="173"/>
      <c r="K310" s="173"/>
      <c r="L310" s="173"/>
      <c r="M310" s="173"/>
      <c r="N310" s="173"/>
      <c r="O310" s="173"/>
      <c r="P310" s="173"/>
      <c r="Q310" s="173"/>
      <c r="R310" s="173"/>
      <c r="S310" s="173"/>
      <c r="T310" s="173"/>
      <c r="U310" s="173"/>
      <c r="V310" s="173"/>
      <c r="W310" s="173"/>
      <c r="X310" s="173"/>
      <c r="Y310" s="173"/>
      <c r="Z310" s="173"/>
      <c r="AA310" s="173"/>
      <c r="AB310" s="173"/>
      <c r="AC310" s="174"/>
      <c r="AE310" s="507"/>
      <c r="AG310" s="507"/>
      <c r="AI310" s="507"/>
      <c r="AK310" s="202"/>
    </row>
    <row r="311" spans="4:37" ht="12.75" customHeight="1" outlineLevel="1">
      <c r="D311" s="106" t="str">
        <f>'Line Items'!D1060</f>
        <v>[Rolling Stock - Units/Trains Line 36]</v>
      </c>
      <c r="E311" s="89"/>
      <c r="F311" s="107" t="str">
        <f t="shared" si="24"/>
        <v>Unit</v>
      </c>
      <c r="G311" s="173"/>
      <c r="H311" s="173"/>
      <c r="I311" s="173"/>
      <c r="J311" s="173"/>
      <c r="K311" s="173"/>
      <c r="L311" s="173"/>
      <c r="M311" s="173"/>
      <c r="N311" s="173"/>
      <c r="O311" s="173"/>
      <c r="P311" s="173"/>
      <c r="Q311" s="173"/>
      <c r="R311" s="173"/>
      <c r="S311" s="173"/>
      <c r="T311" s="173"/>
      <c r="U311" s="173"/>
      <c r="V311" s="173"/>
      <c r="W311" s="173"/>
      <c r="X311" s="173"/>
      <c r="Y311" s="173"/>
      <c r="Z311" s="173"/>
      <c r="AA311" s="173"/>
      <c r="AB311" s="173"/>
      <c r="AC311" s="174"/>
      <c r="AE311" s="507"/>
      <c r="AG311" s="507"/>
      <c r="AI311" s="507"/>
      <c r="AK311" s="202"/>
    </row>
    <row r="312" spans="4:37" ht="12.75" customHeight="1" outlineLevel="1">
      <c r="D312" s="106" t="str">
        <f>'Line Items'!D1061</f>
        <v>[Rolling Stock - Units/Trains Line 37]</v>
      </c>
      <c r="E312" s="89"/>
      <c r="F312" s="107" t="str">
        <f t="shared" si="24"/>
        <v>Unit</v>
      </c>
      <c r="G312" s="173"/>
      <c r="H312" s="173"/>
      <c r="I312" s="173"/>
      <c r="J312" s="173"/>
      <c r="K312" s="173"/>
      <c r="L312" s="173"/>
      <c r="M312" s="173"/>
      <c r="N312" s="173"/>
      <c r="O312" s="173"/>
      <c r="P312" s="173"/>
      <c r="Q312" s="173"/>
      <c r="R312" s="173"/>
      <c r="S312" s="173"/>
      <c r="T312" s="173"/>
      <c r="U312" s="173"/>
      <c r="V312" s="173"/>
      <c r="W312" s="173"/>
      <c r="X312" s="173"/>
      <c r="Y312" s="173"/>
      <c r="Z312" s="173"/>
      <c r="AA312" s="173"/>
      <c r="AB312" s="173"/>
      <c r="AC312" s="174"/>
      <c r="AE312" s="507"/>
      <c r="AG312" s="507"/>
      <c r="AI312" s="507"/>
      <c r="AK312" s="202"/>
    </row>
    <row r="313" spans="4:37" ht="12.75" customHeight="1" outlineLevel="1">
      <c r="D313" s="106" t="str">
        <f>'Line Items'!D1062</f>
        <v>[Rolling Stock - Units/Trains Line 38]</v>
      </c>
      <c r="E313" s="89"/>
      <c r="F313" s="107" t="str">
        <f t="shared" si="24"/>
        <v>Unit</v>
      </c>
      <c r="G313" s="173"/>
      <c r="H313" s="173"/>
      <c r="I313" s="173"/>
      <c r="J313" s="173"/>
      <c r="K313" s="173"/>
      <c r="L313" s="173"/>
      <c r="M313" s="173"/>
      <c r="N313" s="173"/>
      <c r="O313" s="173"/>
      <c r="P313" s="173"/>
      <c r="Q313" s="173"/>
      <c r="R313" s="173"/>
      <c r="S313" s="173"/>
      <c r="T313" s="173"/>
      <c r="U313" s="173"/>
      <c r="V313" s="173"/>
      <c r="W313" s="173"/>
      <c r="X313" s="173"/>
      <c r="Y313" s="173"/>
      <c r="Z313" s="173"/>
      <c r="AA313" s="173"/>
      <c r="AB313" s="173"/>
      <c r="AC313" s="174"/>
      <c r="AE313" s="507"/>
      <c r="AG313" s="507"/>
      <c r="AI313" s="507"/>
      <c r="AK313" s="202"/>
    </row>
    <row r="314" spans="4:37" ht="12.75" customHeight="1" outlineLevel="1">
      <c r="D314" s="106" t="str">
        <f>'Line Items'!D1063</f>
        <v>[Rolling Stock - Units/Trains Line 39]</v>
      </c>
      <c r="E314" s="89"/>
      <c r="F314" s="107" t="str">
        <f t="shared" si="24"/>
        <v>Unit</v>
      </c>
      <c r="G314" s="173"/>
      <c r="H314" s="173"/>
      <c r="I314" s="173"/>
      <c r="J314" s="173"/>
      <c r="K314" s="173"/>
      <c r="L314" s="173"/>
      <c r="M314" s="173"/>
      <c r="N314" s="173"/>
      <c r="O314" s="173"/>
      <c r="P314" s="173"/>
      <c r="Q314" s="173"/>
      <c r="R314" s="173"/>
      <c r="S314" s="173"/>
      <c r="T314" s="173"/>
      <c r="U314" s="173"/>
      <c r="V314" s="173"/>
      <c r="W314" s="173"/>
      <c r="X314" s="173"/>
      <c r="Y314" s="173"/>
      <c r="Z314" s="173"/>
      <c r="AA314" s="173"/>
      <c r="AB314" s="173"/>
      <c r="AC314" s="174"/>
      <c r="AE314" s="507"/>
      <c r="AG314" s="507"/>
      <c r="AI314" s="507"/>
      <c r="AK314" s="202"/>
    </row>
    <row r="315" spans="4:37" ht="12.75" customHeight="1" outlineLevel="1">
      <c r="D315" s="106" t="str">
        <f>'Line Items'!D1064</f>
        <v>[Rolling Stock - Units/Trains Line 40]</v>
      </c>
      <c r="E315" s="89"/>
      <c r="F315" s="107" t="str">
        <f t="shared" si="24"/>
        <v>Unit</v>
      </c>
      <c r="G315" s="173"/>
      <c r="H315" s="173"/>
      <c r="I315" s="173"/>
      <c r="J315" s="173"/>
      <c r="K315" s="173"/>
      <c r="L315" s="173"/>
      <c r="M315" s="173"/>
      <c r="N315" s="173"/>
      <c r="O315" s="173"/>
      <c r="P315" s="173"/>
      <c r="Q315" s="173"/>
      <c r="R315" s="173"/>
      <c r="S315" s="173"/>
      <c r="T315" s="173"/>
      <c r="U315" s="173"/>
      <c r="V315" s="173"/>
      <c r="W315" s="173"/>
      <c r="X315" s="173"/>
      <c r="Y315" s="173"/>
      <c r="Z315" s="173"/>
      <c r="AA315" s="173"/>
      <c r="AB315" s="173"/>
      <c r="AC315" s="174"/>
      <c r="AE315" s="507"/>
      <c r="AG315" s="507"/>
      <c r="AI315" s="507"/>
      <c r="AK315" s="202"/>
    </row>
    <row r="316" spans="4:37" ht="12.75" customHeight="1" outlineLevel="1">
      <c r="D316" s="106" t="str">
        <f>'Line Items'!D1065</f>
        <v>[Rolling Stock - Units/Trains Line 41]</v>
      </c>
      <c r="E316" s="89"/>
      <c r="F316" s="107" t="str">
        <f t="shared" si="24"/>
        <v>Unit</v>
      </c>
      <c r="G316" s="173"/>
      <c r="H316" s="173"/>
      <c r="I316" s="173"/>
      <c r="J316" s="173"/>
      <c r="K316" s="173"/>
      <c r="L316" s="173"/>
      <c r="M316" s="173"/>
      <c r="N316" s="173"/>
      <c r="O316" s="173"/>
      <c r="P316" s="173"/>
      <c r="Q316" s="173"/>
      <c r="R316" s="173"/>
      <c r="S316" s="173"/>
      <c r="T316" s="173"/>
      <c r="U316" s="173"/>
      <c r="V316" s="173"/>
      <c r="W316" s="173"/>
      <c r="X316" s="173"/>
      <c r="Y316" s="173"/>
      <c r="Z316" s="173"/>
      <c r="AA316" s="173"/>
      <c r="AB316" s="173"/>
      <c r="AC316" s="174"/>
      <c r="AE316" s="507"/>
      <c r="AG316" s="507"/>
      <c r="AI316" s="507"/>
      <c r="AK316" s="202"/>
    </row>
    <row r="317" spans="4:37" ht="12.75" customHeight="1" outlineLevel="1">
      <c r="D317" s="106" t="str">
        <f>'Line Items'!D1066</f>
        <v>[Rolling Stock - Units/Trains Line 42]</v>
      </c>
      <c r="E317" s="89"/>
      <c r="F317" s="107" t="str">
        <f t="shared" si="24"/>
        <v>Unit</v>
      </c>
      <c r="G317" s="173"/>
      <c r="H317" s="173"/>
      <c r="I317" s="173"/>
      <c r="J317" s="173"/>
      <c r="K317" s="173"/>
      <c r="L317" s="173"/>
      <c r="M317" s="173"/>
      <c r="N317" s="173"/>
      <c r="O317" s="173"/>
      <c r="P317" s="173"/>
      <c r="Q317" s="173"/>
      <c r="R317" s="173"/>
      <c r="S317" s="173"/>
      <c r="T317" s="173"/>
      <c r="U317" s="173"/>
      <c r="V317" s="173"/>
      <c r="W317" s="173"/>
      <c r="X317" s="173"/>
      <c r="Y317" s="173"/>
      <c r="Z317" s="173"/>
      <c r="AA317" s="173"/>
      <c r="AB317" s="173"/>
      <c r="AC317" s="174"/>
      <c r="AE317" s="507"/>
      <c r="AG317" s="507"/>
      <c r="AI317" s="507"/>
      <c r="AK317" s="202"/>
    </row>
    <row r="318" spans="4:37" ht="12.75" customHeight="1" outlineLevel="1">
      <c r="D318" s="106" t="str">
        <f>'Line Items'!D1067</f>
        <v>[Rolling Stock - Units/Trains Line 43]</v>
      </c>
      <c r="E318" s="89"/>
      <c r="F318" s="107" t="str">
        <f t="shared" si="24"/>
        <v>Unit</v>
      </c>
      <c r="G318" s="173"/>
      <c r="H318" s="173"/>
      <c r="I318" s="173"/>
      <c r="J318" s="173"/>
      <c r="K318" s="173"/>
      <c r="L318" s="173"/>
      <c r="M318" s="173"/>
      <c r="N318" s="173"/>
      <c r="O318" s="173"/>
      <c r="P318" s="173"/>
      <c r="Q318" s="173"/>
      <c r="R318" s="173"/>
      <c r="S318" s="173"/>
      <c r="T318" s="173"/>
      <c r="U318" s="173"/>
      <c r="V318" s="173"/>
      <c r="W318" s="173"/>
      <c r="X318" s="173"/>
      <c r="Y318" s="173"/>
      <c r="Z318" s="173"/>
      <c r="AA318" s="173"/>
      <c r="AB318" s="173"/>
      <c r="AC318" s="174"/>
      <c r="AE318" s="507"/>
      <c r="AG318" s="507"/>
      <c r="AI318" s="507"/>
      <c r="AK318" s="202"/>
    </row>
    <row r="319" spans="4:37" ht="12.75" customHeight="1" outlineLevel="1">
      <c r="D319" s="106" t="str">
        <f>'Line Items'!D1068</f>
        <v>[Rolling Stock - Units/Trains Line 44]</v>
      </c>
      <c r="E319" s="89"/>
      <c r="F319" s="107" t="str">
        <f t="shared" si="24"/>
        <v>Unit</v>
      </c>
      <c r="G319" s="173"/>
      <c r="H319" s="173"/>
      <c r="I319" s="173"/>
      <c r="J319" s="173"/>
      <c r="K319" s="173"/>
      <c r="L319" s="173"/>
      <c r="M319" s="173"/>
      <c r="N319" s="173"/>
      <c r="O319" s="173"/>
      <c r="P319" s="173"/>
      <c r="Q319" s="173"/>
      <c r="R319" s="173"/>
      <c r="S319" s="173"/>
      <c r="T319" s="173"/>
      <c r="U319" s="173"/>
      <c r="V319" s="173"/>
      <c r="W319" s="173"/>
      <c r="X319" s="173"/>
      <c r="Y319" s="173"/>
      <c r="Z319" s="173"/>
      <c r="AA319" s="173"/>
      <c r="AB319" s="173"/>
      <c r="AC319" s="174"/>
      <c r="AE319" s="507"/>
      <c r="AG319" s="507"/>
      <c r="AI319" s="507"/>
      <c r="AK319" s="202"/>
    </row>
    <row r="320" spans="4:37" ht="12.75" customHeight="1" outlineLevel="1">
      <c r="D320" s="106" t="str">
        <f>'Line Items'!D1069</f>
        <v>[Rolling Stock - Units/Trains Line 45]</v>
      </c>
      <c r="E320" s="89"/>
      <c r="F320" s="107" t="str">
        <f t="shared" si="24"/>
        <v>Unit</v>
      </c>
      <c r="G320" s="173"/>
      <c r="H320" s="173"/>
      <c r="I320" s="173"/>
      <c r="J320" s="173"/>
      <c r="K320" s="173"/>
      <c r="L320" s="173"/>
      <c r="M320" s="173"/>
      <c r="N320" s="173"/>
      <c r="O320" s="173"/>
      <c r="P320" s="173"/>
      <c r="Q320" s="173"/>
      <c r="R320" s="173"/>
      <c r="S320" s="173"/>
      <c r="T320" s="173"/>
      <c r="U320" s="173"/>
      <c r="V320" s="173"/>
      <c r="W320" s="173"/>
      <c r="X320" s="173"/>
      <c r="Y320" s="173"/>
      <c r="Z320" s="173"/>
      <c r="AA320" s="173"/>
      <c r="AB320" s="173"/>
      <c r="AC320" s="174"/>
      <c r="AE320" s="507"/>
      <c r="AG320" s="507"/>
      <c r="AI320" s="507"/>
      <c r="AK320" s="202"/>
    </row>
    <row r="321" spans="4:37" ht="12.75" customHeight="1" outlineLevel="1">
      <c r="D321" s="106" t="str">
        <f>'Line Items'!D1070</f>
        <v>[Rolling Stock - Units/Trains Line 46]</v>
      </c>
      <c r="E321" s="89"/>
      <c r="F321" s="107" t="str">
        <f t="shared" si="24"/>
        <v>Unit</v>
      </c>
      <c r="G321" s="173"/>
      <c r="H321" s="173"/>
      <c r="I321" s="173"/>
      <c r="J321" s="173"/>
      <c r="K321" s="173"/>
      <c r="L321" s="173"/>
      <c r="M321" s="173"/>
      <c r="N321" s="173"/>
      <c r="O321" s="173"/>
      <c r="P321" s="173"/>
      <c r="Q321" s="173"/>
      <c r="R321" s="173"/>
      <c r="S321" s="173"/>
      <c r="T321" s="173"/>
      <c r="U321" s="173"/>
      <c r="V321" s="173"/>
      <c r="W321" s="173"/>
      <c r="X321" s="173"/>
      <c r="Y321" s="173"/>
      <c r="Z321" s="173"/>
      <c r="AA321" s="173"/>
      <c r="AB321" s="173"/>
      <c r="AC321" s="174"/>
      <c r="AE321" s="507"/>
      <c r="AG321" s="507"/>
      <c r="AI321" s="507"/>
      <c r="AK321" s="202"/>
    </row>
    <row r="322" spans="4:37" ht="12.75" customHeight="1" outlineLevel="1">
      <c r="D322" s="106" t="str">
        <f>'Line Items'!D1071</f>
        <v>[Rolling Stock - Units/Trains Line 47]</v>
      </c>
      <c r="E322" s="89"/>
      <c r="F322" s="107" t="str">
        <f t="shared" si="24"/>
        <v>Unit</v>
      </c>
      <c r="G322" s="173"/>
      <c r="H322" s="173"/>
      <c r="I322" s="173"/>
      <c r="J322" s="173"/>
      <c r="K322" s="173"/>
      <c r="L322" s="173"/>
      <c r="M322" s="173"/>
      <c r="N322" s="173"/>
      <c r="O322" s="173"/>
      <c r="P322" s="173"/>
      <c r="Q322" s="173"/>
      <c r="R322" s="173"/>
      <c r="S322" s="173"/>
      <c r="T322" s="173"/>
      <c r="U322" s="173"/>
      <c r="V322" s="173"/>
      <c r="W322" s="173"/>
      <c r="X322" s="173"/>
      <c r="Y322" s="173"/>
      <c r="Z322" s="173"/>
      <c r="AA322" s="173"/>
      <c r="AB322" s="173"/>
      <c r="AC322" s="174"/>
      <c r="AE322" s="507"/>
      <c r="AG322" s="507"/>
      <c r="AI322" s="507"/>
      <c r="AK322" s="202"/>
    </row>
    <row r="323" spans="4:37" ht="12.75" customHeight="1" outlineLevel="1">
      <c r="D323" s="106" t="str">
        <f>'Line Items'!D1072</f>
        <v>[Rolling Stock - Units/Trains Line 48]</v>
      </c>
      <c r="E323" s="89"/>
      <c r="F323" s="107" t="str">
        <f t="shared" si="24"/>
        <v>Unit</v>
      </c>
      <c r="G323" s="173"/>
      <c r="H323" s="173"/>
      <c r="I323" s="173"/>
      <c r="J323" s="173"/>
      <c r="K323" s="173"/>
      <c r="L323" s="173"/>
      <c r="M323" s="173"/>
      <c r="N323" s="173"/>
      <c r="O323" s="173"/>
      <c r="P323" s="173"/>
      <c r="Q323" s="173"/>
      <c r="R323" s="173"/>
      <c r="S323" s="173"/>
      <c r="T323" s="173"/>
      <c r="U323" s="173"/>
      <c r="V323" s="173"/>
      <c r="W323" s="173"/>
      <c r="X323" s="173"/>
      <c r="Y323" s="173"/>
      <c r="Z323" s="173"/>
      <c r="AA323" s="173"/>
      <c r="AB323" s="173"/>
      <c r="AC323" s="174"/>
      <c r="AE323" s="507"/>
      <c r="AG323" s="507"/>
      <c r="AI323" s="507"/>
      <c r="AK323" s="202"/>
    </row>
    <row r="324" spans="4:37" ht="12.75" customHeight="1" outlineLevel="1">
      <c r="D324" s="106" t="str">
        <f>'Line Items'!D1073</f>
        <v>[Rolling Stock - Units/Trains Line 49]</v>
      </c>
      <c r="E324" s="89"/>
      <c r="F324" s="107" t="str">
        <f t="shared" si="24"/>
        <v>Unit</v>
      </c>
      <c r="G324" s="173"/>
      <c r="H324" s="173"/>
      <c r="I324" s="173"/>
      <c r="J324" s="173"/>
      <c r="K324" s="173"/>
      <c r="L324" s="173"/>
      <c r="M324" s="173"/>
      <c r="N324" s="173"/>
      <c r="O324" s="173"/>
      <c r="P324" s="173"/>
      <c r="Q324" s="173"/>
      <c r="R324" s="173"/>
      <c r="S324" s="173"/>
      <c r="T324" s="173"/>
      <c r="U324" s="173"/>
      <c r="V324" s="173"/>
      <c r="W324" s="173"/>
      <c r="X324" s="173"/>
      <c r="Y324" s="173"/>
      <c r="Z324" s="173"/>
      <c r="AA324" s="173"/>
      <c r="AB324" s="173"/>
      <c r="AC324" s="174"/>
      <c r="AE324" s="507"/>
      <c r="AG324" s="507"/>
      <c r="AI324" s="507"/>
      <c r="AK324" s="202"/>
    </row>
    <row r="325" spans="4:37" ht="12.75" customHeight="1" outlineLevel="1">
      <c r="D325" s="106" t="str">
        <f>'Line Items'!D1074</f>
        <v>[Rolling Stock - Units/Trains Line 50]</v>
      </c>
      <c r="E325" s="89"/>
      <c r="F325" s="107" t="str">
        <f t="shared" si="24"/>
        <v>Unit</v>
      </c>
      <c r="G325" s="173"/>
      <c r="H325" s="173"/>
      <c r="I325" s="173"/>
      <c r="J325" s="173"/>
      <c r="K325" s="173"/>
      <c r="L325" s="173"/>
      <c r="M325" s="173"/>
      <c r="N325" s="173"/>
      <c r="O325" s="173"/>
      <c r="P325" s="173"/>
      <c r="Q325" s="173"/>
      <c r="R325" s="173"/>
      <c r="S325" s="173"/>
      <c r="T325" s="173"/>
      <c r="U325" s="173"/>
      <c r="V325" s="173"/>
      <c r="W325" s="173"/>
      <c r="X325" s="173"/>
      <c r="Y325" s="173"/>
      <c r="Z325" s="173"/>
      <c r="AA325" s="173"/>
      <c r="AB325" s="173"/>
      <c r="AC325" s="174"/>
      <c r="AE325" s="507"/>
      <c r="AG325" s="507"/>
      <c r="AI325" s="507"/>
      <c r="AK325" s="202"/>
    </row>
    <row r="326" spans="4:37" ht="12.75" customHeight="1" outlineLevel="1">
      <c r="D326" s="106" t="str">
        <f>'Line Items'!D1075</f>
        <v>[Rolling Stock - Units/Trains Line 51]</v>
      </c>
      <c r="E326" s="89"/>
      <c r="F326" s="107" t="str">
        <f t="shared" si="24"/>
        <v>Unit</v>
      </c>
      <c r="G326" s="173"/>
      <c r="H326" s="173"/>
      <c r="I326" s="173"/>
      <c r="J326" s="173"/>
      <c r="K326" s="173"/>
      <c r="L326" s="173"/>
      <c r="M326" s="173"/>
      <c r="N326" s="173"/>
      <c r="O326" s="173"/>
      <c r="P326" s="173"/>
      <c r="Q326" s="173"/>
      <c r="R326" s="173"/>
      <c r="S326" s="173"/>
      <c r="T326" s="173"/>
      <c r="U326" s="173"/>
      <c r="V326" s="173"/>
      <c r="W326" s="173"/>
      <c r="X326" s="173"/>
      <c r="Y326" s="173"/>
      <c r="Z326" s="173"/>
      <c r="AA326" s="173"/>
      <c r="AB326" s="173"/>
      <c r="AC326" s="174"/>
      <c r="AE326" s="507"/>
      <c r="AG326" s="507"/>
      <c r="AI326" s="507"/>
      <c r="AK326" s="202"/>
    </row>
    <row r="327" spans="4:37" ht="12.75" customHeight="1" outlineLevel="1">
      <c r="D327" s="106" t="str">
        <f>'Line Items'!D1076</f>
        <v>[Rolling Stock - Units/Trains Line 52]</v>
      </c>
      <c r="E327" s="89"/>
      <c r="F327" s="107" t="str">
        <f t="shared" si="24"/>
        <v>Unit</v>
      </c>
      <c r="G327" s="173"/>
      <c r="H327" s="173"/>
      <c r="I327" s="173"/>
      <c r="J327" s="173"/>
      <c r="K327" s="173"/>
      <c r="L327" s="173"/>
      <c r="M327" s="173"/>
      <c r="N327" s="173"/>
      <c r="O327" s="173"/>
      <c r="P327" s="173"/>
      <c r="Q327" s="173"/>
      <c r="R327" s="173"/>
      <c r="S327" s="173"/>
      <c r="T327" s="173"/>
      <c r="U327" s="173"/>
      <c r="V327" s="173"/>
      <c r="W327" s="173"/>
      <c r="X327" s="173"/>
      <c r="Y327" s="173"/>
      <c r="Z327" s="173"/>
      <c r="AA327" s="173"/>
      <c r="AB327" s="173"/>
      <c r="AC327" s="174"/>
      <c r="AE327" s="507"/>
      <c r="AG327" s="507"/>
      <c r="AI327" s="507"/>
      <c r="AK327" s="202"/>
    </row>
    <row r="328" spans="4:37" ht="12.75" customHeight="1" outlineLevel="1">
      <c r="D328" s="106" t="str">
        <f>'Line Items'!D1077</f>
        <v>[Rolling Stock - Units/Trains Line 53]</v>
      </c>
      <c r="E328" s="89"/>
      <c r="F328" s="107" t="str">
        <f t="shared" si="24"/>
        <v>Unit</v>
      </c>
      <c r="G328" s="173"/>
      <c r="H328" s="173"/>
      <c r="I328" s="173"/>
      <c r="J328" s="173"/>
      <c r="K328" s="173"/>
      <c r="L328" s="173"/>
      <c r="M328" s="173"/>
      <c r="N328" s="173"/>
      <c r="O328" s="173"/>
      <c r="P328" s="173"/>
      <c r="Q328" s="173"/>
      <c r="R328" s="173"/>
      <c r="S328" s="173"/>
      <c r="T328" s="173"/>
      <c r="U328" s="173"/>
      <c r="V328" s="173"/>
      <c r="W328" s="173"/>
      <c r="X328" s="173"/>
      <c r="Y328" s="173"/>
      <c r="Z328" s="173"/>
      <c r="AA328" s="173"/>
      <c r="AB328" s="173"/>
      <c r="AC328" s="174"/>
      <c r="AE328" s="507"/>
      <c r="AG328" s="507"/>
      <c r="AI328" s="507"/>
      <c r="AK328" s="202"/>
    </row>
    <row r="329" spans="4:37" ht="12.75" customHeight="1" outlineLevel="1">
      <c r="D329" s="106" t="str">
        <f>'Line Items'!D1078</f>
        <v>[Rolling Stock - Units/Trains Line 54]</v>
      </c>
      <c r="E329" s="89"/>
      <c r="F329" s="107" t="str">
        <f t="shared" si="24"/>
        <v>Unit</v>
      </c>
      <c r="G329" s="173"/>
      <c r="H329" s="173"/>
      <c r="I329" s="173"/>
      <c r="J329" s="173"/>
      <c r="K329" s="173"/>
      <c r="L329" s="173"/>
      <c r="M329" s="173"/>
      <c r="N329" s="173"/>
      <c r="O329" s="173"/>
      <c r="P329" s="173"/>
      <c r="Q329" s="173"/>
      <c r="R329" s="173"/>
      <c r="S329" s="173"/>
      <c r="T329" s="173"/>
      <c r="U329" s="173"/>
      <c r="V329" s="173"/>
      <c r="W329" s="173"/>
      <c r="X329" s="173"/>
      <c r="Y329" s="173"/>
      <c r="Z329" s="173"/>
      <c r="AA329" s="173"/>
      <c r="AB329" s="173"/>
      <c r="AC329" s="174"/>
      <c r="AE329" s="507"/>
      <c r="AG329" s="507"/>
      <c r="AI329" s="507"/>
      <c r="AK329" s="202"/>
    </row>
    <row r="330" spans="4:37" ht="12.75" customHeight="1" outlineLevel="1">
      <c r="D330" s="106" t="str">
        <f>'Line Items'!D1079</f>
        <v>[Rolling Stock - Units/Trains Line 55]</v>
      </c>
      <c r="E330" s="89"/>
      <c r="F330" s="107" t="str">
        <f t="shared" si="24"/>
        <v>Unit</v>
      </c>
      <c r="G330" s="173"/>
      <c r="H330" s="173"/>
      <c r="I330" s="173"/>
      <c r="J330" s="173"/>
      <c r="K330" s="173"/>
      <c r="L330" s="173"/>
      <c r="M330" s="173"/>
      <c r="N330" s="173"/>
      <c r="O330" s="173"/>
      <c r="P330" s="173"/>
      <c r="Q330" s="173"/>
      <c r="R330" s="173"/>
      <c r="S330" s="173"/>
      <c r="T330" s="173"/>
      <c r="U330" s="173"/>
      <c r="V330" s="173"/>
      <c r="W330" s="173"/>
      <c r="X330" s="173"/>
      <c r="Y330" s="173"/>
      <c r="Z330" s="173"/>
      <c r="AA330" s="173"/>
      <c r="AB330" s="173"/>
      <c r="AC330" s="174"/>
      <c r="AE330" s="507"/>
      <c r="AG330" s="507"/>
      <c r="AI330" s="507"/>
      <c r="AK330" s="202"/>
    </row>
    <row r="331" spans="4:37" ht="12.75" customHeight="1" outlineLevel="1">
      <c r="D331" s="106" t="str">
        <f>'Line Items'!D1080</f>
        <v>[Rolling Stock - Units/Trains Line 56]</v>
      </c>
      <c r="E331" s="89"/>
      <c r="F331" s="107" t="str">
        <f t="shared" si="24"/>
        <v>Unit</v>
      </c>
      <c r="G331" s="173"/>
      <c r="H331" s="173"/>
      <c r="I331" s="173"/>
      <c r="J331" s="173"/>
      <c r="K331" s="173"/>
      <c r="L331" s="173"/>
      <c r="M331" s="173"/>
      <c r="N331" s="173"/>
      <c r="O331" s="173"/>
      <c r="P331" s="173"/>
      <c r="Q331" s="173"/>
      <c r="R331" s="173"/>
      <c r="S331" s="173"/>
      <c r="T331" s="173"/>
      <c r="U331" s="173"/>
      <c r="V331" s="173"/>
      <c r="W331" s="173"/>
      <c r="X331" s="173"/>
      <c r="Y331" s="173"/>
      <c r="Z331" s="173"/>
      <c r="AA331" s="173"/>
      <c r="AB331" s="173"/>
      <c r="AC331" s="174"/>
      <c r="AE331" s="507"/>
      <c r="AG331" s="507"/>
      <c r="AI331" s="507"/>
      <c r="AK331" s="202"/>
    </row>
    <row r="332" spans="4:37" ht="12.75" customHeight="1" outlineLevel="1">
      <c r="D332" s="106" t="str">
        <f>'Line Items'!D1081</f>
        <v>[Rolling Stock - Units/Trains Line 57]</v>
      </c>
      <c r="E332" s="89"/>
      <c r="F332" s="107" t="str">
        <f t="shared" si="24"/>
        <v>Unit</v>
      </c>
      <c r="G332" s="173"/>
      <c r="H332" s="173"/>
      <c r="I332" s="173"/>
      <c r="J332" s="173"/>
      <c r="K332" s="173"/>
      <c r="L332" s="173"/>
      <c r="M332" s="173"/>
      <c r="N332" s="173"/>
      <c r="O332" s="173"/>
      <c r="P332" s="173"/>
      <c r="Q332" s="173"/>
      <c r="R332" s="173"/>
      <c r="S332" s="173"/>
      <c r="T332" s="173"/>
      <c r="U332" s="173"/>
      <c r="V332" s="173"/>
      <c r="W332" s="173"/>
      <c r="X332" s="173"/>
      <c r="Y332" s="173"/>
      <c r="Z332" s="173"/>
      <c r="AA332" s="173"/>
      <c r="AB332" s="173"/>
      <c r="AC332" s="174"/>
      <c r="AE332" s="507"/>
      <c r="AG332" s="507"/>
      <c r="AI332" s="507"/>
      <c r="AK332" s="202"/>
    </row>
    <row r="333" spans="4:37" ht="12.75" customHeight="1" outlineLevel="1">
      <c r="D333" s="106" t="str">
        <f>'Line Items'!D1082</f>
        <v>[Rolling Stock - Units/Trains Line 58]</v>
      </c>
      <c r="E333" s="89"/>
      <c r="F333" s="107" t="str">
        <f t="shared" si="24"/>
        <v>Unit</v>
      </c>
      <c r="G333" s="173"/>
      <c r="H333" s="173"/>
      <c r="I333" s="173"/>
      <c r="J333" s="173"/>
      <c r="K333" s="173"/>
      <c r="L333" s="173"/>
      <c r="M333" s="173"/>
      <c r="N333" s="173"/>
      <c r="O333" s="173"/>
      <c r="P333" s="173"/>
      <c r="Q333" s="173"/>
      <c r="R333" s="173"/>
      <c r="S333" s="173"/>
      <c r="T333" s="173"/>
      <c r="U333" s="173"/>
      <c r="V333" s="173"/>
      <c r="W333" s="173"/>
      <c r="X333" s="173"/>
      <c r="Y333" s="173"/>
      <c r="Z333" s="173"/>
      <c r="AA333" s="173"/>
      <c r="AB333" s="173"/>
      <c r="AC333" s="174"/>
      <c r="AE333" s="507"/>
      <c r="AG333" s="507"/>
      <c r="AI333" s="507"/>
      <c r="AK333" s="202"/>
    </row>
    <row r="334" spans="4:37" ht="12.75" customHeight="1" outlineLevel="1">
      <c r="D334" s="106" t="str">
        <f>'Line Items'!D1083</f>
        <v>[Rolling Stock - Units/Trains Line 59]</v>
      </c>
      <c r="E334" s="89"/>
      <c r="F334" s="107" t="str">
        <f t="shared" si="24"/>
        <v>Unit</v>
      </c>
      <c r="G334" s="173"/>
      <c r="H334" s="173"/>
      <c r="I334" s="173"/>
      <c r="J334" s="173"/>
      <c r="K334" s="173"/>
      <c r="L334" s="173"/>
      <c r="M334" s="173"/>
      <c r="N334" s="173"/>
      <c r="O334" s="173"/>
      <c r="P334" s="173"/>
      <c r="Q334" s="173"/>
      <c r="R334" s="173"/>
      <c r="S334" s="173"/>
      <c r="T334" s="173"/>
      <c r="U334" s="173"/>
      <c r="V334" s="173"/>
      <c r="W334" s="173"/>
      <c r="X334" s="173"/>
      <c r="Y334" s="173"/>
      <c r="Z334" s="173"/>
      <c r="AA334" s="173"/>
      <c r="AB334" s="173"/>
      <c r="AC334" s="174"/>
      <c r="AE334" s="507"/>
      <c r="AG334" s="507"/>
      <c r="AI334" s="507"/>
      <c r="AK334" s="202"/>
    </row>
    <row r="335" spans="4:37" ht="12.75" customHeight="1" outlineLevel="1">
      <c r="D335" s="117" t="str">
        <f>'Line Items'!D1084</f>
        <v>[Rolling Stock - Units/Trains Line 60]</v>
      </c>
      <c r="E335" s="175"/>
      <c r="F335" s="118" t="str">
        <f>F334</f>
        <v>Unit</v>
      </c>
      <c r="G335" s="176"/>
      <c r="H335" s="176"/>
      <c r="I335" s="176"/>
      <c r="J335" s="176"/>
      <c r="K335" s="176"/>
      <c r="L335" s="176"/>
      <c r="M335" s="176"/>
      <c r="N335" s="176"/>
      <c r="O335" s="176"/>
      <c r="P335" s="176"/>
      <c r="Q335" s="176"/>
      <c r="R335" s="176"/>
      <c r="S335" s="176"/>
      <c r="T335" s="176"/>
      <c r="U335" s="176"/>
      <c r="V335" s="176"/>
      <c r="W335" s="176"/>
      <c r="X335" s="176"/>
      <c r="Y335" s="176"/>
      <c r="Z335" s="176"/>
      <c r="AA335" s="176"/>
      <c r="AB335" s="176"/>
      <c r="AC335" s="177"/>
      <c r="AE335" s="508"/>
      <c r="AG335" s="508"/>
      <c r="AI335" s="508"/>
      <c r="AK335" s="195"/>
    </row>
    <row r="336" spans="4:37" ht="12.75" customHeight="1" outlineLevel="1">
      <c r="G336" s="90"/>
      <c r="H336" s="90"/>
      <c r="I336" s="90"/>
      <c r="J336" s="90"/>
      <c r="K336" s="90"/>
      <c r="L336" s="90"/>
      <c r="M336" s="90"/>
      <c r="N336" s="90"/>
      <c r="O336" s="90"/>
      <c r="P336" s="90"/>
      <c r="Q336" s="90"/>
      <c r="R336" s="90"/>
      <c r="S336" s="90"/>
      <c r="T336" s="90"/>
      <c r="U336" s="90"/>
      <c r="V336" s="90"/>
      <c r="W336" s="90"/>
      <c r="X336" s="90"/>
      <c r="Y336" s="90"/>
      <c r="Z336" s="90"/>
      <c r="AA336" s="90"/>
      <c r="AB336" s="90"/>
      <c r="AC336" s="90"/>
      <c r="AE336" s="90"/>
      <c r="AG336" s="90"/>
      <c r="AI336" s="90"/>
    </row>
    <row r="337" spans="3:37" ht="12.75" customHeight="1" outlineLevel="1">
      <c r="D337" s="216" t="str">
        <f>"Total "&amp;C275</f>
        <v>Total Number of Units Diagrammed</v>
      </c>
      <c r="E337" s="217"/>
      <c r="F337" s="218" t="str">
        <f>F335</f>
        <v>Unit</v>
      </c>
      <c r="G337" s="219">
        <f t="shared" ref="G337:AB337" si="25">SUM(G276:G335)</f>
        <v>0</v>
      </c>
      <c r="H337" s="219">
        <f t="shared" si="25"/>
        <v>0</v>
      </c>
      <c r="I337" s="219">
        <f t="shared" si="25"/>
        <v>0</v>
      </c>
      <c r="J337" s="219">
        <f t="shared" si="25"/>
        <v>0</v>
      </c>
      <c r="K337" s="219">
        <f t="shared" si="25"/>
        <v>0</v>
      </c>
      <c r="L337" s="219">
        <f t="shared" si="25"/>
        <v>0</v>
      </c>
      <c r="M337" s="219">
        <f t="shared" si="25"/>
        <v>0</v>
      </c>
      <c r="N337" s="219">
        <f t="shared" si="25"/>
        <v>0</v>
      </c>
      <c r="O337" s="219">
        <f t="shared" si="25"/>
        <v>0</v>
      </c>
      <c r="P337" s="219">
        <f t="shared" si="25"/>
        <v>0</v>
      </c>
      <c r="Q337" s="219">
        <f t="shared" si="25"/>
        <v>0</v>
      </c>
      <c r="R337" s="219">
        <f t="shared" si="25"/>
        <v>0</v>
      </c>
      <c r="S337" s="219">
        <f t="shared" si="25"/>
        <v>0</v>
      </c>
      <c r="T337" s="219">
        <f t="shared" si="25"/>
        <v>0</v>
      </c>
      <c r="U337" s="219">
        <f t="shared" si="25"/>
        <v>0</v>
      </c>
      <c r="V337" s="219">
        <f t="shared" si="25"/>
        <v>0</v>
      </c>
      <c r="W337" s="219">
        <f t="shared" si="25"/>
        <v>0</v>
      </c>
      <c r="X337" s="219">
        <f t="shared" si="25"/>
        <v>0</v>
      </c>
      <c r="Y337" s="219">
        <f t="shared" si="25"/>
        <v>0</v>
      </c>
      <c r="Z337" s="219">
        <f t="shared" si="25"/>
        <v>0</v>
      </c>
      <c r="AA337" s="219">
        <f t="shared" si="25"/>
        <v>0</v>
      </c>
      <c r="AB337" s="219">
        <f t="shared" si="25"/>
        <v>0</v>
      </c>
      <c r="AC337" s="220">
        <f t="shared" ref="AC337" si="26">SUM(AC276:AC335)</f>
        <v>0</v>
      </c>
      <c r="AE337" s="509">
        <f t="shared" ref="AE337" si="27">SUM(AE276:AE335)</f>
        <v>0</v>
      </c>
      <c r="AG337" s="509">
        <f t="shared" ref="AG337" si="28">SUM(AG276:AG335)</f>
        <v>0</v>
      </c>
      <c r="AI337" s="509">
        <f t="shared" ref="AI337" si="29">SUM(AI276:AI335)</f>
        <v>0</v>
      </c>
      <c r="AK337" s="222"/>
    </row>
    <row r="338" spans="3:37" ht="12.75" customHeight="1" outlineLevel="1">
      <c r="G338" s="90"/>
      <c r="H338" s="90"/>
      <c r="I338" s="90"/>
      <c r="J338" s="90"/>
      <c r="K338" s="90"/>
      <c r="L338" s="90"/>
      <c r="M338" s="90"/>
      <c r="N338" s="90"/>
      <c r="O338" s="90"/>
      <c r="P338" s="90"/>
      <c r="Q338" s="90"/>
      <c r="R338" s="90"/>
      <c r="S338" s="90"/>
      <c r="T338" s="90"/>
      <c r="U338" s="90"/>
      <c r="V338" s="90"/>
      <c r="W338" s="90"/>
      <c r="X338" s="90"/>
      <c r="Y338" s="90"/>
      <c r="Z338" s="90"/>
      <c r="AA338" s="90"/>
      <c r="AB338" s="90"/>
      <c r="AC338" s="90"/>
      <c r="AE338" s="90"/>
      <c r="AG338" s="90"/>
      <c r="AI338" s="90"/>
    </row>
    <row r="339" spans="3:37" ht="12.75" customHeight="1" outlineLevel="1">
      <c r="C339" s="138" t="s">
        <v>463</v>
      </c>
      <c r="G339" s="90"/>
      <c r="H339" s="90"/>
      <c r="I339" s="90"/>
      <c r="J339" s="90"/>
      <c r="K339" s="90"/>
      <c r="L339" s="90"/>
      <c r="M339" s="90"/>
      <c r="N339" s="90"/>
      <c r="O339" s="90"/>
      <c r="P339" s="90"/>
      <c r="Q339" s="90"/>
      <c r="R339" s="90"/>
      <c r="S339" s="90"/>
      <c r="T339" s="90"/>
      <c r="U339" s="90"/>
      <c r="V339" s="90"/>
      <c r="W339" s="90"/>
      <c r="X339" s="90"/>
      <c r="Y339" s="90"/>
      <c r="Z339" s="90"/>
      <c r="AA339" s="90"/>
      <c r="AB339" s="90"/>
      <c r="AC339" s="90"/>
      <c r="AE339" s="90"/>
      <c r="AG339" s="90"/>
      <c r="AI339" s="90"/>
    </row>
    <row r="340" spans="3:37" ht="12.75" customHeight="1" outlineLevel="1">
      <c r="D340" s="100" t="str">
        <f>'Line Items'!D1025</f>
        <v>ME202 - Class 150/1 Angel Trains</v>
      </c>
      <c r="E340" s="85"/>
      <c r="F340" s="101" t="s">
        <v>459</v>
      </c>
      <c r="G340" s="171"/>
      <c r="H340" s="171"/>
      <c r="I340" s="171"/>
      <c r="J340" s="171"/>
      <c r="K340" s="171"/>
      <c r="L340" s="171"/>
      <c r="M340" s="171"/>
      <c r="N340" s="171"/>
      <c r="O340" s="171"/>
      <c r="P340" s="171"/>
      <c r="Q340" s="171"/>
      <c r="R340" s="171"/>
      <c r="S340" s="171"/>
      <c r="T340" s="171"/>
      <c r="U340" s="171"/>
      <c r="V340" s="171"/>
      <c r="W340" s="171"/>
      <c r="X340" s="171"/>
      <c r="Y340" s="171"/>
      <c r="Z340" s="171"/>
      <c r="AA340" s="171"/>
      <c r="AB340" s="171"/>
      <c r="AC340" s="185"/>
      <c r="AE340" s="511"/>
      <c r="AG340" s="511"/>
      <c r="AI340" s="511"/>
      <c r="AK340" s="427"/>
    </row>
    <row r="341" spans="3:37" ht="12.75" customHeight="1" outlineLevel="1">
      <c r="D341" s="106" t="str">
        <f>'Line Items'!D1026</f>
        <v>ME203 - Class 153/1 Porterbrook</v>
      </c>
      <c r="E341" s="89"/>
      <c r="F341" s="107" t="str">
        <f t="shared" ref="F341:F398" si="30">F340</f>
        <v>Train</v>
      </c>
      <c r="G341" s="173"/>
      <c r="H341" s="173"/>
      <c r="I341" s="173"/>
      <c r="J341" s="173"/>
      <c r="K341" s="173"/>
      <c r="L341" s="173"/>
      <c r="M341" s="173"/>
      <c r="N341" s="173"/>
      <c r="O341" s="173"/>
      <c r="P341" s="173"/>
      <c r="Q341" s="173"/>
      <c r="R341" s="173"/>
      <c r="S341" s="173"/>
      <c r="T341" s="173"/>
      <c r="U341" s="173"/>
      <c r="V341" s="173"/>
      <c r="W341" s="173"/>
      <c r="X341" s="173"/>
      <c r="Y341" s="173"/>
      <c r="Z341" s="173"/>
      <c r="AA341" s="173"/>
      <c r="AB341" s="173"/>
      <c r="AC341" s="174"/>
      <c r="AE341" s="507"/>
      <c r="AG341" s="507"/>
      <c r="AI341" s="507"/>
      <c r="AK341" s="429"/>
    </row>
    <row r="342" spans="3:37" ht="12.75" customHeight="1" outlineLevel="1">
      <c r="D342" s="106" t="str">
        <f>'Line Items'!D1027</f>
        <v>ME206 - Class 170/5 Porterbrook</v>
      </c>
      <c r="E342" s="89"/>
      <c r="F342" s="107" t="str">
        <f t="shared" si="30"/>
        <v>Train</v>
      </c>
      <c r="G342" s="173"/>
      <c r="H342" s="173"/>
      <c r="I342" s="173"/>
      <c r="J342" s="173"/>
      <c r="K342" s="173"/>
      <c r="L342" s="173"/>
      <c r="M342" s="173"/>
      <c r="N342" s="173"/>
      <c r="O342" s="173"/>
      <c r="P342" s="173"/>
      <c r="Q342" s="173"/>
      <c r="R342" s="173"/>
      <c r="S342" s="173"/>
      <c r="T342" s="173"/>
      <c r="U342" s="173"/>
      <c r="V342" s="173"/>
      <c r="W342" s="173"/>
      <c r="X342" s="173"/>
      <c r="Y342" s="173"/>
      <c r="Z342" s="173"/>
      <c r="AA342" s="173"/>
      <c r="AB342" s="173"/>
      <c r="AC342" s="174"/>
      <c r="AE342" s="507"/>
      <c r="AG342" s="507"/>
      <c r="AI342" s="507"/>
      <c r="AK342" s="429"/>
    </row>
    <row r="343" spans="3:37" ht="12.75" customHeight="1" outlineLevel="1">
      <c r="D343" s="106" t="str">
        <f>'Line Items'!D1028</f>
        <v>ME207 - Class 170/6 Porterbrook</v>
      </c>
      <c r="E343" s="89"/>
      <c r="F343" s="107" t="str">
        <f t="shared" si="30"/>
        <v>Train</v>
      </c>
      <c r="G343" s="173"/>
      <c r="H343" s="173"/>
      <c r="I343" s="173"/>
      <c r="J343" s="173"/>
      <c r="K343" s="173"/>
      <c r="L343" s="173"/>
      <c r="M343" s="173"/>
      <c r="N343" s="173"/>
      <c r="O343" s="173"/>
      <c r="P343" s="173"/>
      <c r="Q343" s="173"/>
      <c r="R343" s="173"/>
      <c r="S343" s="173"/>
      <c r="T343" s="173"/>
      <c r="U343" s="173"/>
      <c r="V343" s="173"/>
      <c r="W343" s="173"/>
      <c r="X343" s="173"/>
      <c r="Y343" s="173"/>
      <c r="Z343" s="173"/>
      <c r="AA343" s="173"/>
      <c r="AB343" s="173"/>
      <c r="AC343" s="174"/>
      <c r="AE343" s="507"/>
      <c r="AG343" s="507"/>
      <c r="AI343" s="507"/>
      <c r="AK343" s="429"/>
    </row>
    <row r="344" spans="3:37" ht="12.75" customHeight="1" outlineLevel="1">
      <c r="D344" s="106" t="str">
        <f>'Line Items'!D1029</f>
        <v>ME208 - Class 172/2 Porterbrook</v>
      </c>
      <c r="E344" s="89"/>
      <c r="F344" s="107" t="str">
        <f t="shared" si="30"/>
        <v>Train</v>
      </c>
      <c r="G344" s="173"/>
      <c r="H344" s="173"/>
      <c r="I344" s="173"/>
      <c r="J344" s="173"/>
      <c r="K344" s="173"/>
      <c r="L344" s="173"/>
      <c r="M344" s="173"/>
      <c r="N344" s="173"/>
      <c r="O344" s="173"/>
      <c r="P344" s="173"/>
      <c r="Q344" s="173"/>
      <c r="R344" s="173"/>
      <c r="S344" s="173"/>
      <c r="T344" s="173"/>
      <c r="U344" s="173"/>
      <c r="V344" s="173"/>
      <c r="W344" s="173"/>
      <c r="X344" s="173"/>
      <c r="Y344" s="173"/>
      <c r="Z344" s="173"/>
      <c r="AA344" s="173"/>
      <c r="AB344" s="173"/>
      <c r="AC344" s="174"/>
      <c r="AE344" s="507"/>
      <c r="AG344" s="507"/>
      <c r="AI344" s="507"/>
      <c r="AK344" s="429"/>
    </row>
    <row r="345" spans="3:37" ht="12.75" customHeight="1" outlineLevel="1">
      <c r="D345" s="106" t="str">
        <f>'Line Items'!D1030</f>
        <v>ME209 - Class 172/3 Porterbrook</v>
      </c>
      <c r="E345" s="89"/>
      <c r="F345" s="107" t="str">
        <f t="shared" si="30"/>
        <v>Train</v>
      </c>
      <c r="G345" s="173"/>
      <c r="H345" s="173"/>
      <c r="I345" s="173"/>
      <c r="J345" s="173"/>
      <c r="K345" s="173"/>
      <c r="L345" s="173"/>
      <c r="M345" s="173"/>
      <c r="N345" s="173"/>
      <c r="O345" s="173"/>
      <c r="P345" s="173"/>
      <c r="Q345" s="173"/>
      <c r="R345" s="173"/>
      <c r="S345" s="173"/>
      <c r="T345" s="173"/>
      <c r="U345" s="173"/>
      <c r="V345" s="173"/>
      <c r="W345" s="173"/>
      <c r="X345" s="173"/>
      <c r="Y345" s="173"/>
      <c r="Z345" s="173"/>
      <c r="AA345" s="173"/>
      <c r="AB345" s="173"/>
      <c r="AC345" s="174"/>
      <c r="AE345" s="507"/>
      <c r="AG345" s="507"/>
      <c r="AI345" s="507"/>
      <c r="AK345" s="429"/>
    </row>
    <row r="346" spans="3:37" ht="12.75" customHeight="1" outlineLevel="1">
      <c r="D346" s="106" t="str">
        <f>'Line Items'!D1031</f>
        <v>ME216 - Class 139 PPM - Porterbrook</v>
      </c>
      <c r="E346" s="89"/>
      <c r="F346" s="107" t="str">
        <f t="shared" si="30"/>
        <v>Train</v>
      </c>
      <c r="G346" s="173"/>
      <c r="H346" s="173"/>
      <c r="I346" s="173"/>
      <c r="J346" s="173"/>
      <c r="K346" s="173"/>
      <c r="L346" s="173"/>
      <c r="M346" s="173"/>
      <c r="N346" s="173"/>
      <c r="O346" s="173"/>
      <c r="P346" s="173"/>
      <c r="Q346" s="173"/>
      <c r="R346" s="173"/>
      <c r="S346" s="173"/>
      <c r="T346" s="173"/>
      <c r="U346" s="173"/>
      <c r="V346" s="173"/>
      <c r="W346" s="173"/>
      <c r="X346" s="173"/>
      <c r="Y346" s="173"/>
      <c r="Z346" s="173"/>
      <c r="AA346" s="173"/>
      <c r="AB346" s="173"/>
      <c r="AC346" s="174"/>
      <c r="AE346" s="507"/>
      <c r="AG346" s="507"/>
      <c r="AI346" s="507"/>
      <c r="AK346" s="429"/>
    </row>
    <row r="347" spans="3:37" ht="12.75" customHeight="1" outlineLevel="1">
      <c r="D347" s="106" t="str">
        <f>'Line Items'!D1032</f>
        <v>ME211 - Class 321/4  HSBC</v>
      </c>
      <c r="E347" s="89"/>
      <c r="F347" s="107" t="str">
        <f t="shared" si="30"/>
        <v>Train</v>
      </c>
      <c r="G347" s="173"/>
      <c r="H347" s="173"/>
      <c r="I347" s="173"/>
      <c r="J347" s="173"/>
      <c r="K347" s="173"/>
      <c r="L347" s="173"/>
      <c r="M347" s="173"/>
      <c r="N347" s="173"/>
      <c r="O347" s="173"/>
      <c r="P347" s="173"/>
      <c r="Q347" s="173"/>
      <c r="R347" s="173"/>
      <c r="S347" s="173"/>
      <c r="T347" s="173"/>
      <c r="U347" s="173"/>
      <c r="V347" s="173"/>
      <c r="W347" s="173"/>
      <c r="X347" s="173"/>
      <c r="Y347" s="173"/>
      <c r="Z347" s="173"/>
      <c r="AA347" s="173"/>
      <c r="AB347" s="173"/>
      <c r="AC347" s="174"/>
      <c r="AE347" s="507"/>
      <c r="AG347" s="507"/>
      <c r="AI347" s="507"/>
      <c r="AK347" s="429"/>
    </row>
    <row r="348" spans="3:37" ht="12.75" customHeight="1" outlineLevel="1">
      <c r="D348" s="106" t="str">
        <f>'Line Items'!D1033</f>
        <v>ME212 - Class 323/3 Porterbrook</v>
      </c>
      <c r="E348" s="89"/>
      <c r="F348" s="107" t="str">
        <f t="shared" si="30"/>
        <v>Train</v>
      </c>
      <c r="G348" s="173"/>
      <c r="H348" s="173"/>
      <c r="I348" s="173"/>
      <c r="J348" s="173"/>
      <c r="K348" s="173"/>
      <c r="L348" s="173"/>
      <c r="M348" s="173"/>
      <c r="N348" s="173"/>
      <c r="O348" s="173"/>
      <c r="P348" s="173"/>
      <c r="Q348" s="173"/>
      <c r="R348" s="173"/>
      <c r="S348" s="173"/>
      <c r="T348" s="173"/>
      <c r="U348" s="173"/>
      <c r="V348" s="173"/>
      <c r="W348" s="173"/>
      <c r="X348" s="173"/>
      <c r="Y348" s="173"/>
      <c r="Z348" s="173"/>
      <c r="AA348" s="173"/>
      <c r="AB348" s="173"/>
      <c r="AC348" s="174"/>
      <c r="AE348" s="507"/>
      <c r="AG348" s="507"/>
      <c r="AI348" s="507"/>
      <c r="AK348" s="429"/>
    </row>
    <row r="349" spans="3:37" ht="12.75" customHeight="1" outlineLevel="1">
      <c r="D349" s="106" t="str">
        <f>'Line Items'!D1034</f>
        <v>ME215 - Class 323 Centro (Porterbrook)</v>
      </c>
      <c r="E349" s="89"/>
      <c r="F349" s="107" t="str">
        <f t="shared" si="30"/>
        <v>Train</v>
      </c>
      <c r="G349" s="173"/>
      <c r="H349" s="173"/>
      <c r="I349" s="173"/>
      <c r="J349" s="173"/>
      <c r="K349" s="173"/>
      <c r="L349" s="173"/>
      <c r="M349" s="173"/>
      <c r="N349" s="173"/>
      <c r="O349" s="173"/>
      <c r="P349" s="173"/>
      <c r="Q349" s="173"/>
      <c r="R349" s="173"/>
      <c r="S349" s="173"/>
      <c r="T349" s="173"/>
      <c r="U349" s="173"/>
      <c r="V349" s="173"/>
      <c r="W349" s="173"/>
      <c r="X349" s="173"/>
      <c r="Y349" s="173"/>
      <c r="Z349" s="173"/>
      <c r="AA349" s="173"/>
      <c r="AB349" s="173"/>
      <c r="AC349" s="174"/>
      <c r="AE349" s="507"/>
      <c r="AG349" s="507"/>
      <c r="AI349" s="507"/>
      <c r="AK349" s="429"/>
    </row>
    <row r="350" spans="3:37" ht="12.75" customHeight="1" outlineLevel="1">
      <c r="D350" s="106" t="str">
        <f>'Line Items'!D1035</f>
        <v>ME213 - Class 350/1 Angel Trains</v>
      </c>
      <c r="E350" s="89"/>
      <c r="F350" s="107" t="str">
        <f t="shared" si="30"/>
        <v>Train</v>
      </c>
      <c r="G350" s="173"/>
      <c r="H350" s="173"/>
      <c r="I350" s="173"/>
      <c r="J350" s="173"/>
      <c r="K350" s="173"/>
      <c r="L350" s="173"/>
      <c r="M350" s="173"/>
      <c r="N350" s="173"/>
      <c r="O350" s="173"/>
      <c r="P350" s="173"/>
      <c r="Q350" s="173"/>
      <c r="R350" s="173"/>
      <c r="S350" s="173"/>
      <c r="T350" s="173"/>
      <c r="U350" s="173"/>
      <c r="V350" s="173"/>
      <c r="W350" s="173"/>
      <c r="X350" s="173"/>
      <c r="Y350" s="173"/>
      <c r="Z350" s="173"/>
      <c r="AA350" s="173"/>
      <c r="AB350" s="173"/>
      <c r="AC350" s="174"/>
      <c r="AE350" s="507"/>
      <c r="AG350" s="507"/>
      <c r="AI350" s="507"/>
      <c r="AK350" s="429"/>
    </row>
    <row r="351" spans="3:37" ht="12.75" customHeight="1" outlineLevel="1">
      <c r="D351" s="106" t="str">
        <f>'Line Items'!D1036</f>
        <v>ME214 - Class 350/2 Porterbrook</v>
      </c>
      <c r="E351" s="89"/>
      <c r="F351" s="107" t="str">
        <f t="shared" si="30"/>
        <v>Train</v>
      </c>
      <c r="G351" s="173"/>
      <c r="H351" s="173"/>
      <c r="I351" s="173"/>
      <c r="J351" s="173"/>
      <c r="K351" s="173"/>
      <c r="L351" s="173"/>
      <c r="M351" s="173"/>
      <c r="N351" s="173"/>
      <c r="O351" s="173"/>
      <c r="P351" s="173"/>
      <c r="Q351" s="173"/>
      <c r="R351" s="173"/>
      <c r="S351" s="173"/>
      <c r="T351" s="173"/>
      <c r="U351" s="173"/>
      <c r="V351" s="173"/>
      <c r="W351" s="173"/>
      <c r="X351" s="173"/>
      <c r="Y351" s="173"/>
      <c r="Z351" s="173"/>
      <c r="AA351" s="173"/>
      <c r="AB351" s="173"/>
      <c r="AC351" s="174"/>
      <c r="AE351" s="507"/>
      <c r="AG351" s="507"/>
      <c r="AI351" s="507"/>
      <c r="AK351" s="429"/>
    </row>
    <row r="352" spans="3:37" ht="12.75" customHeight="1" outlineLevel="1">
      <c r="D352" s="106" t="str">
        <f>'Line Items'!D1037</f>
        <v>ME217 - Class 350/3 Angel</v>
      </c>
      <c r="E352" s="89"/>
      <c r="F352" s="107" t="str">
        <f t="shared" si="30"/>
        <v>Train</v>
      </c>
      <c r="G352" s="173"/>
      <c r="H352" s="173"/>
      <c r="I352" s="173"/>
      <c r="J352" s="173"/>
      <c r="K352" s="173"/>
      <c r="L352" s="173"/>
      <c r="M352" s="173"/>
      <c r="N352" s="173"/>
      <c r="O352" s="173"/>
      <c r="P352" s="173"/>
      <c r="Q352" s="173"/>
      <c r="R352" s="173"/>
      <c r="S352" s="173"/>
      <c r="T352" s="173"/>
      <c r="U352" s="173"/>
      <c r="V352" s="173"/>
      <c r="W352" s="173"/>
      <c r="X352" s="173"/>
      <c r="Y352" s="173"/>
      <c r="Z352" s="173"/>
      <c r="AA352" s="173"/>
      <c r="AB352" s="173"/>
      <c r="AC352" s="174"/>
      <c r="AE352" s="507"/>
      <c r="AG352" s="507"/>
      <c r="AI352" s="507"/>
      <c r="AK352" s="429"/>
    </row>
    <row r="353" spans="4:37" ht="12.75" customHeight="1" outlineLevel="1">
      <c r="D353" s="106" t="str">
        <f>'Line Items'!D1038</f>
        <v>ME211 - Class 319 Porterbrook</v>
      </c>
      <c r="E353" s="89"/>
      <c r="F353" s="107" t="str">
        <f t="shared" si="30"/>
        <v>Train</v>
      </c>
      <c r="G353" s="173"/>
      <c r="H353" s="173"/>
      <c r="I353" s="173"/>
      <c r="J353" s="173"/>
      <c r="K353" s="173"/>
      <c r="L353" s="173"/>
      <c r="M353" s="173"/>
      <c r="N353" s="173"/>
      <c r="O353" s="173"/>
      <c r="P353" s="173"/>
      <c r="Q353" s="173"/>
      <c r="R353" s="173"/>
      <c r="S353" s="173"/>
      <c r="T353" s="173"/>
      <c r="U353" s="173"/>
      <c r="V353" s="173"/>
      <c r="W353" s="173"/>
      <c r="X353" s="173"/>
      <c r="Y353" s="173"/>
      <c r="Z353" s="173"/>
      <c r="AA353" s="173"/>
      <c r="AB353" s="173"/>
      <c r="AC353" s="174"/>
      <c r="AE353" s="507"/>
      <c r="AG353" s="507"/>
      <c r="AI353" s="507"/>
      <c r="AK353" s="429"/>
    </row>
    <row r="354" spans="4:37" ht="12.75" customHeight="1" outlineLevel="1">
      <c r="D354" s="106" t="str">
        <f>'Line Items'!D1039</f>
        <v>[Rolling Stock - Units/Trains Line 15]</v>
      </c>
      <c r="E354" s="89"/>
      <c r="F354" s="107" t="str">
        <f t="shared" si="30"/>
        <v>Train</v>
      </c>
      <c r="G354" s="173"/>
      <c r="H354" s="173"/>
      <c r="I354" s="173"/>
      <c r="J354" s="173"/>
      <c r="K354" s="173"/>
      <c r="L354" s="173"/>
      <c r="M354" s="173"/>
      <c r="N354" s="173"/>
      <c r="O354" s="173"/>
      <c r="P354" s="173"/>
      <c r="Q354" s="173"/>
      <c r="R354" s="173"/>
      <c r="S354" s="173"/>
      <c r="T354" s="173"/>
      <c r="U354" s="173"/>
      <c r="V354" s="173"/>
      <c r="W354" s="173"/>
      <c r="X354" s="173"/>
      <c r="Y354" s="173"/>
      <c r="Z354" s="173"/>
      <c r="AA354" s="173"/>
      <c r="AB354" s="173"/>
      <c r="AC354" s="174"/>
      <c r="AE354" s="507"/>
      <c r="AG354" s="507"/>
      <c r="AI354" s="507"/>
      <c r="AK354" s="202"/>
    </row>
    <row r="355" spans="4:37" ht="12.75" customHeight="1" outlineLevel="1">
      <c r="D355" s="106" t="str">
        <f>'Line Items'!D1040</f>
        <v>[Rolling Stock - Units/Trains Line 16]</v>
      </c>
      <c r="E355" s="89"/>
      <c r="F355" s="107" t="str">
        <f t="shared" si="30"/>
        <v>Train</v>
      </c>
      <c r="G355" s="173"/>
      <c r="H355" s="173"/>
      <c r="I355" s="173"/>
      <c r="J355" s="173"/>
      <c r="K355" s="173"/>
      <c r="L355" s="173"/>
      <c r="M355" s="173"/>
      <c r="N355" s="173"/>
      <c r="O355" s="173"/>
      <c r="P355" s="173"/>
      <c r="Q355" s="173"/>
      <c r="R355" s="173"/>
      <c r="S355" s="173"/>
      <c r="T355" s="173"/>
      <c r="U355" s="173"/>
      <c r="V355" s="173"/>
      <c r="W355" s="173"/>
      <c r="X355" s="173"/>
      <c r="Y355" s="173"/>
      <c r="Z355" s="173"/>
      <c r="AA355" s="173"/>
      <c r="AB355" s="173"/>
      <c r="AC355" s="174"/>
      <c r="AE355" s="507"/>
      <c r="AG355" s="507"/>
      <c r="AI355" s="507"/>
      <c r="AK355" s="202"/>
    </row>
    <row r="356" spans="4:37" ht="12.75" customHeight="1" outlineLevel="1">
      <c r="D356" s="106" t="str">
        <f>'Line Items'!D1041</f>
        <v>[Rolling Stock - Units/Trains Line 17]</v>
      </c>
      <c r="E356" s="89"/>
      <c r="F356" s="107" t="str">
        <f t="shared" si="30"/>
        <v>Train</v>
      </c>
      <c r="G356" s="173"/>
      <c r="H356" s="173"/>
      <c r="I356" s="173"/>
      <c r="J356" s="173"/>
      <c r="K356" s="173"/>
      <c r="L356" s="173"/>
      <c r="M356" s="173"/>
      <c r="N356" s="173"/>
      <c r="O356" s="173"/>
      <c r="P356" s="173"/>
      <c r="Q356" s="173"/>
      <c r="R356" s="173"/>
      <c r="S356" s="173"/>
      <c r="T356" s="173"/>
      <c r="U356" s="173"/>
      <c r="V356" s="173"/>
      <c r="W356" s="173"/>
      <c r="X356" s="173"/>
      <c r="Y356" s="173"/>
      <c r="Z356" s="173"/>
      <c r="AA356" s="173"/>
      <c r="AB356" s="173"/>
      <c r="AC356" s="174"/>
      <c r="AE356" s="507"/>
      <c r="AG356" s="507"/>
      <c r="AI356" s="507"/>
      <c r="AK356" s="202"/>
    </row>
    <row r="357" spans="4:37" ht="12.75" customHeight="1" outlineLevel="1">
      <c r="D357" s="106" t="str">
        <f>'Line Items'!D1042</f>
        <v>[Rolling Stock - Units/Trains Line 18]</v>
      </c>
      <c r="E357" s="89"/>
      <c r="F357" s="107" t="str">
        <f t="shared" si="30"/>
        <v>Train</v>
      </c>
      <c r="G357" s="173"/>
      <c r="H357" s="173"/>
      <c r="I357" s="173"/>
      <c r="J357" s="173"/>
      <c r="K357" s="173"/>
      <c r="L357" s="173"/>
      <c r="M357" s="173"/>
      <c r="N357" s="173"/>
      <c r="O357" s="173"/>
      <c r="P357" s="173"/>
      <c r="Q357" s="173"/>
      <c r="R357" s="173"/>
      <c r="S357" s="173"/>
      <c r="T357" s="173"/>
      <c r="U357" s="173"/>
      <c r="V357" s="173"/>
      <c r="W357" s="173"/>
      <c r="X357" s="173"/>
      <c r="Y357" s="173"/>
      <c r="Z357" s="173"/>
      <c r="AA357" s="173"/>
      <c r="AB357" s="173"/>
      <c r="AC357" s="174"/>
      <c r="AE357" s="507"/>
      <c r="AG357" s="507"/>
      <c r="AI357" s="507"/>
      <c r="AK357" s="202"/>
    </row>
    <row r="358" spans="4:37" ht="12.75" customHeight="1" outlineLevel="1">
      <c r="D358" s="106" t="str">
        <f>'Line Items'!D1043</f>
        <v>[Rolling Stock - Units/Trains Line 19]</v>
      </c>
      <c r="E358" s="89"/>
      <c r="F358" s="107" t="str">
        <f t="shared" si="30"/>
        <v>Train</v>
      </c>
      <c r="G358" s="173"/>
      <c r="H358" s="173"/>
      <c r="I358" s="173"/>
      <c r="J358" s="173"/>
      <c r="K358" s="173"/>
      <c r="L358" s="173"/>
      <c r="M358" s="173"/>
      <c r="N358" s="173"/>
      <c r="O358" s="173"/>
      <c r="P358" s="173"/>
      <c r="Q358" s="173"/>
      <c r="R358" s="173"/>
      <c r="S358" s="173"/>
      <c r="T358" s="173"/>
      <c r="U358" s="173"/>
      <c r="V358" s="173"/>
      <c r="W358" s="173"/>
      <c r="X358" s="173"/>
      <c r="Y358" s="173"/>
      <c r="Z358" s="173"/>
      <c r="AA358" s="173"/>
      <c r="AB358" s="173"/>
      <c r="AC358" s="174"/>
      <c r="AE358" s="507"/>
      <c r="AG358" s="507"/>
      <c r="AI358" s="507"/>
      <c r="AK358" s="202"/>
    </row>
    <row r="359" spans="4:37" ht="12.75" customHeight="1" outlineLevel="1">
      <c r="D359" s="106" t="str">
        <f>'Line Items'!D1044</f>
        <v>[Rolling Stock - Units/Trains Line 20]</v>
      </c>
      <c r="E359" s="89"/>
      <c r="F359" s="107" t="str">
        <f t="shared" si="30"/>
        <v>Train</v>
      </c>
      <c r="G359" s="173"/>
      <c r="H359" s="173"/>
      <c r="I359" s="173"/>
      <c r="J359" s="173"/>
      <c r="K359" s="173"/>
      <c r="L359" s="173"/>
      <c r="M359" s="173"/>
      <c r="N359" s="173"/>
      <c r="O359" s="173"/>
      <c r="P359" s="173"/>
      <c r="Q359" s="173"/>
      <c r="R359" s="173"/>
      <c r="S359" s="173"/>
      <c r="T359" s="173"/>
      <c r="U359" s="173"/>
      <c r="V359" s="173"/>
      <c r="W359" s="173"/>
      <c r="X359" s="173"/>
      <c r="Y359" s="173"/>
      <c r="Z359" s="173"/>
      <c r="AA359" s="173"/>
      <c r="AB359" s="173"/>
      <c r="AC359" s="174"/>
      <c r="AE359" s="507"/>
      <c r="AG359" s="507"/>
      <c r="AI359" s="507"/>
      <c r="AK359" s="202"/>
    </row>
    <row r="360" spans="4:37" ht="12.75" customHeight="1" outlineLevel="1">
      <c r="D360" s="106" t="str">
        <f>'Line Items'!D1045</f>
        <v>[Rolling Stock - Units/Trains Line 21]</v>
      </c>
      <c r="E360" s="89"/>
      <c r="F360" s="107" t="str">
        <f t="shared" si="30"/>
        <v>Train</v>
      </c>
      <c r="G360" s="173"/>
      <c r="H360" s="173"/>
      <c r="I360" s="173"/>
      <c r="J360" s="173"/>
      <c r="K360" s="173"/>
      <c r="L360" s="173"/>
      <c r="M360" s="173"/>
      <c r="N360" s="173"/>
      <c r="O360" s="173"/>
      <c r="P360" s="173"/>
      <c r="Q360" s="173"/>
      <c r="R360" s="173"/>
      <c r="S360" s="173"/>
      <c r="T360" s="173"/>
      <c r="U360" s="173"/>
      <c r="V360" s="173"/>
      <c r="W360" s="173"/>
      <c r="X360" s="173"/>
      <c r="Y360" s="173"/>
      <c r="Z360" s="173"/>
      <c r="AA360" s="173"/>
      <c r="AB360" s="173"/>
      <c r="AC360" s="174"/>
      <c r="AE360" s="507"/>
      <c r="AG360" s="507"/>
      <c r="AI360" s="507"/>
      <c r="AK360" s="202"/>
    </row>
    <row r="361" spans="4:37" ht="12.75" customHeight="1" outlineLevel="1">
      <c r="D361" s="106" t="str">
        <f>'Line Items'!D1046</f>
        <v>[Rolling Stock - Units/Trains Line 22]</v>
      </c>
      <c r="E361" s="89"/>
      <c r="F361" s="107" t="str">
        <f t="shared" si="30"/>
        <v>Train</v>
      </c>
      <c r="G361" s="173"/>
      <c r="H361" s="173"/>
      <c r="I361" s="173"/>
      <c r="J361" s="173"/>
      <c r="K361" s="173"/>
      <c r="L361" s="173"/>
      <c r="M361" s="173"/>
      <c r="N361" s="173"/>
      <c r="O361" s="173"/>
      <c r="P361" s="173"/>
      <c r="Q361" s="173"/>
      <c r="R361" s="173"/>
      <c r="S361" s="173"/>
      <c r="T361" s="173"/>
      <c r="U361" s="173"/>
      <c r="V361" s="173"/>
      <c r="W361" s="173"/>
      <c r="X361" s="173"/>
      <c r="Y361" s="173"/>
      <c r="Z361" s="173"/>
      <c r="AA361" s="173"/>
      <c r="AB361" s="173"/>
      <c r="AC361" s="174"/>
      <c r="AE361" s="507"/>
      <c r="AG361" s="507"/>
      <c r="AI361" s="507"/>
      <c r="AK361" s="202"/>
    </row>
    <row r="362" spans="4:37" ht="12.75" customHeight="1" outlineLevel="1">
      <c r="D362" s="106" t="str">
        <f>'Line Items'!D1047</f>
        <v>[Rolling Stock - Units/Trains Line 23]</v>
      </c>
      <c r="E362" s="89"/>
      <c r="F362" s="107" t="str">
        <f t="shared" si="30"/>
        <v>Train</v>
      </c>
      <c r="G362" s="173"/>
      <c r="H362" s="173"/>
      <c r="I362" s="173"/>
      <c r="J362" s="173"/>
      <c r="K362" s="173"/>
      <c r="L362" s="173"/>
      <c r="M362" s="173"/>
      <c r="N362" s="173"/>
      <c r="O362" s="173"/>
      <c r="P362" s="173"/>
      <c r="Q362" s="173"/>
      <c r="R362" s="173"/>
      <c r="S362" s="173"/>
      <c r="T362" s="173"/>
      <c r="U362" s="173"/>
      <c r="V362" s="173"/>
      <c r="W362" s="173"/>
      <c r="X362" s="173"/>
      <c r="Y362" s="173"/>
      <c r="Z362" s="173"/>
      <c r="AA362" s="173"/>
      <c r="AB362" s="173"/>
      <c r="AC362" s="174"/>
      <c r="AE362" s="507"/>
      <c r="AG362" s="507"/>
      <c r="AI362" s="507"/>
      <c r="AK362" s="202"/>
    </row>
    <row r="363" spans="4:37" ht="12.75" customHeight="1" outlineLevel="1">
      <c r="D363" s="106" t="str">
        <f>'Line Items'!D1048</f>
        <v>[Rolling Stock - Units/Trains Line 24]</v>
      </c>
      <c r="E363" s="89"/>
      <c r="F363" s="107" t="str">
        <f t="shared" si="30"/>
        <v>Train</v>
      </c>
      <c r="G363" s="173"/>
      <c r="H363" s="173"/>
      <c r="I363" s="173"/>
      <c r="J363" s="173"/>
      <c r="K363" s="173"/>
      <c r="L363" s="173"/>
      <c r="M363" s="173"/>
      <c r="N363" s="173"/>
      <c r="O363" s="173"/>
      <c r="P363" s="173"/>
      <c r="Q363" s="173"/>
      <c r="R363" s="173"/>
      <c r="S363" s="173"/>
      <c r="T363" s="173"/>
      <c r="U363" s="173"/>
      <c r="V363" s="173"/>
      <c r="W363" s="173"/>
      <c r="X363" s="173"/>
      <c r="Y363" s="173"/>
      <c r="Z363" s="173"/>
      <c r="AA363" s="173"/>
      <c r="AB363" s="173"/>
      <c r="AC363" s="174"/>
      <c r="AE363" s="507"/>
      <c r="AG363" s="507"/>
      <c r="AI363" s="507"/>
      <c r="AK363" s="202"/>
    </row>
    <row r="364" spans="4:37" ht="12.75" customHeight="1" outlineLevel="1">
      <c r="D364" s="106" t="str">
        <f>'Line Items'!D1049</f>
        <v>[Rolling Stock - Units/Trains Line 25]</v>
      </c>
      <c r="E364" s="89"/>
      <c r="F364" s="107" t="str">
        <f t="shared" si="30"/>
        <v>Train</v>
      </c>
      <c r="G364" s="173"/>
      <c r="H364" s="173"/>
      <c r="I364" s="173"/>
      <c r="J364" s="173"/>
      <c r="K364" s="173"/>
      <c r="L364" s="173"/>
      <c r="M364" s="173"/>
      <c r="N364" s="173"/>
      <c r="O364" s="173"/>
      <c r="P364" s="173"/>
      <c r="Q364" s="173"/>
      <c r="R364" s="173"/>
      <c r="S364" s="173"/>
      <c r="T364" s="173"/>
      <c r="U364" s="173"/>
      <c r="V364" s="173"/>
      <c r="W364" s="173"/>
      <c r="X364" s="173"/>
      <c r="Y364" s="173"/>
      <c r="Z364" s="173"/>
      <c r="AA364" s="173"/>
      <c r="AB364" s="173"/>
      <c r="AC364" s="174"/>
      <c r="AE364" s="507"/>
      <c r="AG364" s="507"/>
      <c r="AI364" s="507"/>
      <c r="AK364" s="202"/>
    </row>
    <row r="365" spans="4:37" ht="12.75" customHeight="1" outlineLevel="1">
      <c r="D365" s="106" t="str">
        <f>'Line Items'!D1050</f>
        <v>[Rolling Stock - Units/Trains Line 26]</v>
      </c>
      <c r="E365" s="89"/>
      <c r="F365" s="107" t="str">
        <f t="shared" si="30"/>
        <v>Train</v>
      </c>
      <c r="G365" s="173"/>
      <c r="H365" s="173"/>
      <c r="I365" s="173"/>
      <c r="J365" s="173"/>
      <c r="K365" s="173"/>
      <c r="L365" s="173"/>
      <c r="M365" s="173"/>
      <c r="N365" s="173"/>
      <c r="O365" s="173"/>
      <c r="P365" s="173"/>
      <c r="Q365" s="173"/>
      <c r="R365" s="173"/>
      <c r="S365" s="173"/>
      <c r="T365" s="173"/>
      <c r="U365" s="173"/>
      <c r="V365" s="173"/>
      <c r="W365" s="173"/>
      <c r="X365" s="173"/>
      <c r="Y365" s="173"/>
      <c r="Z365" s="173"/>
      <c r="AA365" s="173"/>
      <c r="AB365" s="173"/>
      <c r="AC365" s="174"/>
      <c r="AE365" s="507"/>
      <c r="AG365" s="507"/>
      <c r="AI365" s="507"/>
      <c r="AK365" s="202"/>
    </row>
    <row r="366" spans="4:37" ht="12.75" customHeight="1" outlineLevel="1">
      <c r="D366" s="106" t="str">
        <f>'Line Items'!D1051</f>
        <v>[Rolling Stock - Units/Trains Line 27]</v>
      </c>
      <c r="E366" s="89"/>
      <c r="F366" s="107" t="str">
        <f t="shared" si="30"/>
        <v>Train</v>
      </c>
      <c r="G366" s="173"/>
      <c r="H366" s="173"/>
      <c r="I366" s="173"/>
      <c r="J366" s="173"/>
      <c r="K366" s="173"/>
      <c r="L366" s="173"/>
      <c r="M366" s="173"/>
      <c r="N366" s="173"/>
      <c r="O366" s="173"/>
      <c r="P366" s="173"/>
      <c r="Q366" s="173"/>
      <c r="R366" s="173"/>
      <c r="S366" s="173"/>
      <c r="T366" s="173"/>
      <c r="U366" s="173"/>
      <c r="V366" s="173"/>
      <c r="W366" s="173"/>
      <c r="X366" s="173"/>
      <c r="Y366" s="173"/>
      <c r="Z366" s="173"/>
      <c r="AA366" s="173"/>
      <c r="AB366" s="173"/>
      <c r="AC366" s="174"/>
      <c r="AE366" s="507"/>
      <c r="AG366" s="507"/>
      <c r="AI366" s="507"/>
      <c r="AK366" s="202"/>
    </row>
    <row r="367" spans="4:37" ht="12.75" customHeight="1" outlineLevel="1">
      <c r="D367" s="106" t="str">
        <f>'Line Items'!D1052</f>
        <v>[Rolling Stock - Units/Trains Line 28]</v>
      </c>
      <c r="E367" s="89"/>
      <c r="F367" s="107" t="str">
        <f t="shared" si="30"/>
        <v>Train</v>
      </c>
      <c r="G367" s="173"/>
      <c r="H367" s="173"/>
      <c r="I367" s="173"/>
      <c r="J367" s="173"/>
      <c r="K367" s="173"/>
      <c r="L367" s="173"/>
      <c r="M367" s="173"/>
      <c r="N367" s="173"/>
      <c r="O367" s="173"/>
      <c r="P367" s="173"/>
      <c r="Q367" s="173"/>
      <c r="R367" s="173"/>
      <c r="S367" s="173"/>
      <c r="T367" s="173"/>
      <c r="U367" s="173"/>
      <c r="V367" s="173"/>
      <c r="W367" s="173"/>
      <c r="X367" s="173"/>
      <c r="Y367" s="173"/>
      <c r="Z367" s="173"/>
      <c r="AA367" s="173"/>
      <c r="AB367" s="173"/>
      <c r="AC367" s="174"/>
      <c r="AE367" s="507"/>
      <c r="AG367" s="507"/>
      <c r="AI367" s="507"/>
      <c r="AK367" s="202"/>
    </row>
    <row r="368" spans="4:37" ht="12.75" customHeight="1" outlineLevel="1">
      <c r="D368" s="106" t="str">
        <f>'Line Items'!D1053</f>
        <v>[Rolling Stock - Units/Trains Line 29]</v>
      </c>
      <c r="E368" s="89"/>
      <c r="F368" s="107" t="str">
        <f t="shared" si="30"/>
        <v>Train</v>
      </c>
      <c r="G368" s="173"/>
      <c r="H368" s="173"/>
      <c r="I368" s="173"/>
      <c r="J368" s="173"/>
      <c r="K368" s="173"/>
      <c r="L368" s="173"/>
      <c r="M368" s="173"/>
      <c r="N368" s="173"/>
      <c r="O368" s="173"/>
      <c r="P368" s="173"/>
      <c r="Q368" s="173"/>
      <c r="R368" s="173"/>
      <c r="S368" s="173"/>
      <c r="T368" s="173"/>
      <c r="U368" s="173"/>
      <c r="V368" s="173"/>
      <c r="W368" s="173"/>
      <c r="X368" s="173"/>
      <c r="Y368" s="173"/>
      <c r="Z368" s="173"/>
      <c r="AA368" s="173"/>
      <c r="AB368" s="173"/>
      <c r="AC368" s="174"/>
      <c r="AE368" s="507"/>
      <c r="AG368" s="507"/>
      <c r="AI368" s="507"/>
      <c r="AK368" s="202"/>
    </row>
    <row r="369" spans="4:37" ht="12.75" customHeight="1" outlineLevel="1">
      <c r="D369" s="106" t="str">
        <f>'Line Items'!D1054</f>
        <v>[Rolling Stock - Units/Trains Line 30]</v>
      </c>
      <c r="E369" s="89"/>
      <c r="F369" s="107" t="str">
        <f t="shared" si="30"/>
        <v>Train</v>
      </c>
      <c r="G369" s="173"/>
      <c r="H369" s="173"/>
      <c r="I369" s="173"/>
      <c r="J369" s="173"/>
      <c r="K369" s="173"/>
      <c r="L369" s="173"/>
      <c r="M369" s="173"/>
      <c r="N369" s="173"/>
      <c r="O369" s="173"/>
      <c r="P369" s="173"/>
      <c r="Q369" s="173"/>
      <c r="R369" s="173"/>
      <c r="S369" s="173"/>
      <c r="T369" s="173"/>
      <c r="U369" s="173"/>
      <c r="V369" s="173"/>
      <c r="W369" s="173"/>
      <c r="X369" s="173"/>
      <c r="Y369" s="173"/>
      <c r="Z369" s="173"/>
      <c r="AA369" s="173"/>
      <c r="AB369" s="173"/>
      <c r="AC369" s="174"/>
      <c r="AE369" s="507"/>
      <c r="AG369" s="507"/>
      <c r="AI369" s="507"/>
      <c r="AK369" s="202"/>
    </row>
    <row r="370" spans="4:37" ht="12.75" customHeight="1" outlineLevel="1">
      <c r="D370" s="106" t="str">
        <f>'Line Items'!D1055</f>
        <v>[Rolling Stock - Units/Trains Line 31]</v>
      </c>
      <c r="E370" s="89"/>
      <c r="F370" s="107" t="str">
        <f t="shared" si="30"/>
        <v>Train</v>
      </c>
      <c r="G370" s="173"/>
      <c r="H370" s="173"/>
      <c r="I370" s="173"/>
      <c r="J370" s="173"/>
      <c r="K370" s="173"/>
      <c r="L370" s="173"/>
      <c r="M370" s="173"/>
      <c r="N370" s="173"/>
      <c r="O370" s="173"/>
      <c r="P370" s="173"/>
      <c r="Q370" s="173"/>
      <c r="R370" s="173"/>
      <c r="S370" s="173"/>
      <c r="T370" s="173"/>
      <c r="U370" s="173"/>
      <c r="V370" s="173"/>
      <c r="W370" s="173"/>
      <c r="X370" s="173"/>
      <c r="Y370" s="173"/>
      <c r="Z370" s="173"/>
      <c r="AA370" s="173"/>
      <c r="AB370" s="173"/>
      <c r="AC370" s="174"/>
      <c r="AE370" s="507"/>
      <c r="AG370" s="507"/>
      <c r="AI370" s="507"/>
      <c r="AK370" s="202"/>
    </row>
    <row r="371" spans="4:37" ht="12.75" customHeight="1" outlineLevel="1">
      <c r="D371" s="106" t="str">
        <f>'Line Items'!D1056</f>
        <v>[Rolling Stock - Units/Trains Line 32]</v>
      </c>
      <c r="E371" s="89"/>
      <c r="F371" s="107" t="str">
        <f t="shared" si="30"/>
        <v>Train</v>
      </c>
      <c r="G371" s="173"/>
      <c r="H371" s="173"/>
      <c r="I371" s="173"/>
      <c r="J371" s="173"/>
      <c r="K371" s="173"/>
      <c r="L371" s="173"/>
      <c r="M371" s="173"/>
      <c r="N371" s="173"/>
      <c r="O371" s="173"/>
      <c r="P371" s="173"/>
      <c r="Q371" s="173"/>
      <c r="R371" s="173"/>
      <c r="S371" s="173"/>
      <c r="T371" s="173"/>
      <c r="U371" s="173"/>
      <c r="V371" s="173"/>
      <c r="W371" s="173"/>
      <c r="X371" s="173"/>
      <c r="Y371" s="173"/>
      <c r="Z371" s="173"/>
      <c r="AA371" s="173"/>
      <c r="AB371" s="173"/>
      <c r="AC371" s="174"/>
      <c r="AE371" s="507"/>
      <c r="AG371" s="507"/>
      <c r="AI371" s="507"/>
      <c r="AK371" s="202"/>
    </row>
    <row r="372" spans="4:37" ht="12.75" customHeight="1" outlineLevel="1">
      <c r="D372" s="106" t="str">
        <f>'Line Items'!D1057</f>
        <v>[Rolling Stock - Units/Trains Line 33]</v>
      </c>
      <c r="E372" s="89"/>
      <c r="F372" s="107" t="str">
        <f t="shared" si="30"/>
        <v>Train</v>
      </c>
      <c r="G372" s="173"/>
      <c r="H372" s="173"/>
      <c r="I372" s="173"/>
      <c r="J372" s="173"/>
      <c r="K372" s="173"/>
      <c r="L372" s="173"/>
      <c r="M372" s="173"/>
      <c r="N372" s="173"/>
      <c r="O372" s="173"/>
      <c r="P372" s="173"/>
      <c r="Q372" s="173"/>
      <c r="R372" s="173"/>
      <c r="S372" s="173"/>
      <c r="T372" s="173"/>
      <c r="U372" s="173"/>
      <c r="V372" s="173"/>
      <c r="W372" s="173"/>
      <c r="X372" s="173"/>
      <c r="Y372" s="173"/>
      <c r="Z372" s="173"/>
      <c r="AA372" s="173"/>
      <c r="AB372" s="173"/>
      <c r="AC372" s="174"/>
      <c r="AE372" s="507"/>
      <c r="AG372" s="507"/>
      <c r="AI372" s="507"/>
      <c r="AK372" s="202"/>
    </row>
    <row r="373" spans="4:37" ht="12.75" customHeight="1" outlineLevel="1">
      <c r="D373" s="106" t="str">
        <f>'Line Items'!D1058</f>
        <v>[Rolling Stock - Units/Trains Line 34]</v>
      </c>
      <c r="E373" s="89"/>
      <c r="F373" s="107" t="str">
        <f t="shared" si="30"/>
        <v>Train</v>
      </c>
      <c r="G373" s="173"/>
      <c r="H373" s="173"/>
      <c r="I373" s="173"/>
      <c r="J373" s="173"/>
      <c r="K373" s="173"/>
      <c r="L373" s="173"/>
      <c r="M373" s="173"/>
      <c r="N373" s="173"/>
      <c r="O373" s="173"/>
      <c r="P373" s="173"/>
      <c r="Q373" s="173"/>
      <c r="R373" s="173"/>
      <c r="S373" s="173"/>
      <c r="T373" s="173"/>
      <c r="U373" s="173"/>
      <c r="V373" s="173"/>
      <c r="W373" s="173"/>
      <c r="X373" s="173"/>
      <c r="Y373" s="173"/>
      <c r="Z373" s="173"/>
      <c r="AA373" s="173"/>
      <c r="AB373" s="173"/>
      <c r="AC373" s="174"/>
      <c r="AE373" s="507"/>
      <c r="AG373" s="507"/>
      <c r="AI373" s="507"/>
      <c r="AK373" s="202"/>
    </row>
    <row r="374" spans="4:37" ht="12.75" customHeight="1" outlineLevel="1">
      <c r="D374" s="106" t="str">
        <f>'Line Items'!D1059</f>
        <v>[Rolling Stock - Units/Trains Line 35]</v>
      </c>
      <c r="E374" s="89"/>
      <c r="F374" s="107" t="str">
        <f t="shared" si="30"/>
        <v>Train</v>
      </c>
      <c r="G374" s="173"/>
      <c r="H374" s="173"/>
      <c r="I374" s="173"/>
      <c r="J374" s="173"/>
      <c r="K374" s="173"/>
      <c r="L374" s="173"/>
      <c r="M374" s="173"/>
      <c r="N374" s="173"/>
      <c r="O374" s="173"/>
      <c r="P374" s="173"/>
      <c r="Q374" s="173"/>
      <c r="R374" s="173"/>
      <c r="S374" s="173"/>
      <c r="T374" s="173"/>
      <c r="U374" s="173"/>
      <c r="V374" s="173"/>
      <c r="W374" s="173"/>
      <c r="X374" s="173"/>
      <c r="Y374" s="173"/>
      <c r="Z374" s="173"/>
      <c r="AA374" s="173"/>
      <c r="AB374" s="173"/>
      <c r="AC374" s="174"/>
      <c r="AE374" s="507"/>
      <c r="AG374" s="507"/>
      <c r="AI374" s="507"/>
      <c r="AK374" s="202"/>
    </row>
    <row r="375" spans="4:37" ht="12.75" customHeight="1" outlineLevel="1">
      <c r="D375" s="106" t="str">
        <f>'Line Items'!D1060</f>
        <v>[Rolling Stock - Units/Trains Line 36]</v>
      </c>
      <c r="E375" s="89"/>
      <c r="F375" s="107" t="str">
        <f t="shared" si="30"/>
        <v>Train</v>
      </c>
      <c r="G375" s="173"/>
      <c r="H375" s="173"/>
      <c r="I375" s="173"/>
      <c r="J375" s="173"/>
      <c r="K375" s="173"/>
      <c r="L375" s="173"/>
      <c r="M375" s="173"/>
      <c r="N375" s="173"/>
      <c r="O375" s="173"/>
      <c r="P375" s="173"/>
      <c r="Q375" s="173"/>
      <c r="R375" s="173"/>
      <c r="S375" s="173"/>
      <c r="T375" s="173"/>
      <c r="U375" s="173"/>
      <c r="V375" s="173"/>
      <c r="W375" s="173"/>
      <c r="X375" s="173"/>
      <c r="Y375" s="173"/>
      <c r="Z375" s="173"/>
      <c r="AA375" s="173"/>
      <c r="AB375" s="173"/>
      <c r="AC375" s="174"/>
      <c r="AE375" s="507"/>
      <c r="AG375" s="507"/>
      <c r="AI375" s="507"/>
      <c r="AK375" s="202"/>
    </row>
    <row r="376" spans="4:37" ht="12.75" customHeight="1" outlineLevel="1">
      <c r="D376" s="106" t="str">
        <f>'Line Items'!D1061</f>
        <v>[Rolling Stock - Units/Trains Line 37]</v>
      </c>
      <c r="E376" s="89"/>
      <c r="F376" s="107" t="str">
        <f t="shared" si="30"/>
        <v>Train</v>
      </c>
      <c r="G376" s="173"/>
      <c r="H376" s="173"/>
      <c r="I376" s="173"/>
      <c r="J376" s="173"/>
      <c r="K376" s="173"/>
      <c r="L376" s="173"/>
      <c r="M376" s="173"/>
      <c r="N376" s="173"/>
      <c r="O376" s="173"/>
      <c r="P376" s="173"/>
      <c r="Q376" s="173"/>
      <c r="R376" s="173"/>
      <c r="S376" s="173"/>
      <c r="T376" s="173"/>
      <c r="U376" s="173"/>
      <c r="V376" s="173"/>
      <c r="W376" s="173"/>
      <c r="X376" s="173"/>
      <c r="Y376" s="173"/>
      <c r="Z376" s="173"/>
      <c r="AA376" s="173"/>
      <c r="AB376" s="173"/>
      <c r="AC376" s="174"/>
      <c r="AE376" s="507"/>
      <c r="AG376" s="507"/>
      <c r="AI376" s="507"/>
      <c r="AK376" s="202"/>
    </row>
    <row r="377" spans="4:37" ht="12.75" customHeight="1" outlineLevel="1">
      <c r="D377" s="106" t="str">
        <f>'Line Items'!D1062</f>
        <v>[Rolling Stock - Units/Trains Line 38]</v>
      </c>
      <c r="E377" s="89"/>
      <c r="F377" s="107" t="str">
        <f t="shared" si="30"/>
        <v>Train</v>
      </c>
      <c r="G377" s="173"/>
      <c r="H377" s="173"/>
      <c r="I377" s="173"/>
      <c r="J377" s="173"/>
      <c r="K377" s="173"/>
      <c r="L377" s="173"/>
      <c r="M377" s="173"/>
      <c r="N377" s="173"/>
      <c r="O377" s="173"/>
      <c r="P377" s="173"/>
      <c r="Q377" s="173"/>
      <c r="R377" s="173"/>
      <c r="S377" s="173"/>
      <c r="T377" s="173"/>
      <c r="U377" s="173"/>
      <c r="V377" s="173"/>
      <c r="W377" s="173"/>
      <c r="X377" s="173"/>
      <c r="Y377" s="173"/>
      <c r="Z377" s="173"/>
      <c r="AA377" s="173"/>
      <c r="AB377" s="173"/>
      <c r="AC377" s="174"/>
      <c r="AE377" s="507"/>
      <c r="AG377" s="507"/>
      <c r="AI377" s="507"/>
      <c r="AK377" s="202"/>
    </row>
    <row r="378" spans="4:37" ht="12.75" customHeight="1" outlineLevel="1">
      <c r="D378" s="106" t="str">
        <f>'Line Items'!D1063</f>
        <v>[Rolling Stock - Units/Trains Line 39]</v>
      </c>
      <c r="E378" s="89"/>
      <c r="F378" s="107" t="str">
        <f t="shared" si="30"/>
        <v>Train</v>
      </c>
      <c r="G378" s="173"/>
      <c r="H378" s="173"/>
      <c r="I378" s="173"/>
      <c r="J378" s="173"/>
      <c r="K378" s="173"/>
      <c r="L378" s="173"/>
      <c r="M378" s="173"/>
      <c r="N378" s="173"/>
      <c r="O378" s="173"/>
      <c r="P378" s="173"/>
      <c r="Q378" s="173"/>
      <c r="R378" s="173"/>
      <c r="S378" s="173"/>
      <c r="T378" s="173"/>
      <c r="U378" s="173"/>
      <c r="V378" s="173"/>
      <c r="W378" s="173"/>
      <c r="X378" s="173"/>
      <c r="Y378" s="173"/>
      <c r="Z378" s="173"/>
      <c r="AA378" s="173"/>
      <c r="AB378" s="173"/>
      <c r="AC378" s="174"/>
      <c r="AE378" s="507"/>
      <c r="AG378" s="507"/>
      <c r="AI378" s="507"/>
      <c r="AK378" s="202"/>
    </row>
    <row r="379" spans="4:37" ht="12.75" customHeight="1" outlineLevel="1">
      <c r="D379" s="106" t="str">
        <f>'Line Items'!D1064</f>
        <v>[Rolling Stock - Units/Trains Line 40]</v>
      </c>
      <c r="E379" s="89"/>
      <c r="F379" s="107" t="str">
        <f t="shared" si="30"/>
        <v>Train</v>
      </c>
      <c r="G379" s="173"/>
      <c r="H379" s="173"/>
      <c r="I379" s="173"/>
      <c r="J379" s="173"/>
      <c r="K379" s="173"/>
      <c r="L379" s="173"/>
      <c r="M379" s="173"/>
      <c r="N379" s="173"/>
      <c r="O379" s="173"/>
      <c r="P379" s="173"/>
      <c r="Q379" s="173"/>
      <c r="R379" s="173"/>
      <c r="S379" s="173"/>
      <c r="T379" s="173"/>
      <c r="U379" s="173"/>
      <c r="V379" s="173"/>
      <c r="W379" s="173"/>
      <c r="X379" s="173"/>
      <c r="Y379" s="173"/>
      <c r="Z379" s="173"/>
      <c r="AA379" s="173"/>
      <c r="AB379" s="173"/>
      <c r="AC379" s="174"/>
      <c r="AE379" s="507"/>
      <c r="AG379" s="507"/>
      <c r="AI379" s="507"/>
      <c r="AK379" s="202"/>
    </row>
    <row r="380" spans="4:37" ht="12.75" customHeight="1" outlineLevel="1">
      <c r="D380" s="106" t="str">
        <f>'Line Items'!D1065</f>
        <v>[Rolling Stock - Units/Trains Line 41]</v>
      </c>
      <c r="E380" s="89"/>
      <c r="F380" s="107" t="str">
        <f t="shared" si="30"/>
        <v>Train</v>
      </c>
      <c r="G380" s="173"/>
      <c r="H380" s="173"/>
      <c r="I380" s="173"/>
      <c r="J380" s="173"/>
      <c r="K380" s="173"/>
      <c r="L380" s="173"/>
      <c r="M380" s="173"/>
      <c r="N380" s="173"/>
      <c r="O380" s="173"/>
      <c r="P380" s="173"/>
      <c r="Q380" s="173"/>
      <c r="R380" s="173"/>
      <c r="S380" s="173"/>
      <c r="T380" s="173"/>
      <c r="U380" s="173"/>
      <c r="V380" s="173"/>
      <c r="W380" s="173"/>
      <c r="X380" s="173"/>
      <c r="Y380" s="173"/>
      <c r="Z380" s="173"/>
      <c r="AA380" s="173"/>
      <c r="AB380" s="173"/>
      <c r="AC380" s="174"/>
      <c r="AE380" s="507"/>
      <c r="AG380" s="507"/>
      <c r="AI380" s="507"/>
      <c r="AK380" s="202"/>
    </row>
    <row r="381" spans="4:37" ht="12.75" customHeight="1" outlineLevel="1">
      <c r="D381" s="106" t="str">
        <f>'Line Items'!D1066</f>
        <v>[Rolling Stock - Units/Trains Line 42]</v>
      </c>
      <c r="E381" s="89"/>
      <c r="F381" s="107" t="str">
        <f t="shared" si="30"/>
        <v>Train</v>
      </c>
      <c r="G381" s="173"/>
      <c r="H381" s="173"/>
      <c r="I381" s="173"/>
      <c r="J381" s="173"/>
      <c r="K381" s="173"/>
      <c r="L381" s="173"/>
      <c r="M381" s="173"/>
      <c r="N381" s="173"/>
      <c r="O381" s="173"/>
      <c r="P381" s="173"/>
      <c r="Q381" s="173"/>
      <c r="R381" s="173"/>
      <c r="S381" s="173"/>
      <c r="T381" s="173"/>
      <c r="U381" s="173"/>
      <c r="V381" s="173"/>
      <c r="W381" s="173"/>
      <c r="X381" s="173"/>
      <c r="Y381" s="173"/>
      <c r="Z381" s="173"/>
      <c r="AA381" s="173"/>
      <c r="AB381" s="173"/>
      <c r="AC381" s="174"/>
      <c r="AE381" s="507"/>
      <c r="AG381" s="507"/>
      <c r="AI381" s="507"/>
      <c r="AK381" s="202"/>
    </row>
    <row r="382" spans="4:37" ht="12.75" customHeight="1" outlineLevel="1">
      <c r="D382" s="106" t="str">
        <f>'Line Items'!D1067</f>
        <v>[Rolling Stock - Units/Trains Line 43]</v>
      </c>
      <c r="E382" s="89"/>
      <c r="F382" s="107" t="str">
        <f t="shared" si="30"/>
        <v>Train</v>
      </c>
      <c r="G382" s="173"/>
      <c r="H382" s="173"/>
      <c r="I382" s="173"/>
      <c r="J382" s="173"/>
      <c r="K382" s="173"/>
      <c r="L382" s="173"/>
      <c r="M382" s="173"/>
      <c r="N382" s="173"/>
      <c r="O382" s="173"/>
      <c r="P382" s="173"/>
      <c r="Q382" s="173"/>
      <c r="R382" s="173"/>
      <c r="S382" s="173"/>
      <c r="T382" s="173"/>
      <c r="U382" s="173"/>
      <c r="V382" s="173"/>
      <c r="W382" s="173"/>
      <c r="X382" s="173"/>
      <c r="Y382" s="173"/>
      <c r="Z382" s="173"/>
      <c r="AA382" s="173"/>
      <c r="AB382" s="173"/>
      <c r="AC382" s="174"/>
      <c r="AE382" s="507"/>
      <c r="AG382" s="507"/>
      <c r="AI382" s="507"/>
      <c r="AK382" s="202"/>
    </row>
    <row r="383" spans="4:37" ht="12.75" customHeight="1" outlineLevel="1">
      <c r="D383" s="106" t="str">
        <f>'Line Items'!D1068</f>
        <v>[Rolling Stock - Units/Trains Line 44]</v>
      </c>
      <c r="E383" s="89"/>
      <c r="F383" s="107" t="str">
        <f t="shared" si="30"/>
        <v>Train</v>
      </c>
      <c r="G383" s="173"/>
      <c r="H383" s="173"/>
      <c r="I383" s="173"/>
      <c r="J383" s="173"/>
      <c r="K383" s="173"/>
      <c r="L383" s="173"/>
      <c r="M383" s="173"/>
      <c r="N383" s="173"/>
      <c r="O383" s="173"/>
      <c r="P383" s="173"/>
      <c r="Q383" s="173"/>
      <c r="R383" s="173"/>
      <c r="S383" s="173"/>
      <c r="T383" s="173"/>
      <c r="U383" s="173"/>
      <c r="V383" s="173"/>
      <c r="W383" s="173"/>
      <c r="X383" s="173"/>
      <c r="Y383" s="173"/>
      <c r="Z383" s="173"/>
      <c r="AA383" s="173"/>
      <c r="AB383" s="173"/>
      <c r="AC383" s="174"/>
      <c r="AE383" s="507"/>
      <c r="AG383" s="507"/>
      <c r="AI383" s="507"/>
      <c r="AK383" s="202"/>
    </row>
    <row r="384" spans="4:37" ht="12.75" customHeight="1" outlineLevel="1">
      <c r="D384" s="106" t="str">
        <f>'Line Items'!D1069</f>
        <v>[Rolling Stock - Units/Trains Line 45]</v>
      </c>
      <c r="E384" s="89"/>
      <c r="F384" s="107" t="str">
        <f t="shared" si="30"/>
        <v>Train</v>
      </c>
      <c r="G384" s="173"/>
      <c r="H384" s="173"/>
      <c r="I384" s="173"/>
      <c r="J384" s="173"/>
      <c r="K384" s="173"/>
      <c r="L384" s="173"/>
      <c r="M384" s="173"/>
      <c r="N384" s="173"/>
      <c r="O384" s="173"/>
      <c r="P384" s="173"/>
      <c r="Q384" s="173"/>
      <c r="R384" s="173"/>
      <c r="S384" s="173"/>
      <c r="T384" s="173"/>
      <c r="U384" s="173"/>
      <c r="V384" s="173"/>
      <c r="W384" s="173"/>
      <c r="X384" s="173"/>
      <c r="Y384" s="173"/>
      <c r="Z384" s="173"/>
      <c r="AA384" s="173"/>
      <c r="AB384" s="173"/>
      <c r="AC384" s="174"/>
      <c r="AE384" s="507"/>
      <c r="AG384" s="507"/>
      <c r="AI384" s="507"/>
      <c r="AK384" s="202"/>
    </row>
    <row r="385" spans="4:37" ht="12.75" customHeight="1" outlineLevel="1">
      <c r="D385" s="106" t="str">
        <f>'Line Items'!D1070</f>
        <v>[Rolling Stock - Units/Trains Line 46]</v>
      </c>
      <c r="E385" s="89"/>
      <c r="F385" s="107" t="str">
        <f t="shared" si="30"/>
        <v>Train</v>
      </c>
      <c r="G385" s="173"/>
      <c r="H385" s="173"/>
      <c r="I385" s="173"/>
      <c r="J385" s="173"/>
      <c r="K385" s="173"/>
      <c r="L385" s="173"/>
      <c r="M385" s="173"/>
      <c r="N385" s="173"/>
      <c r="O385" s="173"/>
      <c r="P385" s="173"/>
      <c r="Q385" s="173"/>
      <c r="R385" s="173"/>
      <c r="S385" s="173"/>
      <c r="T385" s="173"/>
      <c r="U385" s="173"/>
      <c r="V385" s="173"/>
      <c r="W385" s="173"/>
      <c r="X385" s="173"/>
      <c r="Y385" s="173"/>
      <c r="Z385" s="173"/>
      <c r="AA385" s="173"/>
      <c r="AB385" s="173"/>
      <c r="AC385" s="174"/>
      <c r="AE385" s="507"/>
      <c r="AG385" s="507"/>
      <c r="AI385" s="507"/>
      <c r="AK385" s="202"/>
    </row>
    <row r="386" spans="4:37" ht="12.75" customHeight="1" outlineLevel="1">
      <c r="D386" s="106" t="str">
        <f>'Line Items'!D1071</f>
        <v>[Rolling Stock - Units/Trains Line 47]</v>
      </c>
      <c r="E386" s="89"/>
      <c r="F386" s="107" t="str">
        <f t="shared" si="30"/>
        <v>Train</v>
      </c>
      <c r="G386" s="173"/>
      <c r="H386" s="173"/>
      <c r="I386" s="173"/>
      <c r="J386" s="173"/>
      <c r="K386" s="173"/>
      <c r="L386" s="173"/>
      <c r="M386" s="173"/>
      <c r="N386" s="173"/>
      <c r="O386" s="173"/>
      <c r="P386" s="173"/>
      <c r="Q386" s="173"/>
      <c r="R386" s="173"/>
      <c r="S386" s="173"/>
      <c r="T386" s="173"/>
      <c r="U386" s="173"/>
      <c r="V386" s="173"/>
      <c r="W386" s="173"/>
      <c r="X386" s="173"/>
      <c r="Y386" s="173"/>
      <c r="Z386" s="173"/>
      <c r="AA386" s="173"/>
      <c r="AB386" s="173"/>
      <c r="AC386" s="174"/>
      <c r="AE386" s="507"/>
      <c r="AG386" s="507"/>
      <c r="AI386" s="507"/>
      <c r="AK386" s="202"/>
    </row>
    <row r="387" spans="4:37" ht="12.75" customHeight="1" outlineLevel="1">
      <c r="D387" s="106" t="str">
        <f>'Line Items'!D1072</f>
        <v>[Rolling Stock - Units/Trains Line 48]</v>
      </c>
      <c r="E387" s="89"/>
      <c r="F387" s="107" t="str">
        <f t="shared" si="30"/>
        <v>Train</v>
      </c>
      <c r="G387" s="173"/>
      <c r="H387" s="173"/>
      <c r="I387" s="173"/>
      <c r="J387" s="173"/>
      <c r="K387" s="173"/>
      <c r="L387" s="173"/>
      <c r="M387" s="173"/>
      <c r="N387" s="173"/>
      <c r="O387" s="173"/>
      <c r="P387" s="173"/>
      <c r="Q387" s="173"/>
      <c r="R387" s="173"/>
      <c r="S387" s="173"/>
      <c r="T387" s="173"/>
      <c r="U387" s="173"/>
      <c r="V387" s="173"/>
      <c r="W387" s="173"/>
      <c r="X387" s="173"/>
      <c r="Y387" s="173"/>
      <c r="Z387" s="173"/>
      <c r="AA387" s="173"/>
      <c r="AB387" s="173"/>
      <c r="AC387" s="174"/>
      <c r="AE387" s="507"/>
      <c r="AG387" s="507"/>
      <c r="AI387" s="507"/>
      <c r="AK387" s="202"/>
    </row>
    <row r="388" spans="4:37" ht="12.75" customHeight="1" outlineLevel="1">
      <c r="D388" s="106" t="str">
        <f>'Line Items'!D1073</f>
        <v>[Rolling Stock - Units/Trains Line 49]</v>
      </c>
      <c r="E388" s="89"/>
      <c r="F388" s="107" t="str">
        <f t="shared" si="30"/>
        <v>Train</v>
      </c>
      <c r="G388" s="173"/>
      <c r="H388" s="173"/>
      <c r="I388" s="173"/>
      <c r="J388" s="173"/>
      <c r="K388" s="173"/>
      <c r="L388" s="173"/>
      <c r="M388" s="173"/>
      <c r="N388" s="173"/>
      <c r="O388" s="173"/>
      <c r="P388" s="173"/>
      <c r="Q388" s="173"/>
      <c r="R388" s="173"/>
      <c r="S388" s="173"/>
      <c r="T388" s="173"/>
      <c r="U388" s="173"/>
      <c r="V388" s="173"/>
      <c r="W388" s="173"/>
      <c r="X388" s="173"/>
      <c r="Y388" s="173"/>
      <c r="Z388" s="173"/>
      <c r="AA388" s="173"/>
      <c r="AB388" s="173"/>
      <c r="AC388" s="174"/>
      <c r="AE388" s="507"/>
      <c r="AG388" s="507"/>
      <c r="AI388" s="507"/>
      <c r="AK388" s="202"/>
    </row>
    <row r="389" spans="4:37" ht="12.75" customHeight="1" outlineLevel="1">
      <c r="D389" s="106" t="str">
        <f>'Line Items'!D1074</f>
        <v>[Rolling Stock - Units/Trains Line 50]</v>
      </c>
      <c r="E389" s="89"/>
      <c r="F389" s="107" t="str">
        <f t="shared" si="30"/>
        <v>Train</v>
      </c>
      <c r="G389" s="173"/>
      <c r="H389" s="173"/>
      <c r="I389" s="173"/>
      <c r="J389" s="173"/>
      <c r="K389" s="173"/>
      <c r="L389" s="173"/>
      <c r="M389" s="173"/>
      <c r="N389" s="173"/>
      <c r="O389" s="173"/>
      <c r="P389" s="173"/>
      <c r="Q389" s="173"/>
      <c r="R389" s="173"/>
      <c r="S389" s="173"/>
      <c r="T389" s="173"/>
      <c r="U389" s="173"/>
      <c r="V389" s="173"/>
      <c r="W389" s="173"/>
      <c r="X389" s="173"/>
      <c r="Y389" s="173"/>
      <c r="Z389" s="173"/>
      <c r="AA389" s="173"/>
      <c r="AB389" s="173"/>
      <c r="AC389" s="174"/>
      <c r="AE389" s="507"/>
      <c r="AG389" s="507"/>
      <c r="AI389" s="507"/>
      <c r="AK389" s="202"/>
    </row>
    <row r="390" spans="4:37" ht="12.75" customHeight="1" outlineLevel="1">
      <c r="D390" s="106" t="str">
        <f>'Line Items'!D1075</f>
        <v>[Rolling Stock - Units/Trains Line 51]</v>
      </c>
      <c r="E390" s="89"/>
      <c r="F390" s="107" t="str">
        <f t="shared" si="30"/>
        <v>Train</v>
      </c>
      <c r="G390" s="173"/>
      <c r="H390" s="173"/>
      <c r="I390" s="173"/>
      <c r="J390" s="173"/>
      <c r="K390" s="173"/>
      <c r="L390" s="173"/>
      <c r="M390" s="173"/>
      <c r="N390" s="173"/>
      <c r="O390" s="173"/>
      <c r="P390" s="173"/>
      <c r="Q390" s="173"/>
      <c r="R390" s="173"/>
      <c r="S390" s="173"/>
      <c r="T390" s="173"/>
      <c r="U390" s="173"/>
      <c r="V390" s="173"/>
      <c r="W390" s="173"/>
      <c r="X390" s="173"/>
      <c r="Y390" s="173"/>
      <c r="Z390" s="173"/>
      <c r="AA390" s="173"/>
      <c r="AB390" s="173"/>
      <c r="AC390" s="174"/>
      <c r="AE390" s="507"/>
      <c r="AG390" s="507"/>
      <c r="AI390" s="507"/>
      <c r="AK390" s="202"/>
    </row>
    <row r="391" spans="4:37" ht="12.75" customHeight="1" outlineLevel="1">
      <c r="D391" s="106" t="str">
        <f>'Line Items'!D1076</f>
        <v>[Rolling Stock - Units/Trains Line 52]</v>
      </c>
      <c r="E391" s="89"/>
      <c r="F391" s="107" t="str">
        <f t="shared" si="30"/>
        <v>Train</v>
      </c>
      <c r="G391" s="173"/>
      <c r="H391" s="173"/>
      <c r="I391" s="173"/>
      <c r="J391" s="173"/>
      <c r="K391" s="173"/>
      <c r="L391" s="173"/>
      <c r="M391" s="173"/>
      <c r="N391" s="173"/>
      <c r="O391" s="173"/>
      <c r="P391" s="173"/>
      <c r="Q391" s="173"/>
      <c r="R391" s="173"/>
      <c r="S391" s="173"/>
      <c r="T391" s="173"/>
      <c r="U391" s="173"/>
      <c r="V391" s="173"/>
      <c r="W391" s="173"/>
      <c r="X391" s="173"/>
      <c r="Y391" s="173"/>
      <c r="Z391" s="173"/>
      <c r="AA391" s="173"/>
      <c r="AB391" s="173"/>
      <c r="AC391" s="174"/>
      <c r="AE391" s="507"/>
      <c r="AG391" s="507"/>
      <c r="AI391" s="507"/>
      <c r="AK391" s="202"/>
    </row>
    <row r="392" spans="4:37" ht="12.75" customHeight="1" outlineLevel="1">
      <c r="D392" s="106" t="str">
        <f>'Line Items'!D1077</f>
        <v>[Rolling Stock - Units/Trains Line 53]</v>
      </c>
      <c r="E392" s="89"/>
      <c r="F392" s="107" t="str">
        <f t="shared" si="30"/>
        <v>Train</v>
      </c>
      <c r="G392" s="173"/>
      <c r="H392" s="173"/>
      <c r="I392" s="173"/>
      <c r="J392" s="173"/>
      <c r="K392" s="173"/>
      <c r="L392" s="173"/>
      <c r="M392" s="173"/>
      <c r="N392" s="173"/>
      <c r="O392" s="173"/>
      <c r="P392" s="173"/>
      <c r="Q392" s="173"/>
      <c r="R392" s="173"/>
      <c r="S392" s="173"/>
      <c r="T392" s="173"/>
      <c r="U392" s="173"/>
      <c r="V392" s="173"/>
      <c r="W392" s="173"/>
      <c r="X392" s="173"/>
      <c r="Y392" s="173"/>
      <c r="Z392" s="173"/>
      <c r="AA392" s="173"/>
      <c r="AB392" s="173"/>
      <c r="AC392" s="174"/>
      <c r="AE392" s="507"/>
      <c r="AG392" s="507"/>
      <c r="AI392" s="507"/>
      <c r="AK392" s="202"/>
    </row>
    <row r="393" spans="4:37" ht="12.75" customHeight="1" outlineLevel="1">
      <c r="D393" s="106" t="str">
        <f>'Line Items'!D1078</f>
        <v>[Rolling Stock - Units/Trains Line 54]</v>
      </c>
      <c r="E393" s="89"/>
      <c r="F393" s="107" t="str">
        <f t="shared" si="30"/>
        <v>Train</v>
      </c>
      <c r="G393" s="173"/>
      <c r="H393" s="173"/>
      <c r="I393" s="173"/>
      <c r="J393" s="173"/>
      <c r="K393" s="173"/>
      <c r="L393" s="173"/>
      <c r="M393" s="173"/>
      <c r="N393" s="173"/>
      <c r="O393" s="173"/>
      <c r="P393" s="173"/>
      <c r="Q393" s="173"/>
      <c r="R393" s="173"/>
      <c r="S393" s="173"/>
      <c r="T393" s="173"/>
      <c r="U393" s="173"/>
      <c r="V393" s="173"/>
      <c r="W393" s="173"/>
      <c r="X393" s="173"/>
      <c r="Y393" s="173"/>
      <c r="Z393" s="173"/>
      <c r="AA393" s="173"/>
      <c r="AB393" s="173"/>
      <c r="AC393" s="174"/>
      <c r="AE393" s="507"/>
      <c r="AG393" s="507"/>
      <c r="AI393" s="507"/>
      <c r="AK393" s="202"/>
    </row>
    <row r="394" spans="4:37" ht="12.75" customHeight="1" outlineLevel="1">
      <c r="D394" s="106" t="str">
        <f>'Line Items'!D1079</f>
        <v>[Rolling Stock - Units/Trains Line 55]</v>
      </c>
      <c r="E394" s="89"/>
      <c r="F394" s="107" t="str">
        <f t="shared" si="30"/>
        <v>Train</v>
      </c>
      <c r="G394" s="173"/>
      <c r="H394" s="173"/>
      <c r="I394" s="173"/>
      <c r="J394" s="173"/>
      <c r="K394" s="173"/>
      <c r="L394" s="173"/>
      <c r="M394" s="173"/>
      <c r="N394" s="173"/>
      <c r="O394" s="173"/>
      <c r="P394" s="173"/>
      <c r="Q394" s="173"/>
      <c r="R394" s="173"/>
      <c r="S394" s="173"/>
      <c r="T394" s="173"/>
      <c r="U394" s="173"/>
      <c r="V394" s="173"/>
      <c r="W394" s="173"/>
      <c r="X394" s="173"/>
      <c r="Y394" s="173"/>
      <c r="Z394" s="173"/>
      <c r="AA394" s="173"/>
      <c r="AB394" s="173"/>
      <c r="AC394" s="174"/>
      <c r="AE394" s="507"/>
      <c r="AG394" s="507"/>
      <c r="AI394" s="507"/>
      <c r="AK394" s="202"/>
    </row>
    <row r="395" spans="4:37" ht="12.75" customHeight="1" outlineLevel="1">
      <c r="D395" s="106" t="str">
        <f>'Line Items'!D1080</f>
        <v>[Rolling Stock - Units/Trains Line 56]</v>
      </c>
      <c r="E395" s="89"/>
      <c r="F395" s="107" t="str">
        <f t="shared" si="30"/>
        <v>Train</v>
      </c>
      <c r="G395" s="173"/>
      <c r="H395" s="173"/>
      <c r="I395" s="173"/>
      <c r="J395" s="173"/>
      <c r="K395" s="173"/>
      <c r="L395" s="173"/>
      <c r="M395" s="173"/>
      <c r="N395" s="173"/>
      <c r="O395" s="173"/>
      <c r="P395" s="173"/>
      <c r="Q395" s="173"/>
      <c r="R395" s="173"/>
      <c r="S395" s="173"/>
      <c r="T395" s="173"/>
      <c r="U395" s="173"/>
      <c r="V395" s="173"/>
      <c r="W395" s="173"/>
      <c r="X395" s="173"/>
      <c r="Y395" s="173"/>
      <c r="Z395" s="173"/>
      <c r="AA395" s="173"/>
      <c r="AB395" s="173"/>
      <c r="AC395" s="174"/>
      <c r="AE395" s="507"/>
      <c r="AG395" s="507"/>
      <c r="AI395" s="507"/>
      <c r="AK395" s="202"/>
    </row>
    <row r="396" spans="4:37" ht="12.75" customHeight="1" outlineLevel="1">
      <c r="D396" s="106" t="str">
        <f>'Line Items'!D1081</f>
        <v>[Rolling Stock - Units/Trains Line 57]</v>
      </c>
      <c r="E396" s="89"/>
      <c r="F396" s="107" t="str">
        <f t="shared" si="30"/>
        <v>Train</v>
      </c>
      <c r="G396" s="173"/>
      <c r="H396" s="173"/>
      <c r="I396" s="173"/>
      <c r="J396" s="173"/>
      <c r="K396" s="173"/>
      <c r="L396" s="173"/>
      <c r="M396" s="173"/>
      <c r="N396" s="173"/>
      <c r="O396" s="173"/>
      <c r="P396" s="173"/>
      <c r="Q396" s="173"/>
      <c r="R396" s="173"/>
      <c r="S396" s="173"/>
      <c r="T396" s="173"/>
      <c r="U396" s="173"/>
      <c r="V396" s="173"/>
      <c r="W396" s="173"/>
      <c r="X396" s="173"/>
      <c r="Y396" s="173"/>
      <c r="Z396" s="173"/>
      <c r="AA396" s="173"/>
      <c r="AB396" s="173"/>
      <c r="AC396" s="174"/>
      <c r="AE396" s="507"/>
      <c r="AG396" s="507"/>
      <c r="AI396" s="507"/>
      <c r="AK396" s="202"/>
    </row>
    <row r="397" spans="4:37" ht="12.75" customHeight="1" outlineLevel="1">
      <c r="D397" s="106" t="str">
        <f>'Line Items'!D1082</f>
        <v>[Rolling Stock - Units/Trains Line 58]</v>
      </c>
      <c r="E397" s="89"/>
      <c r="F397" s="107" t="str">
        <f t="shared" si="30"/>
        <v>Train</v>
      </c>
      <c r="G397" s="173"/>
      <c r="H397" s="173"/>
      <c r="I397" s="173"/>
      <c r="J397" s="173"/>
      <c r="K397" s="173"/>
      <c r="L397" s="173"/>
      <c r="M397" s="173"/>
      <c r="N397" s="173"/>
      <c r="O397" s="173"/>
      <c r="P397" s="173"/>
      <c r="Q397" s="173"/>
      <c r="R397" s="173"/>
      <c r="S397" s="173"/>
      <c r="T397" s="173"/>
      <c r="U397" s="173"/>
      <c r="V397" s="173"/>
      <c r="W397" s="173"/>
      <c r="X397" s="173"/>
      <c r="Y397" s="173"/>
      <c r="Z397" s="173"/>
      <c r="AA397" s="173"/>
      <c r="AB397" s="173"/>
      <c r="AC397" s="174"/>
      <c r="AE397" s="507"/>
      <c r="AG397" s="507"/>
      <c r="AI397" s="507"/>
      <c r="AK397" s="202"/>
    </row>
    <row r="398" spans="4:37" ht="12.75" customHeight="1" outlineLevel="1">
      <c r="D398" s="106" t="str">
        <f>'Line Items'!D1083</f>
        <v>[Rolling Stock - Units/Trains Line 59]</v>
      </c>
      <c r="E398" s="89"/>
      <c r="F398" s="107" t="str">
        <f t="shared" si="30"/>
        <v>Train</v>
      </c>
      <c r="G398" s="173"/>
      <c r="H398" s="173"/>
      <c r="I398" s="173"/>
      <c r="J398" s="173"/>
      <c r="K398" s="173"/>
      <c r="L398" s="173"/>
      <c r="M398" s="173"/>
      <c r="N398" s="173"/>
      <c r="O398" s="173"/>
      <c r="P398" s="173"/>
      <c r="Q398" s="173"/>
      <c r="R398" s="173"/>
      <c r="S398" s="173"/>
      <c r="T398" s="173"/>
      <c r="U398" s="173"/>
      <c r="V398" s="173"/>
      <c r="W398" s="173"/>
      <c r="X398" s="173"/>
      <c r="Y398" s="173"/>
      <c r="Z398" s="173"/>
      <c r="AA398" s="173"/>
      <c r="AB398" s="173"/>
      <c r="AC398" s="174"/>
      <c r="AE398" s="507"/>
      <c r="AG398" s="507"/>
      <c r="AI398" s="507"/>
      <c r="AK398" s="202"/>
    </row>
    <row r="399" spans="4:37" ht="12.75" customHeight="1" outlineLevel="1">
      <c r="D399" s="117" t="str">
        <f>'Line Items'!D1084</f>
        <v>[Rolling Stock - Units/Trains Line 60]</v>
      </c>
      <c r="E399" s="175"/>
      <c r="F399" s="118" t="str">
        <f>F398</f>
        <v>Train</v>
      </c>
      <c r="G399" s="176"/>
      <c r="H399" s="176"/>
      <c r="I399" s="176"/>
      <c r="J399" s="176"/>
      <c r="K399" s="176"/>
      <c r="L399" s="176"/>
      <c r="M399" s="176"/>
      <c r="N399" s="176"/>
      <c r="O399" s="176"/>
      <c r="P399" s="176"/>
      <c r="Q399" s="176"/>
      <c r="R399" s="176"/>
      <c r="S399" s="176"/>
      <c r="T399" s="176"/>
      <c r="U399" s="176"/>
      <c r="V399" s="176"/>
      <c r="W399" s="176"/>
      <c r="X399" s="176"/>
      <c r="Y399" s="176"/>
      <c r="Z399" s="176"/>
      <c r="AA399" s="176"/>
      <c r="AB399" s="176"/>
      <c r="AC399" s="177"/>
      <c r="AE399" s="508"/>
      <c r="AG399" s="508"/>
      <c r="AI399" s="508"/>
      <c r="AK399" s="195"/>
    </row>
    <row r="400" spans="4:37" ht="12.75" customHeight="1" outlineLevel="1">
      <c r="G400" s="90"/>
      <c r="H400" s="90"/>
      <c r="I400" s="90"/>
      <c r="J400" s="90"/>
      <c r="K400" s="90"/>
      <c r="L400" s="90"/>
      <c r="M400" s="90"/>
      <c r="N400" s="90"/>
      <c r="O400" s="90"/>
      <c r="P400" s="90"/>
      <c r="Q400" s="90"/>
      <c r="R400" s="90"/>
      <c r="S400" s="90"/>
      <c r="T400" s="90"/>
      <c r="U400" s="90"/>
      <c r="V400" s="90"/>
      <c r="W400" s="90"/>
      <c r="X400" s="90"/>
      <c r="Y400" s="90"/>
      <c r="Z400" s="90"/>
      <c r="AA400" s="90"/>
      <c r="AB400" s="90"/>
      <c r="AC400" s="90"/>
      <c r="AE400" s="90"/>
      <c r="AG400" s="90"/>
      <c r="AH400" s="90"/>
      <c r="AI400" s="90"/>
    </row>
    <row r="401" spans="2:37" ht="12.75" customHeight="1" outlineLevel="1">
      <c r="D401" s="216" t="str">
        <f>"Total "&amp;C339</f>
        <v>Total Number of Trains Diagrammed</v>
      </c>
      <c r="E401" s="217"/>
      <c r="F401" s="218" t="str">
        <f>F399</f>
        <v>Train</v>
      </c>
      <c r="G401" s="219">
        <f t="shared" ref="G401:AB401" si="31">SUM(G340:G399)</f>
        <v>0</v>
      </c>
      <c r="H401" s="219">
        <f t="shared" si="31"/>
        <v>0</v>
      </c>
      <c r="I401" s="219">
        <f t="shared" si="31"/>
        <v>0</v>
      </c>
      <c r="J401" s="219">
        <f t="shared" si="31"/>
        <v>0</v>
      </c>
      <c r="K401" s="219">
        <f t="shared" si="31"/>
        <v>0</v>
      </c>
      <c r="L401" s="219">
        <f t="shared" si="31"/>
        <v>0</v>
      </c>
      <c r="M401" s="219">
        <f t="shared" si="31"/>
        <v>0</v>
      </c>
      <c r="N401" s="219">
        <f t="shared" si="31"/>
        <v>0</v>
      </c>
      <c r="O401" s="219">
        <f t="shared" si="31"/>
        <v>0</v>
      </c>
      <c r="P401" s="219">
        <f t="shared" si="31"/>
        <v>0</v>
      </c>
      <c r="Q401" s="219">
        <f t="shared" si="31"/>
        <v>0</v>
      </c>
      <c r="R401" s="219">
        <f t="shared" si="31"/>
        <v>0</v>
      </c>
      <c r="S401" s="219">
        <f t="shared" si="31"/>
        <v>0</v>
      </c>
      <c r="T401" s="219">
        <f t="shared" si="31"/>
        <v>0</v>
      </c>
      <c r="U401" s="219">
        <f t="shared" si="31"/>
        <v>0</v>
      </c>
      <c r="V401" s="219">
        <f t="shared" si="31"/>
        <v>0</v>
      </c>
      <c r="W401" s="219">
        <f t="shared" si="31"/>
        <v>0</v>
      </c>
      <c r="X401" s="219">
        <f t="shared" si="31"/>
        <v>0</v>
      </c>
      <c r="Y401" s="219">
        <f t="shared" si="31"/>
        <v>0</v>
      </c>
      <c r="Z401" s="219">
        <f t="shared" si="31"/>
        <v>0</v>
      </c>
      <c r="AA401" s="219">
        <f t="shared" si="31"/>
        <v>0</v>
      </c>
      <c r="AB401" s="219">
        <f t="shared" si="31"/>
        <v>0</v>
      </c>
      <c r="AC401" s="220">
        <f t="shared" ref="AC401" si="32">SUM(AC340:AC399)</f>
        <v>0</v>
      </c>
      <c r="AE401" s="509">
        <f t="shared" ref="AE401" si="33">SUM(AE340:AE399)</f>
        <v>0</v>
      </c>
      <c r="AG401" s="509">
        <f t="shared" ref="AG401:AI401" si="34">SUM(AG340:AG399)</f>
        <v>0</v>
      </c>
      <c r="AI401" s="509">
        <f t="shared" si="34"/>
        <v>0</v>
      </c>
      <c r="AK401" s="222"/>
    </row>
    <row r="402" spans="2:37">
      <c r="G402" s="90"/>
      <c r="H402" s="90"/>
      <c r="I402" s="90"/>
      <c r="J402" s="90"/>
      <c r="K402" s="90"/>
      <c r="L402" s="90"/>
      <c r="M402" s="90"/>
      <c r="N402" s="90"/>
      <c r="O402" s="90"/>
      <c r="P402" s="90"/>
      <c r="Q402" s="90"/>
      <c r="R402" s="90"/>
      <c r="S402" s="90"/>
      <c r="T402" s="90"/>
      <c r="U402" s="90"/>
      <c r="V402" s="90"/>
      <c r="W402" s="90"/>
      <c r="X402" s="90"/>
      <c r="Y402" s="90"/>
      <c r="Z402" s="90"/>
      <c r="AA402" s="90"/>
      <c r="AB402" s="90"/>
      <c r="AC402" s="90"/>
      <c r="AE402" s="90"/>
      <c r="AG402" s="90"/>
      <c r="AI402" s="90"/>
    </row>
    <row r="403" spans="2:37">
      <c r="B403" s="15" t="s">
        <v>464</v>
      </c>
      <c r="C403" s="15"/>
      <c r="D403" s="170"/>
      <c r="E403" s="170"/>
      <c r="F403" s="15"/>
      <c r="G403" s="184"/>
      <c r="H403" s="184"/>
      <c r="I403" s="184"/>
      <c r="J403" s="184"/>
      <c r="K403" s="184"/>
      <c r="L403" s="184"/>
      <c r="M403" s="184"/>
      <c r="N403" s="184"/>
      <c r="O403" s="184"/>
      <c r="P403" s="184"/>
      <c r="Q403" s="184"/>
      <c r="R403" s="184"/>
      <c r="S403" s="184"/>
      <c r="T403" s="184"/>
      <c r="U403" s="184"/>
      <c r="V403" s="184"/>
      <c r="W403" s="184"/>
      <c r="X403" s="184"/>
      <c r="Y403" s="184"/>
      <c r="Z403" s="184"/>
      <c r="AA403" s="184"/>
      <c r="AB403" s="184"/>
      <c r="AC403" s="184"/>
      <c r="AD403" s="15"/>
      <c r="AE403" s="184"/>
      <c r="AF403" s="15"/>
      <c r="AG403" s="184"/>
      <c r="AH403" s="15"/>
      <c r="AI403" s="184"/>
      <c r="AJ403" s="15"/>
      <c r="AK403" s="15"/>
    </row>
    <row r="404" spans="2:37" ht="12.75" customHeight="1" outlineLevel="1">
      <c r="G404" s="90"/>
      <c r="H404" s="90"/>
      <c r="I404" s="90"/>
      <c r="J404" s="90"/>
      <c r="K404" s="90"/>
      <c r="L404" s="90"/>
      <c r="M404" s="90"/>
      <c r="N404" s="90"/>
      <c r="O404" s="90"/>
      <c r="P404" s="90"/>
      <c r="Q404" s="90"/>
      <c r="R404" s="90"/>
      <c r="S404" s="90"/>
      <c r="T404" s="90"/>
      <c r="U404" s="90"/>
      <c r="V404" s="90"/>
      <c r="W404" s="90"/>
      <c r="X404" s="90"/>
      <c r="Y404" s="90"/>
      <c r="Z404" s="90"/>
      <c r="AA404" s="90"/>
      <c r="AB404" s="90"/>
      <c r="AC404" s="90"/>
      <c r="AE404" s="90"/>
      <c r="AG404" s="90"/>
      <c r="AI404" s="90"/>
    </row>
    <row r="405" spans="2:37" ht="12.75" customHeight="1" outlineLevel="1">
      <c r="C405" s="147"/>
      <c r="G405" s="90"/>
      <c r="H405" s="90"/>
      <c r="I405" s="90"/>
      <c r="J405" s="90"/>
      <c r="K405" s="90"/>
      <c r="L405" s="90"/>
      <c r="M405" s="90"/>
      <c r="N405" s="90"/>
      <c r="O405" s="90"/>
      <c r="P405" s="90"/>
      <c r="Q405" s="90"/>
      <c r="R405" s="90"/>
      <c r="S405" s="90"/>
      <c r="T405" s="90"/>
      <c r="U405" s="90"/>
      <c r="V405" s="90"/>
      <c r="W405" s="90"/>
      <c r="X405" s="90"/>
      <c r="Y405" s="90"/>
      <c r="Z405" s="90"/>
      <c r="AA405" s="90"/>
      <c r="AB405" s="90"/>
      <c r="AC405" s="90"/>
      <c r="AE405" s="90"/>
      <c r="AG405" s="90"/>
      <c r="AI405" s="90"/>
    </row>
    <row r="406" spans="2:37" ht="12.75" customHeight="1" outlineLevel="1">
      <c r="D406" s="100" t="str">
        <f>'Line Items'!D962</f>
        <v>ME202 - DMU - Class 150/1 Angel</v>
      </c>
      <c r="E406" s="85"/>
      <c r="F406" s="101" t="s">
        <v>89</v>
      </c>
      <c r="G406" s="197">
        <f t="shared" ref="G406:AC406" si="35">IF(G18=0,0,G212/G18)</f>
        <v>0</v>
      </c>
      <c r="H406" s="197">
        <f t="shared" si="35"/>
        <v>0</v>
      </c>
      <c r="I406" s="197">
        <f t="shared" si="35"/>
        <v>0</v>
      </c>
      <c r="J406" s="197">
        <f t="shared" si="35"/>
        <v>0</v>
      </c>
      <c r="K406" s="197">
        <f t="shared" si="35"/>
        <v>0</v>
      </c>
      <c r="L406" s="197">
        <f t="shared" si="35"/>
        <v>0</v>
      </c>
      <c r="M406" s="197">
        <f t="shared" si="35"/>
        <v>0</v>
      </c>
      <c r="N406" s="197">
        <f t="shared" si="35"/>
        <v>0</v>
      </c>
      <c r="O406" s="197">
        <f t="shared" si="35"/>
        <v>0</v>
      </c>
      <c r="P406" s="197">
        <f t="shared" si="35"/>
        <v>0</v>
      </c>
      <c r="Q406" s="197">
        <f t="shared" si="35"/>
        <v>0</v>
      </c>
      <c r="R406" s="197">
        <f t="shared" si="35"/>
        <v>0</v>
      </c>
      <c r="S406" s="197">
        <f t="shared" si="35"/>
        <v>0</v>
      </c>
      <c r="T406" s="197">
        <f t="shared" si="35"/>
        <v>0</v>
      </c>
      <c r="U406" s="197">
        <f t="shared" si="35"/>
        <v>0</v>
      </c>
      <c r="V406" s="197">
        <f t="shared" si="35"/>
        <v>0</v>
      </c>
      <c r="W406" s="197">
        <f t="shared" si="35"/>
        <v>0</v>
      </c>
      <c r="X406" s="197">
        <f t="shared" si="35"/>
        <v>0</v>
      </c>
      <c r="Y406" s="197">
        <f t="shared" si="35"/>
        <v>0</v>
      </c>
      <c r="Z406" s="197">
        <f t="shared" si="35"/>
        <v>0</v>
      </c>
      <c r="AA406" s="197">
        <f t="shared" si="35"/>
        <v>0</v>
      </c>
      <c r="AB406" s="197">
        <f t="shared" si="35"/>
        <v>0</v>
      </c>
      <c r="AC406" s="198">
        <f t="shared" si="35"/>
        <v>0</v>
      </c>
      <c r="AE406" s="529">
        <f t="shared" ref="AE406:AE452" si="36">IF(AE18=0,0,AE212/AE18)</f>
        <v>0</v>
      </c>
      <c r="AG406" s="529">
        <f t="shared" ref="AG406" si="37">IF(AG18=0,0,AG212/AG18)</f>
        <v>0</v>
      </c>
      <c r="AI406" s="523">
        <f t="shared" ref="AI406" si="38">IF(AI18=0,0,AI212/AI18)</f>
        <v>0</v>
      </c>
      <c r="AK406" s="856"/>
    </row>
    <row r="407" spans="2:37" ht="12.75" customHeight="1" outlineLevel="1">
      <c r="D407" s="106" t="str">
        <f>'Line Items'!D963</f>
        <v>ME203 - DMU - Class 153/1 Porterbrook</v>
      </c>
      <c r="E407" s="89"/>
      <c r="F407" s="107" t="str">
        <f t="shared" ref="F407:F464" si="39">F406</f>
        <v>%</v>
      </c>
      <c r="G407" s="223">
        <f t="shared" ref="G407:AC407" si="40">IF(G19=0,0,G213/G19)</f>
        <v>0</v>
      </c>
      <c r="H407" s="223">
        <f t="shared" si="40"/>
        <v>0</v>
      </c>
      <c r="I407" s="223">
        <f t="shared" si="40"/>
        <v>0</v>
      </c>
      <c r="J407" s="223">
        <f t="shared" si="40"/>
        <v>0</v>
      </c>
      <c r="K407" s="223">
        <f t="shared" si="40"/>
        <v>0</v>
      </c>
      <c r="L407" s="223">
        <f t="shared" si="40"/>
        <v>0</v>
      </c>
      <c r="M407" s="223">
        <f t="shared" si="40"/>
        <v>0</v>
      </c>
      <c r="N407" s="223">
        <f t="shared" si="40"/>
        <v>0</v>
      </c>
      <c r="O407" s="223">
        <f t="shared" si="40"/>
        <v>0</v>
      </c>
      <c r="P407" s="223">
        <f t="shared" si="40"/>
        <v>0</v>
      </c>
      <c r="Q407" s="223">
        <f t="shared" si="40"/>
        <v>0</v>
      </c>
      <c r="R407" s="223">
        <f t="shared" si="40"/>
        <v>0</v>
      </c>
      <c r="S407" s="223">
        <f t="shared" si="40"/>
        <v>0</v>
      </c>
      <c r="T407" s="223">
        <f t="shared" si="40"/>
        <v>0</v>
      </c>
      <c r="U407" s="223">
        <f t="shared" si="40"/>
        <v>0</v>
      </c>
      <c r="V407" s="223">
        <f t="shared" si="40"/>
        <v>0</v>
      </c>
      <c r="W407" s="223">
        <f t="shared" si="40"/>
        <v>0</v>
      </c>
      <c r="X407" s="223">
        <f t="shared" si="40"/>
        <v>0</v>
      </c>
      <c r="Y407" s="223">
        <f t="shared" si="40"/>
        <v>0</v>
      </c>
      <c r="Z407" s="223">
        <f t="shared" si="40"/>
        <v>0</v>
      </c>
      <c r="AA407" s="223">
        <f t="shared" si="40"/>
        <v>0</v>
      </c>
      <c r="AB407" s="223">
        <f t="shared" si="40"/>
        <v>0</v>
      </c>
      <c r="AC407" s="224">
        <f t="shared" si="40"/>
        <v>0</v>
      </c>
      <c r="AE407" s="530">
        <f t="shared" si="36"/>
        <v>0</v>
      </c>
      <c r="AG407" s="530">
        <f t="shared" ref="AG407" si="41">IF(AG19=0,0,AG213/AG19)</f>
        <v>0</v>
      </c>
      <c r="AI407" s="527">
        <f t="shared" ref="AI407" si="42">IF(AI19=0,0,AI213/AI19)</f>
        <v>0</v>
      </c>
      <c r="AK407" s="857"/>
    </row>
    <row r="408" spans="2:37" ht="12.75" customHeight="1" outlineLevel="1">
      <c r="D408" s="106" t="str">
        <f>'Line Items'!D964</f>
        <v>ME206 - DMU - Class 170/5 Porterbrook</v>
      </c>
      <c r="E408" s="89"/>
      <c r="F408" s="107" t="str">
        <f t="shared" si="39"/>
        <v>%</v>
      </c>
      <c r="G408" s="223">
        <f t="shared" ref="G408:AC408" si="43">IF(G20=0,0,G214/G20)</f>
        <v>0</v>
      </c>
      <c r="H408" s="223">
        <f t="shared" si="43"/>
        <v>0</v>
      </c>
      <c r="I408" s="223">
        <f t="shared" si="43"/>
        <v>0</v>
      </c>
      <c r="J408" s="223">
        <f t="shared" si="43"/>
        <v>0</v>
      </c>
      <c r="K408" s="223">
        <f t="shared" si="43"/>
        <v>0</v>
      </c>
      <c r="L408" s="223">
        <f t="shared" si="43"/>
        <v>0</v>
      </c>
      <c r="M408" s="223">
        <f t="shared" si="43"/>
        <v>0</v>
      </c>
      <c r="N408" s="223">
        <f t="shared" si="43"/>
        <v>0</v>
      </c>
      <c r="O408" s="223">
        <f t="shared" si="43"/>
        <v>0</v>
      </c>
      <c r="P408" s="223">
        <f t="shared" si="43"/>
        <v>0</v>
      </c>
      <c r="Q408" s="223">
        <f t="shared" si="43"/>
        <v>0</v>
      </c>
      <c r="R408" s="223">
        <f t="shared" si="43"/>
        <v>0</v>
      </c>
      <c r="S408" s="223">
        <f t="shared" si="43"/>
        <v>0</v>
      </c>
      <c r="T408" s="223">
        <f t="shared" si="43"/>
        <v>0</v>
      </c>
      <c r="U408" s="223">
        <f t="shared" si="43"/>
        <v>0</v>
      </c>
      <c r="V408" s="223">
        <f t="shared" si="43"/>
        <v>0</v>
      </c>
      <c r="W408" s="223">
        <f t="shared" si="43"/>
        <v>0</v>
      </c>
      <c r="X408" s="223">
        <f t="shared" si="43"/>
        <v>0</v>
      </c>
      <c r="Y408" s="223">
        <f t="shared" si="43"/>
        <v>0</v>
      </c>
      <c r="Z408" s="223">
        <f t="shared" si="43"/>
        <v>0</v>
      </c>
      <c r="AA408" s="223">
        <f t="shared" si="43"/>
        <v>0</v>
      </c>
      <c r="AB408" s="223">
        <f t="shared" si="43"/>
        <v>0</v>
      </c>
      <c r="AC408" s="224">
        <f t="shared" si="43"/>
        <v>0</v>
      </c>
      <c r="AE408" s="530">
        <f t="shared" si="36"/>
        <v>0</v>
      </c>
      <c r="AG408" s="530">
        <f t="shared" ref="AG408" si="44">IF(AG20=0,0,AG214/AG20)</f>
        <v>0</v>
      </c>
      <c r="AI408" s="527">
        <f t="shared" ref="AI408" si="45">IF(AI20=0,0,AI214/AI20)</f>
        <v>0</v>
      </c>
      <c r="AK408" s="857"/>
    </row>
    <row r="409" spans="2:37" ht="12.75" customHeight="1" outlineLevel="1">
      <c r="D409" s="106" t="str">
        <f>'Line Items'!D965</f>
        <v>ME207 - DMU - Class 170/6 Porterbrook</v>
      </c>
      <c r="E409" s="89"/>
      <c r="F409" s="107" t="str">
        <f t="shared" si="39"/>
        <v>%</v>
      </c>
      <c r="G409" s="223">
        <f t="shared" ref="G409:AC409" si="46">IF(G21=0,0,G215/G21)</f>
        <v>0</v>
      </c>
      <c r="H409" s="223">
        <f t="shared" si="46"/>
        <v>0</v>
      </c>
      <c r="I409" s="223">
        <f t="shared" si="46"/>
        <v>0</v>
      </c>
      <c r="J409" s="223">
        <f t="shared" si="46"/>
        <v>0</v>
      </c>
      <c r="K409" s="223">
        <f t="shared" si="46"/>
        <v>0</v>
      </c>
      <c r="L409" s="223">
        <f t="shared" si="46"/>
        <v>0</v>
      </c>
      <c r="M409" s="223">
        <f t="shared" si="46"/>
        <v>0</v>
      </c>
      <c r="N409" s="223">
        <f t="shared" si="46"/>
        <v>0</v>
      </c>
      <c r="O409" s="223">
        <f t="shared" si="46"/>
        <v>0</v>
      </c>
      <c r="P409" s="223">
        <f t="shared" si="46"/>
        <v>0</v>
      </c>
      <c r="Q409" s="223">
        <f t="shared" si="46"/>
        <v>0</v>
      </c>
      <c r="R409" s="223">
        <f t="shared" si="46"/>
        <v>0</v>
      </c>
      <c r="S409" s="223">
        <f t="shared" si="46"/>
        <v>0</v>
      </c>
      <c r="T409" s="223">
        <f t="shared" si="46"/>
        <v>0</v>
      </c>
      <c r="U409" s="223">
        <f t="shared" si="46"/>
        <v>0</v>
      </c>
      <c r="V409" s="223">
        <f t="shared" si="46"/>
        <v>0</v>
      </c>
      <c r="W409" s="223">
        <f t="shared" si="46"/>
        <v>0</v>
      </c>
      <c r="X409" s="223">
        <f t="shared" si="46"/>
        <v>0</v>
      </c>
      <c r="Y409" s="223">
        <f t="shared" si="46"/>
        <v>0</v>
      </c>
      <c r="Z409" s="223">
        <f t="shared" si="46"/>
        <v>0</v>
      </c>
      <c r="AA409" s="223">
        <f t="shared" si="46"/>
        <v>0</v>
      </c>
      <c r="AB409" s="223">
        <f t="shared" si="46"/>
        <v>0</v>
      </c>
      <c r="AC409" s="224">
        <f t="shared" si="46"/>
        <v>0</v>
      </c>
      <c r="AE409" s="530">
        <f t="shared" si="36"/>
        <v>0</v>
      </c>
      <c r="AG409" s="530">
        <f t="shared" ref="AG409" si="47">IF(AG21=0,0,AG215/AG21)</f>
        <v>0</v>
      </c>
      <c r="AI409" s="527">
        <f t="shared" ref="AI409" si="48">IF(AI21=0,0,AI215/AI21)</f>
        <v>0</v>
      </c>
      <c r="AK409" s="857"/>
    </row>
    <row r="410" spans="2:37" ht="12.75" customHeight="1" outlineLevel="1">
      <c r="D410" s="106" t="str">
        <f>'Line Items'!D966</f>
        <v>ME208 - DMU - Class 172/2 Porterbrook</v>
      </c>
      <c r="E410" s="89"/>
      <c r="F410" s="107" t="str">
        <f t="shared" si="39"/>
        <v>%</v>
      </c>
      <c r="G410" s="223">
        <f t="shared" ref="G410:AC410" si="49">IF(G22=0,0,G216/G22)</f>
        <v>0</v>
      </c>
      <c r="H410" s="223">
        <f t="shared" si="49"/>
        <v>0</v>
      </c>
      <c r="I410" s="223">
        <f t="shared" si="49"/>
        <v>0</v>
      </c>
      <c r="J410" s="223">
        <f t="shared" si="49"/>
        <v>0</v>
      </c>
      <c r="K410" s="223">
        <f t="shared" si="49"/>
        <v>0</v>
      </c>
      <c r="L410" s="223">
        <f t="shared" si="49"/>
        <v>0</v>
      </c>
      <c r="M410" s="223">
        <f t="shared" si="49"/>
        <v>0</v>
      </c>
      <c r="N410" s="223">
        <f t="shared" si="49"/>
        <v>0</v>
      </c>
      <c r="O410" s="223">
        <f t="shared" si="49"/>
        <v>0</v>
      </c>
      <c r="P410" s="223">
        <f t="shared" si="49"/>
        <v>0</v>
      </c>
      <c r="Q410" s="223">
        <f t="shared" si="49"/>
        <v>0</v>
      </c>
      <c r="R410" s="223">
        <f t="shared" si="49"/>
        <v>0</v>
      </c>
      <c r="S410" s="223">
        <f t="shared" si="49"/>
        <v>0</v>
      </c>
      <c r="T410" s="223">
        <f t="shared" si="49"/>
        <v>0</v>
      </c>
      <c r="U410" s="223">
        <f t="shared" si="49"/>
        <v>0</v>
      </c>
      <c r="V410" s="223">
        <f t="shared" si="49"/>
        <v>0</v>
      </c>
      <c r="W410" s="223">
        <f t="shared" si="49"/>
        <v>0</v>
      </c>
      <c r="X410" s="223">
        <f t="shared" si="49"/>
        <v>0</v>
      </c>
      <c r="Y410" s="223">
        <f t="shared" si="49"/>
        <v>0</v>
      </c>
      <c r="Z410" s="223">
        <f t="shared" si="49"/>
        <v>0</v>
      </c>
      <c r="AA410" s="223">
        <f t="shared" si="49"/>
        <v>0</v>
      </c>
      <c r="AB410" s="223">
        <f t="shared" si="49"/>
        <v>0</v>
      </c>
      <c r="AC410" s="224">
        <f t="shared" si="49"/>
        <v>0</v>
      </c>
      <c r="AE410" s="530">
        <f t="shared" si="36"/>
        <v>0</v>
      </c>
      <c r="AG410" s="530">
        <f t="shared" ref="AG410" si="50">IF(AG22=0,0,AG216/AG22)</f>
        <v>0</v>
      </c>
      <c r="AI410" s="527">
        <f t="shared" ref="AI410" si="51">IF(AI22=0,0,AI216/AI22)</f>
        <v>0</v>
      </c>
      <c r="AK410" s="857"/>
    </row>
    <row r="411" spans="2:37" ht="12.75" customHeight="1" outlineLevel="1">
      <c r="D411" s="106" t="str">
        <f>'Line Items'!D967</f>
        <v>ME209 - DMU - Class 172/3 Porterbrook</v>
      </c>
      <c r="E411" s="89"/>
      <c r="F411" s="107" t="str">
        <f t="shared" si="39"/>
        <v>%</v>
      </c>
      <c r="G411" s="223">
        <f t="shared" ref="G411:AC411" si="52">IF(G23=0,0,G217/G23)</f>
        <v>0</v>
      </c>
      <c r="H411" s="223">
        <f t="shared" si="52"/>
        <v>0</v>
      </c>
      <c r="I411" s="223">
        <f t="shared" si="52"/>
        <v>0</v>
      </c>
      <c r="J411" s="223">
        <f t="shared" si="52"/>
        <v>0</v>
      </c>
      <c r="K411" s="223">
        <f t="shared" si="52"/>
        <v>0</v>
      </c>
      <c r="L411" s="223">
        <f t="shared" si="52"/>
        <v>0</v>
      </c>
      <c r="M411" s="223">
        <f t="shared" si="52"/>
        <v>0</v>
      </c>
      <c r="N411" s="223">
        <f t="shared" si="52"/>
        <v>0</v>
      </c>
      <c r="O411" s="223">
        <f t="shared" si="52"/>
        <v>0</v>
      </c>
      <c r="P411" s="223">
        <f t="shared" si="52"/>
        <v>0</v>
      </c>
      <c r="Q411" s="223">
        <f t="shared" si="52"/>
        <v>0</v>
      </c>
      <c r="R411" s="223">
        <f t="shared" si="52"/>
        <v>0</v>
      </c>
      <c r="S411" s="223">
        <f t="shared" si="52"/>
        <v>0</v>
      </c>
      <c r="T411" s="223">
        <f t="shared" si="52"/>
        <v>0</v>
      </c>
      <c r="U411" s="223">
        <f t="shared" si="52"/>
        <v>0</v>
      </c>
      <c r="V411" s="223">
        <f t="shared" si="52"/>
        <v>0</v>
      </c>
      <c r="W411" s="223">
        <f t="shared" si="52"/>
        <v>0</v>
      </c>
      <c r="X411" s="223">
        <f t="shared" si="52"/>
        <v>0</v>
      </c>
      <c r="Y411" s="223">
        <f t="shared" si="52"/>
        <v>0</v>
      </c>
      <c r="Z411" s="223">
        <f t="shared" si="52"/>
        <v>0</v>
      </c>
      <c r="AA411" s="223">
        <f t="shared" si="52"/>
        <v>0</v>
      </c>
      <c r="AB411" s="223">
        <f t="shared" si="52"/>
        <v>0</v>
      </c>
      <c r="AC411" s="224">
        <f t="shared" si="52"/>
        <v>0</v>
      </c>
      <c r="AE411" s="530">
        <f t="shared" si="36"/>
        <v>0</v>
      </c>
      <c r="AG411" s="530">
        <f t="shared" ref="AG411" si="53">IF(AG23=0,0,AG217/AG23)</f>
        <v>0</v>
      </c>
      <c r="AI411" s="527">
        <f t="shared" ref="AI411" si="54">IF(AI23=0,0,AI217/AI23)</f>
        <v>0</v>
      </c>
      <c r="AK411" s="857"/>
    </row>
    <row r="412" spans="2:37" ht="12.75" customHeight="1" outlineLevel="1">
      <c r="D412" s="106" t="str">
        <f>'Line Items'!D968</f>
        <v>ME216 - Class 139 PPM - Porterbrook</v>
      </c>
      <c r="E412" s="89"/>
      <c r="F412" s="107" t="str">
        <f t="shared" si="39"/>
        <v>%</v>
      </c>
      <c r="G412" s="223">
        <f t="shared" ref="G412:AC412" si="55">IF(G24=0,0,G218/G24)</f>
        <v>0</v>
      </c>
      <c r="H412" s="223">
        <f t="shared" si="55"/>
        <v>0</v>
      </c>
      <c r="I412" s="223">
        <f t="shared" si="55"/>
        <v>0</v>
      </c>
      <c r="J412" s="223">
        <f t="shared" si="55"/>
        <v>0</v>
      </c>
      <c r="K412" s="223">
        <f t="shared" si="55"/>
        <v>0</v>
      </c>
      <c r="L412" s="223">
        <f t="shared" si="55"/>
        <v>0</v>
      </c>
      <c r="M412" s="223">
        <f t="shared" si="55"/>
        <v>0</v>
      </c>
      <c r="N412" s="223">
        <f t="shared" si="55"/>
        <v>0</v>
      </c>
      <c r="O412" s="223">
        <f t="shared" si="55"/>
        <v>0</v>
      </c>
      <c r="P412" s="223">
        <f t="shared" si="55"/>
        <v>0</v>
      </c>
      <c r="Q412" s="223">
        <f t="shared" si="55"/>
        <v>0</v>
      </c>
      <c r="R412" s="223">
        <f t="shared" si="55"/>
        <v>0</v>
      </c>
      <c r="S412" s="223">
        <f t="shared" si="55"/>
        <v>0</v>
      </c>
      <c r="T412" s="223">
        <f t="shared" si="55"/>
        <v>0</v>
      </c>
      <c r="U412" s="223">
        <f t="shared" si="55"/>
        <v>0</v>
      </c>
      <c r="V412" s="223">
        <f t="shared" si="55"/>
        <v>0</v>
      </c>
      <c r="W412" s="223">
        <f t="shared" si="55"/>
        <v>0</v>
      </c>
      <c r="X412" s="223">
        <f t="shared" si="55"/>
        <v>0</v>
      </c>
      <c r="Y412" s="223">
        <f t="shared" si="55"/>
        <v>0</v>
      </c>
      <c r="Z412" s="223">
        <f t="shared" si="55"/>
        <v>0</v>
      </c>
      <c r="AA412" s="223">
        <f t="shared" si="55"/>
        <v>0</v>
      </c>
      <c r="AB412" s="223">
        <f t="shared" si="55"/>
        <v>0</v>
      </c>
      <c r="AC412" s="224">
        <f t="shared" si="55"/>
        <v>0</v>
      </c>
      <c r="AE412" s="530">
        <f t="shared" si="36"/>
        <v>0</v>
      </c>
      <c r="AG412" s="530">
        <f t="shared" ref="AG412" si="56">IF(AG24=0,0,AG218/AG24)</f>
        <v>0</v>
      </c>
      <c r="AI412" s="527">
        <f t="shared" ref="AI412" si="57">IF(AI24=0,0,AI218/AI24)</f>
        <v>0</v>
      </c>
      <c r="AK412" s="857"/>
    </row>
    <row r="413" spans="2:37" ht="12.75" customHeight="1" outlineLevel="1">
      <c r="D413" s="106" t="str">
        <f>'Line Items'!D969</f>
        <v>ME211 - EMU - Class 321/4  HSBC - motor car</v>
      </c>
      <c r="E413" s="89"/>
      <c r="F413" s="107" t="str">
        <f t="shared" si="39"/>
        <v>%</v>
      </c>
      <c r="G413" s="223">
        <f t="shared" ref="G413:AC413" si="58">IF(G25=0,0,G219/G25)</f>
        <v>0</v>
      </c>
      <c r="H413" s="223">
        <f t="shared" si="58"/>
        <v>0</v>
      </c>
      <c r="I413" s="223">
        <f t="shared" si="58"/>
        <v>0</v>
      </c>
      <c r="J413" s="223">
        <f t="shared" si="58"/>
        <v>0</v>
      </c>
      <c r="K413" s="223">
        <f t="shared" si="58"/>
        <v>0</v>
      </c>
      <c r="L413" s="223">
        <f t="shared" si="58"/>
        <v>0</v>
      </c>
      <c r="M413" s="223">
        <f t="shared" si="58"/>
        <v>0</v>
      </c>
      <c r="N413" s="223">
        <f t="shared" si="58"/>
        <v>0</v>
      </c>
      <c r="O413" s="223">
        <f t="shared" si="58"/>
        <v>0</v>
      </c>
      <c r="P413" s="223">
        <f t="shared" si="58"/>
        <v>0</v>
      </c>
      <c r="Q413" s="223">
        <f t="shared" si="58"/>
        <v>0</v>
      </c>
      <c r="R413" s="223">
        <f t="shared" si="58"/>
        <v>0</v>
      </c>
      <c r="S413" s="223">
        <f t="shared" si="58"/>
        <v>0</v>
      </c>
      <c r="T413" s="223">
        <f t="shared" si="58"/>
        <v>0</v>
      </c>
      <c r="U413" s="223">
        <f t="shared" si="58"/>
        <v>0</v>
      </c>
      <c r="V413" s="223">
        <f t="shared" si="58"/>
        <v>0</v>
      </c>
      <c r="W413" s="223">
        <f t="shared" si="58"/>
        <v>0</v>
      </c>
      <c r="X413" s="223">
        <f t="shared" si="58"/>
        <v>0</v>
      </c>
      <c r="Y413" s="223">
        <f t="shared" si="58"/>
        <v>0</v>
      </c>
      <c r="Z413" s="223">
        <f t="shared" si="58"/>
        <v>0</v>
      </c>
      <c r="AA413" s="223">
        <f t="shared" si="58"/>
        <v>0</v>
      </c>
      <c r="AB413" s="223">
        <f t="shared" si="58"/>
        <v>0</v>
      </c>
      <c r="AC413" s="224">
        <f t="shared" si="58"/>
        <v>0</v>
      </c>
      <c r="AE413" s="530">
        <f t="shared" si="36"/>
        <v>0</v>
      </c>
      <c r="AG413" s="530">
        <f t="shared" ref="AG413" si="59">IF(AG25=0,0,AG219/AG25)</f>
        <v>0</v>
      </c>
      <c r="AI413" s="527">
        <f t="shared" ref="AI413" si="60">IF(AI25=0,0,AI219/AI25)</f>
        <v>0</v>
      </c>
      <c r="AK413" s="857"/>
    </row>
    <row r="414" spans="2:37" ht="12.75" customHeight="1" outlineLevel="1">
      <c r="D414" s="106" t="str">
        <f>'Line Items'!D970</f>
        <v>ME211 - EMU - Class 321/4  HSBC - trailer car</v>
      </c>
      <c r="E414" s="89"/>
      <c r="F414" s="107" t="str">
        <f t="shared" si="39"/>
        <v>%</v>
      </c>
      <c r="G414" s="223">
        <f t="shared" ref="G414:AC414" si="61">IF(G26=0,0,G220/G26)</f>
        <v>0</v>
      </c>
      <c r="H414" s="223">
        <f t="shared" si="61"/>
        <v>0</v>
      </c>
      <c r="I414" s="223">
        <f t="shared" si="61"/>
        <v>0</v>
      </c>
      <c r="J414" s="223">
        <f t="shared" si="61"/>
        <v>0</v>
      </c>
      <c r="K414" s="223">
        <f t="shared" si="61"/>
        <v>0</v>
      </c>
      <c r="L414" s="223">
        <f t="shared" si="61"/>
        <v>0</v>
      </c>
      <c r="M414" s="223">
        <f t="shared" si="61"/>
        <v>0</v>
      </c>
      <c r="N414" s="223">
        <f t="shared" si="61"/>
        <v>0</v>
      </c>
      <c r="O414" s="223">
        <f t="shared" si="61"/>
        <v>0</v>
      </c>
      <c r="P414" s="223">
        <f t="shared" si="61"/>
        <v>0</v>
      </c>
      <c r="Q414" s="223">
        <f t="shared" si="61"/>
        <v>0</v>
      </c>
      <c r="R414" s="223">
        <f t="shared" si="61"/>
        <v>0</v>
      </c>
      <c r="S414" s="223">
        <f t="shared" si="61"/>
        <v>0</v>
      </c>
      <c r="T414" s="223">
        <f t="shared" si="61"/>
        <v>0</v>
      </c>
      <c r="U414" s="223">
        <f t="shared" si="61"/>
        <v>0</v>
      </c>
      <c r="V414" s="223">
        <f t="shared" si="61"/>
        <v>0</v>
      </c>
      <c r="W414" s="223">
        <f t="shared" si="61"/>
        <v>0</v>
      </c>
      <c r="X414" s="223">
        <f t="shared" si="61"/>
        <v>0</v>
      </c>
      <c r="Y414" s="223">
        <f t="shared" si="61"/>
        <v>0</v>
      </c>
      <c r="Z414" s="223">
        <f t="shared" si="61"/>
        <v>0</v>
      </c>
      <c r="AA414" s="223">
        <f t="shared" si="61"/>
        <v>0</v>
      </c>
      <c r="AB414" s="223">
        <f t="shared" si="61"/>
        <v>0</v>
      </c>
      <c r="AC414" s="224">
        <f t="shared" si="61"/>
        <v>0</v>
      </c>
      <c r="AE414" s="530">
        <f t="shared" si="36"/>
        <v>0</v>
      </c>
      <c r="AG414" s="530">
        <f t="shared" ref="AG414" si="62">IF(AG26=0,0,AG220/AG26)</f>
        <v>0</v>
      </c>
      <c r="AI414" s="527">
        <f t="shared" ref="AI414" si="63">IF(AI26=0,0,AI220/AI26)</f>
        <v>0</v>
      </c>
      <c r="AK414" s="857"/>
    </row>
    <row r="415" spans="2:37" ht="12.75" customHeight="1" outlineLevel="1">
      <c r="D415" s="106" t="str">
        <f>'Line Items'!D971</f>
        <v>ME212 - EMU - Class 323/3 Porterbrook - motor car</v>
      </c>
      <c r="E415" s="89"/>
      <c r="F415" s="107" t="str">
        <f t="shared" si="39"/>
        <v>%</v>
      </c>
      <c r="G415" s="223">
        <f t="shared" ref="G415:AC415" si="64">IF(G27=0,0,G221/G27)</f>
        <v>0</v>
      </c>
      <c r="H415" s="223">
        <f t="shared" si="64"/>
        <v>0</v>
      </c>
      <c r="I415" s="223">
        <f t="shared" si="64"/>
        <v>0</v>
      </c>
      <c r="J415" s="223">
        <f t="shared" si="64"/>
        <v>0</v>
      </c>
      <c r="K415" s="223">
        <f t="shared" si="64"/>
        <v>0</v>
      </c>
      <c r="L415" s="223">
        <f t="shared" si="64"/>
        <v>0</v>
      </c>
      <c r="M415" s="223">
        <f t="shared" si="64"/>
        <v>0</v>
      </c>
      <c r="N415" s="223">
        <f t="shared" si="64"/>
        <v>0</v>
      </c>
      <c r="O415" s="223">
        <f t="shared" si="64"/>
        <v>0</v>
      </c>
      <c r="P415" s="223">
        <f t="shared" si="64"/>
        <v>0</v>
      </c>
      <c r="Q415" s="223">
        <f t="shared" si="64"/>
        <v>0</v>
      </c>
      <c r="R415" s="223">
        <f t="shared" si="64"/>
        <v>0</v>
      </c>
      <c r="S415" s="223">
        <f t="shared" si="64"/>
        <v>0</v>
      </c>
      <c r="T415" s="223">
        <f t="shared" si="64"/>
        <v>0</v>
      </c>
      <c r="U415" s="223">
        <f t="shared" si="64"/>
        <v>0</v>
      </c>
      <c r="V415" s="223">
        <f t="shared" si="64"/>
        <v>0</v>
      </c>
      <c r="W415" s="223">
        <f t="shared" si="64"/>
        <v>0</v>
      </c>
      <c r="X415" s="223">
        <f t="shared" si="64"/>
        <v>0</v>
      </c>
      <c r="Y415" s="223">
        <f t="shared" si="64"/>
        <v>0</v>
      </c>
      <c r="Z415" s="223">
        <f t="shared" si="64"/>
        <v>0</v>
      </c>
      <c r="AA415" s="223">
        <f t="shared" si="64"/>
        <v>0</v>
      </c>
      <c r="AB415" s="223">
        <f t="shared" si="64"/>
        <v>0</v>
      </c>
      <c r="AC415" s="224">
        <f t="shared" si="64"/>
        <v>0</v>
      </c>
      <c r="AE415" s="530">
        <f t="shared" si="36"/>
        <v>0</v>
      </c>
      <c r="AG415" s="530">
        <f t="shared" ref="AG415" si="65">IF(AG27=0,0,AG221/AG27)</f>
        <v>0</v>
      </c>
      <c r="AI415" s="527">
        <f t="shared" ref="AI415" si="66">IF(AI27=0,0,AI221/AI27)</f>
        <v>0</v>
      </c>
      <c r="AK415" s="857"/>
    </row>
    <row r="416" spans="2:37" ht="12.75" customHeight="1" outlineLevel="1">
      <c r="D416" s="106" t="str">
        <f>'Line Items'!D972</f>
        <v>ME212 - EMU - Class 323/3 Porterbrook - trailer car</v>
      </c>
      <c r="E416" s="89"/>
      <c r="F416" s="107" t="str">
        <f t="shared" si="39"/>
        <v>%</v>
      </c>
      <c r="G416" s="223">
        <f t="shared" ref="G416:AC416" si="67">IF(G28=0,0,G222/G28)</f>
        <v>0</v>
      </c>
      <c r="H416" s="223">
        <f t="shared" si="67"/>
        <v>0</v>
      </c>
      <c r="I416" s="223">
        <f t="shared" si="67"/>
        <v>0</v>
      </c>
      <c r="J416" s="223">
        <f t="shared" si="67"/>
        <v>0</v>
      </c>
      <c r="K416" s="223">
        <f t="shared" si="67"/>
        <v>0</v>
      </c>
      <c r="L416" s="223">
        <f t="shared" si="67"/>
        <v>0</v>
      </c>
      <c r="M416" s="223">
        <f t="shared" si="67"/>
        <v>0</v>
      </c>
      <c r="N416" s="223">
        <f t="shared" si="67"/>
        <v>0</v>
      </c>
      <c r="O416" s="223">
        <f t="shared" si="67"/>
        <v>0</v>
      </c>
      <c r="P416" s="223">
        <f t="shared" si="67"/>
        <v>0</v>
      </c>
      <c r="Q416" s="223">
        <f t="shared" si="67"/>
        <v>0</v>
      </c>
      <c r="R416" s="223">
        <f t="shared" si="67"/>
        <v>0</v>
      </c>
      <c r="S416" s="223">
        <f t="shared" si="67"/>
        <v>0</v>
      </c>
      <c r="T416" s="223">
        <f t="shared" si="67"/>
        <v>0</v>
      </c>
      <c r="U416" s="223">
        <f t="shared" si="67"/>
        <v>0</v>
      </c>
      <c r="V416" s="223">
        <f t="shared" si="67"/>
        <v>0</v>
      </c>
      <c r="W416" s="223">
        <f t="shared" si="67"/>
        <v>0</v>
      </c>
      <c r="X416" s="223">
        <f t="shared" si="67"/>
        <v>0</v>
      </c>
      <c r="Y416" s="223">
        <f t="shared" si="67"/>
        <v>0</v>
      </c>
      <c r="Z416" s="223">
        <f t="shared" si="67"/>
        <v>0</v>
      </c>
      <c r="AA416" s="223">
        <f t="shared" si="67"/>
        <v>0</v>
      </c>
      <c r="AB416" s="223">
        <f t="shared" si="67"/>
        <v>0</v>
      </c>
      <c r="AC416" s="224">
        <f t="shared" si="67"/>
        <v>0</v>
      </c>
      <c r="AE416" s="530">
        <f t="shared" si="36"/>
        <v>0</v>
      </c>
      <c r="AG416" s="530">
        <f t="shared" ref="AG416" si="68">IF(AG28=0,0,AG222/AG28)</f>
        <v>0</v>
      </c>
      <c r="AI416" s="527">
        <f t="shared" ref="AI416" si="69">IF(AI28=0,0,AI222/AI28)</f>
        <v>0</v>
      </c>
      <c r="AK416" s="857"/>
    </row>
    <row r="417" spans="4:37" ht="12.75" customHeight="1" outlineLevel="1">
      <c r="D417" s="106" t="str">
        <f>'Line Items'!D973</f>
        <v>ME215 - EMU - Class 323 Centro (Porterbrook) - motor car</v>
      </c>
      <c r="E417" s="89"/>
      <c r="F417" s="107" t="str">
        <f t="shared" si="39"/>
        <v>%</v>
      </c>
      <c r="G417" s="223">
        <f t="shared" ref="G417:S417" si="70">IF(G29=0,0,G223/G29)</f>
        <v>0</v>
      </c>
      <c r="H417" s="223">
        <f t="shared" si="70"/>
        <v>0</v>
      </c>
      <c r="I417" s="223">
        <f t="shared" si="70"/>
        <v>0</v>
      </c>
      <c r="J417" s="223">
        <f t="shared" si="70"/>
        <v>0</v>
      </c>
      <c r="K417" s="223">
        <f t="shared" si="70"/>
        <v>0</v>
      </c>
      <c r="L417" s="223">
        <f t="shared" si="70"/>
        <v>0</v>
      </c>
      <c r="M417" s="223">
        <f t="shared" si="70"/>
        <v>0</v>
      </c>
      <c r="N417" s="223">
        <f t="shared" si="70"/>
        <v>0</v>
      </c>
      <c r="O417" s="223">
        <f t="shared" si="70"/>
        <v>0</v>
      </c>
      <c r="P417" s="223">
        <f t="shared" si="70"/>
        <v>0</v>
      </c>
      <c r="Q417" s="223">
        <f t="shared" si="70"/>
        <v>0</v>
      </c>
      <c r="R417" s="223">
        <f t="shared" si="70"/>
        <v>0</v>
      </c>
      <c r="S417" s="223">
        <f t="shared" si="70"/>
        <v>0</v>
      </c>
      <c r="T417" s="223">
        <f t="shared" ref="T417:AB417" si="71">IF(T29=0,0,T223/T29)</f>
        <v>0</v>
      </c>
      <c r="U417" s="223">
        <f t="shared" si="71"/>
        <v>0</v>
      </c>
      <c r="V417" s="223">
        <f t="shared" si="71"/>
        <v>0</v>
      </c>
      <c r="W417" s="223">
        <f t="shared" si="71"/>
        <v>0</v>
      </c>
      <c r="X417" s="223">
        <f t="shared" si="71"/>
        <v>0</v>
      </c>
      <c r="Y417" s="223">
        <f t="shared" si="71"/>
        <v>0</v>
      </c>
      <c r="Z417" s="223">
        <f t="shared" si="71"/>
        <v>0</v>
      </c>
      <c r="AA417" s="223">
        <f t="shared" si="71"/>
        <v>0</v>
      </c>
      <c r="AB417" s="223">
        <f t="shared" si="71"/>
        <v>0</v>
      </c>
      <c r="AC417" s="224">
        <f t="shared" ref="AC417:AC452" si="72">IF(AC29=0,0,AC223/AC29)</f>
        <v>0</v>
      </c>
      <c r="AE417" s="530">
        <f t="shared" si="36"/>
        <v>0</v>
      </c>
      <c r="AG417" s="530">
        <f t="shared" ref="AG417" si="73">IF(AG29=0,0,AG223/AG29)</f>
        <v>0</v>
      </c>
      <c r="AI417" s="527">
        <f t="shared" ref="AI417" si="74">IF(AI29=0,0,AI223/AI29)</f>
        <v>0</v>
      </c>
      <c r="AK417" s="857"/>
    </row>
    <row r="418" spans="4:37" ht="12.75" customHeight="1" outlineLevel="1">
      <c r="D418" s="106" t="str">
        <f>'Line Items'!D974</f>
        <v>ME215 - EMU - Class 323 Centro (Porterbrook) - trailer car</v>
      </c>
      <c r="E418" s="89"/>
      <c r="F418" s="107" t="str">
        <f t="shared" si="39"/>
        <v>%</v>
      </c>
      <c r="G418" s="223">
        <f t="shared" ref="G418:S418" si="75">IF(G30=0,0,G224/G30)</f>
        <v>0</v>
      </c>
      <c r="H418" s="223">
        <f t="shared" si="75"/>
        <v>0</v>
      </c>
      <c r="I418" s="223">
        <f t="shared" si="75"/>
        <v>0</v>
      </c>
      <c r="J418" s="223">
        <f t="shared" si="75"/>
        <v>0</v>
      </c>
      <c r="K418" s="223">
        <f t="shared" si="75"/>
        <v>0</v>
      </c>
      <c r="L418" s="223">
        <f t="shared" si="75"/>
        <v>0</v>
      </c>
      <c r="M418" s="223">
        <f t="shared" si="75"/>
        <v>0</v>
      </c>
      <c r="N418" s="223">
        <f t="shared" si="75"/>
        <v>0</v>
      </c>
      <c r="O418" s="223">
        <f t="shared" si="75"/>
        <v>0</v>
      </c>
      <c r="P418" s="223">
        <f t="shared" si="75"/>
        <v>0</v>
      </c>
      <c r="Q418" s="223">
        <f t="shared" si="75"/>
        <v>0</v>
      </c>
      <c r="R418" s="223">
        <f t="shared" si="75"/>
        <v>0</v>
      </c>
      <c r="S418" s="223">
        <f t="shared" si="75"/>
        <v>0</v>
      </c>
      <c r="T418" s="223">
        <f t="shared" ref="T418:AB418" si="76">IF(T30=0,0,T224/T30)</f>
        <v>0</v>
      </c>
      <c r="U418" s="223">
        <f t="shared" si="76"/>
        <v>0</v>
      </c>
      <c r="V418" s="223">
        <f t="shared" si="76"/>
        <v>0</v>
      </c>
      <c r="W418" s="223">
        <f t="shared" si="76"/>
        <v>0</v>
      </c>
      <c r="X418" s="223">
        <f t="shared" si="76"/>
        <v>0</v>
      </c>
      <c r="Y418" s="223">
        <f t="shared" si="76"/>
        <v>0</v>
      </c>
      <c r="Z418" s="223">
        <f t="shared" si="76"/>
        <v>0</v>
      </c>
      <c r="AA418" s="223">
        <f t="shared" si="76"/>
        <v>0</v>
      </c>
      <c r="AB418" s="223">
        <f t="shared" si="76"/>
        <v>0</v>
      </c>
      <c r="AC418" s="224">
        <f t="shared" si="72"/>
        <v>0</v>
      </c>
      <c r="AE418" s="530">
        <f t="shared" si="36"/>
        <v>0</v>
      </c>
      <c r="AG418" s="530">
        <f t="shared" ref="AG418" si="77">IF(AG30=0,0,AG224/AG30)</f>
        <v>0</v>
      </c>
      <c r="AI418" s="527">
        <f t="shared" ref="AI418" si="78">IF(AI30=0,0,AI224/AI30)</f>
        <v>0</v>
      </c>
      <c r="AK418" s="857"/>
    </row>
    <row r="419" spans="4:37" ht="12.75" customHeight="1" outlineLevel="1">
      <c r="D419" s="106" t="str">
        <f>'Line Items'!D975</f>
        <v>ME213 - EMU - Class 350/1 Angel - motor car</v>
      </c>
      <c r="E419" s="89"/>
      <c r="F419" s="107" t="str">
        <f t="shared" si="39"/>
        <v>%</v>
      </c>
      <c r="G419" s="223">
        <f t="shared" ref="G419:S419" si="79">IF(G31=0,0,G225/G31)</f>
        <v>0</v>
      </c>
      <c r="H419" s="223">
        <f t="shared" si="79"/>
        <v>0</v>
      </c>
      <c r="I419" s="223">
        <f t="shared" si="79"/>
        <v>0</v>
      </c>
      <c r="J419" s="223">
        <f t="shared" si="79"/>
        <v>0</v>
      </c>
      <c r="K419" s="223">
        <f t="shared" si="79"/>
        <v>0</v>
      </c>
      <c r="L419" s="223">
        <f t="shared" si="79"/>
        <v>0</v>
      </c>
      <c r="M419" s="223">
        <f t="shared" si="79"/>
        <v>0</v>
      </c>
      <c r="N419" s="223">
        <f t="shared" si="79"/>
        <v>0</v>
      </c>
      <c r="O419" s="223">
        <f t="shared" si="79"/>
        <v>0</v>
      </c>
      <c r="P419" s="223">
        <f t="shared" si="79"/>
        <v>0</v>
      </c>
      <c r="Q419" s="223">
        <f t="shared" si="79"/>
        <v>0</v>
      </c>
      <c r="R419" s="223">
        <f t="shared" si="79"/>
        <v>0</v>
      </c>
      <c r="S419" s="223">
        <f t="shared" si="79"/>
        <v>0</v>
      </c>
      <c r="T419" s="223">
        <f t="shared" ref="T419:AB419" si="80">IF(T31=0,0,T225/T31)</f>
        <v>0</v>
      </c>
      <c r="U419" s="223">
        <f t="shared" si="80"/>
        <v>0</v>
      </c>
      <c r="V419" s="223">
        <f t="shared" si="80"/>
        <v>0</v>
      </c>
      <c r="W419" s="223">
        <f t="shared" si="80"/>
        <v>0</v>
      </c>
      <c r="X419" s="223">
        <f t="shared" si="80"/>
        <v>0</v>
      </c>
      <c r="Y419" s="223">
        <f t="shared" si="80"/>
        <v>0</v>
      </c>
      <c r="Z419" s="223">
        <f t="shared" si="80"/>
        <v>0</v>
      </c>
      <c r="AA419" s="223">
        <f t="shared" si="80"/>
        <v>0</v>
      </c>
      <c r="AB419" s="223">
        <f t="shared" si="80"/>
        <v>0</v>
      </c>
      <c r="AC419" s="224">
        <f t="shared" si="72"/>
        <v>0</v>
      </c>
      <c r="AE419" s="530">
        <f t="shared" si="36"/>
        <v>0</v>
      </c>
      <c r="AG419" s="530">
        <f t="shared" ref="AG419" si="81">IF(AG31=0,0,AG225/AG31)</f>
        <v>0</v>
      </c>
      <c r="AI419" s="527">
        <f t="shared" ref="AI419" si="82">IF(AI31=0,0,AI225/AI31)</f>
        <v>0</v>
      </c>
      <c r="AK419" s="857"/>
    </row>
    <row r="420" spans="4:37" ht="12.75" customHeight="1" outlineLevel="1">
      <c r="D420" s="106" t="str">
        <f>'Line Items'!D976</f>
        <v>ME213 - EMU - Class 350/1 Angel - trailer car</v>
      </c>
      <c r="E420" s="89"/>
      <c r="F420" s="107" t="str">
        <f t="shared" si="39"/>
        <v>%</v>
      </c>
      <c r="G420" s="223">
        <f t="shared" ref="G420:S420" si="83">IF(G32=0,0,G226/G32)</f>
        <v>0</v>
      </c>
      <c r="H420" s="223">
        <f t="shared" si="83"/>
        <v>0</v>
      </c>
      <c r="I420" s="223">
        <f t="shared" si="83"/>
        <v>0</v>
      </c>
      <c r="J420" s="223">
        <f t="shared" si="83"/>
        <v>0</v>
      </c>
      <c r="K420" s="223">
        <f t="shared" si="83"/>
        <v>0</v>
      </c>
      <c r="L420" s="223">
        <f t="shared" si="83"/>
        <v>0</v>
      </c>
      <c r="M420" s="223">
        <f t="shared" si="83"/>
        <v>0</v>
      </c>
      <c r="N420" s="223">
        <f t="shared" si="83"/>
        <v>0</v>
      </c>
      <c r="O420" s="223">
        <f t="shared" si="83"/>
        <v>0</v>
      </c>
      <c r="P420" s="223">
        <f t="shared" si="83"/>
        <v>0</v>
      </c>
      <c r="Q420" s="223">
        <f t="shared" si="83"/>
        <v>0</v>
      </c>
      <c r="R420" s="223">
        <f t="shared" si="83"/>
        <v>0</v>
      </c>
      <c r="S420" s="223">
        <f t="shared" si="83"/>
        <v>0</v>
      </c>
      <c r="T420" s="223">
        <f t="shared" ref="T420:AB420" si="84">IF(T32=0,0,T226/T32)</f>
        <v>0</v>
      </c>
      <c r="U420" s="223">
        <f t="shared" si="84"/>
        <v>0</v>
      </c>
      <c r="V420" s="223">
        <f t="shared" si="84"/>
        <v>0</v>
      </c>
      <c r="W420" s="223">
        <f t="shared" si="84"/>
        <v>0</v>
      </c>
      <c r="X420" s="223">
        <f t="shared" si="84"/>
        <v>0</v>
      </c>
      <c r="Y420" s="223">
        <f t="shared" si="84"/>
        <v>0</v>
      </c>
      <c r="Z420" s="223">
        <f t="shared" si="84"/>
        <v>0</v>
      </c>
      <c r="AA420" s="223">
        <f t="shared" si="84"/>
        <v>0</v>
      </c>
      <c r="AB420" s="223">
        <f t="shared" si="84"/>
        <v>0</v>
      </c>
      <c r="AC420" s="224">
        <f t="shared" si="72"/>
        <v>0</v>
      </c>
      <c r="AE420" s="530">
        <f t="shared" si="36"/>
        <v>0</v>
      </c>
      <c r="AG420" s="530">
        <f t="shared" ref="AG420" si="85">IF(AG32=0,0,AG226/AG32)</f>
        <v>0</v>
      </c>
      <c r="AI420" s="527">
        <f t="shared" ref="AI420" si="86">IF(AI32=0,0,AI226/AI32)</f>
        <v>0</v>
      </c>
      <c r="AK420" s="857"/>
    </row>
    <row r="421" spans="4:37" ht="12.75" customHeight="1" outlineLevel="1">
      <c r="D421" s="106" t="str">
        <f>'Line Items'!D977</f>
        <v>ME214 - EMU - Class 350/2 Porterbrook - motor car</v>
      </c>
      <c r="E421" s="89"/>
      <c r="F421" s="107" t="str">
        <f t="shared" si="39"/>
        <v>%</v>
      </c>
      <c r="G421" s="223">
        <f t="shared" ref="G421:S421" si="87">IF(G33=0,0,G227/G33)</f>
        <v>0</v>
      </c>
      <c r="H421" s="223">
        <f t="shared" si="87"/>
        <v>0</v>
      </c>
      <c r="I421" s="223">
        <f t="shared" si="87"/>
        <v>0</v>
      </c>
      <c r="J421" s="223">
        <f t="shared" si="87"/>
        <v>0</v>
      </c>
      <c r="K421" s="223">
        <f t="shared" si="87"/>
        <v>0</v>
      </c>
      <c r="L421" s="223">
        <f t="shared" si="87"/>
        <v>0</v>
      </c>
      <c r="M421" s="223">
        <f t="shared" si="87"/>
        <v>0</v>
      </c>
      <c r="N421" s="223">
        <f t="shared" si="87"/>
        <v>0</v>
      </c>
      <c r="O421" s="223">
        <f t="shared" si="87"/>
        <v>0</v>
      </c>
      <c r="P421" s="223">
        <f t="shared" si="87"/>
        <v>0</v>
      </c>
      <c r="Q421" s="223">
        <f t="shared" si="87"/>
        <v>0</v>
      </c>
      <c r="R421" s="223">
        <f t="shared" si="87"/>
        <v>0</v>
      </c>
      <c r="S421" s="223">
        <f t="shared" si="87"/>
        <v>0</v>
      </c>
      <c r="T421" s="223">
        <f t="shared" ref="T421:AB421" si="88">IF(T33=0,0,T227/T33)</f>
        <v>0</v>
      </c>
      <c r="U421" s="223">
        <f t="shared" si="88"/>
        <v>0</v>
      </c>
      <c r="V421" s="223">
        <f t="shared" si="88"/>
        <v>0</v>
      </c>
      <c r="W421" s="223">
        <f t="shared" si="88"/>
        <v>0</v>
      </c>
      <c r="X421" s="223">
        <f t="shared" si="88"/>
        <v>0</v>
      </c>
      <c r="Y421" s="223">
        <f t="shared" si="88"/>
        <v>0</v>
      </c>
      <c r="Z421" s="223">
        <f t="shared" si="88"/>
        <v>0</v>
      </c>
      <c r="AA421" s="223">
        <f t="shared" si="88"/>
        <v>0</v>
      </c>
      <c r="AB421" s="223">
        <f t="shared" si="88"/>
        <v>0</v>
      </c>
      <c r="AC421" s="224">
        <f t="shared" si="72"/>
        <v>0</v>
      </c>
      <c r="AE421" s="530">
        <f t="shared" si="36"/>
        <v>0</v>
      </c>
      <c r="AG421" s="530">
        <f t="shared" ref="AG421" si="89">IF(AG33=0,0,AG227/AG33)</f>
        <v>0</v>
      </c>
      <c r="AI421" s="527">
        <f t="shared" ref="AI421" si="90">IF(AI33=0,0,AI227/AI33)</f>
        <v>0</v>
      </c>
      <c r="AK421" s="857"/>
    </row>
    <row r="422" spans="4:37" ht="12.75" customHeight="1" outlineLevel="1">
      <c r="D422" s="106" t="str">
        <f>'Line Items'!D978</f>
        <v>ME214 - EMU - Class 350/2 Porterbrook - trailer car</v>
      </c>
      <c r="E422" s="89"/>
      <c r="F422" s="107" t="str">
        <f t="shared" si="39"/>
        <v>%</v>
      </c>
      <c r="G422" s="223">
        <f t="shared" ref="G422:S422" si="91">IF(G34=0,0,G228/G34)</f>
        <v>0</v>
      </c>
      <c r="H422" s="223">
        <f t="shared" si="91"/>
        <v>0</v>
      </c>
      <c r="I422" s="223">
        <f t="shared" si="91"/>
        <v>0</v>
      </c>
      <c r="J422" s="223">
        <f t="shared" si="91"/>
        <v>0</v>
      </c>
      <c r="K422" s="223">
        <f t="shared" si="91"/>
        <v>0</v>
      </c>
      <c r="L422" s="223">
        <f t="shared" si="91"/>
        <v>0</v>
      </c>
      <c r="M422" s="223">
        <f t="shared" si="91"/>
        <v>0</v>
      </c>
      <c r="N422" s="223">
        <f t="shared" si="91"/>
        <v>0</v>
      </c>
      <c r="O422" s="223">
        <f t="shared" si="91"/>
        <v>0</v>
      </c>
      <c r="P422" s="223">
        <f t="shared" si="91"/>
        <v>0</v>
      </c>
      <c r="Q422" s="223">
        <f t="shared" si="91"/>
        <v>0</v>
      </c>
      <c r="R422" s="223">
        <f t="shared" si="91"/>
        <v>0</v>
      </c>
      <c r="S422" s="223">
        <f t="shared" si="91"/>
        <v>0</v>
      </c>
      <c r="T422" s="223">
        <f t="shared" ref="T422:AB422" si="92">IF(T34=0,0,T228/T34)</f>
        <v>0</v>
      </c>
      <c r="U422" s="223">
        <f t="shared" si="92"/>
        <v>0</v>
      </c>
      <c r="V422" s="223">
        <f t="shared" si="92"/>
        <v>0</v>
      </c>
      <c r="W422" s="223">
        <f t="shared" si="92"/>
        <v>0</v>
      </c>
      <c r="X422" s="223">
        <f t="shared" si="92"/>
        <v>0</v>
      </c>
      <c r="Y422" s="223">
        <f t="shared" si="92"/>
        <v>0</v>
      </c>
      <c r="Z422" s="223">
        <f t="shared" si="92"/>
        <v>0</v>
      </c>
      <c r="AA422" s="223">
        <f t="shared" si="92"/>
        <v>0</v>
      </c>
      <c r="AB422" s="223">
        <f t="shared" si="92"/>
        <v>0</v>
      </c>
      <c r="AC422" s="224">
        <f t="shared" si="72"/>
        <v>0</v>
      </c>
      <c r="AE422" s="530">
        <f t="shared" si="36"/>
        <v>0</v>
      </c>
      <c r="AG422" s="530">
        <f t="shared" ref="AG422" si="93">IF(AG34=0,0,AG228/AG34)</f>
        <v>0</v>
      </c>
      <c r="AI422" s="527">
        <f t="shared" ref="AI422" si="94">IF(AI34=0,0,AI228/AI34)</f>
        <v>0</v>
      </c>
      <c r="AK422" s="857"/>
    </row>
    <row r="423" spans="4:37" ht="13.5" customHeight="1" outlineLevel="1">
      <c r="D423" s="106" t="str">
        <f>'Line Items'!D979</f>
        <v>ME217 - EMU - Class 350/3 Angel - motor car</v>
      </c>
      <c r="E423" s="89"/>
      <c r="F423" s="107" t="str">
        <f t="shared" si="39"/>
        <v>%</v>
      </c>
      <c r="G423" s="223">
        <f t="shared" ref="G423:S423" si="95">IF(G35=0,0,G229/G35)</f>
        <v>0</v>
      </c>
      <c r="H423" s="223">
        <f t="shared" si="95"/>
        <v>0</v>
      </c>
      <c r="I423" s="223">
        <f t="shared" si="95"/>
        <v>0</v>
      </c>
      <c r="J423" s="223">
        <f t="shared" si="95"/>
        <v>0</v>
      </c>
      <c r="K423" s="223">
        <f t="shared" si="95"/>
        <v>0</v>
      </c>
      <c r="L423" s="223">
        <f t="shared" si="95"/>
        <v>0</v>
      </c>
      <c r="M423" s="223">
        <f t="shared" si="95"/>
        <v>0</v>
      </c>
      <c r="N423" s="223">
        <f t="shared" si="95"/>
        <v>0</v>
      </c>
      <c r="O423" s="223">
        <f t="shared" si="95"/>
        <v>0</v>
      </c>
      <c r="P423" s="223">
        <f t="shared" si="95"/>
        <v>0</v>
      </c>
      <c r="Q423" s="223">
        <f t="shared" si="95"/>
        <v>0</v>
      </c>
      <c r="R423" s="223">
        <f t="shared" si="95"/>
        <v>0</v>
      </c>
      <c r="S423" s="223">
        <f t="shared" si="95"/>
        <v>0</v>
      </c>
      <c r="T423" s="223">
        <f t="shared" ref="T423:AB423" si="96">IF(T35=0,0,T229/T35)</f>
        <v>0</v>
      </c>
      <c r="U423" s="223">
        <f t="shared" si="96"/>
        <v>0</v>
      </c>
      <c r="V423" s="223">
        <f t="shared" si="96"/>
        <v>0</v>
      </c>
      <c r="W423" s="223">
        <f t="shared" si="96"/>
        <v>0</v>
      </c>
      <c r="X423" s="223">
        <f t="shared" si="96"/>
        <v>0</v>
      </c>
      <c r="Y423" s="223">
        <f t="shared" si="96"/>
        <v>0</v>
      </c>
      <c r="Z423" s="223">
        <f t="shared" si="96"/>
        <v>0</v>
      </c>
      <c r="AA423" s="223">
        <f t="shared" si="96"/>
        <v>0</v>
      </c>
      <c r="AB423" s="223">
        <f t="shared" si="96"/>
        <v>0</v>
      </c>
      <c r="AC423" s="224">
        <f t="shared" si="72"/>
        <v>0</v>
      </c>
      <c r="AE423" s="530">
        <f t="shared" si="36"/>
        <v>0</v>
      </c>
      <c r="AG423" s="530">
        <f t="shared" ref="AG423" si="97">IF(AG35=0,0,AG229/AG35)</f>
        <v>0</v>
      </c>
      <c r="AI423" s="527">
        <f t="shared" ref="AI423" si="98">IF(AI35=0,0,AI229/AI35)</f>
        <v>0</v>
      </c>
      <c r="AK423" s="857"/>
    </row>
    <row r="424" spans="4:37" ht="12.75" customHeight="1" outlineLevel="1">
      <c r="D424" s="106" t="str">
        <f>'Line Items'!D980</f>
        <v>ME217 - EMU - Class 350/3 Angel - trailer car</v>
      </c>
      <c r="E424" s="89"/>
      <c r="F424" s="107" t="str">
        <f t="shared" si="39"/>
        <v>%</v>
      </c>
      <c r="G424" s="223">
        <f t="shared" ref="G424:S424" si="99">IF(G36=0,0,G230/G36)</f>
        <v>0</v>
      </c>
      <c r="H424" s="223">
        <f t="shared" si="99"/>
        <v>0</v>
      </c>
      <c r="I424" s="223">
        <f t="shared" si="99"/>
        <v>0</v>
      </c>
      <c r="J424" s="223">
        <f t="shared" si="99"/>
        <v>0</v>
      </c>
      <c r="K424" s="223">
        <f t="shared" si="99"/>
        <v>0</v>
      </c>
      <c r="L424" s="223">
        <f t="shared" si="99"/>
        <v>0</v>
      </c>
      <c r="M424" s="223">
        <f t="shared" si="99"/>
        <v>0</v>
      </c>
      <c r="N424" s="223">
        <f t="shared" si="99"/>
        <v>0</v>
      </c>
      <c r="O424" s="223">
        <f t="shared" si="99"/>
        <v>0</v>
      </c>
      <c r="P424" s="223">
        <f t="shared" si="99"/>
        <v>0</v>
      </c>
      <c r="Q424" s="223">
        <f t="shared" si="99"/>
        <v>0</v>
      </c>
      <c r="R424" s="223">
        <f t="shared" si="99"/>
        <v>0</v>
      </c>
      <c r="S424" s="223">
        <f t="shared" si="99"/>
        <v>0</v>
      </c>
      <c r="T424" s="223">
        <f t="shared" ref="T424:AB424" si="100">IF(T36=0,0,T230/T36)</f>
        <v>0</v>
      </c>
      <c r="U424" s="223">
        <f t="shared" si="100"/>
        <v>0</v>
      </c>
      <c r="V424" s="223">
        <f t="shared" si="100"/>
        <v>0</v>
      </c>
      <c r="W424" s="223">
        <f t="shared" si="100"/>
        <v>0</v>
      </c>
      <c r="X424" s="223">
        <f t="shared" si="100"/>
        <v>0</v>
      </c>
      <c r="Y424" s="223">
        <f t="shared" si="100"/>
        <v>0</v>
      </c>
      <c r="Z424" s="223">
        <f t="shared" si="100"/>
        <v>0</v>
      </c>
      <c r="AA424" s="223">
        <f t="shared" si="100"/>
        <v>0</v>
      </c>
      <c r="AB424" s="223">
        <f t="shared" si="100"/>
        <v>0</v>
      </c>
      <c r="AC424" s="224">
        <f t="shared" si="72"/>
        <v>0</v>
      </c>
      <c r="AE424" s="530">
        <f t="shared" si="36"/>
        <v>0</v>
      </c>
      <c r="AG424" s="530">
        <f t="shared" ref="AG424" si="101">IF(AG36=0,0,AG230/AG36)</f>
        <v>0</v>
      </c>
      <c r="AI424" s="527">
        <f t="shared" ref="AI424" si="102">IF(AI36=0,0,AI230/AI36)</f>
        <v>0</v>
      </c>
      <c r="AK424" s="857"/>
    </row>
    <row r="425" spans="4:37" ht="12.75" customHeight="1" outlineLevel="1">
      <c r="D425" s="106" t="str">
        <f>'Line Items'!D981</f>
        <v>ME211 - EMU - Class 319 Porterbrook - motor car</v>
      </c>
      <c r="E425" s="89"/>
      <c r="F425" s="107" t="str">
        <f t="shared" si="39"/>
        <v>%</v>
      </c>
      <c r="G425" s="223">
        <f t="shared" ref="G425:S425" si="103">IF(G37=0,0,G231/G37)</f>
        <v>0</v>
      </c>
      <c r="H425" s="223">
        <f t="shared" si="103"/>
        <v>0</v>
      </c>
      <c r="I425" s="223">
        <f t="shared" si="103"/>
        <v>0</v>
      </c>
      <c r="J425" s="223">
        <f t="shared" si="103"/>
        <v>0</v>
      </c>
      <c r="K425" s="223">
        <f t="shared" si="103"/>
        <v>0</v>
      </c>
      <c r="L425" s="223">
        <f t="shared" si="103"/>
        <v>0</v>
      </c>
      <c r="M425" s="223">
        <f t="shared" si="103"/>
        <v>0</v>
      </c>
      <c r="N425" s="223">
        <f t="shared" si="103"/>
        <v>0</v>
      </c>
      <c r="O425" s="223">
        <f t="shared" si="103"/>
        <v>0</v>
      </c>
      <c r="P425" s="223">
        <f t="shared" si="103"/>
        <v>0</v>
      </c>
      <c r="Q425" s="223">
        <f t="shared" si="103"/>
        <v>0</v>
      </c>
      <c r="R425" s="223">
        <f t="shared" si="103"/>
        <v>0</v>
      </c>
      <c r="S425" s="223">
        <f t="shared" si="103"/>
        <v>0</v>
      </c>
      <c r="T425" s="223">
        <f t="shared" ref="T425:AB425" si="104">IF(T37=0,0,T231/T37)</f>
        <v>0</v>
      </c>
      <c r="U425" s="223">
        <f t="shared" si="104"/>
        <v>0</v>
      </c>
      <c r="V425" s="223">
        <f t="shared" si="104"/>
        <v>0</v>
      </c>
      <c r="W425" s="223">
        <f t="shared" si="104"/>
        <v>0</v>
      </c>
      <c r="X425" s="223">
        <f t="shared" si="104"/>
        <v>0</v>
      </c>
      <c r="Y425" s="223">
        <f t="shared" si="104"/>
        <v>0</v>
      </c>
      <c r="Z425" s="223">
        <f t="shared" si="104"/>
        <v>0</v>
      </c>
      <c r="AA425" s="223">
        <f t="shared" si="104"/>
        <v>0</v>
      </c>
      <c r="AB425" s="223">
        <f t="shared" si="104"/>
        <v>0</v>
      </c>
      <c r="AC425" s="224">
        <f t="shared" si="72"/>
        <v>0</v>
      </c>
      <c r="AE425" s="530">
        <f t="shared" si="36"/>
        <v>0</v>
      </c>
      <c r="AG425" s="530">
        <f t="shared" ref="AG425" si="105">IF(AG37=0,0,AG231/AG37)</f>
        <v>0</v>
      </c>
      <c r="AI425" s="527">
        <f t="shared" ref="AI425" si="106">IF(AI37=0,0,AI231/AI37)</f>
        <v>0</v>
      </c>
      <c r="AK425" s="857"/>
    </row>
    <row r="426" spans="4:37" ht="12.75" customHeight="1" outlineLevel="1">
      <c r="D426" s="106" t="str">
        <f>'Line Items'!D982</f>
        <v>ME211 - EMU - Class 319 Porterbrook - trailer car</v>
      </c>
      <c r="E426" s="89"/>
      <c r="F426" s="107" t="str">
        <f t="shared" si="39"/>
        <v>%</v>
      </c>
      <c r="G426" s="223">
        <f t="shared" ref="G426:S426" si="107">IF(G38=0,0,G232/G38)</f>
        <v>0</v>
      </c>
      <c r="H426" s="223">
        <f t="shared" si="107"/>
        <v>0</v>
      </c>
      <c r="I426" s="223">
        <f t="shared" si="107"/>
        <v>0</v>
      </c>
      <c r="J426" s="223">
        <f t="shared" si="107"/>
        <v>0</v>
      </c>
      <c r="K426" s="223">
        <f t="shared" si="107"/>
        <v>0</v>
      </c>
      <c r="L426" s="223">
        <f t="shared" si="107"/>
        <v>0</v>
      </c>
      <c r="M426" s="223">
        <f t="shared" si="107"/>
        <v>0</v>
      </c>
      <c r="N426" s="223">
        <f t="shared" si="107"/>
        <v>0</v>
      </c>
      <c r="O426" s="223">
        <f t="shared" si="107"/>
        <v>0</v>
      </c>
      <c r="P426" s="223">
        <f t="shared" si="107"/>
        <v>0</v>
      </c>
      <c r="Q426" s="223">
        <f t="shared" si="107"/>
        <v>0</v>
      </c>
      <c r="R426" s="223">
        <f t="shared" si="107"/>
        <v>0</v>
      </c>
      <c r="S426" s="223">
        <f t="shared" si="107"/>
        <v>0</v>
      </c>
      <c r="T426" s="223">
        <f t="shared" ref="T426:AB426" si="108">IF(T38=0,0,T232/T38)</f>
        <v>0</v>
      </c>
      <c r="U426" s="223">
        <f t="shared" si="108"/>
        <v>0</v>
      </c>
      <c r="V426" s="223">
        <f t="shared" si="108"/>
        <v>0</v>
      </c>
      <c r="W426" s="223">
        <f t="shared" si="108"/>
        <v>0</v>
      </c>
      <c r="X426" s="223">
        <f t="shared" si="108"/>
        <v>0</v>
      </c>
      <c r="Y426" s="223">
        <f t="shared" si="108"/>
        <v>0</v>
      </c>
      <c r="Z426" s="223">
        <f t="shared" si="108"/>
        <v>0</v>
      </c>
      <c r="AA426" s="223">
        <f t="shared" si="108"/>
        <v>0</v>
      </c>
      <c r="AB426" s="223">
        <f t="shared" si="108"/>
        <v>0</v>
      </c>
      <c r="AC426" s="224">
        <f t="shared" si="72"/>
        <v>0</v>
      </c>
      <c r="AE426" s="530">
        <f t="shared" si="36"/>
        <v>0</v>
      </c>
      <c r="AG426" s="530">
        <f t="shared" ref="AG426" si="109">IF(AG38=0,0,AG232/AG38)</f>
        <v>0</v>
      </c>
      <c r="AI426" s="527">
        <f t="shared" ref="AI426" si="110">IF(AI38=0,0,AI232/AI38)</f>
        <v>0</v>
      </c>
      <c r="AK426" s="857"/>
    </row>
    <row r="427" spans="4:37" ht="12.75" customHeight="1" outlineLevel="1">
      <c r="D427" s="106" t="str">
        <f>'Line Items'!D983</f>
        <v>[Rolling Stock - Vehicles Line 22]</v>
      </c>
      <c r="E427" s="89"/>
      <c r="F427" s="107" t="str">
        <f t="shared" si="39"/>
        <v>%</v>
      </c>
      <c r="G427" s="223">
        <f t="shared" ref="G427:S427" si="111">IF(G39=0,0,G233/G39)</f>
        <v>0</v>
      </c>
      <c r="H427" s="223">
        <f t="shared" si="111"/>
        <v>0</v>
      </c>
      <c r="I427" s="223">
        <f t="shared" si="111"/>
        <v>0</v>
      </c>
      <c r="J427" s="223">
        <f t="shared" si="111"/>
        <v>0</v>
      </c>
      <c r="K427" s="223">
        <f t="shared" si="111"/>
        <v>0</v>
      </c>
      <c r="L427" s="223">
        <f t="shared" si="111"/>
        <v>0</v>
      </c>
      <c r="M427" s="223">
        <f t="shared" si="111"/>
        <v>0</v>
      </c>
      <c r="N427" s="223">
        <f t="shared" si="111"/>
        <v>0</v>
      </c>
      <c r="O427" s="223">
        <f t="shared" si="111"/>
        <v>0</v>
      </c>
      <c r="P427" s="223">
        <f t="shared" si="111"/>
        <v>0</v>
      </c>
      <c r="Q427" s="223">
        <f t="shared" si="111"/>
        <v>0</v>
      </c>
      <c r="R427" s="223">
        <f t="shared" si="111"/>
        <v>0</v>
      </c>
      <c r="S427" s="223">
        <f t="shared" si="111"/>
        <v>0</v>
      </c>
      <c r="T427" s="223">
        <f t="shared" ref="T427:AB427" si="112">IF(T39=0,0,T233/T39)</f>
        <v>0</v>
      </c>
      <c r="U427" s="223">
        <f t="shared" si="112"/>
        <v>0</v>
      </c>
      <c r="V427" s="223">
        <f t="shared" si="112"/>
        <v>0</v>
      </c>
      <c r="W427" s="223">
        <f t="shared" si="112"/>
        <v>0</v>
      </c>
      <c r="X427" s="223">
        <f t="shared" si="112"/>
        <v>0</v>
      </c>
      <c r="Y427" s="223">
        <f t="shared" si="112"/>
        <v>0</v>
      </c>
      <c r="Z427" s="223">
        <f t="shared" si="112"/>
        <v>0</v>
      </c>
      <c r="AA427" s="223">
        <f t="shared" si="112"/>
        <v>0</v>
      </c>
      <c r="AB427" s="223">
        <f t="shared" si="112"/>
        <v>0</v>
      </c>
      <c r="AC427" s="224">
        <f t="shared" si="72"/>
        <v>0</v>
      </c>
      <c r="AE427" s="530">
        <f t="shared" si="36"/>
        <v>0</v>
      </c>
      <c r="AG427" s="530">
        <f t="shared" ref="AG427" si="113">IF(AG39=0,0,AG233/AG39)</f>
        <v>0</v>
      </c>
      <c r="AI427" s="527">
        <f t="shared" ref="AI427" si="114">IF(AI39=0,0,AI233/AI39)</f>
        <v>0</v>
      </c>
      <c r="AK427" s="857"/>
    </row>
    <row r="428" spans="4:37" ht="12.75" customHeight="1" outlineLevel="1">
      <c r="D428" s="106" t="str">
        <f>'Line Items'!D984</f>
        <v>[Rolling Stock - Vehicles Line 23]</v>
      </c>
      <c r="E428" s="89"/>
      <c r="F428" s="107" t="str">
        <f t="shared" si="39"/>
        <v>%</v>
      </c>
      <c r="G428" s="223">
        <f t="shared" ref="G428:S428" si="115">IF(G40=0,0,G234/G40)</f>
        <v>0</v>
      </c>
      <c r="H428" s="223">
        <f t="shared" si="115"/>
        <v>0</v>
      </c>
      <c r="I428" s="223">
        <f t="shared" si="115"/>
        <v>0</v>
      </c>
      <c r="J428" s="223">
        <f t="shared" si="115"/>
        <v>0</v>
      </c>
      <c r="K428" s="223">
        <f t="shared" si="115"/>
        <v>0</v>
      </c>
      <c r="L428" s="223">
        <f t="shared" si="115"/>
        <v>0</v>
      </c>
      <c r="M428" s="223">
        <f t="shared" si="115"/>
        <v>0</v>
      </c>
      <c r="N428" s="223">
        <f t="shared" si="115"/>
        <v>0</v>
      </c>
      <c r="O428" s="223">
        <f t="shared" si="115"/>
        <v>0</v>
      </c>
      <c r="P428" s="223">
        <f t="shared" si="115"/>
        <v>0</v>
      </c>
      <c r="Q428" s="223">
        <f t="shared" si="115"/>
        <v>0</v>
      </c>
      <c r="R428" s="223">
        <f t="shared" si="115"/>
        <v>0</v>
      </c>
      <c r="S428" s="223">
        <f t="shared" si="115"/>
        <v>0</v>
      </c>
      <c r="T428" s="223">
        <f t="shared" ref="T428:AB428" si="116">IF(T40=0,0,T234/T40)</f>
        <v>0</v>
      </c>
      <c r="U428" s="223">
        <f t="shared" si="116"/>
        <v>0</v>
      </c>
      <c r="V428" s="223">
        <f t="shared" si="116"/>
        <v>0</v>
      </c>
      <c r="W428" s="223">
        <f t="shared" si="116"/>
        <v>0</v>
      </c>
      <c r="X428" s="223">
        <f t="shared" si="116"/>
        <v>0</v>
      </c>
      <c r="Y428" s="223">
        <f t="shared" si="116"/>
        <v>0</v>
      </c>
      <c r="Z428" s="223">
        <f t="shared" si="116"/>
        <v>0</v>
      </c>
      <c r="AA428" s="223">
        <f t="shared" si="116"/>
        <v>0</v>
      </c>
      <c r="AB428" s="223">
        <f t="shared" si="116"/>
        <v>0</v>
      </c>
      <c r="AC428" s="224">
        <f t="shared" si="72"/>
        <v>0</v>
      </c>
      <c r="AE428" s="530">
        <f t="shared" si="36"/>
        <v>0</v>
      </c>
      <c r="AG428" s="530">
        <f t="shared" ref="AG428" si="117">IF(AG40=0,0,AG234/AG40)</f>
        <v>0</v>
      </c>
      <c r="AI428" s="527">
        <f t="shared" ref="AI428" si="118">IF(AI40=0,0,AI234/AI40)</f>
        <v>0</v>
      </c>
      <c r="AK428" s="857"/>
    </row>
    <row r="429" spans="4:37" ht="12.75" customHeight="1" outlineLevel="1">
      <c r="D429" s="106" t="str">
        <f>'Line Items'!D985</f>
        <v>[Rolling Stock - Vehicles Line 24]</v>
      </c>
      <c r="E429" s="89"/>
      <c r="F429" s="107" t="str">
        <f t="shared" si="39"/>
        <v>%</v>
      </c>
      <c r="G429" s="223">
        <f t="shared" ref="G429:S429" si="119">IF(G41=0,0,G235/G41)</f>
        <v>0</v>
      </c>
      <c r="H429" s="223">
        <f t="shared" si="119"/>
        <v>0</v>
      </c>
      <c r="I429" s="223">
        <f t="shared" si="119"/>
        <v>0</v>
      </c>
      <c r="J429" s="223">
        <f t="shared" si="119"/>
        <v>0</v>
      </c>
      <c r="K429" s="223">
        <f t="shared" si="119"/>
        <v>0</v>
      </c>
      <c r="L429" s="223">
        <f t="shared" si="119"/>
        <v>0</v>
      </c>
      <c r="M429" s="223">
        <f t="shared" si="119"/>
        <v>0</v>
      </c>
      <c r="N429" s="223">
        <f t="shared" si="119"/>
        <v>0</v>
      </c>
      <c r="O429" s="223">
        <f t="shared" si="119"/>
        <v>0</v>
      </c>
      <c r="P429" s="223">
        <f t="shared" si="119"/>
        <v>0</v>
      </c>
      <c r="Q429" s="223">
        <f t="shared" si="119"/>
        <v>0</v>
      </c>
      <c r="R429" s="223">
        <f t="shared" si="119"/>
        <v>0</v>
      </c>
      <c r="S429" s="223">
        <f t="shared" si="119"/>
        <v>0</v>
      </c>
      <c r="T429" s="223">
        <f t="shared" ref="T429:AB429" si="120">IF(T41=0,0,T235/T41)</f>
        <v>0</v>
      </c>
      <c r="U429" s="223">
        <f t="shared" si="120"/>
        <v>0</v>
      </c>
      <c r="V429" s="223">
        <f t="shared" si="120"/>
        <v>0</v>
      </c>
      <c r="W429" s="223">
        <f t="shared" si="120"/>
        <v>0</v>
      </c>
      <c r="X429" s="223">
        <f t="shared" si="120"/>
        <v>0</v>
      </c>
      <c r="Y429" s="223">
        <f t="shared" si="120"/>
        <v>0</v>
      </c>
      <c r="Z429" s="223">
        <f t="shared" si="120"/>
        <v>0</v>
      </c>
      <c r="AA429" s="223">
        <f t="shared" si="120"/>
        <v>0</v>
      </c>
      <c r="AB429" s="223">
        <f t="shared" si="120"/>
        <v>0</v>
      </c>
      <c r="AC429" s="224">
        <f t="shared" si="72"/>
        <v>0</v>
      </c>
      <c r="AE429" s="530">
        <f t="shared" si="36"/>
        <v>0</v>
      </c>
      <c r="AG429" s="530">
        <f t="shared" ref="AG429" si="121">IF(AG41=0,0,AG235/AG41)</f>
        <v>0</v>
      </c>
      <c r="AI429" s="527">
        <f t="shared" ref="AI429" si="122">IF(AI41=0,0,AI235/AI41)</f>
        <v>0</v>
      </c>
      <c r="AK429" s="857"/>
    </row>
    <row r="430" spans="4:37" ht="12.75" customHeight="1" outlineLevel="1">
      <c r="D430" s="106" t="str">
        <f>'Line Items'!D986</f>
        <v>[Rolling Stock - Vehicles Line 25]</v>
      </c>
      <c r="E430" s="89"/>
      <c r="F430" s="107" t="str">
        <f t="shared" si="39"/>
        <v>%</v>
      </c>
      <c r="G430" s="223">
        <f t="shared" ref="G430:S430" si="123">IF(G42=0,0,G236/G42)</f>
        <v>0</v>
      </c>
      <c r="H430" s="223">
        <f t="shared" si="123"/>
        <v>0</v>
      </c>
      <c r="I430" s="223">
        <f t="shared" si="123"/>
        <v>0</v>
      </c>
      <c r="J430" s="223">
        <f t="shared" si="123"/>
        <v>0</v>
      </c>
      <c r="K430" s="223">
        <f t="shared" si="123"/>
        <v>0</v>
      </c>
      <c r="L430" s="223">
        <f t="shared" si="123"/>
        <v>0</v>
      </c>
      <c r="M430" s="223">
        <f t="shared" si="123"/>
        <v>0</v>
      </c>
      <c r="N430" s="223">
        <f t="shared" si="123"/>
        <v>0</v>
      </c>
      <c r="O430" s="223">
        <f t="shared" si="123"/>
        <v>0</v>
      </c>
      <c r="P430" s="223">
        <f t="shared" si="123"/>
        <v>0</v>
      </c>
      <c r="Q430" s="223">
        <f t="shared" si="123"/>
        <v>0</v>
      </c>
      <c r="R430" s="223">
        <f t="shared" si="123"/>
        <v>0</v>
      </c>
      <c r="S430" s="223">
        <f t="shared" si="123"/>
        <v>0</v>
      </c>
      <c r="T430" s="223">
        <f t="shared" ref="T430:AB430" si="124">IF(T42=0,0,T236/T42)</f>
        <v>0</v>
      </c>
      <c r="U430" s="223">
        <f t="shared" si="124"/>
        <v>0</v>
      </c>
      <c r="V430" s="223">
        <f t="shared" si="124"/>
        <v>0</v>
      </c>
      <c r="W430" s="223">
        <f t="shared" si="124"/>
        <v>0</v>
      </c>
      <c r="X430" s="223">
        <f t="shared" si="124"/>
        <v>0</v>
      </c>
      <c r="Y430" s="223">
        <f t="shared" si="124"/>
        <v>0</v>
      </c>
      <c r="Z430" s="223">
        <f t="shared" si="124"/>
        <v>0</v>
      </c>
      <c r="AA430" s="223">
        <f t="shared" si="124"/>
        <v>0</v>
      </c>
      <c r="AB430" s="223">
        <f t="shared" si="124"/>
        <v>0</v>
      </c>
      <c r="AC430" s="224">
        <f t="shared" si="72"/>
        <v>0</v>
      </c>
      <c r="AE430" s="530">
        <f t="shared" si="36"/>
        <v>0</v>
      </c>
      <c r="AG430" s="530">
        <f t="shared" ref="AG430" si="125">IF(AG42=0,0,AG236/AG42)</f>
        <v>0</v>
      </c>
      <c r="AI430" s="527">
        <f t="shared" ref="AI430" si="126">IF(AI42=0,0,AI236/AI42)</f>
        <v>0</v>
      </c>
      <c r="AK430" s="857"/>
    </row>
    <row r="431" spans="4:37" ht="12.75" customHeight="1" outlineLevel="1">
      <c r="D431" s="106" t="str">
        <f>'Line Items'!D987</f>
        <v>[Rolling Stock - Vehicles Line 26]</v>
      </c>
      <c r="E431" s="89"/>
      <c r="F431" s="107" t="str">
        <f t="shared" si="39"/>
        <v>%</v>
      </c>
      <c r="G431" s="223">
        <f t="shared" ref="G431:S431" si="127">IF(G43=0,0,G237/G43)</f>
        <v>0</v>
      </c>
      <c r="H431" s="223">
        <f t="shared" si="127"/>
        <v>0</v>
      </c>
      <c r="I431" s="223">
        <f t="shared" si="127"/>
        <v>0</v>
      </c>
      <c r="J431" s="223">
        <f t="shared" si="127"/>
        <v>0</v>
      </c>
      <c r="K431" s="223">
        <f t="shared" si="127"/>
        <v>0</v>
      </c>
      <c r="L431" s="223">
        <f t="shared" si="127"/>
        <v>0</v>
      </c>
      <c r="M431" s="223">
        <f t="shared" si="127"/>
        <v>0</v>
      </c>
      <c r="N431" s="223">
        <f t="shared" si="127"/>
        <v>0</v>
      </c>
      <c r="O431" s="223">
        <f t="shared" si="127"/>
        <v>0</v>
      </c>
      <c r="P431" s="223">
        <f t="shared" si="127"/>
        <v>0</v>
      </c>
      <c r="Q431" s="223">
        <f t="shared" si="127"/>
        <v>0</v>
      </c>
      <c r="R431" s="223">
        <f t="shared" si="127"/>
        <v>0</v>
      </c>
      <c r="S431" s="223">
        <f t="shared" si="127"/>
        <v>0</v>
      </c>
      <c r="T431" s="223">
        <f t="shared" ref="T431:AB431" si="128">IF(T43=0,0,T237/T43)</f>
        <v>0</v>
      </c>
      <c r="U431" s="223">
        <f t="shared" si="128"/>
        <v>0</v>
      </c>
      <c r="V431" s="223">
        <f t="shared" si="128"/>
        <v>0</v>
      </c>
      <c r="W431" s="223">
        <f t="shared" si="128"/>
        <v>0</v>
      </c>
      <c r="X431" s="223">
        <f t="shared" si="128"/>
        <v>0</v>
      </c>
      <c r="Y431" s="223">
        <f t="shared" si="128"/>
        <v>0</v>
      </c>
      <c r="Z431" s="223">
        <f t="shared" si="128"/>
        <v>0</v>
      </c>
      <c r="AA431" s="223">
        <f t="shared" si="128"/>
        <v>0</v>
      </c>
      <c r="AB431" s="223">
        <f t="shared" si="128"/>
        <v>0</v>
      </c>
      <c r="AC431" s="224">
        <f t="shared" si="72"/>
        <v>0</v>
      </c>
      <c r="AE431" s="530">
        <f t="shared" si="36"/>
        <v>0</v>
      </c>
      <c r="AG431" s="530">
        <f t="shared" ref="AG431" si="129">IF(AG43=0,0,AG237/AG43)</f>
        <v>0</v>
      </c>
      <c r="AI431" s="527">
        <f t="shared" ref="AI431" si="130">IF(AI43=0,0,AI237/AI43)</f>
        <v>0</v>
      </c>
      <c r="AK431" s="857"/>
    </row>
    <row r="432" spans="4:37" ht="12.75" customHeight="1" outlineLevel="1">
      <c r="D432" s="106" t="str">
        <f>'Line Items'!D988</f>
        <v>[Rolling Stock - Vehicles Line 27]</v>
      </c>
      <c r="E432" s="89"/>
      <c r="F432" s="107" t="str">
        <f t="shared" si="39"/>
        <v>%</v>
      </c>
      <c r="G432" s="223">
        <f t="shared" ref="G432:S432" si="131">IF(G44=0,0,G238/G44)</f>
        <v>0</v>
      </c>
      <c r="H432" s="223">
        <f t="shared" si="131"/>
        <v>0</v>
      </c>
      <c r="I432" s="223">
        <f t="shared" si="131"/>
        <v>0</v>
      </c>
      <c r="J432" s="223">
        <f t="shared" si="131"/>
        <v>0</v>
      </c>
      <c r="K432" s="223">
        <f t="shared" si="131"/>
        <v>0</v>
      </c>
      <c r="L432" s="223">
        <f t="shared" si="131"/>
        <v>0</v>
      </c>
      <c r="M432" s="223">
        <f t="shared" si="131"/>
        <v>0</v>
      </c>
      <c r="N432" s="223">
        <f t="shared" si="131"/>
        <v>0</v>
      </c>
      <c r="O432" s="223">
        <f t="shared" si="131"/>
        <v>0</v>
      </c>
      <c r="P432" s="223">
        <f t="shared" si="131"/>
        <v>0</v>
      </c>
      <c r="Q432" s="223">
        <f t="shared" si="131"/>
        <v>0</v>
      </c>
      <c r="R432" s="223">
        <f t="shared" si="131"/>
        <v>0</v>
      </c>
      <c r="S432" s="223">
        <f t="shared" si="131"/>
        <v>0</v>
      </c>
      <c r="T432" s="223">
        <f t="shared" ref="T432:AB432" si="132">IF(T44=0,0,T238/T44)</f>
        <v>0</v>
      </c>
      <c r="U432" s="223">
        <f t="shared" si="132"/>
        <v>0</v>
      </c>
      <c r="V432" s="223">
        <f t="shared" si="132"/>
        <v>0</v>
      </c>
      <c r="W432" s="223">
        <f t="shared" si="132"/>
        <v>0</v>
      </c>
      <c r="X432" s="223">
        <f t="shared" si="132"/>
        <v>0</v>
      </c>
      <c r="Y432" s="223">
        <f t="shared" si="132"/>
        <v>0</v>
      </c>
      <c r="Z432" s="223">
        <f t="shared" si="132"/>
        <v>0</v>
      </c>
      <c r="AA432" s="223">
        <f t="shared" si="132"/>
        <v>0</v>
      </c>
      <c r="AB432" s="223">
        <f t="shared" si="132"/>
        <v>0</v>
      </c>
      <c r="AC432" s="224">
        <f t="shared" si="72"/>
        <v>0</v>
      </c>
      <c r="AE432" s="530">
        <f t="shared" si="36"/>
        <v>0</v>
      </c>
      <c r="AG432" s="530">
        <f t="shared" ref="AG432" si="133">IF(AG44=0,0,AG238/AG44)</f>
        <v>0</v>
      </c>
      <c r="AI432" s="527">
        <f t="shared" ref="AI432" si="134">IF(AI44=0,0,AI238/AI44)</f>
        <v>0</v>
      </c>
      <c r="AK432" s="857"/>
    </row>
    <row r="433" spans="4:37" ht="12.75" customHeight="1" outlineLevel="1">
      <c r="D433" s="106" t="str">
        <f>'Line Items'!D989</f>
        <v>[Rolling Stock - Vehicles Line 28]</v>
      </c>
      <c r="E433" s="89"/>
      <c r="F433" s="107" t="str">
        <f t="shared" si="39"/>
        <v>%</v>
      </c>
      <c r="G433" s="223">
        <f t="shared" ref="G433:S433" si="135">IF(G45=0,0,G239/G45)</f>
        <v>0</v>
      </c>
      <c r="H433" s="223">
        <f t="shared" si="135"/>
        <v>0</v>
      </c>
      <c r="I433" s="223">
        <f t="shared" si="135"/>
        <v>0</v>
      </c>
      <c r="J433" s="223">
        <f t="shared" si="135"/>
        <v>0</v>
      </c>
      <c r="K433" s="223">
        <f t="shared" si="135"/>
        <v>0</v>
      </c>
      <c r="L433" s="223">
        <f t="shared" si="135"/>
        <v>0</v>
      </c>
      <c r="M433" s="223">
        <f t="shared" si="135"/>
        <v>0</v>
      </c>
      <c r="N433" s="223">
        <f t="shared" si="135"/>
        <v>0</v>
      </c>
      <c r="O433" s="223">
        <f t="shared" si="135"/>
        <v>0</v>
      </c>
      <c r="P433" s="223">
        <f t="shared" si="135"/>
        <v>0</v>
      </c>
      <c r="Q433" s="223">
        <f t="shared" si="135"/>
        <v>0</v>
      </c>
      <c r="R433" s="223">
        <f t="shared" si="135"/>
        <v>0</v>
      </c>
      <c r="S433" s="223">
        <f t="shared" si="135"/>
        <v>0</v>
      </c>
      <c r="T433" s="223">
        <f t="shared" ref="T433:AB433" si="136">IF(T45=0,0,T239/T45)</f>
        <v>0</v>
      </c>
      <c r="U433" s="223">
        <f t="shared" si="136"/>
        <v>0</v>
      </c>
      <c r="V433" s="223">
        <f t="shared" si="136"/>
        <v>0</v>
      </c>
      <c r="W433" s="223">
        <f t="shared" si="136"/>
        <v>0</v>
      </c>
      <c r="X433" s="223">
        <f t="shared" si="136"/>
        <v>0</v>
      </c>
      <c r="Y433" s="223">
        <f t="shared" si="136"/>
        <v>0</v>
      </c>
      <c r="Z433" s="223">
        <f t="shared" si="136"/>
        <v>0</v>
      </c>
      <c r="AA433" s="223">
        <f t="shared" si="136"/>
        <v>0</v>
      </c>
      <c r="AB433" s="223">
        <f t="shared" si="136"/>
        <v>0</v>
      </c>
      <c r="AC433" s="224">
        <f t="shared" si="72"/>
        <v>0</v>
      </c>
      <c r="AE433" s="530">
        <f t="shared" si="36"/>
        <v>0</v>
      </c>
      <c r="AG433" s="530">
        <f t="shared" ref="AG433" si="137">IF(AG45=0,0,AG239/AG45)</f>
        <v>0</v>
      </c>
      <c r="AI433" s="527">
        <f t="shared" ref="AI433" si="138">IF(AI45=0,0,AI239/AI45)</f>
        <v>0</v>
      </c>
      <c r="AK433" s="857"/>
    </row>
    <row r="434" spans="4:37" ht="12.75" customHeight="1" outlineLevel="1">
      <c r="D434" s="106" t="str">
        <f>'Line Items'!D990</f>
        <v>[Rolling Stock - Vehicles Line 29]</v>
      </c>
      <c r="E434" s="89"/>
      <c r="F434" s="107" t="str">
        <f t="shared" si="39"/>
        <v>%</v>
      </c>
      <c r="G434" s="223">
        <f t="shared" ref="G434:S434" si="139">IF(G46=0,0,G240/G46)</f>
        <v>0</v>
      </c>
      <c r="H434" s="223">
        <f t="shared" si="139"/>
        <v>0</v>
      </c>
      <c r="I434" s="223">
        <f t="shared" si="139"/>
        <v>0</v>
      </c>
      <c r="J434" s="223">
        <f t="shared" si="139"/>
        <v>0</v>
      </c>
      <c r="K434" s="223">
        <f t="shared" si="139"/>
        <v>0</v>
      </c>
      <c r="L434" s="223">
        <f t="shared" si="139"/>
        <v>0</v>
      </c>
      <c r="M434" s="223">
        <f t="shared" si="139"/>
        <v>0</v>
      </c>
      <c r="N434" s="223">
        <f t="shared" si="139"/>
        <v>0</v>
      </c>
      <c r="O434" s="223">
        <f t="shared" si="139"/>
        <v>0</v>
      </c>
      <c r="P434" s="223">
        <f t="shared" si="139"/>
        <v>0</v>
      </c>
      <c r="Q434" s="223">
        <f t="shared" si="139"/>
        <v>0</v>
      </c>
      <c r="R434" s="223">
        <f t="shared" si="139"/>
        <v>0</v>
      </c>
      <c r="S434" s="223">
        <f t="shared" si="139"/>
        <v>0</v>
      </c>
      <c r="T434" s="223">
        <f t="shared" ref="T434:AB434" si="140">IF(T46=0,0,T240/T46)</f>
        <v>0</v>
      </c>
      <c r="U434" s="223">
        <f t="shared" si="140"/>
        <v>0</v>
      </c>
      <c r="V434" s="223">
        <f t="shared" si="140"/>
        <v>0</v>
      </c>
      <c r="W434" s="223">
        <f t="shared" si="140"/>
        <v>0</v>
      </c>
      <c r="X434" s="223">
        <f t="shared" si="140"/>
        <v>0</v>
      </c>
      <c r="Y434" s="223">
        <f t="shared" si="140"/>
        <v>0</v>
      </c>
      <c r="Z434" s="223">
        <f t="shared" si="140"/>
        <v>0</v>
      </c>
      <c r="AA434" s="223">
        <f t="shared" si="140"/>
        <v>0</v>
      </c>
      <c r="AB434" s="223">
        <f t="shared" si="140"/>
        <v>0</v>
      </c>
      <c r="AC434" s="224">
        <f t="shared" si="72"/>
        <v>0</v>
      </c>
      <c r="AE434" s="530">
        <f t="shared" si="36"/>
        <v>0</v>
      </c>
      <c r="AG434" s="530">
        <f t="shared" ref="AG434" si="141">IF(AG46=0,0,AG240/AG46)</f>
        <v>0</v>
      </c>
      <c r="AI434" s="527">
        <f t="shared" ref="AI434" si="142">IF(AI46=0,0,AI240/AI46)</f>
        <v>0</v>
      </c>
      <c r="AK434" s="857"/>
    </row>
    <row r="435" spans="4:37" ht="12.75" customHeight="1" outlineLevel="1">
      <c r="D435" s="106" t="str">
        <f>'Line Items'!D991</f>
        <v>[Rolling Stock - Vehicles Line 30]</v>
      </c>
      <c r="E435" s="89"/>
      <c r="F435" s="107" t="str">
        <f t="shared" si="39"/>
        <v>%</v>
      </c>
      <c r="G435" s="223">
        <f t="shared" ref="G435:S435" si="143">IF(G47=0,0,G241/G47)</f>
        <v>0</v>
      </c>
      <c r="H435" s="223">
        <f t="shared" si="143"/>
        <v>0</v>
      </c>
      <c r="I435" s="223">
        <f t="shared" si="143"/>
        <v>0</v>
      </c>
      <c r="J435" s="223">
        <f t="shared" si="143"/>
        <v>0</v>
      </c>
      <c r="K435" s="223">
        <f t="shared" si="143"/>
        <v>0</v>
      </c>
      <c r="L435" s="223">
        <f t="shared" si="143"/>
        <v>0</v>
      </c>
      <c r="M435" s="223">
        <f t="shared" si="143"/>
        <v>0</v>
      </c>
      <c r="N435" s="223">
        <f t="shared" si="143"/>
        <v>0</v>
      </c>
      <c r="O435" s="223">
        <f t="shared" si="143"/>
        <v>0</v>
      </c>
      <c r="P435" s="223">
        <f t="shared" si="143"/>
        <v>0</v>
      </c>
      <c r="Q435" s="223">
        <f t="shared" si="143"/>
        <v>0</v>
      </c>
      <c r="R435" s="223">
        <f t="shared" si="143"/>
        <v>0</v>
      </c>
      <c r="S435" s="223">
        <f t="shared" si="143"/>
        <v>0</v>
      </c>
      <c r="T435" s="223">
        <f t="shared" ref="T435:AB435" si="144">IF(T47=0,0,T241/T47)</f>
        <v>0</v>
      </c>
      <c r="U435" s="223">
        <f t="shared" si="144"/>
        <v>0</v>
      </c>
      <c r="V435" s="223">
        <f t="shared" si="144"/>
        <v>0</v>
      </c>
      <c r="W435" s="223">
        <f t="shared" si="144"/>
        <v>0</v>
      </c>
      <c r="X435" s="223">
        <f t="shared" si="144"/>
        <v>0</v>
      </c>
      <c r="Y435" s="223">
        <f t="shared" si="144"/>
        <v>0</v>
      </c>
      <c r="Z435" s="223">
        <f t="shared" si="144"/>
        <v>0</v>
      </c>
      <c r="AA435" s="223">
        <f t="shared" si="144"/>
        <v>0</v>
      </c>
      <c r="AB435" s="223">
        <f t="shared" si="144"/>
        <v>0</v>
      </c>
      <c r="AC435" s="224">
        <f t="shared" si="72"/>
        <v>0</v>
      </c>
      <c r="AE435" s="530">
        <f t="shared" si="36"/>
        <v>0</v>
      </c>
      <c r="AG435" s="530">
        <f t="shared" ref="AG435" si="145">IF(AG47=0,0,AG241/AG47)</f>
        <v>0</v>
      </c>
      <c r="AI435" s="527">
        <f t="shared" ref="AI435" si="146">IF(AI47=0,0,AI241/AI47)</f>
        <v>0</v>
      </c>
      <c r="AK435" s="857"/>
    </row>
    <row r="436" spans="4:37" ht="12.75" customHeight="1" outlineLevel="1">
      <c r="D436" s="106" t="str">
        <f>'Line Items'!D992</f>
        <v>[Rolling Stock - Vehicles Line 31]</v>
      </c>
      <c r="E436" s="89"/>
      <c r="F436" s="107" t="str">
        <f t="shared" si="39"/>
        <v>%</v>
      </c>
      <c r="G436" s="223">
        <f t="shared" ref="G436:S436" si="147">IF(G48=0,0,G242/G48)</f>
        <v>0</v>
      </c>
      <c r="H436" s="223">
        <f t="shared" si="147"/>
        <v>0</v>
      </c>
      <c r="I436" s="223">
        <f t="shared" si="147"/>
        <v>0</v>
      </c>
      <c r="J436" s="223">
        <f t="shared" si="147"/>
        <v>0</v>
      </c>
      <c r="K436" s="223">
        <f t="shared" si="147"/>
        <v>0</v>
      </c>
      <c r="L436" s="223">
        <f t="shared" si="147"/>
        <v>0</v>
      </c>
      <c r="M436" s="223">
        <f t="shared" si="147"/>
        <v>0</v>
      </c>
      <c r="N436" s="223">
        <f t="shared" si="147"/>
        <v>0</v>
      </c>
      <c r="O436" s="223">
        <f t="shared" si="147"/>
        <v>0</v>
      </c>
      <c r="P436" s="223">
        <f t="shared" si="147"/>
        <v>0</v>
      </c>
      <c r="Q436" s="223">
        <f t="shared" si="147"/>
        <v>0</v>
      </c>
      <c r="R436" s="223">
        <f t="shared" si="147"/>
        <v>0</v>
      </c>
      <c r="S436" s="223">
        <f t="shared" si="147"/>
        <v>0</v>
      </c>
      <c r="T436" s="223">
        <f t="shared" ref="T436:AB436" si="148">IF(T48=0,0,T242/T48)</f>
        <v>0</v>
      </c>
      <c r="U436" s="223">
        <f t="shared" si="148"/>
        <v>0</v>
      </c>
      <c r="V436" s="223">
        <f t="shared" si="148"/>
        <v>0</v>
      </c>
      <c r="W436" s="223">
        <f t="shared" si="148"/>
        <v>0</v>
      </c>
      <c r="X436" s="223">
        <f t="shared" si="148"/>
        <v>0</v>
      </c>
      <c r="Y436" s="223">
        <f t="shared" si="148"/>
        <v>0</v>
      </c>
      <c r="Z436" s="223">
        <f t="shared" si="148"/>
        <v>0</v>
      </c>
      <c r="AA436" s="223">
        <f t="shared" si="148"/>
        <v>0</v>
      </c>
      <c r="AB436" s="223">
        <f t="shared" si="148"/>
        <v>0</v>
      </c>
      <c r="AC436" s="224">
        <f t="shared" si="72"/>
        <v>0</v>
      </c>
      <c r="AE436" s="530">
        <f t="shared" si="36"/>
        <v>0</v>
      </c>
      <c r="AG436" s="530">
        <f t="shared" ref="AG436" si="149">IF(AG48=0,0,AG242/AG48)</f>
        <v>0</v>
      </c>
      <c r="AI436" s="527">
        <f t="shared" ref="AI436" si="150">IF(AI48=0,0,AI242/AI48)</f>
        <v>0</v>
      </c>
      <c r="AK436" s="857"/>
    </row>
    <row r="437" spans="4:37" ht="12.75" customHeight="1" outlineLevel="1">
      <c r="D437" s="106" t="str">
        <f>'Line Items'!D993</f>
        <v>[Rolling Stock - Vehicles Line 32]</v>
      </c>
      <c r="E437" s="89"/>
      <c r="F437" s="107" t="str">
        <f t="shared" si="39"/>
        <v>%</v>
      </c>
      <c r="G437" s="223">
        <f t="shared" ref="G437:S437" si="151">IF(G49=0,0,G243/G49)</f>
        <v>0</v>
      </c>
      <c r="H437" s="223">
        <f t="shared" si="151"/>
        <v>0</v>
      </c>
      <c r="I437" s="223">
        <f t="shared" si="151"/>
        <v>0</v>
      </c>
      <c r="J437" s="223">
        <f t="shared" si="151"/>
        <v>0</v>
      </c>
      <c r="K437" s="223">
        <f t="shared" si="151"/>
        <v>0</v>
      </c>
      <c r="L437" s="223">
        <f t="shared" si="151"/>
        <v>0</v>
      </c>
      <c r="M437" s="223">
        <f t="shared" si="151"/>
        <v>0</v>
      </c>
      <c r="N437" s="223">
        <f t="shared" si="151"/>
        <v>0</v>
      </c>
      <c r="O437" s="223">
        <f t="shared" si="151"/>
        <v>0</v>
      </c>
      <c r="P437" s="223">
        <f t="shared" si="151"/>
        <v>0</v>
      </c>
      <c r="Q437" s="223">
        <f t="shared" si="151"/>
        <v>0</v>
      </c>
      <c r="R437" s="223">
        <f t="shared" si="151"/>
        <v>0</v>
      </c>
      <c r="S437" s="223">
        <f t="shared" si="151"/>
        <v>0</v>
      </c>
      <c r="T437" s="223">
        <f t="shared" ref="T437:AB437" si="152">IF(T49=0,0,T243/T49)</f>
        <v>0</v>
      </c>
      <c r="U437" s="223">
        <f t="shared" si="152"/>
        <v>0</v>
      </c>
      <c r="V437" s="223">
        <f t="shared" si="152"/>
        <v>0</v>
      </c>
      <c r="W437" s="223">
        <f t="shared" si="152"/>
        <v>0</v>
      </c>
      <c r="X437" s="223">
        <f t="shared" si="152"/>
        <v>0</v>
      </c>
      <c r="Y437" s="223">
        <f t="shared" si="152"/>
        <v>0</v>
      </c>
      <c r="Z437" s="223">
        <f t="shared" si="152"/>
        <v>0</v>
      </c>
      <c r="AA437" s="223">
        <f t="shared" si="152"/>
        <v>0</v>
      </c>
      <c r="AB437" s="223">
        <f t="shared" si="152"/>
        <v>0</v>
      </c>
      <c r="AC437" s="224">
        <f t="shared" si="72"/>
        <v>0</v>
      </c>
      <c r="AE437" s="530">
        <f t="shared" si="36"/>
        <v>0</v>
      </c>
      <c r="AG437" s="530">
        <f t="shared" ref="AG437" si="153">IF(AG49=0,0,AG243/AG49)</f>
        <v>0</v>
      </c>
      <c r="AI437" s="527">
        <f t="shared" ref="AI437" si="154">IF(AI49=0,0,AI243/AI49)</f>
        <v>0</v>
      </c>
      <c r="AK437" s="857"/>
    </row>
    <row r="438" spans="4:37" ht="12.75" customHeight="1" outlineLevel="1">
      <c r="D438" s="106" t="str">
        <f>'Line Items'!D994</f>
        <v>[Rolling Stock - Vehicles Line 33]</v>
      </c>
      <c r="E438" s="89"/>
      <c r="F438" s="107" t="str">
        <f t="shared" si="39"/>
        <v>%</v>
      </c>
      <c r="G438" s="223">
        <f t="shared" ref="G438:S438" si="155">IF(G50=0,0,G244/G50)</f>
        <v>0</v>
      </c>
      <c r="H438" s="223">
        <f t="shared" si="155"/>
        <v>0</v>
      </c>
      <c r="I438" s="223">
        <f t="shared" si="155"/>
        <v>0</v>
      </c>
      <c r="J438" s="223">
        <f t="shared" si="155"/>
        <v>0</v>
      </c>
      <c r="K438" s="223">
        <f t="shared" si="155"/>
        <v>0</v>
      </c>
      <c r="L438" s="223">
        <f t="shared" si="155"/>
        <v>0</v>
      </c>
      <c r="M438" s="223">
        <f t="shared" si="155"/>
        <v>0</v>
      </c>
      <c r="N438" s="223">
        <f t="shared" si="155"/>
        <v>0</v>
      </c>
      <c r="O438" s="223">
        <f t="shared" si="155"/>
        <v>0</v>
      </c>
      <c r="P438" s="223">
        <f t="shared" si="155"/>
        <v>0</v>
      </c>
      <c r="Q438" s="223">
        <f t="shared" si="155"/>
        <v>0</v>
      </c>
      <c r="R438" s="223">
        <f t="shared" si="155"/>
        <v>0</v>
      </c>
      <c r="S438" s="223">
        <f t="shared" si="155"/>
        <v>0</v>
      </c>
      <c r="T438" s="223">
        <f t="shared" ref="T438:AB438" si="156">IF(T50=0,0,T244/T50)</f>
        <v>0</v>
      </c>
      <c r="U438" s="223">
        <f t="shared" si="156"/>
        <v>0</v>
      </c>
      <c r="V438" s="223">
        <f t="shared" si="156"/>
        <v>0</v>
      </c>
      <c r="W438" s="223">
        <f t="shared" si="156"/>
        <v>0</v>
      </c>
      <c r="X438" s="223">
        <f t="shared" si="156"/>
        <v>0</v>
      </c>
      <c r="Y438" s="223">
        <f t="shared" si="156"/>
        <v>0</v>
      </c>
      <c r="Z438" s="223">
        <f t="shared" si="156"/>
        <v>0</v>
      </c>
      <c r="AA438" s="223">
        <f t="shared" si="156"/>
        <v>0</v>
      </c>
      <c r="AB438" s="223">
        <f t="shared" si="156"/>
        <v>0</v>
      </c>
      <c r="AC438" s="224">
        <f t="shared" si="72"/>
        <v>0</v>
      </c>
      <c r="AE438" s="530">
        <f t="shared" si="36"/>
        <v>0</v>
      </c>
      <c r="AG438" s="530">
        <f t="shared" ref="AG438" si="157">IF(AG50=0,0,AG244/AG50)</f>
        <v>0</v>
      </c>
      <c r="AI438" s="527">
        <f t="shared" ref="AI438" si="158">IF(AI50=0,0,AI244/AI50)</f>
        <v>0</v>
      </c>
      <c r="AK438" s="857"/>
    </row>
    <row r="439" spans="4:37" ht="12.75" customHeight="1" outlineLevel="1">
      <c r="D439" s="106" t="str">
        <f>'Line Items'!D995</f>
        <v>[Rolling Stock - Vehicles Line 34]</v>
      </c>
      <c r="E439" s="89"/>
      <c r="F439" s="107" t="str">
        <f t="shared" si="39"/>
        <v>%</v>
      </c>
      <c r="G439" s="223">
        <f t="shared" ref="G439:S439" si="159">IF(G51=0,0,G245/G51)</f>
        <v>0</v>
      </c>
      <c r="H439" s="223">
        <f t="shared" si="159"/>
        <v>0</v>
      </c>
      <c r="I439" s="223">
        <f t="shared" si="159"/>
        <v>0</v>
      </c>
      <c r="J439" s="223">
        <f t="shared" si="159"/>
        <v>0</v>
      </c>
      <c r="K439" s="223">
        <f t="shared" si="159"/>
        <v>0</v>
      </c>
      <c r="L439" s="223">
        <f t="shared" si="159"/>
        <v>0</v>
      </c>
      <c r="M439" s="223">
        <f t="shared" si="159"/>
        <v>0</v>
      </c>
      <c r="N439" s="223">
        <f t="shared" si="159"/>
        <v>0</v>
      </c>
      <c r="O439" s="223">
        <f t="shared" si="159"/>
        <v>0</v>
      </c>
      <c r="P439" s="223">
        <f t="shared" si="159"/>
        <v>0</v>
      </c>
      <c r="Q439" s="223">
        <f t="shared" si="159"/>
        <v>0</v>
      </c>
      <c r="R439" s="223">
        <f t="shared" si="159"/>
        <v>0</v>
      </c>
      <c r="S439" s="223">
        <f t="shared" si="159"/>
        <v>0</v>
      </c>
      <c r="T439" s="223">
        <f t="shared" ref="T439:AB439" si="160">IF(T51=0,0,T245/T51)</f>
        <v>0</v>
      </c>
      <c r="U439" s="223">
        <f t="shared" si="160"/>
        <v>0</v>
      </c>
      <c r="V439" s="223">
        <f t="shared" si="160"/>
        <v>0</v>
      </c>
      <c r="W439" s="223">
        <f t="shared" si="160"/>
        <v>0</v>
      </c>
      <c r="X439" s="223">
        <f t="shared" si="160"/>
        <v>0</v>
      </c>
      <c r="Y439" s="223">
        <f t="shared" si="160"/>
        <v>0</v>
      </c>
      <c r="Z439" s="223">
        <f t="shared" si="160"/>
        <v>0</v>
      </c>
      <c r="AA439" s="223">
        <f t="shared" si="160"/>
        <v>0</v>
      </c>
      <c r="AB439" s="223">
        <f t="shared" si="160"/>
        <v>0</v>
      </c>
      <c r="AC439" s="224">
        <f t="shared" si="72"/>
        <v>0</v>
      </c>
      <c r="AE439" s="530">
        <f t="shared" si="36"/>
        <v>0</v>
      </c>
      <c r="AG439" s="530">
        <f t="shared" ref="AG439" si="161">IF(AG51=0,0,AG245/AG51)</f>
        <v>0</v>
      </c>
      <c r="AI439" s="527">
        <f t="shared" ref="AI439" si="162">IF(AI51=0,0,AI245/AI51)</f>
        <v>0</v>
      </c>
      <c r="AK439" s="857"/>
    </row>
    <row r="440" spans="4:37" ht="12.75" customHeight="1" outlineLevel="1">
      <c r="D440" s="106" t="str">
        <f>'Line Items'!D996</f>
        <v>[Rolling Stock - Vehicles Line 35]</v>
      </c>
      <c r="E440" s="89"/>
      <c r="F440" s="107" t="str">
        <f t="shared" si="39"/>
        <v>%</v>
      </c>
      <c r="G440" s="223">
        <f t="shared" ref="G440:S440" si="163">IF(G52=0,0,G246/G52)</f>
        <v>0</v>
      </c>
      <c r="H440" s="223">
        <f t="shared" si="163"/>
        <v>0</v>
      </c>
      <c r="I440" s="223">
        <f t="shared" si="163"/>
        <v>0</v>
      </c>
      <c r="J440" s="223">
        <f t="shared" si="163"/>
        <v>0</v>
      </c>
      <c r="K440" s="223">
        <f t="shared" si="163"/>
        <v>0</v>
      </c>
      <c r="L440" s="223">
        <f t="shared" si="163"/>
        <v>0</v>
      </c>
      <c r="M440" s="223">
        <f t="shared" si="163"/>
        <v>0</v>
      </c>
      <c r="N440" s="223">
        <f t="shared" si="163"/>
        <v>0</v>
      </c>
      <c r="O440" s="223">
        <f t="shared" si="163"/>
        <v>0</v>
      </c>
      <c r="P440" s="223">
        <f t="shared" si="163"/>
        <v>0</v>
      </c>
      <c r="Q440" s="223">
        <f t="shared" si="163"/>
        <v>0</v>
      </c>
      <c r="R440" s="223">
        <f t="shared" si="163"/>
        <v>0</v>
      </c>
      <c r="S440" s="223">
        <f t="shared" si="163"/>
        <v>0</v>
      </c>
      <c r="T440" s="223">
        <f t="shared" ref="T440:AB440" si="164">IF(T52=0,0,T246/T52)</f>
        <v>0</v>
      </c>
      <c r="U440" s="223">
        <f t="shared" si="164"/>
        <v>0</v>
      </c>
      <c r="V440" s="223">
        <f t="shared" si="164"/>
        <v>0</v>
      </c>
      <c r="W440" s="223">
        <f t="shared" si="164"/>
        <v>0</v>
      </c>
      <c r="X440" s="223">
        <f t="shared" si="164"/>
        <v>0</v>
      </c>
      <c r="Y440" s="223">
        <f t="shared" si="164"/>
        <v>0</v>
      </c>
      <c r="Z440" s="223">
        <f t="shared" si="164"/>
        <v>0</v>
      </c>
      <c r="AA440" s="223">
        <f t="shared" si="164"/>
        <v>0</v>
      </c>
      <c r="AB440" s="223">
        <f t="shared" si="164"/>
        <v>0</v>
      </c>
      <c r="AC440" s="224">
        <f t="shared" si="72"/>
        <v>0</v>
      </c>
      <c r="AE440" s="530">
        <f t="shared" si="36"/>
        <v>0</v>
      </c>
      <c r="AG440" s="530">
        <f t="shared" ref="AG440" si="165">IF(AG52=0,0,AG246/AG52)</f>
        <v>0</v>
      </c>
      <c r="AI440" s="527">
        <f t="shared" ref="AI440" si="166">IF(AI52=0,0,AI246/AI52)</f>
        <v>0</v>
      </c>
      <c r="AK440" s="857"/>
    </row>
    <row r="441" spans="4:37" ht="12.75" customHeight="1" outlineLevel="1">
      <c r="D441" s="106" t="str">
        <f>'Line Items'!D997</f>
        <v>[Rolling Stock - Vehicles Line 36]</v>
      </c>
      <c r="E441" s="89"/>
      <c r="F441" s="107" t="str">
        <f t="shared" si="39"/>
        <v>%</v>
      </c>
      <c r="G441" s="223">
        <f t="shared" ref="G441:S441" si="167">IF(G53=0,0,G247/G53)</f>
        <v>0</v>
      </c>
      <c r="H441" s="223">
        <f t="shared" si="167"/>
        <v>0</v>
      </c>
      <c r="I441" s="223">
        <f t="shared" si="167"/>
        <v>0</v>
      </c>
      <c r="J441" s="223">
        <f t="shared" si="167"/>
        <v>0</v>
      </c>
      <c r="K441" s="223">
        <f t="shared" si="167"/>
        <v>0</v>
      </c>
      <c r="L441" s="223">
        <f t="shared" si="167"/>
        <v>0</v>
      </c>
      <c r="M441" s="223">
        <f t="shared" si="167"/>
        <v>0</v>
      </c>
      <c r="N441" s="223">
        <f t="shared" si="167"/>
        <v>0</v>
      </c>
      <c r="O441" s="223">
        <f t="shared" si="167"/>
        <v>0</v>
      </c>
      <c r="P441" s="223">
        <f t="shared" si="167"/>
        <v>0</v>
      </c>
      <c r="Q441" s="223">
        <f t="shared" si="167"/>
        <v>0</v>
      </c>
      <c r="R441" s="223">
        <f t="shared" si="167"/>
        <v>0</v>
      </c>
      <c r="S441" s="223">
        <f t="shared" si="167"/>
        <v>0</v>
      </c>
      <c r="T441" s="223">
        <f t="shared" ref="T441:AB441" si="168">IF(T53=0,0,T247/T53)</f>
        <v>0</v>
      </c>
      <c r="U441" s="223">
        <f t="shared" si="168"/>
        <v>0</v>
      </c>
      <c r="V441" s="223">
        <f t="shared" si="168"/>
        <v>0</v>
      </c>
      <c r="W441" s="223">
        <f t="shared" si="168"/>
        <v>0</v>
      </c>
      <c r="X441" s="223">
        <f t="shared" si="168"/>
        <v>0</v>
      </c>
      <c r="Y441" s="223">
        <f t="shared" si="168"/>
        <v>0</v>
      </c>
      <c r="Z441" s="223">
        <f t="shared" si="168"/>
        <v>0</v>
      </c>
      <c r="AA441" s="223">
        <f t="shared" si="168"/>
        <v>0</v>
      </c>
      <c r="AB441" s="223">
        <f t="shared" si="168"/>
        <v>0</v>
      </c>
      <c r="AC441" s="224">
        <f t="shared" si="72"/>
        <v>0</v>
      </c>
      <c r="AE441" s="530">
        <f t="shared" si="36"/>
        <v>0</v>
      </c>
      <c r="AG441" s="530">
        <f t="shared" ref="AG441" si="169">IF(AG53=0,0,AG247/AG53)</f>
        <v>0</v>
      </c>
      <c r="AI441" s="527">
        <f t="shared" ref="AI441" si="170">IF(AI53=0,0,AI247/AI53)</f>
        <v>0</v>
      </c>
      <c r="AK441" s="857"/>
    </row>
    <row r="442" spans="4:37" ht="12.75" customHeight="1" outlineLevel="1">
      <c r="D442" s="106" t="str">
        <f>'Line Items'!D998</f>
        <v>[Rolling Stock - Vehicles Line 37]</v>
      </c>
      <c r="E442" s="89"/>
      <c r="F442" s="107" t="str">
        <f t="shared" si="39"/>
        <v>%</v>
      </c>
      <c r="G442" s="223">
        <f t="shared" ref="G442:S442" si="171">IF(G54=0,0,G248/G54)</f>
        <v>0</v>
      </c>
      <c r="H442" s="223">
        <f t="shared" si="171"/>
        <v>0</v>
      </c>
      <c r="I442" s="223">
        <f t="shared" si="171"/>
        <v>0</v>
      </c>
      <c r="J442" s="223">
        <f t="shared" si="171"/>
        <v>0</v>
      </c>
      <c r="K442" s="223">
        <f t="shared" si="171"/>
        <v>0</v>
      </c>
      <c r="L442" s="223">
        <f t="shared" si="171"/>
        <v>0</v>
      </c>
      <c r="M442" s="223">
        <f t="shared" si="171"/>
        <v>0</v>
      </c>
      <c r="N442" s="223">
        <f t="shared" si="171"/>
        <v>0</v>
      </c>
      <c r="O442" s="223">
        <f t="shared" si="171"/>
        <v>0</v>
      </c>
      <c r="P442" s="223">
        <f t="shared" si="171"/>
        <v>0</v>
      </c>
      <c r="Q442" s="223">
        <f t="shared" si="171"/>
        <v>0</v>
      </c>
      <c r="R442" s="223">
        <f t="shared" si="171"/>
        <v>0</v>
      </c>
      <c r="S442" s="223">
        <f t="shared" si="171"/>
        <v>0</v>
      </c>
      <c r="T442" s="223">
        <f t="shared" ref="T442:AB442" si="172">IF(T54=0,0,T248/T54)</f>
        <v>0</v>
      </c>
      <c r="U442" s="223">
        <f t="shared" si="172"/>
        <v>0</v>
      </c>
      <c r="V442" s="223">
        <f t="shared" si="172"/>
        <v>0</v>
      </c>
      <c r="W442" s="223">
        <f t="shared" si="172"/>
        <v>0</v>
      </c>
      <c r="X442" s="223">
        <f t="shared" si="172"/>
        <v>0</v>
      </c>
      <c r="Y442" s="223">
        <f t="shared" si="172"/>
        <v>0</v>
      </c>
      <c r="Z442" s="223">
        <f t="shared" si="172"/>
        <v>0</v>
      </c>
      <c r="AA442" s="223">
        <f t="shared" si="172"/>
        <v>0</v>
      </c>
      <c r="AB442" s="223">
        <f t="shared" si="172"/>
        <v>0</v>
      </c>
      <c r="AC442" s="224">
        <f t="shared" si="72"/>
        <v>0</v>
      </c>
      <c r="AE442" s="530">
        <f t="shared" si="36"/>
        <v>0</v>
      </c>
      <c r="AG442" s="530">
        <f t="shared" ref="AG442" si="173">IF(AG54=0,0,AG248/AG54)</f>
        <v>0</v>
      </c>
      <c r="AI442" s="527">
        <f t="shared" ref="AI442" si="174">IF(AI54=0,0,AI248/AI54)</f>
        <v>0</v>
      </c>
      <c r="AK442" s="857"/>
    </row>
    <row r="443" spans="4:37" ht="12.75" customHeight="1" outlineLevel="1">
      <c r="D443" s="106" t="str">
        <f>'Line Items'!D999</f>
        <v>[Rolling Stock - Vehicles Line 38]</v>
      </c>
      <c r="E443" s="89"/>
      <c r="F443" s="107" t="str">
        <f t="shared" si="39"/>
        <v>%</v>
      </c>
      <c r="G443" s="223">
        <f t="shared" ref="G443:S443" si="175">IF(G55=0,0,G249/G55)</f>
        <v>0</v>
      </c>
      <c r="H443" s="223">
        <f t="shared" si="175"/>
        <v>0</v>
      </c>
      <c r="I443" s="223">
        <f t="shared" si="175"/>
        <v>0</v>
      </c>
      <c r="J443" s="223">
        <f t="shared" si="175"/>
        <v>0</v>
      </c>
      <c r="K443" s="223">
        <f t="shared" si="175"/>
        <v>0</v>
      </c>
      <c r="L443" s="223">
        <f t="shared" si="175"/>
        <v>0</v>
      </c>
      <c r="M443" s="223">
        <f t="shared" si="175"/>
        <v>0</v>
      </c>
      <c r="N443" s="223">
        <f t="shared" si="175"/>
        <v>0</v>
      </c>
      <c r="O443" s="223">
        <f t="shared" si="175"/>
        <v>0</v>
      </c>
      <c r="P443" s="223">
        <f t="shared" si="175"/>
        <v>0</v>
      </c>
      <c r="Q443" s="223">
        <f t="shared" si="175"/>
        <v>0</v>
      </c>
      <c r="R443" s="223">
        <f t="shared" si="175"/>
        <v>0</v>
      </c>
      <c r="S443" s="223">
        <f t="shared" si="175"/>
        <v>0</v>
      </c>
      <c r="T443" s="223">
        <f t="shared" ref="T443:AB443" si="176">IF(T55=0,0,T249/T55)</f>
        <v>0</v>
      </c>
      <c r="U443" s="223">
        <f t="shared" si="176"/>
        <v>0</v>
      </c>
      <c r="V443" s="223">
        <f t="shared" si="176"/>
        <v>0</v>
      </c>
      <c r="W443" s="223">
        <f t="shared" si="176"/>
        <v>0</v>
      </c>
      <c r="X443" s="223">
        <f t="shared" si="176"/>
        <v>0</v>
      </c>
      <c r="Y443" s="223">
        <f t="shared" si="176"/>
        <v>0</v>
      </c>
      <c r="Z443" s="223">
        <f t="shared" si="176"/>
        <v>0</v>
      </c>
      <c r="AA443" s="223">
        <f t="shared" si="176"/>
        <v>0</v>
      </c>
      <c r="AB443" s="223">
        <f t="shared" si="176"/>
        <v>0</v>
      </c>
      <c r="AC443" s="224">
        <f t="shared" si="72"/>
        <v>0</v>
      </c>
      <c r="AE443" s="530">
        <f t="shared" si="36"/>
        <v>0</v>
      </c>
      <c r="AG443" s="530">
        <f t="shared" ref="AG443" si="177">IF(AG55=0,0,AG249/AG55)</f>
        <v>0</v>
      </c>
      <c r="AI443" s="527">
        <f t="shared" ref="AI443" si="178">IF(AI55=0,0,AI249/AI55)</f>
        <v>0</v>
      </c>
      <c r="AK443" s="857"/>
    </row>
    <row r="444" spans="4:37" ht="12.75" customHeight="1" outlineLevel="1">
      <c r="D444" s="106" t="str">
        <f>'Line Items'!D1000</f>
        <v>[Rolling Stock - Vehicles Line 39]</v>
      </c>
      <c r="E444" s="89"/>
      <c r="F444" s="107" t="str">
        <f t="shared" si="39"/>
        <v>%</v>
      </c>
      <c r="G444" s="223">
        <f t="shared" ref="G444:S444" si="179">IF(G56=0,0,G250/G56)</f>
        <v>0</v>
      </c>
      <c r="H444" s="223">
        <f t="shared" si="179"/>
        <v>0</v>
      </c>
      <c r="I444" s="223">
        <f t="shared" si="179"/>
        <v>0</v>
      </c>
      <c r="J444" s="223">
        <f t="shared" si="179"/>
        <v>0</v>
      </c>
      <c r="K444" s="223">
        <f t="shared" si="179"/>
        <v>0</v>
      </c>
      <c r="L444" s="223">
        <f t="shared" si="179"/>
        <v>0</v>
      </c>
      <c r="M444" s="223">
        <f t="shared" si="179"/>
        <v>0</v>
      </c>
      <c r="N444" s="223">
        <f t="shared" si="179"/>
        <v>0</v>
      </c>
      <c r="O444" s="223">
        <f t="shared" si="179"/>
        <v>0</v>
      </c>
      <c r="P444" s="223">
        <f t="shared" si="179"/>
        <v>0</v>
      </c>
      <c r="Q444" s="223">
        <f t="shared" si="179"/>
        <v>0</v>
      </c>
      <c r="R444" s="223">
        <f t="shared" si="179"/>
        <v>0</v>
      </c>
      <c r="S444" s="223">
        <f t="shared" si="179"/>
        <v>0</v>
      </c>
      <c r="T444" s="223">
        <f t="shared" ref="T444:AB444" si="180">IF(T56=0,0,T250/T56)</f>
        <v>0</v>
      </c>
      <c r="U444" s="223">
        <f t="shared" si="180"/>
        <v>0</v>
      </c>
      <c r="V444" s="223">
        <f t="shared" si="180"/>
        <v>0</v>
      </c>
      <c r="W444" s="223">
        <f t="shared" si="180"/>
        <v>0</v>
      </c>
      <c r="X444" s="223">
        <f t="shared" si="180"/>
        <v>0</v>
      </c>
      <c r="Y444" s="223">
        <f t="shared" si="180"/>
        <v>0</v>
      </c>
      <c r="Z444" s="223">
        <f t="shared" si="180"/>
        <v>0</v>
      </c>
      <c r="AA444" s="223">
        <f t="shared" si="180"/>
        <v>0</v>
      </c>
      <c r="AB444" s="223">
        <f t="shared" si="180"/>
        <v>0</v>
      </c>
      <c r="AC444" s="224">
        <f t="shared" si="72"/>
        <v>0</v>
      </c>
      <c r="AE444" s="530">
        <f t="shared" si="36"/>
        <v>0</v>
      </c>
      <c r="AG444" s="530">
        <f t="shared" ref="AG444" si="181">IF(AG56=0,0,AG250/AG56)</f>
        <v>0</v>
      </c>
      <c r="AI444" s="527">
        <f t="shared" ref="AI444" si="182">IF(AI56=0,0,AI250/AI56)</f>
        <v>0</v>
      </c>
      <c r="AK444" s="857"/>
    </row>
    <row r="445" spans="4:37" ht="12.75" customHeight="1" outlineLevel="1">
      <c r="D445" s="106" t="str">
        <f>'Line Items'!D1001</f>
        <v>[Rolling Stock - Vehicles Line 40]</v>
      </c>
      <c r="E445" s="89"/>
      <c r="F445" s="107" t="str">
        <f t="shared" si="39"/>
        <v>%</v>
      </c>
      <c r="G445" s="223">
        <f t="shared" ref="G445:S445" si="183">IF(G57=0,0,G251/G57)</f>
        <v>0</v>
      </c>
      <c r="H445" s="223">
        <f t="shared" si="183"/>
        <v>0</v>
      </c>
      <c r="I445" s="223">
        <f t="shared" si="183"/>
        <v>0</v>
      </c>
      <c r="J445" s="223">
        <f t="shared" si="183"/>
        <v>0</v>
      </c>
      <c r="K445" s="223">
        <f t="shared" si="183"/>
        <v>0</v>
      </c>
      <c r="L445" s="223">
        <f t="shared" si="183"/>
        <v>0</v>
      </c>
      <c r="M445" s="223">
        <f t="shared" si="183"/>
        <v>0</v>
      </c>
      <c r="N445" s="223">
        <f t="shared" si="183"/>
        <v>0</v>
      </c>
      <c r="O445" s="223">
        <f t="shared" si="183"/>
        <v>0</v>
      </c>
      <c r="P445" s="223">
        <f t="shared" si="183"/>
        <v>0</v>
      </c>
      <c r="Q445" s="223">
        <f t="shared" si="183"/>
        <v>0</v>
      </c>
      <c r="R445" s="223">
        <f t="shared" si="183"/>
        <v>0</v>
      </c>
      <c r="S445" s="223">
        <f t="shared" si="183"/>
        <v>0</v>
      </c>
      <c r="T445" s="223">
        <f t="shared" ref="T445:AB445" si="184">IF(T57=0,0,T251/T57)</f>
        <v>0</v>
      </c>
      <c r="U445" s="223">
        <f t="shared" si="184"/>
        <v>0</v>
      </c>
      <c r="V445" s="223">
        <f t="shared" si="184"/>
        <v>0</v>
      </c>
      <c r="W445" s="223">
        <f t="shared" si="184"/>
        <v>0</v>
      </c>
      <c r="X445" s="223">
        <f t="shared" si="184"/>
        <v>0</v>
      </c>
      <c r="Y445" s="223">
        <f t="shared" si="184"/>
        <v>0</v>
      </c>
      <c r="Z445" s="223">
        <f t="shared" si="184"/>
        <v>0</v>
      </c>
      <c r="AA445" s="223">
        <f t="shared" si="184"/>
        <v>0</v>
      </c>
      <c r="AB445" s="223">
        <f t="shared" si="184"/>
        <v>0</v>
      </c>
      <c r="AC445" s="224">
        <f t="shared" si="72"/>
        <v>0</v>
      </c>
      <c r="AE445" s="530">
        <f t="shared" si="36"/>
        <v>0</v>
      </c>
      <c r="AG445" s="530">
        <f t="shared" ref="AG445" si="185">IF(AG57=0,0,AG251/AG57)</f>
        <v>0</v>
      </c>
      <c r="AI445" s="527">
        <f t="shared" ref="AI445" si="186">IF(AI57=0,0,AI251/AI57)</f>
        <v>0</v>
      </c>
      <c r="AK445" s="857"/>
    </row>
    <row r="446" spans="4:37" ht="12.75" customHeight="1" outlineLevel="1">
      <c r="D446" s="106" t="str">
        <f>'Line Items'!D1002</f>
        <v>[Rolling Stock - Vehicles Line 41]</v>
      </c>
      <c r="E446" s="89"/>
      <c r="F446" s="107" t="str">
        <f t="shared" si="39"/>
        <v>%</v>
      </c>
      <c r="G446" s="223">
        <f t="shared" ref="G446:S446" si="187">IF(G58=0,0,G252/G58)</f>
        <v>0</v>
      </c>
      <c r="H446" s="223">
        <f t="shared" si="187"/>
        <v>0</v>
      </c>
      <c r="I446" s="223">
        <f t="shared" si="187"/>
        <v>0</v>
      </c>
      <c r="J446" s="223">
        <f t="shared" si="187"/>
        <v>0</v>
      </c>
      <c r="K446" s="223">
        <f t="shared" si="187"/>
        <v>0</v>
      </c>
      <c r="L446" s="223">
        <f t="shared" si="187"/>
        <v>0</v>
      </c>
      <c r="M446" s="223">
        <f t="shared" si="187"/>
        <v>0</v>
      </c>
      <c r="N446" s="223">
        <f t="shared" si="187"/>
        <v>0</v>
      </c>
      <c r="O446" s="223">
        <f t="shared" si="187"/>
        <v>0</v>
      </c>
      <c r="P446" s="223">
        <f t="shared" si="187"/>
        <v>0</v>
      </c>
      <c r="Q446" s="223">
        <f t="shared" si="187"/>
        <v>0</v>
      </c>
      <c r="R446" s="223">
        <f t="shared" si="187"/>
        <v>0</v>
      </c>
      <c r="S446" s="223">
        <f t="shared" si="187"/>
        <v>0</v>
      </c>
      <c r="T446" s="223">
        <f t="shared" ref="T446:AB446" si="188">IF(T58=0,0,T252/T58)</f>
        <v>0</v>
      </c>
      <c r="U446" s="223">
        <f t="shared" si="188"/>
        <v>0</v>
      </c>
      <c r="V446" s="223">
        <f t="shared" si="188"/>
        <v>0</v>
      </c>
      <c r="W446" s="223">
        <f t="shared" si="188"/>
        <v>0</v>
      </c>
      <c r="X446" s="223">
        <f t="shared" si="188"/>
        <v>0</v>
      </c>
      <c r="Y446" s="223">
        <f t="shared" si="188"/>
        <v>0</v>
      </c>
      <c r="Z446" s="223">
        <f t="shared" si="188"/>
        <v>0</v>
      </c>
      <c r="AA446" s="223">
        <f t="shared" si="188"/>
        <v>0</v>
      </c>
      <c r="AB446" s="223">
        <f t="shared" si="188"/>
        <v>0</v>
      </c>
      <c r="AC446" s="224">
        <f t="shared" si="72"/>
        <v>0</v>
      </c>
      <c r="AE446" s="530">
        <f t="shared" si="36"/>
        <v>0</v>
      </c>
      <c r="AG446" s="530">
        <f t="shared" ref="AG446" si="189">IF(AG58=0,0,AG252/AG58)</f>
        <v>0</v>
      </c>
      <c r="AI446" s="527">
        <f t="shared" ref="AI446" si="190">IF(AI58=0,0,AI252/AI58)</f>
        <v>0</v>
      </c>
      <c r="AK446" s="857"/>
    </row>
    <row r="447" spans="4:37" ht="12.75" customHeight="1" outlineLevel="1">
      <c r="D447" s="106" t="str">
        <f>'Line Items'!D1003</f>
        <v>[Rolling Stock - Vehicles Line 42]</v>
      </c>
      <c r="E447" s="89"/>
      <c r="F447" s="107" t="str">
        <f t="shared" si="39"/>
        <v>%</v>
      </c>
      <c r="G447" s="223">
        <f t="shared" ref="G447:S447" si="191">IF(G59=0,0,G253/G59)</f>
        <v>0</v>
      </c>
      <c r="H447" s="223">
        <f t="shared" si="191"/>
        <v>0</v>
      </c>
      <c r="I447" s="223">
        <f t="shared" si="191"/>
        <v>0</v>
      </c>
      <c r="J447" s="223">
        <f t="shared" si="191"/>
        <v>0</v>
      </c>
      <c r="K447" s="223">
        <f t="shared" si="191"/>
        <v>0</v>
      </c>
      <c r="L447" s="223">
        <f t="shared" si="191"/>
        <v>0</v>
      </c>
      <c r="M447" s="223">
        <f t="shared" si="191"/>
        <v>0</v>
      </c>
      <c r="N447" s="223">
        <f t="shared" si="191"/>
        <v>0</v>
      </c>
      <c r="O447" s="223">
        <f t="shared" si="191"/>
        <v>0</v>
      </c>
      <c r="P447" s="223">
        <f t="shared" si="191"/>
        <v>0</v>
      </c>
      <c r="Q447" s="223">
        <f t="shared" si="191"/>
        <v>0</v>
      </c>
      <c r="R447" s="223">
        <f t="shared" si="191"/>
        <v>0</v>
      </c>
      <c r="S447" s="223">
        <f t="shared" si="191"/>
        <v>0</v>
      </c>
      <c r="T447" s="223">
        <f t="shared" ref="T447:AB447" si="192">IF(T59=0,0,T253/T59)</f>
        <v>0</v>
      </c>
      <c r="U447" s="223">
        <f t="shared" si="192"/>
        <v>0</v>
      </c>
      <c r="V447" s="223">
        <f t="shared" si="192"/>
        <v>0</v>
      </c>
      <c r="W447" s="223">
        <f t="shared" si="192"/>
        <v>0</v>
      </c>
      <c r="X447" s="223">
        <f t="shared" si="192"/>
        <v>0</v>
      </c>
      <c r="Y447" s="223">
        <f t="shared" si="192"/>
        <v>0</v>
      </c>
      <c r="Z447" s="223">
        <f t="shared" si="192"/>
        <v>0</v>
      </c>
      <c r="AA447" s="223">
        <f t="shared" si="192"/>
        <v>0</v>
      </c>
      <c r="AB447" s="223">
        <f t="shared" si="192"/>
        <v>0</v>
      </c>
      <c r="AC447" s="224">
        <f t="shared" si="72"/>
        <v>0</v>
      </c>
      <c r="AE447" s="530">
        <f t="shared" si="36"/>
        <v>0</v>
      </c>
      <c r="AG447" s="530">
        <f t="shared" ref="AG447" si="193">IF(AG59=0,0,AG253/AG59)</f>
        <v>0</v>
      </c>
      <c r="AI447" s="527">
        <f t="shared" ref="AI447" si="194">IF(AI59=0,0,AI253/AI59)</f>
        <v>0</v>
      </c>
      <c r="AK447" s="857"/>
    </row>
    <row r="448" spans="4:37" ht="12.75" customHeight="1" outlineLevel="1">
      <c r="D448" s="106" t="str">
        <f>'Line Items'!D1004</f>
        <v>[Rolling Stock - Vehicles Line 43]</v>
      </c>
      <c r="E448" s="89"/>
      <c r="F448" s="107" t="str">
        <f t="shared" si="39"/>
        <v>%</v>
      </c>
      <c r="G448" s="223">
        <f t="shared" ref="G448:S448" si="195">IF(G60=0,0,G254/G60)</f>
        <v>0</v>
      </c>
      <c r="H448" s="223">
        <f t="shared" si="195"/>
        <v>0</v>
      </c>
      <c r="I448" s="223">
        <f t="shared" si="195"/>
        <v>0</v>
      </c>
      <c r="J448" s="223">
        <f t="shared" si="195"/>
        <v>0</v>
      </c>
      <c r="K448" s="223">
        <f t="shared" si="195"/>
        <v>0</v>
      </c>
      <c r="L448" s="223">
        <f t="shared" si="195"/>
        <v>0</v>
      </c>
      <c r="M448" s="223">
        <f t="shared" si="195"/>
        <v>0</v>
      </c>
      <c r="N448" s="223">
        <f t="shared" si="195"/>
        <v>0</v>
      </c>
      <c r="O448" s="223">
        <f t="shared" si="195"/>
        <v>0</v>
      </c>
      <c r="P448" s="223">
        <f t="shared" si="195"/>
        <v>0</v>
      </c>
      <c r="Q448" s="223">
        <f t="shared" si="195"/>
        <v>0</v>
      </c>
      <c r="R448" s="223">
        <f t="shared" si="195"/>
        <v>0</v>
      </c>
      <c r="S448" s="223">
        <f t="shared" si="195"/>
        <v>0</v>
      </c>
      <c r="T448" s="223">
        <f t="shared" ref="T448:AB448" si="196">IF(T60=0,0,T254/T60)</f>
        <v>0</v>
      </c>
      <c r="U448" s="223">
        <f t="shared" si="196"/>
        <v>0</v>
      </c>
      <c r="V448" s="223">
        <f t="shared" si="196"/>
        <v>0</v>
      </c>
      <c r="W448" s="223">
        <f t="shared" si="196"/>
        <v>0</v>
      </c>
      <c r="X448" s="223">
        <f t="shared" si="196"/>
        <v>0</v>
      </c>
      <c r="Y448" s="223">
        <f t="shared" si="196"/>
        <v>0</v>
      </c>
      <c r="Z448" s="223">
        <f t="shared" si="196"/>
        <v>0</v>
      </c>
      <c r="AA448" s="223">
        <f t="shared" si="196"/>
        <v>0</v>
      </c>
      <c r="AB448" s="223">
        <f t="shared" si="196"/>
        <v>0</v>
      </c>
      <c r="AC448" s="224">
        <f t="shared" si="72"/>
        <v>0</v>
      </c>
      <c r="AE448" s="530">
        <f t="shared" si="36"/>
        <v>0</v>
      </c>
      <c r="AG448" s="530">
        <f t="shared" ref="AG448" si="197">IF(AG60=0,0,AG254/AG60)</f>
        <v>0</v>
      </c>
      <c r="AI448" s="527">
        <f t="shared" ref="AI448" si="198">IF(AI60=0,0,AI254/AI60)</f>
        <v>0</v>
      </c>
      <c r="AK448" s="857"/>
    </row>
    <row r="449" spans="4:37" ht="12.75" customHeight="1" outlineLevel="1">
      <c r="D449" s="106" t="str">
        <f>'Line Items'!D1005</f>
        <v>[Rolling Stock - Vehicles Line 44]</v>
      </c>
      <c r="E449" s="89"/>
      <c r="F449" s="107" t="str">
        <f t="shared" si="39"/>
        <v>%</v>
      </c>
      <c r="G449" s="223">
        <f t="shared" ref="G449:S449" si="199">IF(G61=0,0,G255/G61)</f>
        <v>0</v>
      </c>
      <c r="H449" s="223">
        <f t="shared" si="199"/>
        <v>0</v>
      </c>
      <c r="I449" s="223">
        <f t="shared" si="199"/>
        <v>0</v>
      </c>
      <c r="J449" s="223">
        <f t="shared" si="199"/>
        <v>0</v>
      </c>
      <c r="K449" s="223">
        <f t="shared" si="199"/>
        <v>0</v>
      </c>
      <c r="L449" s="223">
        <f t="shared" si="199"/>
        <v>0</v>
      </c>
      <c r="M449" s="223">
        <f t="shared" si="199"/>
        <v>0</v>
      </c>
      <c r="N449" s="223">
        <f t="shared" si="199"/>
        <v>0</v>
      </c>
      <c r="O449" s="223">
        <f t="shared" si="199"/>
        <v>0</v>
      </c>
      <c r="P449" s="223">
        <f t="shared" si="199"/>
        <v>0</v>
      </c>
      <c r="Q449" s="223">
        <f t="shared" si="199"/>
        <v>0</v>
      </c>
      <c r="R449" s="223">
        <f t="shared" si="199"/>
        <v>0</v>
      </c>
      <c r="S449" s="223">
        <f t="shared" si="199"/>
        <v>0</v>
      </c>
      <c r="T449" s="223">
        <f t="shared" ref="T449:AB449" si="200">IF(T61=0,0,T255/T61)</f>
        <v>0</v>
      </c>
      <c r="U449" s="223">
        <f t="shared" si="200"/>
        <v>0</v>
      </c>
      <c r="V449" s="223">
        <f t="shared" si="200"/>
        <v>0</v>
      </c>
      <c r="W449" s="223">
        <f t="shared" si="200"/>
        <v>0</v>
      </c>
      <c r="X449" s="223">
        <f t="shared" si="200"/>
        <v>0</v>
      </c>
      <c r="Y449" s="223">
        <f t="shared" si="200"/>
        <v>0</v>
      </c>
      <c r="Z449" s="223">
        <f t="shared" si="200"/>
        <v>0</v>
      </c>
      <c r="AA449" s="223">
        <f t="shared" si="200"/>
        <v>0</v>
      </c>
      <c r="AB449" s="223">
        <f t="shared" si="200"/>
        <v>0</v>
      </c>
      <c r="AC449" s="224">
        <f t="shared" si="72"/>
        <v>0</v>
      </c>
      <c r="AE449" s="530">
        <f t="shared" si="36"/>
        <v>0</v>
      </c>
      <c r="AG449" s="530">
        <f t="shared" ref="AG449" si="201">IF(AG61=0,0,AG255/AG61)</f>
        <v>0</v>
      </c>
      <c r="AI449" s="527">
        <f t="shared" ref="AI449" si="202">IF(AI61=0,0,AI255/AI61)</f>
        <v>0</v>
      </c>
      <c r="AK449" s="857"/>
    </row>
    <row r="450" spans="4:37" ht="12.75" customHeight="1" outlineLevel="1">
      <c r="D450" s="106" t="str">
        <f>'Line Items'!D1006</f>
        <v>[Rolling Stock - Vehicles Line 45]</v>
      </c>
      <c r="E450" s="89"/>
      <c r="F450" s="107" t="str">
        <f t="shared" si="39"/>
        <v>%</v>
      </c>
      <c r="G450" s="223">
        <f t="shared" ref="G450:S450" si="203">IF(G62=0,0,G256/G62)</f>
        <v>0</v>
      </c>
      <c r="H450" s="223">
        <f t="shared" si="203"/>
        <v>0</v>
      </c>
      <c r="I450" s="223">
        <f t="shared" si="203"/>
        <v>0</v>
      </c>
      <c r="J450" s="223">
        <f t="shared" si="203"/>
        <v>0</v>
      </c>
      <c r="K450" s="223">
        <f t="shared" si="203"/>
        <v>0</v>
      </c>
      <c r="L450" s="223">
        <f t="shared" si="203"/>
        <v>0</v>
      </c>
      <c r="M450" s="223">
        <f t="shared" si="203"/>
        <v>0</v>
      </c>
      <c r="N450" s="223">
        <f t="shared" si="203"/>
        <v>0</v>
      </c>
      <c r="O450" s="223">
        <f t="shared" si="203"/>
        <v>0</v>
      </c>
      <c r="P450" s="223">
        <f t="shared" si="203"/>
        <v>0</v>
      </c>
      <c r="Q450" s="223">
        <f t="shared" si="203"/>
        <v>0</v>
      </c>
      <c r="R450" s="223">
        <f t="shared" si="203"/>
        <v>0</v>
      </c>
      <c r="S450" s="223">
        <f t="shared" si="203"/>
        <v>0</v>
      </c>
      <c r="T450" s="223">
        <f t="shared" ref="T450:AB450" si="204">IF(T62=0,0,T256/T62)</f>
        <v>0</v>
      </c>
      <c r="U450" s="223">
        <f t="shared" si="204"/>
        <v>0</v>
      </c>
      <c r="V450" s="223">
        <f t="shared" si="204"/>
        <v>0</v>
      </c>
      <c r="W450" s="223">
        <f t="shared" si="204"/>
        <v>0</v>
      </c>
      <c r="X450" s="223">
        <f t="shared" si="204"/>
        <v>0</v>
      </c>
      <c r="Y450" s="223">
        <f t="shared" si="204"/>
        <v>0</v>
      </c>
      <c r="Z450" s="223">
        <f t="shared" si="204"/>
        <v>0</v>
      </c>
      <c r="AA450" s="223">
        <f t="shared" si="204"/>
        <v>0</v>
      </c>
      <c r="AB450" s="223">
        <f t="shared" si="204"/>
        <v>0</v>
      </c>
      <c r="AC450" s="224">
        <f t="shared" si="72"/>
        <v>0</v>
      </c>
      <c r="AE450" s="530">
        <f t="shared" si="36"/>
        <v>0</v>
      </c>
      <c r="AG450" s="530">
        <f t="shared" ref="AG450" si="205">IF(AG62=0,0,AG256/AG62)</f>
        <v>0</v>
      </c>
      <c r="AI450" s="527">
        <f t="shared" ref="AI450" si="206">IF(AI62=0,0,AI256/AI62)</f>
        <v>0</v>
      </c>
      <c r="AK450" s="857"/>
    </row>
    <row r="451" spans="4:37" ht="12.75" customHeight="1" outlineLevel="1">
      <c r="D451" s="106" t="str">
        <f>'Line Items'!D1007</f>
        <v>[Rolling Stock - Vehicles Line 46]</v>
      </c>
      <c r="E451" s="89"/>
      <c r="F451" s="107" t="str">
        <f t="shared" si="39"/>
        <v>%</v>
      </c>
      <c r="G451" s="223">
        <f t="shared" ref="G451:S451" si="207">IF(G63=0,0,G257/G63)</f>
        <v>0</v>
      </c>
      <c r="H451" s="223">
        <f t="shared" si="207"/>
        <v>0</v>
      </c>
      <c r="I451" s="223">
        <f t="shared" si="207"/>
        <v>0</v>
      </c>
      <c r="J451" s="223">
        <f t="shared" si="207"/>
        <v>0</v>
      </c>
      <c r="K451" s="223">
        <f t="shared" si="207"/>
        <v>0</v>
      </c>
      <c r="L451" s="223">
        <f t="shared" si="207"/>
        <v>0</v>
      </c>
      <c r="M451" s="223">
        <f t="shared" si="207"/>
        <v>0</v>
      </c>
      <c r="N451" s="223">
        <f t="shared" si="207"/>
        <v>0</v>
      </c>
      <c r="O451" s="223">
        <f t="shared" si="207"/>
        <v>0</v>
      </c>
      <c r="P451" s="223">
        <f t="shared" si="207"/>
        <v>0</v>
      </c>
      <c r="Q451" s="223">
        <f t="shared" si="207"/>
        <v>0</v>
      </c>
      <c r="R451" s="223">
        <f t="shared" si="207"/>
        <v>0</v>
      </c>
      <c r="S451" s="223">
        <f t="shared" si="207"/>
        <v>0</v>
      </c>
      <c r="T451" s="223">
        <f t="shared" ref="T451:AB451" si="208">IF(T63=0,0,T257/T63)</f>
        <v>0</v>
      </c>
      <c r="U451" s="223">
        <f t="shared" si="208"/>
        <v>0</v>
      </c>
      <c r="V451" s="223">
        <f t="shared" si="208"/>
        <v>0</v>
      </c>
      <c r="W451" s="223">
        <f t="shared" si="208"/>
        <v>0</v>
      </c>
      <c r="X451" s="223">
        <f t="shared" si="208"/>
        <v>0</v>
      </c>
      <c r="Y451" s="223">
        <f t="shared" si="208"/>
        <v>0</v>
      </c>
      <c r="Z451" s="223">
        <f t="shared" si="208"/>
        <v>0</v>
      </c>
      <c r="AA451" s="223">
        <f t="shared" si="208"/>
        <v>0</v>
      </c>
      <c r="AB451" s="223">
        <f t="shared" si="208"/>
        <v>0</v>
      </c>
      <c r="AC451" s="224">
        <f t="shared" si="72"/>
        <v>0</v>
      </c>
      <c r="AE451" s="530">
        <f t="shared" si="36"/>
        <v>0</v>
      </c>
      <c r="AG451" s="530">
        <f t="shared" ref="AG451" si="209">IF(AG63=0,0,AG257/AG63)</f>
        <v>0</v>
      </c>
      <c r="AI451" s="527">
        <f t="shared" ref="AI451" si="210">IF(AI63=0,0,AI257/AI63)</f>
        <v>0</v>
      </c>
      <c r="AK451" s="857"/>
    </row>
    <row r="452" spans="4:37" ht="12.75" customHeight="1" outlineLevel="1">
      <c r="D452" s="106" t="str">
        <f>'Line Items'!D1008</f>
        <v>[Rolling Stock - Vehicles Line 47]</v>
      </c>
      <c r="E452" s="89"/>
      <c r="F452" s="107" t="str">
        <f t="shared" si="39"/>
        <v>%</v>
      </c>
      <c r="G452" s="223">
        <f t="shared" ref="G452:S452" si="211">IF(G64=0,0,G258/G64)</f>
        <v>0</v>
      </c>
      <c r="H452" s="223">
        <f t="shared" si="211"/>
        <v>0</v>
      </c>
      <c r="I452" s="223">
        <f t="shared" si="211"/>
        <v>0</v>
      </c>
      <c r="J452" s="223">
        <f t="shared" si="211"/>
        <v>0</v>
      </c>
      <c r="K452" s="223">
        <f t="shared" si="211"/>
        <v>0</v>
      </c>
      <c r="L452" s="223">
        <f t="shared" si="211"/>
        <v>0</v>
      </c>
      <c r="M452" s="223">
        <f t="shared" si="211"/>
        <v>0</v>
      </c>
      <c r="N452" s="223">
        <f t="shared" si="211"/>
        <v>0</v>
      </c>
      <c r="O452" s="223">
        <f t="shared" si="211"/>
        <v>0</v>
      </c>
      <c r="P452" s="223">
        <f t="shared" si="211"/>
        <v>0</v>
      </c>
      <c r="Q452" s="223">
        <f t="shared" si="211"/>
        <v>0</v>
      </c>
      <c r="R452" s="223">
        <f t="shared" si="211"/>
        <v>0</v>
      </c>
      <c r="S452" s="223">
        <f t="shared" si="211"/>
        <v>0</v>
      </c>
      <c r="T452" s="223">
        <f t="shared" ref="T452:AB452" si="212">IF(T64=0,0,T258/T64)</f>
        <v>0</v>
      </c>
      <c r="U452" s="223">
        <f t="shared" si="212"/>
        <v>0</v>
      </c>
      <c r="V452" s="223">
        <f t="shared" si="212"/>
        <v>0</v>
      </c>
      <c r="W452" s="223">
        <f t="shared" si="212"/>
        <v>0</v>
      </c>
      <c r="X452" s="223">
        <f t="shared" si="212"/>
        <v>0</v>
      </c>
      <c r="Y452" s="223">
        <f t="shared" si="212"/>
        <v>0</v>
      </c>
      <c r="Z452" s="223">
        <f t="shared" si="212"/>
        <v>0</v>
      </c>
      <c r="AA452" s="223">
        <f t="shared" si="212"/>
        <v>0</v>
      </c>
      <c r="AB452" s="223">
        <f t="shared" si="212"/>
        <v>0</v>
      </c>
      <c r="AC452" s="224">
        <f t="shared" si="72"/>
        <v>0</v>
      </c>
      <c r="AE452" s="530">
        <f t="shared" si="36"/>
        <v>0</v>
      </c>
      <c r="AG452" s="530">
        <f t="shared" ref="AG452" si="213">IF(AG64=0,0,AG258/AG64)</f>
        <v>0</v>
      </c>
      <c r="AI452" s="527">
        <f t="shared" ref="AI452" si="214">IF(AI64=0,0,AI258/AI64)</f>
        <v>0</v>
      </c>
      <c r="AK452" s="857"/>
    </row>
    <row r="453" spans="4:37" ht="12.75" customHeight="1" outlineLevel="1">
      <c r="D453" s="106" t="str">
        <f>'Line Items'!D1009</f>
        <v>[Rolling Stock - Vehicles Line 48]</v>
      </c>
      <c r="E453" s="89"/>
      <c r="F453" s="107" t="str">
        <f t="shared" si="39"/>
        <v>%</v>
      </c>
      <c r="G453" s="223">
        <f t="shared" ref="G453:S453" si="215">IF(G65=0,0,G259/G65)</f>
        <v>0</v>
      </c>
      <c r="H453" s="223">
        <f t="shared" si="215"/>
        <v>0</v>
      </c>
      <c r="I453" s="223">
        <f t="shared" si="215"/>
        <v>0</v>
      </c>
      <c r="J453" s="223">
        <f t="shared" si="215"/>
        <v>0</v>
      </c>
      <c r="K453" s="223">
        <f t="shared" si="215"/>
        <v>0</v>
      </c>
      <c r="L453" s="223">
        <f t="shared" si="215"/>
        <v>0</v>
      </c>
      <c r="M453" s="223">
        <f t="shared" si="215"/>
        <v>0</v>
      </c>
      <c r="N453" s="223">
        <f t="shared" si="215"/>
        <v>0</v>
      </c>
      <c r="O453" s="223">
        <f t="shared" si="215"/>
        <v>0</v>
      </c>
      <c r="P453" s="223">
        <f t="shared" si="215"/>
        <v>0</v>
      </c>
      <c r="Q453" s="223">
        <f t="shared" si="215"/>
        <v>0</v>
      </c>
      <c r="R453" s="223">
        <f t="shared" si="215"/>
        <v>0</v>
      </c>
      <c r="S453" s="223">
        <f t="shared" si="215"/>
        <v>0</v>
      </c>
      <c r="T453" s="223">
        <f t="shared" ref="T453:AB453" si="216">IF(T65=0,0,T259/T65)</f>
        <v>0</v>
      </c>
      <c r="U453" s="223">
        <f t="shared" si="216"/>
        <v>0</v>
      </c>
      <c r="V453" s="223">
        <f t="shared" si="216"/>
        <v>0</v>
      </c>
      <c r="W453" s="223">
        <f t="shared" si="216"/>
        <v>0</v>
      </c>
      <c r="X453" s="223">
        <f t="shared" si="216"/>
        <v>0</v>
      </c>
      <c r="Y453" s="223">
        <f t="shared" si="216"/>
        <v>0</v>
      </c>
      <c r="Z453" s="223">
        <f t="shared" si="216"/>
        <v>0</v>
      </c>
      <c r="AA453" s="223">
        <f t="shared" si="216"/>
        <v>0</v>
      </c>
      <c r="AB453" s="223">
        <f t="shared" si="216"/>
        <v>0</v>
      </c>
      <c r="AC453" s="224">
        <f t="shared" ref="AC453" si="217">IF(AC65=0,0,AC259/AC65)</f>
        <v>0</v>
      </c>
      <c r="AE453" s="530">
        <f t="shared" ref="AE453" si="218">IF(AE65=0,0,AE259/AE65)</f>
        <v>0</v>
      </c>
      <c r="AG453" s="530">
        <f t="shared" ref="AG453" si="219">IF(AG65=0,0,AG259/AG65)</f>
        <v>0</v>
      </c>
      <c r="AI453" s="527">
        <f t="shared" ref="AI453" si="220">IF(AI65=0,0,AI259/AI65)</f>
        <v>0</v>
      </c>
      <c r="AK453" s="857"/>
    </row>
    <row r="454" spans="4:37" ht="12.75" customHeight="1" outlineLevel="1">
      <c r="D454" s="106" t="str">
        <f>'Line Items'!D1010</f>
        <v>[Rolling Stock - Vehicles Line 49]</v>
      </c>
      <c r="E454" s="89"/>
      <c r="F454" s="107" t="str">
        <f t="shared" si="39"/>
        <v>%</v>
      </c>
      <c r="G454" s="223">
        <f t="shared" ref="G454:S454" si="221">IF(G66=0,0,G260/G66)</f>
        <v>0</v>
      </c>
      <c r="H454" s="223">
        <f t="shared" si="221"/>
        <v>0</v>
      </c>
      <c r="I454" s="223">
        <f t="shared" si="221"/>
        <v>0</v>
      </c>
      <c r="J454" s="223">
        <f t="shared" si="221"/>
        <v>0</v>
      </c>
      <c r="K454" s="223">
        <f t="shared" si="221"/>
        <v>0</v>
      </c>
      <c r="L454" s="223">
        <f t="shared" si="221"/>
        <v>0</v>
      </c>
      <c r="M454" s="223">
        <f t="shared" si="221"/>
        <v>0</v>
      </c>
      <c r="N454" s="223">
        <f t="shared" si="221"/>
        <v>0</v>
      </c>
      <c r="O454" s="223">
        <f t="shared" si="221"/>
        <v>0</v>
      </c>
      <c r="P454" s="223">
        <f t="shared" si="221"/>
        <v>0</v>
      </c>
      <c r="Q454" s="223">
        <f t="shared" si="221"/>
        <v>0</v>
      </c>
      <c r="R454" s="223">
        <f t="shared" si="221"/>
        <v>0</v>
      </c>
      <c r="S454" s="223">
        <f t="shared" si="221"/>
        <v>0</v>
      </c>
      <c r="T454" s="223">
        <f t="shared" ref="T454:AB454" si="222">IF(T66=0,0,T260/T66)</f>
        <v>0</v>
      </c>
      <c r="U454" s="223">
        <f t="shared" si="222"/>
        <v>0</v>
      </c>
      <c r="V454" s="223">
        <f t="shared" si="222"/>
        <v>0</v>
      </c>
      <c r="W454" s="223">
        <f t="shared" si="222"/>
        <v>0</v>
      </c>
      <c r="X454" s="223">
        <f t="shared" si="222"/>
        <v>0</v>
      </c>
      <c r="Y454" s="223">
        <f t="shared" si="222"/>
        <v>0</v>
      </c>
      <c r="Z454" s="223">
        <f t="shared" si="222"/>
        <v>0</v>
      </c>
      <c r="AA454" s="223">
        <f t="shared" si="222"/>
        <v>0</v>
      </c>
      <c r="AB454" s="223">
        <f t="shared" si="222"/>
        <v>0</v>
      </c>
      <c r="AC454" s="224">
        <f t="shared" ref="AC454" si="223">IF(AC66=0,0,AC260/AC66)</f>
        <v>0</v>
      </c>
      <c r="AE454" s="530">
        <f t="shared" ref="AE454" si="224">IF(AE66=0,0,AE260/AE66)</f>
        <v>0</v>
      </c>
      <c r="AG454" s="530">
        <f t="shared" ref="AG454:AG464" si="225">IF(AG66=0,0,AG260/AG66)</f>
        <v>0</v>
      </c>
      <c r="AI454" s="527">
        <f t="shared" ref="AI454:AI464" si="226">IF(AI66=0,0,AI260/AI66)</f>
        <v>0</v>
      </c>
      <c r="AK454" s="857"/>
    </row>
    <row r="455" spans="4:37" ht="12.75" customHeight="1" outlineLevel="1">
      <c r="D455" s="106" t="str">
        <f>'Line Items'!D1011</f>
        <v>[Rolling Stock - Vehicles Line 50]</v>
      </c>
      <c r="E455" s="89"/>
      <c r="F455" s="107" t="str">
        <f t="shared" si="39"/>
        <v>%</v>
      </c>
      <c r="G455" s="223">
        <f t="shared" ref="G455:S455" si="227">IF(G67=0,0,G261/G67)</f>
        <v>0</v>
      </c>
      <c r="H455" s="223">
        <f t="shared" si="227"/>
        <v>0</v>
      </c>
      <c r="I455" s="223">
        <f t="shared" si="227"/>
        <v>0</v>
      </c>
      <c r="J455" s="223">
        <f t="shared" si="227"/>
        <v>0</v>
      </c>
      <c r="K455" s="223">
        <f t="shared" si="227"/>
        <v>0</v>
      </c>
      <c r="L455" s="223">
        <f t="shared" si="227"/>
        <v>0</v>
      </c>
      <c r="M455" s="223">
        <f t="shared" si="227"/>
        <v>0</v>
      </c>
      <c r="N455" s="223">
        <f t="shared" si="227"/>
        <v>0</v>
      </c>
      <c r="O455" s="223">
        <f t="shared" si="227"/>
        <v>0</v>
      </c>
      <c r="P455" s="223">
        <f t="shared" si="227"/>
        <v>0</v>
      </c>
      <c r="Q455" s="223">
        <f t="shared" si="227"/>
        <v>0</v>
      </c>
      <c r="R455" s="223">
        <f t="shared" si="227"/>
        <v>0</v>
      </c>
      <c r="S455" s="223">
        <f t="shared" si="227"/>
        <v>0</v>
      </c>
      <c r="T455" s="223">
        <f t="shared" ref="T455:AB455" si="228">IF(T67=0,0,T261/T67)</f>
        <v>0</v>
      </c>
      <c r="U455" s="223">
        <f t="shared" si="228"/>
        <v>0</v>
      </c>
      <c r="V455" s="223">
        <f t="shared" si="228"/>
        <v>0</v>
      </c>
      <c r="W455" s="223">
        <f t="shared" si="228"/>
        <v>0</v>
      </c>
      <c r="X455" s="223">
        <f t="shared" si="228"/>
        <v>0</v>
      </c>
      <c r="Y455" s="223">
        <f t="shared" si="228"/>
        <v>0</v>
      </c>
      <c r="Z455" s="223">
        <f t="shared" si="228"/>
        <v>0</v>
      </c>
      <c r="AA455" s="223">
        <f t="shared" si="228"/>
        <v>0</v>
      </c>
      <c r="AB455" s="223">
        <f t="shared" si="228"/>
        <v>0</v>
      </c>
      <c r="AC455" s="224">
        <f t="shared" ref="AC455:AC464" si="229">IF(AC67=0,0,AC261/AC67)</f>
        <v>0</v>
      </c>
      <c r="AE455" s="530">
        <f t="shared" ref="AE455:AE464" si="230">IF(AE67=0,0,AE261/AE67)</f>
        <v>0</v>
      </c>
      <c r="AG455" s="530">
        <f t="shared" si="225"/>
        <v>0</v>
      </c>
      <c r="AI455" s="527">
        <f t="shared" si="226"/>
        <v>0</v>
      </c>
      <c r="AK455" s="857"/>
    </row>
    <row r="456" spans="4:37" ht="12.75" customHeight="1" outlineLevel="1">
      <c r="D456" s="106" t="str">
        <f>'Line Items'!D1012</f>
        <v>[Rolling Stock - Vehicles Line 51]</v>
      </c>
      <c r="E456" s="89"/>
      <c r="F456" s="107" t="str">
        <f t="shared" si="39"/>
        <v>%</v>
      </c>
      <c r="G456" s="223">
        <f t="shared" ref="G456:S456" si="231">IF(G68=0,0,G262/G68)</f>
        <v>0</v>
      </c>
      <c r="H456" s="223">
        <f t="shared" si="231"/>
        <v>0</v>
      </c>
      <c r="I456" s="223">
        <f t="shared" si="231"/>
        <v>0</v>
      </c>
      <c r="J456" s="223">
        <f t="shared" si="231"/>
        <v>0</v>
      </c>
      <c r="K456" s="223">
        <f t="shared" si="231"/>
        <v>0</v>
      </c>
      <c r="L456" s="223">
        <f t="shared" si="231"/>
        <v>0</v>
      </c>
      <c r="M456" s="223">
        <f t="shared" si="231"/>
        <v>0</v>
      </c>
      <c r="N456" s="223">
        <f t="shared" si="231"/>
        <v>0</v>
      </c>
      <c r="O456" s="223">
        <f t="shared" si="231"/>
        <v>0</v>
      </c>
      <c r="P456" s="223">
        <f t="shared" si="231"/>
        <v>0</v>
      </c>
      <c r="Q456" s="223">
        <f t="shared" si="231"/>
        <v>0</v>
      </c>
      <c r="R456" s="223">
        <f t="shared" si="231"/>
        <v>0</v>
      </c>
      <c r="S456" s="223">
        <f t="shared" si="231"/>
        <v>0</v>
      </c>
      <c r="T456" s="223">
        <f t="shared" ref="T456:AB456" si="232">IF(T68=0,0,T262/T68)</f>
        <v>0</v>
      </c>
      <c r="U456" s="223">
        <f t="shared" si="232"/>
        <v>0</v>
      </c>
      <c r="V456" s="223">
        <f t="shared" si="232"/>
        <v>0</v>
      </c>
      <c r="W456" s="223">
        <f t="shared" si="232"/>
        <v>0</v>
      </c>
      <c r="X456" s="223">
        <f t="shared" si="232"/>
        <v>0</v>
      </c>
      <c r="Y456" s="223">
        <f t="shared" si="232"/>
        <v>0</v>
      </c>
      <c r="Z456" s="223">
        <f t="shared" si="232"/>
        <v>0</v>
      </c>
      <c r="AA456" s="223">
        <f t="shared" si="232"/>
        <v>0</v>
      </c>
      <c r="AB456" s="223">
        <f t="shared" si="232"/>
        <v>0</v>
      </c>
      <c r="AC456" s="224">
        <f t="shared" si="229"/>
        <v>0</v>
      </c>
      <c r="AE456" s="530">
        <f t="shared" si="230"/>
        <v>0</v>
      </c>
      <c r="AG456" s="530">
        <f t="shared" si="225"/>
        <v>0</v>
      </c>
      <c r="AI456" s="527">
        <f t="shared" si="226"/>
        <v>0</v>
      </c>
      <c r="AK456" s="857"/>
    </row>
    <row r="457" spans="4:37" ht="12.75" customHeight="1" outlineLevel="1">
      <c r="D457" s="106" t="str">
        <f>'Line Items'!D1013</f>
        <v>[Rolling Stock - Vehicles Line 52]</v>
      </c>
      <c r="E457" s="89"/>
      <c r="F457" s="107" t="str">
        <f t="shared" si="39"/>
        <v>%</v>
      </c>
      <c r="G457" s="223">
        <f t="shared" ref="G457:S457" si="233">IF(G69=0,0,G263/G69)</f>
        <v>0</v>
      </c>
      <c r="H457" s="223">
        <f t="shared" si="233"/>
        <v>0</v>
      </c>
      <c r="I457" s="223">
        <f t="shared" si="233"/>
        <v>0</v>
      </c>
      <c r="J457" s="223">
        <f t="shared" si="233"/>
        <v>0</v>
      </c>
      <c r="K457" s="223">
        <f t="shared" si="233"/>
        <v>0</v>
      </c>
      <c r="L457" s="223">
        <f t="shared" si="233"/>
        <v>0</v>
      </c>
      <c r="M457" s="223">
        <f t="shared" si="233"/>
        <v>0</v>
      </c>
      <c r="N457" s="223">
        <f t="shared" si="233"/>
        <v>0</v>
      </c>
      <c r="O457" s="223">
        <f t="shared" si="233"/>
        <v>0</v>
      </c>
      <c r="P457" s="223">
        <f t="shared" si="233"/>
        <v>0</v>
      </c>
      <c r="Q457" s="223">
        <f t="shared" si="233"/>
        <v>0</v>
      </c>
      <c r="R457" s="223">
        <f t="shared" si="233"/>
        <v>0</v>
      </c>
      <c r="S457" s="223">
        <f t="shared" si="233"/>
        <v>0</v>
      </c>
      <c r="T457" s="223">
        <f t="shared" ref="T457:AB457" si="234">IF(T69=0,0,T263/T69)</f>
        <v>0</v>
      </c>
      <c r="U457" s="223">
        <f t="shared" si="234"/>
        <v>0</v>
      </c>
      <c r="V457" s="223">
        <f t="shared" si="234"/>
        <v>0</v>
      </c>
      <c r="W457" s="223">
        <f t="shared" si="234"/>
        <v>0</v>
      </c>
      <c r="X457" s="223">
        <f t="shared" si="234"/>
        <v>0</v>
      </c>
      <c r="Y457" s="223">
        <f t="shared" si="234"/>
        <v>0</v>
      </c>
      <c r="Z457" s="223">
        <f t="shared" si="234"/>
        <v>0</v>
      </c>
      <c r="AA457" s="223">
        <f t="shared" si="234"/>
        <v>0</v>
      </c>
      <c r="AB457" s="223">
        <f t="shared" si="234"/>
        <v>0</v>
      </c>
      <c r="AC457" s="224">
        <f t="shared" si="229"/>
        <v>0</v>
      </c>
      <c r="AE457" s="530">
        <f t="shared" si="230"/>
        <v>0</v>
      </c>
      <c r="AG457" s="530">
        <f t="shared" si="225"/>
        <v>0</v>
      </c>
      <c r="AI457" s="527">
        <f t="shared" si="226"/>
        <v>0</v>
      </c>
      <c r="AK457" s="857"/>
    </row>
    <row r="458" spans="4:37" ht="12.75" customHeight="1" outlineLevel="1">
      <c r="D458" s="106" t="str">
        <f>'Line Items'!D1014</f>
        <v>[Rolling Stock - Vehicles Line 53]</v>
      </c>
      <c r="E458" s="89"/>
      <c r="F458" s="107" t="str">
        <f t="shared" si="39"/>
        <v>%</v>
      </c>
      <c r="G458" s="223">
        <f t="shared" ref="G458:S458" si="235">IF(G70=0,0,G264/G70)</f>
        <v>0</v>
      </c>
      <c r="H458" s="223">
        <f t="shared" si="235"/>
        <v>0</v>
      </c>
      <c r="I458" s="223">
        <f t="shared" si="235"/>
        <v>0</v>
      </c>
      <c r="J458" s="223">
        <f t="shared" si="235"/>
        <v>0</v>
      </c>
      <c r="K458" s="223">
        <f t="shared" si="235"/>
        <v>0</v>
      </c>
      <c r="L458" s="223">
        <f t="shared" si="235"/>
        <v>0</v>
      </c>
      <c r="M458" s="223">
        <f t="shared" si="235"/>
        <v>0</v>
      </c>
      <c r="N458" s="223">
        <f t="shared" si="235"/>
        <v>0</v>
      </c>
      <c r="O458" s="223">
        <f t="shared" si="235"/>
        <v>0</v>
      </c>
      <c r="P458" s="223">
        <f t="shared" si="235"/>
        <v>0</v>
      </c>
      <c r="Q458" s="223">
        <f t="shared" si="235"/>
        <v>0</v>
      </c>
      <c r="R458" s="223">
        <f t="shared" si="235"/>
        <v>0</v>
      </c>
      <c r="S458" s="223">
        <f t="shared" si="235"/>
        <v>0</v>
      </c>
      <c r="T458" s="223">
        <f t="shared" ref="T458:AB458" si="236">IF(T70=0,0,T264/T70)</f>
        <v>0</v>
      </c>
      <c r="U458" s="223">
        <f t="shared" si="236"/>
        <v>0</v>
      </c>
      <c r="V458" s="223">
        <f t="shared" si="236"/>
        <v>0</v>
      </c>
      <c r="W458" s="223">
        <f t="shared" si="236"/>
        <v>0</v>
      </c>
      <c r="X458" s="223">
        <f t="shared" si="236"/>
        <v>0</v>
      </c>
      <c r="Y458" s="223">
        <f t="shared" si="236"/>
        <v>0</v>
      </c>
      <c r="Z458" s="223">
        <f t="shared" si="236"/>
        <v>0</v>
      </c>
      <c r="AA458" s="223">
        <f t="shared" si="236"/>
        <v>0</v>
      </c>
      <c r="AB458" s="223">
        <f t="shared" si="236"/>
        <v>0</v>
      </c>
      <c r="AC458" s="224">
        <f t="shared" si="229"/>
        <v>0</v>
      </c>
      <c r="AE458" s="530">
        <f t="shared" si="230"/>
        <v>0</v>
      </c>
      <c r="AG458" s="530">
        <f t="shared" si="225"/>
        <v>0</v>
      </c>
      <c r="AI458" s="527">
        <f t="shared" si="226"/>
        <v>0</v>
      </c>
      <c r="AK458" s="857"/>
    </row>
    <row r="459" spans="4:37" ht="12.75" customHeight="1" outlineLevel="1">
      <c r="D459" s="106" t="str">
        <f>'Line Items'!D1015</f>
        <v>[Rolling Stock - Vehicles Line 54]</v>
      </c>
      <c r="E459" s="89"/>
      <c r="F459" s="107" t="str">
        <f t="shared" si="39"/>
        <v>%</v>
      </c>
      <c r="G459" s="223">
        <f t="shared" ref="G459:S459" si="237">IF(G71=0,0,G265/G71)</f>
        <v>0</v>
      </c>
      <c r="H459" s="223">
        <f t="shared" si="237"/>
        <v>0</v>
      </c>
      <c r="I459" s="223">
        <f t="shared" si="237"/>
        <v>0</v>
      </c>
      <c r="J459" s="223">
        <f t="shared" si="237"/>
        <v>0</v>
      </c>
      <c r="K459" s="223">
        <f t="shared" si="237"/>
        <v>0</v>
      </c>
      <c r="L459" s="223">
        <f t="shared" si="237"/>
        <v>0</v>
      </c>
      <c r="M459" s="223">
        <f t="shared" si="237"/>
        <v>0</v>
      </c>
      <c r="N459" s="223">
        <f t="shared" si="237"/>
        <v>0</v>
      </c>
      <c r="O459" s="223">
        <f t="shared" si="237"/>
        <v>0</v>
      </c>
      <c r="P459" s="223">
        <f t="shared" si="237"/>
        <v>0</v>
      </c>
      <c r="Q459" s="223">
        <f t="shared" si="237"/>
        <v>0</v>
      </c>
      <c r="R459" s="223">
        <f t="shared" si="237"/>
        <v>0</v>
      </c>
      <c r="S459" s="223">
        <f t="shared" si="237"/>
        <v>0</v>
      </c>
      <c r="T459" s="223">
        <f t="shared" ref="T459:AB459" si="238">IF(T71=0,0,T265/T71)</f>
        <v>0</v>
      </c>
      <c r="U459" s="223">
        <f t="shared" si="238"/>
        <v>0</v>
      </c>
      <c r="V459" s="223">
        <f t="shared" si="238"/>
        <v>0</v>
      </c>
      <c r="W459" s="223">
        <f t="shared" si="238"/>
        <v>0</v>
      </c>
      <c r="X459" s="223">
        <f t="shared" si="238"/>
        <v>0</v>
      </c>
      <c r="Y459" s="223">
        <f t="shared" si="238"/>
        <v>0</v>
      </c>
      <c r="Z459" s="223">
        <f t="shared" si="238"/>
        <v>0</v>
      </c>
      <c r="AA459" s="223">
        <f t="shared" si="238"/>
        <v>0</v>
      </c>
      <c r="AB459" s="223">
        <f t="shared" si="238"/>
        <v>0</v>
      </c>
      <c r="AC459" s="224">
        <f t="shared" si="229"/>
        <v>0</v>
      </c>
      <c r="AE459" s="530">
        <f t="shared" si="230"/>
        <v>0</v>
      </c>
      <c r="AG459" s="530">
        <f t="shared" si="225"/>
        <v>0</v>
      </c>
      <c r="AI459" s="527">
        <f t="shared" si="226"/>
        <v>0</v>
      </c>
      <c r="AK459" s="857"/>
    </row>
    <row r="460" spans="4:37" ht="12.75" customHeight="1" outlineLevel="1">
      <c r="D460" s="106" t="str">
        <f>'Line Items'!D1016</f>
        <v>[Rolling Stock - Vehicles Line 55]</v>
      </c>
      <c r="E460" s="89"/>
      <c r="F460" s="107" t="str">
        <f t="shared" si="39"/>
        <v>%</v>
      </c>
      <c r="G460" s="223">
        <f t="shared" ref="G460:S460" si="239">IF(G72=0,0,G266/G72)</f>
        <v>0</v>
      </c>
      <c r="H460" s="223">
        <f t="shared" si="239"/>
        <v>0</v>
      </c>
      <c r="I460" s="223">
        <f t="shared" si="239"/>
        <v>0</v>
      </c>
      <c r="J460" s="223">
        <f t="shared" si="239"/>
        <v>0</v>
      </c>
      <c r="K460" s="223">
        <f t="shared" si="239"/>
        <v>0</v>
      </c>
      <c r="L460" s="223">
        <f t="shared" si="239"/>
        <v>0</v>
      </c>
      <c r="M460" s="223">
        <f t="shared" si="239"/>
        <v>0</v>
      </c>
      <c r="N460" s="223">
        <f t="shared" si="239"/>
        <v>0</v>
      </c>
      <c r="O460" s="223">
        <f t="shared" si="239"/>
        <v>0</v>
      </c>
      <c r="P460" s="223">
        <f t="shared" si="239"/>
        <v>0</v>
      </c>
      <c r="Q460" s="223">
        <f t="shared" si="239"/>
        <v>0</v>
      </c>
      <c r="R460" s="223">
        <f t="shared" si="239"/>
        <v>0</v>
      </c>
      <c r="S460" s="223">
        <f t="shared" si="239"/>
        <v>0</v>
      </c>
      <c r="T460" s="223">
        <f t="shared" ref="T460:AB460" si="240">IF(T72=0,0,T266/T72)</f>
        <v>0</v>
      </c>
      <c r="U460" s="223">
        <f t="shared" si="240"/>
        <v>0</v>
      </c>
      <c r="V460" s="223">
        <f t="shared" si="240"/>
        <v>0</v>
      </c>
      <c r="W460" s="223">
        <f t="shared" si="240"/>
        <v>0</v>
      </c>
      <c r="X460" s="223">
        <f t="shared" si="240"/>
        <v>0</v>
      </c>
      <c r="Y460" s="223">
        <f t="shared" si="240"/>
        <v>0</v>
      </c>
      <c r="Z460" s="223">
        <f t="shared" si="240"/>
        <v>0</v>
      </c>
      <c r="AA460" s="223">
        <f t="shared" si="240"/>
        <v>0</v>
      </c>
      <c r="AB460" s="223">
        <f t="shared" si="240"/>
        <v>0</v>
      </c>
      <c r="AC460" s="224">
        <f t="shared" si="229"/>
        <v>0</v>
      </c>
      <c r="AE460" s="530">
        <f t="shared" si="230"/>
        <v>0</v>
      </c>
      <c r="AG460" s="530">
        <f t="shared" si="225"/>
        <v>0</v>
      </c>
      <c r="AI460" s="527">
        <f t="shared" si="226"/>
        <v>0</v>
      </c>
      <c r="AK460" s="857"/>
    </row>
    <row r="461" spans="4:37" ht="12.75" customHeight="1" outlineLevel="1">
      <c r="D461" s="106" t="str">
        <f>'Line Items'!D1017</f>
        <v>[Rolling Stock - Vehicles Line 56]</v>
      </c>
      <c r="E461" s="89"/>
      <c r="F461" s="107" t="str">
        <f t="shared" si="39"/>
        <v>%</v>
      </c>
      <c r="G461" s="223">
        <f t="shared" ref="G461:S461" si="241">IF(G73=0,0,G267/G73)</f>
        <v>0</v>
      </c>
      <c r="H461" s="223">
        <f t="shared" si="241"/>
        <v>0</v>
      </c>
      <c r="I461" s="223">
        <f t="shared" si="241"/>
        <v>0</v>
      </c>
      <c r="J461" s="223">
        <f t="shared" si="241"/>
        <v>0</v>
      </c>
      <c r="K461" s="223">
        <f t="shared" si="241"/>
        <v>0</v>
      </c>
      <c r="L461" s="223">
        <f t="shared" si="241"/>
        <v>0</v>
      </c>
      <c r="M461" s="223">
        <f t="shared" si="241"/>
        <v>0</v>
      </c>
      <c r="N461" s="223">
        <f t="shared" si="241"/>
        <v>0</v>
      </c>
      <c r="O461" s="223">
        <f t="shared" si="241"/>
        <v>0</v>
      </c>
      <c r="P461" s="223">
        <f t="shared" si="241"/>
        <v>0</v>
      </c>
      <c r="Q461" s="223">
        <f t="shared" si="241"/>
        <v>0</v>
      </c>
      <c r="R461" s="223">
        <f t="shared" si="241"/>
        <v>0</v>
      </c>
      <c r="S461" s="223">
        <f t="shared" si="241"/>
        <v>0</v>
      </c>
      <c r="T461" s="223">
        <f t="shared" ref="T461:AB461" si="242">IF(T73=0,0,T267/T73)</f>
        <v>0</v>
      </c>
      <c r="U461" s="223">
        <f t="shared" si="242"/>
        <v>0</v>
      </c>
      <c r="V461" s="223">
        <f t="shared" si="242"/>
        <v>0</v>
      </c>
      <c r="W461" s="223">
        <f t="shared" si="242"/>
        <v>0</v>
      </c>
      <c r="X461" s="223">
        <f t="shared" si="242"/>
        <v>0</v>
      </c>
      <c r="Y461" s="223">
        <f t="shared" si="242"/>
        <v>0</v>
      </c>
      <c r="Z461" s="223">
        <f t="shared" si="242"/>
        <v>0</v>
      </c>
      <c r="AA461" s="223">
        <f t="shared" si="242"/>
        <v>0</v>
      </c>
      <c r="AB461" s="223">
        <f t="shared" si="242"/>
        <v>0</v>
      </c>
      <c r="AC461" s="224">
        <f t="shared" si="229"/>
        <v>0</v>
      </c>
      <c r="AE461" s="530">
        <f t="shared" si="230"/>
        <v>0</v>
      </c>
      <c r="AG461" s="530">
        <f t="shared" si="225"/>
        <v>0</v>
      </c>
      <c r="AI461" s="527">
        <f t="shared" si="226"/>
        <v>0</v>
      </c>
      <c r="AK461" s="857"/>
    </row>
    <row r="462" spans="4:37" ht="12.75" customHeight="1" outlineLevel="1">
      <c r="D462" s="106" t="str">
        <f>'Line Items'!D1018</f>
        <v>[Rolling Stock - Vehicles Line 57]</v>
      </c>
      <c r="E462" s="89"/>
      <c r="F462" s="107" t="str">
        <f t="shared" si="39"/>
        <v>%</v>
      </c>
      <c r="G462" s="223">
        <f t="shared" ref="G462:S462" si="243">IF(G74=0,0,G268/G74)</f>
        <v>0</v>
      </c>
      <c r="H462" s="223">
        <f t="shared" si="243"/>
        <v>0</v>
      </c>
      <c r="I462" s="223">
        <f t="shared" si="243"/>
        <v>0</v>
      </c>
      <c r="J462" s="223">
        <f t="shared" si="243"/>
        <v>0</v>
      </c>
      <c r="K462" s="223">
        <f t="shared" si="243"/>
        <v>0</v>
      </c>
      <c r="L462" s="223">
        <f t="shared" si="243"/>
        <v>0</v>
      </c>
      <c r="M462" s="223">
        <f t="shared" si="243"/>
        <v>0</v>
      </c>
      <c r="N462" s="223">
        <f t="shared" si="243"/>
        <v>0</v>
      </c>
      <c r="O462" s="223">
        <f t="shared" si="243"/>
        <v>0</v>
      </c>
      <c r="P462" s="223">
        <f t="shared" si="243"/>
        <v>0</v>
      </c>
      <c r="Q462" s="223">
        <f t="shared" si="243"/>
        <v>0</v>
      </c>
      <c r="R462" s="223">
        <f t="shared" si="243"/>
        <v>0</v>
      </c>
      <c r="S462" s="223">
        <f t="shared" si="243"/>
        <v>0</v>
      </c>
      <c r="T462" s="223">
        <f t="shared" ref="T462:AB462" si="244">IF(T74=0,0,T268/T74)</f>
        <v>0</v>
      </c>
      <c r="U462" s="223">
        <f t="shared" si="244"/>
        <v>0</v>
      </c>
      <c r="V462" s="223">
        <f t="shared" si="244"/>
        <v>0</v>
      </c>
      <c r="W462" s="223">
        <f t="shared" si="244"/>
        <v>0</v>
      </c>
      <c r="X462" s="223">
        <f t="shared" si="244"/>
        <v>0</v>
      </c>
      <c r="Y462" s="223">
        <f t="shared" si="244"/>
        <v>0</v>
      </c>
      <c r="Z462" s="223">
        <f t="shared" si="244"/>
        <v>0</v>
      </c>
      <c r="AA462" s="223">
        <f t="shared" si="244"/>
        <v>0</v>
      </c>
      <c r="AB462" s="223">
        <f t="shared" si="244"/>
        <v>0</v>
      </c>
      <c r="AC462" s="224">
        <f t="shared" si="229"/>
        <v>0</v>
      </c>
      <c r="AE462" s="530">
        <f t="shared" si="230"/>
        <v>0</v>
      </c>
      <c r="AG462" s="530">
        <f t="shared" si="225"/>
        <v>0</v>
      </c>
      <c r="AI462" s="527">
        <f t="shared" si="226"/>
        <v>0</v>
      </c>
      <c r="AK462" s="857"/>
    </row>
    <row r="463" spans="4:37" ht="12.75" customHeight="1" outlineLevel="1">
      <c r="D463" s="106" t="str">
        <f>'Line Items'!D1019</f>
        <v>[Rolling Stock - Vehicles Line 58]</v>
      </c>
      <c r="E463" s="89"/>
      <c r="F463" s="107" t="str">
        <f t="shared" si="39"/>
        <v>%</v>
      </c>
      <c r="G463" s="223">
        <f t="shared" ref="G463:S463" si="245">IF(G75=0,0,G269/G75)</f>
        <v>0</v>
      </c>
      <c r="H463" s="223">
        <f t="shared" si="245"/>
        <v>0</v>
      </c>
      <c r="I463" s="223">
        <f t="shared" si="245"/>
        <v>0</v>
      </c>
      <c r="J463" s="223">
        <f t="shared" si="245"/>
        <v>0</v>
      </c>
      <c r="K463" s="223">
        <f t="shared" si="245"/>
        <v>0</v>
      </c>
      <c r="L463" s="223">
        <f t="shared" si="245"/>
        <v>0</v>
      </c>
      <c r="M463" s="223">
        <f t="shared" si="245"/>
        <v>0</v>
      </c>
      <c r="N463" s="223">
        <f t="shared" si="245"/>
        <v>0</v>
      </c>
      <c r="O463" s="223">
        <f t="shared" si="245"/>
        <v>0</v>
      </c>
      <c r="P463" s="223">
        <f t="shared" si="245"/>
        <v>0</v>
      </c>
      <c r="Q463" s="223">
        <f t="shared" si="245"/>
        <v>0</v>
      </c>
      <c r="R463" s="223">
        <f t="shared" si="245"/>
        <v>0</v>
      </c>
      <c r="S463" s="223">
        <f t="shared" si="245"/>
        <v>0</v>
      </c>
      <c r="T463" s="223">
        <f t="shared" ref="T463:AB463" si="246">IF(T75=0,0,T269/T75)</f>
        <v>0</v>
      </c>
      <c r="U463" s="223">
        <f t="shared" si="246"/>
        <v>0</v>
      </c>
      <c r="V463" s="223">
        <f t="shared" si="246"/>
        <v>0</v>
      </c>
      <c r="W463" s="223">
        <f t="shared" si="246"/>
        <v>0</v>
      </c>
      <c r="X463" s="223">
        <f t="shared" si="246"/>
        <v>0</v>
      </c>
      <c r="Y463" s="223">
        <f t="shared" si="246"/>
        <v>0</v>
      </c>
      <c r="Z463" s="223">
        <f t="shared" si="246"/>
        <v>0</v>
      </c>
      <c r="AA463" s="223">
        <f t="shared" si="246"/>
        <v>0</v>
      </c>
      <c r="AB463" s="223">
        <f t="shared" si="246"/>
        <v>0</v>
      </c>
      <c r="AC463" s="224">
        <f t="shared" si="229"/>
        <v>0</v>
      </c>
      <c r="AE463" s="530">
        <f t="shared" si="230"/>
        <v>0</v>
      </c>
      <c r="AG463" s="530">
        <f t="shared" si="225"/>
        <v>0</v>
      </c>
      <c r="AI463" s="527">
        <f t="shared" si="226"/>
        <v>0</v>
      </c>
      <c r="AK463" s="857"/>
    </row>
    <row r="464" spans="4:37" ht="12.75" customHeight="1" outlineLevel="1">
      <c r="D464" s="106" t="str">
        <f>'Line Items'!D1020</f>
        <v>[Rolling Stock - Vehicles Line 59]</v>
      </c>
      <c r="E464" s="89"/>
      <c r="F464" s="107" t="str">
        <f t="shared" si="39"/>
        <v>%</v>
      </c>
      <c r="G464" s="223">
        <f t="shared" ref="G464:S464" si="247">IF(G76=0,0,G270/G76)</f>
        <v>0</v>
      </c>
      <c r="H464" s="223">
        <f t="shared" si="247"/>
        <v>0</v>
      </c>
      <c r="I464" s="223">
        <f t="shared" si="247"/>
        <v>0</v>
      </c>
      <c r="J464" s="223">
        <f t="shared" si="247"/>
        <v>0</v>
      </c>
      <c r="K464" s="223">
        <f t="shared" si="247"/>
        <v>0</v>
      </c>
      <c r="L464" s="223">
        <f t="shared" si="247"/>
        <v>0</v>
      </c>
      <c r="M464" s="223">
        <f t="shared" si="247"/>
        <v>0</v>
      </c>
      <c r="N464" s="223">
        <f t="shared" si="247"/>
        <v>0</v>
      </c>
      <c r="O464" s="223">
        <f t="shared" si="247"/>
        <v>0</v>
      </c>
      <c r="P464" s="223">
        <f t="shared" si="247"/>
        <v>0</v>
      </c>
      <c r="Q464" s="223">
        <f t="shared" si="247"/>
        <v>0</v>
      </c>
      <c r="R464" s="223">
        <f t="shared" si="247"/>
        <v>0</v>
      </c>
      <c r="S464" s="223">
        <f t="shared" si="247"/>
        <v>0</v>
      </c>
      <c r="T464" s="223">
        <f t="shared" ref="T464:AB464" si="248">IF(T76=0,0,T270/T76)</f>
        <v>0</v>
      </c>
      <c r="U464" s="223">
        <f t="shared" si="248"/>
        <v>0</v>
      </c>
      <c r="V464" s="223">
        <f t="shared" si="248"/>
        <v>0</v>
      </c>
      <c r="W464" s="223">
        <f t="shared" si="248"/>
        <v>0</v>
      </c>
      <c r="X464" s="223">
        <f t="shared" si="248"/>
        <v>0</v>
      </c>
      <c r="Y464" s="223">
        <f t="shared" si="248"/>
        <v>0</v>
      </c>
      <c r="Z464" s="223">
        <f t="shared" si="248"/>
        <v>0</v>
      </c>
      <c r="AA464" s="223">
        <f t="shared" si="248"/>
        <v>0</v>
      </c>
      <c r="AB464" s="223">
        <f t="shared" si="248"/>
        <v>0</v>
      </c>
      <c r="AC464" s="224">
        <f t="shared" si="229"/>
        <v>0</v>
      </c>
      <c r="AE464" s="530">
        <f t="shared" si="230"/>
        <v>0</v>
      </c>
      <c r="AG464" s="530">
        <f t="shared" si="225"/>
        <v>0</v>
      </c>
      <c r="AI464" s="527">
        <f t="shared" si="226"/>
        <v>0</v>
      </c>
      <c r="AK464" s="857"/>
    </row>
    <row r="465" spans="2:37" ht="12.75" customHeight="1" outlineLevel="1">
      <c r="D465" s="117" t="str">
        <f>'Line Items'!D1021</f>
        <v>[Rolling Stock - Vehicles Line 60]</v>
      </c>
      <c r="E465" s="175"/>
      <c r="F465" s="118" t="str">
        <f>F464</f>
        <v>%</v>
      </c>
      <c r="G465" s="94">
        <f t="shared" ref="G465:AB465" si="249">IF(G77=0,0,G271/G77)</f>
        <v>0</v>
      </c>
      <c r="H465" s="94">
        <f t="shared" si="249"/>
        <v>0</v>
      </c>
      <c r="I465" s="94">
        <f t="shared" si="249"/>
        <v>0</v>
      </c>
      <c r="J465" s="94">
        <f t="shared" si="249"/>
        <v>0</v>
      </c>
      <c r="K465" s="94">
        <f t="shared" si="249"/>
        <v>0</v>
      </c>
      <c r="L465" s="94">
        <f t="shared" si="249"/>
        <v>0</v>
      </c>
      <c r="M465" s="94">
        <f t="shared" si="249"/>
        <v>0</v>
      </c>
      <c r="N465" s="94">
        <f t="shared" si="249"/>
        <v>0</v>
      </c>
      <c r="O465" s="94">
        <f t="shared" si="249"/>
        <v>0</v>
      </c>
      <c r="P465" s="94">
        <f t="shared" si="249"/>
        <v>0</v>
      </c>
      <c r="Q465" s="94">
        <f t="shared" si="249"/>
        <v>0</v>
      </c>
      <c r="R465" s="94">
        <f t="shared" si="249"/>
        <v>0</v>
      </c>
      <c r="S465" s="94">
        <f t="shared" si="249"/>
        <v>0</v>
      </c>
      <c r="T465" s="94">
        <f t="shared" si="249"/>
        <v>0</v>
      </c>
      <c r="U465" s="94">
        <f t="shared" si="249"/>
        <v>0</v>
      </c>
      <c r="V465" s="94">
        <f t="shared" si="249"/>
        <v>0</v>
      </c>
      <c r="W465" s="94">
        <f t="shared" si="249"/>
        <v>0</v>
      </c>
      <c r="X465" s="94">
        <f t="shared" si="249"/>
        <v>0</v>
      </c>
      <c r="Y465" s="94">
        <f t="shared" si="249"/>
        <v>0</v>
      </c>
      <c r="Z465" s="94">
        <f t="shared" si="249"/>
        <v>0</v>
      </c>
      <c r="AA465" s="94">
        <f t="shared" si="249"/>
        <v>0</v>
      </c>
      <c r="AB465" s="94">
        <f t="shared" si="249"/>
        <v>0</v>
      </c>
      <c r="AC465" s="95">
        <f t="shared" ref="AC465" si="250">IF(AC77=0,0,AC271/AC77)</f>
        <v>0</v>
      </c>
      <c r="AE465" s="531">
        <f t="shared" ref="AE465" si="251">IF(AE77=0,0,AE271/AE77)</f>
        <v>0</v>
      </c>
      <c r="AG465" s="531">
        <f t="shared" ref="AG465" si="252">IF(AG77=0,0,AG271/AG77)</f>
        <v>0</v>
      </c>
      <c r="AI465" s="477">
        <f t="shared" ref="AI465" si="253">IF(AI77=0,0,AI271/AI77)</f>
        <v>0</v>
      </c>
      <c r="AK465" s="195"/>
    </row>
    <row r="466" spans="2:37" ht="12.75" customHeight="1" outlineLevel="1">
      <c r="G466" s="90"/>
      <c r="H466" s="90"/>
      <c r="I466" s="90"/>
      <c r="J466" s="90"/>
      <c r="K466" s="90"/>
      <c r="L466" s="90"/>
      <c r="M466" s="90"/>
      <c r="N466" s="90"/>
      <c r="O466" s="90"/>
      <c r="P466" s="90"/>
      <c r="Q466" s="90"/>
      <c r="R466" s="90"/>
      <c r="S466" s="90"/>
      <c r="T466" s="90"/>
      <c r="U466" s="90"/>
      <c r="V466" s="90"/>
      <c r="W466" s="90"/>
      <c r="X466" s="90"/>
      <c r="Y466" s="90"/>
      <c r="Z466" s="90"/>
      <c r="AA466" s="90"/>
      <c r="AB466" s="90"/>
      <c r="AC466" s="90"/>
      <c r="AE466" s="90"/>
      <c r="AG466" s="90"/>
      <c r="AI466" s="90"/>
    </row>
    <row r="467" spans="2:37" ht="12.75" customHeight="1" outlineLevel="1">
      <c r="D467" s="216" t="str">
        <f>"Average "&amp;B403</f>
        <v>Average Implied Vehicle Availability Percentage</v>
      </c>
      <c r="E467" s="217"/>
      <c r="F467" s="218" t="str">
        <f>F465</f>
        <v>%</v>
      </c>
      <c r="G467" s="225">
        <f t="shared" ref="G467:AB467" si="254">IF(G$79=0,0,SUMPRODUCT(G$18:G$77,G406:G465)/G$79)</f>
        <v>0</v>
      </c>
      <c r="H467" s="225">
        <f t="shared" si="254"/>
        <v>0</v>
      </c>
      <c r="I467" s="225">
        <f t="shared" si="254"/>
        <v>0</v>
      </c>
      <c r="J467" s="225">
        <f t="shared" si="254"/>
        <v>0</v>
      </c>
      <c r="K467" s="225">
        <f t="shared" si="254"/>
        <v>0</v>
      </c>
      <c r="L467" s="225">
        <f t="shared" si="254"/>
        <v>0</v>
      </c>
      <c r="M467" s="225">
        <f t="shared" si="254"/>
        <v>0</v>
      </c>
      <c r="N467" s="225">
        <f t="shared" si="254"/>
        <v>0</v>
      </c>
      <c r="O467" s="225">
        <f t="shared" si="254"/>
        <v>0</v>
      </c>
      <c r="P467" s="225">
        <f t="shared" si="254"/>
        <v>0</v>
      </c>
      <c r="Q467" s="225">
        <f t="shared" si="254"/>
        <v>0</v>
      </c>
      <c r="R467" s="225">
        <f t="shared" si="254"/>
        <v>0</v>
      </c>
      <c r="S467" s="225">
        <f t="shared" si="254"/>
        <v>0</v>
      </c>
      <c r="T467" s="225">
        <f t="shared" si="254"/>
        <v>0</v>
      </c>
      <c r="U467" s="225">
        <f>IF(U$79=0,0,SUMPRODUCT(U$18:U$77,U406:U465)/U$79)</f>
        <v>0</v>
      </c>
      <c r="V467" s="225">
        <f t="shared" si="254"/>
        <v>0</v>
      </c>
      <c r="W467" s="225">
        <f t="shared" si="254"/>
        <v>0</v>
      </c>
      <c r="X467" s="225">
        <f t="shared" si="254"/>
        <v>0</v>
      </c>
      <c r="Y467" s="225">
        <f t="shared" si="254"/>
        <v>0</v>
      </c>
      <c r="Z467" s="225">
        <f t="shared" si="254"/>
        <v>0</v>
      </c>
      <c r="AA467" s="225">
        <f t="shared" si="254"/>
        <v>0</v>
      </c>
      <c r="AB467" s="225">
        <f t="shared" si="254"/>
        <v>0</v>
      </c>
      <c r="AC467" s="226">
        <f t="shared" ref="AC467" si="255">IF(AC$79=0,0,SUMPRODUCT(AC$18:AC$77,AC406:AC465)/AC$79)</f>
        <v>0</v>
      </c>
      <c r="AE467" s="528">
        <f t="shared" ref="AE467" si="256">IF(AE$79=0,0,SUMPRODUCT(AE$18:AE$77,AE406:AE465)/AE$79)</f>
        <v>0</v>
      </c>
      <c r="AG467" s="528">
        <f t="shared" ref="AG467" si="257">IF(AG$79=0,0,SUMPRODUCT(AG$18:AG$77,AG406:AG465)/AG$79)</f>
        <v>0</v>
      </c>
      <c r="AI467" s="528">
        <f t="shared" ref="AI467" si="258">IF(AI$79=0,0,SUMPRODUCT(AI$18:AI$77,AI406:AI465)/AI$79)</f>
        <v>0</v>
      </c>
      <c r="AK467" s="222"/>
    </row>
    <row r="468" spans="2:37">
      <c r="G468" s="90"/>
      <c r="H468" s="90"/>
      <c r="I468" s="90"/>
      <c r="J468" s="90"/>
      <c r="K468" s="90"/>
      <c r="L468" s="90"/>
      <c r="M468" s="90"/>
      <c r="N468" s="90"/>
      <c r="O468" s="90"/>
      <c r="P468" s="90"/>
      <c r="Q468" s="90"/>
      <c r="R468" s="90"/>
      <c r="S468" s="90"/>
      <c r="T468" s="90"/>
      <c r="U468" s="90"/>
      <c r="V468" s="90"/>
      <c r="W468" s="90"/>
      <c r="X468" s="90"/>
      <c r="Y468" s="90"/>
      <c r="Z468" s="90"/>
      <c r="AA468" s="90"/>
      <c r="AB468" s="90"/>
      <c r="AC468" s="90"/>
      <c r="AE468" s="90"/>
      <c r="AG468" s="90"/>
      <c r="AI468" s="90"/>
    </row>
    <row r="469" spans="2:37">
      <c r="G469" s="90"/>
      <c r="H469" s="90"/>
      <c r="I469" s="90"/>
      <c r="J469" s="90"/>
      <c r="K469" s="90"/>
      <c r="L469" s="90"/>
      <c r="M469" s="90"/>
      <c r="N469" s="90"/>
      <c r="O469" s="90"/>
      <c r="P469" s="90"/>
      <c r="Q469" s="90"/>
      <c r="R469" s="90"/>
      <c r="S469" s="90"/>
      <c r="T469" s="90"/>
      <c r="U469" s="90"/>
      <c r="V469" s="90"/>
      <c r="W469" s="90"/>
      <c r="X469" s="90"/>
      <c r="Y469" s="90"/>
      <c r="Z469" s="90"/>
      <c r="AA469" s="90"/>
      <c r="AB469" s="90"/>
      <c r="AC469" s="90"/>
      <c r="AE469" s="90"/>
      <c r="AG469" s="90"/>
      <c r="AI469" s="90"/>
    </row>
    <row r="470" spans="2:37" ht="16.5">
      <c r="B470" s="5" t="s">
        <v>465</v>
      </c>
      <c r="C470" s="5"/>
      <c r="D470" s="5"/>
      <c r="E470" s="5"/>
      <c r="F470" s="5"/>
      <c r="G470" s="186"/>
      <c r="H470" s="186"/>
      <c r="I470" s="186"/>
      <c r="J470" s="186"/>
      <c r="K470" s="186"/>
      <c r="L470" s="186"/>
      <c r="M470" s="186"/>
      <c r="N470" s="186"/>
      <c r="O470" s="186"/>
      <c r="P470" s="186"/>
      <c r="Q470" s="186"/>
      <c r="R470" s="186"/>
      <c r="S470" s="186"/>
      <c r="T470" s="186"/>
      <c r="U470" s="186"/>
      <c r="V470" s="186"/>
      <c r="W470" s="186"/>
      <c r="X470" s="186"/>
      <c r="Y470" s="186"/>
      <c r="Z470" s="186"/>
      <c r="AA470" s="186"/>
      <c r="AB470" s="186"/>
      <c r="AC470" s="186"/>
      <c r="AD470" s="5"/>
      <c r="AE470" s="186"/>
      <c r="AF470" s="5"/>
      <c r="AG470" s="186"/>
      <c r="AH470" s="5"/>
      <c r="AI470" s="186"/>
      <c r="AJ470" s="5"/>
      <c r="AK470" s="5"/>
    </row>
    <row r="471" spans="2:37">
      <c r="G471" s="90"/>
      <c r="H471" s="90"/>
      <c r="I471" s="90"/>
      <c r="J471" s="90"/>
      <c r="K471" s="90"/>
      <c r="L471" s="90"/>
      <c r="M471" s="90"/>
      <c r="N471" s="90"/>
      <c r="O471" s="90"/>
      <c r="P471" s="90"/>
      <c r="Q471" s="90"/>
      <c r="R471" s="90"/>
      <c r="S471" s="90"/>
      <c r="T471" s="90"/>
      <c r="U471" s="90"/>
      <c r="V471" s="90"/>
      <c r="W471" s="90"/>
      <c r="X471" s="90"/>
      <c r="Y471" s="90"/>
      <c r="Z471" s="90"/>
      <c r="AA471" s="90"/>
      <c r="AB471" s="90"/>
      <c r="AC471" s="90"/>
      <c r="AE471" s="90"/>
      <c r="AG471" s="90"/>
      <c r="AI471" s="90"/>
    </row>
    <row r="472" spans="2:37">
      <c r="B472" s="15" t="s">
        <v>466</v>
      </c>
      <c r="C472" s="15"/>
      <c r="D472" s="170"/>
      <c r="E472" s="170"/>
      <c r="F472" s="15"/>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5"/>
      <c r="AE472" s="184"/>
      <c r="AF472" s="15"/>
      <c r="AG472" s="184"/>
      <c r="AH472" s="15"/>
      <c r="AI472" s="184"/>
      <c r="AJ472" s="15"/>
      <c r="AK472" s="15"/>
    </row>
    <row r="473" spans="2:37" ht="12.75" customHeight="1" outlineLevel="1">
      <c r="G473" s="90"/>
      <c r="H473" s="90"/>
      <c r="I473" s="90"/>
      <c r="J473" s="90"/>
      <c r="K473" s="90"/>
      <c r="L473" s="90"/>
      <c r="M473" s="90"/>
      <c r="N473" s="90"/>
      <c r="O473" s="90"/>
      <c r="P473" s="90"/>
      <c r="Q473" s="90"/>
      <c r="R473" s="90"/>
      <c r="S473" s="90"/>
      <c r="T473" s="90"/>
      <c r="U473" s="90"/>
      <c r="V473" s="90"/>
      <c r="W473" s="90"/>
      <c r="X473" s="90"/>
      <c r="Y473" s="90"/>
      <c r="Z473" s="90"/>
      <c r="AA473" s="90"/>
      <c r="AB473" s="90"/>
      <c r="AC473" s="90"/>
      <c r="AE473" s="90"/>
      <c r="AG473" s="90"/>
      <c r="AI473" s="90"/>
    </row>
    <row r="474" spans="2:37" ht="12.75" customHeight="1" outlineLevel="1">
      <c r="C474" s="147" t="s">
        <v>467</v>
      </c>
      <c r="G474" s="90"/>
      <c r="H474" s="90"/>
      <c r="I474" s="90"/>
      <c r="J474" s="90"/>
      <c r="K474" s="90"/>
      <c r="L474" s="90"/>
      <c r="M474" s="90"/>
      <c r="N474" s="90"/>
      <c r="O474" s="90"/>
      <c r="P474" s="90"/>
      <c r="Q474" s="90"/>
      <c r="R474" s="90"/>
      <c r="S474" s="90"/>
      <c r="T474" s="90"/>
      <c r="U474" s="90"/>
      <c r="V474" s="90"/>
      <c r="W474" s="90"/>
      <c r="X474" s="90"/>
      <c r="Y474" s="90"/>
      <c r="Z474" s="90"/>
      <c r="AA474" s="90"/>
      <c r="AB474" s="90"/>
      <c r="AC474" s="90"/>
      <c r="AE474" s="90"/>
      <c r="AG474" s="90"/>
      <c r="AI474" s="90"/>
    </row>
    <row r="475" spans="2:37" ht="12.75" customHeight="1" outlineLevel="1">
      <c r="D475" s="100" t="str">
        <f>'Line Items'!D962</f>
        <v>ME202 - DMU - Class 150/1 Angel</v>
      </c>
      <c r="E475" s="85"/>
      <c r="F475" s="101" t="s">
        <v>468</v>
      </c>
      <c r="G475" s="171"/>
      <c r="H475" s="171"/>
      <c r="I475" s="171"/>
      <c r="J475" s="171"/>
      <c r="K475" s="171"/>
      <c r="L475" s="171"/>
      <c r="M475" s="171"/>
      <c r="N475" s="171"/>
      <c r="O475" s="171"/>
      <c r="P475" s="171"/>
      <c r="Q475" s="171"/>
      <c r="R475" s="171"/>
      <c r="S475" s="171"/>
      <c r="T475" s="171"/>
      <c r="U475" s="171"/>
      <c r="V475" s="171"/>
      <c r="W475" s="171"/>
      <c r="X475" s="171"/>
      <c r="Y475" s="171"/>
      <c r="Z475" s="171"/>
      <c r="AA475" s="171"/>
      <c r="AB475" s="171"/>
      <c r="AC475" s="185"/>
      <c r="AE475" s="532"/>
      <c r="AG475" s="532"/>
      <c r="AI475" s="532"/>
      <c r="AK475" s="427"/>
    </row>
    <row r="476" spans="2:37" ht="12.75" customHeight="1" outlineLevel="1">
      <c r="D476" s="106" t="str">
        <f>'Line Items'!D963</f>
        <v>ME203 - DMU - Class 153/1 Porterbrook</v>
      </c>
      <c r="E476" s="89"/>
      <c r="F476" s="107" t="str">
        <f t="shared" ref="F476:F533" si="259">F475</f>
        <v>000 Veh Miles</v>
      </c>
      <c r="G476" s="173"/>
      <c r="H476" s="173"/>
      <c r="I476" s="173"/>
      <c r="J476" s="173"/>
      <c r="K476" s="173"/>
      <c r="L476" s="173"/>
      <c r="M476" s="173"/>
      <c r="N476" s="173"/>
      <c r="O476" s="173"/>
      <c r="P476" s="173"/>
      <c r="Q476" s="173"/>
      <c r="R476" s="173"/>
      <c r="S476" s="173"/>
      <c r="T476" s="173"/>
      <c r="U476" s="173"/>
      <c r="V476" s="173"/>
      <c r="W476" s="173"/>
      <c r="X476" s="173"/>
      <c r="Y476" s="173"/>
      <c r="Z476" s="173"/>
      <c r="AA476" s="173"/>
      <c r="AB476" s="173"/>
      <c r="AC476" s="174"/>
      <c r="AE476" s="533"/>
      <c r="AG476" s="533"/>
      <c r="AI476" s="533"/>
      <c r="AK476" s="202"/>
    </row>
    <row r="477" spans="2:37" ht="12.75" customHeight="1" outlineLevel="1">
      <c r="D477" s="106" t="str">
        <f>'Line Items'!D964</f>
        <v>ME206 - DMU - Class 170/5 Porterbrook</v>
      </c>
      <c r="E477" s="89"/>
      <c r="F477" s="107" t="str">
        <f t="shared" si="259"/>
        <v>000 Veh Miles</v>
      </c>
      <c r="G477" s="173"/>
      <c r="H477" s="173"/>
      <c r="I477" s="173"/>
      <c r="J477" s="173"/>
      <c r="K477" s="173"/>
      <c r="L477" s="173"/>
      <c r="M477" s="173"/>
      <c r="N477" s="173"/>
      <c r="O477" s="173"/>
      <c r="P477" s="173"/>
      <c r="Q477" s="173"/>
      <c r="R477" s="173"/>
      <c r="S477" s="173"/>
      <c r="T477" s="173"/>
      <c r="U477" s="173"/>
      <c r="V477" s="173"/>
      <c r="W477" s="173"/>
      <c r="X477" s="173"/>
      <c r="Y477" s="173"/>
      <c r="Z477" s="173"/>
      <c r="AA477" s="173"/>
      <c r="AB477" s="173"/>
      <c r="AC477" s="174"/>
      <c r="AE477" s="533"/>
      <c r="AG477" s="533"/>
      <c r="AI477" s="533"/>
      <c r="AK477" s="202"/>
    </row>
    <row r="478" spans="2:37" ht="12.75" customHeight="1" outlineLevel="1">
      <c r="D478" s="106" t="str">
        <f>'Line Items'!D965</f>
        <v>ME207 - DMU - Class 170/6 Porterbrook</v>
      </c>
      <c r="E478" s="89"/>
      <c r="F478" s="107" t="str">
        <f t="shared" si="259"/>
        <v>000 Veh Miles</v>
      </c>
      <c r="G478" s="173"/>
      <c r="H478" s="173"/>
      <c r="I478" s="173"/>
      <c r="J478" s="173"/>
      <c r="K478" s="173"/>
      <c r="L478" s="173"/>
      <c r="M478" s="173"/>
      <c r="N478" s="173"/>
      <c r="O478" s="173"/>
      <c r="P478" s="173"/>
      <c r="Q478" s="173"/>
      <c r="R478" s="173"/>
      <c r="S478" s="173"/>
      <c r="T478" s="173"/>
      <c r="U478" s="173"/>
      <c r="V478" s="173"/>
      <c r="W478" s="173"/>
      <c r="X478" s="173"/>
      <c r="Y478" s="173"/>
      <c r="Z478" s="173"/>
      <c r="AA478" s="173"/>
      <c r="AB478" s="173"/>
      <c r="AC478" s="174"/>
      <c r="AE478" s="533"/>
      <c r="AG478" s="533"/>
      <c r="AI478" s="533"/>
      <c r="AK478" s="202"/>
    </row>
    <row r="479" spans="2:37" ht="12.75" customHeight="1" outlineLevel="1">
      <c r="D479" s="106" t="str">
        <f>'Line Items'!D966</f>
        <v>ME208 - DMU - Class 172/2 Porterbrook</v>
      </c>
      <c r="E479" s="89"/>
      <c r="F479" s="107" t="str">
        <f t="shared" si="259"/>
        <v>000 Veh Miles</v>
      </c>
      <c r="G479" s="173"/>
      <c r="H479" s="173"/>
      <c r="I479" s="173"/>
      <c r="J479" s="173"/>
      <c r="K479" s="173"/>
      <c r="L479" s="173"/>
      <c r="M479" s="173"/>
      <c r="N479" s="173"/>
      <c r="O479" s="173"/>
      <c r="P479" s="173"/>
      <c r="Q479" s="173"/>
      <c r="R479" s="173"/>
      <c r="S479" s="173"/>
      <c r="T479" s="173"/>
      <c r="U479" s="173"/>
      <c r="V479" s="173"/>
      <c r="W479" s="173"/>
      <c r="X479" s="173"/>
      <c r="Y479" s="173"/>
      <c r="Z479" s="173"/>
      <c r="AA479" s="173"/>
      <c r="AB479" s="173"/>
      <c r="AC479" s="174"/>
      <c r="AE479" s="533"/>
      <c r="AG479" s="533"/>
      <c r="AI479" s="533"/>
      <c r="AK479" s="202"/>
    </row>
    <row r="480" spans="2:37" ht="12.75" customHeight="1" outlineLevel="1">
      <c r="D480" s="106" t="str">
        <f>'Line Items'!D967</f>
        <v>ME209 - DMU - Class 172/3 Porterbrook</v>
      </c>
      <c r="E480" s="89"/>
      <c r="F480" s="107" t="str">
        <f t="shared" si="259"/>
        <v>000 Veh Miles</v>
      </c>
      <c r="G480" s="173"/>
      <c r="H480" s="173"/>
      <c r="I480" s="173"/>
      <c r="J480" s="173"/>
      <c r="K480" s="173"/>
      <c r="L480" s="173"/>
      <c r="M480" s="173"/>
      <c r="N480" s="173"/>
      <c r="O480" s="173"/>
      <c r="P480" s="173"/>
      <c r="Q480" s="173"/>
      <c r="R480" s="173"/>
      <c r="S480" s="173"/>
      <c r="T480" s="173"/>
      <c r="U480" s="173"/>
      <c r="V480" s="173"/>
      <c r="W480" s="173"/>
      <c r="X480" s="173"/>
      <c r="Y480" s="173"/>
      <c r="Z480" s="173"/>
      <c r="AA480" s="173"/>
      <c r="AB480" s="173"/>
      <c r="AC480" s="174"/>
      <c r="AE480" s="533"/>
      <c r="AG480" s="533"/>
      <c r="AI480" s="533"/>
      <c r="AK480" s="202"/>
    </row>
    <row r="481" spans="4:37" ht="12.75" customHeight="1" outlineLevel="1">
      <c r="D481" s="106" t="str">
        <f>'Line Items'!D968</f>
        <v>ME216 - Class 139 PPM - Porterbrook</v>
      </c>
      <c r="E481" s="89"/>
      <c r="F481" s="107" t="str">
        <f t="shared" si="259"/>
        <v>000 Veh Miles</v>
      </c>
      <c r="G481" s="173"/>
      <c r="H481" s="173"/>
      <c r="I481" s="173"/>
      <c r="J481" s="173"/>
      <c r="K481" s="173"/>
      <c r="L481" s="173"/>
      <c r="M481" s="173"/>
      <c r="N481" s="173"/>
      <c r="O481" s="173"/>
      <c r="P481" s="173"/>
      <c r="Q481" s="173"/>
      <c r="R481" s="173"/>
      <c r="S481" s="173"/>
      <c r="T481" s="173"/>
      <c r="U481" s="173"/>
      <c r="V481" s="173"/>
      <c r="W481" s="173"/>
      <c r="X481" s="173"/>
      <c r="Y481" s="173"/>
      <c r="Z481" s="173"/>
      <c r="AA481" s="173"/>
      <c r="AB481" s="173"/>
      <c r="AC481" s="174"/>
      <c r="AE481" s="533"/>
      <c r="AG481" s="533"/>
      <c r="AI481" s="533"/>
      <c r="AK481" s="202"/>
    </row>
    <row r="482" spans="4:37" ht="12.75" customHeight="1" outlineLevel="1">
      <c r="D482" s="106" t="str">
        <f>'Line Items'!D969</f>
        <v>ME211 - EMU - Class 321/4  HSBC - motor car</v>
      </c>
      <c r="E482" s="89"/>
      <c r="F482" s="107" t="str">
        <f t="shared" si="259"/>
        <v>000 Veh Miles</v>
      </c>
      <c r="G482" s="173"/>
      <c r="H482" s="173"/>
      <c r="I482" s="173"/>
      <c r="J482" s="173"/>
      <c r="K482" s="173"/>
      <c r="L482" s="173"/>
      <c r="M482" s="173"/>
      <c r="N482" s="173"/>
      <c r="O482" s="173"/>
      <c r="P482" s="173"/>
      <c r="Q482" s="173"/>
      <c r="R482" s="173"/>
      <c r="S482" s="173"/>
      <c r="T482" s="173"/>
      <c r="U482" s="173"/>
      <c r="V482" s="173"/>
      <c r="W482" s="173"/>
      <c r="X482" s="173"/>
      <c r="Y482" s="173"/>
      <c r="Z482" s="173"/>
      <c r="AA482" s="173"/>
      <c r="AB482" s="173"/>
      <c r="AC482" s="174"/>
      <c r="AE482" s="533"/>
      <c r="AG482" s="533"/>
      <c r="AI482" s="533"/>
      <c r="AK482" s="202"/>
    </row>
    <row r="483" spans="4:37" ht="12.75" customHeight="1" outlineLevel="1">
      <c r="D483" s="106" t="str">
        <f>'Line Items'!D970</f>
        <v>ME211 - EMU - Class 321/4  HSBC - trailer car</v>
      </c>
      <c r="E483" s="89"/>
      <c r="F483" s="107" t="str">
        <f t="shared" si="259"/>
        <v>000 Veh Miles</v>
      </c>
      <c r="G483" s="173"/>
      <c r="H483" s="173"/>
      <c r="I483" s="173"/>
      <c r="J483" s="173"/>
      <c r="K483" s="173"/>
      <c r="L483" s="173"/>
      <c r="M483" s="173"/>
      <c r="N483" s="173"/>
      <c r="O483" s="173"/>
      <c r="P483" s="173"/>
      <c r="Q483" s="173"/>
      <c r="R483" s="173"/>
      <c r="S483" s="173"/>
      <c r="T483" s="173"/>
      <c r="U483" s="173"/>
      <c r="V483" s="173"/>
      <c r="W483" s="173"/>
      <c r="X483" s="173"/>
      <c r="Y483" s="173"/>
      <c r="Z483" s="173"/>
      <c r="AA483" s="173"/>
      <c r="AB483" s="173"/>
      <c r="AC483" s="174"/>
      <c r="AE483" s="533"/>
      <c r="AG483" s="533"/>
      <c r="AI483" s="533"/>
      <c r="AK483" s="202"/>
    </row>
    <row r="484" spans="4:37" ht="12.75" customHeight="1" outlineLevel="1">
      <c r="D484" s="106" t="str">
        <f>'Line Items'!D971</f>
        <v>ME212 - EMU - Class 323/3 Porterbrook - motor car</v>
      </c>
      <c r="E484" s="89"/>
      <c r="F484" s="107" t="str">
        <f t="shared" si="259"/>
        <v>000 Veh Miles</v>
      </c>
      <c r="G484" s="173"/>
      <c r="H484" s="173"/>
      <c r="I484" s="173"/>
      <c r="J484" s="173"/>
      <c r="K484" s="173"/>
      <c r="L484" s="173"/>
      <c r="M484" s="173"/>
      <c r="N484" s="173"/>
      <c r="O484" s="173"/>
      <c r="P484" s="173"/>
      <c r="Q484" s="173"/>
      <c r="R484" s="173"/>
      <c r="S484" s="173"/>
      <c r="T484" s="173"/>
      <c r="U484" s="173"/>
      <c r="V484" s="173"/>
      <c r="W484" s="173"/>
      <c r="X484" s="173"/>
      <c r="Y484" s="173"/>
      <c r="Z484" s="173"/>
      <c r="AA484" s="173"/>
      <c r="AB484" s="173"/>
      <c r="AC484" s="174"/>
      <c r="AE484" s="533"/>
      <c r="AG484" s="533"/>
      <c r="AI484" s="533"/>
      <c r="AK484" s="202"/>
    </row>
    <row r="485" spans="4:37" ht="12.75" customHeight="1" outlineLevel="1">
      <c r="D485" s="106" t="str">
        <f>'Line Items'!D972</f>
        <v>ME212 - EMU - Class 323/3 Porterbrook - trailer car</v>
      </c>
      <c r="E485" s="89"/>
      <c r="F485" s="107" t="str">
        <f t="shared" si="259"/>
        <v>000 Veh Miles</v>
      </c>
      <c r="G485" s="173"/>
      <c r="H485" s="173"/>
      <c r="I485" s="173"/>
      <c r="J485" s="173"/>
      <c r="K485" s="173"/>
      <c r="L485" s="173"/>
      <c r="M485" s="173"/>
      <c r="N485" s="173"/>
      <c r="O485" s="173"/>
      <c r="P485" s="173"/>
      <c r="Q485" s="173"/>
      <c r="R485" s="173"/>
      <c r="S485" s="173"/>
      <c r="T485" s="173"/>
      <c r="U485" s="173"/>
      <c r="V485" s="173"/>
      <c r="W485" s="173"/>
      <c r="X485" s="173"/>
      <c r="Y485" s="173"/>
      <c r="Z485" s="173"/>
      <c r="AA485" s="173"/>
      <c r="AB485" s="173"/>
      <c r="AC485" s="174"/>
      <c r="AE485" s="533"/>
      <c r="AG485" s="533"/>
      <c r="AI485" s="533"/>
      <c r="AK485" s="202"/>
    </row>
    <row r="486" spans="4:37" ht="12.75" customHeight="1" outlineLevel="1">
      <c r="D486" s="106" t="str">
        <f>'Line Items'!D973</f>
        <v>ME215 - EMU - Class 323 Centro (Porterbrook) - motor car</v>
      </c>
      <c r="E486" s="89"/>
      <c r="F486" s="107" t="str">
        <f t="shared" si="259"/>
        <v>000 Veh Miles</v>
      </c>
      <c r="G486" s="173"/>
      <c r="H486" s="173"/>
      <c r="I486" s="173"/>
      <c r="J486" s="173"/>
      <c r="K486" s="173"/>
      <c r="L486" s="173"/>
      <c r="M486" s="173"/>
      <c r="N486" s="173"/>
      <c r="O486" s="173"/>
      <c r="P486" s="173"/>
      <c r="Q486" s="173"/>
      <c r="R486" s="173"/>
      <c r="S486" s="173"/>
      <c r="T486" s="173"/>
      <c r="U486" s="173"/>
      <c r="V486" s="173"/>
      <c r="W486" s="173"/>
      <c r="X486" s="173"/>
      <c r="Y486" s="173"/>
      <c r="Z486" s="173"/>
      <c r="AA486" s="173"/>
      <c r="AB486" s="173"/>
      <c r="AC486" s="174"/>
      <c r="AE486" s="533"/>
      <c r="AG486" s="533"/>
      <c r="AI486" s="533"/>
      <c r="AK486" s="202"/>
    </row>
    <row r="487" spans="4:37" ht="12.75" customHeight="1" outlineLevel="1">
      <c r="D487" s="106" t="str">
        <f>'Line Items'!D974</f>
        <v>ME215 - EMU - Class 323 Centro (Porterbrook) - trailer car</v>
      </c>
      <c r="E487" s="89"/>
      <c r="F487" s="107" t="str">
        <f t="shared" si="259"/>
        <v>000 Veh Miles</v>
      </c>
      <c r="G487" s="173"/>
      <c r="H487" s="173"/>
      <c r="I487" s="173"/>
      <c r="J487" s="173"/>
      <c r="K487" s="173"/>
      <c r="L487" s="173"/>
      <c r="M487" s="173"/>
      <c r="N487" s="173"/>
      <c r="O487" s="173"/>
      <c r="P487" s="173"/>
      <c r="Q487" s="173"/>
      <c r="R487" s="173"/>
      <c r="S487" s="173"/>
      <c r="T487" s="173"/>
      <c r="U487" s="173"/>
      <c r="V487" s="173"/>
      <c r="W487" s="173"/>
      <c r="X487" s="173"/>
      <c r="Y487" s="173"/>
      <c r="Z487" s="173"/>
      <c r="AA487" s="173"/>
      <c r="AB487" s="173"/>
      <c r="AC487" s="174"/>
      <c r="AE487" s="533"/>
      <c r="AG487" s="533"/>
      <c r="AI487" s="533"/>
      <c r="AK487" s="202"/>
    </row>
    <row r="488" spans="4:37" ht="12.75" customHeight="1" outlineLevel="1">
      <c r="D488" s="106" t="str">
        <f>'Line Items'!D975</f>
        <v>ME213 - EMU - Class 350/1 Angel - motor car</v>
      </c>
      <c r="E488" s="89"/>
      <c r="F488" s="107" t="str">
        <f t="shared" si="259"/>
        <v>000 Veh Miles</v>
      </c>
      <c r="G488" s="173"/>
      <c r="H488" s="173"/>
      <c r="I488" s="173"/>
      <c r="J488" s="173"/>
      <c r="K488" s="173"/>
      <c r="L488" s="173"/>
      <c r="M488" s="173"/>
      <c r="N488" s="173"/>
      <c r="O488" s="173"/>
      <c r="P488" s="173"/>
      <c r="Q488" s="173"/>
      <c r="R488" s="173"/>
      <c r="S488" s="173"/>
      <c r="T488" s="173"/>
      <c r="U488" s="173"/>
      <c r="V488" s="173"/>
      <c r="W488" s="173"/>
      <c r="X488" s="173"/>
      <c r="Y488" s="173"/>
      <c r="Z488" s="173"/>
      <c r="AA488" s="173"/>
      <c r="AB488" s="173"/>
      <c r="AC488" s="174"/>
      <c r="AE488" s="533"/>
      <c r="AG488" s="533"/>
      <c r="AI488" s="533"/>
      <c r="AK488" s="202"/>
    </row>
    <row r="489" spans="4:37" ht="12.75" customHeight="1" outlineLevel="1">
      <c r="D489" s="106" t="str">
        <f>'Line Items'!D976</f>
        <v>ME213 - EMU - Class 350/1 Angel - trailer car</v>
      </c>
      <c r="E489" s="89"/>
      <c r="F489" s="107" t="str">
        <f t="shared" si="259"/>
        <v>000 Veh Miles</v>
      </c>
      <c r="G489" s="173"/>
      <c r="H489" s="173"/>
      <c r="I489" s="173"/>
      <c r="J489" s="173"/>
      <c r="K489" s="173"/>
      <c r="L489" s="173"/>
      <c r="M489" s="173"/>
      <c r="N489" s="173"/>
      <c r="O489" s="173"/>
      <c r="P489" s="173"/>
      <c r="Q489" s="173"/>
      <c r="R489" s="173"/>
      <c r="S489" s="173"/>
      <c r="T489" s="173"/>
      <c r="U489" s="173"/>
      <c r="V489" s="173"/>
      <c r="W489" s="173"/>
      <c r="X489" s="173"/>
      <c r="Y489" s="173"/>
      <c r="Z489" s="173"/>
      <c r="AA489" s="173"/>
      <c r="AB489" s="173"/>
      <c r="AC489" s="174"/>
      <c r="AE489" s="533"/>
      <c r="AG489" s="533"/>
      <c r="AI489" s="533"/>
      <c r="AK489" s="202"/>
    </row>
    <row r="490" spans="4:37" ht="12.75" customHeight="1" outlineLevel="1">
      <c r="D490" s="106" t="str">
        <f>'Line Items'!D977</f>
        <v>ME214 - EMU - Class 350/2 Porterbrook - motor car</v>
      </c>
      <c r="E490" s="89"/>
      <c r="F490" s="107" t="str">
        <f t="shared" si="259"/>
        <v>000 Veh Miles</v>
      </c>
      <c r="G490" s="173"/>
      <c r="H490" s="173"/>
      <c r="I490" s="173"/>
      <c r="J490" s="173"/>
      <c r="K490" s="173"/>
      <c r="L490" s="173"/>
      <c r="M490" s="173"/>
      <c r="N490" s="173"/>
      <c r="O490" s="173"/>
      <c r="P490" s="173"/>
      <c r="Q490" s="173"/>
      <c r="R490" s="173"/>
      <c r="S490" s="173"/>
      <c r="T490" s="173"/>
      <c r="U490" s="173"/>
      <c r="V490" s="173"/>
      <c r="W490" s="173"/>
      <c r="X490" s="173"/>
      <c r="Y490" s="173"/>
      <c r="Z490" s="173"/>
      <c r="AA490" s="173"/>
      <c r="AB490" s="173"/>
      <c r="AC490" s="174"/>
      <c r="AE490" s="533"/>
      <c r="AG490" s="533"/>
      <c r="AI490" s="533"/>
      <c r="AK490" s="202"/>
    </row>
    <row r="491" spans="4:37" ht="12.75" customHeight="1" outlineLevel="1">
      <c r="D491" s="106" t="str">
        <f>'Line Items'!D978</f>
        <v>ME214 - EMU - Class 350/2 Porterbrook - trailer car</v>
      </c>
      <c r="E491" s="89"/>
      <c r="F491" s="107" t="str">
        <f t="shared" si="259"/>
        <v>000 Veh Miles</v>
      </c>
      <c r="G491" s="173"/>
      <c r="H491" s="173"/>
      <c r="I491" s="173"/>
      <c r="J491" s="173"/>
      <c r="K491" s="173"/>
      <c r="L491" s="173"/>
      <c r="M491" s="173"/>
      <c r="N491" s="173"/>
      <c r="O491" s="173"/>
      <c r="P491" s="173"/>
      <c r="Q491" s="173"/>
      <c r="R491" s="173"/>
      <c r="S491" s="173"/>
      <c r="T491" s="173"/>
      <c r="U491" s="173"/>
      <c r="V491" s="173"/>
      <c r="W491" s="173"/>
      <c r="X491" s="173"/>
      <c r="Y491" s="173"/>
      <c r="Z491" s="173"/>
      <c r="AA491" s="173"/>
      <c r="AB491" s="173"/>
      <c r="AC491" s="174"/>
      <c r="AE491" s="533"/>
      <c r="AG491" s="533"/>
      <c r="AI491" s="533"/>
      <c r="AK491" s="202"/>
    </row>
    <row r="492" spans="4:37" ht="12.75" customHeight="1" outlineLevel="1">
      <c r="D492" s="106" t="str">
        <f>'Line Items'!D979</f>
        <v>ME217 - EMU - Class 350/3 Angel - motor car</v>
      </c>
      <c r="E492" s="89"/>
      <c r="F492" s="107" t="str">
        <f t="shared" si="259"/>
        <v>000 Veh Miles</v>
      </c>
      <c r="G492" s="173"/>
      <c r="H492" s="173"/>
      <c r="I492" s="173"/>
      <c r="J492" s="173"/>
      <c r="K492" s="173"/>
      <c r="L492" s="173"/>
      <c r="M492" s="173"/>
      <c r="N492" s="173"/>
      <c r="O492" s="173"/>
      <c r="P492" s="173"/>
      <c r="Q492" s="173"/>
      <c r="R492" s="173"/>
      <c r="S492" s="173"/>
      <c r="T492" s="173"/>
      <c r="U492" s="173"/>
      <c r="V492" s="173"/>
      <c r="W492" s="173"/>
      <c r="X492" s="173"/>
      <c r="Y492" s="173"/>
      <c r="Z492" s="173"/>
      <c r="AA492" s="173"/>
      <c r="AB492" s="173"/>
      <c r="AC492" s="174"/>
      <c r="AE492" s="533"/>
      <c r="AG492" s="533"/>
      <c r="AI492" s="533"/>
      <c r="AK492" s="202"/>
    </row>
    <row r="493" spans="4:37" ht="12.75" customHeight="1" outlineLevel="1">
      <c r="D493" s="106" t="str">
        <f>'Line Items'!D980</f>
        <v>ME217 - EMU - Class 350/3 Angel - trailer car</v>
      </c>
      <c r="E493" s="89"/>
      <c r="F493" s="107" t="str">
        <f t="shared" si="259"/>
        <v>000 Veh Miles</v>
      </c>
      <c r="G493" s="173"/>
      <c r="H493" s="173"/>
      <c r="I493" s="173"/>
      <c r="J493" s="173"/>
      <c r="K493" s="173"/>
      <c r="L493" s="173"/>
      <c r="M493" s="173"/>
      <c r="N493" s="173"/>
      <c r="O493" s="173"/>
      <c r="P493" s="173"/>
      <c r="Q493" s="173"/>
      <c r="R493" s="173"/>
      <c r="S493" s="173"/>
      <c r="T493" s="173"/>
      <c r="U493" s="173"/>
      <c r="V493" s="173"/>
      <c r="W493" s="173"/>
      <c r="X493" s="173"/>
      <c r="Y493" s="173"/>
      <c r="Z493" s="173"/>
      <c r="AA493" s="173"/>
      <c r="AB493" s="173"/>
      <c r="AC493" s="174"/>
      <c r="AE493" s="533"/>
      <c r="AG493" s="533"/>
      <c r="AI493" s="533"/>
      <c r="AK493" s="202"/>
    </row>
    <row r="494" spans="4:37" ht="12.75" customHeight="1" outlineLevel="1">
      <c r="D494" s="106" t="str">
        <f>'Line Items'!D981</f>
        <v>ME211 - EMU - Class 319 Porterbrook - motor car</v>
      </c>
      <c r="E494" s="89"/>
      <c r="F494" s="107" t="str">
        <f t="shared" si="259"/>
        <v>000 Veh Miles</v>
      </c>
      <c r="G494" s="173"/>
      <c r="H494" s="173"/>
      <c r="I494" s="173"/>
      <c r="J494" s="173"/>
      <c r="K494" s="173"/>
      <c r="L494" s="173"/>
      <c r="M494" s="173"/>
      <c r="N494" s="173"/>
      <c r="O494" s="173"/>
      <c r="P494" s="173"/>
      <c r="Q494" s="173"/>
      <c r="R494" s="173"/>
      <c r="S494" s="173"/>
      <c r="T494" s="173"/>
      <c r="U494" s="173"/>
      <c r="V494" s="173"/>
      <c r="W494" s="173"/>
      <c r="X494" s="173"/>
      <c r="Y494" s="173"/>
      <c r="Z494" s="173"/>
      <c r="AA494" s="173"/>
      <c r="AB494" s="173"/>
      <c r="AC494" s="174"/>
      <c r="AE494" s="533"/>
      <c r="AG494" s="533"/>
      <c r="AI494" s="533"/>
      <c r="AK494" s="202"/>
    </row>
    <row r="495" spans="4:37" ht="12.75" customHeight="1" outlineLevel="1">
      <c r="D495" s="106" t="str">
        <f>'Line Items'!D982</f>
        <v>ME211 - EMU - Class 319 Porterbrook - trailer car</v>
      </c>
      <c r="E495" s="89"/>
      <c r="F495" s="107" t="str">
        <f t="shared" si="259"/>
        <v>000 Veh Miles</v>
      </c>
      <c r="G495" s="173"/>
      <c r="H495" s="173"/>
      <c r="I495" s="173"/>
      <c r="J495" s="173"/>
      <c r="K495" s="173"/>
      <c r="L495" s="173"/>
      <c r="M495" s="173"/>
      <c r="N495" s="173"/>
      <c r="O495" s="173"/>
      <c r="P495" s="173"/>
      <c r="Q495" s="173"/>
      <c r="R495" s="173"/>
      <c r="S495" s="173"/>
      <c r="T495" s="173"/>
      <c r="U495" s="173"/>
      <c r="V495" s="173"/>
      <c r="W495" s="173"/>
      <c r="X495" s="173"/>
      <c r="Y495" s="173"/>
      <c r="Z495" s="173"/>
      <c r="AA495" s="173"/>
      <c r="AB495" s="173"/>
      <c r="AC495" s="174"/>
      <c r="AE495" s="533"/>
      <c r="AG495" s="533"/>
      <c r="AI495" s="533"/>
      <c r="AK495" s="202"/>
    </row>
    <row r="496" spans="4:37" ht="12.75" customHeight="1" outlineLevel="1">
      <c r="D496" s="106" t="str">
        <f>'Line Items'!D983</f>
        <v>[Rolling Stock - Vehicles Line 22]</v>
      </c>
      <c r="E496" s="89"/>
      <c r="F496" s="107" t="str">
        <f t="shared" si="259"/>
        <v>000 Veh Miles</v>
      </c>
      <c r="G496" s="173"/>
      <c r="H496" s="173"/>
      <c r="I496" s="173"/>
      <c r="J496" s="173"/>
      <c r="K496" s="173"/>
      <c r="L496" s="173"/>
      <c r="M496" s="173"/>
      <c r="N496" s="173"/>
      <c r="O496" s="173"/>
      <c r="P496" s="173"/>
      <c r="Q496" s="173"/>
      <c r="R496" s="173"/>
      <c r="S496" s="173"/>
      <c r="T496" s="173"/>
      <c r="U496" s="173"/>
      <c r="V496" s="173"/>
      <c r="W496" s="173"/>
      <c r="X496" s="173"/>
      <c r="Y496" s="173"/>
      <c r="Z496" s="173"/>
      <c r="AA496" s="173"/>
      <c r="AB496" s="173"/>
      <c r="AC496" s="174"/>
      <c r="AE496" s="533"/>
      <c r="AG496" s="533"/>
      <c r="AI496" s="533"/>
      <c r="AK496" s="202"/>
    </row>
    <row r="497" spans="4:37" ht="12.75" customHeight="1" outlineLevel="1">
      <c r="D497" s="106" t="str">
        <f>'Line Items'!D984</f>
        <v>[Rolling Stock - Vehicles Line 23]</v>
      </c>
      <c r="E497" s="89"/>
      <c r="F497" s="107" t="str">
        <f t="shared" si="259"/>
        <v>000 Veh Miles</v>
      </c>
      <c r="G497" s="173"/>
      <c r="H497" s="173"/>
      <c r="I497" s="173"/>
      <c r="J497" s="173"/>
      <c r="K497" s="173"/>
      <c r="L497" s="173"/>
      <c r="M497" s="173"/>
      <c r="N497" s="173"/>
      <c r="O497" s="173"/>
      <c r="P497" s="173"/>
      <c r="Q497" s="173"/>
      <c r="R497" s="173"/>
      <c r="S497" s="173"/>
      <c r="T497" s="173"/>
      <c r="U497" s="173"/>
      <c r="V497" s="173"/>
      <c r="W497" s="173"/>
      <c r="X497" s="173"/>
      <c r="Y497" s="173"/>
      <c r="Z497" s="173"/>
      <c r="AA497" s="173"/>
      <c r="AB497" s="173"/>
      <c r="AC497" s="174"/>
      <c r="AE497" s="533"/>
      <c r="AG497" s="533"/>
      <c r="AI497" s="533"/>
      <c r="AK497" s="202"/>
    </row>
    <row r="498" spans="4:37" ht="12.75" customHeight="1" outlineLevel="1">
      <c r="D498" s="106" t="str">
        <f>'Line Items'!D985</f>
        <v>[Rolling Stock - Vehicles Line 24]</v>
      </c>
      <c r="E498" s="89"/>
      <c r="F498" s="107" t="str">
        <f t="shared" si="259"/>
        <v>000 Veh Miles</v>
      </c>
      <c r="G498" s="173"/>
      <c r="H498" s="173"/>
      <c r="I498" s="173"/>
      <c r="J498" s="173"/>
      <c r="K498" s="173"/>
      <c r="L498" s="173"/>
      <c r="M498" s="173"/>
      <c r="N498" s="173"/>
      <c r="O498" s="173"/>
      <c r="P498" s="173"/>
      <c r="Q498" s="173"/>
      <c r="R498" s="173"/>
      <c r="S498" s="173"/>
      <c r="T498" s="173"/>
      <c r="U498" s="173"/>
      <c r="V498" s="173"/>
      <c r="W498" s="173"/>
      <c r="X498" s="173"/>
      <c r="Y498" s="173"/>
      <c r="Z498" s="173"/>
      <c r="AA498" s="173"/>
      <c r="AB498" s="173"/>
      <c r="AC498" s="174"/>
      <c r="AE498" s="533"/>
      <c r="AG498" s="533"/>
      <c r="AI498" s="533"/>
      <c r="AK498" s="202"/>
    </row>
    <row r="499" spans="4:37" ht="12.75" customHeight="1" outlineLevel="1">
      <c r="D499" s="106" t="str">
        <f>'Line Items'!D986</f>
        <v>[Rolling Stock - Vehicles Line 25]</v>
      </c>
      <c r="E499" s="89"/>
      <c r="F499" s="107" t="str">
        <f t="shared" si="259"/>
        <v>000 Veh Miles</v>
      </c>
      <c r="G499" s="173"/>
      <c r="H499" s="173"/>
      <c r="I499" s="173"/>
      <c r="J499" s="173"/>
      <c r="K499" s="173"/>
      <c r="L499" s="173"/>
      <c r="M499" s="173"/>
      <c r="N499" s="173"/>
      <c r="O499" s="173"/>
      <c r="P499" s="173"/>
      <c r="Q499" s="173"/>
      <c r="R499" s="173"/>
      <c r="S499" s="173"/>
      <c r="T499" s="173"/>
      <c r="U499" s="173"/>
      <c r="V499" s="173"/>
      <c r="W499" s="173"/>
      <c r="X499" s="173"/>
      <c r="Y499" s="173"/>
      <c r="Z499" s="173"/>
      <c r="AA499" s="173"/>
      <c r="AB499" s="173"/>
      <c r="AC499" s="174"/>
      <c r="AE499" s="533"/>
      <c r="AG499" s="533"/>
      <c r="AI499" s="533"/>
      <c r="AK499" s="202"/>
    </row>
    <row r="500" spans="4:37" ht="12.75" customHeight="1" outlineLevel="1">
      <c r="D500" s="106" t="str">
        <f>'Line Items'!D987</f>
        <v>[Rolling Stock - Vehicles Line 26]</v>
      </c>
      <c r="E500" s="89"/>
      <c r="F500" s="107" t="str">
        <f t="shared" si="259"/>
        <v>000 Veh Miles</v>
      </c>
      <c r="G500" s="173"/>
      <c r="H500" s="173"/>
      <c r="I500" s="173"/>
      <c r="J500" s="173"/>
      <c r="K500" s="173"/>
      <c r="L500" s="173"/>
      <c r="M500" s="173"/>
      <c r="N500" s="173"/>
      <c r="O500" s="173"/>
      <c r="P500" s="173"/>
      <c r="Q500" s="173"/>
      <c r="R500" s="173"/>
      <c r="S500" s="173"/>
      <c r="T500" s="173"/>
      <c r="U500" s="173"/>
      <c r="V500" s="173"/>
      <c r="W500" s="173"/>
      <c r="X500" s="173"/>
      <c r="Y500" s="173"/>
      <c r="Z500" s="173"/>
      <c r="AA500" s="173"/>
      <c r="AB500" s="173"/>
      <c r="AC500" s="174"/>
      <c r="AE500" s="533"/>
      <c r="AG500" s="533"/>
      <c r="AI500" s="533"/>
      <c r="AK500" s="202"/>
    </row>
    <row r="501" spans="4:37" ht="12.75" customHeight="1" outlineLevel="1">
      <c r="D501" s="106" t="str">
        <f>'Line Items'!D988</f>
        <v>[Rolling Stock - Vehicles Line 27]</v>
      </c>
      <c r="E501" s="89"/>
      <c r="F501" s="107" t="str">
        <f t="shared" si="259"/>
        <v>000 Veh Miles</v>
      </c>
      <c r="G501" s="173"/>
      <c r="H501" s="173"/>
      <c r="I501" s="173"/>
      <c r="J501" s="173"/>
      <c r="K501" s="173"/>
      <c r="L501" s="173"/>
      <c r="M501" s="173"/>
      <c r="N501" s="173"/>
      <c r="O501" s="173"/>
      <c r="P501" s="173"/>
      <c r="Q501" s="173"/>
      <c r="R501" s="173"/>
      <c r="S501" s="173"/>
      <c r="T501" s="173"/>
      <c r="U501" s="173"/>
      <c r="V501" s="173"/>
      <c r="W501" s="173"/>
      <c r="X501" s="173"/>
      <c r="Y501" s="173"/>
      <c r="Z501" s="173"/>
      <c r="AA501" s="173"/>
      <c r="AB501" s="173"/>
      <c r="AC501" s="174"/>
      <c r="AE501" s="533"/>
      <c r="AG501" s="533"/>
      <c r="AI501" s="533"/>
      <c r="AK501" s="202"/>
    </row>
    <row r="502" spans="4:37" ht="12.75" customHeight="1" outlineLevel="1">
      <c r="D502" s="106" t="str">
        <f>'Line Items'!D989</f>
        <v>[Rolling Stock - Vehicles Line 28]</v>
      </c>
      <c r="E502" s="89"/>
      <c r="F502" s="107" t="str">
        <f t="shared" si="259"/>
        <v>000 Veh Miles</v>
      </c>
      <c r="G502" s="173"/>
      <c r="H502" s="173"/>
      <c r="I502" s="173"/>
      <c r="J502" s="173"/>
      <c r="K502" s="173"/>
      <c r="L502" s="173"/>
      <c r="M502" s="173"/>
      <c r="N502" s="173"/>
      <c r="O502" s="173"/>
      <c r="P502" s="173"/>
      <c r="Q502" s="173"/>
      <c r="R502" s="173"/>
      <c r="S502" s="173"/>
      <c r="T502" s="173"/>
      <c r="U502" s="173"/>
      <c r="V502" s="173"/>
      <c r="W502" s="173"/>
      <c r="X502" s="173"/>
      <c r="Y502" s="173"/>
      <c r="Z502" s="173"/>
      <c r="AA502" s="173"/>
      <c r="AB502" s="173"/>
      <c r="AC502" s="174"/>
      <c r="AE502" s="533"/>
      <c r="AG502" s="533"/>
      <c r="AI502" s="533"/>
      <c r="AK502" s="202"/>
    </row>
    <row r="503" spans="4:37" ht="12.75" customHeight="1" outlineLevel="1">
      <c r="D503" s="106" t="str">
        <f>'Line Items'!D990</f>
        <v>[Rolling Stock - Vehicles Line 29]</v>
      </c>
      <c r="E503" s="89"/>
      <c r="F503" s="107" t="str">
        <f t="shared" si="259"/>
        <v>000 Veh Miles</v>
      </c>
      <c r="G503" s="173"/>
      <c r="H503" s="173"/>
      <c r="I503" s="173"/>
      <c r="J503" s="173"/>
      <c r="K503" s="173"/>
      <c r="L503" s="173"/>
      <c r="M503" s="173"/>
      <c r="N503" s="173"/>
      <c r="O503" s="173"/>
      <c r="P503" s="173"/>
      <c r="Q503" s="173"/>
      <c r="R503" s="173"/>
      <c r="S503" s="173"/>
      <c r="T503" s="173"/>
      <c r="U503" s="173"/>
      <c r="V503" s="173"/>
      <c r="W503" s="173"/>
      <c r="X503" s="173"/>
      <c r="Y503" s="173"/>
      <c r="Z503" s="173"/>
      <c r="AA503" s="173"/>
      <c r="AB503" s="173"/>
      <c r="AC503" s="174"/>
      <c r="AE503" s="533"/>
      <c r="AG503" s="533"/>
      <c r="AI503" s="533"/>
      <c r="AK503" s="202"/>
    </row>
    <row r="504" spans="4:37" ht="12.75" customHeight="1" outlineLevel="1">
      <c r="D504" s="106" t="str">
        <f>'Line Items'!D991</f>
        <v>[Rolling Stock - Vehicles Line 30]</v>
      </c>
      <c r="E504" s="89"/>
      <c r="F504" s="107" t="str">
        <f t="shared" si="259"/>
        <v>000 Veh Miles</v>
      </c>
      <c r="G504" s="173"/>
      <c r="H504" s="173"/>
      <c r="I504" s="173"/>
      <c r="J504" s="173"/>
      <c r="K504" s="173"/>
      <c r="L504" s="173"/>
      <c r="M504" s="173"/>
      <c r="N504" s="173"/>
      <c r="O504" s="173"/>
      <c r="P504" s="173"/>
      <c r="Q504" s="173"/>
      <c r="R504" s="173"/>
      <c r="S504" s="173"/>
      <c r="T504" s="173"/>
      <c r="U504" s="173"/>
      <c r="V504" s="173"/>
      <c r="W504" s="173"/>
      <c r="X504" s="173"/>
      <c r="Y504" s="173"/>
      <c r="Z504" s="173"/>
      <c r="AA504" s="173"/>
      <c r="AB504" s="173"/>
      <c r="AC504" s="174"/>
      <c r="AE504" s="533"/>
      <c r="AG504" s="533"/>
      <c r="AI504" s="533"/>
      <c r="AK504" s="202"/>
    </row>
    <row r="505" spans="4:37" ht="12.75" customHeight="1" outlineLevel="1">
      <c r="D505" s="106" t="str">
        <f>'Line Items'!D992</f>
        <v>[Rolling Stock - Vehicles Line 31]</v>
      </c>
      <c r="E505" s="89"/>
      <c r="F505" s="107" t="str">
        <f t="shared" si="259"/>
        <v>000 Veh Miles</v>
      </c>
      <c r="G505" s="173"/>
      <c r="H505" s="173"/>
      <c r="I505" s="173"/>
      <c r="J505" s="173"/>
      <c r="K505" s="173"/>
      <c r="L505" s="173"/>
      <c r="M505" s="173"/>
      <c r="N505" s="173"/>
      <c r="O505" s="173"/>
      <c r="P505" s="173"/>
      <c r="Q505" s="173"/>
      <c r="R505" s="173"/>
      <c r="S505" s="173"/>
      <c r="T505" s="173"/>
      <c r="U505" s="173"/>
      <c r="V505" s="173"/>
      <c r="W505" s="173"/>
      <c r="X505" s="173"/>
      <c r="Y505" s="173"/>
      <c r="Z505" s="173"/>
      <c r="AA505" s="173"/>
      <c r="AB505" s="173"/>
      <c r="AC505" s="174"/>
      <c r="AE505" s="533"/>
      <c r="AG505" s="533"/>
      <c r="AI505" s="533"/>
      <c r="AK505" s="202"/>
    </row>
    <row r="506" spans="4:37" ht="12.75" customHeight="1" outlineLevel="1">
      <c r="D506" s="106" t="str">
        <f>'Line Items'!D993</f>
        <v>[Rolling Stock - Vehicles Line 32]</v>
      </c>
      <c r="E506" s="89"/>
      <c r="F506" s="107" t="str">
        <f t="shared" si="259"/>
        <v>000 Veh Miles</v>
      </c>
      <c r="G506" s="173"/>
      <c r="H506" s="173"/>
      <c r="I506" s="173"/>
      <c r="J506" s="173"/>
      <c r="K506" s="173"/>
      <c r="L506" s="173"/>
      <c r="M506" s="173"/>
      <c r="N506" s="173"/>
      <c r="O506" s="173"/>
      <c r="P506" s="173"/>
      <c r="Q506" s="173"/>
      <c r="R506" s="173"/>
      <c r="S506" s="173"/>
      <c r="T506" s="173"/>
      <c r="U506" s="173"/>
      <c r="V506" s="173"/>
      <c r="W506" s="173"/>
      <c r="X506" s="173"/>
      <c r="Y506" s="173"/>
      <c r="Z506" s="173"/>
      <c r="AA506" s="173"/>
      <c r="AB506" s="173"/>
      <c r="AC506" s="174"/>
      <c r="AE506" s="533"/>
      <c r="AG506" s="533"/>
      <c r="AI506" s="533"/>
      <c r="AK506" s="202"/>
    </row>
    <row r="507" spans="4:37" ht="12.75" customHeight="1" outlineLevel="1">
      <c r="D507" s="106" t="str">
        <f>'Line Items'!D994</f>
        <v>[Rolling Stock - Vehicles Line 33]</v>
      </c>
      <c r="E507" s="89"/>
      <c r="F507" s="107" t="str">
        <f t="shared" si="259"/>
        <v>000 Veh Miles</v>
      </c>
      <c r="G507" s="173"/>
      <c r="H507" s="173"/>
      <c r="I507" s="173"/>
      <c r="J507" s="173"/>
      <c r="K507" s="173"/>
      <c r="L507" s="173"/>
      <c r="M507" s="173"/>
      <c r="N507" s="173"/>
      <c r="O507" s="173"/>
      <c r="P507" s="173"/>
      <c r="Q507" s="173"/>
      <c r="R507" s="173"/>
      <c r="S507" s="173"/>
      <c r="T507" s="173"/>
      <c r="U507" s="173"/>
      <c r="V507" s="173"/>
      <c r="W507" s="173"/>
      <c r="X507" s="173"/>
      <c r="Y507" s="173"/>
      <c r="Z507" s="173"/>
      <c r="AA507" s="173"/>
      <c r="AB507" s="173"/>
      <c r="AC507" s="174"/>
      <c r="AE507" s="533"/>
      <c r="AG507" s="533"/>
      <c r="AI507" s="533"/>
      <c r="AK507" s="202"/>
    </row>
    <row r="508" spans="4:37" ht="12.75" customHeight="1" outlineLevel="1">
      <c r="D508" s="106" t="str">
        <f>'Line Items'!D995</f>
        <v>[Rolling Stock - Vehicles Line 34]</v>
      </c>
      <c r="E508" s="89"/>
      <c r="F508" s="107" t="str">
        <f t="shared" si="259"/>
        <v>000 Veh Miles</v>
      </c>
      <c r="G508" s="173"/>
      <c r="H508" s="173"/>
      <c r="I508" s="173"/>
      <c r="J508" s="173"/>
      <c r="K508" s="173"/>
      <c r="L508" s="173"/>
      <c r="M508" s="173"/>
      <c r="N508" s="173"/>
      <c r="O508" s="173"/>
      <c r="P508" s="173"/>
      <c r="Q508" s="173"/>
      <c r="R508" s="173"/>
      <c r="S508" s="173"/>
      <c r="T508" s="173"/>
      <c r="U508" s="173"/>
      <c r="V508" s="173"/>
      <c r="W508" s="173"/>
      <c r="X508" s="173"/>
      <c r="Y508" s="173"/>
      <c r="Z508" s="173"/>
      <c r="AA508" s="173"/>
      <c r="AB508" s="173"/>
      <c r="AC508" s="174"/>
      <c r="AE508" s="533"/>
      <c r="AG508" s="533"/>
      <c r="AI508" s="533"/>
      <c r="AK508" s="202"/>
    </row>
    <row r="509" spans="4:37" ht="12.75" customHeight="1" outlineLevel="1">
      <c r="D509" s="106" t="str">
        <f>'Line Items'!D996</f>
        <v>[Rolling Stock - Vehicles Line 35]</v>
      </c>
      <c r="E509" s="89"/>
      <c r="F509" s="107" t="str">
        <f t="shared" si="259"/>
        <v>000 Veh Miles</v>
      </c>
      <c r="G509" s="173"/>
      <c r="H509" s="173"/>
      <c r="I509" s="173"/>
      <c r="J509" s="173"/>
      <c r="K509" s="173"/>
      <c r="L509" s="173"/>
      <c r="M509" s="173"/>
      <c r="N509" s="173"/>
      <c r="O509" s="173"/>
      <c r="P509" s="173"/>
      <c r="Q509" s="173"/>
      <c r="R509" s="173"/>
      <c r="S509" s="173"/>
      <c r="T509" s="173"/>
      <c r="U509" s="173"/>
      <c r="V509" s="173"/>
      <c r="W509" s="173"/>
      <c r="X509" s="173"/>
      <c r="Y509" s="173"/>
      <c r="Z509" s="173"/>
      <c r="AA509" s="173"/>
      <c r="AB509" s="173"/>
      <c r="AC509" s="174"/>
      <c r="AE509" s="533"/>
      <c r="AG509" s="533"/>
      <c r="AI509" s="533"/>
      <c r="AK509" s="202"/>
    </row>
    <row r="510" spans="4:37" ht="12.75" customHeight="1" outlineLevel="1">
      <c r="D510" s="106" t="str">
        <f>'Line Items'!D997</f>
        <v>[Rolling Stock - Vehicles Line 36]</v>
      </c>
      <c r="E510" s="89"/>
      <c r="F510" s="107" t="str">
        <f t="shared" si="259"/>
        <v>000 Veh Miles</v>
      </c>
      <c r="G510" s="173"/>
      <c r="H510" s="173"/>
      <c r="I510" s="173"/>
      <c r="J510" s="173"/>
      <c r="K510" s="173"/>
      <c r="L510" s="173"/>
      <c r="M510" s="173"/>
      <c r="N510" s="173"/>
      <c r="O510" s="173"/>
      <c r="P510" s="173"/>
      <c r="Q510" s="173"/>
      <c r="R510" s="173"/>
      <c r="S510" s="173"/>
      <c r="T510" s="173"/>
      <c r="U510" s="173"/>
      <c r="V510" s="173"/>
      <c r="W510" s="173"/>
      <c r="X510" s="173"/>
      <c r="Y510" s="173"/>
      <c r="Z510" s="173"/>
      <c r="AA510" s="173"/>
      <c r="AB510" s="173"/>
      <c r="AC510" s="174"/>
      <c r="AE510" s="533"/>
      <c r="AG510" s="533"/>
      <c r="AI510" s="533"/>
      <c r="AK510" s="202"/>
    </row>
    <row r="511" spans="4:37" ht="12.75" customHeight="1" outlineLevel="1">
      <c r="D511" s="106" t="str">
        <f>'Line Items'!D998</f>
        <v>[Rolling Stock - Vehicles Line 37]</v>
      </c>
      <c r="E511" s="89"/>
      <c r="F511" s="107" t="str">
        <f t="shared" si="259"/>
        <v>000 Veh Miles</v>
      </c>
      <c r="G511" s="173"/>
      <c r="H511" s="173"/>
      <c r="I511" s="173"/>
      <c r="J511" s="173"/>
      <c r="K511" s="173"/>
      <c r="L511" s="173"/>
      <c r="M511" s="173"/>
      <c r="N511" s="173"/>
      <c r="O511" s="173"/>
      <c r="P511" s="173"/>
      <c r="Q511" s="173"/>
      <c r="R511" s="173"/>
      <c r="S511" s="173"/>
      <c r="T511" s="173"/>
      <c r="U511" s="173"/>
      <c r="V511" s="173"/>
      <c r="W511" s="173"/>
      <c r="X511" s="173"/>
      <c r="Y511" s="173"/>
      <c r="Z511" s="173"/>
      <c r="AA511" s="173"/>
      <c r="AB511" s="173"/>
      <c r="AC511" s="174"/>
      <c r="AE511" s="533"/>
      <c r="AG511" s="533"/>
      <c r="AI511" s="533"/>
      <c r="AK511" s="202"/>
    </row>
    <row r="512" spans="4:37" ht="12.75" customHeight="1" outlineLevel="1">
      <c r="D512" s="106" t="str">
        <f>'Line Items'!D999</f>
        <v>[Rolling Stock - Vehicles Line 38]</v>
      </c>
      <c r="E512" s="89"/>
      <c r="F512" s="107" t="str">
        <f t="shared" si="259"/>
        <v>000 Veh Miles</v>
      </c>
      <c r="G512" s="173"/>
      <c r="H512" s="173"/>
      <c r="I512" s="173"/>
      <c r="J512" s="173"/>
      <c r="K512" s="173"/>
      <c r="L512" s="173"/>
      <c r="M512" s="173"/>
      <c r="N512" s="173"/>
      <c r="O512" s="173"/>
      <c r="P512" s="173"/>
      <c r="Q512" s="173"/>
      <c r="R512" s="173"/>
      <c r="S512" s="173"/>
      <c r="T512" s="173"/>
      <c r="U512" s="173"/>
      <c r="V512" s="173"/>
      <c r="W512" s="173"/>
      <c r="X512" s="173"/>
      <c r="Y512" s="173"/>
      <c r="Z512" s="173"/>
      <c r="AA512" s="173"/>
      <c r="AB512" s="173"/>
      <c r="AC512" s="174"/>
      <c r="AE512" s="533"/>
      <c r="AG512" s="533"/>
      <c r="AI512" s="533"/>
      <c r="AK512" s="202"/>
    </row>
    <row r="513" spans="4:37" ht="12.75" customHeight="1" outlineLevel="1">
      <c r="D513" s="106" t="str">
        <f>'Line Items'!D1000</f>
        <v>[Rolling Stock - Vehicles Line 39]</v>
      </c>
      <c r="E513" s="89"/>
      <c r="F513" s="107" t="str">
        <f t="shared" si="259"/>
        <v>000 Veh Miles</v>
      </c>
      <c r="G513" s="173"/>
      <c r="H513" s="173"/>
      <c r="I513" s="173"/>
      <c r="J513" s="173"/>
      <c r="K513" s="173"/>
      <c r="L513" s="173"/>
      <c r="M513" s="173"/>
      <c r="N513" s="173"/>
      <c r="O513" s="173"/>
      <c r="P513" s="173"/>
      <c r="Q513" s="173"/>
      <c r="R513" s="173"/>
      <c r="S513" s="173"/>
      <c r="T513" s="173"/>
      <c r="U513" s="173"/>
      <c r="V513" s="173"/>
      <c r="W513" s="173"/>
      <c r="X513" s="173"/>
      <c r="Y513" s="173"/>
      <c r="Z513" s="173"/>
      <c r="AA513" s="173"/>
      <c r="AB513" s="173"/>
      <c r="AC513" s="174"/>
      <c r="AE513" s="533"/>
      <c r="AG513" s="533"/>
      <c r="AI513" s="533"/>
      <c r="AK513" s="202"/>
    </row>
    <row r="514" spans="4:37" ht="12.75" customHeight="1" outlineLevel="1">
      <c r="D514" s="106" t="str">
        <f>'Line Items'!D1001</f>
        <v>[Rolling Stock - Vehicles Line 40]</v>
      </c>
      <c r="E514" s="89"/>
      <c r="F514" s="107" t="str">
        <f t="shared" si="259"/>
        <v>000 Veh Miles</v>
      </c>
      <c r="G514" s="173"/>
      <c r="H514" s="173"/>
      <c r="I514" s="173"/>
      <c r="J514" s="173"/>
      <c r="K514" s="173"/>
      <c r="L514" s="173"/>
      <c r="M514" s="173"/>
      <c r="N514" s="173"/>
      <c r="O514" s="173"/>
      <c r="P514" s="173"/>
      <c r="Q514" s="173"/>
      <c r="R514" s="173"/>
      <c r="S514" s="173"/>
      <c r="T514" s="173"/>
      <c r="U514" s="173"/>
      <c r="V514" s="173"/>
      <c r="W514" s="173"/>
      <c r="X514" s="173"/>
      <c r="Y514" s="173"/>
      <c r="Z514" s="173"/>
      <c r="AA514" s="173"/>
      <c r="AB514" s="173"/>
      <c r="AC514" s="174"/>
      <c r="AE514" s="533"/>
      <c r="AG514" s="533"/>
      <c r="AI514" s="533"/>
      <c r="AK514" s="202"/>
    </row>
    <row r="515" spans="4:37" ht="12.75" customHeight="1" outlineLevel="1">
      <c r="D515" s="106" t="str">
        <f>'Line Items'!D1002</f>
        <v>[Rolling Stock - Vehicles Line 41]</v>
      </c>
      <c r="E515" s="89"/>
      <c r="F515" s="107" t="str">
        <f t="shared" si="259"/>
        <v>000 Veh Miles</v>
      </c>
      <c r="G515" s="173"/>
      <c r="H515" s="173"/>
      <c r="I515" s="173"/>
      <c r="J515" s="173"/>
      <c r="K515" s="173"/>
      <c r="L515" s="173"/>
      <c r="M515" s="173"/>
      <c r="N515" s="173"/>
      <c r="O515" s="173"/>
      <c r="P515" s="173"/>
      <c r="Q515" s="173"/>
      <c r="R515" s="173"/>
      <c r="S515" s="173"/>
      <c r="T515" s="173"/>
      <c r="U515" s="173"/>
      <c r="V515" s="173"/>
      <c r="W515" s="173"/>
      <c r="X515" s="173"/>
      <c r="Y515" s="173"/>
      <c r="Z515" s="173"/>
      <c r="AA515" s="173"/>
      <c r="AB515" s="173"/>
      <c r="AC515" s="174"/>
      <c r="AE515" s="533"/>
      <c r="AG515" s="533"/>
      <c r="AI515" s="533"/>
      <c r="AK515" s="202"/>
    </row>
    <row r="516" spans="4:37" ht="12.75" customHeight="1" outlineLevel="1">
      <c r="D516" s="106" t="str">
        <f>'Line Items'!D1003</f>
        <v>[Rolling Stock - Vehicles Line 42]</v>
      </c>
      <c r="E516" s="89"/>
      <c r="F516" s="107" t="str">
        <f t="shared" si="259"/>
        <v>000 Veh Miles</v>
      </c>
      <c r="G516" s="173"/>
      <c r="H516" s="173"/>
      <c r="I516" s="173"/>
      <c r="J516" s="173"/>
      <c r="K516" s="173"/>
      <c r="L516" s="173"/>
      <c r="M516" s="173"/>
      <c r="N516" s="173"/>
      <c r="O516" s="173"/>
      <c r="P516" s="173"/>
      <c r="Q516" s="173"/>
      <c r="R516" s="173"/>
      <c r="S516" s="173"/>
      <c r="T516" s="173"/>
      <c r="U516" s="173"/>
      <c r="V516" s="173"/>
      <c r="W516" s="173"/>
      <c r="X516" s="173"/>
      <c r="Y516" s="173"/>
      <c r="Z516" s="173"/>
      <c r="AA516" s="173"/>
      <c r="AB516" s="173"/>
      <c r="AC516" s="174"/>
      <c r="AE516" s="533"/>
      <c r="AG516" s="533"/>
      <c r="AI516" s="533"/>
      <c r="AK516" s="202"/>
    </row>
    <row r="517" spans="4:37" ht="12.75" customHeight="1" outlineLevel="1">
      <c r="D517" s="106" t="str">
        <f>'Line Items'!D1004</f>
        <v>[Rolling Stock - Vehicles Line 43]</v>
      </c>
      <c r="E517" s="89"/>
      <c r="F517" s="107" t="str">
        <f t="shared" si="259"/>
        <v>000 Veh Miles</v>
      </c>
      <c r="G517" s="173"/>
      <c r="H517" s="173"/>
      <c r="I517" s="173"/>
      <c r="J517" s="173"/>
      <c r="K517" s="173"/>
      <c r="L517" s="173"/>
      <c r="M517" s="173"/>
      <c r="N517" s="173"/>
      <c r="O517" s="173"/>
      <c r="P517" s="173"/>
      <c r="Q517" s="173"/>
      <c r="R517" s="173"/>
      <c r="S517" s="173"/>
      <c r="T517" s="173"/>
      <c r="U517" s="173"/>
      <c r="V517" s="173"/>
      <c r="W517" s="173"/>
      <c r="X517" s="173"/>
      <c r="Y517" s="173"/>
      <c r="Z517" s="173"/>
      <c r="AA517" s="173"/>
      <c r="AB517" s="173"/>
      <c r="AC517" s="174"/>
      <c r="AE517" s="533"/>
      <c r="AG517" s="533"/>
      <c r="AI517" s="533"/>
      <c r="AK517" s="202"/>
    </row>
    <row r="518" spans="4:37" ht="12.75" customHeight="1" outlineLevel="1">
      <c r="D518" s="106" t="str">
        <f>'Line Items'!D1005</f>
        <v>[Rolling Stock - Vehicles Line 44]</v>
      </c>
      <c r="E518" s="89"/>
      <c r="F518" s="107" t="str">
        <f t="shared" si="259"/>
        <v>000 Veh Miles</v>
      </c>
      <c r="G518" s="173"/>
      <c r="H518" s="173"/>
      <c r="I518" s="173"/>
      <c r="J518" s="173"/>
      <c r="K518" s="173"/>
      <c r="L518" s="173"/>
      <c r="M518" s="173"/>
      <c r="N518" s="173"/>
      <c r="O518" s="173"/>
      <c r="P518" s="173"/>
      <c r="Q518" s="173"/>
      <c r="R518" s="173"/>
      <c r="S518" s="173"/>
      <c r="T518" s="173"/>
      <c r="U518" s="173"/>
      <c r="V518" s="173"/>
      <c r="W518" s="173"/>
      <c r="X518" s="173"/>
      <c r="Y518" s="173"/>
      <c r="Z518" s="173"/>
      <c r="AA518" s="173"/>
      <c r="AB518" s="173"/>
      <c r="AC518" s="174"/>
      <c r="AE518" s="533"/>
      <c r="AG518" s="533"/>
      <c r="AI518" s="533"/>
      <c r="AK518" s="202"/>
    </row>
    <row r="519" spans="4:37" ht="12.75" customHeight="1" outlineLevel="1">
      <c r="D519" s="106" t="str">
        <f>'Line Items'!D1006</f>
        <v>[Rolling Stock - Vehicles Line 45]</v>
      </c>
      <c r="E519" s="89"/>
      <c r="F519" s="107" t="str">
        <f t="shared" si="259"/>
        <v>000 Veh Miles</v>
      </c>
      <c r="G519" s="173"/>
      <c r="H519" s="173"/>
      <c r="I519" s="173"/>
      <c r="J519" s="173"/>
      <c r="K519" s="173"/>
      <c r="L519" s="173"/>
      <c r="M519" s="173"/>
      <c r="N519" s="173"/>
      <c r="O519" s="173"/>
      <c r="P519" s="173"/>
      <c r="Q519" s="173"/>
      <c r="R519" s="173"/>
      <c r="S519" s="173"/>
      <c r="T519" s="173"/>
      <c r="U519" s="173"/>
      <c r="V519" s="173"/>
      <c r="W519" s="173"/>
      <c r="X519" s="173"/>
      <c r="Y519" s="173"/>
      <c r="Z519" s="173"/>
      <c r="AA519" s="173"/>
      <c r="AB519" s="173"/>
      <c r="AC519" s="174"/>
      <c r="AE519" s="533"/>
      <c r="AG519" s="533"/>
      <c r="AI519" s="533"/>
      <c r="AK519" s="202"/>
    </row>
    <row r="520" spans="4:37" ht="12.75" customHeight="1" outlineLevel="1">
      <c r="D520" s="106" t="str">
        <f>'Line Items'!D1007</f>
        <v>[Rolling Stock - Vehicles Line 46]</v>
      </c>
      <c r="E520" s="89"/>
      <c r="F520" s="107" t="str">
        <f t="shared" si="259"/>
        <v>000 Veh Miles</v>
      </c>
      <c r="G520" s="173"/>
      <c r="H520" s="173"/>
      <c r="I520" s="173"/>
      <c r="J520" s="173"/>
      <c r="K520" s="173"/>
      <c r="L520" s="173"/>
      <c r="M520" s="173"/>
      <c r="N520" s="173"/>
      <c r="O520" s="173"/>
      <c r="P520" s="173"/>
      <c r="Q520" s="173"/>
      <c r="R520" s="173"/>
      <c r="S520" s="173"/>
      <c r="T520" s="173"/>
      <c r="U520" s="173"/>
      <c r="V520" s="173"/>
      <c r="W520" s="173"/>
      <c r="X520" s="173"/>
      <c r="Y520" s="173"/>
      <c r="Z520" s="173"/>
      <c r="AA520" s="173"/>
      <c r="AB520" s="173"/>
      <c r="AC520" s="174"/>
      <c r="AE520" s="533"/>
      <c r="AG520" s="533"/>
      <c r="AI520" s="533"/>
      <c r="AK520" s="202"/>
    </row>
    <row r="521" spans="4:37" ht="12.75" customHeight="1" outlineLevel="1">
      <c r="D521" s="106" t="str">
        <f>'Line Items'!D1008</f>
        <v>[Rolling Stock - Vehicles Line 47]</v>
      </c>
      <c r="E521" s="89"/>
      <c r="F521" s="107" t="str">
        <f t="shared" si="259"/>
        <v>000 Veh Miles</v>
      </c>
      <c r="G521" s="173"/>
      <c r="H521" s="173"/>
      <c r="I521" s="173"/>
      <c r="J521" s="173"/>
      <c r="K521" s="173"/>
      <c r="L521" s="173"/>
      <c r="M521" s="173"/>
      <c r="N521" s="173"/>
      <c r="O521" s="173"/>
      <c r="P521" s="173"/>
      <c r="Q521" s="173"/>
      <c r="R521" s="173"/>
      <c r="S521" s="173"/>
      <c r="T521" s="173"/>
      <c r="U521" s="173"/>
      <c r="V521" s="173"/>
      <c r="W521" s="173"/>
      <c r="X521" s="173"/>
      <c r="Y521" s="173"/>
      <c r="Z521" s="173"/>
      <c r="AA521" s="173"/>
      <c r="AB521" s="173"/>
      <c r="AC521" s="174"/>
      <c r="AE521" s="533"/>
      <c r="AG521" s="533"/>
      <c r="AI521" s="533"/>
      <c r="AK521" s="202"/>
    </row>
    <row r="522" spans="4:37" ht="12.75" customHeight="1" outlineLevel="1">
      <c r="D522" s="106" t="str">
        <f>'Line Items'!D1009</f>
        <v>[Rolling Stock - Vehicles Line 48]</v>
      </c>
      <c r="E522" s="89"/>
      <c r="F522" s="107" t="str">
        <f t="shared" si="259"/>
        <v>000 Veh Miles</v>
      </c>
      <c r="G522" s="173"/>
      <c r="H522" s="173"/>
      <c r="I522" s="173"/>
      <c r="J522" s="173"/>
      <c r="K522" s="173"/>
      <c r="L522" s="173"/>
      <c r="M522" s="173"/>
      <c r="N522" s="173"/>
      <c r="O522" s="173"/>
      <c r="P522" s="173"/>
      <c r="Q522" s="173"/>
      <c r="R522" s="173"/>
      <c r="S522" s="173"/>
      <c r="T522" s="173"/>
      <c r="U522" s="173"/>
      <c r="V522" s="173"/>
      <c r="W522" s="173"/>
      <c r="X522" s="173"/>
      <c r="Y522" s="173"/>
      <c r="Z522" s="173"/>
      <c r="AA522" s="173"/>
      <c r="AB522" s="173"/>
      <c r="AC522" s="174"/>
      <c r="AE522" s="533"/>
      <c r="AG522" s="533"/>
      <c r="AI522" s="533"/>
      <c r="AK522" s="202"/>
    </row>
    <row r="523" spans="4:37" ht="12.75" customHeight="1" outlineLevel="1">
      <c r="D523" s="106" t="str">
        <f>'Line Items'!D1010</f>
        <v>[Rolling Stock - Vehicles Line 49]</v>
      </c>
      <c r="E523" s="89"/>
      <c r="F523" s="107" t="str">
        <f t="shared" si="259"/>
        <v>000 Veh Miles</v>
      </c>
      <c r="G523" s="173"/>
      <c r="H523" s="173"/>
      <c r="I523" s="173"/>
      <c r="J523" s="173"/>
      <c r="K523" s="173"/>
      <c r="L523" s="173"/>
      <c r="M523" s="173"/>
      <c r="N523" s="173"/>
      <c r="O523" s="173"/>
      <c r="P523" s="173"/>
      <c r="Q523" s="173"/>
      <c r="R523" s="173"/>
      <c r="S523" s="173"/>
      <c r="T523" s="173"/>
      <c r="U523" s="173"/>
      <c r="V523" s="173"/>
      <c r="W523" s="173"/>
      <c r="X523" s="173"/>
      <c r="Y523" s="173"/>
      <c r="Z523" s="173"/>
      <c r="AA523" s="173"/>
      <c r="AB523" s="173"/>
      <c r="AC523" s="174"/>
      <c r="AE523" s="533"/>
      <c r="AG523" s="533"/>
      <c r="AI523" s="533"/>
      <c r="AK523" s="202"/>
    </row>
    <row r="524" spans="4:37" ht="12.75" customHeight="1" outlineLevel="1">
      <c r="D524" s="106" t="str">
        <f>'Line Items'!D1011</f>
        <v>[Rolling Stock - Vehicles Line 50]</v>
      </c>
      <c r="E524" s="89"/>
      <c r="F524" s="107" t="str">
        <f t="shared" si="259"/>
        <v>000 Veh Miles</v>
      </c>
      <c r="G524" s="173"/>
      <c r="H524" s="173"/>
      <c r="I524" s="173"/>
      <c r="J524" s="173"/>
      <c r="K524" s="173"/>
      <c r="L524" s="173"/>
      <c r="M524" s="173"/>
      <c r="N524" s="173"/>
      <c r="O524" s="173"/>
      <c r="P524" s="173"/>
      <c r="Q524" s="173"/>
      <c r="R524" s="173"/>
      <c r="S524" s="173"/>
      <c r="T524" s="173"/>
      <c r="U524" s="173"/>
      <c r="V524" s="173"/>
      <c r="W524" s="173"/>
      <c r="X524" s="173"/>
      <c r="Y524" s="173"/>
      <c r="Z524" s="173"/>
      <c r="AA524" s="173"/>
      <c r="AB524" s="173"/>
      <c r="AC524" s="174"/>
      <c r="AE524" s="533"/>
      <c r="AG524" s="533"/>
      <c r="AI524" s="533"/>
      <c r="AK524" s="202"/>
    </row>
    <row r="525" spans="4:37" ht="12.75" customHeight="1" outlineLevel="1">
      <c r="D525" s="106" t="str">
        <f>'Line Items'!D1012</f>
        <v>[Rolling Stock - Vehicles Line 51]</v>
      </c>
      <c r="E525" s="89"/>
      <c r="F525" s="107" t="str">
        <f t="shared" si="259"/>
        <v>000 Veh Miles</v>
      </c>
      <c r="G525" s="173"/>
      <c r="H525" s="173"/>
      <c r="I525" s="173"/>
      <c r="J525" s="173"/>
      <c r="K525" s="173"/>
      <c r="L525" s="173"/>
      <c r="M525" s="173"/>
      <c r="N525" s="173"/>
      <c r="O525" s="173"/>
      <c r="P525" s="173"/>
      <c r="Q525" s="173"/>
      <c r="R525" s="173"/>
      <c r="S525" s="173"/>
      <c r="T525" s="173"/>
      <c r="U525" s="173"/>
      <c r="V525" s="173"/>
      <c r="W525" s="173"/>
      <c r="X525" s="173"/>
      <c r="Y525" s="173"/>
      <c r="Z525" s="173"/>
      <c r="AA525" s="173"/>
      <c r="AB525" s="173"/>
      <c r="AC525" s="174"/>
      <c r="AE525" s="533"/>
      <c r="AG525" s="533"/>
      <c r="AI525" s="533"/>
      <c r="AK525" s="202"/>
    </row>
    <row r="526" spans="4:37" ht="12.75" customHeight="1" outlineLevel="1">
      <c r="D526" s="106" t="str">
        <f>'Line Items'!D1013</f>
        <v>[Rolling Stock - Vehicles Line 52]</v>
      </c>
      <c r="E526" s="89"/>
      <c r="F526" s="107" t="str">
        <f t="shared" si="259"/>
        <v>000 Veh Miles</v>
      </c>
      <c r="G526" s="173"/>
      <c r="H526" s="173"/>
      <c r="I526" s="173"/>
      <c r="J526" s="173"/>
      <c r="K526" s="173"/>
      <c r="L526" s="173"/>
      <c r="M526" s="173"/>
      <c r="N526" s="173"/>
      <c r="O526" s="173"/>
      <c r="P526" s="173"/>
      <c r="Q526" s="173"/>
      <c r="R526" s="173"/>
      <c r="S526" s="173"/>
      <c r="T526" s="173"/>
      <c r="U526" s="173"/>
      <c r="V526" s="173"/>
      <c r="W526" s="173"/>
      <c r="X526" s="173"/>
      <c r="Y526" s="173"/>
      <c r="Z526" s="173"/>
      <c r="AA526" s="173"/>
      <c r="AB526" s="173"/>
      <c r="AC526" s="174"/>
      <c r="AE526" s="533"/>
      <c r="AG526" s="533"/>
      <c r="AI526" s="533"/>
      <c r="AK526" s="202"/>
    </row>
    <row r="527" spans="4:37" ht="12.75" customHeight="1" outlineLevel="1">
      <c r="D527" s="106" t="str">
        <f>'Line Items'!D1014</f>
        <v>[Rolling Stock - Vehicles Line 53]</v>
      </c>
      <c r="E527" s="89"/>
      <c r="F527" s="107" t="str">
        <f t="shared" si="259"/>
        <v>000 Veh Miles</v>
      </c>
      <c r="G527" s="173"/>
      <c r="H527" s="173"/>
      <c r="I527" s="173"/>
      <c r="J527" s="173"/>
      <c r="K527" s="173"/>
      <c r="L527" s="173"/>
      <c r="M527" s="173"/>
      <c r="N527" s="173"/>
      <c r="O527" s="173"/>
      <c r="P527" s="173"/>
      <c r="Q527" s="173"/>
      <c r="R527" s="173"/>
      <c r="S527" s="173"/>
      <c r="T527" s="173"/>
      <c r="U527" s="173"/>
      <c r="V527" s="173"/>
      <c r="W527" s="173"/>
      <c r="X527" s="173"/>
      <c r="Y527" s="173"/>
      <c r="Z527" s="173"/>
      <c r="AA527" s="173"/>
      <c r="AB527" s="173"/>
      <c r="AC527" s="174"/>
      <c r="AE527" s="533"/>
      <c r="AG527" s="533"/>
      <c r="AI527" s="533"/>
      <c r="AK527" s="202"/>
    </row>
    <row r="528" spans="4:37" ht="12.75" customHeight="1" outlineLevel="1">
      <c r="D528" s="106" t="str">
        <f>'Line Items'!D1015</f>
        <v>[Rolling Stock - Vehicles Line 54]</v>
      </c>
      <c r="E528" s="89"/>
      <c r="F528" s="107" t="str">
        <f t="shared" si="259"/>
        <v>000 Veh Miles</v>
      </c>
      <c r="G528" s="173"/>
      <c r="H528" s="173"/>
      <c r="I528" s="173"/>
      <c r="J528" s="173"/>
      <c r="K528" s="173"/>
      <c r="L528" s="173"/>
      <c r="M528" s="173"/>
      <c r="N528" s="173"/>
      <c r="O528" s="173"/>
      <c r="P528" s="173"/>
      <c r="Q528" s="173"/>
      <c r="R528" s="173"/>
      <c r="S528" s="173"/>
      <c r="T528" s="173"/>
      <c r="U528" s="173"/>
      <c r="V528" s="173"/>
      <c r="W528" s="173"/>
      <c r="X528" s="173"/>
      <c r="Y528" s="173"/>
      <c r="Z528" s="173"/>
      <c r="AA528" s="173"/>
      <c r="AB528" s="173"/>
      <c r="AC528" s="174"/>
      <c r="AE528" s="533"/>
      <c r="AG528" s="533"/>
      <c r="AI528" s="533"/>
      <c r="AK528" s="202"/>
    </row>
    <row r="529" spans="3:37" ht="12.75" customHeight="1" outlineLevel="1">
      <c r="D529" s="106" t="str">
        <f>'Line Items'!D1016</f>
        <v>[Rolling Stock - Vehicles Line 55]</v>
      </c>
      <c r="E529" s="89"/>
      <c r="F529" s="107" t="str">
        <f t="shared" si="259"/>
        <v>000 Veh Miles</v>
      </c>
      <c r="G529" s="173"/>
      <c r="H529" s="173"/>
      <c r="I529" s="173"/>
      <c r="J529" s="173"/>
      <c r="K529" s="173"/>
      <c r="L529" s="173"/>
      <c r="M529" s="173"/>
      <c r="N529" s="173"/>
      <c r="O529" s="173"/>
      <c r="P529" s="173"/>
      <c r="Q529" s="173"/>
      <c r="R529" s="173"/>
      <c r="S529" s="173"/>
      <c r="T529" s="173"/>
      <c r="U529" s="173"/>
      <c r="V529" s="173"/>
      <c r="W529" s="173"/>
      <c r="X529" s="173"/>
      <c r="Y529" s="173"/>
      <c r="Z529" s="173"/>
      <c r="AA529" s="173"/>
      <c r="AB529" s="173"/>
      <c r="AC529" s="174"/>
      <c r="AE529" s="533"/>
      <c r="AG529" s="533"/>
      <c r="AI529" s="533"/>
      <c r="AK529" s="202"/>
    </row>
    <row r="530" spans="3:37" ht="12.75" customHeight="1" outlineLevel="1">
      <c r="D530" s="106" t="str">
        <f>'Line Items'!D1017</f>
        <v>[Rolling Stock - Vehicles Line 56]</v>
      </c>
      <c r="E530" s="89"/>
      <c r="F530" s="107" t="str">
        <f t="shared" si="259"/>
        <v>000 Veh Miles</v>
      </c>
      <c r="G530" s="173"/>
      <c r="H530" s="173"/>
      <c r="I530" s="173"/>
      <c r="J530" s="173"/>
      <c r="K530" s="173"/>
      <c r="L530" s="173"/>
      <c r="M530" s="173"/>
      <c r="N530" s="173"/>
      <c r="O530" s="173"/>
      <c r="P530" s="173"/>
      <c r="Q530" s="173"/>
      <c r="R530" s="173"/>
      <c r="S530" s="173"/>
      <c r="T530" s="173"/>
      <c r="U530" s="173"/>
      <c r="V530" s="173"/>
      <c r="W530" s="173"/>
      <c r="X530" s="173"/>
      <c r="Y530" s="173"/>
      <c r="Z530" s="173"/>
      <c r="AA530" s="173"/>
      <c r="AB530" s="173"/>
      <c r="AC530" s="174"/>
      <c r="AE530" s="533"/>
      <c r="AG530" s="533"/>
      <c r="AI530" s="533"/>
      <c r="AK530" s="202"/>
    </row>
    <row r="531" spans="3:37" ht="12.75" customHeight="1" outlineLevel="1">
      <c r="D531" s="106" t="str">
        <f>'Line Items'!D1018</f>
        <v>[Rolling Stock - Vehicles Line 57]</v>
      </c>
      <c r="E531" s="89"/>
      <c r="F531" s="107" t="str">
        <f t="shared" si="259"/>
        <v>000 Veh Miles</v>
      </c>
      <c r="G531" s="173"/>
      <c r="H531" s="173"/>
      <c r="I531" s="173"/>
      <c r="J531" s="173"/>
      <c r="K531" s="173"/>
      <c r="L531" s="173"/>
      <c r="M531" s="173"/>
      <c r="N531" s="173"/>
      <c r="O531" s="173"/>
      <c r="P531" s="173"/>
      <c r="Q531" s="173"/>
      <c r="R531" s="173"/>
      <c r="S531" s="173"/>
      <c r="T531" s="173"/>
      <c r="U531" s="173"/>
      <c r="V531" s="173"/>
      <c r="W531" s="173"/>
      <c r="X531" s="173"/>
      <c r="Y531" s="173"/>
      <c r="Z531" s="173"/>
      <c r="AA531" s="173"/>
      <c r="AB531" s="173"/>
      <c r="AC531" s="174"/>
      <c r="AE531" s="533"/>
      <c r="AG531" s="533"/>
      <c r="AI531" s="533"/>
      <c r="AK531" s="202"/>
    </row>
    <row r="532" spans="3:37" ht="12.75" customHeight="1" outlineLevel="1">
      <c r="D532" s="106" t="str">
        <f>'Line Items'!D1019</f>
        <v>[Rolling Stock - Vehicles Line 58]</v>
      </c>
      <c r="E532" s="89"/>
      <c r="F532" s="107" t="str">
        <f t="shared" si="259"/>
        <v>000 Veh Miles</v>
      </c>
      <c r="G532" s="173"/>
      <c r="H532" s="173"/>
      <c r="I532" s="173"/>
      <c r="J532" s="173"/>
      <c r="K532" s="173"/>
      <c r="L532" s="173"/>
      <c r="M532" s="173"/>
      <c r="N532" s="173"/>
      <c r="O532" s="173"/>
      <c r="P532" s="173"/>
      <c r="Q532" s="173"/>
      <c r="R532" s="173"/>
      <c r="S532" s="173"/>
      <c r="T532" s="173"/>
      <c r="U532" s="173"/>
      <c r="V532" s="173"/>
      <c r="W532" s="173"/>
      <c r="X532" s="173"/>
      <c r="Y532" s="173"/>
      <c r="Z532" s="173"/>
      <c r="AA532" s="173"/>
      <c r="AB532" s="173"/>
      <c r="AC532" s="174"/>
      <c r="AE532" s="533"/>
      <c r="AG532" s="533"/>
      <c r="AI532" s="533"/>
      <c r="AK532" s="202"/>
    </row>
    <row r="533" spans="3:37" ht="12.75" customHeight="1" outlineLevel="1">
      <c r="D533" s="106" t="str">
        <f>'Line Items'!D1020</f>
        <v>[Rolling Stock - Vehicles Line 59]</v>
      </c>
      <c r="E533" s="89"/>
      <c r="F533" s="107" t="str">
        <f t="shared" si="259"/>
        <v>000 Veh Miles</v>
      </c>
      <c r="G533" s="173"/>
      <c r="H533" s="173"/>
      <c r="I533" s="173"/>
      <c r="J533" s="173"/>
      <c r="K533" s="173"/>
      <c r="L533" s="173"/>
      <c r="M533" s="173"/>
      <c r="N533" s="173"/>
      <c r="O533" s="173"/>
      <c r="P533" s="173"/>
      <c r="Q533" s="173"/>
      <c r="R533" s="173"/>
      <c r="S533" s="173"/>
      <c r="T533" s="173"/>
      <c r="U533" s="173"/>
      <c r="V533" s="173"/>
      <c r="W533" s="173"/>
      <c r="X533" s="173"/>
      <c r="Y533" s="173"/>
      <c r="Z533" s="173"/>
      <c r="AA533" s="173"/>
      <c r="AB533" s="173"/>
      <c r="AC533" s="174"/>
      <c r="AE533" s="533"/>
      <c r="AG533" s="533"/>
      <c r="AI533" s="533"/>
      <c r="AK533" s="202"/>
    </row>
    <row r="534" spans="3:37" ht="12.75" customHeight="1" outlineLevel="1">
      <c r="D534" s="117" t="str">
        <f>'Line Items'!D1021</f>
        <v>[Rolling Stock - Vehicles Line 60]</v>
      </c>
      <c r="E534" s="175"/>
      <c r="F534" s="118" t="str">
        <f>F533</f>
        <v>000 Veh Miles</v>
      </c>
      <c r="G534" s="176"/>
      <c r="H534" s="176"/>
      <c r="I534" s="176"/>
      <c r="J534" s="176"/>
      <c r="K534" s="176"/>
      <c r="L534" s="176"/>
      <c r="M534" s="176"/>
      <c r="N534" s="176"/>
      <c r="O534" s="176"/>
      <c r="P534" s="176"/>
      <c r="Q534" s="176"/>
      <c r="R534" s="176"/>
      <c r="S534" s="176"/>
      <c r="T534" s="176"/>
      <c r="U534" s="176"/>
      <c r="V534" s="176"/>
      <c r="W534" s="176"/>
      <c r="X534" s="176"/>
      <c r="Y534" s="176"/>
      <c r="Z534" s="176"/>
      <c r="AA534" s="176"/>
      <c r="AB534" s="176"/>
      <c r="AC534" s="177"/>
      <c r="AE534" s="534"/>
      <c r="AG534" s="534"/>
      <c r="AI534" s="534"/>
      <c r="AK534" s="195"/>
    </row>
    <row r="535" spans="3:37" ht="12.75" customHeight="1" outlineLevel="1">
      <c r="G535" s="90"/>
      <c r="H535" s="90"/>
      <c r="I535" s="90"/>
      <c r="J535" s="90"/>
      <c r="K535" s="90"/>
      <c r="L535" s="90"/>
      <c r="M535" s="90"/>
      <c r="N535" s="90"/>
      <c r="O535" s="90"/>
      <c r="P535" s="90"/>
      <c r="Q535" s="90"/>
      <c r="R535" s="90"/>
      <c r="S535" s="90"/>
      <c r="T535" s="90"/>
      <c r="U535" s="90"/>
      <c r="V535" s="90"/>
      <c r="W535" s="90"/>
      <c r="X535" s="90"/>
      <c r="Y535" s="90"/>
      <c r="Z535" s="90"/>
      <c r="AA535" s="90"/>
      <c r="AB535" s="90"/>
      <c r="AC535" s="90"/>
      <c r="AE535" s="90"/>
      <c r="AG535" s="90"/>
      <c r="AI535" s="90"/>
    </row>
    <row r="536" spans="3:37" ht="12.75" customHeight="1" outlineLevel="1">
      <c r="D536" s="216" t="str">
        <f>"Total "&amp;C474</f>
        <v>Total Loaded Vehicle Mileage</v>
      </c>
      <c r="E536" s="217"/>
      <c r="F536" s="218" t="str">
        <f>F534</f>
        <v>000 Veh Miles</v>
      </c>
      <c r="G536" s="219">
        <f t="shared" ref="G536:AB536" si="260">SUM(G475:G534)</f>
        <v>0</v>
      </c>
      <c r="H536" s="219">
        <f t="shared" si="260"/>
        <v>0</v>
      </c>
      <c r="I536" s="219">
        <f t="shared" si="260"/>
        <v>0</v>
      </c>
      <c r="J536" s="219">
        <f t="shared" si="260"/>
        <v>0</v>
      </c>
      <c r="K536" s="219">
        <f t="shared" si="260"/>
        <v>0</v>
      </c>
      <c r="L536" s="219">
        <f t="shared" si="260"/>
        <v>0</v>
      </c>
      <c r="M536" s="219">
        <f t="shared" si="260"/>
        <v>0</v>
      </c>
      <c r="N536" s="219">
        <f t="shared" si="260"/>
        <v>0</v>
      </c>
      <c r="O536" s="219">
        <f t="shared" si="260"/>
        <v>0</v>
      </c>
      <c r="P536" s="219">
        <f t="shared" si="260"/>
        <v>0</v>
      </c>
      <c r="Q536" s="219">
        <f t="shared" si="260"/>
        <v>0</v>
      </c>
      <c r="R536" s="219">
        <f t="shared" si="260"/>
        <v>0</v>
      </c>
      <c r="S536" s="219">
        <f t="shared" si="260"/>
        <v>0</v>
      </c>
      <c r="T536" s="219">
        <f t="shared" si="260"/>
        <v>0</v>
      </c>
      <c r="U536" s="219">
        <f t="shared" si="260"/>
        <v>0</v>
      </c>
      <c r="V536" s="219">
        <f t="shared" si="260"/>
        <v>0</v>
      </c>
      <c r="W536" s="219">
        <f t="shared" si="260"/>
        <v>0</v>
      </c>
      <c r="X536" s="219">
        <f t="shared" si="260"/>
        <v>0</v>
      </c>
      <c r="Y536" s="219">
        <f t="shared" si="260"/>
        <v>0</v>
      </c>
      <c r="Z536" s="219">
        <f t="shared" si="260"/>
        <v>0</v>
      </c>
      <c r="AA536" s="219">
        <f t="shared" si="260"/>
        <v>0</v>
      </c>
      <c r="AB536" s="219">
        <f t="shared" si="260"/>
        <v>0</v>
      </c>
      <c r="AC536" s="220">
        <f t="shared" ref="AC536" si="261">SUM(AC475:AC534)</f>
        <v>0</v>
      </c>
      <c r="AE536" s="535">
        <f t="shared" ref="AE536:AI536" si="262">SUM(AE475:AE534)</f>
        <v>0</v>
      </c>
      <c r="AG536" s="535">
        <f t="shared" si="262"/>
        <v>0</v>
      </c>
      <c r="AI536" s="535">
        <f t="shared" si="262"/>
        <v>0</v>
      </c>
      <c r="AK536" s="222"/>
    </row>
    <row r="537" spans="3:37" ht="12.75" customHeight="1" outlineLevel="1">
      <c r="G537" s="90"/>
      <c r="H537" s="90"/>
      <c r="I537" s="90"/>
      <c r="J537" s="90"/>
      <c r="K537" s="90"/>
      <c r="L537" s="90"/>
      <c r="M537" s="90"/>
      <c r="N537" s="90"/>
      <c r="O537" s="90"/>
      <c r="P537" s="90"/>
      <c r="Q537" s="90"/>
      <c r="R537" s="90"/>
      <c r="S537" s="90"/>
      <c r="T537" s="90"/>
      <c r="U537" s="90"/>
      <c r="V537" s="90"/>
      <c r="W537" s="90"/>
      <c r="X537" s="90"/>
      <c r="Y537" s="90"/>
      <c r="Z537" s="90"/>
      <c r="AA537" s="90"/>
      <c r="AB537" s="90"/>
      <c r="AC537" s="90"/>
      <c r="AE537" s="90"/>
      <c r="AG537" s="90"/>
      <c r="AI537" s="90"/>
    </row>
    <row r="538" spans="3:37" ht="12.75" customHeight="1" outlineLevel="1">
      <c r="C538" s="138" t="s">
        <v>469</v>
      </c>
      <c r="G538" s="90"/>
      <c r="H538" s="90"/>
      <c r="I538" s="90"/>
      <c r="J538" s="90"/>
      <c r="K538" s="90"/>
      <c r="L538" s="90"/>
      <c r="M538" s="90"/>
      <c r="N538" s="90"/>
      <c r="O538" s="90"/>
      <c r="P538" s="90"/>
      <c r="Q538" s="90"/>
      <c r="R538" s="90"/>
      <c r="S538" s="90"/>
      <c r="T538" s="90"/>
      <c r="U538" s="90"/>
      <c r="V538" s="90"/>
      <c r="W538" s="90"/>
      <c r="X538" s="90"/>
      <c r="Y538" s="90"/>
      <c r="Z538" s="90"/>
      <c r="AA538" s="90"/>
      <c r="AB538" s="90"/>
      <c r="AC538" s="90"/>
      <c r="AE538" s="90"/>
      <c r="AG538" s="90"/>
      <c r="AI538" s="90"/>
    </row>
    <row r="539" spans="3:37" ht="12.75" customHeight="1" outlineLevel="1">
      <c r="D539" s="100" t="str">
        <f>'Line Items'!D1025</f>
        <v>ME202 - Class 150/1 Angel Trains</v>
      </c>
      <c r="E539" s="85"/>
      <c r="F539" s="101" t="s">
        <v>470</v>
      </c>
      <c r="G539" s="171"/>
      <c r="H539" s="171"/>
      <c r="I539" s="171"/>
      <c r="J539" s="171"/>
      <c r="K539" s="171"/>
      <c r="L539" s="171"/>
      <c r="M539" s="171"/>
      <c r="N539" s="171"/>
      <c r="O539" s="171"/>
      <c r="P539" s="171"/>
      <c r="Q539" s="171"/>
      <c r="R539" s="171"/>
      <c r="S539" s="171"/>
      <c r="T539" s="171"/>
      <c r="U539" s="171"/>
      <c r="V539" s="171"/>
      <c r="W539" s="171"/>
      <c r="X539" s="171"/>
      <c r="Y539" s="171"/>
      <c r="Z539" s="171"/>
      <c r="AA539" s="171"/>
      <c r="AB539" s="171"/>
      <c r="AC539" s="185"/>
      <c r="AE539" s="532"/>
      <c r="AG539" s="532"/>
      <c r="AI539" s="532"/>
      <c r="AK539" s="427"/>
    </row>
    <row r="540" spans="3:37" ht="12.75" customHeight="1" outlineLevel="1">
      <c r="D540" s="106" t="str">
        <f>'Line Items'!D1026</f>
        <v>ME203 - Class 153/1 Porterbrook</v>
      </c>
      <c r="E540" s="89"/>
      <c r="F540" s="107" t="str">
        <f t="shared" ref="F540:F597" si="263">F539</f>
        <v>000 Unit Miles</v>
      </c>
      <c r="G540" s="173"/>
      <c r="H540" s="173"/>
      <c r="I540" s="173"/>
      <c r="J540" s="173"/>
      <c r="K540" s="173"/>
      <c r="L540" s="173"/>
      <c r="M540" s="173"/>
      <c r="N540" s="173"/>
      <c r="O540" s="173"/>
      <c r="P540" s="173"/>
      <c r="Q540" s="173"/>
      <c r="R540" s="173"/>
      <c r="S540" s="173"/>
      <c r="T540" s="173"/>
      <c r="U540" s="173"/>
      <c r="V540" s="173"/>
      <c r="W540" s="173"/>
      <c r="X540" s="173"/>
      <c r="Y540" s="173"/>
      <c r="Z540" s="173"/>
      <c r="AA540" s="173"/>
      <c r="AB540" s="173"/>
      <c r="AC540" s="174"/>
      <c r="AE540" s="533"/>
      <c r="AG540" s="533"/>
      <c r="AI540" s="533"/>
      <c r="AK540" s="202"/>
    </row>
    <row r="541" spans="3:37" ht="12.75" customHeight="1" outlineLevel="1">
      <c r="D541" s="106" t="str">
        <f>'Line Items'!D1027</f>
        <v>ME206 - Class 170/5 Porterbrook</v>
      </c>
      <c r="E541" s="89"/>
      <c r="F541" s="107" t="str">
        <f t="shared" si="263"/>
        <v>000 Unit Miles</v>
      </c>
      <c r="G541" s="173"/>
      <c r="H541" s="173"/>
      <c r="I541" s="173"/>
      <c r="J541" s="173"/>
      <c r="K541" s="173"/>
      <c r="L541" s="173"/>
      <c r="M541" s="173"/>
      <c r="N541" s="173"/>
      <c r="O541" s="173"/>
      <c r="P541" s="173"/>
      <c r="Q541" s="173"/>
      <c r="R541" s="173"/>
      <c r="S541" s="173"/>
      <c r="T541" s="173"/>
      <c r="U541" s="173"/>
      <c r="V541" s="173"/>
      <c r="W541" s="173"/>
      <c r="X541" s="173"/>
      <c r="Y541" s="173"/>
      <c r="Z541" s="173"/>
      <c r="AA541" s="173"/>
      <c r="AB541" s="173"/>
      <c r="AC541" s="174"/>
      <c r="AE541" s="533"/>
      <c r="AG541" s="533"/>
      <c r="AI541" s="533"/>
      <c r="AK541" s="202"/>
    </row>
    <row r="542" spans="3:37" ht="12.75" customHeight="1" outlineLevel="1">
      <c r="D542" s="106" t="str">
        <f>'Line Items'!D1028</f>
        <v>ME207 - Class 170/6 Porterbrook</v>
      </c>
      <c r="E542" s="89"/>
      <c r="F542" s="107" t="str">
        <f t="shared" si="263"/>
        <v>000 Unit Miles</v>
      </c>
      <c r="G542" s="173"/>
      <c r="H542" s="173"/>
      <c r="I542" s="173"/>
      <c r="J542" s="173"/>
      <c r="K542" s="173"/>
      <c r="L542" s="173"/>
      <c r="M542" s="173"/>
      <c r="N542" s="173"/>
      <c r="O542" s="173"/>
      <c r="P542" s="173"/>
      <c r="Q542" s="173"/>
      <c r="R542" s="173"/>
      <c r="S542" s="173"/>
      <c r="T542" s="173"/>
      <c r="U542" s="173"/>
      <c r="V542" s="173"/>
      <c r="W542" s="173"/>
      <c r="X542" s="173"/>
      <c r="Y542" s="173"/>
      <c r="Z542" s="173"/>
      <c r="AA542" s="173"/>
      <c r="AB542" s="173"/>
      <c r="AC542" s="174"/>
      <c r="AE542" s="533"/>
      <c r="AG542" s="533"/>
      <c r="AI542" s="533"/>
      <c r="AK542" s="202"/>
    </row>
    <row r="543" spans="3:37" ht="12.75" customHeight="1" outlineLevel="1">
      <c r="D543" s="106" t="str">
        <f>'Line Items'!D1029</f>
        <v>ME208 - Class 172/2 Porterbrook</v>
      </c>
      <c r="E543" s="89"/>
      <c r="F543" s="107" t="str">
        <f t="shared" si="263"/>
        <v>000 Unit Miles</v>
      </c>
      <c r="G543" s="173"/>
      <c r="H543" s="173"/>
      <c r="I543" s="173"/>
      <c r="J543" s="173"/>
      <c r="K543" s="173"/>
      <c r="L543" s="173"/>
      <c r="M543" s="173"/>
      <c r="N543" s="173"/>
      <c r="O543" s="173"/>
      <c r="P543" s="173"/>
      <c r="Q543" s="173"/>
      <c r="R543" s="173"/>
      <c r="S543" s="173"/>
      <c r="T543" s="173"/>
      <c r="U543" s="173"/>
      <c r="V543" s="173"/>
      <c r="W543" s="173"/>
      <c r="X543" s="173"/>
      <c r="Y543" s="173"/>
      <c r="Z543" s="173"/>
      <c r="AA543" s="173"/>
      <c r="AB543" s="173"/>
      <c r="AC543" s="174"/>
      <c r="AE543" s="533"/>
      <c r="AG543" s="533"/>
      <c r="AI543" s="533"/>
      <c r="AK543" s="202"/>
    </row>
    <row r="544" spans="3:37" ht="12.75" customHeight="1" outlineLevel="1">
      <c r="D544" s="106" t="str">
        <f>'Line Items'!D1030</f>
        <v>ME209 - Class 172/3 Porterbrook</v>
      </c>
      <c r="E544" s="89"/>
      <c r="F544" s="107" t="str">
        <f t="shared" si="263"/>
        <v>000 Unit Miles</v>
      </c>
      <c r="G544" s="173"/>
      <c r="H544" s="173"/>
      <c r="I544" s="173"/>
      <c r="J544" s="173"/>
      <c r="K544" s="173"/>
      <c r="L544" s="173"/>
      <c r="M544" s="173"/>
      <c r="N544" s="173"/>
      <c r="O544" s="173"/>
      <c r="P544" s="173"/>
      <c r="Q544" s="173"/>
      <c r="R544" s="173"/>
      <c r="S544" s="173"/>
      <c r="T544" s="173"/>
      <c r="U544" s="173"/>
      <c r="V544" s="173"/>
      <c r="W544" s="173"/>
      <c r="X544" s="173"/>
      <c r="Y544" s="173"/>
      <c r="Z544" s="173"/>
      <c r="AA544" s="173"/>
      <c r="AB544" s="173"/>
      <c r="AC544" s="174"/>
      <c r="AE544" s="533"/>
      <c r="AG544" s="533"/>
      <c r="AI544" s="533"/>
      <c r="AK544" s="202"/>
    </row>
    <row r="545" spans="4:37" ht="12.75" customHeight="1" outlineLevel="1">
      <c r="D545" s="106" t="str">
        <f>'Line Items'!D1031</f>
        <v>ME216 - Class 139 PPM - Porterbrook</v>
      </c>
      <c r="E545" s="89"/>
      <c r="F545" s="107" t="str">
        <f t="shared" si="263"/>
        <v>000 Unit Miles</v>
      </c>
      <c r="G545" s="173"/>
      <c r="H545" s="173"/>
      <c r="I545" s="173"/>
      <c r="J545" s="173"/>
      <c r="K545" s="173"/>
      <c r="L545" s="173"/>
      <c r="M545" s="173"/>
      <c r="N545" s="173"/>
      <c r="O545" s="173"/>
      <c r="P545" s="173"/>
      <c r="Q545" s="173"/>
      <c r="R545" s="173"/>
      <c r="S545" s="173"/>
      <c r="T545" s="173"/>
      <c r="U545" s="173"/>
      <c r="V545" s="173"/>
      <c r="W545" s="173"/>
      <c r="X545" s="173"/>
      <c r="Y545" s="173"/>
      <c r="Z545" s="173"/>
      <c r="AA545" s="173"/>
      <c r="AB545" s="173"/>
      <c r="AC545" s="174"/>
      <c r="AE545" s="533"/>
      <c r="AG545" s="533"/>
      <c r="AI545" s="533"/>
      <c r="AK545" s="202"/>
    </row>
    <row r="546" spans="4:37" ht="12.75" customHeight="1" outlineLevel="1">
      <c r="D546" s="106" t="str">
        <f>'Line Items'!D1032</f>
        <v>ME211 - Class 321/4  HSBC</v>
      </c>
      <c r="E546" s="89"/>
      <c r="F546" s="107" t="str">
        <f t="shared" si="263"/>
        <v>000 Unit Miles</v>
      </c>
      <c r="G546" s="173"/>
      <c r="H546" s="173"/>
      <c r="I546" s="173"/>
      <c r="J546" s="173"/>
      <c r="K546" s="173"/>
      <c r="L546" s="173"/>
      <c r="M546" s="173"/>
      <c r="N546" s="173"/>
      <c r="O546" s="173"/>
      <c r="P546" s="173"/>
      <c r="Q546" s="173"/>
      <c r="R546" s="173"/>
      <c r="S546" s="173"/>
      <c r="T546" s="173"/>
      <c r="U546" s="173"/>
      <c r="V546" s="173"/>
      <c r="W546" s="173"/>
      <c r="X546" s="173"/>
      <c r="Y546" s="173"/>
      <c r="Z546" s="173"/>
      <c r="AA546" s="173"/>
      <c r="AB546" s="173"/>
      <c r="AC546" s="174"/>
      <c r="AE546" s="533"/>
      <c r="AG546" s="533"/>
      <c r="AI546" s="533"/>
      <c r="AK546" s="202"/>
    </row>
    <row r="547" spans="4:37" ht="12.75" customHeight="1" outlineLevel="1">
      <c r="D547" s="106" t="str">
        <f>'Line Items'!D1033</f>
        <v>ME212 - Class 323/3 Porterbrook</v>
      </c>
      <c r="E547" s="89"/>
      <c r="F547" s="107" t="str">
        <f t="shared" si="263"/>
        <v>000 Unit Miles</v>
      </c>
      <c r="G547" s="173"/>
      <c r="H547" s="173"/>
      <c r="I547" s="173"/>
      <c r="J547" s="173"/>
      <c r="K547" s="173"/>
      <c r="L547" s="173"/>
      <c r="M547" s="173"/>
      <c r="N547" s="173"/>
      <c r="O547" s="173"/>
      <c r="P547" s="173"/>
      <c r="Q547" s="173"/>
      <c r="R547" s="173"/>
      <c r="S547" s="173"/>
      <c r="T547" s="173"/>
      <c r="U547" s="173"/>
      <c r="V547" s="173"/>
      <c r="W547" s="173"/>
      <c r="X547" s="173"/>
      <c r="Y547" s="173"/>
      <c r="Z547" s="173"/>
      <c r="AA547" s="173"/>
      <c r="AB547" s="173"/>
      <c r="AC547" s="174"/>
      <c r="AE547" s="533"/>
      <c r="AG547" s="533"/>
      <c r="AI547" s="533"/>
      <c r="AK547" s="202"/>
    </row>
    <row r="548" spans="4:37" ht="12.75" customHeight="1" outlineLevel="1">
      <c r="D548" s="106" t="str">
        <f>'Line Items'!D1034</f>
        <v>ME215 - Class 323 Centro (Porterbrook)</v>
      </c>
      <c r="E548" s="89"/>
      <c r="F548" s="107" t="str">
        <f t="shared" si="263"/>
        <v>000 Unit Miles</v>
      </c>
      <c r="G548" s="173"/>
      <c r="H548" s="173"/>
      <c r="I548" s="173"/>
      <c r="J548" s="173"/>
      <c r="K548" s="173"/>
      <c r="L548" s="173"/>
      <c r="M548" s="173"/>
      <c r="N548" s="173"/>
      <c r="O548" s="173"/>
      <c r="P548" s="173"/>
      <c r="Q548" s="173"/>
      <c r="R548" s="173"/>
      <c r="S548" s="173"/>
      <c r="T548" s="173"/>
      <c r="U548" s="173"/>
      <c r="V548" s="173"/>
      <c r="W548" s="173"/>
      <c r="X548" s="173"/>
      <c r="Y548" s="173"/>
      <c r="Z548" s="173"/>
      <c r="AA548" s="173"/>
      <c r="AB548" s="173"/>
      <c r="AC548" s="174"/>
      <c r="AE548" s="533"/>
      <c r="AG548" s="533"/>
      <c r="AI548" s="533"/>
      <c r="AK548" s="202"/>
    </row>
    <row r="549" spans="4:37" ht="12.75" customHeight="1" outlineLevel="1">
      <c r="D549" s="106" t="str">
        <f>'Line Items'!D1035</f>
        <v>ME213 - Class 350/1 Angel Trains</v>
      </c>
      <c r="E549" s="89"/>
      <c r="F549" s="107" t="str">
        <f t="shared" si="263"/>
        <v>000 Unit Miles</v>
      </c>
      <c r="G549" s="173"/>
      <c r="H549" s="173"/>
      <c r="I549" s="173"/>
      <c r="J549" s="173"/>
      <c r="K549" s="173"/>
      <c r="L549" s="173"/>
      <c r="M549" s="173"/>
      <c r="N549" s="173"/>
      <c r="O549" s="173"/>
      <c r="P549" s="173"/>
      <c r="Q549" s="173"/>
      <c r="R549" s="173"/>
      <c r="S549" s="173"/>
      <c r="T549" s="173"/>
      <c r="U549" s="173"/>
      <c r="V549" s="173"/>
      <c r="W549" s="173"/>
      <c r="X549" s="173"/>
      <c r="Y549" s="173"/>
      <c r="Z549" s="173"/>
      <c r="AA549" s="173"/>
      <c r="AB549" s="173"/>
      <c r="AC549" s="174"/>
      <c r="AE549" s="533"/>
      <c r="AG549" s="533"/>
      <c r="AI549" s="533"/>
      <c r="AK549" s="202"/>
    </row>
    <row r="550" spans="4:37" ht="12.75" customHeight="1" outlineLevel="1">
      <c r="D550" s="106" t="str">
        <f>'Line Items'!D1036</f>
        <v>ME214 - Class 350/2 Porterbrook</v>
      </c>
      <c r="E550" s="89"/>
      <c r="F550" s="107" t="str">
        <f t="shared" si="263"/>
        <v>000 Unit Miles</v>
      </c>
      <c r="G550" s="173"/>
      <c r="H550" s="173"/>
      <c r="I550" s="173"/>
      <c r="J550" s="173"/>
      <c r="K550" s="173"/>
      <c r="L550" s="173"/>
      <c r="M550" s="173"/>
      <c r="N550" s="173"/>
      <c r="O550" s="173"/>
      <c r="P550" s="173"/>
      <c r="Q550" s="173"/>
      <c r="R550" s="173"/>
      <c r="S550" s="173"/>
      <c r="T550" s="173"/>
      <c r="U550" s="173"/>
      <c r="V550" s="173"/>
      <c r="W550" s="173"/>
      <c r="X550" s="173"/>
      <c r="Y550" s="173"/>
      <c r="Z550" s="173"/>
      <c r="AA550" s="173"/>
      <c r="AB550" s="173"/>
      <c r="AC550" s="174"/>
      <c r="AE550" s="533"/>
      <c r="AG550" s="533"/>
      <c r="AI550" s="533"/>
      <c r="AK550" s="202"/>
    </row>
    <row r="551" spans="4:37" ht="12.75" customHeight="1" outlineLevel="1">
      <c r="D551" s="106" t="str">
        <f>'Line Items'!D1037</f>
        <v>ME217 - Class 350/3 Angel</v>
      </c>
      <c r="E551" s="89"/>
      <c r="F551" s="107" t="str">
        <f t="shared" si="263"/>
        <v>000 Unit Miles</v>
      </c>
      <c r="G551" s="173"/>
      <c r="H551" s="173"/>
      <c r="I551" s="173"/>
      <c r="J551" s="173"/>
      <c r="K551" s="173"/>
      <c r="L551" s="173"/>
      <c r="M551" s="173"/>
      <c r="N551" s="173"/>
      <c r="O551" s="173"/>
      <c r="P551" s="173"/>
      <c r="Q551" s="173"/>
      <c r="R551" s="173"/>
      <c r="S551" s="173"/>
      <c r="T551" s="173"/>
      <c r="U551" s="173"/>
      <c r="V551" s="173"/>
      <c r="W551" s="173"/>
      <c r="X551" s="173"/>
      <c r="Y551" s="173"/>
      <c r="Z551" s="173"/>
      <c r="AA551" s="173"/>
      <c r="AB551" s="173"/>
      <c r="AC551" s="174"/>
      <c r="AE551" s="533"/>
      <c r="AG551" s="533"/>
      <c r="AI551" s="533"/>
      <c r="AK551" s="202"/>
    </row>
    <row r="552" spans="4:37" ht="12.75" customHeight="1" outlineLevel="1">
      <c r="D552" s="106" t="str">
        <f>'Line Items'!D1038</f>
        <v>ME211 - Class 319 Porterbrook</v>
      </c>
      <c r="E552" s="89"/>
      <c r="F552" s="107" t="str">
        <f t="shared" si="263"/>
        <v>000 Unit Miles</v>
      </c>
      <c r="G552" s="173"/>
      <c r="H552" s="173"/>
      <c r="I552" s="173"/>
      <c r="J552" s="173"/>
      <c r="K552" s="173"/>
      <c r="L552" s="173"/>
      <c r="M552" s="173"/>
      <c r="N552" s="173"/>
      <c r="O552" s="173"/>
      <c r="P552" s="173"/>
      <c r="Q552" s="173"/>
      <c r="R552" s="173"/>
      <c r="S552" s="173"/>
      <c r="T552" s="173"/>
      <c r="U552" s="173"/>
      <c r="V552" s="173"/>
      <c r="W552" s="173"/>
      <c r="X552" s="173"/>
      <c r="Y552" s="173"/>
      <c r="Z552" s="173"/>
      <c r="AA552" s="173"/>
      <c r="AB552" s="173"/>
      <c r="AC552" s="174"/>
      <c r="AE552" s="533"/>
      <c r="AG552" s="533"/>
      <c r="AI552" s="533"/>
      <c r="AK552" s="202"/>
    </row>
    <row r="553" spans="4:37" ht="12.75" customHeight="1" outlineLevel="1">
      <c r="D553" s="106" t="str">
        <f>'Line Items'!D1039</f>
        <v>[Rolling Stock - Units/Trains Line 15]</v>
      </c>
      <c r="E553" s="89"/>
      <c r="F553" s="107" t="str">
        <f t="shared" si="263"/>
        <v>000 Unit Miles</v>
      </c>
      <c r="G553" s="173"/>
      <c r="H553" s="173"/>
      <c r="I553" s="173"/>
      <c r="J553" s="173"/>
      <c r="K553" s="173"/>
      <c r="L553" s="173"/>
      <c r="M553" s="173"/>
      <c r="N553" s="173"/>
      <c r="O553" s="173"/>
      <c r="P553" s="173"/>
      <c r="Q553" s="173"/>
      <c r="R553" s="173"/>
      <c r="S553" s="173"/>
      <c r="T553" s="173"/>
      <c r="U553" s="173"/>
      <c r="V553" s="173"/>
      <c r="W553" s="173"/>
      <c r="X553" s="173"/>
      <c r="Y553" s="173"/>
      <c r="Z553" s="173"/>
      <c r="AA553" s="173"/>
      <c r="AB553" s="173"/>
      <c r="AC553" s="174"/>
      <c r="AE553" s="533"/>
      <c r="AG553" s="533"/>
      <c r="AI553" s="533"/>
      <c r="AK553" s="202"/>
    </row>
    <row r="554" spans="4:37" ht="12.75" customHeight="1" outlineLevel="1">
      <c r="D554" s="106" t="str">
        <f>'Line Items'!D1040</f>
        <v>[Rolling Stock - Units/Trains Line 16]</v>
      </c>
      <c r="E554" s="89"/>
      <c r="F554" s="107" t="str">
        <f t="shared" si="263"/>
        <v>000 Unit Miles</v>
      </c>
      <c r="G554" s="173"/>
      <c r="H554" s="173"/>
      <c r="I554" s="173"/>
      <c r="J554" s="173"/>
      <c r="K554" s="173"/>
      <c r="L554" s="173"/>
      <c r="M554" s="173"/>
      <c r="N554" s="173"/>
      <c r="O554" s="173"/>
      <c r="P554" s="173"/>
      <c r="Q554" s="173"/>
      <c r="R554" s="173"/>
      <c r="S554" s="173"/>
      <c r="T554" s="173"/>
      <c r="U554" s="173"/>
      <c r="V554" s="173"/>
      <c r="W554" s="173"/>
      <c r="X554" s="173"/>
      <c r="Y554" s="173"/>
      <c r="Z554" s="173"/>
      <c r="AA554" s="173"/>
      <c r="AB554" s="173"/>
      <c r="AC554" s="174"/>
      <c r="AE554" s="533"/>
      <c r="AG554" s="533"/>
      <c r="AI554" s="533"/>
      <c r="AK554" s="202"/>
    </row>
    <row r="555" spans="4:37" ht="12.75" customHeight="1" outlineLevel="1">
      <c r="D555" s="106" t="str">
        <f>'Line Items'!D1041</f>
        <v>[Rolling Stock - Units/Trains Line 17]</v>
      </c>
      <c r="E555" s="89"/>
      <c r="F555" s="107" t="str">
        <f t="shared" si="263"/>
        <v>000 Unit Miles</v>
      </c>
      <c r="G555" s="173"/>
      <c r="H555" s="173"/>
      <c r="I555" s="173"/>
      <c r="J555" s="173"/>
      <c r="K555" s="173"/>
      <c r="L555" s="173"/>
      <c r="M555" s="173"/>
      <c r="N555" s="173"/>
      <c r="O555" s="173"/>
      <c r="P555" s="173"/>
      <c r="Q555" s="173"/>
      <c r="R555" s="173"/>
      <c r="S555" s="173"/>
      <c r="T555" s="173"/>
      <c r="U555" s="173"/>
      <c r="V555" s="173"/>
      <c r="W555" s="173"/>
      <c r="X555" s="173"/>
      <c r="Y555" s="173"/>
      <c r="Z555" s="173"/>
      <c r="AA555" s="173"/>
      <c r="AB555" s="173"/>
      <c r="AC555" s="174"/>
      <c r="AE555" s="533"/>
      <c r="AG555" s="533"/>
      <c r="AI555" s="533"/>
      <c r="AK555" s="202"/>
    </row>
    <row r="556" spans="4:37" ht="12.75" customHeight="1" outlineLevel="1">
      <c r="D556" s="106" t="str">
        <f>'Line Items'!D1042</f>
        <v>[Rolling Stock - Units/Trains Line 18]</v>
      </c>
      <c r="E556" s="89"/>
      <c r="F556" s="107" t="str">
        <f t="shared" si="263"/>
        <v>000 Unit Miles</v>
      </c>
      <c r="G556" s="173"/>
      <c r="H556" s="173"/>
      <c r="I556" s="173"/>
      <c r="J556" s="173"/>
      <c r="K556" s="173"/>
      <c r="L556" s="173"/>
      <c r="M556" s="173"/>
      <c r="N556" s="173"/>
      <c r="O556" s="173"/>
      <c r="P556" s="173"/>
      <c r="Q556" s="173"/>
      <c r="R556" s="173"/>
      <c r="S556" s="173"/>
      <c r="T556" s="173"/>
      <c r="U556" s="173"/>
      <c r="V556" s="173"/>
      <c r="W556" s="173"/>
      <c r="X556" s="173"/>
      <c r="Y556" s="173"/>
      <c r="Z556" s="173"/>
      <c r="AA556" s="173"/>
      <c r="AB556" s="173"/>
      <c r="AC556" s="174"/>
      <c r="AE556" s="533"/>
      <c r="AG556" s="533"/>
      <c r="AI556" s="533"/>
      <c r="AK556" s="202"/>
    </row>
    <row r="557" spans="4:37" ht="12.75" customHeight="1" outlineLevel="1">
      <c r="D557" s="106" t="str">
        <f>'Line Items'!D1043</f>
        <v>[Rolling Stock - Units/Trains Line 19]</v>
      </c>
      <c r="E557" s="89"/>
      <c r="F557" s="107" t="str">
        <f t="shared" si="263"/>
        <v>000 Unit Miles</v>
      </c>
      <c r="G557" s="173"/>
      <c r="H557" s="173"/>
      <c r="I557" s="173"/>
      <c r="J557" s="173"/>
      <c r="K557" s="173"/>
      <c r="L557" s="173"/>
      <c r="M557" s="173"/>
      <c r="N557" s="173"/>
      <c r="O557" s="173"/>
      <c r="P557" s="173"/>
      <c r="Q557" s="173"/>
      <c r="R557" s="173"/>
      <c r="S557" s="173"/>
      <c r="T557" s="173"/>
      <c r="U557" s="173"/>
      <c r="V557" s="173"/>
      <c r="W557" s="173"/>
      <c r="X557" s="173"/>
      <c r="Y557" s="173"/>
      <c r="Z557" s="173"/>
      <c r="AA557" s="173"/>
      <c r="AB557" s="173"/>
      <c r="AC557" s="174"/>
      <c r="AE557" s="533"/>
      <c r="AG557" s="533"/>
      <c r="AI557" s="533"/>
      <c r="AK557" s="202"/>
    </row>
    <row r="558" spans="4:37" ht="12.75" customHeight="1" outlineLevel="1">
      <c r="D558" s="106" t="str">
        <f>'Line Items'!D1044</f>
        <v>[Rolling Stock - Units/Trains Line 20]</v>
      </c>
      <c r="E558" s="89"/>
      <c r="F558" s="107" t="str">
        <f t="shared" si="263"/>
        <v>000 Unit Miles</v>
      </c>
      <c r="G558" s="173"/>
      <c r="H558" s="173"/>
      <c r="I558" s="173"/>
      <c r="J558" s="173"/>
      <c r="K558" s="173"/>
      <c r="L558" s="173"/>
      <c r="M558" s="173"/>
      <c r="N558" s="173"/>
      <c r="O558" s="173"/>
      <c r="P558" s="173"/>
      <c r="Q558" s="173"/>
      <c r="R558" s="173"/>
      <c r="S558" s="173"/>
      <c r="T558" s="173"/>
      <c r="U558" s="173"/>
      <c r="V558" s="173"/>
      <c r="W558" s="173"/>
      <c r="X558" s="173"/>
      <c r="Y558" s="173"/>
      <c r="Z558" s="173"/>
      <c r="AA558" s="173"/>
      <c r="AB558" s="173"/>
      <c r="AC558" s="174"/>
      <c r="AE558" s="533"/>
      <c r="AG558" s="533"/>
      <c r="AI558" s="533"/>
      <c r="AK558" s="202"/>
    </row>
    <row r="559" spans="4:37" ht="12.75" customHeight="1" outlineLevel="1">
      <c r="D559" s="106" t="str">
        <f>'Line Items'!D1045</f>
        <v>[Rolling Stock - Units/Trains Line 21]</v>
      </c>
      <c r="E559" s="89"/>
      <c r="F559" s="107" t="str">
        <f t="shared" si="263"/>
        <v>000 Unit Miles</v>
      </c>
      <c r="G559" s="173"/>
      <c r="H559" s="173"/>
      <c r="I559" s="173"/>
      <c r="J559" s="173"/>
      <c r="K559" s="173"/>
      <c r="L559" s="173"/>
      <c r="M559" s="173"/>
      <c r="N559" s="173"/>
      <c r="O559" s="173"/>
      <c r="P559" s="173"/>
      <c r="Q559" s="173"/>
      <c r="R559" s="173"/>
      <c r="S559" s="173"/>
      <c r="T559" s="173"/>
      <c r="U559" s="173"/>
      <c r="V559" s="173"/>
      <c r="W559" s="173"/>
      <c r="X559" s="173"/>
      <c r="Y559" s="173"/>
      <c r="Z559" s="173"/>
      <c r="AA559" s="173"/>
      <c r="AB559" s="173"/>
      <c r="AC559" s="174"/>
      <c r="AE559" s="533"/>
      <c r="AG559" s="533"/>
      <c r="AI559" s="533"/>
      <c r="AK559" s="202"/>
    </row>
    <row r="560" spans="4:37" ht="12.75" customHeight="1" outlineLevel="1">
      <c r="D560" s="106" t="str">
        <f>'Line Items'!D1046</f>
        <v>[Rolling Stock - Units/Trains Line 22]</v>
      </c>
      <c r="E560" s="89"/>
      <c r="F560" s="107" t="str">
        <f t="shared" si="263"/>
        <v>000 Unit Miles</v>
      </c>
      <c r="G560" s="173"/>
      <c r="H560" s="173"/>
      <c r="I560" s="173"/>
      <c r="J560" s="173"/>
      <c r="K560" s="173"/>
      <c r="L560" s="173"/>
      <c r="M560" s="173"/>
      <c r="N560" s="173"/>
      <c r="O560" s="173"/>
      <c r="P560" s="173"/>
      <c r="Q560" s="173"/>
      <c r="R560" s="173"/>
      <c r="S560" s="173"/>
      <c r="T560" s="173"/>
      <c r="U560" s="173"/>
      <c r="V560" s="173"/>
      <c r="W560" s="173"/>
      <c r="X560" s="173"/>
      <c r="Y560" s="173"/>
      <c r="Z560" s="173"/>
      <c r="AA560" s="173"/>
      <c r="AB560" s="173"/>
      <c r="AC560" s="174"/>
      <c r="AE560" s="533"/>
      <c r="AG560" s="533"/>
      <c r="AI560" s="533"/>
      <c r="AK560" s="202"/>
    </row>
    <row r="561" spans="4:37" ht="12.75" customHeight="1" outlineLevel="1">
      <c r="D561" s="106" t="str">
        <f>'Line Items'!D1047</f>
        <v>[Rolling Stock - Units/Trains Line 23]</v>
      </c>
      <c r="E561" s="89"/>
      <c r="F561" s="107" t="str">
        <f t="shared" si="263"/>
        <v>000 Unit Miles</v>
      </c>
      <c r="G561" s="173"/>
      <c r="H561" s="173"/>
      <c r="I561" s="173"/>
      <c r="J561" s="173"/>
      <c r="K561" s="173"/>
      <c r="L561" s="173"/>
      <c r="M561" s="173"/>
      <c r="N561" s="173"/>
      <c r="O561" s="173"/>
      <c r="P561" s="173"/>
      <c r="Q561" s="173"/>
      <c r="R561" s="173"/>
      <c r="S561" s="173"/>
      <c r="T561" s="173"/>
      <c r="U561" s="173"/>
      <c r="V561" s="173"/>
      <c r="W561" s="173"/>
      <c r="X561" s="173"/>
      <c r="Y561" s="173"/>
      <c r="Z561" s="173"/>
      <c r="AA561" s="173"/>
      <c r="AB561" s="173"/>
      <c r="AC561" s="174"/>
      <c r="AE561" s="533"/>
      <c r="AG561" s="533"/>
      <c r="AI561" s="533"/>
      <c r="AK561" s="202"/>
    </row>
    <row r="562" spans="4:37" ht="12.75" customHeight="1" outlineLevel="1">
      <c r="D562" s="106" t="str">
        <f>'Line Items'!D1048</f>
        <v>[Rolling Stock - Units/Trains Line 24]</v>
      </c>
      <c r="E562" s="89"/>
      <c r="F562" s="107" t="str">
        <f t="shared" si="263"/>
        <v>000 Unit Miles</v>
      </c>
      <c r="G562" s="173"/>
      <c r="H562" s="173"/>
      <c r="I562" s="173"/>
      <c r="J562" s="173"/>
      <c r="K562" s="173"/>
      <c r="L562" s="173"/>
      <c r="M562" s="173"/>
      <c r="N562" s="173"/>
      <c r="O562" s="173"/>
      <c r="P562" s="173"/>
      <c r="Q562" s="173"/>
      <c r="R562" s="173"/>
      <c r="S562" s="173"/>
      <c r="T562" s="173"/>
      <c r="U562" s="173"/>
      <c r="V562" s="173"/>
      <c r="W562" s="173"/>
      <c r="X562" s="173"/>
      <c r="Y562" s="173"/>
      <c r="Z562" s="173"/>
      <c r="AA562" s="173"/>
      <c r="AB562" s="173"/>
      <c r="AC562" s="174"/>
      <c r="AE562" s="533"/>
      <c r="AG562" s="533"/>
      <c r="AI562" s="533"/>
      <c r="AK562" s="202"/>
    </row>
    <row r="563" spans="4:37" ht="12.75" customHeight="1" outlineLevel="1">
      <c r="D563" s="106" t="str">
        <f>'Line Items'!D1049</f>
        <v>[Rolling Stock - Units/Trains Line 25]</v>
      </c>
      <c r="E563" s="89"/>
      <c r="F563" s="107" t="str">
        <f t="shared" si="263"/>
        <v>000 Unit Miles</v>
      </c>
      <c r="G563" s="173"/>
      <c r="H563" s="173"/>
      <c r="I563" s="173"/>
      <c r="J563" s="173"/>
      <c r="K563" s="173"/>
      <c r="L563" s="173"/>
      <c r="M563" s="173"/>
      <c r="N563" s="173"/>
      <c r="O563" s="173"/>
      <c r="P563" s="173"/>
      <c r="Q563" s="173"/>
      <c r="R563" s="173"/>
      <c r="S563" s="173"/>
      <c r="T563" s="173"/>
      <c r="U563" s="173"/>
      <c r="V563" s="173"/>
      <c r="W563" s="173"/>
      <c r="X563" s="173"/>
      <c r="Y563" s="173"/>
      <c r="Z563" s="173"/>
      <c r="AA563" s="173"/>
      <c r="AB563" s="173"/>
      <c r="AC563" s="174"/>
      <c r="AE563" s="533"/>
      <c r="AG563" s="533"/>
      <c r="AI563" s="533"/>
      <c r="AK563" s="202"/>
    </row>
    <row r="564" spans="4:37" ht="12.75" customHeight="1" outlineLevel="1">
      <c r="D564" s="106" t="str">
        <f>'Line Items'!D1050</f>
        <v>[Rolling Stock - Units/Trains Line 26]</v>
      </c>
      <c r="E564" s="89"/>
      <c r="F564" s="107" t="str">
        <f t="shared" si="263"/>
        <v>000 Unit Miles</v>
      </c>
      <c r="G564" s="173"/>
      <c r="H564" s="173"/>
      <c r="I564" s="173"/>
      <c r="J564" s="173"/>
      <c r="K564" s="173"/>
      <c r="L564" s="173"/>
      <c r="M564" s="173"/>
      <c r="N564" s="173"/>
      <c r="O564" s="173"/>
      <c r="P564" s="173"/>
      <c r="Q564" s="173"/>
      <c r="R564" s="173"/>
      <c r="S564" s="173"/>
      <c r="T564" s="173"/>
      <c r="U564" s="173"/>
      <c r="V564" s="173"/>
      <c r="W564" s="173"/>
      <c r="X564" s="173"/>
      <c r="Y564" s="173"/>
      <c r="Z564" s="173"/>
      <c r="AA564" s="173"/>
      <c r="AB564" s="173"/>
      <c r="AC564" s="174"/>
      <c r="AE564" s="533"/>
      <c r="AG564" s="533"/>
      <c r="AI564" s="533"/>
      <c r="AK564" s="202"/>
    </row>
    <row r="565" spans="4:37" ht="12.75" customHeight="1" outlineLevel="1">
      <c r="D565" s="106" t="str">
        <f>'Line Items'!D1051</f>
        <v>[Rolling Stock - Units/Trains Line 27]</v>
      </c>
      <c r="E565" s="89"/>
      <c r="F565" s="107" t="str">
        <f t="shared" si="263"/>
        <v>000 Unit Miles</v>
      </c>
      <c r="G565" s="173"/>
      <c r="H565" s="173"/>
      <c r="I565" s="173"/>
      <c r="J565" s="173"/>
      <c r="K565" s="173"/>
      <c r="L565" s="173"/>
      <c r="M565" s="173"/>
      <c r="N565" s="173"/>
      <c r="O565" s="173"/>
      <c r="P565" s="173"/>
      <c r="Q565" s="173"/>
      <c r="R565" s="173"/>
      <c r="S565" s="173"/>
      <c r="T565" s="173"/>
      <c r="U565" s="173"/>
      <c r="V565" s="173"/>
      <c r="W565" s="173"/>
      <c r="X565" s="173"/>
      <c r="Y565" s="173"/>
      <c r="Z565" s="173"/>
      <c r="AA565" s="173"/>
      <c r="AB565" s="173"/>
      <c r="AC565" s="174"/>
      <c r="AE565" s="533"/>
      <c r="AG565" s="533"/>
      <c r="AI565" s="533"/>
      <c r="AK565" s="202"/>
    </row>
    <row r="566" spans="4:37" ht="12.75" customHeight="1" outlineLevel="1">
      <c r="D566" s="106" t="str">
        <f>'Line Items'!D1052</f>
        <v>[Rolling Stock - Units/Trains Line 28]</v>
      </c>
      <c r="E566" s="89"/>
      <c r="F566" s="107" t="str">
        <f t="shared" si="263"/>
        <v>000 Unit Miles</v>
      </c>
      <c r="G566" s="173"/>
      <c r="H566" s="173"/>
      <c r="I566" s="173"/>
      <c r="J566" s="173"/>
      <c r="K566" s="173"/>
      <c r="L566" s="173"/>
      <c r="M566" s="173"/>
      <c r="N566" s="173"/>
      <c r="O566" s="173"/>
      <c r="P566" s="173"/>
      <c r="Q566" s="173"/>
      <c r="R566" s="173"/>
      <c r="S566" s="173"/>
      <c r="T566" s="173"/>
      <c r="U566" s="173"/>
      <c r="V566" s="173"/>
      <c r="W566" s="173"/>
      <c r="X566" s="173"/>
      <c r="Y566" s="173"/>
      <c r="Z566" s="173"/>
      <c r="AA566" s="173"/>
      <c r="AB566" s="173"/>
      <c r="AC566" s="174"/>
      <c r="AE566" s="533"/>
      <c r="AG566" s="533"/>
      <c r="AI566" s="533"/>
      <c r="AK566" s="202"/>
    </row>
    <row r="567" spans="4:37" ht="12.75" customHeight="1" outlineLevel="1">
      <c r="D567" s="106" t="str">
        <f>'Line Items'!D1053</f>
        <v>[Rolling Stock - Units/Trains Line 29]</v>
      </c>
      <c r="E567" s="89"/>
      <c r="F567" s="107" t="str">
        <f t="shared" si="263"/>
        <v>000 Unit Miles</v>
      </c>
      <c r="G567" s="173"/>
      <c r="H567" s="173"/>
      <c r="I567" s="173"/>
      <c r="J567" s="173"/>
      <c r="K567" s="173"/>
      <c r="L567" s="173"/>
      <c r="M567" s="173"/>
      <c r="N567" s="173"/>
      <c r="O567" s="173"/>
      <c r="P567" s="173"/>
      <c r="Q567" s="173"/>
      <c r="R567" s="173"/>
      <c r="S567" s="173"/>
      <c r="T567" s="173"/>
      <c r="U567" s="173"/>
      <c r="V567" s="173"/>
      <c r="W567" s="173"/>
      <c r="X567" s="173"/>
      <c r="Y567" s="173"/>
      <c r="Z567" s="173"/>
      <c r="AA567" s="173"/>
      <c r="AB567" s="173"/>
      <c r="AC567" s="174"/>
      <c r="AE567" s="533"/>
      <c r="AG567" s="533"/>
      <c r="AI567" s="533"/>
      <c r="AK567" s="202"/>
    </row>
    <row r="568" spans="4:37" ht="12.75" customHeight="1" outlineLevel="1">
      <c r="D568" s="106" t="str">
        <f>'Line Items'!D1054</f>
        <v>[Rolling Stock - Units/Trains Line 30]</v>
      </c>
      <c r="E568" s="89"/>
      <c r="F568" s="107" t="str">
        <f t="shared" si="263"/>
        <v>000 Unit Miles</v>
      </c>
      <c r="G568" s="173"/>
      <c r="H568" s="173"/>
      <c r="I568" s="173"/>
      <c r="J568" s="173"/>
      <c r="K568" s="173"/>
      <c r="L568" s="173"/>
      <c r="M568" s="173"/>
      <c r="N568" s="173"/>
      <c r="O568" s="173"/>
      <c r="P568" s="173"/>
      <c r="Q568" s="173"/>
      <c r="R568" s="173"/>
      <c r="S568" s="173"/>
      <c r="T568" s="173"/>
      <c r="U568" s="173"/>
      <c r="V568" s="173"/>
      <c r="W568" s="173"/>
      <c r="X568" s="173"/>
      <c r="Y568" s="173"/>
      <c r="Z568" s="173"/>
      <c r="AA568" s="173"/>
      <c r="AB568" s="173"/>
      <c r="AC568" s="174"/>
      <c r="AE568" s="533"/>
      <c r="AG568" s="533"/>
      <c r="AI568" s="533"/>
      <c r="AK568" s="202"/>
    </row>
    <row r="569" spans="4:37" ht="12.75" customHeight="1" outlineLevel="1">
      <c r="D569" s="106" t="str">
        <f>'Line Items'!D1055</f>
        <v>[Rolling Stock - Units/Trains Line 31]</v>
      </c>
      <c r="E569" s="89"/>
      <c r="F569" s="107" t="str">
        <f t="shared" si="263"/>
        <v>000 Unit Miles</v>
      </c>
      <c r="G569" s="173"/>
      <c r="H569" s="173"/>
      <c r="I569" s="173"/>
      <c r="J569" s="173"/>
      <c r="K569" s="173"/>
      <c r="L569" s="173"/>
      <c r="M569" s="173"/>
      <c r="N569" s="173"/>
      <c r="O569" s="173"/>
      <c r="P569" s="173"/>
      <c r="Q569" s="173"/>
      <c r="R569" s="173"/>
      <c r="S569" s="173"/>
      <c r="T569" s="173"/>
      <c r="U569" s="173"/>
      <c r="V569" s="173"/>
      <c r="W569" s="173"/>
      <c r="X569" s="173"/>
      <c r="Y569" s="173"/>
      <c r="Z569" s="173"/>
      <c r="AA569" s="173"/>
      <c r="AB569" s="173"/>
      <c r="AC569" s="174"/>
      <c r="AE569" s="533"/>
      <c r="AG569" s="533"/>
      <c r="AI569" s="533"/>
      <c r="AK569" s="202"/>
    </row>
    <row r="570" spans="4:37" ht="12.75" customHeight="1" outlineLevel="1">
      <c r="D570" s="106" t="str">
        <f>'Line Items'!D1056</f>
        <v>[Rolling Stock - Units/Trains Line 32]</v>
      </c>
      <c r="E570" s="89"/>
      <c r="F570" s="107" t="str">
        <f t="shared" si="263"/>
        <v>000 Unit Miles</v>
      </c>
      <c r="G570" s="173"/>
      <c r="H570" s="173"/>
      <c r="I570" s="173"/>
      <c r="J570" s="173"/>
      <c r="K570" s="173"/>
      <c r="L570" s="173"/>
      <c r="M570" s="173"/>
      <c r="N570" s="173"/>
      <c r="O570" s="173"/>
      <c r="P570" s="173"/>
      <c r="Q570" s="173"/>
      <c r="R570" s="173"/>
      <c r="S570" s="173"/>
      <c r="T570" s="173"/>
      <c r="U570" s="173"/>
      <c r="V570" s="173"/>
      <c r="W570" s="173"/>
      <c r="X570" s="173"/>
      <c r="Y570" s="173"/>
      <c r="Z570" s="173"/>
      <c r="AA570" s="173"/>
      <c r="AB570" s="173"/>
      <c r="AC570" s="174"/>
      <c r="AE570" s="533"/>
      <c r="AG570" s="533"/>
      <c r="AI570" s="533"/>
      <c r="AK570" s="202"/>
    </row>
    <row r="571" spans="4:37" ht="12.75" customHeight="1" outlineLevel="1">
      <c r="D571" s="106" t="str">
        <f>'Line Items'!D1057</f>
        <v>[Rolling Stock - Units/Trains Line 33]</v>
      </c>
      <c r="E571" s="89"/>
      <c r="F571" s="107" t="str">
        <f t="shared" si="263"/>
        <v>000 Unit Miles</v>
      </c>
      <c r="G571" s="173"/>
      <c r="H571" s="173"/>
      <c r="I571" s="173"/>
      <c r="J571" s="173"/>
      <c r="K571" s="173"/>
      <c r="L571" s="173"/>
      <c r="M571" s="173"/>
      <c r="N571" s="173"/>
      <c r="O571" s="173"/>
      <c r="P571" s="173"/>
      <c r="Q571" s="173"/>
      <c r="R571" s="173"/>
      <c r="S571" s="173"/>
      <c r="T571" s="173"/>
      <c r="U571" s="173"/>
      <c r="V571" s="173"/>
      <c r="W571" s="173"/>
      <c r="X571" s="173"/>
      <c r="Y571" s="173"/>
      <c r="Z571" s="173"/>
      <c r="AA571" s="173"/>
      <c r="AB571" s="173"/>
      <c r="AC571" s="174"/>
      <c r="AE571" s="533"/>
      <c r="AG571" s="533"/>
      <c r="AI571" s="533"/>
      <c r="AK571" s="202"/>
    </row>
    <row r="572" spans="4:37" ht="12.75" customHeight="1" outlineLevel="1">
      <c r="D572" s="106" t="str">
        <f>'Line Items'!D1058</f>
        <v>[Rolling Stock - Units/Trains Line 34]</v>
      </c>
      <c r="E572" s="89"/>
      <c r="F572" s="107" t="str">
        <f t="shared" si="263"/>
        <v>000 Unit Miles</v>
      </c>
      <c r="G572" s="173"/>
      <c r="H572" s="173"/>
      <c r="I572" s="173"/>
      <c r="J572" s="173"/>
      <c r="K572" s="173"/>
      <c r="L572" s="173"/>
      <c r="M572" s="173"/>
      <c r="N572" s="173"/>
      <c r="O572" s="173"/>
      <c r="P572" s="173"/>
      <c r="Q572" s="173"/>
      <c r="R572" s="173"/>
      <c r="S572" s="173"/>
      <c r="T572" s="173"/>
      <c r="U572" s="173"/>
      <c r="V572" s="173"/>
      <c r="W572" s="173"/>
      <c r="X572" s="173"/>
      <c r="Y572" s="173"/>
      <c r="Z572" s="173"/>
      <c r="AA572" s="173"/>
      <c r="AB572" s="173"/>
      <c r="AC572" s="174"/>
      <c r="AE572" s="533"/>
      <c r="AG572" s="533"/>
      <c r="AI572" s="533"/>
      <c r="AK572" s="202"/>
    </row>
    <row r="573" spans="4:37" ht="12.75" customHeight="1" outlineLevel="1">
      <c r="D573" s="106" t="str">
        <f>'Line Items'!D1059</f>
        <v>[Rolling Stock - Units/Trains Line 35]</v>
      </c>
      <c r="E573" s="89"/>
      <c r="F573" s="107" t="str">
        <f t="shared" si="263"/>
        <v>000 Unit Miles</v>
      </c>
      <c r="G573" s="173"/>
      <c r="H573" s="173"/>
      <c r="I573" s="173"/>
      <c r="J573" s="173"/>
      <c r="K573" s="173"/>
      <c r="L573" s="173"/>
      <c r="M573" s="173"/>
      <c r="N573" s="173"/>
      <c r="O573" s="173"/>
      <c r="P573" s="173"/>
      <c r="Q573" s="173"/>
      <c r="R573" s="173"/>
      <c r="S573" s="173"/>
      <c r="T573" s="173"/>
      <c r="U573" s="173"/>
      <c r="V573" s="173"/>
      <c r="W573" s="173"/>
      <c r="X573" s="173"/>
      <c r="Y573" s="173"/>
      <c r="Z573" s="173"/>
      <c r="AA573" s="173"/>
      <c r="AB573" s="173"/>
      <c r="AC573" s="174"/>
      <c r="AE573" s="533"/>
      <c r="AG573" s="533"/>
      <c r="AI573" s="533"/>
      <c r="AK573" s="202"/>
    </row>
    <row r="574" spans="4:37" ht="12.75" customHeight="1" outlineLevel="1">
      <c r="D574" s="106" t="str">
        <f>'Line Items'!D1060</f>
        <v>[Rolling Stock - Units/Trains Line 36]</v>
      </c>
      <c r="E574" s="89"/>
      <c r="F574" s="107" t="str">
        <f t="shared" si="263"/>
        <v>000 Unit Miles</v>
      </c>
      <c r="G574" s="173"/>
      <c r="H574" s="173"/>
      <c r="I574" s="173"/>
      <c r="J574" s="173"/>
      <c r="K574" s="173"/>
      <c r="L574" s="173"/>
      <c r="M574" s="173"/>
      <c r="N574" s="173"/>
      <c r="O574" s="173"/>
      <c r="P574" s="173"/>
      <c r="Q574" s="173"/>
      <c r="R574" s="173"/>
      <c r="S574" s="173"/>
      <c r="T574" s="173"/>
      <c r="U574" s="173"/>
      <c r="V574" s="173"/>
      <c r="W574" s="173"/>
      <c r="X574" s="173"/>
      <c r="Y574" s="173"/>
      <c r="Z574" s="173"/>
      <c r="AA574" s="173"/>
      <c r="AB574" s="173"/>
      <c r="AC574" s="174"/>
      <c r="AE574" s="533"/>
      <c r="AG574" s="533"/>
      <c r="AI574" s="533"/>
      <c r="AK574" s="202"/>
    </row>
    <row r="575" spans="4:37" ht="12.75" customHeight="1" outlineLevel="1">
      <c r="D575" s="106" t="str">
        <f>'Line Items'!D1061</f>
        <v>[Rolling Stock - Units/Trains Line 37]</v>
      </c>
      <c r="E575" s="89"/>
      <c r="F575" s="107" t="str">
        <f t="shared" si="263"/>
        <v>000 Unit Miles</v>
      </c>
      <c r="G575" s="173"/>
      <c r="H575" s="173"/>
      <c r="I575" s="173"/>
      <c r="J575" s="173"/>
      <c r="K575" s="173"/>
      <c r="L575" s="173"/>
      <c r="M575" s="173"/>
      <c r="N575" s="173"/>
      <c r="O575" s="173"/>
      <c r="P575" s="173"/>
      <c r="Q575" s="173"/>
      <c r="R575" s="173"/>
      <c r="S575" s="173"/>
      <c r="T575" s="173"/>
      <c r="U575" s="173"/>
      <c r="V575" s="173"/>
      <c r="W575" s="173"/>
      <c r="X575" s="173"/>
      <c r="Y575" s="173"/>
      <c r="Z575" s="173"/>
      <c r="AA575" s="173"/>
      <c r="AB575" s="173"/>
      <c r="AC575" s="174"/>
      <c r="AE575" s="533"/>
      <c r="AG575" s="533"/>
      <c r="AI575" s="533"/>
      <c r="AK575" s="202"/>
    </row>
    <row r="576" spans="4:37" ht="12.75" customHeight="1" outlineLevel="1">
      <c r="D576" s="106" t="str">
        <f>'Line Items'!D1062</f>
        <v>[Rolling Stock - Units/Trains Line 38]</v>
      </c>
      <c r="E576" s="89"/>
      <c r="F576" s="107" t="str">
        <f t="shared" si="263"/>
        <v>000 Unit Miles</v>
      </c>
      <c r="G576" s="173"/>
      <c r="H576" s="173"/>
      <c r="I576" s="173"/>
      <c r="J576" s="173"/>
      <c r="K576" s="173"/>
      <c r="L576" s="173"/>
      <c r="M576" s="173"/>
      <c r="N576" s="173"/>
      <c r="O576" s="173"/>
      <c r="P576" s="173"/>
      <c r="Q576" s="173"/>
      <c r="R576" s="173"/>
      <c r="S576" s="173"/>
      <c r="T576" s="173"/>
      <c r="U576" s="173"/>
      <c r="V576" s="173"/>
      <c r="W576" s="173"/>
      <c r="X576" s="173"/>
      <c r="Y576" s="173"/>
      <c r="Z576" s="173"/>
      <c r="AA576" s="173"/>
      <c r="AB576" s="173"/>
      <c r="AC576" s="174"/>
      <c r="AE576" s="533"/>
      <c r="AG576" s="533"/>
      <c r="AI576" s="533"/>
      <c r="AK576" s="202"/>
    </row>
    <row r="577" spans="4:37" ht="12.75" customHeight="1" outlineLevel="1">
      <c r="D577" s="106" t="str">
        <f>'Line Items'!D1063</f>
        <v>[Rolling Stock - Units/Trains Line 39]</v>
      </c>
      <c r="E577" s="89"/>
      <c r="F577" s="107" t="str">
        <f t="shared" si="263"/>
        <v>000 Unit Miles</v>
      </c>
      <c r="G577" s="173"/>
      <c r="H577" s="173"/>
      <c r="I577" s="173"/>
      <c r="J577" s="173"/>
      <c r="K577" s="173"/>
      <c r="L577" s="173"/>
      <c r="M577" s="173"/>
      <c r="N577" s="173"/>
      <c r="O577" s="173"/>
      <c r="P577" s="173"/>
      <c r="Q577" s="173"/>
      <c r="R577" s="173"/>
      <c r="S577" s="173"/>
      <c r="T577" s="173"/>
      <c r="U577" s="173"/>
      <c r="V577" s="173"/>
      <c r="W577" s="173"/>
      <c r="X577" s="173"/>
      <c r="Y577" s="173"/>
      <c r="Z577" s="173"/>
      <c r="AA577" s="173"/>
      <c r="AB577" s="173"/>
      <c r="AC577" s="174"/>
      <c r="AE577" s="533"/>
      <c r="AG577" s="533"/>
      <c r="AI577" s="533"/>
      <c r="AK577" s="202"/>
    </row>
    <row r="578" spans="4:37" ht="12.75" customHeight="1" outlineLevel="1">
      <c r="D578" s="106" t="str">
        <f>'Line Items'!D1064</f>
        <v>[Rolling Stock - Units/Trains Line 40]</v>
      </c>
      <c r="E578" s="89"/>
      <c r="F578" s="107" t="str">
        <f t="shared" si="263"/>
        <v>000 Unit Miles</v>
      </c>
      <c r="G578" s="173"/>
      <c r="H578" s="173"/>
      <c r="I578" s="173"/>
      <c r="J578" s="173"/>
      <c r="K578" s="173"/>
      <c r="L578" s="173"/>
      <c r="M578" s="173"/>
      <c r="N578" s="173"/>
      <c r="O578" s="173"/>
      <c r="P578" s="173"/>
      <c r="Q578" s="173"/>
      <c r="R578" s="173"/>
      <c r="S578" s="173"/>
      <c r="T578" s="173"/>
      <c r="U578" s="173"/>
      <c r="V578" s="173"/>
      <c r="W578" s="173"/>
      <c r="X578" s="173"/>
      <c r="Y578" s="173"/>
      <c r="Z578" s="173"/>
      <c r="AA578" s="173"/>
      <c r="AB578" s="173"/>
      <c r="AC578" s="174"/>
      <c r="AE578" s="533"/>
      <c r="AG578" s="533"/>
      <c r="AI578" s="533"/>
      <c r="AK578" s="202"/>
    </row>
    <row r="579" spans="4:37" ht="12.75" customHeight="1" outlineLevel="1">
      <c r="D579" s="106" t="str">
        <f>'Line Items'!D1065</f>
        <v>[Rolling Stock - Units/Trains Line 41]</v>
      </c>
      <c r="E579" s="89"/>
      <c r="F579" s="107" t="str">
        <f t="shared" si="263"/>
        <v>000 Unit Miles</v>
      </c>
      <c r="G579" s="173"/>
      <c r="H579" s="173"/>
      <c r="I579" s="173"/>
      <c r="J579" s="173"/>
      <c r="K579" s="173"/>
      <c r="L579" s="173"/>
      <c r="M579" s="173"/>
      <c r="N579" s="173"/>
      <c r="O579" s="173"/>
      <c r="P579" s="173"/>
      <c r="Q579" s="173"/>
      <c r="R579" s="173"/>
      <c r="S579" s="173"/>
      <c r="T579" s="173"/>
      <c r="U579" s="173"/>
      <c r="V579" s="173"/>
      <c r="W579" s="173"/>
      <c r="X579" s="173"/>
      <c r="Y579" s="173"/>
      <c r="Z579" s="173"/>
      <c r="AA579" s="173"/>
      <c r="AB579" s="173"/>
      <c r="AC579" s="174"/>
      <c r="AE579" s="533"/>
      <c r="AG579" s="533"/>
      <c r="AI579" s="533"/>
      <c r="AK579" s="202"/>
    </row>
    <row r="580" spans="4:37" ht="12.75" customHeight="1" outlineLevel="1">
      <c r="D580" s="106" t="str">
        <f>'Line Items'!D1066</f>
        <v>[Rolling Stock - Units/Trains Line 42]</v>
      </c>
      <c r="E580" s="89"/>
      <c r="F580" s="107" t="str">
        <f t="shared" si="263"/>
        <v>000 Unit Miles</v>
      </c>
      <c r="G580" s="173"/>
      <c r="H580" s="173"/>
      <c r="I580" s="173"/>
      <c r="J580" s="173"/>
      <c r="K580" s="173"/>
      <c r="L580" s="173"/>
      <c r="M580" s="173"/>
      <c r="N580" s="173"/>
      <c r="O580" s="173"/>
      <c r="P580" s="173"/>
      <c r="Q580" s="173"/>
      <c r="R580" s="173"/>
      <c r="S580" s="173"/>
      <c r="T580" s="173"/>
      <c r="U580" s="173"/>
      <c r="V580" s="173"/>
      <c r="W580" s="173"/>
      <c r="X580" s="173"/>
      <c r="Y580" s="173"/>
      <c r="Z580" s="173"/>
      <c r="AA580" s="173"/>
      <c r="AB580" s="173"/>
      <c r="AC580" s="174"/>
      <c r="AE580" s="533"/>
      <c r="AG580" s="533"/>
      <c r="AI580" s="533"/>
      <c r="AK580" s="202"/>
    </row>
    <row r="581" spans="4:37" ht="12.75" customHeight="1" outlineLevel="1">
      <c r="D581" s="106" t="str">
        <f>'Line Items'!D1067</f>
        <v>[Rolling Stock - Units/Trains Line 43]</v>
      </c>
      <c r="E581" s="89"/>
      <c r="F581" s="107" t="str">
        <f t="shared" si="263"/>
        <v>000 Unit Miles</v>
      </c>
      <c r="G581" s="173"/>
      <c r="H581" s="173"/>
      <c r="I581" s="173"/>
      <c r="J581" s="173"/>
      <c r="K581" s="173"/>
      <c r="L581" s="173"/>
      <c r="M581" s="173"/>
      <c r="N581" s="173"/>
      <c r="O581" s="173"/>
      <c r="P581" s="173"/>
      <c r="Q581" s="173"/>
      <c r="R581" s="173"/>
      <c r="S581" s="173"/>
      <c r="T581" s="173"/>
      <c r="U581" s="173"/>
      <c r="V581" s="173"/>
      <c r="W581" s="173"/>
      <c r="X581" s="173"/>
      <c r="Y581" s="173"/>
      <c r="Z581" s="173"/>
      <c r="AA581" s="173"/>
      <c r="AB581" s="173"/>
      <c r="AC581" s="174"/>
      <c r="AE581" s="533"/>
      <c r="AG581" s="533"/>
      <c r="AI581" s="533"/>
      <c r="AK581" s="202"/>
    </row>
    <row r="582" spans="4:37" ht="12.75" customHeight="1" outlineLevel="1">
      <c r="D582" s="106" t="str">
        <f>'Line Items'!D1068</f>
        <v>[Rolling Stock - Units/Trains Line 44]</v>
      </c>
      <c r="E582" s="89"/>
      <c r="F582" s="107" t="str">
        <f t="shared" si="263"/>
        <v>000 Unit Miles</v>
      </c>
      <c r="G582" s="173"/>
      <c r="H582" s="173"/>
      <c r="I582" s="173"/>
      <c r="J582" s="173"/>
      <c r="K582" s="173"/>
      <c r="L582" s="173"/>
      <c r="M582" s="173"/>
      <c r="N582" s="173"/>
      <c r="O582" s="173"/>
      <c r="P582" s="173"/>
      <c r="Q582" s="173"/>
      <c r="R582" s="173"/>
      <c r="S582" s="173"/>
      <c r="T582" s="173"/>
      <c r="U582" s="173"/>
      <c r="V582" s="173"/>
      <c r="W582" s="173"/>
      <c r="X582" s="173"/>
      <c r="Y582" s="173"/>
      <c r="Z582" s="173"/>
      <c r="AA582" s="173"/>
      <c r="AB582" s="173"/>
      <c r="AC582" s="174"/>
      <c r="AE582" s="533"/>
      <c r="AG582" s="533"/>
      <c r="AI582" s="533"/>
      <c r="AK582" s="202"/>
    </row>
    <row r="583" spans="4:37" ht="12.75" customHeight="1" outlineLevel="1">
      <c r="D583" s="106" t="str">
        <f>'Line Items'!D1069</f>
        <v>[Rolling Stock - Units/Trains Line 45]</v>
      </c>
      <c r="E583" s="89"/>
      <c r="F583" s="107" t="str">
        <f t="shared" si="263"/>
        <v>000 Unit Miles</v>
      </c>
      <c r="G583" s="173"/>
      <c r="H583" s="173"/>
      <c r="I583" s="173"/>
      <c r="J583" s="173"/>
      <c r="K583" s="173"/>
      <c r="L583" s="173"/>
      <c r="M583" s="173"/>
      <c r="N583" s="173"/>
      <c r="O583" s="173"/>
      <c r="P583" s="173"/>
      <c r="Q583" s="173"/>
      <c r="R583" s="173"/>
      <c r="S583" s="173"/>
      <c r="T583" s="173"/>
      <c r="U583" s="173"/>
      <c r="V583" s="173"/>
      <c r="W583" s="173"/>
      <c r="X583" s="173"/>
      <c r="Y583" s="173"/>
      <c r="Z583" s="173"/>
      <c r="AA583" s="173"/>
      <c r="AB583" s="173"/>
      <c r="AC583" s="174"/>
      <c r="AE583" s="533"/>
      <c r="AG583" s="533"/>
      <c r="AI583" s="533"/>
      <c r="AK583" s="202"/>
    </row>
    <row r="584" spans="4:37" ht="12.75" customHeight="1" outlineLevel="1">
      <c r="D584" s="106" t="str">
        <f>'Line Items'!D1070</f>
        <v>[Rolling Stock - Units/Trains Line 46]</v>
      </c>
      <c r="E584" s="89"/>
      <c r="F584" s="107" t="str">
        <f t="shared" si="263"/>
        <v>000 Unit Miles</v>
      </c>
      <c r="G584" s="173"/>
      <c r="H584" s="173"/>
      <c r="I584" s="173"/>
      <c r="J584" s="173"/>
      <c r="K584" s="173"/>
      <c r="L584" s="173"/>
      <c r="M584" s="173"/>
      <c r="N584" s="173"/>
      <c r="O584" s="173"/>
      <c r="P584" s="173"/>
      <c r="Q584" s="173"/>
      <c r="R584" s="173"/>
      <c r="S584" s="173"/>
      <c r="T584" s="173"/>
      <c r="U584" s="173"/>
      <c r="V584" s="173"/>
      <c r="W584" s="173"/>
      <c r="X584" s="173"/>
      <c r="Y584" s="173"/>
      <c r="Z584" s="173"/>
      <c r="AA584" s="173"/>
      <c r="AB584" s="173"/>
      <c r="AC584" s="174"/>
      <c r="AE584" s="533"/>
      <c r="AG584" s="533"/>
      <c r="AI584" s="533"/>
      <c r="AK584" s="202"/>
    </row>
    <row r="585" spans="4:37" ht="12.75" customHeight="1" outlineLevel="1">
      <c r="D585" s="106" t="str">
        <f>'Line Items'!D1071</f>
        <v>[Rolling Stock - Units/Trains Line 47]</v>
      </c>
      <c r="E585" s="89"/>
      <c r="F585" s="107" t="str">
        <f t="shared" si="263"/>
        <v>000 Unit Miles</v>
      </c>
      <c r="G585" s="173"/>
      <c r="H585" s="173"/>
      <c r="I585" s="173"/>
      <c r="J585" s="173"/>
      <c r="K585" s="173"/>
      <c r="L585" s="173"/>
      <c r="M585" s="173"/>
      <c r="N585" s="173"/>
      <c r="O585" s="173"/>
      <c r="P585" s="173"/>
      <c r="Q585" s="173"/>
      <c r="R585" s="173"/>
      <c r="S585" s="173"/>
      <c r="T585" s="173"/>
      <c r="U585" s="173"/>
      <c r="V585" s="173"/>
      <c r="W585" s="173"/>
      <c r="X585" s="173"/>
      <c r="Y585" s="173"/>
      <c r="Z585" s="173"/>
      <c r="AA585" s="173"/>
      <c r="AB585" s="173"/>
      <c r="AC585" s="174"/>
      <c r="AE585" s="533"/>
      <c r="AG585" s="533"/>
      <c r="AI585" s="533"/>
      <c r="AK585" s="202"/>
    </row>
    <row r="586" spans="4:37" ht="12.75" customHeight="1" outlineLevel="1">
      <c r="D586" s="106" t="str">
        <f>'Line Items'!D1072</f>
        <v>[Rolling Stock - Units/Trains Line 48]</v>
      </c>
      <c r="E586" s="89"/>
      <c r="F586" s="107" t="str">
        <f t="shared" si="263"/>
        <v>000 Unit Miles</v>
      </c>
      <c r="G586" s="173"/>
      <c r="H586" s="173"/>
      <c r="I586" s="173"/>
      <c r="J586" s="173"/>
      <c r="K586" s="173"/>
      <c r="L586" s="173"/>
      <c r="M586" s="173"/>
      <c r="N586" s="173"/>
      <c r="O586" s="173"/>
      <c r="P586" s="173"/>
      <c r="Q586" s="173"/>
      <c r="R586" s="173"/>
      <c r="S586" s="173"/>
      <c r="T586" s="173"/>
      <c r="U586" s="173"/>
      <c r="V586" s="173"/>
      <c r="W586" s="173"/>
      <c r="X586" s="173"/>
      <c r="Y586" s="173"/>
      <c r="Z586" s="173"/>
      <c r="AA586" s="173"/>
      <c r="AB586" s="173"/>
      <c r="AC586" s="174"/>
      <c r="AE586" s="533"/>
      <c r="AG586" s="533"/>
      <c r="AI586" s="533"/>
      <c r="AK586" s="202"/>
    </row>
    <row r="587" spans="4:37" ht="12.75" customHeight="1" outlineLevel="1">
      <c r="D587" s="106" t="str">
        <f>'Line Items'!D1073</f>
        <v>[Rolling Stock - Units/Trains Line 49]</v>
      </c>
      <c r="E587" s="89"/>
      <c r="F587" s="107" t="str">
        <f t="shared" si="263"/>
        <v>000 Unit Miles</v>
      </c>
      <c r="G587" s="173"/>
      <c r="H587" s="173"/>
      <c r="I587" s="173"/>
      <c r="J587" s="173"/>
      <c r="K587" s="173"/>
      <c r="L587" s="173"/>
      <c r="M587" s="173"/>
      <c r="N587" s="173"/>
      <c r="O587" s="173"/>
      <c r="P587" s="173"/>
      <c r="Q587" s="173"/>
      <c r="R587" s="173"/>
      <c r="S587" s="173"/>
      <c r="T587" s="173"/>
      <c r="U587" s="173"/>
      <c r="V587" s="173"/>
      <c r="W587" s="173"/>
      <c r="X587" s="173"/>
      <c r="Y587" s="173"/>
      <c r="Z587" s="173"/>
      <c r="AA587" s="173"/>
      <c r="AB587" s="173"/>
      <c r="AC587" s="174"/>
      <c r="AE587" s="533"/>
      <c r="AG587" s="533"/>
      <c r="AI587" s="533"/>
      <c r="AK587" s="202"/>
    </row>
    <row r="588" spans="4:37" ht="12.75" customHeight="1" outlineLevel="1">
      <c r="D588" s="106" t="str">
        <f>'Line Items'!D1074</f>
        <v>[Rolling Stock - Units/Trains Line 50]</v>
      </c>
      <c r="E588" s="89"/>
      <c r="F588" s="107" t="str">
        <f t="shared" si="263"/>
        <v>000 Unit Miles</v>
      </c>
      <c r="G588" s="173"/>
      <c r="H588" s="173"/>
      <c r="I588" s="173"/>
      <c r="J588" s="173"/>
      <c r="K588" s="173"/>
      <c r="L588" s="173"/>
      <c r="M588" s="173"/>
      <c r="N588" s="173"/>
      <c r="O588" s="173"/>
      <c r="P588" s="173"/>
      <c r="Q588" s="173"/>
      <c r="R588" s="173"/>
      <c r="S588" s="173"/>
      <c r="T588" s="173"/>
      <c r="U588" s="173"/>
      <c r="V588" s="173"/>
      <c r="W588" s="173"/>
      <c r="X588" s="173"/>
      <c r="Y588" s="173"/>
      <c r="Z588" s="173"/>
      <c r="AA588" s="173"/>
      <c r="AB588" s="173"/>
      <c r="AC588" s="174"/>
      <c r="AE588" s="533"/>
      <c r="AG588" s="533"/>
      <c r="AI588" s="533"/>
      <c r="AK588" s="202"/>
    </row>
    <row r="589" spans="4:37" ht="12.75" customHeight="1" outlineLevel="1">
      <c r="D589" s="106" t="str">
        <f>'Line Items'!D1075</f>
        <v>[Rolling Stock - Units/Trains Line 51]</v>
      </c>
      <c r="E589" s="89"/>
      <c r="F589" s="107" t="str">
        <f t="shared" si="263"/>
        <v>000 Unit Miles</v>
      </c>
      <c r="G589" s="173"/>
      <c r="H589" s="173"/>
      <c r="I589" s="173"/>
      <c r="J589" s="173"/>
      <c r="K589" s="173"/>
      <c r="L589" s="173"/>
      <c r="M589" s="173"/>
      <c r="N589" s="173"/>
      <c r="O589" s="173"/>
      <c r="P589" s="173"/>
      <c r="Q589" s="173"/>
      <c r="R589" s="173"/>
      <c r="S589" s="173"/>
      <c r="T589" s="173"/>
      <c r="U589" s="173"/>
      <c r="V589" s="173"/>
      <c r="W589" s="173"/>
      <c r="X589" s="173"/>
      <c r="Y589" s="173"/>
      <c r="Z589" s="173"/>
      <c r="AA589" s="173"/>
      <c r="AB589" s="173"/>
      <c r="AC589" s="174"/>
      <c r="AE589" s="533"/>
      <c r="AG589" s="533"/>
      <c r="AI589" s="533"/>
      <c r="AK589" s="202"/>
    </row>
    <row r="590" spans="4:37" ht="12.75" customHeight="1" outlineLevel="1">
      <c r="D590" s="106" t="str">
        <f>'Line Items'!D1076</f>
        <v>[Rolling Stock - Units/Trains Line 52]</v>
      </c>
      <c r="E590" s="89"/>
      <c r="F590" s="107" t="str">
        <f t="shared" si="263"/>
        <v>000 Unit Miles</v>
      </c>
      <c r="G590" s="173"/>
      <c r="H590" s="173"/>
      <c r="I590" s="173"/>
      <c r="J590" s="173"/>
      <c r="K590" s="173"/>
      <c r="L590" s="173"/>
      <c r="M590" s="173"/>
      <c r="N590" s="173"/>
      <c r="O590" s="173"/>
      <c r="P590" s="173"/>
      <c r="Q590" s="173"/>
      <c r="R590" s="173"/>
      <c r="S590" s="173"/>
      <c r="T590" s="173"/>
      <c r="U590" s="173"/>
      <c r="V590" s="173"/>
      <c r="W590" s="173"/>
      <c r="X590" s="173"/>
      <c r="Y590" s="173"/>
      <c r="Z590" s="173"/>
      <c r="AA590" s="173"/>
      <c r="AB590" s="173"/>
      <c r="AC590" s="174"/>
      <c r="AE590" s="533"/>
      <c r="AG590" s="533"/>
      <c r="AI590" s="533"/>
      <c r="AK590" s="202"/>
    </row>
    <row r="591" spans="4:37" ht="12.75" customHeight="1" outlineLevel="1">
      <c r="D591" s="106" t="str">
        <f>'Line Items'!D1077</f>
        <v>[Rolling Stock - Units/Trains Line 53]</v>
      </c>
      <c r="E591" s="89"/>
      <c r="F591" s="107" t="str">
        <f t="shared" si="263"/>
        <v>000 Unit Miles</v>
      </c>
      <c r="G591" s="173"/>
      <c r="H591" s="173"/>
      <c r="I591" s="173"/>
      <c r="J591" s="173"/>
      <c r="K591" s="173"/>
      <c r="L591" s="173"/>
      <c r="M591" s="173"/>
      <c r="N591" s="173"/>
      <c r="O591" s="173"/>
      <c r="P591" s="173"/>
      <c r="Q591" s="173"/>
      <c r="R591" s="173"/>
      <c r="S591" s="173"/>
      <c r="T591" s="173"/>
      <c r="U591" s="173"/>
      <c r="V591" s="173"/>
      <c r="W591" s="173"/>
      <c r="X591" s="173"/>
      <c r="Y591" s="173"/>
      <c r="Z591" s="173"/>
      <c r="AA591" s="173"/>
      <c r="AB591" s="173"/>
      <c r="AC591" s="174"/>
      <c r="AE591" s="533"/>
      <c r="AG591" s="533"/>
      <c r="AI591" s="533"/>
      <c r="AK591" s="202"/>
    </row>
    <row r="592" spans="4:37" ht="12.75" customHeight="1" outlineLevel="1">
      <c r="D592" s="106" t="str">
        <f>'Line Items'!D1078</f>
        <v>[Rolling Stock - Units/Trains Line 54]</v>
      </c>
      <c r="E592" s="89"/>
      <c r="F592" s="107" t="str">
        <f t="shared" si="263"/>
        <v>000 Unit Miles</v>
      </c>
      <c r="G592" s="173"/>
      <c r="H592" s="173"/>
      <c r="I592" s="173"/>
      <c r="J592" s="173"/>
      <c r="K592" s="173"/>
      <c r="L592" s="173"/>
      <c r="M592" s="173"/>
      <c r="N592" s="173"/>
      <c r="O592" s="173"/>
      <c r="P592" s="173"/>
      <c r="Q592" s="173"/>
      <c r="R592" s="173"/>
      <c r="S592" s="173"/>
      <c r="T592" s="173"/>
      <c r="U592" s="173"/>
      <c r="V592" s="173"/>
      <c r="W592" s="173"/>
      <c r="X592" s="173"/>
      <c r="Y592" s="173"/>
      <c r="Z592" s="173"/>
      <c r="AA592" s="173"/>
      <c r="AB592" s="173"/>
      <c r="AC592" s="174"/>
      <c r="AE592" s="533"/>
      <c r="AG592" s="533"/>
      <c r="AI592" s="533"/>
      <c r="AK592" s="202"/>
    </row>
    <row r="593" spans="3:37" ht="12.75" customHeight="1" outlineLevel="1">
      <c r="D593" s="106" t="str">
        <f>'Line Items'!D1079</f>
        <v>[Rolling Stock - Units/Trains Line 55]</v>
      </c>
      <c r="E593" s="89"/>
      <c r="F593" s="107" t="str">
        <f t="shared" si="263"/>
        <v>000 Unit Miles</v>
      </c>
      <c r="G593" s="173"/>
      <c r="H593" s="173"/>
      <c r="I593" s="173"/>
      <c r="J593" s="173"/>
      <c r="K593" s="173"/>
      <c r="L593" s="173"/>
      <c r="M593" s="173"/>
      <c r="N593" s="173"/>
      <c r="O593" s="173"/>
      <c r="P593" s="173"/>
      <c r="Q593" s="173"/>
      <c r="R593" s="173"/>
      <c r="S593" s="173"/>
      <c r="T593" s="173"/>
      <c r="U593" s="173"/>
      <c r="V593" s="173"/>
      <c r="W593" s="173"/>
      <c r="X593" s="173"/>
      <c r="Y593" s="173"/>
      <c r="Z593" s="173"/>
      <c r="AA593" s="173"/>
      <c r="AB593" s="173"/>
      <c r="AC593" s="174"/>
      <c r="AE593" s="533"/>
      <c r="AG593" s="533"/>
      <c r="AI593" s="533"/>
      <c r="AK593" s="202"/>
    </row>
    <row r="594" spans="3:37" ht="12.75" customHeight="1" outlineLevel="1">
      <c r="D594" s="106" t="str">
        <f>'Line Items'!D1080</f>
        <v>[Rolling Stock - Units/Trains Line 56]</v>
      </c>
      <c r="E594" s="89"/>
      <c r="F594" s="107" t="str">
        <f t="shared" si="263"/>
        <v>000 Unit Miles</v>
      </c>
      <c r="G594" s="173"/>
      <c r="H594" s="173"/>
      <c r="I594" s="173"/>
      <c r="J594" s="173"/>
      <c r="K594" s="173"/>
      <c r="L594" s="173"/>
      <c r="M594" s="173"/>
      <c r="N594" s="173"/>
      <c r="O594" s="173"/>
      <c r="P594" s="173"/>
      <c r="Q594" s="173"/>
      <c r="R594" s="173"/>
      <c r="S594" s="173"/>
      <c r="T594" s="173"/>
      <c r="U594" s="173"/>
      <c r="V594" s="173"/>
      <c r="W594" s="173"/>
      <c r="X594" s="173"/>
      <c r="Y594" s="173"/>
      <c r="Z594" s="173"/>
      <c r="AA594" s="173"/>
      <c r="AB594" s="173"/>
      <c r="AC594" s="174"/>
      <c r="AE594" s="533"/>
      <c r="AG594" s="533"/>
      <c r="AI594" s="533"/>
      <c r="AK594" s="202"/>
    </row>
    <row r="595" spans="3:37" ht="12.75" customHeight="1" outlineLevel="1">
      <c r="D595" s="106" t="str">
        <f>'Line Items'!D1081</f>
        <v>[Rolling Stock - Units/Trains Line 57]</v>
      </c>
      <c r="E595" s="89"/>
      <c r="F595" s="107" t="str">
        <f t="shared" si="263"/>
        <v>000 Unit Miles</v>
      </c>
      <c r="G595" s="173"/>
      <c r="H595" s="173"/>
      <c r="I595" s="173"/>
      <c r="J595" s="173"/>
      <c r="K595" s="173"/>
      <c r="L595" s="173"/>
      <c r="M595" s="173"/>
      <c r="N595" s="173"/>
      <c r="O595" s="173"/>
      <c r="P595" s="173"/>
      <c r="Q595" s="173"/>
      <c r="R595" s="173"/>
      <c r="S595" s="173"/>
      <c r="T595" s="173"/>
      <c r="U595" s="173"/>
      <c r="V595" s="173"/>
      <c r="W595" s="173"/>
      <c r="X595" s="173"/>
      <c r="Y595" s="173"/>
      <c r="Z595" s="173"/>
      <c r="AA595" s="173"/>
      <c r="AB595" s="173"/>
      <c r="AC595" s="174"/>
      <c r="AE595" s="533"/>
      <c r="AG595" s="533"/>
      <c r="AI595" s="533"/>
      <c r="AK595" s="202"/>
    </row>
    <row r="596" spans="3:37" ht="12.75" customHeight="1" outlineLevel="1">
      <c r="D596" s="106" t="str">
        <f>'Line Items'!D1082</f>
        <v>[Rolling Stock - Units/Trains Line 58]</v>
      </c>
      <c r="E596" s="89"/>
      <c r="F596" s="107" t="str">
        <f t="shared" si="263"/>
        <v>000 Unit Miles</v>
      </c>
      <c r="G596" s="173"/>
      <c r="H596" s="173"/>
      <c r="I596" s="173"/>
      <c r="J596" s="173"/>
      <c r="K596" s="173"/>
      <c r="L596" s="173"/>
      <c r="M596" s="173"/>
      <c r="N596" s="173"/>
      <c r="O596" s="173"/>
      <c r="P596" s="173"/>
      <c r="Q596" s="173"/>
      <c r="R596" s="173"/>
      <c r="S596" s="173"/>
      <c r="T596" s="173"/>
      <c r="U596" s="173"/>
      <c r="V596" s="173"/>
      <c r="W596" s="173"/>
      <c r="X596" s="173"/>
      <c r="Y596" s="173"/>
      <c r="Z596" s="173"/>
      <c r="AA596" s="173"/>
      <c r="AB596" s="173"/>
      <c r="AC596" s="174"/>
      <c r="AE596" s="533"/>
      <c r="AG596" s="533"/>
      <c r="AI596" s="533"/>
      <c r="AK596" s="202"/>
    </row>
    <row r="597" spans="3:37" ht="12.75" customHeight="1" outlineLevel="1">
      <c r="D597" s="106" t="str">
        <f>'Line Items'!D1083</f>
        <v>[Rolling Stock - Units/Trains Line 59]</v>
      </c>
      <c r="E597" s="89"/>
      <c r="F597" s="107" t="str">
        <f t="shared" si="263"/>
        <v>000 Unit Miles</v>
      </c>
      <c r="G597" s="173"/>
      <c r="H597" s="173"/>
      <c r="I597" s="173"/>
      <c r="J597" s="173"/>
      <c r="K597" s="173"/>
      <c r="L597" s="173"/>
      <c r="M597" s="173"/>
      <c r="N597" s="173"/>
      <c r="O597" s="173"/>
      <c r="P597" s="173"/>
      <c r="Q597" s="173"/>
      <c r="R597" s="173"/>
      <c r="S597" s="173"/>
      <c r="T597" s="173"/>
      <c r="U597" s="173"/>
      <c r="V597" s="173"/>
      <c r="W597" s="173"/>
      <c r="X597" s="173"/>
      <c r="Y597" s="173"/>
      <c r="Z597" s="173"/>
      <c r="AA597" s="173"/>
      <c r="AB597" s="173"/>
      <c r="AC597" s="174"/>
      <c r="AE597" s="533"/>
      <c r="AG597" s="533"/>
      <c r="AI597" s="533"/>
      <c r="AK597" s="202"/>
    </row>
    <row r="598" spans="3:37" ht="12.75" customHeight="1" outlineLevel="1">
      <c r="D598" s="117" t="str">
        <f>'Line Items'!D1084</f>
        <v>[Rolling Stock - Units/Trains Line 60]</v>
      </c>
      <c r="E598" s="175"/>
      <c r="F598" s="118" t="str">
        <f>F597</f>
        <v>000 Unit Miles</v>
      </c>
      <c r="G598" s="176"/>
      <c r="H598" s="176"/>
      <c r="I598" s="176"/>
      <c r="J598" s="176"/>
      <c r="K598" s="176"/>
      <c r="L598" s="176"/>
      <c r="M598" s="176"/>
      <c r="N598" s="176"/>
      <c r="O598" s="176"/>
      <c r="P598" s="176"/>
      <c r="Q598" s="176"/>
      <c r="R598" s="176"/>
      <c r="S598" s="176"/>
      <c r="T598" s="176"/>
      <c r="U598" s="176"/>
      <c r="V598" s="176"/>
      <c r="W598" s="176"/>
      <c r="X598" s="176"/>
      <c r="Y598" s="176"/>
      <c r="Z598" s="176"/>
      <c r="AA598" s="176"/>
      <c r="AB598" s="176"/>
      <c r="AC598" s="177"/>
      <c r="AE598" s="534"/>
      <c r="AG598" s="534"/>
      <c r="AI598" s="534"/>
      <c r="AK598" s="195"/>
    </row>
    <row r="599" spans="3:37" ht="12.75" customHeight="1" outlineLevel="1">
      <c r="G599" s="90"/>
      <c r="H599" s="90"/>
      <c r="I599" s="90"/>
      <c r="J599" s="90"/>
      <c r="K599" s="90"/>
      <c r="L599" s="90"/>
      <c r="M599" s="90"/>
      <c r="N599" s="90"/>
      <c r="O599" s="90"/>
      <c r="P599" s="90"/>
      <c r="Q599" s="90"/>
      <c r="R599" s="90"/>
      <c r="S599" s="90"/>
      <c r="T599" s="90"/>
      <c r="U599" s="90"/>
      <c r="V599" s="90"/>
      <c r="W599" s="90"/>
      <c r="X599" s="90"/>
      <c r="Y599" s="90"/>
      <c r="Z599" s="90"/>
      <c r="AA599" s="90"/>
      <c r="AB599" s="90"/>
      <c r="AC599" s="90"/>
      <c r="AE599" s="90"/>
      <c r="AG599" s="90"/>
      <c r="AI599" s="90"/>
    </row>
    <row r="600" spans="3:37" ht="12.75" customHeight="1" outlineLevel="1">
      <c r="D600" s="216" t="str">
        <f>"Total "&amp;C538</f>
        <v>Total Loaded Unit Mileage</v>
      </c>
      <c r="E600" s="217"/>
      <c r="F600" s="218" t="str">
        <f>F598</f>
        <v>000 Unit Miles</v>
      </c>
      <c r="G600" s="219">
        <f t="shared" ref="G600:AB600" si="264">SUM(G539:G598)</f>
        <v>0</v>
      </c>
      <c r="H600" s="219">
        <f t="shared" si="264"/>
        <v>0</v>
      </c>
      <c r="I600" s="219">
        <f t="shared" si="264"/>
        <v>0</v>
      </c>
      <c r="J600" s="219">
        <f t="shared" si="264"/>
        <v>0</v>
      </c>
      <c r="K600" s="219">
        <f t="shared" si="264"/>
        <v>0</v>
      </c>
      <c r="L600" s="219">
        <f t="shared" si="264"/>
        <v>0</v>
      </c>
      <c r="M600" s="219">
        <f t="shared" si="264"/>
        <v>0</v>
      </c>
      <c r="N600" s="219">
        <f t="shared" si="264"/>
        <v>0</v>
      </c>
      <c r="O600" s="219">
        <f t="shared" si="264"/>
        <v>0</v>
      </c>
      <c r="P600" s="219">
        <f t="shared" si="264"/>
        <v>0</v>
      </c>
      <c r="Q600" s="219">
        <f t="shared" si="264"/>
        <v>0</v>
      </c>
      <c r="R600" s="219">
        <f t="shared" si="264"/>
        <v>0</v>
      </c>
      <c r="S600" s="219">
        <f t="shared" si="264"/>
        <v>0</v>
      </c>
      <c r="T600" s="219">
        <f t="shared" si="264"/>
        <v>0</v>
      </c>
      <c r="U600" s="219">
        <f t="shared" si="264"/>
        <v>0</v>
      </c>
      <c r="V600" s="219">
        <f t="shared" si="264"/>
        <v>0</v>
      </c>
      <c r="W600" s="219">
        <f t="shared" si="264"/>
        <v>0</v>
      </c>
      <c r="X600" s="219">
        <f t="shared" si="264"/>
        <v>0</v>
      </c>
      <c r="Y600" s="219">
        <f t="shared" si="264"/>
        <v>0</v>
      </c>
      <c r="Z600" s="219">
        <f t="shared" si="264"/>
        <v>0</v>
      </c>
      <c r="AA600" s="219">
        <f t="shared" si="264"/>
        <v>0</v>
      </c>
      <c r="AB600" s="219">
        <f t="shared" si="264"/>
        <v>0</v>
      </c>
      <c r="AC600" s="220">
        <f t="shared" ref="AC600" si="265">SUM(AC539:AC598)</f>
        <v>0</v>
      </c>
      <c r="AE600" s="535">
        <f t="shared" ref="AE600" si="266">SUM(AE539:AE598)</f>
        <v>0</v>
      </c>
      <c r="AG600" s="535">
        <f t="shared" ref="AG600" si="267">SUM(AG539:AG598)</f>
        <v>0</v>
      </c>
      <c r="AI600" s="535">
        <f t="shared" ref="AI600" si="268">SUM(AI539:AI598)</f>
        <v>0</v>
      </c>
      <c r="AK600" s="222"/>
    </row>
    <row r="601" spans="3:37" ht="12.75" customHeight="1" outlineLevel="1">
      <c r="G601" s="90"/>
      <c r="H601" s="90"/>
      <c r="I601" s="90"/>
      <c r="J601" s="90"/>
      <c r="K601" s="90"/>
      <c r="L601" s="90"/>
      <c r="M601" s="90"/>
      <c r="N601" s="90"/>
      <c r="O601" s="90"/>
      <c r="P601" s="90"/>
      <c r="Q601" s="90"/>
      <c r="R601" s="90"/>
      <c r="S601" s="90"/>
      <c r="T601" s="90"/>
      <c r="U601" s="90"/>
      <c r="V601" s="90"/>
      <c r="W601" s="90"/>
      <c r="X601" s="90"/>
      <c r="Y601" s="90"/>
      <c r="Z601" s="90"/>
      <c r="AA601" s="90"/>
      <c r="AB601" s="90"/>
      <c r="AC601" s="90"/>
      <c r="AE601" s="90"/>
      <c r="AG601" s="90"/>
      <c r="AI601" s="90"/>
    </row>
    <row r="602" spans="3:37" ht="12.75" customHeight="1" outlineLevel="1">
      <c r="C602" s="138" t="s">
        <v>471</v>
      </c>
      <c r="G602" s="90"/>
      <c r="H602" s="90"/>
      <c r="I602" s="90"/>
      <c r="J602" s="90"/>
      <c r="K602" s="90"/>
      <c r="L602" s="90"/>
      <c r="M602" s="90"/>
      <c r="N602" s="90"/>
      <c r="O602" s="90"/>
      <c r="P602" s="90"/>
      <c r="Q602" s="90"/>
      <c r="R602" s="90"/>
      <c r="S602" s="90"/>
      <c r="T602" s="90"/>
      <c r="U602" s="90"/>
      <c r="V602" s="90"/>
      <c r="W602" s="90"/>
      <c r="X602" s="90"/>
      <c r="Y602" s="90"/>
      <c r="Z602" s="90"/>
      <c r="AA602" s="90"/>
      <c r="AB602" s="90"/>
      <c r="AC602" s="90"/>
      <c r="AE602" s="90"/>
      <c r="AG602" s="90"/>
      <c r="AI602" s="90"/>
    </row>
    <row r="603" spans="3:37" ht="12.75" customHeight="1" outlineLevel="1">
      <c r="D603" s="100" t="str">
        <f>'Line Items'!D1025</f>
        <v>ME202 - Class 150/1 Angel Trains</v>
      </c>
      <c r="E603" s="85"/>
      <c r="F603" s="101" t="s">
        <v>472</v>
      </c>
      <c r="G603" s="171"/>
      <c r="H603" s="171"/>
      <c r="I603" s="171"/>
      <c r="J603" s="171"/>
      <c r="K603" s="171"/>
      <c r="L603" s="171"/>
      <c r="M603" s="171"/>
      <c r="N603" s="171"/>
      <c r="O603" s="171"/>
      <c r="P603" s="171"/>
      <c r="Q603" s="171"/>
      <c r="R603" s="171"/>
      <c r="S603" s="171"/>
      <c r="T603" s="171"/>
      <c r="U603" s="171"/>
      <c r="V603" s="171"/>
      <c r="W603" s="171"/>
      <c r="X603" s="171"/>
      <c r="Y603" s="171"/>
      <c r="Z603" s="171"/>
      <c r="AA603" s="171"/>
      <c r="AB603" s="171"/>
      <c r="AC603" s="185"/>
      <c r="AE603" s="532"/>
      <c r="AG603" s="532"/>
      <c r="AI603" s="532"/>
      <c r="AK603" s="427"/>
    </row>
    <row r="604" spans="3:37" ht="12.75" customHeight="1" outlineLevel="1">
      <c r="D604" s="106" t="str">
        <f>'Line Items'!D1026</f>
        <v>ME203 - Class 153/1 Porterbrook</v>
      </c>
      <c r="E604" s="89"/>
      <c r="F604" s="107" t="str">
        <f t="shared" ref="F604:F661" si="269">F603</f>
        <v>000 Train Miles</v>
      </c>
      <c r="G604" s="173"/>
      <c r="H604" s="173"/>
      <c r="I604" s="173"/>
      <c r="J604" s="173"/>
      <c r="K604" s="173"/>
      <c r="L604" s="173"/>
      <c r="M604" s="173"/>
      <c r="N604" s="173"/>
      <c r="O604" s="173"/>
      <c r="P604" s="173"/>
      <c r="Q604" s="173"/>
      <c r="R604" s="173"/>
      <c r="S604" s="173"/>
      <c r="T604" s="173"/>
      <c r="U604" s="173"/>
      <c r="V604" s="173"/>
      <c r="W604" s="173"/>
      <c r="X604" s="173"/>
      <c r="Y604" s="173"/>
      <c r="Z604" s="173"/>
      <c r="AA604" s="173"/>
      <c r="AB604" s="173"/>
      <c r="AC604" s="174"/>
      <c r="AE604" s="533"/>
      <c r="AG604" s="533"/>
      <c r="AI604" s="533"/>
      <c r="AK604" s="429"/>
    </row>
    <row r="605" spans="3:37" ht="12.75" customHeight="1" outlineLevel="1">
      <c r="D605" s="106" t="str">
        <f>'Line Items'!D1027</f>
        <v>ME206 - Class 170/5 Porterbrook</v>
      </c>
      <c r="E605" s="89"/>
      <c r="F605" s="107" t="str">
        <f t="shared" si="269"/>
        <v>000 Train Miles</v>
      </c>
      <c r="G605" s="173"/>
      <c r="H605" s="173"/>
      <c r="I605" s="173"/>
      <c r="J605" s="173"/>
      <c r="K605" s="173"/>
      <c r="L605" s="173"/>
      <c r="M605" s="173"/>
      <c r="N605" s="173"/>
      <c r="O605" s="173"/>
      <c r="P605" s="173"/>
      <c r="Q605" s="173"/>
      <c r="R605" s="173"/>
      <c r="S605" s="173"/>
      <c r="T605" s="173"/>
      <c r="U605" s="173"/>
      <c r="V605" s="173"/>
      <c r="W605" s="173"/>
      <c r="X605" s="173"/>
      <c r="Y605" s="173"/>
      <c r="Z605" s="173"/>
      <c r="AA605" s="173"/>
      <c r="AB605" s="173"/>
      <c r="AC605" s="174"/>
      <c r="AE605" s="533"/>
      <c r="AG605" s="533"/>
      <c r="AI605" s="533"/>
      <c r="AK605" s="429"/>
    </row>
    <row r="606" spans="3:37" ht="12.75" customHeight="1" outlineLevel="1">
      <c r="D606" s="106" t="str">
        <f>'Line Items'!D1028</f>
        <v>ME207 - Class 170/6 Porterbrook</v>
      </c>
      <c r="E606" s="89"/>
      <c r="F606" s="107" t="str">
        <f t="shared" si="269"/>
        <v>000 Train Miles</v>
      </c>
      <c r="G606" s="173"/>
      <c r="H606" s="173"/>
      <c r="I606" s="173"/>
      <c r="J606" s="173"/>
      <c r="K606" s="173"/>
      <c r="L606" s="173"/>
      <c r="M606" s="173"/>
      <c r="N606" s="173"/>
      <c r="O606" s="173"/>
      <c r="P606" s="173"/>
      <c r="Q606" s="173"/>
      <c r="R606" s="173"/>
      <c r="S606" s="173"/>
      <c r="T606" s="173"/>
      <c r="U606" s="173"/>
      <c r="V606" s="173"/>
      <c r="W606" s="173"/>
      <c r="X606" s="173"/>
      <c r="Y606" s="173"/>
      <c r="Z606" s="173"/>
      <c r="AA606" s="173"/>
      <c r="AB606" s="173"/>
      <c r="AC606" s="174"/>
      <c r="AE606" s="533"/>
      <c r="AG606" s="533"/>
      <c r="AI606" s="533"/>
      <c r="AK606" s="429"/>
    </row>
    <row r="607" spans="3:37" ht="12.75" customHeight="1" outlineLevel="1">
      <c r="D607" s="106" t="str">
        <f>'Line Items'!D1029</f>
        <v>ME208 - Class 172/2 Porterbrook</v>
      </c>
      <c r="E607" s="89"/>
      <c r="F607" s="107" t="str">
        <f t="shared" si="269"/>
        <v>000 Train Miles</v>
      </c>
      <c r="G607" s="173"/>
      <c r="H607" s="173"/>
      <c r="I607" s="173"/>
      <c r="J607" s="173"/>
      <c r="K607" s="173"/>
      <c r="L607" s="173"/>
      <c r="M607" s="173"/>
      <c r="N607" s="173"/>
      <c r="O607" s="173"/>
      <c r="P607" s="173"/>
      <c r="Q607" s="173"/>
      <c r="R607" s="173"/>
      <c r="S607" s="173"/>
      <c r="T607" s="173"/>
      <c r="U607" s="173"/>
      <c r="V607" s="173"/>
      <c r="W607" s="173"/>
      <c r="X607" s="173"/>
      <c r="Y607" s="173"/>
      <c r="Z607" s="173"/>
      <c r="AA607" s="173"/>
      <c r="AB607" s="173"/>
      <c r="AC607" s="174"/>
      <c r="AE607" s="533"/>
      <c r="AG607" s="533"/>
      <c r="AI607" s="533"/>
      <c r="AK607" s="429"/>
    </row>
    <row r="608" spans="3:37" ht="12.75" customHeight="1" outlineLevel="1">
      <c r="D608" s="106" t="str">
        <f>'Line Items'!D1030</f>
        <v>ME209 - Class 172/3 Porterbrook</v>
      </c>
      <c r="E608" s="89"/>
      <c r="F608" s="107" t="str">
        <f t="shared" si="269"/>
        <v>000 Train Miles</v>
      </c>
      <c r="G608" s="173"/>
      <c r="H608" s="173"/>
      <c r="I608" s="173"/>
      <c r="J608" s="173"/>
      <c r="K608" s="173"/>
      <c r="L608" s="173"/>
      <c r="M608" s="173"/>
      <c r="N608" s="173"/>
      <c r="O608" s="173"/>
      <c r="P608" s="173"/>
      <c r="Q608" s="173"/>
      <c r="R608" s="173"/>
      <c r="S608" s="173"/>
      <c r="T608" s="173"/>
      <c r="U608" s="173"/>
      <c r="V608" s="173"/>
      <c r="W608" s="173"/>
      <c r="X608" s="173"/>
      <c r="Y608" s="173"/>
      <c r="Z608" s="173"/>
      <c r="AA608" s="173"/>
      <c r="AB608" s="173"/>
      <c r="AC608" s="174"/>
      <c r="AE608" s="533"/>
      <c r="AG608" s="533"/>
      <c r="AI608" s="533"/>
      <c r="AK608" s="429"/>
    </row>
    <row r="609" spans="4:37" ht="12.75" customHeight="1" outlineLevel="1">
      <c r="D609" s="106" t="str">
        <f>'Line Items'!D1031</f>
        <v>ME216 - Class 139 PPM - Porterbrook</v>
      </c>
      <c r="E609" s="89"/>
      <c r="F609" s="107" t="str">
        <f t="shared" si="269"/>
        <v>000 Train Miles</v>
      </c>
      <c r="G609" s="173"/>
      <c r="H609" s="173"/>
      <c r="I609" s="173"/>
      <c r="J609" s="173"/>
      <c r="K609" s="173"/>
      <c r="L609" s="173"/>
      <c r="M609" s="173"/>
      <c r="N609" s="173"/>
      <c r="O609" s="173"/>
      <c r="P609" s="173"/>
      <c r="Q609" s="173"/>
      <c r="R609" s="173"/>
      <c r="S609" s="173"/>
      <c r="T609" s="173"/>
      <c r="U609" s="173"/>
      <c r="V609" s="173"/>
      <c r="W609" s="173"/>
      <c r="X609" s="173"/>
      <c r="Y609" s="173"/>
      <c r="Z609" s="173"/>
      <c r="AA609" s="173"/>
      <c r="AB609" s="173"/>
      <c r="AC609" s="174"/>
      <c r="AE609" s="533"/>
      <c r="AG609" s="533"/>
      <c r="AI609" s="533"/>
      <c r="AK609" s="429"/>
    </row>
    <row r="610" spans="4:37" ht="12.75" customHeight="1" outlineLevel="1">
      <c r="D610" s="106" t="str">
        <f>'Line Items'!D1032</f>
        <v>ME211 - Class 321/4  HSBC</v>
      </c>
      <c r="E610" s="89"/>
      <c r="F610" s="107" t="str">
        <f t="shared" si="269"/>
        <v>000 Train Miles</v>
      </c>
      <c r="G610" s="173"/>
      <c r="H610" s="173"/>
      <c r="I610" s="173"/>
      <c r="J610" s="173"/>
      <c r="K610" s="173"/>
      <c r="L610" s="173"/>
      <c r="M610" s="173"/>
      <c r="N610" s="173"/>
      <c r="O610" s="173"/>
      <c r="P610" s="173"/>
      <c r="Q610" s="173"/>
      <c r="R610" s="173"/>
      <c r="S610" s="173"/>
      <c r="T610" s="173"/>
      <c r="U610" s="173"/>
      <c r="V610" s="173"/>
      <c r="W610" s="173"/>
      <c r="X610" s="173"/>
      <c r="Y610" s="173"/>
      <c r="Z610" s="173"/>
      <c r="AA610" s="173"/>
      <c r="AB610" s="173"/>
      <c r="AC610" s="174"/>
      <c r="AE610" s="533"/>
      <c r="AG610" s="533"/>
      <c r="AI610" s="533"/>
      <c r="AK610" s="429"/>
    </row>
    <row r="611" spans="4:37" ht="12.75" customHeight="1" outlineLevel="1">
      <c r="D611" s="106" t="str">
        <f>'Line Items'!D1033</f>
        <v>ME212 - Class 323/3 Porterbrook</v>
      </c>
      <c r="E611" s="89"/>
      <c r="F611" s="107" t="str">
        <f t="shared" si="269"/>
        <v>000 Train Miles</v>
      </c>
      <c r="G611" s="173"/>
      <c r="H611" s="173"/>
      <c r="I611" s="173"/>
      <c r="J611" s="173"/>
      <c r="K611" s="173"/>
      <c r="L611" s="173"/>
      <c r="M611" s="173"/>
      <c r="N611" s="173"/>
      <c r="O611" s="173"/>
      <c r="P611" s="173"/>
      <c r="Q611" s="173"/>
      <c r="R611" s="173"/>
      <c r="S611" s="173"/>
      <c r="T611" s="173"/>
      <c r="U611" s="173"/>
      <c r="V611" s="173"/>
      <c r="W611" s="173"/>
      <c r="X611" s="173"/>
      <c r="Y611" s="173"/>
      <c r="Z611" s="173"/>
      <c r="AA611" s="173"/>
      <c r="AB611" s="173"/>
      <c r="AC611" s="174"/>
      <c r="AE611" s="533"/>
      <c r="AG611" s="533"/>
      <c r="AI611" s="533"/>
      <c r="AK611" s="429"/>
    </row>
    <row r="612" spans="4:37" ht="12.75" customHeight="1" outlineLevel="1">
      <c r="D612" s="106" t="str">
        <f>'Line Items'!D1034</f>
        <v>ME215 - Class 323 Centro (Porterbrook)</v>
      </c>
      <c r="E612" s="89"/>
      <c r="F612" s="107" t="str">
        <f t="shared" si="269"/>
        <v>000 Train Miles</v>
      </c>
      <c r="G612" s="173"/>
      <c r="H612" s="173"/>
      <c r="I612" s="173"/>
      <c r="J612" s="173"/>
      <c r="K612" s="173"/>
      <c r="L612" s="173"/>
      <c r="M612" s="173"/>
      <c r="N612" s="173"/>
      <c r="O612" s="173"/>
      <c r="P612" s="173"/>
      <c r="Q612" s="173"/>
      <c r="R612" s="173"/>
      <c r="S612" s="173"/>
      <c r="T612" s="173"/>
      <c r="U612" s="173"/>
      <c r="V612" s="173"/>
      <c r="W612" s="173"/>
      <c r="X612" s="173"/>
      <c r="Y612" s="173"/>
      <c r="Z612" s="173"/>
      <c r="AA612" s="173"/>
      <c r="AB612" s="173"/>
      <c r="AC612" s="174"/>
      <c r="AE612" s="533"/>
      <c r="AG612" s="533"/>
      <c r="AI612" s="533"/>
      <c r="AK612" s="429"/>
    </row>
    <row r="613" spans="4:37" ht="12.75" customHeight="1" outlineLevel="1">
      <c r="D613" s="106" t="str">
        <f>'Line Items'!D1035</f>
        <v>ME213 - Class 350/1 Angel Trains</v>
      </c>
      <c r="E613" s="89"/>
      <c r="F613" s="107" t="str">
        <f t="shared" si="269"/>
        <v>000 Train Miles</v>
      </c>
      <c r="G613" s="173"/>
      <c r="H613" s="173"/>
      <c r="I613" s="173"/>
      <c r="J613" s="173"/>
      <c r="K613" s="173"/>
      <c r="L613" s="173"/>
      <c r="M613" s="173"/>
      <c r="N613" s="173"/>
      <c r="O613" s="173"/>
      <c r="P613" s="173"/>
      <c r="Q613" s="173"/>
      <c r="R613" s="173"/>
      <c r="S613" s="173"/>
      <c r="T613" s="173"/>
      <c r="U613" s="173"/>
      <c r="V613" s="173"/>
      <c r="W613" s="173"/>
      <c r="X613" s="173"/>
      <c r="Y613" s="173"/>
      <c r="Z613" s="173"/>
      <c r="AA613" s="173"/>
      <c r="AB613" s="173"/>
      <c r="AC613" s="174"/>
      <c r="AE613" s="533"/>
      <c r="AG613" s="533"/>
      <c r="AI613" s="533"/>
      <c r="AK613" s="429"/>
    </row>
    <row r="614" spans="4:37" ht="12.75" customHeight="1" outlineLevel="1">
      <c r="D614" s="106" t="str">
        <f>'Line Items'!D1036</f>
        <v>ME214 - Class 350/2 Porterbrook</v>
      </c>
      <c r="E614" s="89"/>
      <c r="F614" s="107" t="str">
        <f t="shared" si="269"/>
        <v>000 Train Miles</v>
      </c>
      <c r="G614" s="173"/>
      <c r="H614" s="173"/>
      <c r="I614" s="173"/>
      <c r="J614" s="173"/>
      <c r="K614" s="173"/>
      <c r="L614" s="173"/>
      <c r="M614" s="173"/>
      <c r="N614" s="173"/>
      <c r="O614" s="173"/>
      <c r="P614" s="173"/>
      <c r="Q614" s="173"/>
      <c r="R614" s="173"/>
      <c r="S614" s="173"/>
      <c r="T614" s="173"/>
      <c r="U614" s="173"/>
      <c r="V614" s="173"/>
      <c r="W614" s="173"/>
      <c r="X614" s="173"/>
      <c r="Y614" s="173"/>
      <c r="Z614" s="173"/>
      <c r="AA614" s="173"/>
      <c r="AB614" s="173"/>
      <c r="AC614" s="174"/>
      <c r="AE614" s="533"/>
      <c r="AG614" s="533"/>
      <c r="AI614" s="533"/>
      <c r="AK614" s="429"/>
    </row>
    <row r="615" spans="4:37" ht="12.75" customHeight="1" outlineLevel="1">
      <c r="D615" s="106" t="str">
        <f>'Line Items'!D1037</f>
        <v>ME217 - Class 350/3 Angel</v>
      </c>
      <c r="E615" s="89"/>
      <c r="F615" s="107" t="str">
        <f t="shared" si="269"/>
        <v>000 Train Miles</v>
      </c>
      <c r="G615" s="173"/>
      <c r="H615" s="173"/>
      <c r="I615" s="173"/>
      <c r="J615" s="173"/>
      <c r="K615" s="173"/>
      <c r="L615" s="173"/>
      <c r="M615" s="173"/>
      <c r="N615" s="173"/>
      <c r="O615" s="173"/>
      <c r="P615" s="173"/>
      <c r="Q615" s="173"/>
      <c r="R615" s="173"/>
      <c r="S615" s="173"/>
      <c r="T615" s="173"/>
      <c r="U615" s="173"/>
      <c r="V615" s="173"/>
      <c r="W615" s="173"/>
      <c r="X615" s="173"/>
      <c r="Y615" s="173"/>
      <c r="Z615" s="173"/>
      <c r="AA615" s="173"/>
      <c r="AB615" s="173"/>
      <c r="AC615" s="174"/>
      <c r="AE615" s="533"/>
      <c r="AG615" s="533"/>
      <c r="AI615" s="533"/>
      <c r="AK615" s="429"/>
    </row>
    <row r="616" spans="4:37" ht="12.75" customHeight="1" outlineLevel="1">
      <c r="D616" s="106" t="str">
        <f>'Line Items'!D1038</f>
        <v>ME211 - Class 319 Porterbrook</v>
      </c>
      <c r="E616" s="89"/>
      <c r="F616" s="107" t="str">
        <f t="shared" si="269"/>
        <v>000 Train Miles</v>
      </c>
      <c r="G616" s="173"/>
      <c r="H616" s="173"/>
      <c r="I616" s="173"/>
      <c r="J616" s="173"/>
      <c r="K616" s="173"/>
      <c r="L616" s="173"/>
      <c r="M616" s="173"/>
      <c r="N616" s="173"/>
      <c r="O616" s="173"/>
      <c r="P616" s="173"/>
      <c r="Q616" s="173"/>
      <c r="R616" s="173"/>
      <c r="S616" s="173"/>
      <c r="T616" s="173"/>
      <c r="U616" s="173"/>
      <c r="V616" s="173"/>
      <c r="W616" s="173"/>
      <c r="X616" s="173"/>
      <c r="Y616" s="173"/>
      <c r="Z616" s="173"/>
      <c r="AA616" s="173"/>
      <c r="AB616" s="173"/>
      <c r="AC616" s="174"/>
      <c r="AE616" s="533"/>
      <c r="AG616" s="533"/>
      <c r="AI616" s="533"/>
      <c r="AK616" s="429"/>
    </row>
    <row r="617" spans="4:37" ht="12.75" customHeight="1" outlineLevel="1">
      <c r="D617" s="106" t="str">
        <f>'Line Items'!D1039</f>
        <v>[Rolling Stock - Units/Trains Line 15]</v>
      </c>
      <c r="E617" s="89"/>
      <c r="F617" s="107" t="str">
        <f t="shared" si="269"/>
        <v>000 Train Miles</v>
      </c>
      <c r="G617" s="173"/>
      <c r="H617" s="173"/>
      <c r="I617" s="173"/>
      <c r="J617" s="173"/>
      <c r="K617" s="173"/>
      <c r="L617" s="173"/>
      <c r="M617" s="173"/>
      <c r="N617" s="173"/>
      <c r="O617" s="173"/>
      <c r="P617" s="173"/>
      <c r="Q617" s="173"/>
      <c r="R617" s="173"/>
      <c r="S617" s="173"/>
      <c r="T617" s="173"/>
      <c r="U617" s="173"/>
      <c r="V617" s="173"/>
      <c r="W617" s="173"/>
      <c r="X617" s="173"/>
      <c r="Y617" s="173"/>
      <c r="Z617" s="173"/>
      <c r="AA617" s="173"/>
      <c r="AB617" s="173"/>
      <c r="AC617" s="174"/>
      <c r="AE617" s="533"/>
      <c r="AG617" s="533"/>
      <c r="AI617" s="533"/>
      <c r="AK617" s="429"/>
    </row>
    <row r="618" spans="4:37" ht="12.75" customHeight="1" outlineLevel="1">
      <c r="D618" s="106" t="str">
        <f>'Line Items'!D1040</f>
        <v>[Rolling Stock - Units/Trains Line 16]</v>
      </c>
      <c r="E618" s="89"/>
      <c r="F618" s="107" t="str">
        <f t="shared" si="269"/>
        <v>000 Train Miles</v>
      </c>
      <c r="G618" s="173"/>
      <c r="H618" s="173"/>
      <c r="I618" s="173"/>
      <c r="J618" s="173"/>
      <c r="K618" s="173"/>
      <c r="L618" s="173"/>
      <c r="M618" s="173"/>
      <c r="N618" s="173"/>
      <c r="O618" s="173"/>
      <c r="P618" s="173"/>
      <c r="Q618" s="173"/>
      <c r="R618" s="173"/>
      <c r="S618" s="173"/>
      <c r="T618" s="173"/>
      <c r="U618" s="173"/>
      <c r="V618" s="173"/>
      <c r="W618" s="173"/>
      <c r="X618" s="173"/>
      <c r="Y618" s="173"/>
      <c r="Z618" s="173"/>
      <c r="AA618" s="173"/>
      <c r="AB618" s="173"/>
      <c r="AC618" s="174"/>
      <c r="AE618" s="533"/>
      <c r="AG618" s="533"/>
      <c r="AI618" s="533"/>
      <c r="AK618" s="429"/>
    </row>
    <row r="619" spans="4:37" ht="12.75" customHeight="1" outlineLevel="1">
      <c r="D619" s="106" t="str">
        <f>'Line Items'!D1041</f>
        <v>[Rolling Stock - Units/Trains Line 17]</v>
      </c>
      <c r="E619" s="89"/>
      <c r="F619" s="107" t="str">
        <f t="shared" si="269"/>
        <v>000 Train Miles</v>
      </c>
      <c r="G619" s="173"/>
      <c r="H619" s="173"/>
      <c r="I619" s="173"/>
      <c r="J619" s="173"/>
      <c r="K619" s="173"/>
      <c r="L619" s="173"/>
      <c r="M619" s="173"/>
      <c r="N619" s="173"/>
      <c r="O619" s="173"/>
      <c r="P619" s="173"/>
      <c r="Q619" s="173"/>
      <c r="R619" s="173"/>
      <c r="S619" s="173"/>
      <c r="T619" s="173"/>
      <c r="U619" s="173"/>
      <c r="V619" s="173"/>
      <c r="W619" s="173"/>
      <c r="X619" s="173"/>
      <c r="Y619" s="173"/>
      <c r="Z619" s="173"/>
      <c r="AA619" s="173"/>
      <c r="AB619" s="173"/>
      <c r="AC619" s="174"/>
      <c r="AE619" s="533"/>
      <c r="AG619" s="533"/>
      <c r="AI619" s="533"/>
      <c r="AK619" s="429"/>
    </row>
    <row r="620" spans="4:37" ht="12.75" customHeight="1" outlineLevel="1">
      <c r="D620" s="106" t="str">
        <f>'Line Items'!D1042</f>
        <v>[Rolling Stock - Units/Trains Line 18]</v>
      </c>
      <c r="E620" s="89"/>
      <c r="F620" s="107" t="str">
        <f t="shared" si="269"/>
        <v>000 Train Miles</v>
      </c>
      <c r="G620" s="173"/>
      <c r="H620" s="173"/>
      <c r="I620" s="173"/>
      <c r="J620" s="173"/>
      <c r="K620" s="173"/>
      <c r="L620" s="173"/>
      <c r="M620" s="173"/>
      <c r="N620" s="173"/>
      <c r="O620" s="173"/>
      <c r="P620" s="173"/>
      <c r="Q620" s="173"/>
      <c r="R620" s="173"/>
      <c r="S620" s="173"/>
      <c r="T620" s="173"/>
      <c r="U620" s="173"/>
      <c r="V620" s="173"/>
      <c r="W620" s="173"/>
      <c r="X620" s="173"/>
      <c r="Y620" s="173"/>
      <c r="Z620" s="173"/>
      <c r="AA620" s="173"/>
      <c r="AB620" s="173"/>
      <c r="AC620" s="174"/>
      <c r="AE620" s="533"/>
      <c r="AG620" s="533"/>
      <c r="AI620" s="533"/>
      <c r="AK620" s="429"/>
    </row>
    <row r="621" spans="4:37" ht="12.75" customHeight="1" outlineLevel="1">
      <c r="D621" s="106" t="str">
        <f>'Line Items'!D1043</f>
        <v>[Rolling Stock - Units/Trains Line 19]</v>
      </c>
      <c r="E621" s="89"/>
      <c r="F621" s="107" t="str">
        <f t="shared" si="269"/>
        <v>000 Train Miles</v>
      </c>
      <c r="G621" s="173"/>
      <c r="H621" s="173"/>
      <c r="I621" s="173"/>
      <c r="J621" s="173"/>
      <c r="K621" s="173"/>
      <c r="L621" s="173"/>
      <c r="M621" s="173"/>
      <c r="N621" s="173"/>
      <c r="O621" s="173"/>
      <c r="P621" s="173"/>
      <c r="Q621" s="173"/>
      <c r="R621" s="173"/>
      <c r="S621" s="173"/>
      <c r="T621" s="173"/>
      <c r="U621" s="173"/>
      <c r="V621" s="173"/>
      <c r="W621" s="173"/>
      <c r="X621" s="173"/>
      <c r="Y621" s="173"/>
      <c r="Z621" s="173"/>
      <c r="AA621" s="173"/>
      <c r="AB621" s="173"/>
      <c r="AC621" s="174"/>
      <c r="AE621" s="533"/>
      <c r="AG621" s="533"/>
      <c r="AI621" s="533"/>
      <c r="AK621" s="429"/>
    </row>
    <row r="622" spans="4:37" ht="12.75" customHeight="1" outlineLevel="1">
      <c r="D622" s="106" t="str">
        <f>'Line Items'!D1044</f>
        <v>[Rolling Stock - Units/Trains Line 20]</v>
      </c>
      <c r="E622" s="89"/>
      <c r="F622" s="107" t="str">
        <f t="shared" si="269"/>
        <v>000 Train Miles</v>
      </c>
      <c r="G622" s="173"/>
      <c r="H622" s="173"/>
      <c r="I622" s="173"/>
      <c r="J622" s="173"/>
      <c r="K622" s="173"/>
      <c r="L622" s="173"/>
      <c r="M622" s="173"/>
      <c r="N622" s="173"/>
      <c r="O622" s="173"/>
      <c r="P622" s="173"/>
      <c r="Q622" s="173"/>
      <c r="R622" s="173"/>
      <c r="S622" s="173"/>
      <c r="T622" s="173"/>
      <c r="U622" s="173"/>
      <c r="V622" s="173"/>
      <c r="W622" s="173"/>
      <c r="X622" s="173"/>
      <c r="Y622" s="173"/>
      <c r="Z622" s="173"/>
      <c r="AA622" s="173"/>
      <c r="AB622" s="173"/>
      <c r="AC622" s="174"/>
      <c r="AE622" s="533"/>
      <c r="AG622" s="533"/>
      <c r="AI622" s="533"/>
      <c r="AK622" s="429"/>
    </row>
    <row r="623" spans="4:37" ht="12.75" customHeight="1" outlineLevel="1">
      <c r="D623" s="106" t="str">
        <f>'Line Items'!D1045</f>
        <v>[Rolling Stock - Units/Trains Line 21]</v>
      </c>
      <c r="E623" s="89"/>
      <c r="F623" s="107" t="str">
        <f t="shared" si="269"/>
        <v>000 Train Miles</v>
      </c>
      <c r="G623" s="173"/>
      <c r="H623" s="173"/>
      <c r="I623" s="173"/>
      <c r="J623" s="173"/>
      <c r="K623" s="173"/>
      <c r="L623" s="173"/>
      <c r="M623" s="173"/>
      <c r="N623" s="173"/>
      <c r="O623" s="173"/>
      <c r="P623" s="173"/>
      <c r="Q623" s="173"/>
      <c r="R623" s="173"/>
      <c r="S623" s="173"/>
      <c r="T623" s="173"/>
      <c r="U623" s="173"/>
      <c r="V623" s="173"/>
      <c r="W623" s="173"/>
      <c r="X623" s="173"/>
      <c r="Y623" s="173"/>
      <c r="Z623" s="173"/>
      <c r="AA623" s="173"/>
      <c r="AB623" s="173"/>
      <c r="AC623" s="174"/>
      <c r="AE623" s="533"/>
      <c r="AG623" s="533"/>
      <c r="AI623" s="533"/>
      <c r="AK623" s="429"/>
    </row>
    <row r="624" spans="4:37" ht="12.75" customHeight="1" outlineLevel="1">
      <c r="D624" s="106" t="str">
        <f>'Line Items'!D1046</f>
        <v>[Rolling Stock - Units/Trains Line 22]</v>
      </c>
      <c r="E624" s="89"/>
      <c r="F624" s="107" t="str">
        <f t="shared" si="269"/>
        <v>000 Train Miles</v>
      </c>
      <c r="G624" s="173"/>
      <c r="H624" s="173"/>
      <c r="I624" s="173"/>
      <c r="J624" s="173"/>
      <c r="K624" s="173"/>
      <c r="L624" s="173"/>
      <c r="M624" s="173"/>
      <c r="N624" s="173"/>
      <c r="O624" s="173"/>
      <c r="P624" s="173"/>
      <c r="Q624" s="173"/>
      <c r="R624" s="173"/>
      <c r="S624" s="173"/>
      <c r="T624" s="173"/>
      <c r="U624" s="173"/>
      <c r="V624" s="173"/>
      <c r="W624" s="173"/>
      <c r="X624" s="173"/>
      <c r="Y624" s="173"/>
      <c r="Z624" s="173"/>
      <c r="AA624" s="173"/>
      <c r="AB624" s="173"/>
      <c r="AC624" s="174"/>
      <c r="AE624" s="533"/>
      <c r="AG624" s="533"/>
      <c r="AI624" s="533"/>
      <c r="AK624" s="429"/>
    </row>
    <row r="625" spans="4:37" ht="12.75" customHeight="1" outlineLevel="1">
      <c r="D625" s="106" t="str">
        <f>'Line Items'!D1047</f>
        <v>[Rolling Stock - Units/Trains Line 23]</v>
      </c>
      <c r="E625" s="89"/>
      <c r="F625" s="107" t="str">
        <f t="shared" si="269"/>
        <v>000 Train Miles</v>
      </c>
      <c r="G625" s="173"/>
      <c r="H625" s="173"/>
      <c r="I625" s="173"/>
      <c r="J625" s="173"/>
      <c r="K625" s="173"/>
      <c r="L625" s="173"/>
      <c r="M625" s="173"/>
      <c r="N625" s="173"/>
      <c r="O625" s="173"/>
      <c r="P625" s="173"/>
      <c r="Q625" s="173"/>
      <c r="R625" s="173"/>
      <c r="S625" s="173"/>
      <c r="T625" s="173"/>
      <c r="U625" s="173"/>
      <c r="V625" s="173"/>
      <c r="W625" s="173"/>
      <c r="X625" s="173"/>
      <c r="Y625" s="173"/>
      <c r="Z625" s="173"/>
      <c r="AA625" s="173"/>
      <c r="AB625" s="173"/>
      <c r="AC625" s="174"/>
      <c r="AE625" s="533"/>
      <c r="AG625" s="533"/>
      <c r="AI625" s="533"/>
      <c r="AK625" s="429"/>
    </row>
    <row r="626" spans="4:37" ht="12.75" customHeight="1" outlineLevel="1">
      <c r="D626" s="106" t="str">
        <f>'Line Items'!D1048</f>
        <v>[Rolling Stock - Units/Trains Line 24]</v>
      </c>
      <c r="E626" s="89"/>
      <c r="F626" s="107" t="str">
        <f t="shared" si="269"/>
        <v>000 Train Miles</v>
      </c>
      <c r="G626" s="173"/>
      <c r="H626" s="173"/>
      <c r="I626" s="173"/>
      <c r="J626" s="173"/>
      <c r="K626" s="173"/>
      <c r="L626" s="173"/>
      <c r="M626" s="173"/>
      <c r="N626" s="173"/>
      <c r="O626" s="173"/>
      <c r="P626" s="173"/>
      <c r="Q626" s="173"/>
      <c r="R626" s="173"/>
      <c r="S626" s="173"/>
      <c r="T626" s="173"/>
      <c r="U626" s="173"/>
      <c r="V626" s="173"/>
      <c r="W626" s="173"/>
      <c r="X626" s="173"/>
      <c r="Y626" s="173"/>
      <c r="Z626" s="173"/>
      <c r="AA626" s="173"/>
      <c r="AB626" s="173"/>
      <c r="AC626" s="174"/>
      <c r="AE626" s="533"/>
      <c r="AG626" s="533"/>
      <c r="AI626" s="533"/>
      <c r="AK626" s="429"/>
    </row>
    <row r="627" spans="4:37" ht="12.75" customHeight="1" outlineLevel="1">
      <c r="D627" s="106" t="str">
        <f>'Line Items'!D1049</f>
        <v>[Rolling Stock - Units/Trains Line 25]</v>
      </c>
      <c r="E627" s="89"/>
      <c r="F627" s="107" t="str">
        <f t="shared" si="269"/>
        <v>000 Train Miles</v>
      </c>
      <c r="G627" s="173"/>
      <c r="H627" s="173"/>
      <c r="I627" s="173"/>
      <c r="J627" s="173"/>
      <c r="K627" s="173"/>
      <c r="L627" s="173"/>
      <c r="M627" s="173"/>
      <c r="N627" s="173"/>
      <c r="O627" s="173"/>
      <c r="P627" s="173"/>
      <c r="Q627" s="173"/>
      <c r="R627" s="173"/>
      <c r="S627" s="173"/>
      <c r="T627" s="173"/>
      <c r="U627" s="173"/>
      <c r="V627" s="173"/>
      <c r="W627" s="173"/>
      <c r="X627" s="173"/>
      <c r="Y627" s="173"/>
      <c r="Z627" s="173"/>
      <c r="AA627" s="173"/>
      <c r="AB627" s="173"/>
      <c r="AC627" s="174"/>
      <c r="AE627" s="533"/>
      <c r="AG627" s="533"/>
      <c r="AI627" s="533"/>
      <c r="AK627" s="429"/>
    </row>
    <row r="628" spans="4:37" ht="12.75" customHeight="1" outlineLevel="1">
      <c r="D628" s="106" t="str">
        <f>'Line Items'!D1050</f>
        <v>[Rolling Stock - Units/Trains Line 26]</v>
      </c>
      <c r="E628" s="89"/>
      <c r="F628" s="107" t="str">
        <f t="shared" si="269"/>
        <v>000 Train Miles</v>
      </c>
      <c r="G628" s="173"/>
      <c r="H628" s="173"/>
      <c r="I628" s="173"/>
      <c r="J628" s="173"/>
      <c r="K628" s="173"/>
      <c r="L628" s="173"/>
      <c r="M628" s="173"/>
      <c r="N628" s="173"/>
      <c r="O628" s="173"/>
      <c r="P628" s="173"/>
      <c r="Q628" s="173"/>
      <c r="R628" s="173"/>
      <c r="S628" s="173"/>
      <c r="T628" s="173"/>
      <c r="U628" s="173"/>
      <c r="V628" s="173"/>
      <c r="W628" s="173"/>
      <c r="X628" s="173"/>
      <c r="Y628" s="173"/>
      <c r="Z628" s="173"/>
      <c r="AA628" s="173"/>
      <c r="AB628" s="173"/>
      <c r="AC628" s="174"/>
      <c r="AE628" s="533"/>
      <c r="AG628" s="533"/>
      <c r="AI628" s="533"/>
      <c r="AK628" s="429"/>
    </row>
    <row r="629" spans="4:37" ht="12.75" customHeight="1" outlineLevel="1">
      <c r="D629" s="106" t="str">
        <f>'Line Items'!D1051</f>
        <v>[Rolling Stock - Units/Trains Line 27]</v>
      </c>
      <c r="E629" s="89"/>
      <c r="F629" s="107" t="str">
        <f t="shared" si="269"/>
        <v>000 Train Miles</v>
      </c>
      <c r="G629" s="173"/>
      <c r="H629" s="173"/>
      <c r="I629" s="173"/>
      <c r="J629" s="173"/>
      <c r="K629" s="173"/>
      <c r="L629" s="173"/>
      <c r="M629" s="173"/>
      <c r="N629" s="173"/>
      <c r="O629" s="173"/>
      <c r="P629" s="173"/>
      <c r="Q629" s="173"/>
      <c r="R629" s="173"/>
      <c r="S629" s="173"/>
      <c r="T629" s="173"/>
      <c r="U629" s="173"/>
      <c r="V629" s="173"/>
      <c r="W629" s="173"/>
      <c r="X629" s="173"/>
      <c r="Y629" s="173"/>
      <c r="Z629" s="173"/>
      <c r="AA629" s="173"/>
      <c r="AB629" s="173"/>
      <c r="AC629" s="174"/>
      <c r="AE629" s="533"/>
      <c r="AG629" s="533"/>
      <c r="AI629" s="533"/>
      <c r="AK629" s="429"/>
    </row>
    <row r="630" spans="4:37" ht="12.75" customHeight="1" outlineLevel="1">
      <c r="D630" s="106" t="str">
        <f>'Line Items'!D1052</f>
        <v>[Rolling Stock - Units/Trains Line 28]</v>
      </c>
      <c r="E630" s="89"/>
      <c r="F630" s="107" t="str">
        <f t="shared" si="269"/>
        <v>000 Train Miles</v>
      </c>
      <c r="G630" s="173"/>
      <c r="H630" s="173"/>
      <c r="I630" s="173"/>
      <c r="J630" s="173"/>
      <c r="K630" s="173"/>
      <c r="L630" s="173"/>
      <c r="M630" s="173"/>
      <c r="N630" s="173"/>
      <c r="O630" s="173"/>
      <c r="P630" s="173"/>
      <c r="Q630" s="173"/>
      <c r="R630" s="173"/>
      <c r="S630" s="173"/>
      <c r="T630" s="173"/>
      <c r="U630" s="173"/>
      <c r="V630" s="173"/>
      <c r="W630" s="173"/>
      <c r="X630" s="173"/>
      <c r="Y630" s="173"/>
      <c r="Z630" s="173"/>
      <c r="AA630" s="173"/>
      <c r="AB630" s="173"/>
      <c r="AC630" s="174"/>
      <c r="AE630" s="533"/>
      <c r="AG630" s="533"/>
      <c r="AI630" s="533"/>
      <c r="AK630" s="429"/>
    </row>
    <row r="631" spans="4:37" ht="12.75" customHeight="1" outlineLevel="1">
      <c r="D631" s="106" t="str">
        <f>'Line Items'!D1053</f>
        <v>[Rolling Stock - Units/Trains Line 29]</v>
      </c>
      <c r="E631" s="89"/>
      <c r="F631" s="107" t="str">
        <f t="shared" si="269"/>
        <v>000 Train Miles</v>
      </c>
      <c r="G631" s="173"/>
      <c r="H631" s="173"/>
      <c r="I631" s="173"/>
      <c r="J631" s="173"/>
      <c r="K631" s="173"/>
      <c r="L631" s="173"/>
      <c r="M631" s="173"/>
      <c r="N631" s="173"/>
      <c r="O631" s="173"/>
      <c r="P631" s="173"/>
      <c r="Q631" s="173"/>
      <c r="R631" s="173"/>
      <c r="S631" s="173"/>
      <c r="T631" s="173"/>
      <c r="U631" s="173"/>
      <c r="V631" s="173"/>
      <c r="W631" s="173"/>
      <c r="X631" s="173"/>
      <c r="Y631" s="173"/>
      <c r="Z631" s="173"/>
      <c r="AA631" s="173"/>
      <c r="AB631" s="173"/>
      <c r="AC631" s="174"/>
      <c r="AE631" s="533"/>
      <c r="AG631" s="533"/>
      <c r="AI631" s="533"/>
      <c r="AK631" s="429"/>
    </row>
    <row r="632" spans="4:37" ht="12.75" customHeight="1" outlineLevel="1">
      <c r="D632" s="106" t="str">
        <f>'Line Items'!D1054</f>
        <v>[Rolling Stock - Units/Trains Line 30]</v>
      </c>
      <c r="E632" s="89"/>
      <c r="F632" s="107" t="str">
        <f t="shared" si="269"/>
        <v>000 Train Miles</v>
      </c>
      <c r="G632" s="173"/>
      <c r="H632" s="173"/>
      <c r="I632" s="173"/>
      <c r="J632" s="173"/>
      <c r="K632" s="173"/>
      <c r="L632" s="173"/>
      <c r="M632" s="173"/>
      <c r="N632" s="173"/>
      <c r="O632" s="173"/>
      <c r="P632" s="173"/>
      <c r="Q632" s="173"/>
      <c r="R632" s="173"/>
      <c r="S632" s="173"/>
      <c r="T632" s="173"/>
      <c r="U632" s="173"/>
      <c r="V632" s="173"/>
      <c r="W632" s="173"/>
      <c r="X632" s="173"/>
      <c r="Y632" s="173"/>
      <c r="Z632" s="173"/>
      <c r="AA632" s="173"/>
      <c r="AB632" s="173"/>
      <c r="AC632" s="174"/>
      <c r="AE632" s="533"/>
      <c r="AG632" s="533"/>
      <c r="AI632" s="533"/>
      <c r="AK632" s="429"/>
    </row>
    <row r="633" spans="4:37" ht="12.75" customHeight="1" outlineLevel="1">
      <c r="D633" s="106" t="str">
        <f>'Line Items'!D1055</f>
        <v>[Rolling Stock - Units/Trains Line 31]</v>
      </c>
      <c r="E633" s="89"/>
      <c r="F633" s="107" t="str">
        <f t="shared" si="269"/>
        <v>000 Train Miles</v>
      </c>
      <c r="G633" s="173"/>
      <c r="H633" s="173"/>
      <c r="I633" s="173"/>
      <c r="J633" s="173"/>
      <c r="K633" s="173"/>
      <c r="L633" s="173"/>
      <c r="M633" s="173"/>
      <c r="N633" s="173"/>
      <c r="O633" s="173"/>
      <c r="P633" s="173"/>
      <c r="Q633" s="173"/>
      <c r="R633" s="173"/>
      <c r="S633" s="173"/>
      <c r="T633" s="173"/>
      <c r="U633" s="173"/>
      <c r="V633" s="173"/>
      <c r="W633" s="173"/>
      <c r="X633" s="173"/>
      <c r="Y633" s="173"/>
      <c r="Z633" s="173"/>
      <c r="AA633" s="173"/>
      <c r="AB633" s="173"/>
      <c r="AC633" s="174"/>
      <c r="AE633" s="533"/>
      <c r="AG633" s="533"/>
      <c r="AI633" s="533"/>
      <c r="AK633" s="429"/>
    </row>
    <row r="634" spans="4:37" ht="12.75" customHeight="1" outlineLevel="1">
      <c r="D634" s="106" t="str">
        <f>'Line Items'!D1056</f>
        <v>[Rolling Stock - Units/Trains Line 32]</v>
      </c>
      <c r="E634" s="89"/>
      <c r="F634" s="107" t="str">
        <f t="shared" si="269"/>
        <v>000 Train Miles</v>
      </c>
      <c r="G634" s="173"/>
      <c r="H634" s="173"/>
      <c r="I634" s="173"/>
      <c r="J634" s="173"/>
      <c r="K634" s="173"/>
      <c r="L634" s="173"/>
      <c r="M634" s="173"/>
      <c r="N634" s="173"/>
      <c r="O634" s="173"/>
      <c r="P634" s="173"/>
      <c r="Q634" s="173"/>
      <c r="R634" s="173"/>
      <c r="S634" s="173"/>
      <c r="T634" s="173"/>
      <c r="U634" s="173"/>
      <c r="V634" s="173"/>
      <c r="W634" s="173"/>
      <c r="X634" s="173"/>
      <c r="Y634" s="173"/>
      <c r="Z634" s="173"/>
      <c r="AA634" s="173"/>
      <c r="AB634" s="173"/>
      <c r="AC634" s="174"/>
      <c r="AE634" s="533"/>
      <c r="AG634" s="533"/>
      <c r="AI634" s="533"/>
      <c r="AK634" s="429"/>
    </row>
    <row r="635" spans="4:37" ht="12.75" customHeight="1" outlineLevel="1">
      <c r="D635" s="106" t="str">
        <f>'Line Items'!D1057</f>
        <v>[Rolling Stock - Units/Trains Line 33]</v>
      </c>
      <c r="E635" s="89"/>
      <c r="F635" s="107" t="str">
        <f t="shared" si="269"/>
        <v>000 Train Miles</v>
      </c>
      <c r="G635" s="173"/>
      <c r="H635" s="173"/>
      <c r="I635" s="173"/>
      <c r="J635" s="173"/>
      <c r="K635" s="173"/>
      <c r="L635" s="173"/>
      <c r="M635" s="173"/>
      <c r="N635" s="173"/>
      <c r="O635" s="173"/>
      <c r="P635" s="173"/>
      <c r="Q635" s="173"/>
      <c r="R635" s="173"/>
      <c r="S635" s="173"/>
      <c r="T635" s="173"/>
      <c r="U635" s="173"/>
      <c r="V635" s="173"/>
      <c r="W635" s="173"/>
      <c r="X635" s="173"/>
      <c r="Y635" s="173"/>
      <c r="Z635" s="173"/>
      <c r="AA635" s="173"/>
      <c r="AB635" s="173"/>
      <c r="AC635" s="174"/>
      <c r="AE635" s="533"/>
      <c r="AG635" s="533"/>
      <c r="AI635" s="533"/>
      <c r="AK635" s="429"/>
    </row>
    <row r="636" spans="4:37" ht="12.75" customHeight="1" outlineLevel="1">
      <c r="D636" s="106" t="str">
        <f>'Line Items'!D1058</f>
        <v>[Rolling Stock - Units/Trains Line 34]</v>
      </c>
      <c r="E636" s="89"/>
      <c r="F636" s="107" t="str">
        <f t="shared" si="269"/>
        <v>000 Train Miles</v>
      </c>
      <c r="G636" s="173"/>
      <c r="H636" s="173"/>
      <c r="I636" s="173"/>
      <c r="J636" s="173"/>
      <c r="K636" s="173"/>
      <c r="L636" s="173"/>
      <c r="M636" s="173"/>
      <c r="N636" s="173"/>
      <c r="O636" s="173"/>
      <c r="P636" s="173"/>
      <c r="Q636" s="173"/>
      <c r="R636" s="173"/>
      <c r="S636" s="173"/>
      <c r="T636" s="173"/>
      <c r="U636" s="173"/>
      <c r="V636" s="173"/>
      <c r="W636" s="173"/>
      <c r="X636" s="173"/>
      <c r="Y636" s="173"/>
      <c r="Z636" s="173"/>
      <c r="AA636" s="173"/>
      <c r="AB636" s="173"/>
      <c r="AC636" s="174"/>
      <c r="AE636" s="533"/>
      <c r="AG636" s="533"/>
      <c r="AI636" s="533"/>
      <c r="AK636" s="429"/>
    </row>
    <row r="637" spans="4:37" ht="12.75" customHeight="1" outlineLevel="1">
      <c r="D637" s="106" t="str">
        <f>'Line Items'!D1059</f>
        <v>[Rolling Stock - Units/Trains Line 35]</v>
      </c>
      <c r="E637" s="89"/>
      <c r="F637" s="107" t="str">
        <f t="shared" si="269"/>
        <v>000 Train Miles</v>
      </c>
      <c r="G637" s="173"/>
      <c r="H637" s="173"/>
      <c r="I637" s="173"/>
      <c r="J637" s="173"/>
      <c r="K637" s="173"/>
      <c r="L637" s="173"/>
      <c r="M637" s="173"/>
      <c r="N637" s="173"/>
      <c r="O637" s="173"/>
      <c r="P637" s="173"/>
      <c r="Q637" s="173"/>
      <c r="R637" s="173"/>
      <c r="S637" s="173"/>
      <c r="T637" s="173"/>
      <c r="U637" s="173"/>
      <c r="V637" s="173"/>
      <c r="W637" s="173"/>
      <c r="X637" s="173"/>
      <c r="Y637" s="173"/>
      <c r="Z637" s="173"/>
      <c r="AA637" s="173"/>
      <c r="AB637" s="173"/>
      <c r="AC637" s="174"/>
      <c r="AE637" s="533"/>
      <c r="AG637" s="533"/>
      <c r="AI637" s="533"/>
      <c r="AK637" s="429"/>
    </row>
    <row r="638" spans="4:37" ht="12.75" customHeight="1" outlineLevel="1">
      <c r="D638" s="106" t="str">
        <f>'Line Items'!D1060</f>
        <v>[Rolling Stock - Units/Trains Line 36]</v>
      </c>
      <c r="E638" s="89"/>
      <c r="F638" s="107" t="str">
        <f t="shared" si="269"/>
        <v>000 Train Miles</v>
      </c>
      <c r="G638" s="173"/>
      <c r="H638" s="173"/>
      <c r="I638" s="173"/>
      <c r="J638" s="173"/>
      <c r="K638" s="173"/>
      <c r="L638" s="173"/>
      <c r="M638" s="173"/>
      <c r="N638" s="173"/>
      <c r="O638" s="173"/>
      <c r="P638" s="173"/>
      <c r="Q638" s="173"/>
      <c r="R638" s="173"/>
      <c r="S638" s="173"/>
      <c r="T638" s="173"/>
      <c r="U638" s="173"/>
      <c r="V638" s="173"/>
      <c r="W638" s="173"/>
      <c r="X638" s="173"/>
      <c r="Y638" s="173"/>
      <c r="Z638" s="173"/>
      <c r="AA638" s="173"/>
      <c r="AB638" s="173"/>
      <c r="AC638" s="174"/>
      <c r="AE638" s="533"/>
      <c r="AG638" s="533"/>
      <c r="AI638" s="533"/>
      <c r="AK638" s="429"/>
    </row>
    <row r="639" spans="4:37" ht="12.75" customHeight="1" outlineLevel="1">
      <c r="D639" s="106" t="str">
        <f>'Line Items'!D1061</f>
        <v>[Rolling Stock - Units/Trains Line 37]</v>
      </c>
      <c r="E639" s="89"/>
      <c r="F639" s="107" t="str">
        <f t="shared" si="269"/>
        <v>000 Train Miles</v>
      </c>
      <c r="G639" s="173"/>
      <c r="H639" s="173"/>
      <c r="I639" s="173"/>
      <c r="J639" s="173"/>
      <c r="K639" s="173"/>
      <c r="L639" s="173"/>
      <c r="M639" s="173"/>
      <c r="N639" s="173"/>
      <c r="O639" s="173"/>
      <c r="P639" s="173"/>
      <c r="Q639" s="173"/>
      <c r="R639" s="173"/>
      <c r="S639" s="173"/>
      <c r="T639" s="173"/>
      <c r="U639" s="173"/>
      <c r="V639" s="173"/>
      <c r="W639" s="173"/>
      <c r="X639" s="173"/>
      <c r="Y639" s="173"/>
      <c r="Z639" s="173"/>
      <c r="AA639" s="173"/>
      <c r="AB639" s="173"/>
      <c r="AC639" s="174"/>
      <c r="AE639" s="533"/>
      <c r="AG639" s="533"/>
      <c r="AI639" s="533"/>
      <c r="AK639" s="429"/>
    </row>
    <row r="640" spans="4:37" ht="12.75" customHeight="1" outlineLevel="1">
      <c r="D640" s="106" t="str">
        <f>'Line Items'!D1062</f>
        <v>[Rolling Stock - Units/Trains Line 38]</v>
      </c>
      <c r="E640" s="89"/>
      <c r="F640" s="107" t="str">
        <f t="shared" si="269"/>
        <v>000 Train Miles</v>
      </c>
      <c r="G640" s="173"/>
      <c r="H640" s="173"/>
      <c r="I640" s="173"/>
      <c r="J640" s="173"/>
      <c r="K640" s="173"/>
      <c r="L640" s="173"/>
      <c r="M640" s="173"/>
      <c r="N640" s="173"/>
      <c r="O640" s="173"/>
      <c r="P640" s="173"/>
      <c r="Q640" s="173"/>
      <c r="R640" s="173"/>
      <c r="S640" s="173"/>
      <c r="T640" s="173"/>
      <c r="U640" s="173"/>
      <c r="V640" s="173"/>
      <c r="W640" s="173"/>
      <c r="X640" s="173"/>
      <c r="Y640" s="173"/>
      <c r="Z640" s="173"/>
      <c r="AA640" s="173"/>
      <c r="AB640" s="173"/>
      <c r="AC640" s="174"/>
      <c r="AE640" s="533"/>
      <c r="AG640" s="533"/>
      <c r="AI640" s="533"/>
      <c r="AK640" s="429"/>
    </row>
    <row r="641" spans="4:37" ht="12.75" customHeight="1" outlineLevel="1">
      <c r="D641" s="106" t="str">
        <f>'Line Items'!D1063</f>
        <v>[Rolling Stock - Units/Trains Line 39]</v>
      </c>
      <c r="E641" s="89"/>
      <c r="F641" s="107" t="str">
        <f t="shared" si="269"/>
        <v>000 Train Miles</v>
      </c>
      <c r="G641" s="173"/>
      <c r="H641" s="173"/>
      <c r="I641" s="173"/>
      <c r="J641" s="173"/>
      <c r="K641" s="173"/>
      <c r="L641" s="173"/>
      <c r="M641" s="173"/>
      <c r="N641" s="173"/>
      <c r="O641" s="173"/>
      <c r="P641" s="173"/>
      <c r="Q641" s="173"/>
      <c r="R641" s="173"/>
      <c r="S641" s="173"/>
      <c r="T641" s="173"/>
      <c r="U641" s="173"/>
      <c r="V641" s="173"/>
      <c r="W641" s="173"/>
      <c r="X641" s="173"/>
      <c r="Y641" s="173"/>
      <c r="Z641" s="173"/>
      <c r="AA641" s="173"/>
      <c r="AB641" s="173"/>
      <c r="AC641" s="174"/>
      <c r="AE641" s="533"/>
      <c r="AG641" s="533"/>
      <c r="AI641" s="533"/>
      <c r="AK641" s="429"/>
    </row>
    <row r="642" spans="4:37" ht="12.75" customHeight="1" outlineLevel="1">
      <c r="D642" s="106" t="str">
        <f>'Line Items'!D1064</f>
        <v>[Rolling Stock - Units/Trains Line 40]</v>
      </c>
      <c r="E642" s="89"/>
      <c r="F642" s="107" t="str">
        <f t="shared" si="269"/>
        <v>000 Train Miles</v>
      </c>
      <c r="G642" s="173"/>
      <c r="H642" s="173"/>
      <c r="I642" s="173"/>
      <c r="J642" s="173"/>
      <c r="K642" s="173"/>
      <c r="L642" s="173"/>
      <c r="M642" s="173"/>
      <c r="N642" s="173"/>
      <c r="O642" s="173"/>
      <c r="P642" s="173"/>
      <c r="Q642" s="173"/>
      <c r="R642" s="173"/>
      <c r="S642" s="173"/>
      <c r="T642" s="173"/>
      <c r="U642" s="173"/>
      <c r="V642" s="173"/>
      <c r="W642" s="173"/>
      <c r="X642" s="173"/>
      <c r="Y642" s="173"/>
      <c r="Z642" s="173"/>
      <c r="AA642" s="173"/>
      <c r="AB642" s="173"/>
      <c r="AC642" s="174"/>
      <c r="AE642" s="533"/>
      <c r="AG642" s="533"/>
      <c r="AI642" s="533"/>
      <c r="AK642" s="429"/>
    </row>
    <row r="643" spans="4:37" ht="12.75" customHeight="1" outlineLevel="1">
      <c r="D643" s="106" t="str">
        <f>'Line Items'!D1065</f>
        <v>[Rolling Stock - Units/Trains Line 41]</v>
      </c>
      <c r="E643" s="89"/>
      <c r="F643" s="107" t="str">
        <f t="shared" si="269"/>
        <v>000 Train Miles</v>
      </c>
      <c r="G643" s="173"/>
      <c r="H643" s="173"/>
      <c r="I643" s="173"/>
      <c r="J643" s="173"/>
      <c r="K643" s="173"/>
      <c r="L643" s="173"/>
      <c r="M643" s="173"/>
      <c r="N643" s="173"/>
      <c r="O643" s="173"/>
      <c r="P643" s="173"/>
      <c r="Q643" s="173"/>
      <c r="R643" s="173"/>
      <c r="S643" s="173"/>
      <c r="T643" s="173"/>
      <c r="U643" s="173"/>
      <c r="V643" s="173"/>
      <c r="W643" s="173"/>
      <c r="X643" s="173"/>
      <c r="Y643" s="173"/>
      <c r="Z643" s="173"/>
      <c r="AA643" s="173"/>
      <c r="AB643" s="173"/>
      <c r="AC643" s="174"/>
      <c r="AE643" s="533"/>
      <c r="AG643" s="533"/>
      <c r="AI643" s="533"/>
      <c r="AK643" s="429"/>
    </row>
    <row r="644" spans="4:37" ht="12.75" customHeight="1" outlineLevel="1">
      <c r="D644" s="106" t="str">
        <f>'Line Items'!D1066</f>
        <v>[Rolling Stock - Units/Trains Line 42]</v>
      </c>
      <c r="E644" s="89"/>
      <c r="F644" s="107" t="str">
        <f t="shared" si="269"/>
        <v>000 Train Miles</v>
      </c>
      <c r="G644" s="173"/>
      <c r="H644" s="173"/>
      <c r="I644" s="173"/>
      <c r="J644" s="173"/>
      <c r="K644" s="173"/>
      <c r="L644" s="173"/>
      <c r="M644" s="173"/>
      <c r="N644" s="173"/>
      <c r="O644" s="173"/>
      <c r="P644" s="173"/>
      <c r="Q644" s="173"/>
      <c r="R644" s="173"/>
      <c r="S644" s="173"/>
      <c r="T644" s="173"/>
      <c r="U644" s="173"/>
      <c r="V644" s="173"/>
      <c r="W644" s="173"/>
      <c r="X644" s="173"/>
      <c r="Y644" s="173"/>
      <c r="Z644" s="173"/>
      <c r="AA644" s="173"/>
      <c r="AB644" s="173"/>
      <c r="AC644" s="174"/>
      <c r="AE644" s="533"/>
      <c r="AG644" s="533"/>
      <c r="AI644" s="533"/>
      <c r="AK644" s="429"/>
    </row>
    <row r="645" spans="4:37" ht="12.75" customHeight="1" outlineLevel="1">
      <c r="D645" s="106" t="str">
        <f>'Line Items'!D1067</f>
        <v>[Rolling Stock - Units/Trains Line 43]</v>
      </c>
      <c r="E645" s="89"/>
      <c r="F645" s="107" t="str">
        <f t="shared" si="269"/>
        <v>000 Train Miles</v>
      </c>
      <c r="G645" s="173"/>
      <c r="H645" s="173"/>
      <c r="I645" s="173"/>
      <c r="J645" s="173"/>
      <c r="K645" s="173"/>
      <c r="L645" s="173"/>
      <c r="M645" s="173"/>
      <c r="N645" s="173"/>
      <c r="O645" s="173"/>
      <c r="P645" s="173"/>
      <c r="Q645" s="173"/>
      <c r="R645" s="173"/>
      <c r="S645" s="173"/>
      <c r="T645" s="173"/>
      <c r="U645" s="173"/>
      <c r="V645" s="173"/>
      <c r="W645" s="173"/>
      <c r="X645" s="173"/>
      <c r="Y645" s="173"/>
      <c r="Z645" s="173"/>
      <c r="AA645" s="173"/>
      <c r="AB645" s="173"/>
      <c r="AC645" s="174"/>
      <c r="AE645" s="533"/>
      <c r="AG645" s="533"/>
      <c r="AI645" s="533"/>
      <c r="AK645" s="429"/>
    </row>
    <row r="646" spans="4:37" ht="12.75" customHeight="1" outlineLevel="1">
      <c r="D646" s="106" t="str">
        <f>'Line Items'!D1068</f>
        <v>[Rolling Stock - Units/Trains Line 44]</v>
      </c>
      <c r="E646" s="89"/>
      <c r="F646" s="107" t="str">
        <f t="shared" si="269"/>
        <v>000 Train Miles</v>
      </c>
      <c r="G646" s="173"/>
      <c r="H646" s="173"/>
      <c r="I646" s="173"/>
      <c r="J646" s="173"/>
      <c r="K646" s="173"/>
      <c r="L646" s="173"/>
      <c r="M646" s="173"/>
      <c r="N646" s="173"/>
      <c r="O646" s="173"/>
      <c r="P646" s="173"/>
      <c r="Q646" s="173"/>
      <c r="R646" s="173"/>
      <c r="S646" s="173"/>
      <c r="T646" s="173"/>
      <c r="U646" s="173"/>
      <c r="V646" s="173"/>
      <c r="W646" s="173"/>
      <c r="X646" s="173"/>
      <c r="Y646" s="173"/>
      <c r="Z646" s="173"/>
      <c r="AA646" s="173"/>
      <c r="AB646" s="173"/>
      <c r="AC646" s="174"/>
      <c r="AE646" s="533"/>
      <c r="AG646" s="533"/>
      <c r="AI646" s="533"/>
      <c r="AK646" s="429"/>
    </row>
    <row r="647" spans="4:37" ht="12.75" customHeight="1" outlineLevel="1">
      <c r="D647" s="106" t="str">
        <f>'Line Items'!D1069</f>
        <v>[Rolling Stock - Units/Trains Line 45]</v>
      </c>
      <c r="E647" s="89"/>
      <c r="F647" s="107" t="str">
        <f t="shared" si="269"/>
        <v>000 Train Miles</v>
      </c>
      <c r="G647" s="173"/>
      <c r="H647" s="173"/>
      <c r="I647" s="173"/>
      <c r="J647" s="173"/>
      <c r="K647" s="173"/>
      <c r="L647" s="173"/>
      <c r="M647" s="173"/>
      <c r="N647" s="173"/>
      <c r="O647" s="173"/>
      <c r="P647" s="173"/>
      <c r="Q647" s="173"/>
      <c r="R647" s="173"/>
      <c r="S647" s="173"/>
      <c r="T647" s="173"/>
      <c r="U647" s="173"/>
      <c r="V647" s="173"/>
      <c r="W647" s="173"/>
      <c r="X647" s="173"/>
      <c r="Y647" s="173"/>
      <c r="Z647" s="173"/>
      <c r="AA647" s="173"/>
      <c r="AB647" s="173"/>
      <c r="AC647" s="174"/>
      <c r="AE647" s="533"/>
      <c r="AG647" s="533"/>
      <c r="AI647" s="533"/>
      <c r="AK647" s="429"/>
    </row>
    <row r="648" spans="4:37" ht="12.75" customHeight="1" outlineLevel="1">
      <c r="D648" s="106" t="str">
        <f>'Line Items'!D1070</f>
        <v>[Rolling Stock - Units/Trains Line 46]</v>
      </c>
      <c r="E648" s="89"/>
      <c r="F648" s="107" t="str">
        <f t="shared" si="269"/>
        <v>000 Train Miles</v>
      </c>
      <c r="G648" s="173"/>
      <c r="H648" s="173"/>
      <c r="I648" s="173"/>
      <c r="J648" s="173"/>
      <c r="K648" s="173"/>
      <c r="L648" s="173"/>
      <c r="M648" s="173"/>
      <c r="N648" s="173"/>
      <c r="O648" s="173"/>
      <c r="P648" s="173"/>
      <c r="Q648" s="173"/>
      <c r="R648" s="173"/>
      <c r="S648" s="173"/>
      <c r="T648" s="173"/>
      <c r="U648" s="173"/>
      <c r="V648" s="173"/>
      <c r="W648" s="173"/>
      <c r="X648" s="173"/>
      <c r="Y648" s="173"/>
      <c r="Z648" s="173"/>
      <c r="AA648" s="173"/>
      <c r="AB648" s="173"/>
      <c r="AC648" s="174"/>
      <c r="AE648" s="533"/>
      <c r="AG648" s="533"/>
      <c r="AI648" s="533"/>
      <c r="AK648" s="429"/>
    </row>
    <row r="649" spans="4:37" ht="12.75" customHeight="1" outlineLevel="1">
      <c r="D649" s="106" t="str">
        <f>'Line Items'!D1071</f>
        <v>[Rolling Stock - Units/Trains Line 47]</v>
      </c>
      <c r="E649" s="89"/>
      <c r="F649" s="107" t="str">
        <f t="shared" si="269"/>
        <v>000 Train Miles</v>
      </c>
      <c r="G649" s="173"/>
      <c r="H649" s="173"/>
      <c r="I649" s="173"/>
      <c r="J649" s="173"/>
      <c r="K649" s="173"/>
      <c r="L649" s="173"/>
      <c r="M649" s="173"/>
      <c r="N649" s="173"/>
      <c r="O649" s="173"/>
      <c r="P649" s="173"/>
      <c r="Q649" s="173"/>
      <c r="R649" s="173"/>
      <c r="S649" s="173"/>
      <c r="T649" s="173"/>
      <c r="U649" s="173"/>
      <c r="V649" s="173"/>
      <c r="W649" s="173"/>
      <c r="X649" s="173"/>
      <c r="Y649" s="173"/>
      <c r="Z649" s="173"/>
      <c r="AA649" s="173"/>
      <c r="AB649" s="173"/>
      <c r="AC649" s="174"/>
      <c r="AE649" s="533"/>
      <c r="AG649" s="533"/>
      <c r="AI649" s="533"/>
      <c r="AK649" s="429"/>
    </row>
    <row r="650" spans="4:37" ht="12.75" customHeight="1" outlineLevel="1">
      <c r="D650" s="106" t="str">
        <f>'Line Items'!D1072</f>
        <v>[Rolling Stock - Units/Trains Line 48]</v>
      </c>
      <c r="E650" s="89"/>
      <c r="F650" s="107" t="str">
        <f t="shared" si="269"/>
        <v>000 Train Miles</v>
      </c>
      <c r="G650" s="173"/>
      <c r="H650" s="173"/>
      <c r="I650" s="173"/>
      <c r="J650" s="173"/>
      <c r="K650" s="173"/>
      <c r="L650" s="173"/>
      <c r="M650" s="173"/>
      <c r="N650" s="173"/>
      <c r="O650" s="173"/>
      <c r="P650" s="173"/>
      <c r="Q650" s="173"/>
      <c r="R650" s="173"/>
      <c r="S650" s="173"/>
      <c r="T650" s="173"/>
      <c r="U650" s="173"/>
      <c r="V650" s="173"/>
      <c r="W650" s="173"/>
      <c r="X650" s="173"/>
      <c r="Y650" s="173"/>
      <c r="Z650" s="173"/>
      <c r="AA650" s="173"/>
      <c r="AB650" s="173"/>
      <c r="AC650" s="174"/>
      <c r="AE650" s="533"/>
      <c r="AG650" s="533"/>
      <c r="AI650" s="533"/>
      <c r="AK650" s="429"/>
    </row>
    <row r="651" spans="4:37" ht="12.75" customHeight="1" outlineLevel="1">
      <c r="D651" s="106" t="str">
        <f>'Line Items'!D1073</f>
        <v>[Rolling Stock - Units/Trains Line 49]</v>
      </c>
      <c r="E651" s="89"/>
      <c r="F651" s="107" t="str">
        <f t="shared" si="269"/>
        <v>000 Train Miles</v>
      </c>
      <c r="G651" s="173"/>
      <c r="H651" s="173"/>
      <c r="I651" s="173"/>
      <c r="J651" s="173"/>
      <c r="K651" s="173"/>
      <c r="L651" s="173"/>
      <c r="M651" s="173"/>
      <c r="N651" s="173"/>
      <c r="O651" s="173"/>
      <c r="P651" s="173"/>
      <c r="Q651" s="173"/>
      <c r="R651" s="173"/>
      <c r="S651" s="173"/>
      <c r="T651" s="173"/>
      <c r="U651" s="173"/>
      <c r="V651" s="173"/>
      <c r="W651" s="173"/>
      <c r="X651" s="173"/>
      <c r="Y651" s="173"/>
      <c r="Z651" s="173"/>
      <c r="AA651" s="173"/>
      <c r="AB651" s="173"/>
      <c r="AC651" s="174"/>
      <c r="AE651" s="533"/>
      <c r="AG651" s="533"/>
      <c r="AI651" s="533"/>
      <c r="AK651" s="429"/>
    </row>
    <row r="652" spans="4:37" ht="12.75" customHeight="1" outlineLevel="1">
      <c r="D652" s="106" t="str">
        <f>'Line Items'!D1074</f>
        <v>[Rolling Stock - Units/Trains Line 50]</v>
      </c>
      <c r="E652" s="89"/>
      <c r="F652" s="107" t="str">
        <f t="shared" si="269"/>
        <v>000 Train Miles</v>
      </c>
      <c r="G652" s="173"/>
      <c r="H652" s="173"/>
      <c r="I652" s="173"/>
      <c r="J652" s="173"/>
      <c r="K652" s="173"/>
      <c r="L652" s="173"/>
      <c r="M652" s="173"/>
      <c r="N652" s="173"/>
      <c r="O652" s="173"/>
      <c r="P652" s="173"/>
      <c r="Q652" s="173"/>
      <c r="R652" s="173"/>
      <c r="S652" s="173"/>
      <c r="T652" s="173"/>
      <c r="U652" s="173"/>
      <c r="V652" s="173"/>
      <c r="W652" s="173"/>
      <c r="X652" s="173"/>
      <c r="Y652" s="173"/>
      <c r="Z652" s="173"/>
      <c r="AA652" s="173"/>
      <c r="AB652" s="173"/>
      <c r="AC652" s="174"/>
      <c r="AE652" s="533"/>
      <c r="AG652" s="533"/>
      <c r="AI652" s="533"/>
      <c r="AK652" s="429"/>
    </row>
    <row r="653" spans="4:37" ht="12.75" customHeight="1" outlineLevel="1">
      <c r="D653" s="106" t="str">
        <f>'Line Items'!D1075</f>
        <v>[Rolling Stock - Units/Trains Line 51]</v>
      </c>
      <c r="E653" s="89"/>
      <c r="F653" s="107" t="str">
        <f t="shared" si="269"/>
        <v>000 Train Miles</v>
      </c>
      <c r="G653" s="173"/>
      <c r="H653" s="173"/>
      <c r="I653" s="173"/>
      <c r="J653" s="173"/>
      <c r="K653" s="173"/>
      <c r="L653" s="173"/>
      <c r="M653" s="173"/>
      <c r="N653" s="173"/>
      <c r="O653" s="173"/>
      <c r="P653" s="173"/>
      <c r="Q653" s="173"/>
      <c r="R653" s="173"/>
      <c r="S653" s="173"/>
      <c r="T653" s="173"/>
      <c r="U653" s="173"/>
      <c r="V653" s="173"/>
      <c r="W653" s="173"/>
      <c r="X653" s="173"/>
      <c r="Y653" s="173"/>
      <c r="Z653" s="173"/>
      <c r="AA653" s="173"/>
      <c r="AB653" s="173"/>
      <c r="AC653" s="174"/>
      <c r="AE653" s="533"/>
      <c r="AG653" s="533"/>
      <c r="AI653" s="533"/>
      <c r="AK653" s="429"/>
    </row>
    <row r="654" spans="4:37" ht="12.75" customHeight="1" outlineLevel="1">
      <c r="D654" s="106" t="str">
        <f>'Line Items'!D1076</f>
        <v>[Rolling Stock - Units/Trains Line 52]</v>
      </c>
      <c r="E654" s="89"/>
      <c r="F654" s="107" t="str">
        <f t="shared" si="269"/>
        <v>000 Train Miles</v>
      </c>
      <c r="G654" s="173"/>
      <c r="H654" s="173"/>
      <c r="I654" s="173"/>
      <c r="J654" s="173"/>
      <c r="K654" s="173"/>
      <c r="L654" s="173"/>
      <c r="M654" s="173"/>
      <c r="N654" s="173"/>
      <c r="O654" s="173"/>
      <c r="P654" s="173"/>
      <c r="Q654" s="173"/>
      <c r="R654" s="173"/>
      <c r="S654" s="173"/>
      <c r="T654" s="173"/>
      <c r="U654" s="173"/>
      <c r="V654" s="173"/>
      <c r="W654" s="173"/>
      <c r="X654" s="173"/>
      <c r="Y654" s="173"/>
      <c r="Z654" s="173"/>
      <c r="AA654" s="173"/>
      <c r="AB654" s="173"/>
      <c r="AC654" s="174"/>
      <c r="AE654" s="533"/>
      <c r="AG654" s="533"/>
      <c r="AI654" s="533"/>
      <c r="AK654" s="429"/>
    </row>
    <row r="655" spans="4:37" ht="12.75" customHeight="1" outlineLevel="1">
      <c r="D655" s="106" t="str">
        <f>'Line Items'!D1077</f>
        <v>[Rolling Stock - Units/Trains Line 53]</v>
      </c>
      <c r="E655" s="89"/>
      <c r="F655" s="107" t="str">
        <f t="shared" si="269"/>
        <v>000 Train Miles</v>
      </c>
      <c r="G655" s="173"/>
      <c r="H655" s="173"/>
      <c r="I655" s="173"/>
      <c r="J655" s="173"/>
      <c r="K655" s="173"/>
      <c r="L655" s="173"/>
      <c r="M655" s="173"/>
      <c r="N655" s="173"/>
      <c r="O655" s="173"/>
      <c r="P655" s="173"/>
      <c r="Q655" s="173"/>
      <c r="R655" s="173"/>
      <c r="S655" s="173"/>
      <c r="T655" s="173"/>
      <c r="U655" s="173"/>
      <c r="V655" s="173"/>
      <c r="W655" s="173"/>
      <c r="X655" s="173"/>
      <c r="Y655" s="173"/>
      <c r="Z655" s="173"/>
      <c r="AA655" s="173"/>
      <c r="AB655" s="173"/>
      <c r="AC655" s="174"/>
      <c r="AE655" s="533"/>
      <c r="AG655" s="533"/>
      <c r="AI655" s="533"/>
      <c r="AK655" s="429"/>
    </row>
    <row r="656" spans="4:37" ht="12.75" customHeight="1" outlineLevel="1">
      <c r="D656" s="106" t="str">
        <f>'Line Items'!D1078</f>
        <v>[Rolling Stock - Units/Trains Line 54]</v>
      </c>
      <c r="E656" s="89"/>
      <c r="F656" s="107" t="str">
        <f t="shared" si="269"/>
        <v>000 Train Miles</v>
      </c>
      <c r="G656" s="173"/>
      <c r="H656" s="173"/>
      <c r="I656" s="173"/>
      <c r="J656" s="173"/>
      <c r="K656" s="173"/>
      <c r="L656" s="173"/>
      <c r="M656" s="173"/>
      <c r="N656" s="173"/>
      <c r="O656" s="173"/>
      <c r="P656" s="173"/>
      <c r="Q656" s="173"/>
      <c r="R656" s="173"/>
      <c r="S656" s="173"/>
      <c r="T656" s="173"/>
      <c r="U656" s="173"/>
      <c r="V656" s="173"/>
      <c r="W656" s="173"/>
      <c r="X656" s="173"/>
      <c r="Y656" s="173"/>
      <c r="Z656" s="173"/>
      <c r="AA656" s="173"/>
      <c r="AB656" s="173"/>
      <c r="AC656" s="174"/>
      <c r="AE656" s="533"/>
      <c r="AG656" s="533"/>
      <c r="AI656" s="533"/>
      <c r="AK656" s="429"/>
    </row>
    <row r="657" spans="2:37" ht="12.75" customHeight="1" outlineLevel="1">
      <c r="D657" s="106" t="str">
        <f>'Line Items'!D1079</f>
        <v>[Rolling Stock - Units/Trains Line 55]</v>
      </c>
      <c r="E657" s="89"/>
      <c r="F657" s="107" t="str">
        <f t="shared" si="269"/>
        <v>000 Train Miles</v>
      </c>
      <c r="G657" s="173"/>
      <c r="H657" s="173"/>
      <c r="I657" s="173"/>
      <c r="J657" s="173"/>
      <c r="K657" s="173"/>
      <c r="L657" s="173"/>
      <c r="M657" s="173"/>
      <c r="N657" s="173"/>
      <c r="O657" s="173"/>
      <c r="P657" s="173"/>
      <c r="Q657" s="173"/>
      <c r="R657" s="173"/>
      <c r="S657" s="173"/>
      <c r="T657" s="173"/>
      <c r="U657" s="173"/>
      <c r="V657" s="173"/>
      <c r="W657" s="173"/>
      <c r="X657" s="173"/>
      <c r="Y657" s="173"/>
      <c r="Z657" s="173"/>
      <c r="AA657" s="173"/>
      <c r="AB657" s="173"/>
      <c r="AC657" s="174"/>
      <c r="AE657" s="533"/>
      <c r="AG657" s="533"/>
      <c r="AI657" s="533"/>
      <c r="AK657" s="429"/>
    </row>
    <row r="658" spans="2:37" ht="12.75" customHeight="1" outlineLevel="1">
      <c r="D658" s="106" t="str">
        <f>'Line Items'!D1080</f>
        <v>[Rolling Stock - Units/Trains Line 56]</v>
      </c>
      <c r="E658" s="89"/>
      <c r="F658" s="107" t="str">
        <f t="shared" si="269"/>
        <v>000 Train Miles</v>
      </c>
      <c r="G658" s="173"/>
      <c r="H658" s="173"/>
      <c r="I658" s="173"/>
      <c r="J658" s="173"/>
      <c r="K658" s="173"/>
      <c r="L658" s="173"/>
      <c r="M658" s="173"/>
      <c r="N658" s="173"/>
      <c r="O658" s="173"/>
      <c r="P658" s="173"/>
      <c r="Q658" s="173"/>
      <c r="R658" s="173"/>
      <c r="S658" s="173"/>
      <c r="T658" s="173"/>
      <c r="U658" s="173"/>
      <c r="V658" s="173"/>
      <c r="W658" s="173"/>
      <c r="X658" s="173"/>
      <c r="Y658" s="173"/>
      <c r="Z658" s="173"/>
      <c r="AA658" s="173"/>
      <c r="AB658" s="173"/>
      <c r="AC658" s="174"/>
      <c r="AE658" s="533"/>
      <c r="AG658" s="533"/>
      <c r="AI658" s="533"/>
      <c r="AK658" s="429"/>
    </row>
    <row r="659" spans="2:37" ht="12.75" customHeight="1" outlineLevel="1">
      <c r="D659" s="106" t="str">
        <f>'Line Items'!D1081</f>
        <v>[Rolling Stock - Units/Trains Line 57]</v>
      </c>
      <c r="E659" s="89"/>
      <c r="F659" s="107" t="str">
        <f t="shared" si="269"/>
        <v>000 Train Miles</v>
      </c>
      <c r="G659" s="173"/>
      <c r="H659" s="173"/>
      <c r="I659" s="173"/>
      <c r="J659" s="173"/>
      <c r="K659" s="173"/>
      <c r="L659" s="173"/>
      <c r="M659" s="173"/>
      <c r="N659" s="173"/>
      <c r="O659" s="173"/>
      <c r="P659" s="173"/>
      <c r="Q659" s="173"/>
      <c r="R659" s="173"/>
      <c r="S659" s="173"/>
      <c r="T659" s="173"/>
      <c r="U659" s="173"/>
      <c r="V659" s="173"/>
      <c r="W659" s="173"/>
      <c r="X659" s="173"/>
      <c r="Y659" s="173"/>
      <c r="Z659" s="173"/>
      <c r="AA659" s="173"/>
      <c r="AB659" s="173"/>
      <c r="AC659" s="174"/>
      <c r="AE659" s="533"/>
      <c r="AG659" s="533"/>
      <c r="AI659" s="533"/>
      <c r="AK659" s="429"/>
    </row>
    <row r="660" spans="2:37" ht="12.75" customHeight="1" outlineLevel="1">
      <c r="D660" s="106" t="str">
        <f>'Line Items'!D1082</f>
        <v>[Rolling Stock - Units/Trains Line 58]</v>
      </c>
      <c r="E660" s="89"/>
      <c r="F660" s="107" t="str">
        <f t="shared" si="269"/>
        <v>000 Train Miles</v>
      </c>
      <c r="G660" s="173"/>
      <c r="H660" s="173"/>
      <c r="I660" s="173"/>
      <c r="J660" s="173"/>
      <c r="K660" s="173"/>
      <c r="L660" s="173"/>
      <c r="M660" s="173"/>
      <c r="N660" s="173"/>
      <c r="O660" s="173"/>
      <c r="P660" s="173"/>
      <c r="Q660" s="173"/>
      <c r="R660" s="173"/>
      <c r="S660" s="173"/>
      <c r="T660" s="173"/>
      <c r="U660" s="173"/>
      <c r="V660" s="173"/>
      <c r="W660" s="173"/>
      <c r="X660" s="173"/>
      <c r="Y660" s="173"/>
      <c r="Z660" s="173"/>
      <c r="AA660" s="173"/>
      <c r="AB660" s="173"/>
      <c r="AC660" s="174"/>
      <c r="AE660" s="533"/>
      <c r="AG660" s="533"/>
      <c r="AI660" s="533"/>
      <c r="AK660" s="429"/>
    </row>
    <row r="661" spans="2:37" ht="12.75" customHeight="1" outlineLevel="1">
      <c r="D661" s="106" t="str">
        <f>'Line Items'!D1083</f>
        <v>[Rolling Stock - Units/Trains Line 59]</v>
      </c>
      <c r="E661" s="89"/>
      <c r="F661" s="107" t="str">
        <f t="shared" si="269"/>
        <v>000 Train Miles</v>
      </c>
      <c r="G661" s="173"/>
      <c r="H661" s="173"/>
      <c r="I661" s="173"/>
      <c r="J661" s="173"/>
      <c r="K661" s="173"/>
      <c r="L661" s="173"/>
      <c r="M661" s="173"/>
      <c r="N661" s="173"/>
      <c r="O661" s="173"/>
      <c r="P661" s="173"/>
      <c r="Q661" s="173"/>
      <c r="R661" s="173"/>
      <c r="S661" s="173"/>
      <c r="T661" s="173"/>
      <c r="U661" s="173"/>
      <c r="V661" s="173"/>
      <c r="W661" s="173"/>
      <c r="X661" s="173"/>
      <c r="Y661" s="173"/>
      <c r="Z661" s="173"/>
      <c r="AA661" s="173"/>
      <c r="AB661" s="173"/>
      <c r="AC661" s="174"/>
      <c r="AE661" s="533"/>
      <c r="AG661" s="533"/>
      <c r="AI661" s="533"/>
      <c r="AK661" s="429"/>
    </row>
    <row r="662" spans="2:37" ht="12.75" customHeight="1" outlineLevel="1">
      <c r="D662" s="117" t="str">
        <f>'Line Items'!D1084</f>
        <v>[Rolling Stock - Units/Trains Line 60]</v>
      </c>
      <c r="E662" s="175"/>
      <c r="F662" s="118" t="str">
        <f>F661</f>
        <v>000 Train Miles</v>
      </c>
      <c r="G662" s="176"/>
      <c r="H662" s="176"/>
      <c r="I662" s="176"/>
      <c r="J662" s="176"/>
      <c r="K662" s="176"/>
      <c r="L662" s="176"/>
      <c r="M662" s="176"/>
      <c r="N662" s="176"/>
      <c r="O662" s="176"/>
      <c r="P662" s="176"/>
      <c r="Q662" s="176"/>
      <c r="R662" s="176"/>
      <c r="S662" s="176"/>
      <c r="T662" s="176"/>
      <c r="U662" s="176"/>
      <c r="V662" s="176"/>
      <c r="W662" s="176"/>
      <c r="X662" s="176"/>
      <c r="Y662" s="176"/>
      <c r="Z662" s="176"/>
      <c r="AA662" s="176"/>
      <c r="AB662" s="176"/>
      <c r="AC662" s="177"/>
      <c r="AE662" s="534"/>
      <c r="AG662" s="534"/>
      <c r="AI662" s="534"/>
      <c r="AK662" s="430"/>
    </row>
    <row r="663" spans="2:37" ht="12.75" customHeight="1" outlineLevel="1">
      <c r="G663" s="90"/>
      <c r="H663" s="90"/>
      <c r="I663" s="90"/>
      <c r="J663" s="90"/>
      <c r="K663" s="90"/>
      <c r="L663" s="90"/>
      <c r="M663" s="90"/>
      <c r="N663" s="90"/>
      <c r="O663" s="90"/>
      <c r="P663" s="90"/>
      <c r="Q663" s="90"/>
      <c r="R663" s="90"/>
      <c r="S663" s="90"/>
      <c r="T663" s="90"/>
      <c r="U663" s="90"/>
      <c r="V663" s="90"/>
      <c r="W663" s="90"/>
      <c r="X663" s="90"/>
      <c r="Y663" s="90"/>
      <c r="Z663" s="90"/>
      <c r="AA663" s="90"/>
      <c r="AB663" s="90"/>
      <c r="AC663" s="90"/>
      <c r="AE663" s="90"/>
      <c r="AG663" s="90"/>
      <c r="AI663" s="90"/>
      <c r="AK663" s="431"/>
    </row>
    <row r="664" spans="2:37" ht="12.75" customHeight="1" outlineLevel="1">
      <c r="D664" s="216" t="str">
        <f>"Total "&amp;C602</f>
        <v>Total Loaded Train Mileage</v>
      </c>
      <c r="E664" s="217"/>
      <c r="F664" s="218" t="str">
        <f>F662</f>
        <v>000 Train Miles</v>
      </c>
      <c r="G664" s="219">
        <f t="shared" ref="G664:AB664" si="270">SUM(G603:G662)</f>
        <v>0</v>
      </c>
      <c r="H664" s="219">
        <f t="shared" si="270"/>
        <v>0</v>
      </c>
      <c r="I664" s="219">
        <f t="shared" si="270"/>
        <v>0</v>
      </c>
      <c r="J664" s="219">
        <f t="shared" si="270"/>
        <v>0</v>
      </c>
      <c r="K664" s="219">
        <f t="shared" si="270"/>
        <v>0</v>
      </c>
      <c r="L664" s="219">
        <f t="shared" si="270"/>
        <v>0</v>
      </c>
      <c r="M664" s="219">
        <f t="shared" si="270"/>
        <v>0</v>
      </c>
      <c r="N664" s="219">
        <f t="shared" si="270"/>
        <v>0</v>
      </c>
      <c r="O664" s="219">
        <f t="shared" si="270"/>
        <v>0</v>
      </c>
      <c r="P664" s="219">
        <f t="shared" si="270"/>
        <v>0</v>
      </c>
      <c r="Q664" s="219">
        <f t="shared" si="270"/>
        <v>0</v>
      </c>
      <c r="R664" s="219">
        <f t="shared" si="270"/>
        <v>0</v>
      </c>
      <c r="S664" s="219">
        <f t="shared" si="270"/>
        <v>0</v>
      </c>
      <c r="T664" s="219">
        <f t="shared" si="270"/>
        <v>0</v>
      </c>
      <c r="U664" s="219">
        <f t="shared" si="270"/>
        <v>0</v>
      </c>
      <c r="V664" s="219">
        <f t="shared" si="270"/>
        <v>0</v>
      </c>
      <c r="W664" s="219">
        <f t="shared" si="270"/>
        <v>0</v>
      </c>
      <c r="X664" s="219">
        <f t="shared" si="270"/>
        <v>0</v>
      </c>
      <c r="Y664" s="219">
        <f t="shared" si="270"/>
        <v>0</v>
      </c>
      <c r="Z664" s="219">
        <f t="shared" si="270"/>
        <v>0</v>
      </c>
      <c r="AA664" s="219">
        <f t="shared" si="270"/>
        <v>0</v>
      </c>
      <c r="AB664" s="219">
        <f t="shared" si="270"/>
        <v>0</v>
      </c>
      <c r="AC664" s="220">
        <f t="shared" ref="AC664" si="271">SUM(AC603:AC662)</f>
        <v>0</v>
      </c>
      <c r="AE664" s="535">
        <f t="shared" ref="AE664" si="272">SUM(AE603:AE662)</f>
        <v>0</v>
      </c>
      <c r="AG664" s="535">
        <f t="shared" ref="AG664" si="273">SUM(AG603:AG662)</f>
        <v>0</v>
      </c>
      <c r="AI664" s="535">
        <f t="shared" ref="AI664" si="274">SUM(AI603:AI662)</f>
        <v>0</v>
      </c>
      <c r="AK664" s="858"/>
    </row>
    <row r="665" spans="2:37">
      <c r="G665" s="90"/>
      <c r="H665" s="90"/>
      <c r="I665" s="90"/>
      <c r="J665" s="90"/>
      <c r="K665" s="90"/>
      <c r="L665" s="90"/>
      <c r="M665" s="90"/>
      <c r="N665" s="90"/>
      <c r="O665" s="90"/>
      <c r="P665" s="90"/>
      <c r="Q665" s="90"/>
      <c r="R665" s="90"/>
      <c r="S665" s="90"/>
      <c r="T665" s="90"/>
      <c r="U665" s="90"/>
      <c r="V665" s="90"/>
      <c r="W665" s="90"/>
      <c r="X665" s="90"/>
      <c r="Y665" s="90"/>
      <c r="Z665" s="90"/>
      <c r="AA665" s="90"/>
      <c r="AB665" s="90"/>
      <c r="AC665" s="90"/>
      <c r="AE665" s="90"/>
      <c r="AG665" s="90"/>
      <c r="AI665" s="90"/>
      <c r="AK665" s="431"/>
    </row>
    <row r="666" spans="2:37">
      <c r="B666" s="15" t="s">
        <v>473</v>
      </c>
      <c r="C666" s="15"/>
      <c r="D666" s="170"/>
      <c r="E666" s="170"/>
      <c r="F666" s="15"/>
      <c r="G666" s="184"/>
      <c r="H666" s="184"/>
      <c r="I666" s="184"/>
      <c r="J666" s="184"/>
      <c r="K666" s="184"/>
      <c r="L666" s="184"/>
      <c r="M666" s="184"/>
      <c r="N666" s="184"/>
      <c r="O666" s="184"/>
      <c r="P666" s="184"/>
      <c r="Q666" s="184"/>
      <c r="R666" s="184"/>
      <c r="S666" s="184"/>
      <c r="T666" s="184"/>
      <c r="U666" s="184"/>
      <c r="V666" s="184"/>
      <c r="W666" s="184"/>
      <c r="X666" s="184"/>
      <c r="Y666" s="184"/>
      <c r="Z666" s="184"/>
      <c r="AA666" s="184"/>
      <c r="AB666" s="184"/>
      <c r="AC666" s="184"/>
      <c r="AD666" s="15"/>
      <c r="AE666" s="184"/>
      <c r="AF666" s="15"/>
      <c r="AG666" s="184"/>
      <c r="AH666" s="15"/>
      <c r="AI666" s="184"/>
      <c r="AJ666" s="15"/>
      <c r="AK666" s="432"/>
    </row>
    <row r="667" spans="2:37" ht="12.75" customHeight="1" outlineLevel="1">
      <c r="G667" s="90"/>
      <c r="H667" s="90"/>
      <c r="I667" s="90"/>
      <c r="J667" s="90"/>
      <c r="K667" s="90"/>
      <c r="L667" s="90"/>
      <c r="M667" s="90"/>
      <c r="N667" s="90"/>
      <c r="O667" s="90"/>
      <c r="P667" s="90"/>
      <c r="Q667" s="90"/>
      <c r="R667" s="90"/>
      <c r="S667" s="90"/>
      <c r="T667" s="90"/>
      <c r="U667" s="90"/>
      <c r="V667" s="90"/>
      <c r="W667" s="90"/>
      <c r="X667" s="90"/>
      <c r="Y667" s="90"/>
      <c r="Z667" s="90"/>
      <c r="AA667" s="90"/>
      <c r="AB667" s="90"/>
      <c r="AC667" s="90"/>
      <c r="AE667" s="90"/>
      <c r="AG667" s="90"/>
      <c r="AI667" s="90"/>
      <c r="AK667" s="431"/>
    </row>
    <row r="668" spans="2:37" ht="12.75" customHeight="1" outlineLevel="1">
      <c r="C668" s="147" t="s">
        <v>474</v>
      </c>
      <c r="G668" s="90"/>
      <c r="H668" s="90"/>
      <c r="I668" s="90"/>
      <c r="J668" s="90"/>
      <c r="K668" s="90"/>
      <c r="L668" s="90"/>
      <c r="M668" s="90"/>
      <c r="N668" s="90"/>
      <c r="O668" s="90"/>
      <c r="P668" s="90"/>
      <c r="Q668" s="90"/>
      <c r="R668" s="90"/>
      <c r="S668" s="90"/>
      <c r="T668" s="90"/>
      <c r="U668" s="90"/>
      <c r="V668" s="90"/>
      <c r="W668" s="90"/>
      <c r="X668" s="90"/>
      <c r="Y668" s="90"/>
      <c r="Z668" s="90"/>
      <c r="AA668" s="90"/>
      <c r="AB668" s="90"/>
      <c r="AC668" s="90"/>
      <c r="AE668" s="90"/>
      <c r="AG668" s="90"/>
      <c r="AI668" s="90"/>
      <c r="AK668" s="431"/>
    </row>
    <row r="669" spans="2:37" ht="12.75" customHeight="1" outlineLevel="1">
      <c r="D669" s="100" t="str">
        <f>'Line Items'!D962</f>
        <v>ME202 - DMU - Class 150/1 Angel</v>
      </c>
      <c r="E669" s="85"/>
      <c r="F669" s="101" t="s">
        <v>468</v>
      </c>
      <c r="G669" s="171"/>
      <c r="H669" s="171"/>
      <c r="I669" s="171"/>
      <c r="J669" s="171"/>
      <c r="K669" s="171"/>
      <c r="L669" s="171"/>
      <c r="M669" s="171"/>
      <c r="N669" s="171"/>
      <c r="O669" s="171"/>
      <c r="P669" s="171"/>
      <c r="Q669" s="171"/>
      <c r="R669" s="171"/>
      <c r="S669" s="171"/>
      <c r="T669" s="171"/>
      <c r="U669" s="171"/>
      <c r="V669" s="171"/>
      <c r="W669" s="171"/>
      <c r="X669" s="171"/>
      <c r="Y669" s="171"/>
      <c r="Z669" s="171"/>
      <c r="AA669" s="171"/>
      <c r="AB669" s="171"/>
      <c r="AC669" s="185"/>
      <c r="AE669" s="532"/>
      <c r="AG669" s="532"/>
      <c r="AI669" s="532"/>
      <c r="AK669" s="427"/>
    </row>
    <row r="670" spans="2:37" ht="12.75" customHeight="1" outlineLevel="1">
      <c r="D670" s="106" t="str">
        <f>'Line Items'!D963</f>
        <v>ME203 - DMU - Class 153/1 Porterbrook</v>
      </c>
      <c r="E670" s="89"/>
      <c r="F670" s="107" t="str">
        <f t="shared" ref="F670:F727" si="275">F669</f>
        <v>000 Veh Miles</v>
      </c>
      <c r="G670" s="173"/>
      <c r="H670" s="173"/>
      <c r="I670" s="173"/>
      <c r="J670" s="173"/>
      <c r="K670" s="173"/>
      <c r="L670" s="173"/>
      <c r="M670" s="173"/>
      <c r="N670" s="173"/>
      <c r="O670" s="173"/>
      <c r="P670" s="173"/>
      <c r="Q670" s="173"/>
      <c r="R670" s="173"/>
      <c r="S670" s="173"/>
      <c r="T670" s="173"/>
      <c r="U670" s="173"/>
      <c r="V670" s="173"/>
      <c r="W670" s="173"/>
      <c r="X670" s="173"/>
      <c r="Y670" s="173"/>
      <c r="Z670" s="173"/>
      <c r="AA670" s="173"/>
      <c r="AB670" s="173"/>
      <c r="AC670" s="174"/>
      <c r="AE670" s="533"/>
      <c r="AG670" s="533"/>
      <c r="AI670" s="533"/>
      <c r="AK670" s="202"/>
    </row>
    <row r="671" spans="2:37" ht="12.75" customHeight="1" outlineLevel="1">
      <c r="D671" s="106" t="str">
        <f>'Line Items'!D964</f>
        <v>ME206 - DMU - Class 170/5 Porterbrook</v>
      </c>
      <c r="E671" s="89"/>
      <c r="F671" s="107" t="str">
        <f t="shared" si="275"/>
        <v>000 Veh Miles</v>
      </c>
      <c r="G671" s="173"/>
      <c r="H671" s="173"/>
      <c r="I671" s="173"/>
      <c r="J671" s="173"/>
      <c r="K671" s="173"/>
      <c r="L671" s="173"/>
      <c r="M671" s="173"/>
      <c r="N671" s="173"/>
      <c r="O671" s="173"/>
      <c r="P671" s="173"/>
      <c r="Q671" s="173"/>
      <c r="R671" s="173"/>
      <c r="S671" s="173"/>
      <c r="T671" s="173"/>
      <c r="U671" s="173"/>
      <c r="V671" s="173"/>
      <c r="W671" s="173"/>
      <c r="X671" s="173"/>
      <c r="Y671" s="173"/>
      <c r="Z671" s="173"/>
      <c r="AA671" s="173"/>
      <c r="AB671" s="173"/>
      <c r="AC671" s="174"/>
      <c r="AE671" s="533"/>
      <c r="AG671" s="533"/>
      <c r="AI671" s="533"/>
      <c r="AK671" s="202"/>
    </row>
    <row r="672" spans="2:37" ht="12.75" customHeight="1" outlineLevel="1">
      <c r="D672" s="106" t="str">
        <f>'Line Items'!D965</f>
        <v>ME207 - DMU - Class 170/6 Porterbrook</v>
      </c>
      <c r="E672" s="89"/>
      <c r="F672" s="107" t="str">
        <f t="shared" si="275"/>
        <v>000 Veh Miles</v>
      </c>
      <c r="G672" s="173"/>
      <c r="H672" s="173"/>
      <c r="I672" s="173"/>
      <c r="J672" s="173"/>
      <c r="K672" s="173"/>
      <c r="L672" s="173"/>
      <c r="M672" s="173"/>
      <c r="N672" s="173"/>
      <c r="O672" s="173"/>
      <c r="P672" s="173"/>
      <c r="Q672" s="173"/>
      <c r="R672" s="173"/>
      <c r="S672" s="173"/>
      <c r="T672" s="173"/>
      <c r="U672" s="173"/>
      <c r="V672" s="173"/>
      <c r="W672" s="173"/>
      <c r="X672" s="173"/>
      <c r="Y672" s="173"/>
      <c r="Z672" s="173"/>
      <c r="AA672" s="173"/>
      <c r="AB672" s="173"/>
      <c r="AC672" s="174"/>
      <c r="AE672" s="533"/>
      <c r="AG672" s="533"/>
      <c r="AI672" s="533"/>
      <c r="AK672" s="202"/>
    </row>
    <row r="673" spans="4:37" ht="12.75" customHeight="1" outlineLevel="1">
      <c r="D673" s="106" t="str">
        <f>'Line Items'!D966</f>
        <v>ME208 - DMU - Class 172/2 Porterbrook</v>
      </c>
      <c r="E673" s="89"/>
      <c r="F673" s="107" t="str">
        <f t="shared" si="275"/>
        <v>000 Veh Miles</v>
      </c>
      <c r="G673" s="173"/>
      <c r="H673" s="173"/>
      <c r="I673" s="173"/>
      <c r="J673" s="173"/>
      <c r="K673" s="173"/>
      <c r="L673" s="173"/>
      <c r="M673" s="173"/>
      <c r="N673" s="173"/>
      <c r="O673" s="173"/>
      <c r="P673" s="173"/>
      <c r="Q673" s="173"/>
      <c r="R673" s="173"/>
      <c r="S673" s="173"/>
      <c r="T673" s="173"/>
      <c r="U673" s="173"/>
      <c r="V673" s="173"/>
      <c r="W673" s="173"/>
      <c r="X673" s="173"/>
      <c r="Y673" s="173"/>
      <c r="Z673" s="173"/>
      <c r="AA673" s="173"/>
      <c r="AB673" s="173"/>
      <c r="AC673" s="174"/>
      <c r="AE673" s="533"/>
      <c r="AG673" s="533"/>
      <c r="AI673" s="533"/>
      <c r="AK673" s="202"/>
    </row>
    <row r="674" spans="4:37" ht="12.75" customHeight="1" outlineLevel="1">
      <c r="D674" s="106" t="str">
        <f>'Line Items'!D967</f>
        <v>ME209 - DMU - Class 172/3 Porterbrook</v>
      </c>
      <c r="E674" s="89"/>
      <c r="F674" s="107" t="str">
        <f t="shared" si="275"/>
        <v>000 Veh Miles</v>
      </c>
      <c r="G674" s="173"/>
      <c r="H674" s="173"/>
      <c r="I674" s="173"/>
      <c r="J674" s="173"/>
      <c r="K674" s="173"/>
      <c r="L674" s="173"/>
      <c r="M674" s="173"/>
      <c r="N674" s="173"/>
      <c r="O674" s="173"/>
      <c r="P674" s="173"/>
      <c r="Q674" s="173"/>
      <c r="R674" s="173"/>
      <c r="S674" s="173"/>
      <c r="T674" s="173"/>
      <c r="U674" s="173"/>
      <c r="V674" s="173"/>
      <c r="W674" s="173"/>
      <c r="X674" s="173"/>
      <c r="Y674" s="173"/>
      <c r="Z674" s="173"/>
      <c r="AA674" s="173"/>
      <c r="AB674" s="173"/>
      <c r="AC674" s="174"/>
      <c r="AE674" s="533"/>
      <c r="AG674" s="533"/>
      <c r="AI674" s="533"/>
      <c r="AK674" s="202"/>
    </row>
    <row r="675" spans="4:37" ht="12.75" customHeight="1" outlineLevel="1">
      <c r="D675" s="106" t="str">
        <f>'Line Items'!D968</f>
        <v>ME216 - Class 139 PPM - Porterbrook</v>
      </c>
      <c r="E675" s="89"/>
      <c r="F675" s="107" t="str">
        <f t="shared" si="275"/>
        <v>000 Veh Miles</v>
      </c>
      <c r="G675" s="173"/>
      <c r="H675" s="173"/>
      <c r="I675" s="173"/>
      <c r="J675" s="173"/>
      <c r="K675" s="173"/>
      <c r="L675" s="173"/>
      <c r="M675" s="173"/>
      <c r="N675" s="173"/>
      <c r="O675" s="173"/>
      <c r="P675" s="173"/>
      <c r="Q675" s="173"/>
      <c r="R675" s="173"/>
      <c r="S675" s="173"/>
      <c r="T675" s="173"/>
      <c r="U675" s="173"/>
      <c r="V675" s="173"/>
      <c r="W675" s="173"/>
      <c r="X675" s="173"/>
      <c r="Y675" s="173"/>
      <c r="Z675" s="173"/>
      <c r="AA675" s="173"/>
      <c r="AB675" s="173"/>
      <c r="AC675" s="174"/>
      <c r="AE675" s="533"/>
      <c r="AG675" s="533"/>
      <c r="AI675" s="533"/>
      <c r="AK675" s="202"/>
    </row>
    <row r="676" spans="4:37" ht="12.75" customHeight="1" outlineLevel="1">
      <c r="D676" s="106" t="str">
        <f>'Line Items'!D969</f>
        <v>ME211 - EMU - Class 321/4  HSBC - motor car</v>
      </c>
      <c r="E676" s="89"/>
      <c r="F676" s="107" t="str">
        <f t="shared" si="275"/>
        <v>000 Veh Miles</v>
      </c>
      <c r="G676" s="173"/>
      <c r="H676" s="173"/>
      <c r="I676" s="173"/>
      <c r="J676" s="173"/>
      <c r="K676" s="173"/>
      <c r="L676" s="173"/>
      <c r="M676" s="173"/>
      <c r="N676" s="173"/>
      <c r="O676" s="173"/>
      <c r="P676" s="173"/>
      <c r="Q676" s="173"/>
      <c r="R676" s="173"/>
      <c r="S676" s="173"/>
      <c r="T676" s="173"/>
      <c r="U676" s="173"/>
      <c r="V676" s="173"/>
      <c r="W676" s="173"/>
      <c r="X676" s="173"/>
      <c r="Y676" s="173"/>
      <c r="Z676" s="173"/>
      <c r="AA676" s="173"/>
      <c r="AB676" s="173"/>
      <c r="AC676" s="174"/>
      <c r="AE676" s="533"/>
      <c r="AG676" s="533"/>
      <c r="AI676" s="533"/>
      <c r="AK676" s="202"/>
    </row>
    <row r="677" spans="4:37" ht="12.75" customHeight="1" outlineLevel="1">
      <c r="D677" s="106" t="str">
        <f>'Line Items'!D970</f>
        <v>ME211 - EMU - Class 321/4  HSBC - trailer car</v>
      </c>
      <c r="E677" s="89"/>
      <c r="F677" s="107" t="str">
        <f t="shared" si="275"/>
        <v>000 Veh Miles</v>
      </c>
      <c r="G677" s="173"/>
      <c r="H677" s="173"/>
      <c r="I677" s="173"/>
      <c r="J677" s="173"/>
      <c r="K677" s="173"/>
      <c r="L677" s="173"/>
      <c r="M677" s="173"/>
      <c r="N677" s="173"/>
      <c r="O677" s="173"/>
      <c r="P677" s="173"/>
      <c r="Q677" s="173"/>
      <c r="R677" s="173"/>
      <c r="S677" s="173"/>
      <c r="T677" s="173"/>
      <c r="U677" s="173"/>
      <c r="V677" s="173"/>
      <c r="W677" s="173"/>
      <c r="X677" s="173"/>
      <c r="Y677" s="173"/>
      <c r="Z677" s="173"/>
      <c r="AA677" s="173"/>
      <c r="AB677" s="173"/>
      <c r="AC677" s="174"/>
      <c r="AE677" s="533"/>
      <c r="AG677" s="533"/>
      <c r="AI677" s="533"/>
      <c r="AK677" s="202"/>
    </row>
    <row r="678" spans="4:37" ht="12.75" customHeight="1" outlineLevel="1">
      <c r="D678" s="106" t="str">
        <f>'Line Items'!D971</f>
        <v>ME212 - EMU - Class 323/3 Porterbrook - motor car</v>
      </c>
      <c r="E678" s="89"/>
      <c r="F678" s="107" t="str">
        <f t="shared" si="275"/>
        <v>000 Veh Miles</v>
      </c>
      <c r="G678" s="173"/>
      <c r="H678" s="173"/>
      <c r="I678" s="173"/>
      <c r="J678" s="173"/>
      <c r="K678" s="173"/>
      <c r="L678" s="173"/>
      <c r="M678" s="173"/>
      <c r="N678" s="173"/>
      <c r="O678" s="173"/>
      <c r="P678" s="173"/>
      <c r="Q678" s="173"/>
      <c r="R678" s="173"/>
      <c r="S678" s="173"/>
      <c r="T678" s="173"/>
      <c r="U678" s="173"/>
      <c r="V678" s="173"/>
      <c r="W678" s="173"/>
      <c r="X678" s="173"/>
      <c r="Y678" s="173"/>
      <c r="Z678" s="173"/>
      <c r="AA678" s="173"/>
      <c r="AB678" s="173"/>
      <c r="AC678" s="174"/>
      <c r="AE678" s="533"/>
      <c r="AG678" s="533"/>
      <c r="AI678" s="533"/>
      <c r="AK678" s="202"/>
    </row>
    <row r="679" spans="4:37" ht="12.75" customHeight="1" outlineLevel="1">
      <c r="D679" s="106" t="str">
        <f>'Line Items'!D972</f>
        <v>ME212 - EMU - Class 323/3 Porterbrook - trailer car</v>
      </c>
      <c r="E679" s="89"/>
      <c r="F679" s="107" t="str">
        <f t="shared" si="275"/>
        <v>000 Veh Miles</v>
      </c>
      <c r="G679" s="173"/>
      <c r="H679" s="173"/>
      <c r="I679" s="173"/>
      <c r="J679" s="173"/>
      <c r="K679" s="173"/>
      <c r="L679" s="173"/>
      <c r="M679" s="173"/>
      <c r="N679" s="173"/>
      <c r="O679" s="173"/>
      <c r="P679" s="173"/>
      <c r="Q679" s="173"/>
      <c r="R679" s="173"/>
      <c r="S679" s="173"/>
      <c r="T679" s="173"/>
      <c r="U679" s="173"/>
      <c r="V679" s="173"/>
      <c r="W679" s="173"/>
      <c r="X679" s="173"/>
      <c r="Y679" s="173"/>
      <c r="Z679" s="173"/>
      <c r="AA679" s="173"/>
      <c r="AB679" s="173"/>
      <c r="AC679" s="174"/>
      <c r="AE679" s="533"/>
      <c r="AG679" s="533"/>
      <c r="AI679" s="533"/>
      <c r="AK679" s="202"/>
    </row>
    <row r="680" spans="4:37" ht="12.75" customHeight="1" outlineLevel="1">
      <c r="D680" s="106" t="str">
        <f>'Line Items'!D973</f>
        <v>ME215 - EMU - Class 323 Centro (Porterbrook) - motor car</v>
      </c>
      <c r="E680" s="89"/>
      <c r="F680" s="107" t="str">
        <f t="shared" si="275"/>
        <v>000 Veh Miles</v>
      </c>
      <c r="G680" s="173"/>
      <c r="H680" s="173"/>
      <c r="I680" s="173"/>
      <c r="J680" s="173"/>
      <c r="K680" s="173"/>
      <c r="L680" s="173"/>
      <c r="M680" s="173"/>
      <c r="N680" s="173"/>
      <c r="O680" s="173"/>
      <c r="P680" s="173"/>
      <c r="Q680" s="173"/>
      <c r="R680" s="173"/>
      <c r="S680" s="173"/>
      <c r="T680" s="173"/>
      <c r="U680" s="173"/>
      <c r="V680" s="173"/>
      <c r="W680" s="173"/>
      <c r="X680" s="173"/>
      <c r="Y680" s="173"/>
      <c r="Z680" s="173"/>
      <c r="AA680" s="173"/>
      <c r="AB680" s="173"/>
      <c r="AC680" s="174"/>
      <c r="AE680" s="533"/>
      <c r="AG680" s="533"/>
      <c r="AI680" s="533"/>
      <c r="AK680" s="202"/>
    </row>
    <row r="681" spans="4:37" ht="12.75" customHeight="1" outlineLevel="1">
      <c r="D681" s="106" t="str">
        <f>'Line Items'!D974</f>
        <v>ME215 - EMU - Class 323 Centro (Porterbrook) - trailer car</v>
      </c>
      <c r="E681" s="89"/>
      <c r="F681" s="107" t="str">
        <f t="shared" si="275"/>
        <v>000 Veh Miles</v>
      </c>
      <c r="G681" s="173"/>
      <c r="H681" s="173"/>
      <c r="I681" s="173"/>
      <c r="J681" s="173"/>
      <c r="K681" s="173"/>
      <c r="L681" s="173"/>
      <c r="M681" s="173"/>
      <c r="N681" s="173"/>
      <c r="O681" s="173"/>
      <c r="P681" s="173"/>
      <c r="Q681" s="173"/>
      <c r="R681" s="173"/>
      <c r="S681" s="173"/>
      <c r="T681" s="173"/>
      <c r="U681" s="173"/>
      <c r="V681" s="173"/>
      <c r="W681" s="173"/>
      <c r="X681" s="173"/>
      <c r="Y681" s="173"/>
      <c r="Z681" s="173"/>
      <c r="AA681" s="173"/>
      <c r="AB681" s="173"/>
      <c r="AC681" s="174"/>
      <c r="AE681" s="533"/>
      <c r="AG681" s="533"/>
      <c r="AI681" s="533"/>
      <c r="AK681" s="202"/>
    </row>
    <row r="682" spans="4:37" ht="12.75" customHeight="1" outlineLevel="1">
      <c r="D682" s="106" t="str">
        <f>'Line Items'!D975</f>
        <v>ME213 - EMU - Class 350/1 Angel - motor car</v>
      </c>
      <c r="E682" s="89"/>
      <c r="F682" s="107" t="str">
        <f t="shared" si="275"/>
        <v>000 Veh Miles</v>
      </c>
      <c r="G682" s="173"/>
      <c r="H682" s="173"/>
      <c r="I682" s="173"/>
      <c r="J682" s="173"/>
      <c r="K682" s="173"/>
      <c r="L682" s="173"/>
      <c r="M682" s="173"/>
      <c r="N682" s="173"/>
      <c r="O682" s="173"/>
      <c r="P682" s="173"/>
      <c r="Q682" s="173"/>
      <c r="R682" s="173"/>
      <c r="S682" s="173"/>
      <c r="T682" s="173"/>
      <c r="U682" s="173"/>
      <c r="V682" s="173"/>
      <c r="W682" s="173"/>
      <c r="X682" s="173"/>
      <c r="Y682" s="173"/>
      <c r="Z682" s="173"/>
      <c r="AA682" s="173"/>
      <c r="AB682" s="173"/>
      <c r="AC682" s="174"/>
      <c r="AE682" s="533"/>
      <c r="AG682" s="533"/>
      <c r="AI682" s="533"/>
      <c r="AK682" s="202"/>
    </row>
    <row r="683" spans="4:37" ht="12.75" customHeight="1" outlineLevel="1">
      <c r="D683" s="106" t="str">
        <f>'Line Items'!D976</f>
        <v>ME213 - EMU - Class 350/1 Angel - trailer car</v>
      </c>
      <c r="E683" s="89"/>
      <c r="F683" s="107" t="str">
        <f t="shared" si="275"/>
        <v>000 Veh Miles</v>
      </c>
      <c r="G683" s="173"/>
      <c r="H683" s="173"/>
      <c r="I683" s="173"/>
      <c r="J683" s="173"/>
      <c r="K683" s="173"/>
      <c r="L683" s="173"/>
      <c r="M683" s="173"/>
      <c r="N683" s="173"/>
      <c r="O683" s="173"/>
      <c r="P683" s="173"/>
      <c r="Q683" s="173"/>
      <c r="R683" s="173"/>
      <c r="S683" s="173"/>
      <c r="T683" s="173"/>
      <c r="U683" s="173"/>
      <c r="V683" s="173"/>
      <c r="W683" s="173"/>
      <c r="X683" s="173"/>
      <c r="Y683" s="173"/>
      <c r="Z683" s="173"/>
      <c r="AA683" s="173"/>
      <c r="AB683" s="173"/>
      <c r="AC683" s="174"/>
      <c r="AE683" s="533"/>
      <c r="AG683" s="533"/>
      <c r="AI683" s="533"/>
      <c r="AK683" s="202"/>
    </row>
    <row r="684" spans="4:37" ht="12.75" customHeight="1" outlineLevel="1">
      <c r="D684" s="106" t="str">
        <f>'Line Items'!D977</f>
        <v>ME214 - EMU - Class 350/2 Porterbrook - motor car</v>
      </c>
      <c r="E684" s="89"/>
      <c r="F684" s="107" t="str">
        <f t="shared" si="275"/>
        <v>000 Veh Miles</v>
      </c>
      <c r="G684" s="173"/>
      <c r="H684" s="173"/>
      <c r="I684" s="173"/>
      <c r="J684" s="173"/>
      <c r="K684" s="173"/>
      <c r="L684" s="173"/>
      <c r="M684" s="173"/>
      <c r="N684" s="173"/>
      <c r="O684" s="173"/>
      <c r="P684" s="173"/>
      <c r="Q684" s="173"/>
      <c r="R684" s="173"/>
      <c r="S684" s="173"/>
      <c r="T684" s="173"/>
      <c r="U684" s="173"/>
      <c r="V684" s="173"/>
      <c r="W684" s="173"/>
      <c r="X684" s="173"/>
      <c r="Y684" s="173"/>
      <c r="Z684" s="173"/>
      <c r="AA684" s="173"/>
      <c r="AB684" s="173"/>
      <c r="AC684" s="174"/>
      <c r="AE684" s="533"/>
      <c r="AG684" s="533"/>
      <c r="AI684" s="533"/>
      <c r="AK684" s="202"/>
    </row>
    <row r="685" spans="4:37" ht="12.75" customHeight="1" outlineLevel="1">
      <c r="D685" s="106" t="str">
        <f>'Line Items'!D978</f>
        <v>ME214 - EMU - Class 350/2 Porterbrook - trailer car</v>
      </c>
      <c r="E685" s="89"/>
      <c r="F685" s="107" t="str">
        <f t="shared" si="275"/>
        <v>000 Veh Miles</v>
      </c>
      <c r="G685" s="173"/>
      <c r="H685" s="173"/>
      <c r="I685" s="173"/>
      <c r="J685" s="173"/>
      <c r="K685" s="173"/>
      <c r="L685" s="173"/>
      <c r="M685" s="173"/>
      <c r="N685" s="173"/>
      <c r="O685" s="173"/>
      <c r="P685" s="173"/>
      <c r="Q685" s="173"/>
      <c r="R685" s="173"/>
      <c r="S685" s="173"/>
      <c r="T685" s="173"/>
      <c r="U685" s="173"/>
      <c r="V685" s="173"/>
      <c r="W685" s="173"/>
      <c r="X685" s="173"/>
      <c r="Y685" s="173"/>
      <c r="Z685" s="173"/>
      <c r="AA685" s="173"/>
      <c r="AB685" s="173"/>
      <c r="AC685" s="174"/>
      <c r="AE685" s="533"/>
      <c r="AG685" s="533"/>
      <c r="AI685" s="533"/>
      <c r="AK685" s="202"/>
    </row>
    <row r="686" spans="4:37" ht="12.75" customHeight="1" outlineLevel="1">
      <c r="D686" s="106" t="str">
        <f>'Line Items'!D979</f>
        <v>ME217 - EMU - Class 350/3 Angel - motor car</v>
      </c>
      <c r="E686" s="89"/>
      <c r="F686" s="107" t="str">
        <f t="shared" si="275"/>
        <v>000 Veh Miles</v>
      </c>
      <c r="G686" s="173"/>
      <c r="H686" s="173"/>
      <c r="I686" s="173"/>
      <c r="J686" s="173"/>
      <c r="K686" s="173"/>
      <c r="L686" s="173"/>
      <c r="M686" s="173"/>
      <c r="N686" s="173"/>
      <c r="O686" s="173"/>
      <c r="P686" s="173"/>
      <c r="Q686" s="173"/>
      <c r="R686" s="173"/>
      <c r="S686" s="173"/>
      <c r="T686" s="173"/>
      <c r="U686" s="173"/>
      <c r="V686" s="173"/>
      <c r="W686" s="173"/>
      <c r="X686" s="173"/>
      <c r="Y686" s="173"/>
      <c r="Z686" s="173"/>
      <c r="AA686" s="173"/>
      <c r="AB686" s="173"/>
      <c r="AC686" s="174"/>
      <c r="AE686" s="533"/>
      <c r="AG686" s="533"/>
      <c r="AI686" s="533"/>
      <c r="AK686" s="202"/>
    </row>
    <row r="687" spans="4:37" ht="12.75" customHeight="1" outlineLevel="1">
      <c r="D687" s="106" t="str">
        <f>'Line Items'!D980</f>
        <v>ME217 - EMU - Class 350/3 Angel - trailer car</v>
      </c>
      <c r="E687" s="89"/>
      <c r="F687" s="107" t="str">
        <f t="shared" si="275"/>
        <v>000 Veh Miles</v>
      </c>
      <c r="G687" s="173"/>
      <c r="H687" s="173"/>
      <c r="I687" s="173"/>
      <c r="J687" s="173"/>
      <c r="K687" s="173"/>
      <c r="L687" s="173"/>
      <c r="M687" s="173"/>
      <c r="N687" s="173"/>
      <c r="O687" s="173"/>
      <c r="P687" s="173"/>
      <c r="Q687" s="173"/>
      <c r="R687" s="173"/>
      <c r="S687" s="173"/>
      <c r="T687" s="173"/>
      <c r="U687" s="173"/>
      <c r="V687" s="173"/>
      <c r="W687" s="173"/>
      <c r="X687" s="173"/>
      <c r="Y687" s="173"/>
      <c r="Z687" s="173"/>
      <c r="AA687" s="173"/>
      <c r="AB687" s="173"/>
      <c r="AC687" s="174"/>
      <c r="AE687" s="533"/>
      <c r="AG687" s="533"/>
      <c r="AI687" s="533"/>
      <c r="AK687" s="202"/>
    </row>
    <row r="688" spans="4:37" ht="12.75" customHeight="1" outlineLevel="1">
      <c r="D688" s="106" t="str">
        <f>'Line Items'!D981</f>
        <v>ME211 - EMU - Class 319 Porterbrook - motor car</v>
      </c>
      <c r="E688" s="89"/>
      <c r="F688" s="107" t="str">
        <f t="shared" si="275"/>
        <v>000 Veh Miles</v>
      </c>
      <c r="G688" s="173"/>
      <c r="H688" s="173"/>
      <c r="I688" s="173"/>
      <c r="J688" s="173"/>
      <c r="K688" s="173"/>
      <c r="L688" s="173"/>
      <c r="M688" s="173"/>
      <c r="N688" s="173"/>
      <c r="O688" s="173"/>
      <c r="P688" s="173"/>
      <c r="Q688" s="173"/>
      <c r="R688" s="173"/>
      <c r="S688" s="173"/>
      <c r="T688" s="173"/>
      <c r="U688" s="173"/>
      <c r="V688" s="173"/>
      <c r="W688" s="173"/>
      <c r="X688" s="173"/>
      <c r="Y688" s="173"/>
      <c r="Z688" s="173"/>
      <c r="AA688" s="173"/>
      <c r="AB688" s="173"/>
      <c r="AC688" s="174"/>
      <c r="AE688" s="533"/>
      <c r="AG688" s="533"/>
      <c r="AI688" s="533"/>
      <c r="AK688" s="202"/>
    </row>
    <row r="689" spans="4:37" ht="12.75" customHeight="1" outlineLevel="1">
      <c r="D689" s="106" t="str">
        <f>'Line Items'!D982</f>
        <v>ME211 - EMU - Class 319 Porterbrook - trailer car</v>
      </c>
      <c r="E689" s="89"/>
      <c r="F689" s="107" t="str">
        <f t="shared" si="275"/>
        <v>000 Veh Miles</v>
      </c>
      <c r="G689" s="173"/>
      <c r="H689" s="173"/>
      <c r="I689" s="173"/>
      <c r="J689" s="173"/>
      <c r="K689" s="173"/>
      <c r="L689" s="173"/>
      <c r="M689" s="173"/>
      <c r="N689" s="173"/>
      <c r="O689" s="173"/>
      <c r="P689" s="173"/>
      <c r="Q689" s="173"/>
      <c r="R689" s="173"/>
      <c r="S689" s="173"/>
      <c r="T689" s="173"/>
      <c r="U689" s="173"/>
      <c r="V689" s="173"/>
      <c r="W689" s="173"/>
      <c r="X689" s="173"/>
      <c r="Y689" s="173"/>
      <c r="Z689" s="173"/>
      <c r="AA689" s="173"/>
      <c r="AB689" s="173"/>
      <c r="AC689" s="174"/>
      <c r="AE689" s="533"/>
      <c r="AG689" s="533"/>
      <c r="AI689" s="533"/>
      <c r="AK689" s="202"/>
    </row>
    <row r="690" spans="4:37" ht="12.75" customHeight="1" outlineLevel="1">
      <c r="D690" s="106" t="str">
        <f>'Line Items'!D983</f>
        <v>[Rolling Stock - Vehicles Line 22]</v>
      </c>
      <c r="E690" s="89"/>
      <c r="F690" s="107" t="str">
        <f t="shared" si="275"/>
        <v>000 Veh Miles</v>
      </c>
      <c r="G690" s="173"/>
      <c r="H690" s="173"/>
      <c r="I690" s="173"/>
      <c r="J690" s="173"/>
      <c r="K690" s="173"/>
      <c r="L690" s="173"/>
      <c r="M690" s="173"/>
      <c r="N690" s="173"/>
      <c r="O690" s="173"/>
      <c r="P690" s="173"/>
      <c r="Q690" s="173"/>
      <c r="R690" s="173"/>
      <c r="S690" s="173"/>
      <c r="T690" s="173"/>
      <c r="U690" s="173"/>
      <c r="V690" s="173"/>
      <c r="W690" s="173"/>
      <c r="X690" s="173"/>
      <c r="Y690" s="173"/>
      <c r="Z690" s="173"/>
      <c r="AA690" s="173"/>
      <c r="AB690" s="173"/>
      <c r="AC690" s="174"/>
      <c r="AE690" s="533"/>
      <c r="AG690" s="533"/>
      <c r="AI690" s="533"/>
      <c r="AK690" s="202"/>
    </row>
    <row r="691" spans="4:37" ht="12.75" customHeight="1" outlineLevel="1">
      <c r="D691" s="106" t="str">
        <f>'Line Items'!D984</f>
        <v>[Rolling Stock - Vehicles Line 23]</v>
      </c>
      <c r="E691" s="89"/>
      <c r="F691" s="107" t="str">
        <f t="shared" si="275"/>
        <v>000 Veh Miles</v>
      </c>
      <c r="G691" s="173"/>
      <c r="H691" s="173"/>
      <c r="I691" s="173"/>
      <c r="J691" s="173"/>
      <c r="K691" s="173"/>
      <c r="L691" s="173"/>
      <c r="M691" s="173"/>
      <c r="N691" s="173"/>
      <c r="O691" s="173"/>
      <c r="P691" s="173"/>
      <c r="Q691" s="173"/>
      <c r="R691" s="173"/>
      <c r="S691" s="173"/>
      <c r="T691" s="173"/>
      <c r="U691" s="173"/>
      <c r="V691" s="173"/>
      <c r="W691" s="173"/>
      <c r="X691" s="173"/>
      <c r="Y691" s="173"/>
      <c r="Z691" s="173"/>
      <c r="AA691" s="173"/>
      <c r="AB691" s="173"/>
      <c r="AC691" s="174"/>
      <c r="AE691" s="533"/>
      <c r="AG691" s="533"/>
      <c r="AI691" s="533"/>
      <c r="AK691" s="202"/>
    </row>
    <row r="692" spans="4:37" ht="12.75" customHeight="1" outlineLevel="1">
      <c r="D692" s="106" t="str">
        <f>'Line Items'!D985</f>
        <v>[Rolling Stock - Vehicles Line 24]</v>
      </c>
      <c r="E692" s="89"/>
      <c r="F692" s="107" t="str">
        <f t="shared" si="275"/>
        <v>000 Veh Miles</v>
      </c>
      <c r="G692" s="173"/>
      <c r="H692" s="173"/>
      <c r="I692" s="173"/>
      <c r="J692" s="173"/>
      <c r="K692" s="173"/>
      <c r="L692" s="173"/>
      <c r="M692" s="173"/>
      <c r="N692" s="173"/>
      <c r="O692" s="173"/>
      <c r="P692" s="173"/>
      <c r="Q692" s="173"/>
      <c r="R692" s="173"/>
      <c r="S692" s="173"/>
      <c r="T692" s="173"/>
      <c r="U692" s="173"/>
      <c r="V692" s="173"/>
      <c r="W692" s="173"/>
      <c r="X692" s="173"/>
      <c r="Y692" s="173"/>
      <c r="Z692" s="173"/>
      <c r="AA692" s="173"/>
      <c r="AB692" s="173"/>
      <c r="AC692" s="174"/>
      <c r="AE692" s="533"/>
      <c r="AG692" s="533"/>
      <c r="AI692" s="533"/>
      <c r="AK692" s="202"/>
    </row>
    <row r="693" spans="4:37" ht="12.75" customHeight="1" outlineLevel="1">
      <c r="D693" s="106" t="str">
        <f>'Line Items'!D986</f>
        <v>[Rolling Stock - Vehicles Line 25]</v>
      </c>
      <c r="E693" s="89"/>
      <c r="F693" s="107" t="str">
        <f t="shared" si="275"/>
        <v>000 Veh Miles</v>
      </c>
      <c r="G693" s="173"/>
      <c r="H693" s="173"/>
      <c r="I693" s="173"/>
      <c r="J693" s="173"/>
      <c r="K693" s="173"/>
      <c r="L693" s="173"/>
      <c r="M693" s="173"/>
      <c r="N693" s="173"/>
      <c r="O693" s="173"/>
      <c r="P693" s="173"/>
      <c r="Q693" s="173"/>
      <c r="R693" s="173"/>
      <c r="S693" s="173"/>
      <c r="T693" s="173"/>
      <c r="U693" s="173"/>
      <c r="V693" s="173"/>
      <c r="W693" s="173"/>
      <c r="X693" s="173"/>
      <c r="Y693" s="173"/>
      <c r="Z693" s="173"/>
      <c r="AA693" s="173"/>
      <c r="AB693" s="173"/>
      <c r="AC693" s="174"/>
      <c r="AE693" s="533"/>
      <c r="AG693" s="533"/>
      <c r="AI693" s="533"/>
      <c r="AK693" s="202"/>
    </row>
    <row r="694" spans="4:37" ht="12.75" customHeight="1" outlineLevel="1">
      <c r="D694" s="106" t="str">
        <f>'Line Items'!D987</f>
        <v>[Rolling Stock - Vehicles Line 26]</v>
      </c>
      <c r="E694" s="89"/>
      <c r="F694" s="107" t="str">
        <f t="shared" si="275"/>
        <v>000 Veh Miles</v>
      </c>
      <c r="G694" s="173"/>
      <c r="H694" s="173"/>
      <c r="I694" s="173"/>
      <c r="J694" s="173"/>
      <c r="K694" s="173"/>
      <c r="L694" s="173"/>
      <c r="M694" s="173"/>
      <c r="N694" s="173"/>
      <c r="O694" s="173"/>
      <c r="P694" s="173"/>
      <c r="Q694" s="173"/>
      <c r="R694" s="173"/>
      <c r="S694" s="173"/>
      <c r="T694" s="173"/>
      <c r="U694" s="173"/>
      <c r="V694" s="173"/>
      <c r="W694" s="173"/>
      <c r="X694" s="173"/>
      <c r="Y694" s="173"/>
      <c r="Z694" s="173"/>
      <c r="AA694" s="173"/>
      <c r="AB694" s="173"/>
      <c r="AC694" s="174"/>
      <c r="AE694" s="533"/>
      <c r="AG694" s="533"/>
      <c r="AI694" s="533"/>
      <c r="AK694" s="202"/>
    </row>
    <row r="695" spans="4:37" ht="12.75" customHeight="1" outlineLevel="1">
      <c r="D695" s="106" t="str">
        <f>'Line Items'!D988</f>
        <v>[Rolling Stock - Vehicles Line 27]</v>
      </c>
      <c r="E695" s="89"/>
      <c r="F695" s="107" t="str">
        <f t="shared" si="275"/>
        <v>000 Veh Miles</v>
      </c>
      <c r="G695" s="173"/>
      <c r="H695" s="173"/>
      <c r="I695" s="173"/>
      <c r="J695" s="173"/>
      <c r="K695" s="173"/>
      <c r="L695" s="173"/>
      <c r="M695" s="173"/>
      <c r="N695" s="173"/>
      <c r="O695" s="173"/>
      <c r="P695" s="173"/>
      <c r="Q695" s="173"/>
      <c r="R695" s="173"/>
      <c r="S695" s="173"/>
      <c r="T695" s="173"/>
      <c r="U695" s="173"/>
      <c r="V695" s="173"/>
      <c r="W695" s="173"/>
      <c r="X695" s="173"/>
      <c r="Y695" s="173"/>
      <c r="Z695" s="173"/>
      <c r="AA695" s="173"/>
      <c r="AB695" s="173"/>
      <c r="AC695" s="174"/>
      <c r="AE695" s="533"/>
      <c r="AG695" s="533"/>
      <c r="AI695" s="533"/>
      <c r="AK695" s="202"/>
    </row>
    <row r="696" spans="4:37" ht="12.75" customHeight="1" outlineLevel="1">
      <c r="D696" s="106" t="str">
        <f>'Line Items'!D989</f>
        <v>[Rolling Stock - Vehicles Line 28]</v>
      </c>
      <c r="E696" s="89"/>
      <c r="F696" s="107" t="str">
        <f t="shared" si="275"/>
        <v>000 Veh Miles</v>
      </c>
      <c r="G696" s="173"/>
      <c r="H696" s="173"/>
      <c r="I696" s="173"/>
      <c r="J696" s="173"/>
      <c r="K696" s="173"/>
      <c r="L696" s="173"/>
      <c r="M696" s="173"/>
      <c r="N696" s="173"/>
      <c r="O696" s="173"/>
      <c r="P696" s="173"/>
      <c r="Q696" s="173"/>
      <c r="R696" s="173"/>
      <c r="S696" s="173"/>
      <c r="T696" s="173"/>
      <c r="U696" s="173"/>
      <c r="V696" s="173"/>
      <c r="W696" s="173"/>
      <c r="X696" s="173"/>
      <c r="Y696" s="173"/>
      <c r="Z696" s="173"/>
      <c r="AA696" s="173"/>
      <c r="AB696" s="173"/>
      <c r="AC696" s="174"/>
      <c r="AE696" s="533"/>
      <c r="AG696" s="533"/>
      <c r="AI696" s="533"/>
      <c r="AK696" s="202"/>
    </row>
    <row r="697" spans="4:37" ht="12.75" customHeight="1" outlineLevel="1">
      <c r="D697" s="106" t="str">
        <f>'Line Items'!D990</f>
        <v>[Rolling Stock - Vehicles Line 29]</v>
      </c>
      <c r="E697" s="89"/>
      <c r="F697" s="107" t="str">
        <f t="shared" si="275"/>
        <v>000 Veh Miles</v>
      </c>
      <c r="G697" s="173"/>
      <c r="H697" s="173"/>
      <c r="I697" s="173"/>
      <c r="J697" s="173"/>
      <c r="K697" s="173"/>
      <c r="L697" s="173"/>
      <c r="M697" s="173"/>
      <c r="N697" s="173"/>
      <c r="O697" s="173"/>
      <c r="P697" s="173"/>
      <c r="Q697" s="173"/>
      <c r="R697" s="173"/>
      <c r="S697" s="173"/>
      <c r="T697" s="173"/>
      <c r="U697" s="173"/>
      <c r="V697" s="173"/>
      <c r="W697" s="173"/>
      <c r="X697" s="173"/>
      <c r="Y697" s="173"/>
      <c r="Z697" s="173"/>
      <c r="AA697" s="173"/>
      <c r="AB697" s="173"/>
      <c r="AC697" s="174"/>
      <c r="AE697" s="533"/>
      <c r="AG697" s="533"/>
      <c r="AI697" s="533"/>
      <c r="AK697" s="202"/>
    </row>
    <row r="698" spans="4:37" ht="12.75" customHeight="1" outlineLevel="1">
      <c r="D698" s="106" t="str">
        <f>'Line Items'!D991</f>
        <v>[Rolling Stock - Vehicles Line 30]</v>
      </c>
      <c r="E698" s="89"/>
      <c r="F698" s="107" t="str">
        <f t="shared" si="275"/>
        <v>000 Veh Miles</v>
      </c>
      <c r="G698" s="173"/>
      <c r="H698" s="173"/>
      <c r="I698" s="173"/>
      <c r="J698" s="173"/>
      <c r="K698" s="173"/>
      <c r="L698" s="173"/>
      <c r="M698" s="173"/>
      <c r="N698" s="173"/>
      <c r="O698" s="173"/>
      <c r="P698" s="173"/>
      <c r="Q698" s="173"/>
      <c r="R698" s="173"/>
      <c r="S698" s="173"/>
      <c r="T698" s="173"/>
      <c r="U698" s="173"/>
      <c r="V698" s="173"/>
      <c r="W698" s="173"/>
      <c r="X698" s="173"/>
      <c r="Y698" s="173"/>
      <c r="Z698" s="173"/>
      <c r="AA698" s="173"/>
      <c r="AB698" s="173"/>
      <c r="AC698" s="174"/>
      <c r="AE698" s="533"/>
      <c r="AG698" s="533"/>
      <c r="AI698" s="533"/>
      <c r="AK698" s="202"/>
    </row>
    <row r="699" spans="4:37" ht="12.75" customHeight="1" outlineLevel="1">
      <c r="D699" s="106" t="str">
        <f>'Line Items'!D992</f>
        <v>[Rolling Stock - Vehicles Line 31]</v>
      </c>
      <c r="E699" s="89"/>
      <c r="F699" s="107" t="str">
        <f t="shared" si="275"/>
        <v>000 Veh Miles</v>
      </c>
      <c r="G699" s="173"/>
      <c r="H699" s="173"/>
      <c r="I699" s="173"/>
      <c r="J699" s="173"/>
      <c r="K699" s="173"/>
      <c r="L699" s="173"/>
      <c r="M699" s="173"/>
      <c r="N699" s="173"/>
      <c r="O699" s="173"/>
      <c r="P699" s="173"/>
      <c r="Q699" s="173"/>
      <c r="R699" s="173"/>
      <c r="S699" s="173"/>
      <c r="T699" s="173"/>
      <c r="U699" s="173"/>
      <c r="V699" s="173"/>
      <c r="W699" s="173"/>
      <c r="X699" s="173"/>
      <c r="Y699" s="173"/>
      <c r="Z699" s="173"/>
      <c r="AA699" s="173"/>
      <c r="AB699" s="173"/>
      <c r="AC699" s="174"/>
      <c r="AE699" s="533"/>
      <c r="AG699" s="533"/>
      <c r="AI699" s="533"/>
      <c r="AK699" s="202"/>
    </row>
    <row r="700" spans="4:37" ht="12.75" customHeight="1" outlineLevel="1">
      <c r="D700" s="106" t="str">
        <f>'Line Items'!D993</f>
        <v>[Rolling Stock - Vehicles Line 32]</v>
      </c>
      <c r="E700" s="89"/>
      <c r="F700" s="107" t="str">
        <f t="shared" si="275"/>
        <v>000 Veh Miles</v>
      </c>
      <c r="G700" s="173"/>
      <c r="H700" s="173"/>
      <c r="I700" s="173"/>
      <c r="J700" s="173"/>
      <c r="K700" s="173"/>
      <c r="L700" s="173"/>
      <c r="M700" s="173"/>
      <c r="N700" s="173"/>
      <c r="O700" s="173"/>
      <c r="P700" s="173"/>
      <c r="Q700" s="173"/>
      <c r="R700" s="173"/>
      <c r="S700" s="173"/>
      <c r="T700" s="173"/>
      <c r="U700" s="173"/>
      <c r="V700" s="173"/>
      <c r="W700" s="173"/>
      <c r="X700" s="173"/>
      <c r="Y700" s="173"/>
      <c r="Z700" s="173"/>
      <c r="AA700" s="173"/>
      <c r="AB700" s="173"/>
      <c r="AC700" s="174"/>
      <c r="AE700" s="533"/>
      <c r="AG700" s="533"/>
      <c r="AI700" s="533"/>
      <c r="AK700" s="202"/>
    </row>
    <row r="701" spans="4:37" ht="12.75" customHeight="1" outlineLevel="1">
      <c r="D701" s="106" t="str">
        <f>'Line Items'!D994</f>
        <v>[Rolling Stock - Vehicles Line 33]</v>
      </c>
      <c r="E701" s="89"/>
      <c r="F701" s="107" t="str">
        <f t="shared" si="275"/>
        <v>000 Veh Miles</v>
      </c>
      <c r="G701" s="173"/>
      <c r="H701" s="173"/>
      <c r="I701" s="173"/>
      <c r="J701" s="173"/>
      <c r="K701" s="173"/>
      <c r="L701" s="173"/>
      <c r="M701" s="173"/>
      <c r="N701" s="173"/>
      <c r="O701" s="173"/>
      <c r="P701" s="173"/>
      <c r="Q701" s="173"/>
      <c r="R701" s="173"/>
      <c r="S701" s="173"/>
      <c r="T701" s="173"/>
      <c r="U701" s="173"/>
      <c r="V701" s="173"/>
      <c r="W701" s="173"/>
      <c r="X701" s="173"/>
      <c r="Y701" s="173"/>
      <c r="Z701" s="173"/>
      <c r="AA701" s="173"/>
      <c r="AB701" s="173"/>
      <c r="AC701" s="174"/>
      <c r="AE701" s="533"/>
      <c r="AG701" s="533"/>
      <c r="AI701" s="533"/>
      <c r="AK701" s="202"/>
    </row>
    <row r="702" spans="4:37" ht="12.75" customHeight="1" outlineLevel="1">
      <c r="D702" s="106" t="str">
        <f>'Line Items'!D995</f>
        <v>[Rolling Stock - Vehicles Line 34]</v>
      </c>
      <c r="E702" s="89"/>
      <c r="F702" s="107" t="str">
        <f t="shared" si="275"/>
        <v>000 Veh Miles</v>
      </c>
      <c r="G702" s="173"/>
      <c r="H702" s="173"/>
      <c r="I702" s="173"/>
      <c r="J702" s="173"/>
      <c r="K702" s="173"/>
      <c r="L702" s="173"/>
      <c r="M702" s="173"/>
      <c r="N702" s="173"/>
      <c r="O702" s="173"/>
      <c r="P702" s="173"/>
      <c r="Q702" s="173"/>
      <c r="R702" s="173"/>
      <c r="S702" s="173"/>
      <c r="T702" s="173"/>
      <c r="U702" s="173"/>
      <c r="V702" s="173"/>
      <c r="W702" s="173"/>
      <c r="X702" s="173"/>
      <c r="Y702" s="173"/>
      <c r="Z702" s="173"/>
      <c r="AA702" s="173"/>
      <c r="AB702" s="173"/>
      <c r="AC702" s="174"/>
      <c r="AE702" s="533"/>
      <c r="AG702" s="533"/>
      <c r="AI702" s="533"/>
      <c r="AK702" s="202"/>
    </row>
    <row r="703" spans="4:37" ht="12.75" customHeight="1" outlineLevel="1">
      <c r="D703" s="106" t="str">
        <f>'Line Items'!D996</f>
        <v>[Rolling Stock - Vehicles Line 35]</v>
      </c>
      <c r="E703" s="89"/>
      <c r="F703" s="107" t="str">
        <f t="shared" si="275"/>
        <v>000 Veh Miles</v>
      </c>
      <c r="G703" s="173"/>
      <c r="H703" s="173"/>
      <c r="I703" s="173"/>
      <c r="J703" s="173"/>
      <c r="K703" s="173"/>
      <c r="L703" s="173"/>
      <c r="M703" s="173"/>
      <c r="N703" s="173"/>
      <c r="O703" s="173"/>
      <c r="P703" s="173"/>
      <c r="Q703" s="173"/>
      <c r="R703" s="173"/>
      <c r="S703" s="173"/>
      <c r="T703" s="173"/>
      <c r="U703" s="173"/>
      <c r="V703" s="173"/>
      <c r="W703" s="173"/>
      <c r="X703" s="173"/>
      <c r="Y703" s="173"/>
      <c r="Z703" s="173"/>
      <c r="AA703" s="173"/>
      <c r="AB703" s="173"/>
      <c r="AC703" s="174"/>
      <c r="AE703" s="533"/>
      <c r="AG703" s="533"/>
      <c r="AI703" s="533"/>
      <c r="AK703" s="202"/>
    </row>
    <row r="704" spans="4:37" ht="12.75" customHeight="1" outlineLevel="1">
      <c r="D704" s="106" t="str">
        <f>'Line Items'!D997</f>
        <v>[Rolling Stock - Vehicles Line 36]</v>
      </c>
      <c r="E704" s="89"/>
      <c r="F704" s="107" t="str">
        <f t="shared" si="275"/>
        <v>000 Veh Miles</v>
      </c>
      <c r="G704" s="173"/>
      <c r="H704" s="173"/>
      <c r="I704" s="173"/>
      <c r="J704" s="173"/>
      <c r="K704" s="173"/>
      <c r="L704" s="173"/>
      <c r="M704" s="173"/>
      <c r="N704" s="173"/>
      <c r="O704" s="173"/>
      <c r="P704" s="173"/>
      <c r="Q704" s="173"/>
      <c r="R704" s="173"/>
      <c r="S704" s="173"/>
      <c r="T704" s="173"/>
      <c r="U704" s="173"/>
      <c r="V704" s="173"/>
      <c r="W704" s="173"/>
      <c r="X704" s="173"/>
      <c r="Y704" s="173"/>
      <c r="Z704" s="173"/>
      <c r="AA704" s="173"/>
      <c r="AB704" s="173"/>
      <c r="AC704" s="174"/>
      <c r="AE704" s="533"/>
      <c r="AG704" s="533"/>
      <c r="AI704" s="533"/>
      <c r="AK704" s="202"/>
    </row>
    <row r="705" spans="4:37" ht="12.75" customHeight="1" outlineLevel="1">
      <c r="D705" s="106" t="str">
        <f>'Line Items'!D998</f>
        <v>[Rolling Stock - Vehicles Line 37]</v>
      </c>
      <c r="E705" s="89"/>
      <c r="F705" s="107" t="str">
        <f t="shared" si="275"/>
        <v>000 Veh Miles</v>
      </c>
      <c r="G705" s="173"/>
      <c r="H705" s="173"/>
      <c r="I705" s="173"/>
      <c r="J705" s="173"/>
      <c r="K705" s="173"/>
      <c r="L705" s="173"/>
      <c r="M705" s="173"/>
      <c r="N705" s="173"/>
      <c r="O705" s="173"/>
      <c r="P705" s="173"/>
      <c r="Q705" s="173"/>
      <c r="R705" s="173"/>
      <c r="S705" s="173"/>
      <c r="T705" s="173"/>
      <c r="U705" s="173"/>
      <c r="V705" s="173"/>
      <c r="W705" s="173"/>
      <c r="X705" s="173"/>
      <c r="Y705" s="173"/>
      <c r="Z705" s="173"/>
      <c r="AA705" s="173"/>
      <c r="AB705" s="173"/>
      <c r="AC705" s="174"/>
      <c r="AE705" s="533"/>
      <c r="AG705" s="533"/>
      <c r="AI705" s="533"/>
      <c r="AK705" s="202"/>
    </row>
    <row r="706" spans="4:37" ht="12.75" customHeight="1" outlineLevel="1">
      <c r="D706" s="106" t="str">
        <f>'Line Items'!D999</f>
        <v>[Rolling Stock - Vehicles Line 38]</v>
      </c>
      <c r="E706" s="89"/>
      <c r="F706" s="107" t="str">
        <f t="shared" si="275"/>
        <v>000 Veh Miles</v>
      </c>
      <c r="G706" s="173"/>
      <c r="H706" s="173"/>
      <c r="I706" s="173"/>
      <c r="J706" s="173"/>
      <c r="K706" s="173"/>
      <c r="L706" s="173"/>
      <c r="M706" s="173"/>
      <c r="N706" s="173"/>
      <c r="O706" s="173"/>
      <c r="P706" s="173"/>
      <c r="Q706" s="173"/>
      <c r="R706" s="173"/>
      <c r="S706" s="173"/>
      <c r="T706" s="173"/>
      <c r="U706" s="173"/>
      <c r="V706" s="173"/>
      <c r="W706" s="173"/>
      <c r="X706" s="173"/>
      <c r="Y706" s="173"/>
      <c r="Z706" s="173"/>
      <c r="AA706" s="173"/>
      <c r="AB706" s="173"/>
      <c r="AC706" s="174"/>
      <c r="AE706" s="533"/>
      <c r="AG706" s="533"/>
      <c r="AI706" s="533"/>
      <c r="AK706" s="202"/>
    </row>
    <row r="707" spans="4:37" ht="12.75" customHeight="1" outlineLevel="1">
      <c r="D707" s="106" t="str">
        <f>'Line Items'!D1000</f>
        <v>[Rolling Stock - Vehicles Line 39]</v>
      </c>
      <c r="E707" s="89"/>
      <c r="F707" s="107" t="str">
        <f t="shared" si="275"/>
        <v>000 Veh Miles</v>
      </c>
      <c r="G707" s="173"/>
      <c r="H707" s="173"/>
      <c r="I707" s="173"/>
      <c r="J707" s="173"/>
      <c r="K707" s="173"/>
      <c r="L707" s="173"/>
      <c r="M707" s="173"/>
      <c r="N707" s="173"/>
      <c r="O707" s="173"/>
      <c r="P707" s="173"/>
      <c r="Q707" s="173"/>
      <c r="R707" s="173"/>
      <c r="S707" s="173"/>
      <c r="T707" s="173"/>
      <c r="U707" s="173"/>
      <c r="V707" s="173"/>
      <c r="W707" s="173"/>
      <c r="X707" s="173"/>
      <c r="Y707" s="173"/>
      <c r="Z707" s="173"/>
      <c r="AA707" s="173"/>
      <c r="AB707" s="173"/>
      <c r="AC707" s="174"/>
      <c r="AE707" s="533"/>
      <c r="AG707" s="533"/>
      <c r="AI707" s="533"/>
      <c r="AK707" s="202"/>
    </row>
    <row r="708" spans="4:37" ht="12.75" customHeight="1" outlineLevel="1">
      <c r="D708" s="106" t="str">
        <f>'Line Items'!D1001</f>
        <v>[Rolling Stock - Vehicles Line 40]</v>
      </c>
      <c r="E708" s="89"/>
      <c r="F708" s="107" t="str">
        <f t="shared" si="275"/>
        <v>000 Veh Miles</v>
      </c>
      <c r="G708" s="173"/>
      <c r="H708" s="173"/>
      <c r="I708" s="173"/>
      <c r="J708" s="173"/>
      <c r="K708" s="173"/>
      <c r="L708" s="173"/>
      <c r="M708" s="173"/>
      <c r="N708" s="173"/>
      <c r="O708" s="173"/>
      <c r="P708" s="173"/>
      <c r="Q708" s="173"/>
      <c r="R708" s="173"/>
      <c r="S708" s="173"/>
      <c r="T708" s="173"/>
      <c r="U708" s="173"/>
      <c r="V708" s="173"/>
      <c r="W708" s="173"/>
      <c r="X708" s="173"/>
      <c r="Y708" s="173"/>
      <c r="Z708" s="173"/>
      <c r="AA708" s="173"/>
      <c r="AB708" s="173"/>
      <c r="AC708" s="174"/>
      <c r="AE708" s="533"/>
      <c r="AG708" s="533"/>
      <c r="AI708" s="533"/>
      <c r="AK708" s="202"/>
    </row>
    <row r="709" spans="4:37" ht="12.75" customHeight="1" outlineLevel="1">
      <c r="D709" s="106" t="str">
        <f>'Line Items'!D1002</f>
        <v>[Rolling Stock - Vehicles Line 41]</v>
      </c>
      <c r="E709" s="89"/>
      <c r="F709" s="107" t="str">
        <f t="shared" si="275"/>
        <v>000 Veh Miles</v>
      </c>
      <c r="G709" s="173"/>
      <c r="H709" s="173"/>
      <c r="I709" s="173"/>
      <c r="J709" s="173"/>
      <c r="K709" s="173"/>
      <c r="L709" s="173"/>
      <c r="M709" s="173"/>
      <c r="N709" s="173"/>
      <c r="O709" s="173"/>
      <c r="P709" s="173"/>
      <c r="Q709" s="173"/>
      <c r="R709" s="173"/>
      <c r="S709" s="173"/>
      <c r="T709" s="173"/>
      <c r="U709" s="173"/>
      <c r="V709" s="173"/>
      <c r="W709" s="173"/>
      <c r="X709" s="173"/>
      <c r="Y709" s="173"/>
      <c r="Z709" s="173"/>
      <c r="AA709" s="173"/>
      <c r="AB709" s="173"/>
      <c r="AC709" s="174"/>
      <c r="AE709" s="533"/>
      <c r="AG709" s="533"/>
      <c r="AI709" s="533"/>
      <c r="AK709" s="202"/>
    </row>
    <row r="710" spans="4:37" ht="12.75" customHeight="1" outlineLevel="1">
      <c r="D710" s="106" t="str">
        <f>'Line Items'!D1003</f>
        <v>[Rolling Stock - Vehicles Line 42]</v>
      </c>
      <c r="E710" s="89"/>
      <c r="F710" s="107" t="str">
        <f t="shared" si="275"/>
        <v>000 Veh Miles</v>
      </c>
      <c r="G710" s="173"/>
      <c r="H710" s="173"/>
      <c r="I710" s="173"/>
      <c r="J710" s="173"/>
      <c r="K710" s="173"/>
      <c r="L710" s="173"/>
      <c r="M710" s="173"/>
      <c r="N710" s="173"/>
      <c r="O710" s="173"/>
      <c r="P710" s="173"/>
      <c r="Q710" s="173"/>
      <c r="R710" s="173"/>
      <c r="S710" s="173"/>
      <c r="T710" s="173"/>
      <c r="U710" s="173"/>
      <c r="V710" s="173"/>
      <c r="W710" s="173"/>
      <c r="X710" s="173"/>
      <c r="Y710" s="173"/>
      <c r="Z710" s="173"/>
      <c r="AA710" s="173"/>
      <c r="AB710" s="173"/>
      <c r="AC710" s="174"/>
      <c r="AE710" s="533"/>
      <c r="AG710" s="533"/>
      <c r="AI710" s="533"/>
      <c r="AK710" s="202"/>
    </row>
    <row r="711" spans="4:37" ht="12.75" customHeight="1" outlineLevel="1">
      <c r="D711" s="106" t="str">
        <f>'Line Items'!D1004</f>
        <v>[Rolling Stock - Vehicles Line 43]</v>
      </c>
      <c r="E711" s="89"/>
      <c r="F711" s="107" t="str">
        <f t="shared" si="275"/>
        <v>000 Veh Miles</v>
      </c>
      <c r="G711" s="173"/>
      <c r="H711" s="173"/>
      <c r="I711" s="173"/>
      <c r="J711" s="173"/>
      <c r="K711" s="173"/>
      <c r="L711" s="173"/>
      <c r="M711" s="173"/>
      <c r="N711" s="173"/>
      <c r="O711" s="173"/>
      <c r="P711" s="173"/>
      <c r="Q711" s="173"/>
      <c r="R711" s="173"/>
      <c r="S711" s="173"/>
      <c r="T711" s="173"/>
      <c r="U711" s="173"/>
      <c r="V711" s="173"/>
      <c r="W711" s="173"/>
      <c r="X711" s="173"/>
      <c r="Y711" s="173"/>
      <c r="Z711" s="173"/>
      <c r="AA711" s="173"/>
      <c r="AB711" s="173"/>
      <c r="AC711" s="174"/>
      <c r="AE711" s="533"/>
      <c r="AG711" s="533"/>
      <c r="AI711" s="533"/>
      <c r="AK711" s="202"/>
    </row>
    <row r="712" spans="4:37" ht="12.75" customHeight="1" outlineLevel="1">
      <c r="D712" s="106" t="str">
        <f>'Line Items'!D1005</f>
        <v>[Rolling Stock - Vehicles Line 44]</v>
      </c>
      <c r="E712" s="89"/>
      <c r="F712" s="107" t="str">
        <f t="shared" si="275"/>
        <v>000 Veh Miles</v>
      </c>
      <c r="G712" s="173"/>
      <c r="H712" s="173"/>
      <c r="I712" s="173"/>
      <c r="J712" s="173"/>
      <c r="K712" s="173"/>
      <c r="L712" s="173"/>
      <c r="M712" s="173"/>
      <c r="N712" s="173"/>
      <c r="O712" s="173"/>
      <c r="P712" s="173"/>
      <c r="Q712" s="173"/>
      <c r="R712" s="173"/>
      <c r="S712" s="173"/>
      <c r="T712" s="173"/>
      <c r="U712" s="173"/>
      <c r="V712" s="173"/>
      <c r="W712" s="173"/>
      <c r="X712" s="173"/>
      <c r="Y712" s="173"/>
      <c r="Z712" s="173"/>
      <c r="AA712" s="173"/>
      <c r="AB712" s="173"/>
      <c r="AC712" s="174"/>
      <c r="AE712" s="533"/>
      <c r="AG712" s="533"/>
      <c r="AI712" s="533"/>
      <c r="AK712" s="202"/>
    </row>
    <row r="713" spans="4:37" ht="12.75" customHeight="1" outlineLevel="1">
      <c r="D713" s="106" t="str">
        <f>'Line Items'!D1006</f>
        <v>[Rolling Stock - Vehicles Line 45]</v>
      </c>
      <c r="E713" s="89"/>
      <c r="F713" s="107" t="str">
        <f t="shared" si="275"/>
        <v>000 Veh Miles</v>
      </c>
      <c r="G713" s="173"/>
      <c r="H713" s="173"/>
      <c r="I713" s="173"/>
      <c r="J713" s="173"/>
      <c r="K713" s="173"/>
      <c r="L713" s="173"/>
      <c r="M713" s="173"/>
      <c r="N713" s="173"/>
      <c r="O713" s="173"/>
      <c r="P713" s="173"/>
      <c r="Q713" s="173"/>
      <c r="R713" s="173"/>
      <c r="S713" s="173"/>
      <c r="T713" s="173"/>
      <c r="U713" s="173"/>
      <c r="V713" s="173"/>
      <c r="W713" s="173"/>
      <c r="X713" s="173"/>
      <c r="Y713" s="173"/>
      <c r="Z713" s="173"/>
      <c r="AA713" s="173"/>
      <c r="AB713" s="173"/>
      <c r="AC713" s="174"/>
      <c r="AE713" s="533"/>
      <c r="AG713" s="533"/>
      <c r="AI713" s="533"/>
      <c r="AK713" s="202"/>
    </row>
    <row r="714" spans="4:37" ht="12.75" customHeight="1" outlineLevel="1">
      <c r="D714" s="106" t="str">
        <f>'Line Items'!D1007</f>
        <v>[Rolling Stock - Vehicles Line 46]</v>
      </c>
      <c r="E714" s="89"/>
      <c r="F714" s="107" t="str">
        <f t="shared" si="275"/>
        <v>000 Veh Miles</v>
      </c>
      <c r="G714" s="173"/>
      <c r="H714" s="173"/>
      <c r="I714" s="173"/>
      <c r="J714" s="173"/>
      <c r="K714" s="173"/>
      <c r="L714" s="173"/>
      <c r="M714" s="173"/>
      <c r="N714" s="173"/>
      <c r="O714" s="173"/>
      <c r="P714" s="173"/>
      <c r="Q714" s="173"/>
      <c r="R714" s="173"/>
      <c r="S714" s="173"/>
      <c r="T714" s="173"/>
      <c r="U714" s="173"/>
      <c r="V714" s="173"/>
      <c r="W714" s="173"/>
      <c r="X714" s="173"/>
      <c r="Y714" s="173"/>
      <c r="Z714" s="173"/>
      <c r="AA714" s="173"/>
      <c r="AB714" s="173"/>
      <c r="AC714" s="174"/>
      <c r="AE714" s="533"/>
      <c r="AG714" s="533"/>
      <c r="AI714" s="533"/>
      <c r="AK714" s="202"/>
    </row>
    <row r="715" spans="4:37" ht="12.75" customHeight="1" outlineLevel="1">
      <c r="D715" s="106" t="str">
        <f>'Line Items'!D1008</f>
        <v>[Rolling Stock - Vehicles Line 47]</v>
      </c>
      <c r="E715" s="89"/>
      <c r="F715" s="107" t="str">
        <f t="shared" si="275"/>
        <v>000 Veh Miles</v>
      </c>
      <c r="G715" s="173"/>
      <c r="H715" s="173"/>
      <c r="I715" s="173"/>
      <c r="J715" s="173"/>
      <c r="K715" s="173"/>
      <c r="L715" s="173"/>
      <c r="M715" s="173"/>
      <c r="N715" s="173"/>
      <c r="O715" s="173"/>
      <c r="P715" s="173"/>
      <c r="Q715" s="173"/>
      <c r="R715" s="173"/>
      <c r="S715" s="173"/>
      <c r="T715" s="173"/>
      <c r="U715" s="173"/>
      <c r="V715" s="173"/>
      <c r="W715" s="173"/>
      <c r="X715" s="173"/>
      <c r="Y715" s="173"/>
      <c r="Z715" s="173"/>
      <c r="AA715" s="173"/>
      <c r="AB715" s="173"/>
      <c r="AC715" s="174"/>
      <c r="AE715" s="533"/>
      <c r="AG715" s="533"/>
      <c r="AI715" s="533"/>
      <c r="AK715" s="202"/>
    </row>
    <row r="716" spans="4:37" ht="12.75" customHeight="1" outlineLevel="1">
      <c r="D716" s="106" t="str">
        <f>'Line Items'!D1009</f>
        <v>[Rolling Stock - Vehicles Line 48]</v>
      </c>
      <c r="E716" s="89"/>
      <c r="F716" s="107" t="str">
        <f t="shared" si="275"/>
        <v>000 Veh Miles</v>
      </c>
      <c r="G716" s="173"/>
      <c r="H716" s="173"/>
      <c r="I716" s="173"/>
      <c r="J716" s="173"/>
      <c r="K716" s="173"/>
      <c r="L716" s="173"/>
      <c r="M716" s="173"/>
      <c r="N716" s="173"/>
      <c r="O716" s="173"/>
      <c r="P716" s="173"/>
      <c r="Q716" s="173"/>
      <c r="R716" s="173"/>
      <c r="S716" s="173"/>
      <c r="T716" s="173"/>
      <c r="U716" s="173"/>
      <c r="V716" s="173"/>
      <c r="W716" s="173"/>
      <c r="X716" s="173"/>
      <c r="Y716" s="173"/>
      <c r="Z716" s="173"/>
      <c r="AA716" s="173"/>
      <c r="AB716" s="173"/>
      <c r="AC716" s="174"/>
      <c r="AE716" s="533"/>
      <c r="AG716" s="533"/>
      <c r="AI716" s="533"/>
      <c r="AK716" s="202"/>
    </row>
    <row r="717" spans="4:37" ht="12.75" customHeight="1" outlineLevel="1">
      <c r="D717" s="106" t="str">
        <f>'Line Items'!D1010</f>
        <v>[Rolling Stock - Vehicles Line 49]</v>
      </c>
      <c r="E717" s="89"/>
      <c r="F717" s="107" t="str">
        <f t="shared" si="275"/>
        <v>000 Veh Miles</v>
      </c>
      <c r="G717" s="173"/>
      <c r="H717" s="173"/>
      <c r="I717" s="173"/>
      <c r="J717" s="173"/>
      <c r="K717" s="173"/>
      <c r="L717" s="173"/>
      <c r="M717" s="173"/>
      <c r="N717" s="173"/>
      <c r="O717" s="173"/>
      <c r="P717" s="173"/>
      <c r="Q717" s="173"/>
      <c r="R717" s="173"/>
      <c r="S717" s="173"/>
      <c r="T717" s="173"/>
      <c r="U717" s="173"/>
      <c r="V717" s="173"/>
      <c r="W717" s="173"/>
      <c r="X717" s="173"/>
      <c r="Y717" s="173"/>
      <c r="Z717" s="173"/>
      <c r="AA717" s="173"/>
      <c r="AB717" s="173"/>
      <c r="AC717" s="174"/>
      <c r="AE717" s="533"/>
      <c r="AG717" s="533"/>
      <c r="AI717" s="533"/>
      <c r="AK717" s="202"/>
    </row>
    <row r="718" spans="4:37" ht="12.75" customHeight="1" outlineLevel="1">
      <c r="D718" s="106" t="str">
        <f>'Line Items'!D1011</f>
        <v>[Rolling Stock - Vehicles Line 50]</v>
      </c>
      <c r="E718" s="89"/>
      <c r="F718" s="107" t="str">
        <f t="shared" si="275"/>
        <v>000 Veh Miles</v>
      </c>
      <c r="G718" s="173"/>
      <c r="H718" s="173"/>
      <c r="I718" s="173"/>
      <c r="J718" s="173"/>
      <c r="K718" s="173"/>
      <c r="L718" s="173"/>
      <c r="M718" s="173"/>
      <c r="N718" s="173"/>
      <c r="O718" s="173"/>
      <c r="P718" s="173"/>
      <c r="Q718" s="173"/>
      <c r="R718" s="173"/>
      <c r="S718" s="173"/>
      <c r="T718" s="173"/>
      <c r="U718" s="173"/>
      <c r="V718" s="173"/>
      <c r="W718" s="173"/>
      <c r="X718" s="173"/>
      <c r="Y718" s="173"/>
      <c r="Z718" s="173"/>
      <c r="AA718" s="173"/>
      <c r="AB718" s="173"/>
      <c r="AC718" s="174"/>
      <c r="AE718" s="533"/>
      <c r="AG718" s="533"/>
      <c r="AI718" s="533"/>
      <c r="AK718" s="202"/>
    </row>
    <row r="719" spans="4:37" ht="12.75" customHeight="1" outlineLevel="1">
      <c r="D719" s="106" t="str">
        <f>'Line Items'!D1012</f>
        <v>[Rolling Stock - Vehicles Line 51]</v>
      </c>
      <c r="E719" s="89"/>
      <c r="F719" s="107" t="str">
        <f t="shared" si="275"/>
        <v>000 Veh Miles</v>
      </c>
      <c r="G719" s="173"/>
      <c r="H719" s="173"/>
      <c r="I719" s="173"/>
      <c r="J719" s="173"/>
      <c r="K719" s="173"/>
      <c r="L719" s="173"/>
      <c r="M719" s="173"/>
      <c r="N719" s="173"/>
      <c r="O719" s="173"/>
      <c r="P719" s="173"/>
      <c r="Q719" s="173"/>
      <c r="R719" s="173"/>
      <c r="S719" s="173"/>
      <c r="T719" s="173"/>
      <c r="U719" s="173"/>
      <c r="V719" s="173"/>
      <c r="W719" s="173"/>
      <c r="X719" s="173"/>
      <c r="Y719" s="173"/>
      <c r="Z719" s="173"/>
      <c r="AA719" s="173"/>
      <c r="AB719" s="173"/>
      <c r="AC719" s="174"/>
      <c r="AE719" s="533"/>
      <c r="AG719" s="533"/>
      <c r="AI719" s="533"/>
      <c r="AK719" s="202"/>
    </row>
    <row r="720" spans="4:37" ht="12.75" customHeight="1" outlineLevel="1">
      <c r="D720" s="106" t="str">
        <f>'Line Items'!D1013</f>
        <v>[Rolling Stock - Vehicles Line 52]</v>
      </c>
      <c r="E720" s="89"/>
      <c r="F720" s="107" t="str">
        <f t="shared" si="275"/>
        <v>000 Veh Miles</v>
      </c>
      <c r="G720" s="173"/>
      <c r="H720" s="173"/>
      <c r="I720" s="173"/>
      <c r="J720" s="173"/>
      <c r="K720" s="173"/>
      <c r="L720" s="173"/>
      <c r="M720" s="173"/>
      <c r="N720" s="173"/>
      <c r="O720" s="173"/>
      <c r="P720" s="173"/>
      <c r="Q720" s="173"/>
      <c r="R720" s="173"/>
      <c r="S720" s="173"/>
      <c r="T720" s="173"/>
      <c r="U720" s="173"/>
      <c r="V720" s="173"/>
      <c r="W720" s="173"/>
      <c r="X720" s="173"/>
      <c r="Y720" s="173"/>
      <c r="Z720" s="173"/>
      <c r="AA720" s="173"/>
      <c r="AB720" s="173"/>
      <c r="AC720" s="174"/>
      <c r="AE720" s="533"/>
      <c r="AG720" s="533"/>
      <c r="AI720" s="533"/>
      <c r="AK720" s="202"/>
    </row>
    <row r="721" spans="3:37" ht="12.75" customHeight="1" outlineLevel="1">
      <c r="D721" s="106" t="str">
        <f>'Line Items'!D1014</f>
        <v>[Rolling Stock - Vehicles Line 53]</v>
      </c>
      <c r="E721" s="89"/>
      <c r="F721" s="107" t="str">
        <f t="shared" si="275"/>
        <v>000 Veh Miles</v>
      </c>
      <c r="G721" s="173"/>
      <c r="H721" s="173"/>
      <c r="I721" s="173"/>
      <c r="J721" s="173"/>
      <c r="K721" s="173"/>
      <c r="L721" s="173"/>
      <c r="M721" s="173"/>
      <c r="N721" s="173"/>
      <c r="O721" s="173"/>
      <c r="P721" s="173"/>
      <c r="Q721" s="173"/>
      <c r="R721" s="173"/>
      <c r="S721" s="173"/>
      <c r="T721" s="173"/>
      <c r="U721" s="173"/>
      <c r="V721" s="173"/>
      <c r="W721" s="173"/>
      <c r="X721" s="173"/>
      <c r="Y721" s="173"/>
      <c r="Z721" s="173"/>
      <c r="AA721" s="173"/>
      <c r="AB721" s="173"/>
      <c r="AC721" s="174"/>
      <c r="AE721" s="533"/>
      <c r="AG721" s="533"/>
      <c r="AI721" s="533"/>
      <c r="AK721" s="202"/>
    </row>
    <row r="722" spans="3:37" ht="12.75" customHeight="1" outlineLevel="1">
      <c r="D722" s="106" t="str">
        <f>'Line Items'!D1015</f>
        <v>[Rolling Stock - Vehicles Line 54]</v>
      </c>
      <c r="E722" s="89"/>
      <c r="F722" s="107" t="str">
        <f t="shared" si="275"/>
        <v>000 Veh Miles</v>
      </c>
      <c r="G722" s="173"/>
      <c r="H722" s="173"/>
      <c r="I722" s="173"/>
      <c r="J722" s="173"/>
      <c r="K722" s="173"/>
      <c r="L722" s="173"/>
      <c r="M722" s="173"/>
      <c r="N722" s="173"/>
      <c r="O722" s="173"/>
      <c r="P722" s="173"/>
      <c r="Q722" s="173"/>
      <c r="R722" s="173"/>
      <c r="S722" s="173"/>
      <c r="T722" s="173"/>
      <c r="U722" s="173"/>
      <c r="V722" s="173"/>
      <c r="W722" s="173"/>
      <c r="X722" s="173"/>
      <c r="Y722" s="173"/>
      <c r="Z722" s="173"/>
      <c r="AA722" s="173"/>
      <c r="AB722" s="173"/>
      <c r="AC722" s="174"/>
      <c r="AE722" s="533"/>
      <c r="AG722" s="533"/>
      <c r="AI722" s="533"/>
      <c r="AK722" s="202"/>
    </row>
    <row r="723" spans="3:37" ht="12.75" customHeight="1" outlineLevel="1">
      <c r="D723" s="106" t="str">
        <f>'Line Items'!D1016</f>
        <v>[Rolling Stock - Vehicles Line 55]</v>
      </c>
      <c r="E723" s="89"/>
      <c r="F723" s="107" t="str">
        <f t="shared" si="275"/>
        <v>000 Veh Miles</v>
      </c>
      <c r="G723" s="173"/>
      <c r="H723" s="173"/>
      <c r="I723" s="173"/>
      <c r="J723" s="173"/>
      <c r="K723" s="173"/>
      <c r="L723" s="173"/>
      <c r="M723" s="173"/>
      <c r="N723" s="173"/>
      <c r="O723" s="173"/>
      <c r="P723" s="173"/>
      <c r="Q723" s="173"/>
      <c r="R723" s="173"/>
      <c r="S723" s="173"/>
      <c r="T723" s="173"/>
      <c r="U723" s="173"/>
      <c r="V723" s="173"/>
      <c r="W723" s="173"/>
      <c r="X723" s="173"/>
      <c r="Y723" s="173"/>
      <c r="Z723" s="173"/>
      <c r="AA723" s="173"/>
      <c r="AB723" s="173"/>
      <c r="AC723" s="174"/>
      <c r="AE723" s="533"/>
      <c r="AG723" s="533"/>
      <c r="AI723" s="533"/>
      <c r="AK723" s="202"/>
    </row>
    <row r="724" spans="3:37" ht="12.75" customHeight="1" outlineLevel="1">
      <c r="D724" s="106" t="str">
        <f>'Line Items'!D1017</f>
        <v>[Rolling Stock - Vehicles Line 56]</v>
      </c>
      <c r="E724" s="89"/>
      <c r="F724" s="107" t="str">
        <f t="shared" si="275"/>
        <v>000 Veh Miles</v>
      </c>
      <c r="G724" s="173"/>
      <c r="H724" s="173"/>
      <c r="I724" s="173"/>
      <c r="J724" s="173"/>
      <c r="K724" s="173"/>
      <c r="L724" s="173"/>
      <c r="M724" s="173"/>
      <c r="N724" s="173"/>
      <c r="O724" s="173"/>
      <c r="P724" s="173"/>
      <c r="Q724" s="173"/>
      <c r="R724" s="173"/>
      <c r="S724" s="173"/>
      <c r="T724" s="173"/>
      <c r="U724" s="173"/>
      <c r="V724" s="173"/>
      <c r="W724" s="173"/>
      <c r="X724" s="173"/>
      <c r="Y724" s="173"/>
      <c r="Z724" s="173"/>
      <c r="AA724" s="173"/>
      <c r="AB724" s="173"/>
      <c r="AC724" s="174"/>
      <c r="AE724" s="533"/>
      <c r="AG724" s="533"/>
      <c r="AI724" s="533"/>
      <c r="AK724" s="202"/>
    </row>
    <row r="725" spans="3:37" ht="12.75" customHeight="1" outlineLevel="1">
      <c r="D725" s="106" t="str">
        <f>'Line Items'!D1018</f>
        <v>[Rolling Stock - Vehicles Line 57]</v>
      </c>
      <c r="E725" s="89"/>
      <c r="F725" s="107" t="str">
        <f t="shared" si="275"/>
        <v>000 Veh Miles</v>
      </c>
      <c r="G725" s="173"/>
      <c r="H725" s="173"/>
      <c r="I725" s="173"/>
      <c r="J725" s="173"/>
      <c r="K725" s="173"/>
      <c r="L725" s="173"/>
      <c r="M725" s="173"/>
      <c r="N725" s="173"/>
      <c r="O725" s="173"/>
      <c r="P725" s="173"/>
      <c r="Q725" s="173"/>
      <c r="R725" s="173"/>
      <c r="S725" s="173"/>
      <c r="T725" s="173"/>
      <c r="U725" s="173"/>
      <c r="V725" s="173"/>
      <c r="W725" s="173"/>
      <c r="X725" s="173"/>
      <c r="Y725" s="173"/>
      <c r="Z725" s="173"/>
      <c r="AA725" s="173"/>
      <c r="AB725" s="173"/>
      <c r="AC725" s="174"/>
      <c r="AE725" s="533"/>
      <c r="AG725" s="533"/>
      <c r="AI725" s="533"/>
      <c r="AK725" s="202"/>
    </row>
    <row r="726" spans="3:37" ht="12.75" customHeight="1" outlineLevel="1">
      <c r="D726" s="106" t="str">
        <f>'Line Items'!D1019</f>
        <v>[Rolling Stock - Vehicles Line 58]</v>
      </c>
      <c r="E726" s="89"/>
      <c r="F726" s="107" t="str">
        <f t="shared" si="275"/>
        <v>000 Veh Miles</v>
      </c>
      <c r="G726" s="173"/>
      <c r="H726" s="173"/>
      <c r="I726" s="173"/>
      <c r="J726" s="173"/>
      <c r="K726" s="173"/>
      <c r="L726" s="173"/>
      <c r="M726" s="173"/>
      <c r="N726" s="173"/>
      <c r="O726" s="173"/>
      <c r="P726" s="173"/>
      <c r="Q726" s="173"/>
      <c r="R726" s="173"/>
      <c r="S726" s="173"/>
      <c r="T726" s="173"/>
      <c r="U726" s="173"/>
      <c r="V726" s="173"/>
      <c r="W726" s="173"/>
      <c r="X726" s="173"/>
      <c r="Y726" s="173"/>
      <c r="Z726" s="173"/>
      <c r="AA726" s="173"/>
      <c r="AB726" s="173"/>
      <c r="AC726" s="174"/>
      <c r="AE726" s="533"/>
      <c r="AG726" s="533"/>
      <c r="AI726" s="533"/>
      <c r="AK726" s="202"/>
    </row>
    <row r="727" spans="3:37" ht="12.75" customHeight="1" outlineLevel="1">
      <c r="D727" s="106" t="str">
        <f>'Line Items'!D1020</f>
        <v>[Rolling Stock - Vehicles Line 59]</v>
      </c>
      <c r="E727" s="89"/>
      <c r="F727" s="107" t="str">
        <f t="shared" si="275"/>
        <v>000 Veh Miles</v>
      </c>
      <c r="G727" s="173"/>
      <c r="H727" s="173"/>
      <c r="I727" s="173"/>
      <c r="J727" s="173"/>
      <c r="K727" s="173"/>
      <c r="L727" s="173"/>
      <c r="M727" s="173"/>
      <c r="N727" s="173"/>
      <c r="O727" s="173"/>
      <c r="P727" s="173"/>
      <c r="Q727" s="173"/>
      <c r="R727" s="173"/>
      <c r="S727" s="173"/>
      <c r="T727" s="173"/>
      <c r="U727" s="173"/>
      <c r="V727" s="173"/>
      <c r="W727" s="173"/>
      <c r="X727" s="173"/>
      <c r="Y727" s="173"/>
      <c r="Z727" s="173"/>
      <c r="AA727" s="173"/>
      <c r="AB727" s="173"/>
      <c r="AC727" s="174"/>
      <c r="AE727" s="533"/>
      <c r="AG727" s="533"/>
      <c r="AI727" s="533"/>
      <c r="AK727" s="202"/>
    </row>
    <row r="728" spans="3:37" ht="12.75" customHeight="1" outlineLevel="1">
      <c r="D728" s="117" t="str">
        <f>'Line Items'!D1021</f>
        <v>[Rolling Stock - Vehicles Line 60]</v>
      </c>
      <c r="E728" s="175"/>
      <c r="F728" s="118" t="str">
        <f>F727</f>
        <v>000 Veh Miles</v>
      </c>
      <c r="G728" s="176"/>
      <c r="H728" s="176"/>
      <c r="I728" s="176"/>
      <c r="J728" s="176"/>
      <c r="K728" s="176"/>
      <c r="L728" s="176"/>
      <c r="M728" s="176"/>
      <c r="N728" s="176"/>
      <c r="O728" s="176"/>
      <c r="P728" s="176"/>
      <c r="Q728" s="176"/>
      <c r="R728" s="176"/>
      <c r="S728" s="176"/>
      <c r="T728" s="176"/>
      <c r="U728" s="176"/>
      <c r="V728" s="176"/>
      <c r="W728" s="176"/>
      <c r="X728" s="176"/>
      <c r="Y728" s="176"/>
      <c r="Z728" s="176"/>
      <c r="AA728" s="176"/>
      <c r="AB728" s="176"/>
      <c r="AC728" s="177"/>
      <c r="AE728" s="534"/>
      <c r="AG728" s="534"/>
      <c r="AI728" s="534"/>
      <c r="AK728" s="195"/>
    </row>
    <row r="729" spans="3:37" ht="12.75" customHeight="1" outlineLevel="1">
      <c r="G729" s="90"/>
      <c r="H729" s="90"/>
      <c r="I729" s="90"/>
      <c r="J729" s="90"/>
      <c r="K729" s="90"/>
      <c r="L729" s="90"/>
      <c r="M729" s="90"/>
      <c r="N729" s="90"/>
      <c r="O729" s="90"/>
      <c r="P729" s="90"/>
      <c r="Q729" s="90"/>
      <c r="R729" s="90"/>
      <c r="S729" s="90"/>
      <c r="T729" s="90"/>
      <c r="U729" s="90"/>
      <c r="V729" s="90"/>
      <c r="W729" s="90"/>
      <c r="X729" s="90"/>
      <c r="Y729" s="90"/>
      <c r="Z729" s="90"/>
      <c r="AA729" s="90"/>
      <c r="AB729" s="90"/>
      <c r="AC729" s="90"/>
      <c r="AE729" s="90"/>
      <c r="AG729" s="90"/>
      <c r="AI729" s="90"/>
    </row>
    <row r="730" spans="3:37" ht="12.75" customHeight="1" outlineLevel="1">
      <c r="D730" s="216" t="str">
        <f>"Total "&amp;C668</f>
        <v>Total ECS Vehicle Mileage</v>
      </c>
      <c r="E730" s="217"/>
      <c r="F730" s="218" t="str">
        <f>F728</f>
        <v>000 Veh Miles</v>
      </c>
      <c r="G730" s="219">
        <f t="shared" ref="G730:AB730" si="276">SUM(G669:G728)</f>
        <v>0</v>
      </c>
      <c r="H730" s="219">
        <f t="shared" si="276"/>
        <v>0</v>
      </c>
      <c r="I730" s="219">
        <f t="shared" si="276"/>
        <v>0</v>
      </c>
      <c r="J730" s="219">
        <f t="shared" si="276"/>
        <v>0</v>
      </c>
      <c r="K730" s="219">
        <f t="shared" si="276"/>
        <v>0</v>
      </c>
      <c r="L730" s="219">
        <f t="shared" si="276"/>
        <v>0</v>
      </c>
      <c r="M730" s="219">
        <f t="shared" si="276"/>
        <v>0</v>
      </c>
      <c r="N730" s="219">
        <f t="shared" si="276"/>
        <v>0</v>
      </c>
      <c r="O730" s="219">
        <f t="shared" si="276"/>
        <v>0</v>
      </c>
      <c r="P730" s="219">
        <f t="shared" si="276"/>
        <v>0</v>
      </c>
      <c r="Q730" s="219">
        <f t="shared" si="276"/>
        <v>0</v>
      </c>
      <c r="R730" s="219">
        <f t="shared" si="276"/>
        <v>0</v>
      </c>
      <c r="S730" s="219">
        <f t="shared" si="276"/>
        <v>0</v>
      </c>
      <c r="T730" s="219">
        <f t="shared" si="276"/>
        <v>0</v>
      </c>
      <c r="U730" s="219">
        <f t="shared" si="276"/>
        <v>0</v>
      </c>
      <c r="V730" s="219">
        <f t="shared" si="276"/>
        <v>0</v>
      </c>
      <c r="W730" s="219">
        <f t="shared" si="276"/>
        <v>0</v>
      </c>
      <c r="X730" s="219">
        <f t="shared" si="276"/>
        <v>0</v>
      </c>
      <c r="Y730" s="219">
        <f t="shared" si="276"/>
        <v>0</v>
      </c>
      <c r="Z730" s="219">
        <f t="shared" si="276"/>
        <v>0</v>
      </c>
      <c r="AA730" s="219">
        <f t="shared" si="276"/>
        <v>0</v>
      </c>
      <c r="AB730" s="219">
        <f t="shared" si="276"/>
        <v>0</v>
      </c>
      <c r="AC730" s="220">
        <f t="shared" ref="AC730" si="277">SUM(AC669:AC728)</f>
        <v>0</v>
      </c>
      <c r="AE730" s="535">
        <f t="shared" ref="AE730" si="278">SUM(AE669:AE728)</f>
        <v>0</v>
      </c>
      <c r="AG730" s="535">
        <f t="shared" ref="AG730" si="279">SUM(AG669:AG728)</f>
        <v>0</v>
      </c>
      <c r="AI730" s="535">
        <f t="shared" ref="AI730" si="280">SUM(AI669:AI728)</f>
        <v>0</v>
      </c>
      <c r="AK730" s="222"/>
    </row>
    <row r="731" spans="3:37" ht="12.75" customHeight="1" outlineLevel="1">
      <c r="G731" s="90"/>
      <c r="H731" s="90"/>
      <c r="I731" s="90"/>
      <c r="J731" s="90"/>
      <c r="K731" s="90"/>
      <c r="L731" s="90"/>
      <c r="M731" s="90"/>
      <c r="N731" s="90"/>
      <c r="O731" s="90"/>
      <c r="P731" s="90"/>
      <c r="Q731" s="90"/>
      <c r="R731" s="90"/>
      <c r="S731" s="90"/>
      <c r="T731" s="90"/>
      <c r="U731" s="90"/>
      <c r="V731" s="90"/>
      <c r="W731" s="90"/>
      <c r="X731" s="90"/>
      <c r="Y731" s="90"/>
      <c r="Z731" s="90"/>
      <c r="AA731" s="90"/>
      <c r="AB731" s="90"/>
      <c r="AC731" s="90"/>
      <c r="AE731" s="90"/>
      <c r="AG731" s="90"/>
      <c r="AI731" s="90"/>
    </row>
    <row r="732" spans="3:37" ht="12.75" customHeight="1" outlineLevel="1">
      <c r="C732" s="138" t="s">
        <v>475</v>
      </c>
      <c r="G732" s="90"/>
      <c r="H732" s="90"/>
      <c r="I732" s="90"/>
      <c r="J732" s="90"/>
      <c r="K732" s="90"/>
      <c r="L732" s="90"/>
      <c r="M732" s="90"/>
      <c r="N732" s="90"/>
      <c r="O732" s="90"/>
      <c r="P732" s="90"/>
      <c r="Q732" s="90"/>
      <c r="R732" s="90"/>
      <c r="S732" s="90"/>
      <c r="T732" s="90"/>
      <c r="U732" s="90"/>
      <c r="V732" s="90"/>
      <c r="W732" s="90"/>
      <c r="X732" s="90"/>
      <c r="Y732" s="90"/>
      <c r="Z732" s="90"/>
      <c r="AA732" s="90"/>
      <c r="AB732" s="90"/>
      <c r="AC732" s="90"/>
      <c r="AE732" s="90"/>
      <c r="AG732" s="90"/>
      <c r="AI732" s="90"/>
    </row>
    <row r="733" spans="3:37" ht="12.75" customHeight="1" outlineLevel="1">
      <c r="D733" s="100" t="str">
        <f>'Line Items'!D1025</f>
        <v>ME202 - Class 150/1 Angel Trains</v>
      </c>
      <c r="E733" s="85"/>
      <c r="F733" s="101" t="s">
        <v>470</v>
      </c>
      <c r="G733" s="171"/>
      <c r="H733" s="171"/>
      <c r="I733" s="171"/>
      <c r="J733" s="171"/>
      <c r="K733" s="171"/>
      <c r="L733" s="171"/>
      <c r="M733" s="171"/>
      <c r="N733" s="171"/>
      <c r="O733" s="171"/>
      <c r="P733" s="171"/>
      <c r="Q733" s="171"/>
      <c r="R733" s="171"/>
      <c r="S733" s="171"/>
      <c r="T733" s="171"/>
      <c r="U733" s="171"/>
      <c r="V733" s="171"/>
      <c r="W733" s="171"/>
      <c r="X733" s="171"/>
      <c r="Y733" s="171"/>
      <c r="Z733" s="171"/>
      <c r="AA733" s="171"/>
      <c r="AB733" s="171"/>
      <c r="AC733" s="185"/>
      <c r="AE733" s="532"/>
      <c r="AG733" s="511"/>
      <c r="AI733" s="511"/>
      <c r="AK733" s="427"/>
    </row>
    <row r="734" spans="3:37" ht="12.75" customHeight="1" outlineLevel="1">
      <c r="D734" s="106" t="str">
        <f>'Line Items'!D1026</f>
        <v>ME203 - Class 153/1 Porterbrook</v>
      </c>
      <c r="E734" s="89"/>
      <c r="F734" s="107" t="str">
        <f t="shared" ref="F734:F791" si="281">F733</f>
        <v>000 Unit Miles</v>
      </c>
      <c r="G734" s="173"/>
      <c r="H734" s="173"/>
      <c r="I734" s="173"/>
      <c r="J734" s="173"/>
      <c r="K734" s="173"/>
      <c r="L734" s="173"/>
      <c r="M734" s="173"/>
      <c r="N734" s="173"/>
      <c r="O734" s="173"/>
      <c r="P734" s="173"/>
      <c r="Q734" s="173"/>
      <c r="R734" s="173"/>
      <c r="S734" s="173"/>
      <c r="T734" s="173"/>
      <c r="U734" s="173"/>
      <c r="V734" s="173"/>
      <c r="W734" s="173"/>
      <c r="X734" s="173"/>
      <c r="Y734" s="173"/>
      <c r="Z734" s="173"/>
      <c r="AA734" s="173"/>
      <c r="AB734" s="173"/>
      <c r="AC734" s="174"/>
      <c r="AE734" s="533"/>
      <c r="AG734" s="507"/>
      <c r="AI734" s="507"/>
      <c r="AK734" s="429"/>
    </row>
    <row r="735" spans="3:37" ht="12.75" customHeight="1" outlineLevel="1">
      <c r="D735" s="106" t="str">
        <f>'Line Items'!D1027</f>
        <v>ME206 - Class 170/5 Porterbrook</v>
      </c>
      <c r="E735" s="89"/>
      <c r="F735" s="107" t="str">
        <f t="shared" si="281"/>
        <v>000 Unit Miles</v>
      </c>
      <c r="G735" s="173"/>
      <c r="H735" s="173"/>
      <c r="I735" s="173"/>
      <c r="J735" s="173"/>
      <c r="K735" s="173"/>
      <c r="L735" s="173"/>
      <c r="M735" s="173"/>
      <c r="N735" s="173"/>
      <c r="O735" s="173"/>
      <c r="P735" s="173"/>
      <c r="Q735" s="173"/>
      <c r="R735" s="173"/>
      <c r="S735" s="173"/>
      <c r="T735" s="173"/>
      <c r="U735" s="173"/>
      <c r="V735" s="173"/>
      <c r="W735" s="173"/>
      <c r="X735" s="173"/>
      <c r="Y735" s="173"/>
      <c r="Z735" s="173"/>
      <c r="AA735" s="173"/>
      <c r="AB735" s="173"/>
      <c r="AC735" s="174"/>
      <c r="AE735" s="533"/>
      <c r="AG735" s="507"/>
      <c r="AI735" s="507"/>
      <c r="AK735" s="429"/>
    </row>
    <row r="736" spans="3:37" ht="12.75" customHeight="1" outlineLevel="1">
      <c r="D736" s="106" t="str">
        <f>'Line Items'!D1028</f>
        <v>ME207 - Class 170/6 Porterbrook</v>
      </c>
      <c r="E736" s="89"/>
      <c r="F736" s="107" t="str">
        <f t="shared" si="281"/>
        <v>000 Unit Miles</v>
      </c>
      <c r="G736" s="173"/>
      <c r="H736" s="173"/>
      <c r="I736" s="173"/>
      <c r="J736" s="173"/>
      <c r="K736" s="173"/>
      <c r="L736" s="173"/>
      <c r="M736" s="173"/>
      <c r="N736" s="173"/>
      <c r="O736" s="173"/>
      <c r="P736" s="173"/>
      <c r="Q736" s="173"/>
      <c r="R736" s="173"/>
      <c r="S736" s="173"/>
      <c r="T736" s="173"/>
      <c r="U736" s="173"/>
      <c r="V736" s="173"/>
      <c r="W736" s="173"/>
      <c r="X736" s="173"/>
      <c r="Y736" s="173"/>
      <c r="Z736" s="173"/>
      <c r="AA736" s="173"/>
      <c r="AB736" s="173"/>
      <c r="AC736" s="174"/>
      <c r="AE736" s="533"/>
      <c r="AG736" s="507"/>
      <c r="AI736" s="507"/>
      <c r="AK736" s="429"/>
    </row>
    <row r="737" spans="4:37" ht="12.75" customHeight="1" outlineLevel="1">
      <c r="D737" s="106" t="str">
        <f>'Line Items'!D1029</f>
        <v>ME208 - Class 172/2 Porterbrook</v>
      </c>
      <c r="E737" s="89"/>
      <c r="F737" s="107" t="str">
        <f t="shared" si="281"/>
        <v>000 Unit Miles</v>
      </c>
      <c r="G737" s="173"/>
      <c r="H737" s="173"/>
      <c r="I737" s="173"/>
      <c r="J737" s="173"/>
      <c r="K737" s="173"/>
      <c r="L737" s="173"/>
      <c r="M737" s="173"/>
      <c r="N737" s="173"/>
      <c r="O737" s="173"/>
      <c r="P737" s="173"/>
      <c r="Q737" s="173"/>
      <c r="R737" s="173"/>
      <c r="S737" s="173"/>
      <c r="T737" s="173"/>
      <c r="U737" s="173"/>
      <c r="V737" s="173"/>
      <c r="W737" s="173"/>
      <c r="X737" s="173"/>
      <c r="Y737" s="173"/>
      <c r="Z737" s="173"/>
      <c r="AA737" s="173"/>
      <c r="AB737" s="173"/>
      <c r="AC737" s="174"/>
      <c r="AE737" s="533"/>
      <c r="AG737" s="507"/>
      <c r="AI737" s="507"/>
      <c r="AK737" s="429"/>
    </row>
    <row r="738" spans="4:37" ht="12.75" customHeight="1" outlineLevel="1">
      <c r="D738" s="106" t="str">
        <f>'Line Items'!D1030</f>
        <v>ME209 - Class 172/3 Porterbrook</v>
      </c>
      <c r="E738" s="89"/>
      <c r="F738" s="107" t="str">
        <f t="shared" si="281"/>
        <v>000 Unit Miles</v>
      </c>
      <c r="G738" s="173"/>
      <c r="H738" s="173"/>
      <c r="I738" s="173"/>
      <c r="J738" s="173"/>
      <c r="K738" s="173"/>
      <c r="L738" s="173"/>
      <c r="M738" s="173"/>
      <c r="N738" s="173"/>
      <c r="O738" s="173"/>
      <c r="P738" s="173"/>
      <c r="Q738" s="173"/>
      <c r="R738" s="173"/>
      <c r="S738" s="173"/>
      <c r="T738" s="173"/>
      <c r="U738" s="173"/>
      <c r="V738" s="173"/>
      <c r="W738" s="173"/>
      <c r="X738" s="173"/>
      <c r="Y738" s="173"/>
      <c r="Z738" s="173"/>
      <c r="AA738" s="173"/>
      <c r="AB738" s="173"/>
      <c r="AC738" s="174"/>
      <c r="AE738" s="533"/>
      <c r="AG738" s="507"/>
      <c r="AI738" s="507"/>
      <c r="AK738" s="429"/>
    </row>
    <row r="739" spans="4:37" ht="12.75" customHeight="1" outlineLevel="1">
      <c r="D739" s="106" t="str">
        <f>'Line Items'!D1031</f>
        <v>ME216 - Class 139 PPM - Porterbrook</v>
      </c>
      <c r="E739" s="89"/>
      <c r="F739" s="107" t="str">
        <f t="shared" si="281"/>
        <v>000 Unit Miles</v>
      </c>
      <c r="G739" s="173"/>
      <c r="H739" s="173"/>
      <c r="I739" s="173"/>
      <c r="J739" s="173"/>
      <c r="K739" s="173"/>
      <c r="L739" s="173"/>
      <c r="M739" s="173"/>
      <c r="N739" s="173"/>
      <c r="O739" s="173"/>
      <c r="P739" s="173"/>
      <c r="Q739" s="173"/>
      <c r="R739" s="173"/>
      <c r="S739" s="173"/>
      <c r="T739" s="173"/>
      <c r="U739" s="173"/>
      <c r="V739" s="173"/>
      <c r="W739" s="173"/>
      <c r="X739" s="173"/>
      <c r="Y739" s="173"/>
      <c r="Z739" s="173"/>
      <c r="AA739" s="173"/>
      <c r="AB739" s="173"/>
      <c r="AC739" s="174"/>
      <c r="AE739" s="533"/>
      <c r="AG739" s="507"/>
      <c r="AI739" s="507"/>
      <c r="AK739" s="429"/>
    </row>
    <row r="740" spans="4:37" ht="12.75" customHeight="1" outlineLevel="1">
      <c r="D740" s="106" t="str">
        <f>'Line Items'!D1032</f>
        <v>ME211 - Class 321/4  HSBC</v>
      </c>
      <c r="E740" s="89"/>
      <c r="F740" s="107" t="str">
        <f t="shared" si="281"/>
        <v>000 Unit Miles</v>
      </c>
      <c r="G740" s="173"/>
      <c r="H740" s="173"/>
      <c r="I740" s="173"/>
      <c r="J740" s="173"/>
      <c r="K740" s="173"/>
      <c r="L740" s="173"/>
      <c r="M740" s="173"/>
      <c r="N740" s="173"/>
      <c r="O740" s="173"/>
      <c r="P740" s="173"/>
      <c r="Q740" s="173"/>
      <c r="R740" s="173"/>
      <c r="S740" s="173"/>
      <c r="T740" s="173"/>
      <c r="U740" s="173"/>
      <c r="V740" s="173"/>
      <c r="W740" s="173"/>
      <c r="X740" s="173"/>
      <c r="Y740" s="173"/>
      <c r="Z740" s="173"/>
      <c r="AA740" s="173"/>
      <c r="AB740" s="173"/>
      <c r="AC740" s="174"/>
      <c r="AE740" s="533"/>
      <c r="AG740" s="507"/>
      <c r="AI740" s="507"/>
      <c r="AK740" s="429"/>
    </row>
    <row r="741" spans="4:37" ht="12.75" customHeight="1" outlineLevel="1">
      <c r="D741" s="106" t="str">
        <f>'Line Items'!D1033</f>
        <v>ME212 - Class 323/3 Porterbrook</v>
      </c>
      <c r="E741" s="89"/>
      <c r="F741" s="107" t="str">
        <f t="shared" si="281"/>
        <v>000 Unit Miles</v>
      </c>
      <c r="G741" s="173"/>
      <c r="H741" s="173"/>
      <c r="I741" s="173"/>
      <c r="J741" s="173"/>
      <c r="K741" s="173"/>
      <c r="L741" s="173"/>
      <c r="M741" s="173"/>
      <c r="N741" s="173"/>
      <c r="O741" s="173"/>
      <c r="P741" s="173"/>
      <c r="Q741" s="173"/>
      <c r="R741" s="173"/>
      <c r="S741" s="173"/>
      <c r="T741" s="173"/>
      <c r="U741" s="173"/>
      <c r="V741" s="173"/>
      <c r="W741" s="173"/>
      <c r="X741" s="173"/>
      <c r="Y741" s="173"/>
      <c r="Z741" s="173"/>
      <c r="AA741" s="173"/>
      <c r="AB741" s="173"/>
      <c r="AC741" s="174"/>
      <c r="AE741" s="533"/>
      <c r="AG741" s="507"/>
      <c r="AI741" s="507"/>
      <c r="AK741" s="429"/>
    </row>
    <row r="742" spans="4:37" ht="12.75" customHeight="1" outlineLevel="1">
      <c r="D742" s="106" t="str">
        <f>'Line Items'!D1034</f>
        <v>ME215 - Class 323 Centro (Porterbrook)</v>
      </c>
      <c r="E742" s="89"/>
      <c r="F742" s="107" t="str">
        <f t="shared" si="281"/>
        <v>000 Unit Miles</v>
      </c>
      <c r="G742" s="173"/>
      <c r="H742" s="173"/>
      <c r="I742" s="173"/>
      <c r="J742" s="173"/>
      <c r="K742" s="173"/>
      <c r="L742" s="173"/>
      <c r="M742" s="173"/>
      <c r="N742" s="173"/>
      <c r="O742" s="173"/>
      <c r="P742" s="173"/>
      <c r="Q742" s="173"/>
      <c r="R742" s="173"/>
      <c r="S742" s="173"/>
      <c r="T742" s="173"/>
      <c r="U742" s="173"/>
      <c r="V742" s="173"/>
      <c r="W742" s="173"/>
      <c r="X742" s="173"/>
      <c r="Y742" s="173"/>
      <c r="Z742" s="173"/>
      <c r="AA742" s="173"/>
      <c r="AB742" s="173"/>
      <c r="AC742" s="174"/>
      <c r="AE742" s="533"/>
      <c r="AG742" s="507"/>
      <c r="AI742" s="507"/>
      <c r="AK742" s="429"/>
    </row>
    <row r="743" spans="4:37" ht="12.75" customHeight="1" outlineLevel="1">
      <c r="D743" s="106" t="str">
        <f>'Line Items'!D1035</f>
        <v>ME213 - Class 350/1 Angel Trains</v>
      </c>
      <c r="E743" s="89"/>
      <c r="F743" s="107" t="str">
        <f t="shared" si="281"/>
        <v>000 Unit Miles</v>
      </c>
      <c r="G743" s="173"/>
      <c r="H743" s="173"/>
      <c r="I743" s="173"/>
      <c r="J743" s="173"/>
      <c r="K743" s="173"/>
      <c r="L743" s="173"/>
      <c r="M743" s="173"/>
      <c r="N743" s="173"/>
      <c r="O743" s="173"/>
      <c r="P743" s="173"/>
      <c r="Q743" s="173"/>
      <c r="R743" s="173"/>
      <c r="S743" s="173"/>
      <c r="T743" s="173"/>
      <c r="U743" s="173"/>
      <c r="V743" s="173"/>
      <c r="W743" s="173"/>
      <c r="X743" s="173"/>
      <c r="Y743" s="173"/>
      <c r="Z743" s="173"/>
      <c r="AA743" s="173"/>
      <c r="AB743" s="173"/>
      <c r="AC743" s="174"/>
      <c r="AE743" s="533"/>
      <c r="AG743" s="507"/>
      <c r="AI743" s="507"/>
      <c r="AK743" s="429"/>
    </row>
    <row r="744" spans="4:37" ht="12.75" customHeight="1" outlineLevel="1">
      <c r="D744" s="106" t="str">
        <f>'Line Items'!D1036</f>
        <v>ME214 - Class 350/2 Porterbrook</v>
      </c>
      <c r="E744" s="89"/>
      <c r="F744" s="107" t="str">
        <f t="shared" si="281"/>
        <v>000 Unit Miles</v>
      </c>
      <c r="G744" s="173"/>
      <c r="H744" s="173"/>
      <c r="I744" s="173"/>
      <c r="J744" s="173"/>
      <c r="K744" s="173"/>
      <c r="L744" s="173"/>
      <c r="M744" s="173"/>
      <c r="N744" s="173"/>
      <c r="O744" s="173"/>
      <c r="P744" s="173"/>
      <c r="Q744" s="173"/>
      <c r="R744" s="173"/>
      <c r="S744" s="173"/>
      <c r="T744" s="173"/>
      <c r="U744" s="173"/>
      <c r="V744" s="173"/>
      <c r="W744" s="173"/>
      <c r="X744" s="173"/>
      <c r="Y744" s="173"/>
      <c r="Z744" s="173"/>
      <c r="AA744" s="173"/>
      <c r="AB744" s="173"/>
      <c r="AC744" s="174"/>
      <c r="AE744" s="533"/>
      <c r="AG744" s="507"/>
      <c r="AI744" s="507"/>
      <c r="AK744" s="429"/>
    </row>
    <row r="745" spans="4:37" ht="12.75" customHeight="1" outlineLevel="1">
      <c r="D745" s="106" t="str">
        <f>'Line Items'!D1037</f>
        <v>ME217 - Class 350/3 Angel</v>
      </c>
      <c r="E745" s="89"/>
      <c r="F745" s="107" t="str">
        <f t="shared" si="281"/>
        <v>000 Unit Miles</v>
      </c>
      <c r="G745" s="173"/>
      <c r="H745" s="173"/>
      <c r="I745" s="173"/>
      <c r="J745" s="173"/>
      <c r="K745" s="173"/>
      <c r="L745" s="173"/>
      <c r="M745" s="173"/>
      <c r="N745" s="173"/>
      <c r="O745" s="173"/>
      <c r="P745" s="173"/>
      <c r="Q745" s="173"/>
      <c r="R745" s="173"/>
      <c r="S745" s="173"/>
      <c r="T745" s="173"/>
      <c r="U745" s="173"/>
      <c r="V745" s="173"/>
      <c r="W745" s="173"/>
      <c r="X745" s="173"/>
      <c r="Y745" s="173"/>
      <c r="Z745" s="173"/>
      <c r="AA745" s="173"/>
      <c r="AB745" s="173"/>
      <c r="AC745" s="174"/>
      <c r="AE745" s="533"/>
      <c r="AG745" s="507"/>
      <c r="AI745" s="507"/>
      <c r="AK745" s="429"/>
    </row>
    <row r="746" spans="4:37" ht="12.75" customHeight="1" outlineLevel="1">
      <c r="D746" s="106" t="str">
        <f>'Line Items'!D1038</f>
        <v>ME211 - Class 319 Porterbrook</v>
      </c>
      <c r="E746" s="89"/>
      <c r="F746" s="107" t="str">
        <f t="shared" si="281"/>
        <v>000 Unit Miles</v>
      </c>
      <c r="G746" s="173"/>
      <c r="H746" s="173"/>
      <c r="I746" s="173"/>
      <c r="J746" s="173"/>
      <c r="K746" s="173"/>
      <c r="L746" s="173"/>
      <c r="M746" s="173"/>
      <c r="N746" s="173"/>
      <c r="O746" s="173"/>
      <c r="P746" s="173"/>
      <c r="Q746" s="173"/>
      <c r="R746" s="173"/>
      <c r="S746" s="173"/>
      <c r="T746" s="173"/>
      <c r="U746" s="173"/>
      <c r="V746" s="173"/>
      <c r="W746" s="173"/>
      <c r="X746" s="173"/>
      <c r="Y746" s="173"/>
      <c r="Z746" s="173"/>
      <c r="AA746" s="173"/>
      <c r="AB746" s="173"/>
      <c r="AC746" s="174"/>
      <c r="AE746" s="533"/>
      <c r="AG746" s="507"/>
      <c r="AI746" s="507"/>
      <c r="AK746" s="429"/>
    </row>
    <row r="747" spans="4:37" ht="12.75" customHeight="1" outlineLevel="1">
      <c r="D747" s="106" t="str">
        <f>'Line Items'!D1039</f>
        <v>[Rolling Stock - Units/Trains Line 15]</v>
      </c>
      <c r="E747" s="89"/>
      <c r="F747" s="107" t="str">
        <f t="shared" si="281"/>
        <v>000 Unit Miles</v>
      </c>
      <c r="G747" s="173"/>
      <c r="H747" s="173"/>
      <c r="I747" s="173"/>
      <c r="J747" s="173"/>
      <c r="K747" s="173"/>
      <c r="L747" s="173"/>
      <c r="M747" s="173"/>
      <c r="N747" s="173"/>
      <c r="O747" s="173"/>
      <c r="P747" s="173"/>
      <c r="Q747" s="173"/>
      <c r="R747" s="173"/>
      <c r="S747" s="173"/>
      <c r="T747" s="173"/>
      <c r="U747" s="173"/>
      <c r="V747" s="173"/>
      <c r="W747" s="173"/>
      <c r="X747" s="173"/>
      <c r="Y747" s="173"/>
      <c r="Z747" s="173"/>
      <c r="AA747" s="173"/>
      <c r="AB747" s="173"/>
      <c r="AC747" s="174"/>
      <c r="AE747" s="533"/>
      <c r="AG747" s="507"/>
      <c r="AI747" s="507"/>
      <c r="AK747" s="429"/>
    </row>
    <row r="748" spans="4:37" ht="12.75" customHeight="1" outlineLevel="1">
      <c r="D748" s="106" t="str">
        <f>'Line Items'!D1040</f>
        <v>[Rolling Stock - Units/Trains Line 16]</v>
      </c>
      <c r="E748" s="89"/>
      <c r="F748" s="107" t="str">
        <f t="shared" si="281"/>
        <v>000 Unit Miles</v>
      </c>
      <c r="G748" s="173"/>
      <c r="H748" s="173"/>
      <c r="I748" s="173"/>
      <c r="J748" s="173"/>
      <c r="K748" s="173"/>
      <c r="L748" s="173"/>
      <c r="M748" s="173"/>
      <c r="N748" s="173"/>
      <c r="O748" s="173"/>
      <c r="P748" s="173"/>
      <c r="Q748" s="173"/>
      <c r="R748" s="173"/>
      <c r="S748" s="173"/>
      <c r="T748" s="173"/>
      <c r="U748" s="173"/>
      <c r="V748" s="173"/>
      <c r="W748" s="173"/>
      <c r="X748" s="173"/>
      <c r="Y748" s="173"/>
      <c r="Z748" s="173"/>
      <c r="AA748" s="173"/>
      <c r="AB748" s="173"/>
      <c r="AC748" s="174"/>
      <c r="AE748" s="533"/>
      <c r="AG748" s="507"/>
      <c r="AI748" s="507"/>
      <c r="AK748" s="429"/>
    </row>
    <row r="749" spans="4:37" ht="12.75" customHeight="1" outlineLevel="1">
      <c r="D749" s="106" t="str">
        <f>'Line Items'!D1041</f>
        <v>[Rolling Stock - Units/Trains Line 17]</v>
      </c>
      <c r="E749" s="89"/>
      <c r="F749" s="107" t="str">
        <f t="shared" si="281"/>
        <v>000 Unit Miles</v>
      </c>
      <c r="G749" s="173"/>
      <c r="H749" s="173"/>
      <c r="I749" s="173"/>
      <c r="J749" s="173"/>
      <c r="K749" s="173"/>
      <c r="L749" s="173"/>
      <c r="M749" s="173"/>
      <c r="N749" s="173"/>
      <c r="O749" s="173"/>
      <c r="P749" s="173"/>
      <c r="Q749" s="173"/>
      <c r="R749" s="173"/>
      <c r="S749" s="173"/>
      <c r="T749" s="173"/>
      <c r="U749" s="173"/>
      <c r="V749" s="173"/>
      <c r="W749" s="173"/>
      <c r="X749" s="173"/>
      <c r="Y749" s="173"/>
      <c r="Z749" s="173"/>
      <c r="AA749" s="173"/>
      <c r="AB749" s="173"/>
      <c r="AC749" s="174"/>
      <c r="AE749" s="533"/>
      <c r="AG749" s="507"/>
      <c r="AI749" s="507"/>
      <c r="AK749" s="429"/>
    </row>
    <row r="750" spans="4:37" ht="13.5" customHeight="1" outlineLevel="1">
      <c r="D750" s="106" t="str">
        <f>'Line Items'!D1042</f>
        <v>[Rolling Stock - Units/Trains Line 18]</v>
      </c>
      <c r="E750" s="89"/>
      <c r="F750" s="107" t="str">
        <f t="shared" si="281"/>
        <v>000 Unit Miles</v>
      </c>
      <c r="G750" s="173"/>
      <c r="H750" s="173"/>
      <c r="I750" s="173"/>
      <c r="J750" s="173"/>
      <c r="K750" s="173"/>
      <c r="L750" s="173"/>
      <c r="M750" s="173"/>
      <c r="N750" s="173"/>
      <c r="O750" s="173"/>
      <c r="P750" s="173"/>
      <c r="Q750" s="173"/>
      <c r="R750" s="173"/>
      <c r="S750" s="173"/>
      <c r="T750" s="173"/>
      <c r="U750" s="173"/>
      <c r="V750" s="173"/>
      <c r="W750" s="173"/>
      <c r="X750" s="173"/>
      <c r="Y750" s="173"/>
      <c r="Z750" s="173"/>
      <c r="AA750" s="173"/>
      <c r="AB750" s="173"/>
      <c r="AC750" s="174"/>
      <c r="AE750" s="533"/>
      <c r="AG750" s="507"/>
      <c r="AI750" s="507"/>
      <c r="AK750" s="429"/>
    </row>
    <row r="751" spans="4:37" ht="12.75" customHeight="1" outlineLevel="1">
      <c r="D751" s="106" t="str">
        <f>'Line Items'!D1043</f>
        <v>[Rolling Stock - Units/Trains Line 19]</v>
      </c>
      <c r="E751" s="89"/>
      <c r="F751" s="107" t="str">
        <f t="shared" si="281"/>
        <v>000 Unit Miles</v>
      </c>
      <c r="G751" s="173"/>
      <c r="H751" s="173"/>
      <c r="I751" s="173"/>
      <c r="J751" s="173"/>
      <c r="K751" s="173"/>
      <c r="L751" s="173"/>
      <c r="M751" s="173"/>
      <c r="N751" s="173"/>
      <c r="O751" s="173"/>
      <c r="P751" s="173"/>
      <c r="Q751" s="173"/>
      <c r="R751" s="173"/>
      <c r="S751" s="173"/>
      <c r="T751" s="173"/>
      <c r="U751" s="173"/>
      <c r="V751" s="173"/>
      <c r="W751" s="173"/>
      <c r="X751" s="173"/>
      <c r="Y751" s="173"/>
      <c r="Z751" s="173"/>
      <c r="AA751" s="173"/>
      <c r="AB751" s="173"/>
      <c r="AC751" s="174"/>
      <c r="AE751" s="533"/>
      <c r="AG751" s="507"/>
      <c r="AI751" s="507"/>
      <c r="AK751" s="429"/>
    </row>
    <row r="752" spans="4:37" ht="12.75" customHeight="1" outlineLevel="1">
      <c r="D752" s="106" t="str">
        <f>'Line Items'!D1044</f>
        <v>[Rolling Stock - Units/Trains Line 20]</v>
      </c>
      <c r="E752" s="89"/>
      <c r="F752" s="107" t="str">
        <f t="shared" si="281"/>
        <v>000 Unit Miles</v>
      </c>
      <c r="G752" s="173"/>
      <c r="H752" s="173"/>
      <c r="I752" s="173"/>
      <c r="J752" s="173"/>
      <c r="K752" s="173"/>
      <c r="L752" s="173"/>
      <c r="M752" s="173"/>
      <c r="N752" s="173"/>
      <c r="O752" s="173"/>
      <c r="P752" s="173"/>
      <c r="Q752" s="173"/>
      <c r="R752" s="173"/>
      <c r="S752" s="173"/>
      <c r="T752" s="173"/>
      <c r="U752" s="173"/>
      <c r="V752" s="173"/>
      <c r="W752" s="173"/>
      <c r="X752" s="173"/>
      <c r="Y752" s="173"/>
      <c r="Z752" s="173"/>
      <c r="AA752" s="173"/>
      <c r="AB752" s="173"/>
      <c r="AC752" s="174"/>
      <c r="AE752" s="533"/>
      <c r="AG752" s="507"/>
      <c r="AI752" s="507"/>
      <c r="AK752" s="429"/>
    </row>
    <row r="753" spans="4:37" ht="12.75" customHeight="1" outlineLevel="1">
      <c r="D753" s="106" t="str">
        <f>'Line Items'!D1045</f>
        <v>[Rolling Stock - Units/Trains Line 21]</v>
      </c>
      <c r="E753" s="89"/>
      <c r="F753" s="107" t="str">
        <f t="shared" si="281"/>
        <v>000 Unit Miles</v>
      </c>
      <c r="G753" s="173"/>
      <c r="H753" s="173"/>
      <c r="I753" s="173"/>
      <c r="J753" s="173"/>
      <c r="K753" s="173"/>
      <c r="L753" s="173"/>
      <c r="M753" s="173"/>
      <c r="N753" s="173"/>
      <c r="O753" s="173"/>
      <c r="P753" s="173"/>
      <c r="Q753" s="173"/>
      <c r="R753" s="173"/>
      <c r="S753" s="173"/>
      <c r="T753" s="173"/>
      <c r="U753" s="173"/>
      <c r="V753" s="173"/>
      <c r="W753" s="173"/>
      <c r="X753" s="173"/>
      <c r="Y753" s="173"/>
      <c r="Z753" s="173"/>
      <c r="AA753" s="173"/>
      <c r="AB753" s="173"/>
      <c r="AC753" s="174"/>
      <c r="AE753" s="533"/>
      <c r="AG753" s="507"/>
      <c r="AI753" s="507"/>
      <c r="AK753" s="429"/>
    </row>
    <row r="754" spans="4:37" ht="12.75" customHeight="1" outlineLevel="1">
      <c r="D754" s="106" t="str">
        <f>'Line Items'!D1046</f>
        <v>[Rolling Stock - Units/Trains Line 22]</v>
      </c>
      <c r="E754" s="89"/>
      <c r="F754" s="107" t="str">
        <f t="shared" si="281"/>
        <v>000 Unit Miles</v>
      </c>
      <c r="G754" s="173"/>
      <c r="H754" s="173"/>
      <c r="I754" s="173"/>
      <c r="J754" s="173"/>
      <c r="K754" s="173"/>
      <c r="L754" s="173"/>
      <c r="M754" s="173"/>
      <c r="N754" s="173"/>
      <c r="O754" s="173"/>
      <c r="P754" s="173"/>
      <c r="Q754" s="173"/>
      <c r="R754" s="173"/>
      <c r="S754" s="173"/>
      <c r="T754" s="173"/>
      <c r="U754" s="173"/>
      <c r="V754" s="173"/>
      <c r="W754" s="173"/>
      <c r="X754" s="173"/>
      <c r="Y754" s="173"/>
      <c r="Z754" s="173"/>
      <c r="AA754" s="173"/>
      <c r="AB754" s="173"/>
      <c r="AC754" s="174"/>
      <c r="AE754" s="533"/>
      <c r="AG754" s="507"/>
      <c r="AI754" s="507"/>
      <c r="AK754" s="429"/>
    </row>
    <row r="755" spans="4:37" ht="12.75" customHeight="1" outlineLevel="1">
      <c r="D755" s="106" t="str">
        <f>'Line Items'!D1047</f>
        <v>[Rolling Stock - Units/Trains Line 23]</v>
      </c>
      <c r="E755" s="89"/>
      <c r="F755" s="107" t="str">
        <f t="shared" si="281"/>
        <v>000 Unit Miles</v>
      </c>
      <c r="G755" s="173"/>
      <c r="H755" s="173"/>
      <c r="I755" s="173"/>
      <c r="J755" s="173"/>
      <c r="K755" s="173"/>
      <c r="L755" s="173"/>
      <c r="M755" s="173"/>
      <c r="N755" s="173"/>
      <c r="O755" s="173"/>
      <c r="P755" s="173"/>
      <c r="Q755" s="173"/>
      <c r="R755" s="173"/>
      <c r="S755" s="173"/>
      <c r="T755" s="173"/>
      <c r="U755" s="173"/>
      <c r="V755" s="173"/>
      <c r="W755" s="173"/>
      <c r="X755" s="173"/>
      <c r="Y755" s="173"/>
      <c r="Z755" s="173"/>
      <c r="AA755" s="173"/>
      <c r="AB755" s="173"/>
      <c r="AC755" s="174"/>
      <c r="AE755" s="533"/>
      <c r="AG755" s="507"/>
      <c r="AI755" s="507"/>
      <c r="AK755" s="429"/>
    </row>
    <row r="756" spans="4:37" ht="12.75" customHeight="1" outlineLevel="1">
      <c r="D756" s="106" t="str">
        <f>'Line Items'!D1048</f>
        <v>[Rolling Stock - Units/Trains Line 24]</v>
      </c>
      <c r="E756" s="89"/>
      <c r="F756" s="107" t="str">
        <f t="shared" si="281"/>
        <v>000 Unit Miles</v>
      </c>
      <c r="G756" s="173"/>
      <c r="H756" s="173"/>
      <c r="I756" s="173"/>
      <c r="J756" s="173"/>
      <c r="K756" s="173"/>
      <c r="L756" s="173"/>
      <c r="M756" s="173"/>
      <c r="N756" s="173"/>
      <c r="O756" s="173"/>
      <c r="P756" s="173"/>
      <c r="Q756" s="173"/>
      <c r="R756" s="173"/>
      <c r="S756" s="173"/>
      <c r="T756" s="173"/>
      <c r="U756" s="173"/>
      <c r="V756" s="173"/>
      <c r="W756" s="173"/>
      <c r="X756" s="173"/>
      <c r="Y756" s="173"/>
      <c r="Z756" s="173"/>
      <c r="AA756" s="173"/>
      <c r="AB756" s="173"/>
      <c r="AC756" s="174"/>
      <c r="AE756" s="533"/>
      <c r="AG756" s="507"/>
      <c r="AI756" s="507"/>
      <c r="AK756" s="429"/>
    </row>
    <row r="757" spans="4:37" ht="12.75" customHeight="1" outlineLevel="1">
      <c r="D757" s="106" t="str">
        <f>'Line Items'!D1049</f>
        <v>[Rolling Stock - Units/Trains Line 25]</v>
      </c>
      <c r="E757" s="89"/>
      <c r="F757" s="107" t="str">
        <f t="shared" si="281"/>
        <v>000 Unit Miles</v>
      </c>
      <c r="G757" s="173"/>
      <c r="H757" s="173"/>
      <c r="I757" s="173"/>
      <c r="J757" s="173"/>
      <c r="K757" s="173"/>
      <c r="L757" s="173"/>
      <c r="M757" s="173"/>
      <c r="N757" s="173"/>
      <c r="O757" s="173"/>
      <c r="P757" s="173"/>
      <c r="Q757" s="173"/>
      <c r="R757" s="173"/>
      <c r="S757" s="173"/>
      <c r="T757" s="173"/>
      <c r="U757" s="173"/>
      <c r="V757" s="173"/>
      <c r="W757" s="173"/>
      <c r="X757" s="173"/>
      <c r="Y757" s="173"/>
      <c r="Z757" s="173"/>
      <c r="AA757" s="173"/>
      <c r="AB757" s="173"/>
      <c r="AC757" s="174"/>
      <c r="AE757" s="533"/>
      <c r="AG757" s="507"/>
      <c r="AI757" s="507"/>
      <c r="AK757" s="429"/>
    </row>
    <row r="758" spans="4:37" ht="12.75" customHeight="1" outlineLevel="1">
      <c r="D758" s="106" t="str">
        <f>'Line Items'!D1050</f>
        <v>[Rolling Stock - Units/Trains Line 26]</v>
      </c>
      <c r="E758" s="89"/>
      <c r="F758" s="107" t="str">
        <f t="shared" si="281"/>
        <v>000 Unit Miles</v>
      </c>
      <c r="G758" s="173"/>
      <c r="H758" s="173"/>
      <c r="I758" s="173"/>
      <c r="J758" s="173"/>
      <c r="K758" s="173"/>
      <c r="L758" s="173"/>
      <c r="M758" s="173"/>
      <c r="N758" s="173"/>
      <c r="O758" s="173"/>
      <c r="P758" s="173"/>
      <c r="Q758" s="173"/>
      <c r="R758" s="173"/>
      <c r="S758" s="173"/>
      <c r="T758" s="173"/>
      <c r="U758" s="173"/>
      <c r="V758" s="173"/>
      <c r="W758" s="173"/>
      <c r="X758" s="173"/>
      <c r="Y758" s="173"/>
      <c r="Z758" s="173"/>
      <c r="AA758" s="173"/>
      <c r="AB758" s="173"/>
      <c r="AC758" s="174"/>
      <c r="AE758" s="533"/>
      <c r="AG758" s="507"/>
      <c r="AI758" s="507"/>
      <c r="AK758" s="429"/>
    </row>
    <row r="759" spans="4:37" ht="12.75" customHeight="1" outlineLevel="1">
      <c r="D759" s="106" t="str">
        <f>'Line Items'!D1051</f>
        <v>[Rolling Stock - Units/Trains Line 27]</v>
      </c>
      <c r="E759" s="89"/>
      <c r="F759" s="107" t="str">
        <f t="shared" si="281"/>
        <v>000 Unit Miles</v>
      </c>
      <c r="G759" s="173"/>
      <c r="H759" s="173"/>
      <c r="I759" s="173"/>
      <c r="J759" s="173"/>
      <c r="K759" s="173"/>
      <c r="L759" s="173"/>
      <c r="M759" s="173"/>
      <c r="N759" s="173"/>
      <c r="O759" s="173"/>
      <c r="P759" s="173"/>
      <c r="Q759" s="173"/>
      <c r="R759" s="173"/>
      <c r="S759" s="173"/>
      <c r="T759" s="173"/>
      <c r="U759" s="173"/>
      <c r="V759" s="173"/>
      <c r="W759" s="173"/>
      <c r="X759" s="173"/>
      <c r="Y759" s="173"/>
      <c r="Z759" s="173"/>
      <c r="AA759" s="173"/>
      <c r="AB759" s="173"/>
      <c r="AC759" s="174"/>
      <c r="AE759" s="533"/>
      <c r="AG759" s="507"/>
      <c r="AI759" s="507"/>
      <c r="AK759" s="429"/>
    </row>
    <row r="760" spans="4:37" ht="12.75" customHeight="1" outlineLevel="1">
      <c r="D760" s="106" t="str">
        <f>'Line Items'!D1052</f>
        <v>[Rolling Stock - Units/Trains Line 28]</v>
      </c>
      <c r="E760" s="89"/>
      <c r="F760" s="107" t="str">
        <f t="shared" si="281"/>
        <v>000 Unit Miles</v>
      </c>
      <c r="G760" s="173"/>
      <c r="H760" s="173"/>
      <c r="I760" s="173"/>
      <c r="J760" s="173"/>
      <c r="K760" s="173"/>
      <c r="L760" s="173"/>
      <c r="M760" s="173"/>
      <c r="N760" s="173"/>
      <c r="O760" s="173"/>
      <c r="P760" s="173"/>
      <c r="Q760" s="173"/>
      <c r="R760" s="173"/>
      <c r="S760" s="173"/>
      <c r="T760" s="173"/>
      <c r="U760" s="173"/>
      <c r="V760" s="173"/>
      <c r="W760" s="173"/>
      <c r="X760" s="173"/>
      <c r="Y760" s="173"/>
      <c r="Z760" s="173"/>
      <c r="AA760" s="173"/>
      <c r="AB760" s="173"/>
      <c r="AC760" s="174"/>
      <c r="AE760" s="533"/>
      <c r="AG760" s="507"/>
      <c r="AI760" s="507"/>
      <c r="AK760" s="429"/>
    </row>
    <row r="761" spans="4:37" ht="12.75" customHeight="1" outlineLevel="1">
      <c r="D761" s="106" t="str">
        <f>'Line Items'!D1053</f>
        <v>[Rolling Stock - Units/Trains Line 29]</v>
      </c>
      <c r="E761" s="89"/>
      <c r="F761" s="107" t="str">
        <f t="shared" si="281"/>
        <v>000 Unit Miles</v>
      </c>
      <c r="G761" s="173"/>
      <c r="H761" s="173"/>
      <c r="I761" s="173"/>
      <c r="J761" s="173"/>
      <c r="K761" s="173"/>
      <c r="L761" s="173"/>
      <c r="M761" s="173"/>
      <c r="N761" s="173"/>
      <c r="O761" s="173"/>
      <c r="P761" s="173"/>
      <c r="Q761" s="173"/>
      <c r="R761" s="173"/>
      <c r="S761" s="173"/>
      <c r="T761" s="173"/>
      <c r="U761" s="173"/>
      <c r="V761" s="173"/>
      <c r="W761" s="173"/>
      <c r="X761" s="173"/>
      <c r="Y761" s="173"/>
      <c r="Z761" s="173"/>
      <c r="AA761" s="173"/>
      <c r="AB761" s="173"/>
      <c r="AC761" s="174"/>
      <c r="AE761" s="533"/>
      <c r="AG761" s="507"/>
      <c r="AI761" s="507"/>
      <c r="AK761" s="429"/>
    </row>
    <row r="762" spans="4:37" ht="12.75" customHeight="1" outlineLevel="1">
      <c r="D762" s="106" t="str">
        <f>'Line Items'!D1054</f>
        <v>[Rolling Stock - Units/Trains Line 30]</v>
      </c>
      <c r="E762" s="89"/>
      <c r="F762" s="107" t="str">
        <f t="shared" si="281"/>
        <v>000 Unit Miles</v>
      </c>
      <c r="G762" s="173"/>
      <c r="H762" s="173"/>
      <c r="I762" s="173"/>
      <c r="J762" s="173"/>
      <c r="K762" s="173"/>
      <c r="L762" s="173"/>
      <c r="M762" s="173"/>
      <c r="N762" s="173"/>
      <c r="O762" s="173"/>
      <c r="P762" s="173"/>
      <c r="Q762" s="173"/>
      <c r="R762" s="173"/>
      <c r="S762" s="173"/>
      <c r="T762" s="173"/>
      <c r="U762" s="173"/>
      <c r="V762" s="173"/>
      <c r="W762" s="173"/>
      <c r="X762" s="173"/>
      <c r="Y762" s="173"/>
      <c r="Z762" s="173"/>
      <c r="AA762" s="173"/>
      <c r="AB762" s="173"/>
      <c r="AC762" s="174"/>
      <c r="AE762" s="533"/>
      <c r="AG762" s="507"/>
      <c r="AI762" s="507"/>
      <c r="AK762" s="429"/>
    </row>
    <row r="763" spans="4:37" ht="12.75" customHeight="1" outlineLevel="1">
      <c r="D763" s="106" t="str">
        <f>'Line Items'!D1055</f>
        <v>[Rolling Stock - Units/Trains Line 31]</v>
      </c>
      <c r="E763" s="89"/>
      <c r="F763" s="107" t="str">
        <f t="shared" si="281"/>
        <v>000 Unit Miles</v>
      </c>
      <c r="G763" s="173"/>
      <c r="H763" s="173"/>
      <c r="I763" s="173"/>
      <c r="J763" s="173"/>
      <c r="K763" s="173"/>
      <c r="L763" s="173"/>
      <c r="M763" s="173"/>
      <c r="N763" s="173"/>
      <c r="O763" s="173"/>
      <c r="P763" s="173"/>
      <c r="Q763" s="173"/>
      <c r="R763" s="173"/>
      <c r="S763" s="173"/>
      <c r="T763" s="173"/>
      <c r="U763" s="173"/>
      <c r="V763" s="173"/>
      <c r="W763" s="173"/>
      <c r="X763" s="173"/>
      <c r="Y763" s="173"/>
      <c r="Z763" s="173"/>
      <c r="AA763" s="173"/>
      <c r="AB763" s="173"/>
      <c r="AC763" s="174"/>
      <c r="AE763" s="533"/>
      <c r="AG763" s="507"/>
      <c r="AI763" s="507"/>
      <c r="AK763" s="429"/>
    </row>
    <row r="764" spans="4:37" ht="12.75" customHeight="1" outlineLevel="1">
      <c r="D764" s="106" t="str">
        <f>'Line Items'!D1056</f>
        <v>[Rolling Stock - Units/Trains Line 32]</v>
      </c>
      <c r="E764" s="89"/>
      <c r="F764" s="107" t="str">
        <f t="shared" si="281"/>
        <v>000 Unit Miles</v>
      </c>
      <c r="G764" s="173"/>
      <c r="H764" s="173"/>
      <c r="I764" s="173"/>
      <c r="J764" s="173"/>
      <c r="K764" s="173"/>
      <c r="L764" s="173"/>
      <c r="M764" s="173"/>
      <c r="N764" s="173"/>
      <c r="O764" s="173"/>
      <c r="P764" s="173"/>
      <c r="Q764" s="173"/>
      <c r="R764" s="173"/>
      <c r="S764" s="173"/>
      <c r="T764" s="173"/>
      <c r="U764" s="173"/>
      <c r="V764" s="173"/>
      <c r="W764" s="173"/>
      <c r="X764" s="173"/>
      <c r="Y764" s="173"/>
      <c r="Z764" s="173"/>
      <c r="AA764" s="173"/>
      <c r="AB764" s="173"/>
      <c r="AC764" s="174"/>
      <c r="AE764" s="533"/>
      <c r="AG764" s="507"/>
      <c r="AI764" s="507"/>
      <c r="AK764" s="429"/>
    </row>
    <row r="765" spans="4:37" ht="12.75" customHeight="1" outlineLevel="1">
      <c r="D765" s="106" t="str">
        <f>'Line Items'!D1057</f>
        <v>[Rolling Stock - Units/Trains Line 33]</v>
      </c>
      <c r="E765" s="89"/>
      <c r="F765" s="107" t="str">
        <f t="shared" si="281"/>
        <v>000 Unit Miles</v>
      </c>
      <c r="G765" s="173"/>
      <c r="H765" s="173"/>
      <c r="I765" s="173"/>
      <c r="J765" s="173"/>
      <c r="K765" s="173"/>
      <c r="L765" s="173"/>
      <c r="M765" s="173"/>
      <c r="N765" s="173"/>
      <c r="O765" s="173"/>
      <c r="P765" s="173"/>
      <c r="Q765" s="173"/>
      <c r="R765" s="173"/>
      <c r="S765" s="173"/>
      <c r="T765" s="173"/>
      <c r="U765" s="173"/>
      <c r="V765" s="173"/>
      <c r="W765" s="173"/>
      <c r="X765" s="173"/>
      <c r="Y765" s="173"/>
      <c r="Z765" s="173"/>
      <c r="AA765" s="173"/>
      <c r="AB765" s="173"/>
      <c r="AC765" s="174"/>
      <c r="AE765" s="533"/>
      <c r="AG765" s="507"/>
      <c r="AI765" s="507"/>
      <c r="AK765" s="429"/>
    </row>
    <row r="766" spans="4:37" ht="12.75" customHeight="1" outlineLevel="1">
      <c r="D766" s="106" t="str">
        <f>'Line Items'!D1058</f>
        <v>[Rolling Stock - Units/Trains Line 34]</v>
      </c>
      <c r="E766" s="89"/>
      <c r="F766" s="107" t="str">
        <f t="shared" si="281"/>
        <v>000 Unit Miles</v>
      </c>
      <c r="G766" s="173"/>
      <c r="H766" s="173"/>
      <c r="I766" s="173"/>
      <c r="J766" s="173"/>
      <c r="K766" s="173"/>
      <c r="L766" s="173"/>
      <c r="M766" s="173"/>
      <c r="N766" s="173"/>
      <c r="O766" s="173"/>
      <c r="P766" s="173"/>
      <c r="Q766" s="173"/>
      <c r="R766" s="173"/>
      <c r="S766" s="173"/>
      <c r="T766" s="173"/>
      <c r="U766" s="173"/>
      <c r="V766" s="173"/>
      <c r="W766" s="173"/>
      <c r="X766" s="173"/>
      <c r="Y766" s="173"/>
      <c r="Z766" s="173"/>
      <c r="AA766" s="173"/>
      <c r="AB766" s="173"/>
      <c r="AC766" s="174"/>
      <c r="AE766" s="533"/>
      <c r="AG766" s="507"/>
      <c r="AI766" s="507"/>
      <c r="AK766" s="429"/>
    </row>
    <row r="767" spans="4:37" ht="12.75" customHeight="1" outlineLevel="1">
      <c r="D767" s="106" t="str">
        <f>'Line Items'!D1059</f>
        <v>[Rolling Stock - Units/Trains Line 35]</v>
      </c>
      <c r="E767" s="89"/>
      <c r="F767" s="107" t="str">
        <f t="shared" si="281"/>
        <v>000 Unit Miles</v>
      </c>
      <c r="G767" s="173"/>
      <c r="H767" s="173"/>
      <c r="I767" s="173"/>
      <c r="J767" s="173"/>
      <c r="K767" s="173"/>
      <c r="L767" s="173"/>
      <c r="M767" s="173"/>
      <c r="N767" s="173"/>
      <c r="O767" s="173"/>
      <c r="P767" s="173"/>
      <c r="Q767" s="173"/>
      <c r="R767" s="173"/>
      <c r="S767" s="173"/>
      <c r="T767" s="173"/>
      <c r="U767" s="173"/>
      <c r="V767" s="173"/>
      <c r="W767" s="173"/>
      <c r="X767" s="173"/>
      <c r="Y767" s="173"/>
      <c r="Z767" s="173"/>
      <c r="AA767" s="173"/>
      <c r="AB767" s="173"/>
      <c r="AC767" s="174"/>
      <c r="AE767" s="533"/>
      <c r="AG767" s="507"/>
      <c r="AI767" s="507"/>
      <c r="AK767" s="429"/>
    </row>
    <row r="768" spans="4:37" ht="12.75" customHeight="1" outlineLevel="1">
      <c r="D768" s="106" t="str">
        <f>'Line Items'!D1060</f>
        <v>[Rolling Stock - Units/Trains Line 36]</v>
      </c>
      <c r="E768" s="89"/>
      <c r="F768" s="107" t="str">
        <f t="shared" si="281"/>
        <v>000 Unit Miles</v>
      </c>
      <c r="G768" s="173"/>
      <c r="H768" s="173"/>
      <c r="I768" s="173"/>
      <c r="J768" s="173"/>
      <c r="K768" s="173"/>
      <c r="L768" s="173"/>
      <c r="M768" s="173"/>
      <c r="N768" s="173"/>
      <c r="O768" s="173"/>
      <c r="P768" s="173"/>
      <c r="Q768" s="173"/>
      <c r="R768" s="173"/>
      <c r="S768" s="173"/>
      <c r="T768" s="173"/>
      <c r="U768" s="173"/>
      <c r="V768" s="173"/>
      <c r="W768" s="173"/>
      <c r="X768" s="173"/>
      <c r="Y768" s="173"/>
      <c r="Z768" s="173"/>
      <c r="AA768" s="173"/>
      <c r="AB768" s="173"/>
      <c r="AC768" s="174"/>
      <c r="AE768" s="533"/>
      <c r="AG768" s="507"/>
      <c r="AI768" s="507"/>
      <c r="AK768" s="429"/>
    </row>
    <row r="769" spans="4:37" ht="12.75" customHeight="1" outlineLevel="1">
      <c r="D769" s="106" t="str">
        <f>'Line Items'!D1061</f>
        <v>[Rolling Stock - Units/Trains Line 37]</v>
      </c>
      <c r="E769" s="89"/>
      <c r="F769" s="107" t="str">
        <f t="shared" si="281"/>
        <v>000 Unit Miles</v>
      </c>
      <c r="G769" s="173"/>
      <c r="H769" s="173"/>
      <c r="I769" s="173"/>
      <c r="J769" s="173"/>
      <c r="K769" s="173"/>
      <c r="L769" s="173"/>
      <c r="M769" s="173"/>
      <c r="N769" s="173"/>
      <c r="O769" s="173"/>
      <c r="P769" s="173"/>
      <c r="Q769" s="173"/>
      <c r="R769" s="173"/>
      <c r="S769" s="173"/>
      <c r="T769" s="173"/>
      <c r="U769" s="173"/>
      <c r="V769" s="173"/>
      <c r="W769" s="173"/>
      <c r="X769" s="173"/>
      <c r="Y769" s="173"/>
      <c r="Z769" s="173"/>
      <c r="AA769" s="173"/>
      <c r="AB769" s="173"/>
      <c r="AC769" s="174"/>
      <c r="AE769" s="533"/>
      <c r="AG769" s="507"/>
      <c r="AI769" s="507"/>
      <c r="AK769" s="429"/>
    </row>
    <row r="770" spans="4:37" ht="12.75" customHeight="1" outlineLevel="1">
      <c r="D770" s="106" t="str">
        <f>'Line Items'!D1062</f>
        <v>[Rolling Stock - Units/Trains Line 38]</v>
      </c>
      <c r="E770" s="89"/>
      <c r="F770" s="107" t="str">
        <f t="shared" si="281"/>
        <v>000 Unit Miles</v>
      </c>
      <c r="G770" s="173"/>
      <c r="H770" s="173"/>
      <c r="I770" s="173"/>
      <c r="J770" s="173"/>
      <c r="K770" s="173"/>
      <c r="L770" s="173"/>
      <c r="M770" s="173"/>
      <c r="N770" s="173"/>
      <c r="O770" s="173"/>
      <c r="P770" s="173"/>
      <c r="Q770" s="173"/>
      <c r="R770" s="173"/>
      <c r="S770" s="173"/>
      <c r="T770" s="173"/>
      <c r="U770" s="173"/>
      <c r="V770" s="173"/>
      <c r="W770" s="173"/>
      <c r="X770" s="173"/>
      <c r="Y770" s="173"/>
      <c r="Z770" s="173"/>
      <c r="AA770" s="173"/>
      <c r="AB770" s="173"/>
      <c r="AC770" s="174"/>
      <c r="AE770" s="533"/>
      <c r="AG770" s="507"/>
      <c r="AI770" s="507"/>
      <c r="AK770" s="429"/>
    </row>
    <row r="771" spans="4:37" ht="12.75" customHeight="1" outlineLevel="1">
      <c r="D771" s="106" t="str">
        <f>'Line Items'!D1063</f>
        <v>[Rolling Stock - Units/Trains Line 39]</v>
      </c>
      <c r="E771" s="89"/>
      <c r="F771" s="107" t="str">
        <f t="shared" si="281"/>
        <v>000 Unit Miles</v>
      </c>
      <c r="G771" s="173"/>
      <c r="H771" s="173"/>
      <c r="I771" s="173"/>
      <c r="J771" s="173"/>
      <c r="K771" s="173"/>
      <c r="L771" s="173"/>
      <c r="M771" s="173"/>
      <c r="N771" s="173"/>
      <c r="O771" s="173"/>
      <c r="P771" s="173"/>
      <c r="Q771" s="173"/>
      <c r="R771" s="173"/>
      <c r="S771" s="173"/>
      <c r="T771" s="173"/>
      <c r="U771" s="173"/>
      <c r="V771" s="173"/>
      <c r="W771" s="173"/>
      <c r="X771" s="173"/>
      <c r="Y771" s="173"/>
      <c r="Z771" s="173"/>
      <c r="AA771" s="173"/>
      <c r="AB771" s="173"/>
      <c r="AC771" s="174"/>
      <c r="AE771" s="533"/>
      <c r="AG771" s="507"/>
      <c r="AI771" s="507"/>
      <c r="AK771" s="429"/>
    </row>
    <row r="772" spans="4:37" ht="12.75" customHeight="1" outlineLevel="1">
      <c r="D772" s="106" t="str">
        <f>'Line Items'!D1064</f>
        <v>[Rolling Stock - Units/Trains Line 40]</v>
      </c>
      <c r="E772" s="89"/>
      <c r="F772" s="107" t="str">
        <f t="shared" si="281"/>
        <v>000 Unit Miles</v>
      </c>
      <c r="G772" s="173"/>
      <c r="H772" s="173"/>
      <c r="I772" s="173"/>
      <c r="J772" s="173"/>
      <c r="K772" s="173"/>
      <c r="L772" s="173"/>
      <c r="M772" s="173"/>
      <c r="N772" s="173"/>
      <c r="O772" s="173"/>
      <c r="P772" s="173"/>
      <c r="Q772" s="173"/>
      <c r="R772" s="173"/>
      <c r="S772" s="173"/>
      <c r="T772" s="173"/>
      <c r="U772" s="173"/>
      <c r="V772" s="173"/>
      <c r="W772" s="173"/>
      <c r="X772" s="173"/>
      <c r="Y772" s="173"/>
      <c r="Z772" s="173"/>
      <c r="AA772" s="173"/>
      <c r="AB772" s="173"/>
      <c r="AC772" s="174"/>
      <c r="AE772" s="533"/>
      <c r="AG772" s="507"/>
      <c r="AI772" s="507"/>
      <c r="AK772" s="429"/>
    </row>
    <row r="773" spans="4:37" ht="12.75" customHeight="1" outlineLevel="1">
      <c r="D773" s="106" t="str">
        <f>'Line Items'!D1065</f>
        <v>[Rolling Stock - Units/Trains Line 41]</v>
      </c>
      <c r="E773" s="89"/>
      <c r="F773" s="107" t="str">
        <f t="shared" si="281"/>
        <v>000 Unit Miles</v>
      </c>
      <c r="G773" s="173"/>
      <c r="H773" s="173"/>
      <c r="I773" s="173"/>
      <c r="J773" s="173"/>
      <c r="K773" s="173"/>
      <c r="L773" s="173"/>
      <c r="M773" s="173"/>
      <c r="N773" s="173"/>
      <c r="O773" s="173"/>
      <c r="P773" s="173"/>
      <c r="Q773" s="173"/>
      <c r="R773" s="173"/>
      <c r="S773" s="173"/>
      <c r="T773" s="173"/>
      <c r="U773" s="173"/>
      <c r="V773" s="173"/>
      <c r="W773" s="173"/>
      <c r="X773" s="173"/>
      <c r="Y773" s="173"/>
      <c r="Z773" s="173"/>
      <c r="AA773" s="173"/>
      <c r="AB773" s="173"/>
      <c r="AC773" s="174"/>
      <c r="AE773" s="533"/>
      <c r="AG773" s="507"/>
      <c r="AI773" s="507"/>
      <c r="AK773" s="429"/>
    </row>
    <row r="774" spans="4:37" ht="12.75" customHeight="1" outlineLevel="1">
      <c r="D774" s="106" t="str">
        <f>'Line Items'!D1066</f>
        <v>[Rolling Stock - Units/Trains Line 42]</v>
      </c>
      <c r="E774" s="89"/>
      <c r="F774" s="107" t="str">
        <f t="shared" si="281"/>
        <v>000 Unit Miles</v>
      </c>
      <c r="G774" s="173"/>
      <c r="H774" s="173"/>
      <c r="I774" s="173"/>
      <c r="J774" s="173"/>
      <c r="K774" s="173"/>
      <c r="L774" s="173"/>
      <c r="M774" s="173"/>
      <c r="N774" s="173"/>
      <c r="O774" s="173"/>
      <c r="P774" s="173"/>
      <c r="Q774" s="173"/>
      <c r="R774" s="173"/>
      <c r="S774" s="173"/>
      <c r="T774" s="173"/>
      <c r="U774" s="173"/>
      <c r="V774" s="173"/>
      <c r="W774" s="173"/>
      <c r="X774" s="173"/>
      <c r="Y774" s="173"/>
      <c r="Z774" s="173"/>
      <c r="AA774" s="173"/>
      <c r="AB774" s="173"/>
      <c r="AC774" s="174"/>
      <c r="AE774" s="533"/>
      <c r="AG774" s="507"/>
      <c r="AI774" s="507"/>
      <c r="AK774" s="429"/>
    </row>
    <row r="775" spans="4:37" ht="12.75" customHeight="1" outlineLevel="1">
      <c r="D775" s="106" t="str">
        <f>'Line Items'!D1067</f>
        <v>[Rolling Stock - Units/Trains Line 43]</v>
      </c>
      <c r="E775" s="89"/>
      <c r="F775" s="107" t="str">
        <f t="shared" si="281"/>
        <v>000 Unit Miles</v>
      </c>
      <c r="G775" s="173"/>
      <c r="H775" s="173"/>
      <c r="I775" s="173"/>
      <c r="J775" s="173"/>
      <c r="K775" s="173"/>
      <c r="L775" s="173"/>
      <c r="M775" s="173"/>
      <c r="N775" s="173"/>
      <c r="O775" s="173"/>
      <c r="P775" s="173"/>
      <c r="Q775" s="173"/>
      <c r="R775" s="173"/>
      <c r="S775" s="173"/>
      <c r="T775" s="173"/>
      <c r="U775" s="173"/>
      <c r="V775" s="173"/>
      <c r="W775" s="173"/>
      <c r="X775" s="173"/>
      <c r="Y775" s="173"/>
      <c r="Z775" s="173"/>
      <c r="AA775" s="173"/>
      <c r="AB775" s="173"/>
      <c r="AC775" s="174"/>
      <c r="AE775" s="533"/>
      <c r="AG775" s="507"/>
      <c r="AI775" s="507"/>
      <c r="AK775" s="429"/>
    </row>
    <row r="776" spans="4:37" ht="12.75" customHeight="1" outlineLevel="1">
      <c r="D776" s="106" t="str">
        <f>'Line Items'!D1068</f>
        <v>[Rolling Stock - Units/Trains Line 44]</v>
      </c>
      <c r="E776" s="89"/>
      <c r="F776" s="107" t="str">
        <f t="shared" si="281"/>
        <v>000 Unit Miles</v>
      </c>
      <c r="G776" s="173"/>
      <c r="H776" s="173"/>
      <c r="I776" s="173"/>
      <c r="J776" s="173"/>
      <c r="K776" s="173"/>
      <c r="L776" s="173"/>
      <c r="M776" s="173"/>
      <c r="N776" s="173"/>
      <c r="O776" s="173"/>
      <c r="P776" s="173"/>
      <c r="Q776" s="173"/>
      <c r="R776" s="173"/>
      <c r="S776" s="173"/>
      <c r="T776" s="173"/>
      <c r="U776" s="173"/>
      <c r="V776" s="173"/>
      <c r="W776" s="173"/>
      <c r="X776" s="173"/>
      <c r="Y776" s="173"/>
      <c r="Z776" s="173"/>
      <c r="AA776" s="173"/>
      <c r="AB776" s="173"/>
      <c r="AC776" s="174"/>
      <c r="AE776" s="533"/>
      <c r="AG776" s="507"/>
      <c r="AI776" s="507"/>
      <c r="AK776" s="429"/>
    </row>
    <row r="777" spans="4:37" ht="12.75" customHeight="1" outlineLevel="1">
      <c r="D777" s="106" t="str">
        <f>'Line Items'!D1069</f>
        <v>[Rolling Stock - Units/Trains Line 45]</v>
      </c>
      <c r="E777" s="89"/>
      <c r="F777" s="107" t="str">
        <f t="shared" si="281"/>
        <v>000 Unit Miles</v>
      </c>
      <c r="G777" s="173"/>
      <c r="H777" s="173"/>
      <c r="I777" s="173"/>
      <c r="J777" s="173"/>
      <c r="K777" s="173"/>
      <c r="L777" s="173"/>
      <c r="M777" s="173"/>
      <c r="N777" s="173"/>
      <c r="O777" s="173"/>
      <c r="P777" s="173"/>
      <c r="Q777" s="173"/>
      <c r="R777" s="173"/>
      <c r="S777" s="173"/>
      <c r="T777" s="173"/>
      <c r="U777" s="173"/>
      <c r="V777" s="173"/>
      <c r="W777" s="173"/>
      <c r="X777" s="173"/>
      <c r="Y777" s="173"/>
      <c r="Z777" s="173"/>
      <c r="AA777" s="173"/>
      <c r="AB777" s="173"/>
      <c r="AC777" s="174"/>
      <c r="AE777" s="533"/>
      <c r="AG777" s="507"/>
      <c r="AI777" s="507"/>
      <c r="AK777" s="429"/>
    </row>
    <row r="778" spans="4:37" ht="12.75" customHeight="1" outlineLevel="1">
      <c r="D778" s="106" t="str">
        <f>'Line Items'!D1070</f>
        <v>[Rolling Stock - Units/Trains Line 46]</v>
      </c>
      <c r="E778" s="89"/>
      <c r="F778" s="107" t="str">
        <f t="shared" si="281"/>
        <v>000 Unit Miles</v>
      </c>
      <c r="G778" s="173"/>
      <c r="H778" s="173"/>
      <c r="I778" s="173"/>
      <c r="J778" s="173"/>
      <c r="K778" s="173"/>
      <c r="L778" s="173"/>
      <c r="M778" s="173"/>
      <c r="N778" s="173"/>
      <c r="O778" s="173"/>
      <c r="P778" s="173"/>
      <c r="Q778" s="173"/>
      <c r="R778" s="173"/>
      <c r="S778" s="173"/>
      <c r="T778" s="173"/>
      <c r="U778" s="173"/>
      <c r="V778" s="173"/>
      <c r="W778" s="173"/>
      <c r="X778" s="173"/>
      <c r="Y778" s="173"/>
      <c r="Z778" s="173"/>
      <c r="AA778" s="173"/>
      <c r="AB778" s="173"/>
      <c r="AC778" s="174"/>
      <c r="AE778" s="533"/>
      <c r="AG778" s="507"/>
      <c r="AI778" s="507"/>
      <c r="AK778" s="429"/>
    </row>
    <row r="779" spans="4:37" ht="12.75" customHeight="1" outlineLevel="1">
      <c r="D779" s="106" t="str">
        <f>'Line Items'!D1071</f>
        <v>[Rolling Stock - Units/Trains Line 47]</v>
      </c>
      <c r="E779" s="89"/>
      <c r="F779" s="107" t="str">
        <f t="shared" si="281"/>
        <v>000 Unit Miles</v>
      </c>
      <c r="G779" s="173"/>
      <c r="H779" s="173"/>
      <c r="I779" s="173"/>
      <c r="J779" s="173"/>
      <c r="K779" s="173"/>
      <c r="L779" s="173"/>
      <c r="M779" s="173"/>
      <c r="N779" s="173"/>
      <c r="O779" s="173"/>
      <c r="P779" s="173"/>
      <c r="Q779" s="173"/>
      <c r="R779" s="173"/>
      <c r="S779" s="173"/>
      <c r="T779" s="173"/>
      <c r="U779" s="173"/>
      <c r="V779" s="173"/>
      <c r="W779" s="173"/>
      <c r="X779" s="173"/>
      <c r="Y779" s="173"/>
      <c r="Z779" s="173"/>
      <c r="AA779" s="173"/>
      <c r="AB779" s="173"/>
      <c r="AC779" s="174"/>
      <c r="AE779" s="533"/>
      <c r="AG779" s="507"/>
      <c r="AI779" s="507"/>
      <c r="AK779" s="429"/>
    </row>
    <row r="780" spans="4:37" ht="12.75" customHeight="1" outlineLevel="1">
      <c r="D780" s="106" t="str">
        <f>'Line Items'!D1072</f>
        <v>[Rolling Stock - Units/Trains Line 48]</v>
      </c>
      <c r="E780" s="89"/>
      <c r="F780" s="107" t="str">
        <f t="shared" si="281"/>
        <v>000 Unit Miles</v>
      </c>
      <c r="G780" s="173"/>
      <c r="H780" s="173"/>
      <c r="I780" s="173"/>
      <c r="J780" s="173"/>
      <c r="K780" s="173"/>
      <c r="L780" s="173"/>
      <c r="M780" s="173"/>
      <c r="N780" s="173"/>
      <c r="O780" s="173"/>
      <c r="P780" s="173"/>
      <c r="Q780" s="173"/>
      <c r="R780" s="173"/>
      <c r="S780" s="173"/>
      <c r="T780" s="173"/>
      <c r="U780" s="173"/>
      <c r="V780" s="173"/>
      <c r="W780" s="173"/>
      <c r="X780" s="173"/>
      <c r="Y780" s="173"/>
      <c r="Z780" s="173"/>
      <c r="AA780" s="173"/>
      <c r="AB780" s="173"/>
      <c r="AC780" s="174"/>
      <c r="AE780" s="533"/>
      <c r="AG780" s="507"/>
      <c r="AI780" s="507"/>
      <c r="AK780" s="429"/>
    </row>
    <row r="781" spans="4:37" ht="12.75" customHeight="1" outlineLevel="1">
      <c r="D781" s="106" t="str">
        <f>'Line Items'!D1073</f>
        <v>[Rolling Stock - Units/Trains Line 49]</v>
      </c>
      <c r="E781" s="89"/>
      <c r="F781" s="107" t="str">
        <f t="shared" si="281"/>
        <v>000 Unit Miles</v>
      </c>
      <c r="G781" s="173"/>
      <c r="H781" s="173"/>
      <c r="I781" s="173"/>
      <c r="J781" s="173"/>
      <c r="K781" s="173"/>
      <c r="L781" s="173"/>
      <c r="M781" s="173"/>
      <c r="N781" s="173"/>
      <c r="O781" s="173"/>
      <c r="P781" s="173"/>
      <c r="Q781" s="173"/>
      <c r="R781" s="173"/>
      <c r="S781" s="173"/>
      <c r="T781" s="173"/>
      <c r="U781" s="173"/>
      <c r="V781" s="173"/>
      <c r="W781" s="173"/>
      <c r="X781" s="173"/>
      <c r="Y781" s="173"/>
      <c r="Z781" s="173"/>
      <c r="AA781" s="173"/>
      <c r="AB781" s="173"/>
      <c r="AC781" s="174"/>
      <c r="AE781" s="533"/>
      <c r="AG781" s="507"/>
      <c r="AI781" s="507"/>
      <c r="AK781" s="429"/>
    </row>
    <row r="782" spans="4:37" ht="12.75" customHeight="1" outlineLevel="1">
      <c r="D782" s="106" t="str">
        <f>'Line Items'!D1074</f>
        <v>[Rolling Stock - Units/Trains Line 50]</v>
      </c>
      <c r="E782" s="89"/>
      <c r="F782" s="107" t="str">
        <f t="shared" si="281"/>
        <v>000 Unit Miles</v>
      </c>
      <c r="G782" s="173"/>
      <c r="H782" s="173"/>
      <c r="I782" s="173"/>
      <c r="J782" s="173"/>
      <c r="K782" s="173"/>
      <c r="L782" s="173"/>
      <c r="M782" s="173"/>
      <c r="N782" s="173"/>
      <c r="O782" s="173"/>
      <c r="P782" s="173"/>
      <c r="Q782" s="173"/>
      <c r="R782" s="173"/>
      <c r="S782" s="173"/>
      <c r="T782" s="173"/>
      <c r="U782" s="173"/>
      <c r="V782" s="173"/>
      <c r="W782" s="173"/>
      <c r="X782" s="173"/>
      <c r="Y782" s="173"/>
      <c r="Z782" s="173"/>
      <c r="AA782" s="173"/>
      <c r="AB782" s="173"/>
      <c r="AC782" s="174"/>
      <c r="AE782" s="533"/>
      <c r="AG782" s="507"/>
      <c r="AI782" s="507"/>
      <c r="AK782" s="429"/>
    </row>
    <row r="783" spans="4:37" ht="12.75" customHeight="1" outlineLevel="1">
      <c r="D783" s="106" t="str">
        <f>'Line Items'!D1075</f>
        <v>[Rolling Stock - Units/Trains Line 51]</v>
      </c>
      <c r="E783" s="89"/>
      <c r="F783" s="107" t="str">
        <f t="shared" si="281"/>
        <v>000 Unit Miles</v>
      </c>
      <c r="G783" s="173"/>
      <c r="H783" s="173"/>
      <c r="I783" s="173"/>
      <c r="J783" s="173"/>
      <c r="K783" s="173"/>
      <c r="L783" s="173"/>
      <c r="M783" s="173"/>
      <c r="N783" s="173"/>
      <c r="O783" s="173"/>
      <c r="P783" s="173"/>
      <c r="Q783" s="173"/>
      <c r="R783" s="173"/>
      <c r="S783" s="173"/>
      <c r="T783" s="173"/>
      <c r="U783" s="173"/>
      <c r="V783" s="173"/>
      <c r="W783" s="173"/>
      <c r="X783" s="173"/>
      <c r="Y783" s="173"/>
      <c r="Z783" s="173"/>
      <c r="AA783" s="173"/>
      <c r="AB783" s="173"/>
      <c r="AC783" s="174"/>
      <c r="AE783" s="533"/>
      <c r="AG783" s="507"/>
      <c r="AI783" s="507"/>
      <c r="AK783" s="429"/>
    </row>
    <row r="784" spans="4:37" ht="12.75" customHeight="1" outlineLevel="1">
      <c r="D784" s="106" t="str">
        <f>'Line Items'!D1076</f>
        <v>[Rolling Stock - Units/Trains Line 52]</v>
      </c>
      <c r="E784" s="89"/>
      <c r="F784" s="107" t="str">
        <f t="shared" si="281"/>
        <v>000 Unit Miles</v>
      </c>
      <c r="G784" s="173"/>
      <c r="H784" s="173"/>
      <c r="I784" s="173"/>
      <c r="J784" s="173"/>
      <c r="K784" s="173"/>
      <c r="L784" s="173"/>
      <c r="M784" s="173"/>
      <c r="N784" s="173"/>
      <c r="O784" s="173"/>
      <c r="P784" s="173"/>
      <c r="Q784" s="173"/>
      <c r="R784" s="173"/>
      <c r="S784" s="173"/>
      <c r="T784" s="173"/>
      <c r="U784" s="173"/>
      <c r="V784" s="173"/>
      <c r="W784" s="173"/>
      <c r="X784" s="173"/>
      <c r="Y784" s="173"/>
      <c r="Z784" s="173"/>
      <c r="AA784" s="173"/>
      <c r="AB784" s="173"/>
      <c r="AC784" s="174"/>
      <c r="AE784" s="533"/>
      <c r="AG784" s="507"/>
      <c r="AI784" s="507"/>
      <c r="AK784" s="429"/>
    </row>
    <row r="785" spans="3:37" ht="12.75" customHeight="1" outlineLevel="1">
      <c r="D785" s="106" t="str">
        <f>'Line Items'!D1077</f>
        <v>[Rolling Stock - Units/Trains Line 53]</v>
      </c>
      <c r="E785" s="89"/>
      <c r="F785" s="107" t="str">
        <f t="shared" si="281"/>
        <v>000 Unit Miles</v>
      </c>
      <c r="G785" s="173"/>
      <c r="H785" s="173"/>
      <c r="I785" s="173"/>
      <c r="J785" s="173"/>
      <c r="K785" s="173"/>
      <c r="L785" s="173"/>
      <c r="M785" s="173"/>
      <c r="N785" s="173"/>
      <c r="O785" s="173"/>
      <c r="P785" s="173"/>
      <c r="Q785" s="173"/>
      <c r="R785" s="173"/>
      <c r="S785" s="173"/>
      <c r="T785" s="173"/>
      <c r="U785" s="173"/>
      <c r="V785" s="173"/>
      <c r="W785" s="173"/>
      <c r="X785" s="173"/>
      <c r="Y785" s="173"/>
      <c r="Z785" s="173"/>
      <c r="AA785" s="173"/>
      <c r="AB785" s="173"/>
      <c r="AC785" s="174"/>
      <c r="AE785" s="533"/>
      <c r="AG785" s="507"/>
      <c r="AI785" s="507"/>
      <c r="AK785" s="429"/>
    </row>
    <row r="786" spans="3:37" ht="12.75" customHeight="1" outlineLevel="1">
      <c r="D786" s="106" t="str">
        <f>'Line Items'!D1078</f>
        <v>[Rolling Stock - Units/Trains Line 54]</v>
      </c>
      <c r="E786" s="89"/>
      <c r="F786" s="107" t="str">
        <f t="shared" si="281"/>
        <v>000 Unit Miles</v>
      </c>
      <c r="G786" s="173"/>
      <c r="H786" s="173"/>
      <c r="I786" s="173"/>
      <c r="J786" s="173"/>
      <c r="K786" s="173"/>
      <c r="L786" s="173"/>
      <c r="M786" s="173"/>
      <c r="N786" s="173"/>
      <c r="O786" s="173"/>
      <c r="P786" s="173"/>
      <c r="Q786" s="173"/>
      <c r="R786" s="173"/>
      <c r="S786" s="173"/>
      <c r="T786" s="173"/>
      <c r="U786" s="173"/>
      <c r="V786" s="173"/>
      <c r="W786" s="173"/>
      <c r="X786" s="173"/>
      <c r="Y786" s="173"/>
      <c r="Z786" s="173"/>
      <c r="AA786" s="173"/>
      <c r="AB786" s="173"/>
      <c r="AC786" s="174"/>
      <c r="AE786" s="533"/>
      <c r="AG786" s="507"/>
      <c r="AI786" s="507"/>
      <c r="AK786" s="429"/>
    </row>
    <row r="787" spans="3:37" ht="12.75" customHeight="1" outlineLevel="1">
      <c r="D787" s="106" t="str">
        <f>'Line Items'!D1079</f>
        <v>[Rolling Stock - Units/Trains Line 55]</v>
      </c>
      <c r="E787" s="89"/>
      <c r="F787" s="107" t="str">
        <f t="shared" si="281"/>
        <v>000 Unit Miles</v>
      </c>
      <c r="G787" s="173"/>
      <c r="H787" s="173"/>
      <c r="I787" s="173"/>
      <c r="J787" s="173"/>
      <c r="K787" s="173"/>
      <c r="L787" s="173"/>
      <c r="M787" s="173"/>
      <c r="N787" s="173"/>
      <c r="O787" s="173"/>
      <c r="P787" s="173"/>
      <c r="Q787" s="173"/>
      <c r="R787" s="173"/>
      <c r="S787" s="173"/>
      <c r="T787" s="173"/>
      <c r="U787" s="173"/>
      <c r="V787" s="173"/>
      <c r="W787" s="173"/>
      <c r="X787" s="173"/>
      <c r="Y787" s="173"/>
      <c r="Z787" s="173"/>
      <c r="AA787" s="173"/>
      <c r="AB787" s="173"/>
      <c r="AC787" s="174"/>
      <c r="AE787" s="533"/>
      <c r="AG787" s="507"/>
      <c r="AI787" s="507"/>
      <c r="AK787" s="429"/>
    </row>
    <row r="788" spans="3:37" ht="12.75" customHeight="1" outlineLevel="1">
      <c r="D788" s="106" t="str">
        <f>'Line Items'!D1080</f>
        <v>[Rolling Stock - Units/Trains Line 56]</v>
      </c>
      <c r="E788" s="89"/>
      <c r="F788" s="107" t="str">
        <f t="shared" si="281"/>
        <v>000 Unit Miles</v>
      </c>
      <c r="G788" s="173"/>
      <c r="H788" s="173"/>
      <c r="I788" s="173"/>
      <c r="J788" s="173"/>
      <c r="K788" s="173"/>
      <c r="L788" s="173"/>
      <c r="M788" s="173"/>
      <c r="N788" s="173"/>
      <c r="O788" s="173"/>
      <c r="P788" s="173"/>
      <c r="Q788" s="173"/>
      <c r="R788" s="173"/>
      <c r="S788" s="173"/>
      <c r="T788" s="173"/>
      <c r="U788" s="173"/>
      <c r="V788" s="173"/>
      <c r="W788" s="173"/>
      <c r="X788" s="173"/>
      <c r="Y788" s="173"/>
      <c r="Z788" s="173"/>
      <c r="AA788" s="173"/>
      <c r="AB788" s="173"/>
      <c r="AC788" s="174"/>
      <c r="AE788" s="533"/>
      <c r="AG788" s="507"/>
      <c r="AI788" s="507"/>
      <c r="AK788" s="429"/>
    </row>
    <row r="789" spans="3:37" ht="12.75" customHeight="1" outlineLevel="1">
      <c r="D789" s="106" t="str">
        <f>'Line Items'!D1081</f>
        <v>[Rolling Stock - Units/Trains Line 57]</v>
      </c>
      <c r="E789" s="89"/>
      <c r="F789" s="107" t="str">
        <f t="shared" si="281"/>
        <v>000 Unit Miles</v>
      </c>
      <c r="G789" s="173"/>
      <c r="H789" s="173"/>
      <c r="I789" s="173"/>
      <c r="J789" s="173"/>
      <c r="K789" s="173"/>
      <c r="L789" s="173"/>
      <c r="M789" s="173"/>
      <c r="N789" s="173"/>
      <c r="O789" s="173"/>
      <c r="P789" s="173"/>
      <c r="Q789" s="173"/>
      <c r="R789" s="173"/>
      <c r="S789" s="173"/>
      <c r="T789" s="173"/>
      <c r="U789" s="173"/>
      <c r="V789" s="173"/>
      <c r="W789" s="173"/>
      <c r="X789" s="173"/>
      <c r="Y789" s="173"/>
      <c r="Z789" s="173"/>
      <c r="AA789" s="173"/>
      <c r="AB789" s="173"/>
      <c r="AC789" s="174"/>
      <c r="AE789" s="533"/>
      <c r="AG789" s="507"/>
      <c r="AI789" s="507"/>
      <c r="AK789" s="429"/>
    </row>
    <row r="790" spans="3:37" ht="12.75" customHeight="1" outlineLevel="1">
      <c r="D790" s="106" t="str">
        <f>'Line Items'!D1082</f>
        <v>[Rolling Stock - Units/Trains Line 58]</v>
      </c>
      <c r="E790" s="89"/>
      <c r="F790" s="107" t="str">
        <f t="shared" si="281"/>
        <v>000 Unit Miles</v>
      </c>
      <c r="G790" s="173"/>
      <c r="H790" s="173"/>
      <c r="I790" s="173"/>
      <c r="J790" s="173"/>
      <c r="K790" s="173"/>
      <c r="L790" s="173"/>
      <c r="M790" s="173"/>
      <c r="N790" s="173"/>
      <c r="O790" s="173"/>
      <c r="P790" s="173"/>
      <c r="Q790" s="173"/>
      <c r="R790" s="173"/>
      <c r="S790" s="173"/>
      <c r="T790" s="173"/>
      <c r="U790" s="173"/>
      <c r="V790" s="173"/>
      <c r="W790" s="173"/>
      <c r="X790" s="173"/>
      <c r="Y790" s="173"/>
      <c r="Z790" s="173"/>
      <c r="AA790" s="173"/>
      <c r="AB790" s="173"/>
      <c r="AC790" s="174"/>
      <c r="AE790" s="533"/>
      <c r="AG790" s="507"/>
      <c r="AI790" s="507"/>
      <c r="AK790" s="429"/>
    </row>
    <row r="791" spans="3:37" ht="12.75" customHeight="1" outlineLevel="1">
      <c r="D791" s="106" t="str">
        <f>'Line Items'!D1083</f>
        <v>[Rolling Stock - Units/Trains Line 59]</v>
      </c>
      <c r="E791" s="89"/>
      <c r="F791" s="107" t="str">
        <f t="shared" si="281"/>
        <v>000 Unit Miles</v>
      </c>
      <c r="G791" s="173"/>
      <c r="H791" s="173"/>
      <c r="I791" s="173"/>
      <c r="J791" s="173"/>
      <c r="K791" s="173"/>
      <c r="L791" s="173"/>
      <c r="M791" s="173"/>
      <c r="N791" s="173"/>
      <c r="O791" s="173"/>
      <c r="P791" s="173"/>
      <c r="Q791" s="173"/>
      <c r="R791" s="173"/>
      <c r="S791" s="173"/>
      <c r="T791" s="173"/>
      <c r="U791" s="173"/>
      <c r="V791" s="173"/>
      <c r="W791" s="173"/>
      <c r="X791" s="173"/>
      <c r="Y791" s="173"/>
      <c r="Z791" s="173"/>
      <c r="AA791" s="173"/>
      <c r="AB791" s="173"/>
      <c r="AC791" s="174"/>
      <c r="AE791" s="533"/>
      <c r="AG791" s="507"/>
      <c r="AI791" s="507"/>
      <c r="AK791" s="429"/>
    </row>
    <row r="792" spans="3:37" ht="12.75" customHeight="1" outlineLevel="1">
      <c r="D792" s="117" t="str">
        <f>'Line Items'!D1084</f>
        <v>[Rolling Stock - Units/Trains Line 60]</v>
      </c>
      <c r="E792" s="175"/>
      <c r="F792" s="118" t="str">
        <f>F791</f>
        <v>000 Unit Miles</v>
      </c>
      <c r="G792" s="176"/>
      <c r="H792" s="176"/>
      <c r="I792" s="176"/>
      <c r="J792" s="176"/>
      <c r="K792" s="176"/>
      <c r="L792" s="176"/>
      <c r="M792" s="176"/>
      <c r="N792" s="176"/>
      <c r="O792" s="176"/>
      <c r="P792" s="176"/>
      <c r="Q792" s="176"/>
      <c r="R792" s="176"/>
      <c r="S792" s="176"/>
      <c r="T792" s="176"/>
      <c r="U792" s="176"/>
      <c r="V792" s="176"/>
      <c r="W792" s="176"/>
      <c r="X792" s="176"/>
      <c r="Y792" s="176"/>
      <c r="Z792" s="176"/>
      <c r="AA792" s="176"/>
      <c r="AB792" s="176"/>
      <c r="AC792" s="177"/>
      <c r="AE792" s="534"/>
      <c r="AG792" s="508"/>
      <c r="AI792" s="508"/>
      <c r="AK792" s="430"/>
    </row>
    <row r="793" spans="3:37" ht="12.75" customHeight="1" outlineLevel="1">
      <c r="G793" s="90"/>
      <c r="H793" s="90"/>
      <c r="I793" s="90"/>
      <c r="J793" s="90"/>
      <c r="K793" s="90"/>
      <c r="L793" s="90"/>
      <c r="M793" s="90"/>
      <c r="N793" s="90"/>
      <c r="O793" s="90"/>
      <c r="P793" s="90"/>
      <c r="Q793" s="90"/>
      <c r="R793" s="90"/>
      <c r="S793" s="90"/>
      <c r="T793" s="90"/>
      <c r="U793" s="90"/>
      <c r="V793" s="90"/>
      <c r="W793" s="90"/>
      <c r="X793" s="90"/>
      <c r="Y793" s="90"/>
      <c r="Z793" s="90"/>
      <c r="AA793" s="90"/>
      <c r="AB793" s="90"/>
      <c r="AC793" s="90"/>
      <c r="AE793" s="90"/>
      <c r="AG793" s="90"/>
      <c r="AI793" s="90"/>
      <c r="AK793" s="431"/>
    </row>
    <row r="794" spans="3:37" ht="12.75" customHeight="1" outlineLevel="1">
      <c r="D794" s="216" t="str">
        <f>"Total "&amp;C732</f>
        <v>Total ECS Unit Mileage</v>
      </c>
      <c r="E794" s="217"/>
      <c r="F794" s="218" t="str">
        <f>F792</f>
        <v>000 Unit Miles</v>
      </c>
      <c r="G794" s="219">
        <f t="shared" ref="G794:AB794" si="282">SUM(G733:G792)</f>
        <v>0</v>
      </c>
      <c r="H794" s="219">
        <f t="shared" si="282"/>
        <v>0</v>
      </c>
      <c r="I794" s="219">
        <f t="shared" si="282"/>
        <v>0</v>
      </c>
      <c r="J794" s="219">
        <f t="shared" si="282"/>
        <v>0</v>
      </c>
      <c r="K794" s="219">
        <f t="shared" si="282"/>
        <v>0</v>
      </c>
      <c r="L794" s="219">
        <f t="shared" si="282"/>
        <v>0</v>
      </c>
      <c r="M794" s="219">
        <f t="shared" si="282"/>
        <v>0</v>
      </c>
      <c r="N794" s="219">
        <f t="shared" si="282"/>
        <v>0</v>
      </c>
      <c r="O794" s="219">
        <f t="shared" si="282"/>
        <v>0</v>
      </c>
      <c r="P794" s="219">
        <f t="shared" si="282"/>
        <v>0</v>
      </c>
      <c r="Q794" s="219">
        <f t="shared" si="282"/>
        <v>0</v>
      </c>
      <c r="R794" s="219">
        <f t="shared" si="282"/>
        <v>0</v>
      </c>
      <c r="S794" s="219">
        <f t="shared" si="282"/>
        <v>0</v>
      </c>
      <c r="T794" s="219">
        <f t="shared" si="282"/>
        <v>0</v>
      </c>
      <c r="U794" s="219">
        <f t="shared" si="282"/>
        <v>0</v>
      </c>
      <c r="V794" s="219">
        <f t="shared" si="282"/>
        <v>0</v>
      </c>
      <c r="W794" s="219">
        <f t="shared" si="282"/>
        <v>0</v>
      </c>
      <c r="X794" s="219">
        <f t="shared" si="282"/>
        <v>0</v>
      </c>
      <c r="Y794" s="219">
        <f t="shared" si="282"/>
        <v>0</v>
      </c>
      <c r="Z794" s="219">
        <f t="shared" si="282"/>
        <v>0</v>
      </c>
      <c r="AA794" s="219">
        <f t="shared" si="282"/>
        <v>0</v>
      </c>
      <c r="AB794" s="219">
        <f t="shared" si="282"/>
        <v>0</v>
      </c>
      <c r="AC794" s="220">
        <f t="shared" ref="AC794" si="283">SUM(AC733:AC792)</f>
        <v>0</v>
      </c>
      <c r="AE794" s="535">
        <f t="shared" ref="AE794:AG794" si="284">SUM(AE733:AE792)</f>
        <v>0</v>
      </c>
      <c r="AG794" s="535">
        <f t="shared" si="284"/>
        <v>0</v>
      </c>
      <c r="AI794" s="535">
        <f t="shared" ref="AI794" si="285">SUM(AI733:AI792)</f>
        <v>0</v>
      </c>
      <c r="AK794" s="858"/>
    </row>
    <row r="795" spans="3:37" ht="12.75" customHeight="1" outlineLevel="1">
      <c r="G795" s="90"/>
      <c r="H795" s="90"/>
      <c r="I795" s="90"/>
      <c r="J795" s="90"/>
      <c r="K795" s="90"/>
      <c r="L795" s="90"/>
      <c r="M795" s="90"/>
      <c r="N795" s="90"/>
      <c r="O795" s="90"/>
      <c r="P795" s="90"/>
      <c r="Q795" s="90"/>
      <c r="R795" s="90"/>
      <c r="S795" s="90"/>
      <c r="T795" s="90"/>
      <c r="U795" s="90"/>
      <c r="V795" s="90"/>
      <c r="W795" s="90"/>
      <c r="X795" s="90"/>
      <c r="Y795" s="90"/>
      <c r="Z795" s="90"/>
      <c r="AA795" s="90"/>
      <c r="AB795" s="90"/>
      <c r="AC795" s="90"/>
      <c r="AE795" s="90"/>
      <c r="AG795" s="90"/>
      <c r="AI795" s="90"/>
      <c r="AK795" s="431"/>
    </row>
    <row r="796" spans="3:37" ht="12.75" customHeight="1" outlineLevel="1">
      <c r="C796" s="138" t="s">
        <v>476</v>
      </c>
      <c r="G796" s="90"/>
      <c r="H796" s="90"/>
      <c r="I796" s="90"/>
      <c r="J796" s="90"/>
      <c r="K796" s="90"/>
      <c r="L796" s="90"/>
      <c r="M796" s="90"/>
      <c r="N796" s="90"/>
      <c r="O796" s="90"/>
      <c r="P796" s="90"/>
      <c r="Q796" s="90"/>
      <c r="R796" s="90"/>
      <c r="S796" s="90"/>
      <c r="T796" s="90"/>
      <c r="U796" s="90"/>
      <c r="V796" s="90"/>
      <c r="W796" s="90"/>
      <c r="X796" s="90"/>
      <c r="Y796" s="90"/>
      <c r="Z796" s="90"/>
      <c r="AA796" s="90"/>
      <c r="AB796" s="90"/>
      <c r="AC796" s="90"/>
      <c r="AE796" s="90"/>
      <c r="AG796" s="90"/>
      <c r="AI796" s="90"/>
      <c r="AK796" s="431"/>
    </row>
    <row r="797" spans="3:37" ht="12.75" customHeight="1" outlineLevel="1">
      <c r="D797" s="100" t="str">
        <f>'Line Items'!D1025</f>
        <v>ME202 - Class 150/1 Angel Trains</v>
      </c>
      <c r="E797" s="85"/>
      <c r="F797" s="101" t="s">
        <v>472</v>
      </c>
      <c r="G797" s="171"/>
      <c r="H797" s="171"/>
      <c r="I797" s="171"/>
      <c r="J797" s="171"/>
      <c r="K797" s="171"/>
      <c r="L797" s="171"/>
      <c r="M797" s="171"/>
      <c r="N797" s="171"/>
      <c r="O797" s="171"/>
      <c r="P797" s="171"/>
      <c r="Q797" s="171"/>
      <c r="R797" s="171"/>
      <c r="S797" s="171"/>
      <c r="T797" s="171"/>
      <c r="U797" s="171"/>
      <c r="V797" s="171"/>
      <c r="W797" s="171"/>
      <c r="X797" s="171"/>
      <c r="Y797" s="171"/>
      <c r="Z797" s="171"/>
      <c r="AA797" s="171"/>
      <c r="AB797" s="171"/>
      <c r="AC797" s="185"/>
      <c r="AE797" s="511"/>
      <c r="AG797" s="511"/>
      <c r="AI797" s="511"/>
      <c r="AK797" s="427"/>
    </row>
    <row r="798" spans="3:37" ht="12.75" customHeight="1" outlineLevel="1">
      <c r="D798" s="106" t="str">
        <f>'Line Items'!D1026</f>
        <v>ME203 - Class 153/1 Porterbrook</v>
      </c>
      <c r="E798" s="89"/>
      <c r="F798" s="107" t="str">
        <f t="shared" ref="F798:F855" si="286">F797</f>
        <v>000 Train Miles</v>
      </c>
      <c r="G798" s="173"/>
      <c r="H798" s="173"/>
      <c r="I798" s="173"/>
      <c r="J798" s="173"/>
      <c r="K798" s="173"/>
      <c r="L798" s="173"/>
      <c r="M798" s="173"/>
      <c r="N798" s="173"/>
      <c r="O798" s="173"/>
      <c r="P798" s="173"/>
      <c r="Q798" s="173"/>
      <c r="R798" s="173"/>
      <c r="S798" s="173"/>
      <c r="T798" s="173"/>
      <c r="U798" s="173"/>
      <c r="V798" s="173"/>
      <c r="W798" s="173"/>
      <c r="X798" s="173"/>
      <c r="Y798" s="173"/>
      <c r="Z798" s="173"/>
      <c r="AA798" s="173"/>
      <c r="AB798" s="173"/>
      <c r="AC798" s="174"/>
      <c r="AE798" s="507"/>
      <c r="AG798" s="507"/>
      <c r="AI798" s="507"/>
      <c r="AK798" s="202"/>
    </row>
    <row r="799" spans="3:37" ht="12.75" customHeight="1" outlineLevel="1">
      <c r="D799" s="106" t="str">
        <f>'Line Items'!D1027</f>
        <v>ME206 - Class 170/5 Porterbrook</v>
      </c>
      <c r="E799" s="89"/>
      <c r="F799" s="107" t="str">
        <f t="shared" si="286"/>
        <v>000 Train Miles</v>
      </c>
      <c r="G799" s="173"/>
      <c r="H799" s="173"/>
      <c r="I799" s="173"/>
      <c r="J799" s="173"/>
      <c r="K799" s="173"/>
      <c r="L799" s="173"/>
      <c r="M799" s="173"/>
      <c r="N799" s="173"/>
      <c r="O799" s="173"/>
      <c r="P799" s="173"/>
      <c r="Q799" s="173"/>
      <c r="R799" s="173"/>
      <c r="S799" s="173"/>
      <c r="T799" s="173"/>
      <c r="U799" s="173"/>
      <c r="V799" s="173"/>
      <c r="W799" s="173"/>
      <c r="X799" s="173"/>
      <c r="Y799" s="173"/>
      <c r="Z799" s="173"/>
      <c r="AA799" s="173"/>
      <c r="AB799" s="173"/>
      <c r="AC799" s="174"/>
      <c r="AE799" s="507"/>
      <c r="AG799" s="507"/>
      <c r="AI799" s="507"/>
      <c r="AK799" s="202"/>
    </row>
    <row r="800" spans="3:37" ht="12.75" customHeight="1" outlineLevel="1">
      <c r="D800" s="106" t="str">
        <f>'Line Items'!D1028</f>
        <v>ME207 - Class 170/6 Porterbrook</v>
      </c>
      <c r="E800" s="89"/>
      <c r="F800" s="107" t="str">
        <f t="shared" si="286"/>
        <v>000 Train Miles</v>
      </c>
      <c r="G800" s="173"/>
      <c r="H800" s="173"/>
      <c r="I800" s="173"/>
      <c r="J800" s="173"/>
      <c r="K800" s="173"/>
      <c r="L800" s="173"/>
      <c r="M800" s="173"/>
      <c r="N800" s="173"/>
      <c r="O800" s="173"/>
      <c r="P800" s="173"/>
      <c r="Q800" s="173"/>
      <c r="R800" s="173"/>
      <c r="S800" s="173"/>
      <c r="T800" s="173"/>
      <c r="U800" s="173"/>
      <c r="V800" s="173"/>
      <c r="W800" s="173"/>
      <c r="X800" s="173"/>
      <c r="Y800" s="173"/>
      <c r="Z800" s="173"/>
      <c r="AA800" s="173"/>
      <c r="AB800" s="173"/>
      <c r="AC800" s="174"/>
      <c r="AE800" s="507"/>
      <c r="AG800" s="507"/>
      <c r="AI800" s="507"/>
      <c r="AK800" s="202"/>
    </row>
    <row r="801" spans="4:37" ht="12.75" customHeight="1" outlineLevel="1">
      <c r="D801" s="106" t="str">
        <f>'Line Items'!D1029</f>
        <v>ME208 - Class 172/2 Porterbrook</v>
      </c>
      <c r="E801" s="89"/>
      <c r="F801" s="107" t="str">
        <f t="shared" si="286"/>
        <v>000 Train Miles</v>
      </c>
      <c r="G801" s="173"/>
      <c r="H801" s="173"/>
      <c r="I801" s="173"/>
      <c r="J801" s="173"/>
      <c r="K801" s="173"/>
      <c r="L801" s="173"/>
      <c r="M801" s="173"/>
      <c r="N801" s="173"/>
      <c r="O801" s="173"/>
      <c r="P801" s="173"/>
      <c r="Q801" s="173"/>
      <c r="R801" s="173"/>
      <c r="S801" s="173"/>
      <c r="T801" s="173"/>
      <c r="U801" s="173"/>
      <c r="V801" s="173"/>
      <c r="W801" s="173"/>
      <c r="X801" s="173"/>
      <c r="Y801" s="173"/>
      <c r="Z801" s="173"/>
      <c r="AA801" s="173"/>
      <c r="AB801" s="173"/>
      <c r="AC801" s="174"/>
      <c r="AE801" s="507"/>
      <c r="AG801" s="507"/>
      <c r="AI801" s="507"/>
      <c r="AK801" s="202"/>
    </row>
    <row r="802" spans="4:37" ht="12.75" customHeight="1" outlineLevel="1">
      <c r="D802" s="106" t="str">
        <f>'Line Items'!D1030</f>
        <v>ME209 - Class 172/3 Porterbrook</v>
      </c>
      <c r="E802" s="89"/>
      <c r="F802" s="107" t="str">
        <f t="shared" si="286"/>
        <v>000 Train Miles</v>
      </c>
      <c r="G802" s="173"/>
      <c r="H802" s="173"/>
      <c r="I802" s="173"/>
      <c r="J802" s="173"/>
      <c r="K802" s="173"/>
      <c r="L802" s="173"/>
      <c r="M802" s="173"/>
      <c r="N802" s="173"/>
      <c r="O802" s="173"/>
      <c r="P802" s="173"/>
      <c r="Q802" s="173"/>
      <c r="R802" s="173"/>
      <c r="S802" s="173"/>
      <c r="T802" s="173"/>
      <c r="U802" s="173"/>
      <c r="V802" s="173"/>
      <c r="W802" s="173"/>
      <c r="X802" s="173"/>
      <c r="Y802" s="173"/>
      <c r="Z802" s="173"/>
      <c r="AA802" s="173"/>
      <c r="AB802" s="173"/>
      <c r="AC802" s="174"/>
      <c r="AE802" s="507"/>
      <c r="AG802" s="507"/>
      <c r="AI802" s="507"/>
      <c r="AK802" s="202"/>
    </row>
    <row r="803" spans="4:37" ht="12.75" customHeight="1" outlineLevel="1">
      <c r="D803" s="106" t="str">
        <f>'Line Items'!D1031</f>
        <v>ME216 - Class 139 PPM - Porterbrook</v>
      </c>
      <c r="E803" s="89"/>
      <c r="F803" s="107" t="str">
        <f t="shared" si="286"/>
        <v>000 Train Miles</v>
      </c>
      <c r="G803" s="173"/>
      <c r="H803" s="173"/>
      <c r="I803" s="173"/>
      <c r="J803" s="173"/>
      <c r="K803" s="173"/>
      <c r="L803" s="173"/>
      <c r="M803" s="173"/>
      <c r="N803" s="173"/>
      <c r="O803" s="173"/>
      <c r="P803" s="173"/>
      <c r="Q803" s="173"/>
      <c r="R803" s="173"/>
      <c r="S803" s="173"/>
      <c r="T803" s="173"/>
      <c r="U803" s="173"/>
      <c r="V803" s="173"/>
      <c r="W803" s="173"/>
      <c r="X803" s="173"/>
      <c r="Y803" s="173"/>
      <c r="Z803" s="173"/>
      <c r="AA803" s="173"/>
      <c r="AB803" s="173"/>
      <c r="AC803" s="174"/>
      <c r="AE803" s="507"/>
      <c r="AG803" s="507"/>
      <c r="AI803" s="507"/>
      <c r="AK803" s="202"/>
    </row>
    <row r="804" spans="4:37" ht="12.75" customHeight="1" outlineLevel="1">
      <c r="D804" s="106" t="str">
        <f>'Line Items'!D1032</f>
        <v>ME211 - Class 321/4  HSBC</v>
      </c>
      <c r="E804" s="89"/>
      <c r="F804" s="107" t="str">
        <f t="shared" si="286"/>
        <v>000 Train Miles</v>
      </c>
      <c r="G804" s="173"/>
      <c r="H804" s="173"/>
      <c r="I804" s="173"/>
      <c r="J804" s="173"/>
      <c r="K804" s="173"/>
      <c r="L804" s="173"/>
      <c r="M804" s="173"/>
      <c r="N804" s="173"/>
      <c r="O804" s="173"/>
      <c r="P804" s="173"/>
      <c r="Q804" s="173"/>
      <c r="R804" s="173"/>
      <c r="S804" s="173"/>
      <c r="T804" s="173"/>
      <c r="U804" s="173"/>
      <c r="V804" s="173"/>
      <c r="W804" s="173"/>
      <c r="X804" s="173"/>
      <c r="Y804" s="173"/>
      <c r="Z804" s="173"/>
      <c r="AA804" s="173"/>
      <c r="AB804" s="173"/>
      <c r="AC804" s="174"/>
      <c r="AE804" s="507"/>
      <c r="AG804" s="507"/>
      <c r="AI804" s="507"/>
      <c r="AK804" s="202"/>
    </row>
    <row r="805" spans="4:37" ht="12.75" customHeight="1" outlineLevel="1">
      <c r="D805" s="106" t="str">
        <f>'Line Items'!D1033</f>
        <v>ME212 - Class 323/3 Porterbrook</v>
      </c>
      <c r="E805" s="89"/>
      <c r="F805" s="107" t="str">
        <f t="shared" si="286"/>
        <v>000 Train Miles</v>
      </c>
      <c r="G805" s="173"/>
      <c r="H805" s="173"/>
      <c r="I805" s="173"/>
      <c r="J805" s="173"/>
      <c r="K805" s="173"/>
      <c r="L805" s="173"/>
      <c r="M805" s="173"/>
      <c r="N805" s="173"/>
      <c r="O805" s="173"/>
      <c r="P805" s="173"/>
      <c r="Q805" s="173"/>
      <c r="R805" s="173"/>
      <c r="S805" s="173"/>
      <c r="T805" s="173"/>
      <c r="U805" s="173"/>
      <c r="V805" s="173"/>
      <c r="W805" s="173"/>
      <c r="X805" s="173"/>
      <c r="Y805" s="173"/>
      <c r="Z805" s="173"/>
      <c r="AA805" s="173"/>
      <c r="AB805" s="173"/>
      <c r="AC805" s="174"/>
      <c r="AE805" s="507"/>
      <c r="AG805" s="507"/>
      <c r="AI805" s="507"/>
      <c r="AK805" s="202"/>
    </row>
    <row r="806" spans="4:37" ht="12.75" customHeight="1" outlineLevel="1">
      <c r="D806" s="106" t="str">
        <f>'Line Items'!D1034</f>
        <v>ME215 - Class 323 Centro (Porterbrook)</v>
      </c>
      <c r="E806" s="89"/>
      <c r="F806" s="107" t="str">
        <f t="shared" si="286"/>
        <v>000 Train Miles</v>
      </c>
      <c r="G806" s="173"/>
      <c r="H806" s="173"/>
      <c r="I806" s="173"/>
      <c r="J806" s="173"/>
      <c r="K806" s="173"/>
      <c r="L806" s="173"/>
      <c r="M806" s="173"/>
      <c r="N806" s="173"/>
      <c r="O806" s="173"/>
      <c r="P806" s="173"/>
      <c r="Q806" s="173"/>
      <c r="R806" s="173"/>
      <c r="S806" s="173"/>
      <c r="T806" s="173"/>
      <c r="U806" s="173"/>
      <c r="V806" s="173"/>
      <c r="W806" s="173"/>
      <c r="X806" s="173"/>
      <c r="Y806" s="173"/>
      <c r="Z806" s="173"/>
      <c r="AA806" s="173"/>
      <c r="AB806" s="173"/>
      <c r="AC806" s="174"/>
      <c r="AE806" s="507"/>
      <c r="AG806" s="507"/>
      <c r="AI806" s="507"/>
      <c r="AK806" s="202"/>
    </row>
    <row r="807" spans="4:37" ht="12.75" customHeight="1" outlineLevel="1">
      <c r="D807" s="106" t="str">
        <f>'Line Items'!D1035</f>
        <v>ME213 - Class 350/1 Angel Trains</v>
      </c>
      <c r="E807" s="89"/>
      <c r="F807" s="107" t="str">
        <f t="shared" si="286"/>
        <v>000 Train Miles</v>
      </c>
      <c r="G807" s="173"/>
      <c r="H807" s="173"/>
      <c r="I807" s="173"/>
      <c r="J807" s="173"/>
      <c r="K807" s="173"/>
      <c r="L807" s="173"/>
      <c r="M807" s="173"/>
      <c r="N807" s="173"/>
      <c r="O807" s="173"/>
      <c r="P807" s="173"/>
      <c r="Q807" s="173"/>
      <c r="R807" s="173"/>
      <c r="S807" s="173"/>
      <c r="T807" s="173"/>
      <c r="U807" s="173"/>
      <c r="V807" s="173"/>
      <c r="W807" s="173"/>
      <c r="X807" s="173"/>
      <c r="Y807" s="173"/>
      <c r="Z807" s="173"/>
      <c r="AA807" s="173"/>
      <c r="AB807" s="173"/>
      <c r="AC807" s="174"/>
      <c r="AE807" s="507"/>
      <c r="AG807" s="507"/>
      <c r="AI807" s="507"/>
      <c r="AK807" s="202"/>
    </row>
    <row r="808" spans="4:37" ht="12.75" customHeight="1" outlineLevel="1">
      <c r="D808" s="106" t="str">
        <f>'Line Items'!D1036</f>
        <v>ME214 - Class 350/2 Porterbrook</v>
      </c>
      <c r="E808" s="89"/>
      <c r="F808" s="107" t="str">
        <f t="shared" si="286"/>
        <v>000 Train Miles</v>
      </c>
      <c r="G808" s="173"/>
      <c r="H808" s="173"/>
      <c r="I808" s="173"/>
      <c r="J808" s="173"/>
      <c r="K808" s="173"/>
      <c r="L808" s="173"/>
      <c r="M808" s="173"/>
      <c r="N808" s="173"/>
      <c r="O808" s="173"/>
      <c r="P808" s="173"/>
      <c r="Q808" s="173"/>
      <c r="R808" s="173"/>
      <c r="S808" s="173"/>
      <c r="T808" s="173"/>
      <c r="U808" s="173"/>
      <c r="V808" s="173"/>
      <c r="W808" s="173"/>
      <c r="X808" s="173"/>
      <c r="Y808" s="173"/>
      <c r="Z808" s="173"/>
      <c r="AA808" s="173"/>
      <c r="AB808" s="173"/>
      <c r="AC808" s="174"/>
      <c r="AE808" s="507"/>
      <c r="AG808" s="507"/>
      <c r="AI808" s="507"/>
      <c r="AK808" s="202"/>
    </row>
    <row r="809" spans="4:37" ht="12.75" customHeight="1" outlineLevel="1">
      <c r="D809" s="106" t="str">
        <f>'Line Items'!D1037</f>
        <v>ME217 - Class 350/3 Angel</v>
      </c>
      <c r="E809" s="89"/>
      <c r="F809" s="107" t="str">
        <f t="shared" si="286"/>
        <v>000 Train Miles</v>
      </c>
      <c r="G809" s="173"/>
      <c r="H809" s="173"/>
      <c r="I809" s="173"/>
      <c r="J809" s="173"/>
      <c r="K809" s="173"/>
      <c r="L809" s="173"/>
      <c r="M809" s="173"/>
      <c r="N809" s="173"/>
      <c r="O809" s="173"/>
      <c r="P809" s="173"/>
      <c r="Q809" s="173"/>
      <c r="R809" s="173"/>
      <c r="S809" s="173"/>
      <c r="T809" s="173"/>
      <c r="U809" s="173"/>
      <c r="V809" s="173"/>
      <c r="W809" s="173"/>
      <c r="X809" s="173"/>
      <c r="Y809" s="173"/>
      <c r="Z809" s="173"/>
      <c r="AA809" s="173"/>
      <c r="AB809" s="173"/>
      <c r="AC809" s="174"/>
      <c r="AE809" s="507"/>
      <c r="AG809" s="507"/>
      <c r="AI809" s="507"/>
      <c r="AK809" s="202"/>
    </row>
    <row r="810" spans="4:37" ht="12.75" customHeight="1" outlineLevel="1">
      <c r="D810" s="106" t="str">
        <f>'Line Items'!D1038</f>
        <v>ME211 - Class 319 Porterbrook</v>
      </c>
      <c r="E810" s="89"/>
      <c r="F810" s="107" t="str">
        <f t="shared" si="286"/>
        <v>000 Train Miles</v>
      </c>
      <c r="G810" s="173"/>
      <c r="H810" s="173"/>
      <c r="I810" s="173"/>
      <c r="J810" s="173"/>
      <c r="K810" s="173"/>
      <c r="L810" s="173"/>
      <c r="M810" s="173"/>
      <c r="N810" s="173"/>
      <c r="O810" s="173"/>
      <c r="P810" s="173"/>
      <c r="Q810" s="173"/>
      <c r="R810" s="173"/>
      <c r="S810" s="173"/>
      <c r="T810" s="173"/>
      <c r="U810" s="173"/>
      <c r="V810" s="173"/>
      <c r="W810" s="173"/>
      <c r="X810" s="173"/>
      <c r="Y810" s="173"/>
      <c r="Z810" s="173"/>
      <c r="AA810" s="173"/>
      <c r="AB810" s="173"/>
      <c r="AC810" s="174"/>
      <c r="AE810" s="507"/>
      <c r="AG810" s="507"/>
      <c r="AI810" s="507"/>
      <c r="AK810" s="202"/>
    </row>
    <row r="811" spans="4:37" ht="12.75" customHeight="1" outlineLevel="1">
      <c r="D811" s="106" t="str">
        <f>'Line Items'!D1039</f>
        <v>[Rolling Stock - Units/Trains Line 15]</v>
      </c>
      <c r="E811" s="89"/>
      <c r="F811" s="107" t="str">
        <f t="shared" si="286"/>
        <v>000 Train Miles</v>
      </c>
      <c r="G811" s="173"/>
      <c r="H811" s="173"/>
      <c r="I811" s="173"/>
      <c r="J811" s="173"/>
      <c r="K811" s="173"/>
      <c r="L811" s="173"/>
      <c r="M811" s="173"/>
      <c r="N811" s="173"/>
      <c r="O811" s="173"/>
      <c r="P811" s="173"/>
      <c r="Q811" s="173"/>
      <c r="R811" s="173"/>
      <c r="S811" s="173"/>
      <c r="T811" s="173"/>
      <c r="U811" s="173"/>
      <c r="V811" s="173"/>
      <c r="W811" s="173"/>
      <c r="X811" s="173"/>
      <c r="Y811" s="173"/>
      <c r="Z811" s="173"/>
      <c r="AA811" s="173"/>
      <c r="AB811" s="173"/>
      <c r="AC811" s="174"/>
      <c r="AE811" s="507"/>
      <c r="AG811" s="507"/>
      <c r="AI811" s="507"/>
      <c r="AK811" s="202"/>
    </row>
    <row r="812" spans="4:37" ht="12.75" customHeight="1" outlineLevel="1">
      <c r="D812" s="106" t="str">
        <f>'Line Items'!D1040</f>
        <v>[Rolling Stock - Units/Trains Line 16]</v>
      </c>
      <c r="E812" s="89"/>
      <c r="F812" s="107" t="str">
        <f t="shared" si="286"/>
        <v>000 Train Miles</v>
      </c>
      <c r="G812" s="173"/>
      <c r="H812" s="173"/>
      <c r="I812" s="173"/>
      <c r="J812" s="173"/>
      <c r="K812" s="173"/>
      <c r="L812" s="173"/>
      <c r="M812" s="173"/>
      <c r="N812" s="173"/>
      <c r="O812" s="173"/>
      <c r="P812" s="173"/>
      <c r="Q812" s="173"/>
      <c r="R812" s="173"/>
      <c r="S812" s="173"/>
      <c r="T812" s="173"/>
      <c r="U812" s="173"/>
      <c r="V812" s="173"/>
      <c r="W812" s="173"/>
      <c r="X812" s="173"/>
      <c r="Y812" s="173"/>
      <c r="Z812" s="173"/>
      <c r="AA812" s="173"/>
      <c r="AB812" s="173"/>
      <c r="AC812" s="174"/>
      <c r="AE812" s="507"/>
      <c r="AG812" s="507"/>
      <c r="AI812" s="507"/>
      <c r="AK812" s="202"/>
    </row>
    <row r="813" spans="4:37" ht="12.75" customHeight="1" outlineLevel="1">
      <c r="D813" s="106" t="str">
        <f>'Line Items'!D1041</f>
        <v>[Rolling Stock - Units/Trains Line 17]</v>
      </c>
      <c r="E813" s="89"/>
      <c r="F813" s="107" t="str">
        <f t="shared" si="286"/>
        <v>000 Train Miles</v>
      </c>
      <c r="G813" s="173"/>
      <c r="H813" s="173"/>
      <c r="I813" s="173"/>
      <c r="J813" s="173"/>
      <c r="K813" s="173"/>
      <c r="L813" s="173"/>
      <c r="M813" s="173"/>
      <c r="N813" s="173"/>
      <c r="O813" s="173"/>
      <c r="P813" s="173"/>
      <c r="Q813" s="173"/>
      <c r="R813" s="173"/>
      <c r="S813" s="173"/>
      <c r="T813" s="173"/>
      <c r="U813" s="173"/>
      <c r="V813" s="173"/>
      <c r="W813" s="173"/>
      <c r="X813" s="173"/>
      <c r="Y813" s="173"/>
      <c r="Z813" s="173"/>
      <c r="AA813" s="173"/>
      <c r="AB813" s="173"/>
      <c r="AC813" s="174"/>
      <c r="AE813" s="507"/>
      <c r="AG813" s="507"/>
      <c r="AI813" s="507"/>
      <c r="AK813" s="202"/>
    </row>
    <row r="814" spans="4:37" ht="12.75" customHeight="1" outlineLevel="1">
      <c r="D814" s="106" t="str">
        <f>'Line Items'!D1042</f>
        <v>[Rolling Stock - Units/Trains Line 18]</v>
      </c>
      <c r="E814" s="89"/>
      <c r="F814" s="107" t="str">
        <f t="shared" si="286"/>
        <v>000 Train Miles</v>
      </c>
      <c r="G814" s="173"/>
      <c r="H814" s="173"/>
      <c r="I814" s="173"/>
      <c r="J814" s="173"/>
      <c r="K814" s="173"/>
      <c r="L814" s="173"/>
      <c r="M814" s="173"/>
      <c r="N814" s="173"/>
      <c r="O814" s="173"/>
      <c r="P814" s="173"/>
      <c r="Q814" s="173"/>
      <c r="R814" s="173"/>
      <c r="S814" s="173"/>
      <c r="T814" s="173"/>
      <c r="U814" s="173"/>
      <c r="V814" s="173"/>
      <c r="W814" s="173"/>
      <c r="X814" s="173"/>
      <c r="Y814" s="173"/>
      <c r="Z814" s="173"/>
      <c r="AA814" s="173"/>
      <c r="AB814" s="173"/>
      <c r="AC814" s="174"/>
      <c r="AE814" s="507"/>
      <c r="AG814" s="507"/>
      <c r="AI814" s="507"/>
      <c r="AK814" s="202"/>
    </row>
    <row r="815" spans="4:37" ht="12.75" customHeight="1" outlineLevel="1">
      <c r="D815" s="106" t="str">
        <f>'Line Items'!D1043</f>
        <v>[Rolling Stock - Units/Trains Line 19]</v>
      </c>
      <c r="E815" s="89"/>
      <c r="F815" s="107" t="str">
        <f t="shared" si="286"/>
        <v>000 Train Miles</v>
      </c>
      <c r="G815" s="173"/>
      <c r="H815" s="173"/>
      <c r="I815" s="173"/>
      <c r="J815" s="173"/>
      <c r="K815" s="173"/>
      <c r="L815" s="173"/>
      <c r="M815" s="173"/>
      <c r="N815" s="173"/>
      <c r="O815" s="173"/>
      <c r="P815" s="173"/>
      <c r="Q815" s="173"/>
      <c r="R815" s="173"/>
      <c r="S815" s="173"/>
      <c r="T815" s="173"/>
      <c r="U815" s="173"/>
      <c r="V815" s="173"/>
      <c r="W815" s="173"/>
      <c r="X815" s="173"/>
      <c r="Y815" s="173"/>
      <c r="Z815" s="173"/>
      <c r="AA815" s="173"/>
      <c r="AB815" s="173"/>
      <c r="AC815" s="174"/>
      <c r="AE815" s="507"/>
      <c r="AG815" s="507"/>
      <c r="AI815" s="507"/>
      <c r="AK815" s="202"/>
    </row>
    <row r="816" spans="4:37" ht="12.75" customHeight="1" outlineLevel="1">
      <c r="D816" s="106" t="str">
        <f>'Line Items'!D1044</f>
        <v>[Rolling Stock - Units/Trains Line 20]</v>
      </c>
      <c r="E816" s="89"/>
      <c r="F816" s="107" t="str">
        <f t="shared" si="286"/>
        <v>000 Train Miles</v>
      </c>
      <c r="G816" s="173"/>
      <c r="H816" s="173"/>
      <c r="I816" s="173"/>
      <c r="J816" s="173"/>
      <c r="K816" s="173"/>
      <c r="L816" s="173"/>
      <c r="M816" s="173"/>
      <c r="N816" s="173"/>
      <c r="O816" s="173"/>
      <c r="P816" s="173"/>
      <c r="Q816" s="173"/>
      <c r="R816" s="173"/>
      <c r="S816" s="173"/>
      <c r="T816" s="173"/>
      <c r="U816" s="173"/>
      <c r="V816" s="173"/>
      <c r="W816" s="173"/>
      <c r="X816" s="173"/>
      <c r="Y816" s="173"/>
      <c r="Z816" s="173"/>
      <c r="AA816" s="173"/>
      <c r="AB816" s="173"/>
      <c r="AC816" s="174"/>
      <c r="AE816" s="507"/>
      <c r="AG816" s="507"/>
      <c r="AI816" s="507"/>
      <c r="AK816" s="202"/>
    </row>
    <row r="817" spans="4:37" ht="12.75" customHeight="1" outlineLevel="1">
      <c r="D817" s="106" t="str">
        <f>'Line Items'!D1045</f>
        <v>[Rolling Stock - Units/Trains Line 21]</v>
      </c>
      <c r="E817" s="89"/>
      <c r="F817" s="107" t="str">
        <f t="shared" si="286"/>
        <v>000 Train Miles</v>
      </c>
      <c r="G817" s="173"/>
      <c r="H817" s="173"/>
      <c r="I817" s="173"/>
      <c r="J817" s="173"/>
      <c r="K817" s="173"/>
      <c r="L817" s="173"/>
      <c r="M817" s="173"/>
      <c r="N817" s="173"/>
      <c r="O817" s="173"/>
      <c r="P817" s="173"/>
      <c r="Q817" s="173"/>
      <c r="R817" s="173"/>
      <c r="S817" s="173"/>
      <c r="T817" s="173"/>
      <c r="U817" s="173"/>
      <c r="V817" s="173"/>
      <c r="W817" s="173"/>
      <c r="X817" s="173"/>
      <c r="Y817" s="173"/>
      <c r="Z817" s="173"/>
      <c r="AA817" s="173"/>
      <c r="AB817" s="173"/>
      <c r="AC817" s="174"/>
      <c r="AE817" s="507"/>
      <c r="AG817" s="507"/>
      <c r="AI817" s="507"/>
      <c r="AK817" s="202"/>
    </row>
    <row r="818" spans="4:37" ht="12.75" customHeight="1" outlineLevel="1">
      <c r="D818" s="106" t="str">
        <f>'Line Items'!D1046</f>
        <v>[Rolling Stock - Units/Trains Line 22]</v>
      </c>
      <c r="E818" s="89"/>
      <c r="F818" s="107" t="str">
        <f t="shared" si="286"/>
        <v>000 Train Miles</v>
      </c>
      <c r="G818" s="173"/>
      <c r="H818" s="173"/>
      <c r="I818" s="173"/>
      <c r="J818" s="173"/>
      <c r="K818" s="173"/>
      <c r="L818" s="173"/>
      <c r="M818" s="173"/>
      <c r="N818" s="173"/>
      <c r="O818" s="173"/>
      <c r="P818" s="173"/>
      <c r="Q818" s="173"/>
      <c r="R818" s="173"/>
      <c r="S818" s="173"/>
      <c r="T818" s="173"/>
      <c r="U818" s="173"/>
      <c r="V818" s="173"/>
      <c r="W818" s="173"/>
      <c r="X818" s="173"/>
      <c r="Y818" s="173"/>
      <c r="Z818" s="173"/>
      <c r="AA818" s="173"/>
      <c r="AB818" s="173"/>
      <c r="AC818" s="174"/>
      <c r="AE818" s="507"/>
      <c r="AG818" s="507"/>
      <c r="AI818" s="507"/>
      <c r="AK818" s="202"/>
    </row>
    <row r="819" spans="4:37" ht="12.75" customHeight="1" outlineLevel="1">
      <c r="D819" s="106" t="str">
        <f>'Line Items'!D1047</f>
        <v>[Rolling Stock - Units/Trains Line 23]</v>
      </c>
      <c r="E819" s="89"/>
      <c r="F819" s="107" t="str">
        <f t="shared" si="286"/>
        <v>000 Train Miles</v>
      </c>
      <c r="G819" s="173"/>
      <c r="H819" s="173"/>
      <c r="I819" s="173"/>
      <c r="J819" s="173"/>
      <c r="K819" s="173"/>
      <c r="L819" s="173"/>
      <c r="M819" s="173"/>
      <c r="N819" s="173"/>
      <c r="O819" s="173"/>
      <c r="P819" s="173"/>
      <c r="Q819" s="173"/>
      <c r="R819" s="173"/>
      <c r="S819" s="173"/>
      <c r="T819" s="173"/>
      <c r="U819" s="173"/>
      <c r="V819" s="173"/>
      <c r="W819" s="173"/>
      <c r="X819" s="173"/>
      <c r="Y819" s="173"/>
      <c r="Z819" s="173"/>
      <c r="AA819" s="173"/>
      <c r="AB819" s="173"/>
      <c r="AC819" s="174"/>
      <c r="AE819" s="507"/>
      <c r="AG819" s="507"/>
      <c r="AI819" s="507"/>
      <c r="AK819" s="202"/>
    </row>
    <row r="820" spans="4:37" ht="12.75" customHeight="1" outlineLevel="1">
      <c r="D820" s="106" t="str">
        <f>'Line Items'!D1048</f>
        <v>[Rolling Stock - Units/Trains Line 24]</v>
      </c>
      <c r="E820" s="89"/>
      <c r="F820" s="107" t="str">
        <f t="shared" si="286"/>
        <v>000 Train Miles</v>
      </c>
      <c r="G820" s="173"/>
      <c r="H820" s="173"/>
      <c r="I820" s="173"/>
      <c r="J820" s="173"/>
      <c r="K820" s="173"/>
      <c r="L820" s="173"/>
      <c r="M820" s="173"/>
      <c r="N820" s="173"/>
      <c r="O820" s="173"/>
      <c r="P820" s="173"/>
      <c r="Q820" s="173"/>
      <c r="R820" s="173"/>
      <c r="S820" s="173"/>
      <c r="T820" s="173"/>
      <c r="U820" s="173"/>
      <c r="V820" s="173"/>
      <c r="W820" s="173"/>
      <c r="X820" s="173"/>
      <c r="Y820" s="173"/>
      <c r="Z820" s="173"/>
      <c r="AA820" s="173"/>
      <c r="AB820" s="173"/>
      <c r="AC820" s="174"/>
      <c r="AE820" s="507"/>
      <c r="AG820" s="507"/>
      <c r="AI820" s="507"/>
      <c r="AK820" s="202"/>
    </row>
    <row r="821" spans="4:37" ht="12.75" customHeight="1" outlineLevel="1">
      <c r="D821" s="106" t="str">
        <f>'Line Items'!D1049</f>
        <v>[Rolling Stock - Units/Trains Line 25]</v>
      </c>
      <c r="E821" s="89"/>
      <c r="F821" s="107" t="str">
        <f t="shared" si="286"/>
        <v>000 Train Miles</v>
      </c>
      <c r="G821" s="173"/>
      <c r="H821" s="173"/>
      <c r="I821" s="173"/>
      <c r="J821" s="173"/>
      <c r="K821" s="173"/>
      <c r="L821" s="173"/>
      <c r="M821" s="173"/>
      <c r="N821" s="173"/>
      <c r="O821" s="173"/>
      <c r="P821" s="173"/>
      <c r="Q821" s="173"/>
      <c r="R821" s="173"/>
      <c r="S821" s="173"/>
      <c r="T821" s="173"/>
      <c r="U821" s="173"/>
      <c r="V821" s="173"/>
      <c r="W821" s="173"/>
      <c r="X821" s="173"/>
      <c r="Y821" s="173"/>
      <c r="Z821" s="173"/>
      <c r="AA821" s="173"/>
      <c r="AB821" s="173"/>
      <c r="AC821" s="174"/>
      <c r="AE821" s="507"/>
      <c r="AG821" s="507"/>
      <c r="AI821" s="507"/>
      <c r="AK821" s="202"/>
    </row>
    <row r="822" spans="4:37" ht="12.75" customHeight="1" outlineLevel="1">
      <c r="D822" s="106" t="str">
        <f>'Line Items'!D1050</f>
        <v>[Rolling Stock - Units/Trains Line 26]</v>
      </c>
      <c r="E822" s="89"/>
      <c r="F822" s="107" t="str">
        <f t="shared" si="286"/>
        <v>000 Train Miles</v>
      </c>
      <c r="G822" s="173"/>
      <c r="H822" s="173"/>
      <c r="I822" s="173"/>
      <c r="J822" s="173"/>
      <c r="K822" s="173"/>
      <c r="L822" s="173"/>
      <c r="M822" s="173"/>
      <c r="N822" s="173"/>
      <c r="O822" s="173"/>
      <c r="P822" s="173"/>
      <c r="Q822" s="173"/>
      <c r="R822" s="173"/>
      <c r="S822" s="173"/>
      <c r="T822" s="173"/>
      <c r="U822" s="173"/>
      <c r="V822" s="173"/>
      <c r="W822" s="173"/>
      <c r="X822" s="173"/>
      <c r="Y822" s="173"/>
      <c r="Z822" s="173"/>
      <c r="AA822" s="173"/>
      <c r="AB822" s="173"/>
      <c r="AC822" s="174"/>
      <c r="AE822" s="507"/>
      <c r="AG822" s="507"/>
      <c r="AI822" s="507"/>
      <c r="AK822" s="202"/>
    </row>
    <row r="823" spans="4:37" ht="12.75" customHeight="1" outlineLevel="1">
      <c r="D823" s="106" t="str">
        <f>'Line Items'!D1051</f>
        <v>[Rolling Stock - Units/Trains Line 27]</v>
      </c>
      <c r="E823" s="89"/>
      <c r="F823" s="107" t="str">
        <f t="shared" si="286"/>
        <v>000 Train Miles</v>
      </c>
      <c r="G823" s="173"/>
      <c r="H823" s="173"/>
      <c r="I823" s="173"/>
      <c r="J823" s="173"/>
      <c r="K823" s="173"/>
      <c r="L823" s="173"/>
      <c r="M823" s="173"/>
      <c r="N823" s="173"/>
      <c r="O823" s="173"/>
      <c r="P823" s="173"/>
      <c r="Q823" s="173"/>
      <c r="R823" s="173"/>
      <c r="S823" s="173"/>
      <c r="T823" s="173"/>
      <c r="U823" s="173"/>
      <c r="V823" s="173"/>
      <c r="W823" s="173"/>
      <c r="X823" s="173"/>
      <c r="Y823" s="173"/>
      <c r="Z823" s="173"/>
      <c r="AA823" s="173"/>
      <c r="AB823" s="173"/>
      <c r="AC823" s="174"/>
      <c r="AE823" s="507"/>
      <c r="AG823" s="507"/>
      <c r="AI823" s="507"/>
      <c r="AK823" s="202"/>
    </row>
    <row r="824" spans="4:37" ht="12.75" customHeight="1" outlineLevel="1">
      <c r="D824" s="106" t="str">
        <f>'Line Items'!D1052</f>
        <v>[Rolling Stock - Units/Trains Line 28]</v>
      </c>
      <c r="E824" s="89"/>
      <c r="F824" s="107" t="str">
        <f t="shared" si="286"/>
        <v>000 Train Miles</v>
      </c>
      <c r="G824" s="173"/>
      <c r="H824" s="173"/>
      <c r="I824" s="173"/>
      <c r="J824" s="173"/>
      <c r="K824" s="173"/>
      <c r="L824" s="173"/>
      <c r="M824" s="173"/>
      <c r="N824" s="173"/>
      <c r="O824" s="173"/>
      <c r="P824" s="173"/>
      <c r="Q824" s="173"/>
      <c r="R824" s="173"/>
      <c r="S824" s="173"/>
      <c r="T824" s="173"/>
      <c r="U824" s="173"/>
      <c r="V824" s="173"/>
      <c r="W824" s="173"/>
      <c r="X824" s="173"/>
      <c r="Y824" s="173"/>
      <c r="Z824" s="173"/>
      <c r="AA824" s="173"/>
      <c r="AB824" s="173"/>
      <c r="AC824" s="174"/>
      <c r="AE824" s="507"/>
      <c r="AG824" s="507"/>
      <c r="AI824" s="507"/>
      <c r="AK824" s="202"/>
    </row>
    <row r="825" spans="4:37" ht="12.75" customHeight="1" outlineLevel="1">
      <c r="D825" s="106" t="str">
        <f>'Line Items'!D1053</f>
        <v>[Rolling Stock - Units/Trains Line 29]</v>
      </c>
      <c r="E825" s="89"/>
      <c r="F825" s="107" t="str">
        <f t="shared" si="286"/>
        <v>000 Train Miles</v>
      </c>
      <c r="G825" s="173"/>
      <c r="H825" s="173"/>
      <c r="I825" s="173"/>
      <c r="J825" s="173"/>
      <c r="K825" s="173"/>
      <c r="L825" s="173"/>
      <c r="M825" s="173"/>
      <c r="N825" s="173"/>
      <c r="O825" s="173"/>
      <c r="P825" s="173"/>
      <c r="Q825" s="173"/>
      <c r="R825" s="173"/>
      <c r="S825" s="173"/>
      <c r="T825" s="173"/>
      <c r="U825" s="173"/>
      <c r="V825" s="173"/>
      <c r="W825" s="173"/>
      <c r="X825" s="173"/>
      <c r="Y825" s="173"/>
      <c r="Z825" s="173"/>
      <c r="AA825" s="173"/>
      <c r="AB825" s="173"/>
      <c r="AC825" s="174"/>
      <c r="AE825" s="507"/>
      <c r="AG825" s="507"/>
      <c r="AI825" s="507"/>
      <c r="AK825" s="202"/>
    </row>
    <row r="826" spans="4:37" ht="12.75" customHeight="1" outlineLevel="1">
      <c r="D826" s="106" t="str">
        <f>'Line Items'!D1054</f>
        <v>[Rolling Stock - Units/Trains Line 30]</v>
      </c>
      <c r="E826" s="89"/>
      <c r="F826" s="107" t="str">
        <f t="shared" si="286"/>
        <v>000 Train Miles</v>
      </c>
      <c r="G826" s="173"/>
      <c r="H826" s="173"/>
      <c r="I826" s="173"/>
      <c r="J826" s="173"/>
      <c r="K826" s="173"/>
      <c r="L826" s="173"/>
      <c r="M826" s="173"/>
      <c r="N826" s="173"/>
      <c r="O826" s="173"/>
      <c r="P826" s="173"/>
      <c r="Q826" s="173"/>
      <c r="R826" s="173"/>
      <c r="S826" s="173"/>
      <c r="T826" s="173"/>
      <c r="U826" s="173"/>
      <c r="V826" s="173"/>
      <c r="W826" s="173"/>
      <c r="X826" s="173"/>
      <c r="Y826" s="173"/>
      <c r="Z826" s="173"/>
      <c r="AA826" s="173"/>
      <c r="AB826" s="173"/>
      <c r="AC826" s="174"/>
      <c r="AE826" s="507"/>
      <c r="AG826" s="507"/>
      <c r="AI826" s="507"/>
      <c r="AK826" s="202"/>
    </row>
    <row r="827" spans="4:37" ht="12.75" customHeight="1" outlineLevel="1">
      <c r="D827" s="106" t="str">
        <f>'Line Items'!D1055</f>
        <v>[Rolling Stock - Units/Trains Line 31]</v>
      </c>
      <c r="E827" s="89"/>
      <c r="F827" s="107" t="str">
        <f t="shared" si="286"/>
        <v>000 Train Miles</v>
      </c>
      <c r="G827" s="173"/>
      <c r="H827" s="173"/>
      <c r="I827" s="173"/>
      <c r="J827" s="173"/>
      <c r="K827" s="173"/>
      <c r="L827" s="173"/>
      <c r="M827" s="173"/>
      <c r="N827" s="173"/>
      <c r="O827" s="173"/>
      <c r="P827" s="173"/>
      <c r="Q827" s="173"/>
      <c r="R827" s="173"/>
      <c r="S827" s="173"/>
      <c r="T827" s="173"/>
      <c r="U827" s="173"/>
      <c r="V827" s="173"/>
      <c r="W827" s="173"/>
      <c r="X827" s="173"/>
      <c r="Y827" s="173"/>
      <c r="Z827" s="173"/>
      <c r="AA827" s="173"/>
      <c r="AB827" s="173"/>
      <c r="AC827" s="174"/>
      <c r="AE827" s="507"/>
      <c r="AG827" s="507"/>
      <c r="AI827" s="507"/>
      <c r="AK827" s="202"/>
    </row>
    <row r="828" spans="4:37" ht="12.75" customHeight="1" outlineLevel="1">
      <c r="D828" s="106" t="str">
        <f>'Line Items'!D1056</f>
        <v>[Rolling Stock - Units/Trains Line 32]</v>
      </c>
      <c r="E828" s="89"/>
      <c r="F828" s="107" t="str">
        <f t="shared" si="286"/>
        <v>000 Train Miles</v>
      </c>
      <c r="G828" s="173"/>
      <c r="H828" s="173"/>
      <c r="I828" s="173"/>
      <c r="J828" s="173"/>
      <c r="K828" s="173"/>
      <c r="L828" s="173"/>
      <c r="M828" s="173"/>
      <c r="N828" s="173"/>
      <c r="O828" s="173"/>
      <c r="P828" s="173"/>
      <c r="Q828" s="173"/>
      <c r="R828" s="173"/>
      <c r="S828" s="173"/>
      <c r="T828" s="173"/>
      <c r="U828" s="173"/>
      <c r="V828" s="173"/>
      <c r="W828" s="173"/>
      <c r="X828" s="173"/>
      <c r="Y828" s="173"/>
      <c r="Z828" s="173"/>
      <c r="AA828" s="173"/>
      <c r="AB828" s="173"/>
      <c r="AC828" s="174"/>
      <c r="AE828" s="507"/>
      <c r="AG828" s="507"/>
      <c r="AI828" s="507"/>
      <c r="AK828" s="202"/>
    </row>
    <row r="829" spans="4:37" ht="12.75" customHeight="1" outlineLevel="1">
      <c r="D829" s="106" t="str">
        <f>'Line Items'!D1057</f>
        <v>[Rolling Stock - Units/Trains Line 33]</v>
      </c>
      <c r="E829" s="89"/>
      <c r="F829" s="107" t="str">
        <f t="shared" si="286"/>
        <v>000 Train Miles</v>
      </c>
      <c r="G829" s="173"/>
      <c r="H829" s="173"/>
      <c r="I829" s="173"/>
      <c r="J829" s="173"/>
      <c r="K829" s="173"/>
      <c r="L829" s="173"/>
      <c r="M829" s="173"/>
      <c r="N829" s="173"/>
      <c r="O829" s="173"/>
      <c r="P829" s="173"/>
      <c r="Q829" s="173"/>
      <c r="R829" s="173"/>
      <c r="S829" s="173"/>
      <c r="T829" s="173"/>
      <c r="U829" s="173"/>
      <c r="V829" s="173"/>
      <c r="W829" s="173"/>
      <c r="X829" s="173"/>
      <c r="Y829" s="173"/>
      <c r="Z829" s="173"/>
      <c r="AA829" s="173"/>
      <c r="AB829" s="173"/>
      <c r="AC829" s="174"/>
      <c r="AE829" s="507"/>
      <c r="AG829" s="507"/>
      <c r="AI829" s="507"/>
      <c r="AK829" s="202"/>
    </row>
    <row r="830" spans="4:37" ht="12.75" customHeight="1" outlineLevel="1">
      <c r="D830" s="106" t="str">
        <f>'Line Items'!D1058</f>
        <v>[Rolling Stock - Units/Trains Line 34]</v>
      </c>
      <c r="E830" s="89"/>
      <c r="F830" s="107" t="str">
        <f t="shared" si="286"/>
        <v>000 Train Miles</v>
      </c>
      <c r="G830" s="173"/>
      <c r="H830" s="173"/>
      <c r="I830" s="173"/>
      <c r="J830" s="173"/>
      <c r="K830" s="173"/>
      <c r="L830" s="173"/>
      <c r="M830" s="173"/>
      <c r="N830" s="173"/>
      <c r="O830" s="173"/>
      <c r="P830" s="173"/>
      <c r="Q830" s="173"/>
      <c r="R830" s="173"/>
      <c r="S830" s="173"/>
      <c r="T830" s="173"/>
      <c r="U830" s="173"/>
      <c r="V830" s="173"/>
      <c r="W830" s="173"/>
      <c r="X830" s="173"/>
      <c r="Y830" s="173"/>
      <c r="Z830" s="173"/>
      <c r="AA830" s="173"/>
      <c r="AB830" s="173"/>
      <c r="AC830" s="174"/>
      <c r="AE830" s="507"/>
      <c r="AG830" s="507"/>
      <c r="AI830" s="507"/>
      <c r="AK830" s="202"/>
    </row>
    <row r="831" spans="4:37" ht="12.75" customHeight="1" outlineLevel="1">
      <c r="D831" s="106" t="str">
        <f>'Line Items'!D1059</f>
        <v>[Rolling Stock - Units/Trains Line 35]</v>
      </c>
      <c r="E831" s="89"/>
      <c r="F831" s="107" t="str">
        <f t="shared" si="286"/>
        <v>000 Train Miles</v>
      </c>
      <c r="G831" s="173"/>
      <c r="H831" s="173"/>
      <c r="I831" s="173"/>
      <c r="J831" s="173"/>
      <c r="K831" s="173"/>
      <c r="L831" s="173"/>
      <c r="M831" s="173"/>
      <c r="N831" s="173"/>
      <c r="O831" s="173"/>
      <c r="P831" s="173"/>
      <c r="Q831" s="173"/>
      <c r="R831" s="173"/>
      <c r="S831" s="173"/>
      <c r="T831" s="173"/>
      <c r="U831" s="173"/>
      <c r="V831" s="173"/>
      <c r="W831" s="173"/>
      <c r="X831" s="173"/>
      <c r="Y831" s="173"/>
      <c r="Z831" s="173"/>
      <c r="AA831" s="173"/>
      <c r="AB831" s="173"/>
      <c r="AC831" s="174"/>
      <c r="AE831" s="507"/>
      <c r="AG831" s="507"/>
      <c r="AI831" s="507"/>
      <c r="AK831" s="202"/>
    </row>
    <row r="832" spans="4:37" ht="12.75" customHeight="1" outlineLevel="1">
      <c r="D832" s="106" t="str">
        <f>'Line Items'!D1060</f>
        <v>[Rolling Stock - Units/Trains Line 36]</v>
      </c>
      <c r="E832" s="89"/>
      <c r="F832" s="107" t="str">
        <f t="shared" si="286"/>
        <v>000 Train Miles</v>
      </c>
      <c r="G832" s="173"/>
      <c r="H832" s="173"/>
      <c r="I832" s="173"/>
      <c r="J832" s="173"/>
      <c r="K832" s="173"/>
      <c r="L832" s="173"/>
      <c r="M832" s="173"/>
      <c r="N832" s="173"/>
      <c r="O832" s="173"/>
      <c r="P832" s="173"/>
      <c r="Q832" s="173"/>
      <c r="R832" s="173"/>
      <c r="S832" s="173"/>
      <c r="T832" s="173"/>
      <c r="U832" s="173"/>
      <c r="V832" s="173"/>
      <c r="W832" s="173"/>
      <c r="X832" s="173"/>
      <c r="Y832" s="173"/>
      <c r="Z832" s="173"/>
      <c r="AA832" s="173"/>
      <c r="AB832" s="173"/>
      <c r="AC832" s="174"/>
      <c r="AE832" s="507"/>
      <c r="AG832" s="507"/>
      <c r="AI832" s="507"/>
      <c r="AK832" s="202"/>
    </row>
    <row r="833" spans="4:37" ht="12.75" customHeight="1" outlineLevel="1">
      <c r="D833" s="106" t="str">
        <f>'Line Items'!D1061</f>
        <v>[Rolling Stock - Units/Trains Line 37]</v>
      </c>
      <c r="E833" s="89"/>
      <c r="F833" s="107" t="str">
        <f t="shared" si="286"/>
        <v>000 Train Miles</v>
      </c>
      <c r="G833" s="173"/>
      <c r="H833" s="173"/>
      <c r="I833" s="173"/>
      <c r="J833" s="173"/>
      <c r="K833" s="173"/>
      <c r="L833" s="173"/>
      <c r="M833" s="173"/>
      <c r="N833" s="173"/>
      <c r="O833" s="173"/>
      <c r="P833" s="173"/>
      <c r="Q833" s="173"/>
      <c r="R833" s="173"/>
      <c r="S833" s="173"/>
      <c r="T833" s="173"/>
      <c r="U833" s="173"/>
      <c r="V833" s="173"/>
      <c r="W833" s="173"/>
      <c r="X833" s="173"/>
      <c r="Y833" s="173"/>
      <c r="Z833" s="173"/>
      <c r="AA833" s="173"/>
      <c r="AB833" s="173"/>
      <c r="AC833" s="174"/>
      <c r="AE833" s="507"/>
      <c r="AG833" s="507"/>
      <c r="AI833" s="507"/>
      <c r="AK833" s="202"/>
    </row>
    <row r="834" spans="4:37" ht="12.75" customHeight="1" outlineLevel="1">
      <c r="D834" s="106" t="str">
        <f>'Line Items'!D1062</f>
        <v>[Rolling Stock - Units/Trains Line 38]</v>
      </c>
      <c r="E834" s="89"/>
      <c r="F834" s="107" t="str">
        <f t="shared" si="286"/>
        <v>000 Train Miles</v>
      </c>
      <c r="G834" s="173"/>
      <c r="H834" s="173"/>
      <c r="I834" s="173"/>
      <c r="J834" s="173"/>
      <c r="K834" s="173"/>
      <c r="L834" s="173"/>
      <c r="M834" s="173"/>
      <c r="N834" s="173"/>
      <c r="O834" s="173"/>
      <c r="P834" s="173"/>
      <c r="Q834" s="173"/>
      <c r="R834" s="173"/>
      <c r="S834" s="173"/>
      <c r="T834" s="173"/>
      <c r="U834" s="173"/>
      <c r="V834" s="173"/>
      <c r="W834" s="173"/>
      <c r="X834" s="173"/>
      <c r="Y834" s="173"/>
      <c r="Z834" s="173"/>
      <c r="AA834" s="173"/>
      <c r="AB834" s="173"/>
      <c r="AC834" s="174"/>
      <c r="AE834" s="507"/>
      <c r="AG834" s="507"/>
      <c r="AI834" s="507"/>
      <c r="AK834" s="202"/>
    </row>
    <row r="835" spans="4:37" ht="12.75" customHeight="1" outlineLevel="1">
      <c r="D835" s="106" t="str">
        <f>'Line Items'!D1063</f>
        <v>[Rolling Stock - Units/Trains Line 39]</v>
      </c>
      <c r="E835" s="89"/>
      <c r="F835" s="107" t="str">
        <f t="shared" si="286"/>
        <v>000 Train Miles</v>
      </c>
      <c r="G835" s="173"/>
      <c r="H835" s="173"/>
      <c r="I835" s="173"/>
      <c r="J835" s="173"/>
      <c r="K835" s="173"/>
      <c r="L835" s="173"/>
      <c r="M835" s="173"/>
      <c r="N835" s="173"/>
      <c r="O835" s="173"/>
      <c r="P835" s="173"/>
      <c r="Q835" s="173"/>
      <c r="R835" s="173"/>
      <c r="S835" s="173"/>
      <c r="T835" s="173"/>
      <c r="U835" s="173"/>
      <c r="V835" s="173"/>
      <c r="W835" s="173"/>
      <c r="X835" s="173"/>
      <c r="Y835" s="173"/>
      <c r="Z835" s="173"/>
      <c r="AA835" s="173"/>
      <c r="AB835" s="173"/>
      <c r="AC835" s="174"/>
      <c r="AE835" s="507"/>
      <c r="AG835" s="507"/>
      <c r="AI835" s="507"/>
      <c r="AK835" s="202"/>
    </row>
    <row r="836" spans="4:37" ht="12.75" customHeight="1" outlineLevel="1">
      <c r="D836" s="106" t="str">
        <f>'Line Items'!D1064</f>
        <v>[Rolling Stock - Units/Trains Line 40]</v>
      </c>
      <c r="E836" s="89"/>
      <c r="F836" s="107" t="str">
        <f t="shared" si="286"/>
        <v>000 Train Miles</v>
      </c>
      <c r="G836" s="173"/>
      <c r="H836" s="173"/>
      <c r="I836" s="173"/>
      <c r="J836" s="173"/>
      <c r="K836" s="173"/>
      <c r="L836" s="173"/>
      <c r="M836" s="173"/>
      <c r="N836" s="173"/>
      <c r="O836" s="173"/>
      <c r="P836" s="173"/>
      <c r="Q836" s="173"/>
      <c r="R836" s="173"/>
      <c r="S836" s="173"/>
      <c r="T836" s="173"/>
      <c r="U836" s="173"/>
      <c r="V836" s="173"/>
      <c r="W836" s="173"/>
      <c r="X836" s="173"/>
      <c r="Y836" s="173"/>
      <c r="Z836" s="173"/>
      <c r="AA836" s="173"/>
      <c r="AB836" s="173"/>
      <c r="AC836" s="174"/>
      <c r="AE836" s="507"/>
      <c r="AG836" s="507"/>
      <c r="AI836" s="507"/>
      <c r="AK836" s="202"/>
    </row>
    <row r="837" spans="4:37" ht="12.75" customHeight="1" outlineLevel="1">
      <c r="D837" s="106" t="str">
        <f>'Line Items'!D1065</f>
        <v>[Rolling Stock - Units/Trains Line 41]</v>
      </c>
      <c r="E837" s="89"/>
      <c r="F837" s="107" t="str">
        <f t="shared" si="286"/>
        <v>000 Train Miles</v>
      </c>
      <c r="G837" s="173"/>
      <c r="H837" s="173"/>
      <c r="I837" s="173"/>
      <c r="J837" s="173"/>
      <c r="K837" s="173"/>
      <c r="L837" s="173"/>
      <c r="M837" s="173"/>
      <c r="N837" s="173"/>
      <c r="O837" s="173"/>
      <c r="P837" s="173"/>
      <c r="Q837" s="173"/>
      <c r="R837" s="173"/>
      <c r="S837" s="173"/>
      <c r="T837" s="173"/>
      <c r="U837" s="173"/>
      <c r="V837" s="173"/>
      <c r="W837" s="173"/>
      <c r="X837" s="173"/>
      <c r="Y837" s="173"/>
      <c r="Z837" s="173"/>
      <c r="AA837" s="173"/>
      <c r="AB837" s="173"/>
      <c r="AC837" s="174"/>
      <c r="AE837" s="507"/>
      <c r="AG837" s="507"/>
      <c r="AI837" s="507"/>
      <c r="AK837" s="202"/>
    </row>
    <row r="838" spans="4:37" ht="12.75" customHeight="1" outlineLevel="1">
      <c r="D838" s="106" t="str">
        <f>'Line Items'!D1066</f>
        <v>[Rolling Stock - Units/Trains Line 42]</v>
      </c>
      <c r="E838" s="89"/>
      <c r="F838" s="107" t="str">
        <f t="shared" si="286"/>
        <v>000 Train Miles</v>
      </c>
      <c r="G838" s="173"/>
      <c r="H838" s="173"/>
      <c r="I838" s="173"/>
      <c r="J838" s="173"/>
      <c r="K838" s="173"/>
      <c r="L838" s="173"/>
      <c r="M838" s="173"/>
      <c r="N838" s="173"/>
      <c r="O838" s="173"/>
      <c r="P838" s="173"/>
      <c r="Q838" s="173"/>
      <c r="R838" s="173"/>
      <c r="S838" s="173"/>
      <c r="T838" s="173"/>
      <c r="U838" s="173"/>
      <c r="V838" s="173"/>
      <c r="W838" s="173"/>
      <c r="X838" s="173"/>
      <c r="Y838" s="173"/>
      <c r="Z838" s="173"/>
      <c r="AA838" s="173"/>
      <c r="AB838" s="173"/>
      <c r="AC838" s="174"/>
      <c r="AE838" s="507"/>
      <c r="AG838" s="507"/>
      <c r="AI838" s="507"/>
      <c r="AK838" s="202"/>
    </row>
    <row r="839" spans="4:37" ht="12.75" customHeight="1" outlineLevel="1">
      <c r="D839" s="106" t="str">
        <f>'Line Items'!D1067</f>
        <v>[Rolling Stock - Units/Trains Line 43]</v>
      </c>
      <c r="E839" s="89"/>
      <c r="F839" s="107" t="str">
        <f t="shared" si="286"/>
        <v>000 Train Miles</v>
      </c>
      <c r="G839" s="173"/>
      <c r="H839" s="173"/>
      <c r="I839" s="173"/>
      <c r="J839" s="173"/>
      <c r="K839" s="173"/>
      <c r="L839" s="173"/>
      <c r="M839" s="173"/>
      <c r="N839" s="173"/>
      <c r="O839" s="173"/>
      <c r="P839" s="173"/>
      <c r="Q839" s="173"/>
      <c r="R839" s="173"/>
      <c r="S839" s="173"/>
      <c r="T839" s="173"/>
      <c r="U839" s="173"/>
      <c r="V839" s="173"/>
      <c r="W839" s="173"/>
      <c r="X839" s="173"/>
      <c r="Y839" s="173"/>
      <c r="Z839" s="173"/>
      <c r="AA839" s="173"/>
      <c r="AB839" s="173"/>
      <c r="AC839" s="174"/>
      <c r="AE839" s="507"/>
      <c r="AG839" s="507"/>
      <c r="AI839" s="507"/>
      <c r="AK839" s="202"/>
    </row>
    <row r="840" spans="4:37" ht="12.75" customHeight="1" outlineLevel="1">
      <c r="D840" s="106" t="str">
        <f>'Line Items'!D1068</f>
        <v>[Rolling Stock - Units/Trains Line 44]</v>
      </c>
      <c r="E840" s="89"/>
      <c r="F840" s="107" t="str">
        <f t="shared" si="286"/>
        <v>000 Train Miles</v>
      </c>
      <c r="G840" s="173"/>
      <c r="H840" s="173"/>
      <c r="I840" s="173"/>
      <c r="J840" s="173"/>
      <c r="K840" s="173"/>
      <c r="L840" s="173"/>
      <c r="M840" s="173"/>
      <c r="N840" s="173"/>
      <c r="O840" s="173"/>
      <c r="P840" s="173"/>
      <c r="Q840" s="173"/>
      <c r="R840" s="173"/>
      <c r="S840" s="173"/>
      <c r="T840" s="173"/>
      <c r="U840" s="173"/>
      <c r="V840" s="173"/>
      <c r="W840" s="173"/>
      <c r="X840" s="173"/>
      <c r="Y840" s="173"/>
      <c r="Z840" s="173"/>
      <c r="AA840" s="173"/>
      <c r="AB840" s="173"/>
      <c r="AC840" s="174"/>
      <c r="AE840" s="507"/>
      <c r="AG840" s="507"/>
      <c r="AI840" s="507"/>
      <c r="AK840" s="202"/>
    </row>
    <row r="841" spans="4:37" ht="12.75" customHeight="1" outlineLevel="1">
      <c r="D841" s="106" t="str">
        <f>'Line Items'!D1069</f>
        <v>[Rolling Stock - Units/Trains Line 45]</v>
      </c>
      <c r="E841" s="89"/>
      <c r="F841" s="107" t="str">
        <f t="shared" si="286"/>
        <v>000 Train Miles</v>
      </c>
      <c r="G841" s="173"/>
      <c r="H841" s="173"/>
      <c r="I841" s="173"/>
      <c r="J841" s="173"/>
      <c r="K841" s="173"/>
      <c r="L841" s="173"/>
      <c r="M841" s="173"/>
      <c r="N841" s="173"/>
      <c r="O841" s="173"/>
      <c r="P841" s="173"/>
      <c r="Q841" s="173"/>
      <c r="R841" s="173"/>
      <c r="S841" s="173"/>
      <c r="T841" s="173"/>
      <c r="U841" s="173"/>
      <c r="V841" s="173"/>
      <c r="W841" s="173"/>
      <c r="X841" s="173"/>
      <c r="Y841" s="173"/>
      <c r="Z841" s="173"/>
      <c r="AA841" s="173"/>
      <c r="AB841" s="173"/>
      <c r="AC841" s="174"/>
      <c r="AE841" s="507"/>
      <c r="AG841" s="507"/>
      <c r="AI841" s="507"/>
      <c r="AK841" s="202"/>
    </row>
    <row r="842" spans="4:37" ht="12.75" customHeight="1" outlineLevel="1">
      <c r="D842" s="106" t="str">
        <f>'Line Items'!D1070</f>
        <v>[Rolling Stock - Units/Trains Line 46]</v>
      </c>
      <c r="E842" s="89"/>
      <c r="F842" s="107" t="str">
        <f t="shared" si="286"/>
        <v>000 Train Miles</v>
      </c>
      <c r="G842" s="173"/>
      <c r="H842" s="173"/>
      <c r="I842" s="173"/>
      <c r="J842" s="173"/>
      <c r="K842" s="173"/>
      <c r="L842" s="173"/>
      <c r="M842" s="173"/>
      <c r="N842" s="173"/>
      <c r="O842" s="173"/>
      <c r="P842" s="173"/>
      <c r="Q842" s="173"/>
      <c r="R842" s="173"/>
      <c r="S842" s="173"/>
      <c r="T842" s="173"/>
      <c r="U842" s="173"/>
      <c r="V842" s="173"/>
      <c r="W842" s="173"/>
      <c r="X842" s="173"/>
      <c r="Y842" s="173"/>
      <c r="Z842" s="173"/>
      <c r="AA842" s="173"/>
      <c r="AB842" s="173"/>
      <c r="AC842" s="174"/>
      <c r="AE842" s="507"/>
      <c r="AG842" s="507"/>
      <c r="AI842" s="507"/>
      <c r="AK842" s="202"/>
    </row>
    <row r="843" spans="4:37" ht="12.75" customHeight="1" outlineLevel="1">
      <c r="D843" s="106" t="str">
        <f>'Line Items'!D1071</f>
        <v>[Rolling Stock - Units/Trains Line 47]</v>
      </c>
      <c r="E843" s="89"/>
      <c r="F843" s="107" t="str">
        <f t="shared" si="286"/>
        <v>000 Train Miles</v>
      </c>
      <c r="G843" s="173"/>
      <c r="H843" s="173"/>
      <c r="I843" s="173"/>
      <c r="J843" s="173"/>
      <c r="K843" s="173"/>
      <c r="L843" s="173"/>
      <c r="M843" s="173"/>
      <c r="N843" s="173"/>
      <c r="O843" s="173"/>
      <c r="P843" s="173"/>
      <c r="Q843" s="173"/>
      <c r="R843" s="173"/>
      <c r="S843" s="173"/>
      <c r="T843" s="173"/>
      <c r="U843" s="173"/>
      <c r="V843" s="173"/>
      <c r="W843" s="173"/>
      <c r="X843" s="173"/>
      <c r="Y843" s="173"/>
      <c r="Z843" s="173"/>
      <c r="AA843" s="173"/>
      <c r="AB843" s="173"/>
      <c r="AC843" s="174"/>
      <c r="AE843" s="507"/>
      <c r="AG843" s="507"/>
      <c r="AI843" s="507"/>
      <c r="AK843" s="202"/>
    </row>
    <row r="844" spans="4:37" ht="12.75" customHeight="1" outlineLevel="1">
      <c r="D844" s="106" t="str">
        <f>'Line Items'!D1072</f>
        <v>[Rolling Stock - Units/Trains Line 48]</v>
      </c>
      <c r="E844" s="89"/>
      <c r="F844" s="107" t="str">
        <f t="shared" si="286"/>
        <v>000 Train Miles</v>
      </c>
      <c r="G844" s="173"/>
      <c r="H844" s="173"/>
      <c r="I844" s="173"/>
      <c r="J844" s="173"/>
      <c r="K844" s="173"/>
      <c r="L844" s="173"/>
      <c r="M844" s="173"/>
      <c r="N844" s="173"/>
      <c r="O844" s="173"/>
      <c r="P844" s="173"/>
      <c r="Q844" s="173"/>
      <c r="R844" s="173"/>
      <c r="S844" s="173"/>
      <c r="T844" s="173"/>
      <c r="U844" s="173"/>
      <c r="V844" s="173"/>
      <c r="W844" s="173"/>
      <c r="X844" s="173"/>
      <c r="Y844" s="173"/>
      <c r="Z844" s="173"/>
      <c r="AA844" s="173"/>
      <c r="AB844" s="173"/>
      <c r="AC844" s="174"/>
      <c r="AE844" s="507"/>
      <c r="AG844" s="507"/>
      <c r="AI844" s="507"/>
      <c r="AK844" s="202"/>
    </row>
    <row r="845" spans="4:37" ht="12.75" customHeight="1" outlineLevel="1">
      <c r="D845" s="106" t="str">
        <f>'Line Items'!D1073</f>
        <v>[Rolling Stock - Units/Trains Line 49]</v>
      </c>
      <c r="E845" s="89"/>
      <c r="F845" s="107" t="str">
        <f t="shared" si="286"/>
        <v>000 Train Miles</v>
      </c>
      <c r="G845" s="173"/>
      <c r="H845" s="173"/>
      <c r="I845" s="173"/>
      <c r="J845" s="173"/>
      <c r="K845" s="173"/>
      <c r="L845" s="173"/>
      <c r="M845" s="173"/>
      <c r="N845" s="173"/>
      <c r="O845" s="173"/>
      <c r="P845" s="173"/>
      <c r="Q845" s="173"/>
      <c r="R845" s="173"/>
      <c r="S845" s="173"/>
      <c r="T845" s="173"/>
      <c r="U845" s="173"/>
      <c r="V845" s="173"/>
      <c r="W845" s="173"/>
      <c r="X845" s="173"/>
      <c r="Y845" s="173"/>
      <c r="Z845" s="173"/>
      <c r="AA845" s="173"/>
      <c r="AB845" s="173"/>
      <c r="AC845" s="174"/>
      <c r="AE845" s="507"/>
      <c r="AG845" s="507"/>
      <c r="AI845" s="507"/>
      <c r="AK845" s="202"/>
    </row>
    <row r="846" spans="4:37" ht="12.75" customHeight="1" outlineLevel="1">
      <c r="D846" s="106" t="str">
        <f>'Line Items'!D1074</f>
        <v>[Rolling Stock - Units/Trains Line 50]</v>
      </c>
      <c r="E846" s="89"/>
      <c r="F846" s="107" t="str">
        <f t="shared" si="286"/>
        <v>000 Train Miles</v>
      </c>
      <c r="G846" s="173"/>
      <c r="H846" s="173"/>
      <c r="I846" s="173"/>
      <c r="J846" s="173"/>
      <c r="K846" s="173"/>
      <c r="L846" s="173"/>
      <c r="M846" s="173"/>
      <c r="N846" s="173"/>
      <c r="O846" s="173"/>
      <c r="P846" s="173"/>
      <c r="Q846" s="173"/>
      <c r="R846" s="173"/>
      <c r="S846" s="173"/>
      <c r="T846" s="173"/>
      <c r="U846" s="173"/>
      <c r="V846" s="173"/>
      <c r="W846" s="173"/>
      <c r="X846" s="173"/>
      <c r="Y846" s="173"/>
      <c r="Z846" s="173"/>
      <c r="AA846" s="173"/>
      <c r="AB846" s="173"/>
      <c r="AC846" s="174"/>
      <c r="AE846" s="507"/>
      <c r="AG846" s="507"/>
      <c r="AI846" s="507"/>
      <c r="AK846" s="202"/>
    </row>
    <row r="847" spans="4:37" ht="12.75" customHeight="1" outlineLevel="1">
      <c r="D847" s="106" t="str">
        <f>'Line Items'!D1075</f>
        <v>[Rolling Stock - Units/Trains Line 51]</v>
      </c>
      <c r="E847" s="89"/>
      <c r="F847" s="107" t="str">
        <f t="shared" si="286"/>
        <v>000 Train Miles</v>
      </c>
      <c r="G847" s="173"/>
      <c r="H847" s="173"/>
      <c r="I847" s="173"/>
      <c r="J847" s="173"/>
      <c r="K847" s="173"/>
      <c r="L847" s="173"/>
      <c r="M847" s="173"/>
      <c r="N847" s="173"/>
      <c r="O847" s="173"/>
      <c r="P847" s="173"/>
      <c r="Q847" s="173"/>
      <c r="R847" s="173"/>
      <c r="S847" s="173"/>
      <c r="T847" s="173"/>
      <c r="U847" s="173"/>
      <c r="V847" s="173"/>
      <c r="W847" s="173"/>
      <c r="X847" s="173"/>
      <c r="Y847" s="173"/>
      <c r="Z847" s="173"/>
      <c r="AA847" s="173"/>
      <c r="AB847" s="173"/>
      <c r="AC847" s="174"/>
      <c r="AE847" s="507"/>
      <c r="AG847" s="507"/>
      <c r="AI847" s="507"/>
      <c r="AK847" s="202"/>
    </row>
    <row r="848" spans="4:37" ht="12.75" customHeight="1" outlineLevel="1">
      <c r="D848" s="106" t="str">
        <f>'Line Items'!D1076</f>
        <v>[Rolling Stock - Units/Trains Line 52]</v>
      </c>
      <c r="E848" s="89"/>
      <c r="F848" s="107" t="str">
        <f t="shared" si="286"/>
        <v>000 Train Miles</v>
      </c>
      <c r="G848" s="173"/>
      <c r="H848" s="173"/>
      <c r="I848" s="173"/>
      <c r="J848" s="173"/>
      <c r="K848" s="173"/>
      <c r="L848" s="173"/>
      <c r="M848" s="173"/>
      <c r="N848" s="173"/>
      <c r="O848" s="173"/>
      <c r="P848" s="173"/>
      <c r="Q848" s="173"/>
      <c r="R848" s="173"/>
      <c r="S848" s="173"/>
      <c r="T848" s="173"/>
      <c r="U848" s="173"/>
      <c r="V848" s="173"/>
      <c r="W848" s="173"/>
      <c r="X848" s="173"/>
      <c r="Y848" s="173"/>
      <c r="Z848" s="173"/>
      <c r="AA848" s="173"/>
      <c r="AB848" s="173"/>
      <c r="AC848" s="174"/>
      <c r="AE848" s="507"/>
      <c r="AG848" s="507"/>
      <c r="AI848" s="507"/>
      <c r="AK848" s="202"/>
    </row>
    <row r="849" spans="2:37" ht="12.75" customHeight="1" outlineLevel="1">
      <c r="D849" s="106" t="str">
        <f>'Line Items'!D1077</f>
        <v>[Rolling Stock - Units/Trains Line 53]</v>
      </c>
      <c r="E849" s="89"/>
      <c r="F849" s="107" t="str">
        <f t="shared" si="286"/>
        <v>000 Train Miles</v>
      </c>
      <c r="G849" s="173"/>
      <c r="H849" s="173"/>
      <c r="I849" s="173"/>
      <c r="J849" s="173"/>
      <c r="K849" s="173"/>
      <c r="L849" s="173"/>
      <c r="M849" s="173"/>
      <c r="N849" s="173"/>
      <c r="O849" s="173"/>
      <c r="P849" s="173"/>
      <c r="Q849" s="173"/>
      <c r="R849" s="173"/>
      <c r="S849" s="173"/>
      <c r="T849" s="173"/>
      <c r="U849" s="173"/>
      <c r="V849" s="173"/>
      <c r="W849" s="173"/>
      <c r="X849" s="173"/>
      <c r="Y849" s="173"/>
      <c r="Z849" s="173"/>
      <c r="AA849" s="173"/>
      <c r="AB849" s="173"/>
      <c r="AC849" s="174"/>
      <c r="AE849" s="507"/>
      <c r="AG849" s="507"/>
      <c r="AI849" s="507"/>
      <c r="AK849" s="202"/>
    </row>
    <row r="850" spans="2:37" ht="12.75" customHeight="1" outlineLevel="1">
      <c r="D850" s="106" t="str">
        <f>'Line Items'!D1078</f>
        <v>[Rolling Stock - Units/Trains Line 54]</v>
      </c>
      <c r="E850" s="89"/>
      <c r="F850" s="107" t="str">
        <f t="shared" si="286"/>
        <v>000 Train Miles</v>
      </c>
      <c r="G850" s="173"/>
      <c r="H850" s="173"/>
      <c r="I850" s="173"/>
      <c r="J850" s="173"/>
      <c r="K850" s="173"/>
      <c r="L850" s="173"/>
      <c r="M850" s="173"/>
      <c r="N850" s="173"/>
      <c r="O850" s="173"/>
      <c r="P850" s="173"/>
      <c r="Q850" s="173"/>
      <c r="R850" s="173"/>
      <c r="S850" s="173"/>
      <c r="T850" s="173"/>
      <c r="U850" s="173"/>
      <c r="V850" s="173"/>
      <c r="W850" s="173"/>
      <c r="X850" s="173"/>
      <c r="Y850" s="173"/>
      <c r="Z850" s="173"/>
      <c r="AA850" s="173"/>
      <c r="AB850" s="173"/>
      <c r="AC850" s="174"/>
      <c r="AE850" s="507"/>
      <c r="AG850" s="507"/>
      <c r="AI850" s="507"/>
      <c r="AK850" s="202"/>
    </row>
    <row r="851" spans="2:37" ht="12.75" customHeight="1" outlineLevel="1">
      <c r="D851" s="106" t="str">
        <f>'Line Items'!D1079</f>
        <v>[Rolling Stock - Units/Trains Line 55]</v>
      </c>
      <c r="E851" s="89"/>
      <c r="F851" s="107" t="str">
        <f t="shared" si="286"/>
        <v>000 Train Miles</v>
      </c>
      <c r="G851" s="173"/>
      <c r="H851" s="173"/>
      <c r="I851" s="173"/>
      <c r="J851" s="173"/>
      <c r="K851" s="173"/>
      <c r="L851" s="173"/>
      <c r="M851" s="173"/>
      <c r="N851" s="173"/>
      <c r="O851" s="173"/>
      <c r="P851" s="173"/>
      <c r="Q851" s="173"/>
      <c r="R851" s="173"/>
      <c r="S851" s="173"/>
      <c r="T851" s="173"/>
      <c r="U851" s="173"/>
      <c r="V851" s="173"/>
      <c r="W851" s="173"/>
      <c r="X851" s="173"/>
      <c r="Y851" s="173"/>
      <c r="Z851" s="173"/>
      <c r="AA851" s="173"/>
      <c r="AB851" s="173"/>
      <c r="AC851" s="174"/>
      <c r="AE851" s="507"/>
      <c r="AG851" s="507"/>
      <c r="AI851" s="507"/>
      <c r="AK851" s="202"/>
    </row>
    <row r="852" spans="2:37" ht="12.75" customHeight="1" outlineLevel="1">
      <c r="D852" s="106" t="str">
        <f>'Line Items'!D1080</f>
        <v>[Rolling Stock - Units/Trains Line 56]</v>
      </c>
      <c r="E852" s="89"/>
      <c r="F852" s="107" t="str">
        <f t="shared" si="286"/>
        <v>000 Train Miles</v>
      </c>
      <c r="G852" s="173"/>
      <c r="H852" s="173"/>
      <c r="I852" s="173"/>
      <c r="J852" s="173"/>
      <c r="K852" s="173"/>
      <c r="L852" s="173"/>
      <c r="M852" s="173"/>
      <c r="N852" s="173"/>
      <c r="O852" s="173"/>
      <c r="P852" s="173"/>
      <c r="Q852" s="173"/>
      <c r="R852" s="173"/>
      <c r="S852" s="173"/>
      <c r="T852" s="173"/>
      <c r="U852" s="173"/>
      <c r="V852" s="173"/>
      <c r="W852" s="173"/>
      <c r="X852" s="173"/>
      <c r="Y852" s="173"/>
      <c r="Z852" s="173"/>
      <c r="AA852" s="173"/>
      <c r="AB852" s="173"/>
      <c r="AC852" s="174"/>
      <c r="AE852" s="507"/>
      <c r="AG852" s="507"/>
      <c r="AI852" s="507"/>
      <c r="AK852" s="202"/>
    </row>
    <row r="853" spans="2:37" ht="12.75" customHeight="1" outlineLevel="1">
      <c r="D853" s="106" t="str">
        <f>'Line Items'!D1081</f>
        <v>[Rolling Stock - Units/Trains Line 57]</v>
      </c>
      <c r="E853" s="89"/>
      <c r="F853" s="107" t="str">
        <f t="shared" si="286"/>
        <v>000 Train Miles</v>
      </c>
      <c r="G853" s="173"/>
      <c r="H853" s="173"/>
      <c r="I853" s="173"/>
      <c r="J853" s="173"/>
      <c r="K853" s="173"/>
      <c r="L853" s="173"/>
      <c r="M853" s="173"/>
      <c r="N853" s="173"/>
      <c r="O853" s="173"/>
      <c r="P853" s="173"/>
      <c r="Q853" s="173"/>
      <c r="R853" s="173"/>
      <c r="S853" s="173"/>
      <c r="T853" s="173"/>
      <c r="U853" s="173"/>
      <c r="V853" s="173"/>
      <c r="W853" s="173"/>
      <c r="X853" s="173"/>
      <c r="Y853" s="173"/>
      <c r="Z853" s="173"/>
      <c r="AA853" s="173"/>
      <c r="AB853" s="173"/>
      <c r="AC853" s="174"/>
      <c r="AE853" s="507"/>
      <c r="AG853" s="507"/>
      <c r="AI853" s="507"/>
      <c r="AK853" s="202"/>
    </row>
    <row r="854" spans="2:37" ht="12.75" customHeight="1" outlineLevel="1">
      <c r="D854" s="106" t="str">
        <f>'Line Items'!D1082</f>
        <v>[Rolling Stock - Units/Trains Line 58]</v>
      </c>
      <c r="E854" s="89"/>
      <c r="F854" s="107" t="str">
        <f t="shared" si="286"/>
        <v>000 Train Miles</v>
      </c>
      <c r="G854" s="173"/>
      <c r="H854" s="173"/>
      <c r="I854" s="173"/>
      <c r="J854" s="173"/>
      <c r="K854" s="173"/>
      <c r="L854" s="173"/>
      <c r="M854" s="173"/>
      <c r="N854" s="173"/>
      <c r="O854" s="173"/>
      <c r="P854" s="173"/>
      <c r="Q854" s="173"/>
      <c r="R854" s="173"/>
      <c r="S854" s="173"/>
      <c r="T854" s="173"/>
      <c r="U854" s="173"/>
      <c r="V854" s="173"/>
      <c r="W854" s="173"/>
      <c r="X854" s="173"/>
      <c r="Y854" s="173"/>
      <c r="Z854" s="173"/>
      <c r="AA854" s="173"/>
      <c r="AB854" s="173"/>
      <c r="AC854" s="174"/>
      <c r="AE854" s="507"/>
      <c r="AG854" s="507"/>
      <c r="AI854" s="507"/>
      <c r="AK854" s="202"/>
    </row>
    <row r="855" spans="2:37" ht="12.75" customHeight="1" outlineLevel="1">
      <c r="D855" s="106" t="str">
        <f>'Line Items'!D1083</f>
        <v>[Rolling Stock - Units/Trains Line 59]</v>
      </c>
      <c r="E855" s="89"/>
      <c r="F855" s="107" t="str">
        <f t="shared" si="286"/>
        <v>000 Train Miles</v>
      </c>
      <c r="G855" s="173"/>
      <c r="H855" s="173"/>
      <c r="I855" s="173"/>
      <c r="J855" s="173"/>
      <c r="K855" s="173"/>
      <c r="L855" s="173"/>
      <c r="M855" s="173"/>
      <c r="N855" s="173"/>
      <c r="O855" s="173"/>
      <c r="P855" s="173"/>
      <c r="Q855" s="173"/>
      <c r="R855" s="173"/>
      <c r="S855" s="173"/>
      <c r="T855" s="173"/>
      <c r="U855" s="173"/>
      <c r="V855" s="173"/>
      <c r="W855" s="173"/>
      <c r="X855" s="173"/>
      <c r="Y855" s="173"/>
      <c r="Z855" s="173"/>
      <c r="AA855" s="173"/>
      <c r="AB855" s="173"/>
      <c r="AC855" s="174"/>
      <c r="AE855" s="507"/>
      <c r="AG855" s="507"/>
      <c r="AI855" s="507"/>
      <c r="AK855" s="202"/>
    </row>
    <row r="856" spans="2:37" ht="12.75" customHeight="1" outlineLevel="1">
      <c r="D856" s="117" t="str">
        <f>'Line Items'!D1084</f>
        <v>[Rolling Stock - Units/Trains Line 60]</v>
      </c>
      <c r="E856" s="175"/>
      <c r="F856" s="118" t="str">
        <f>F855</f>
        <v>000 Train Miles</v>
      </c>
      <c r="G856" s="176"/>
      <c r="H856" s="176"/>
      <c r="I856" s="176"/>
      <c r="J856" s="176"/>
      <c r="K856" s="176"/>
      <c r="L856" s="176"/>
      <c r="M856" s="176"/>
      <c r="N856" s="176"/>
      <c r="O856" s="176"/>
      <c r="P856" s="176"/>
      <c r="Q856" s="176"/>
      <c r="R856" s="176"/>
      <c r="S856" s="176"/>
      <c r="T856" s="176"/>
      <c r="U856" s="176"/>
      <c r="V856" s="176"/>
      <c r="W856" s="176"/>
      <c r="X856" s="176"/>
      <c r="Y856" s="176"/>
      <c r="Z856" s="176"/>
      <c r="AA856" s="176"/>
      <c r="AB856" s="176"/>
      <c r="AC856" s="177"/>
      <c r="AE856" s="508"/>
      <c r="AG856" s="508"/>
      <c r="AI856" s="508"/>
      <c r="AK856" s="195"/>
    </row>
    <row r="857" spans="2:37" ht="12.75" customHeight="1" outlineLevel="1">
      <c r="G857" s="90"/>
      <c r="H857" s="90"/>
      <c r="I857" s="90"/>
      <c r="J857" s="90"/>
      <c r="K857" s="90"/>
      <c r="L857" s="90"/>
      <c r="M857" s="90"/>
      <c r="N857" s="90"/>
      <c r="O857" s="90"/>
      <c r="P857" s="90"/>
      <c r="Q857" s="90"/>
      <c r="R857" s="90"/>
      <c r="S857" s="90"/>
      <c r="T857" s="90"/>
      <c r="U857" s="90"/>
      <c r="V857" s="90"/>
      <c r="W857" s="90"/>
      <c r="X857" s="90"/>
      <c r="Y857" s="90"/>
      <c r="Z857" s="90"/>
      <c r="AA857" s="90"/>
      <c r="AB857" s="90"/>
      <c r="AC857" s="90"/>
      <c r="AE857" s="90"/>
      <c r="AG857" s="90"/>
      <c r="AI857" s="90"/>
    </row>
    <row r="858" spans="2:37" ht="12.75" customHeight="1" outlineLevel="1">
      <c r="D858" s="216" t="str">
        <f>"Total "&amp;C796</f>
        <v>Total ECS Train Mileage</v>
      </c>
      <c r="E858" s="217"/>
      <c r="F858" s="218" t="str">
        <f>F856</f>
        <v>000 Train Miles</v>
      </c>
      <c r="G858" s="219">
        <f t="shared" ref="G858:AB858" si="287">SUM(G797:G856)</f>
        <v>0</v>
      </c>
      <c r="H858" s="219">
        <f t="shared" si="287"/>
        <v>0</v>
      </c>
      <c r="I858" s="219">
        <f t="shared" si="287"/>
        <v>0</v>
      </c>
      <c r="J858" s="219">
        <f t="shared" si="287"/>
        <v>0</v>
      </c>
      <c r="K858" s="219">
        <f t="shared" si="287"/>
        <v>0</v>
      </c>
      <c r="L858" s="219">
        <f t="shared" si="287"/>
        <v>0</v>
      </c>
      <c r="M858" s="219">
        <f t="shared" si="287"/>
        <v>0</v>
      </c>
      <c r="N858" s="219">
        <f t="shared" si="287"/>
        <v>0</v>
      </c>
      <c r="O858" s="219">
        <f t="shared" si="287"/>
        <v>0</v>
      </c>
      <c r="P858" s="219">
        <f t="shared" si="287"/>
        <v>0</v>
      </c>
      <c r="Q858" s="219">
        <f t="shared" si="287"/>
        <v>0</v>
      </c>
      <c r="R858" s="219">
        <f t="shared" si="287"/>
        <v>0</v>
      </c>
      <c r="S858" s="219">
        <f t="shared" si="287"/>
        <v>0</v>
      </c>
      <c r="T858" s="219">
        <f t="shared" si="287"/>
        <v>0</v>
      </c>
      <c r="U858" s="219">
        <f t="shared" si="287"/>
        <v>0</v>
      </c>
      <c r="V858" s="219">
        <f t="shared" si="287"/>
        <v>0</v>
      </c>
      <c r="W858" s="219">
        <f t="shared" si="287"/>
        <v>0</v>
      </c>
      <c r="X858" s="219">
        <f t="shared" si="287"/>
        <v>0</v>
      </c>
      <c r="Y858" s="219">
        <f t="shared" si="287"/>
        <v>0</v>
      </c>
      <c r="Z858" s="219">
        <f t="shared" si="287"/>
        <v>0</v>
      </c>
      <c r="AA858" s="219">
        <f t="shared" si="287"/>
        <v>0</v>
      </c>
      <c r="AB858" s="219">
        <f t="shared" si="287"/>
        <v>0</v>
      </c>
      <c r="AC858" s="220">
        <f t="shared" ref="AC858" si="288">SUM(AC797:AC856)</f>
        <v>0</v>
      </c>
      <c r="AE858" s="509">
        <f t="shared" ref="AE858" si="289">SUM(AE797:AE856)</f>
        <v>0</v>
      </c>
      <c r="AG858" s="509">
        <f t="shared" ref="AG858" si="290">SUM(AG797:AG856)</f>
        <v>0</v>
      </c>
      <c r="AI858" s="509">
        <f t="shared" ref="AI858" si="291">SUM(AI797:AI856)</f>
        <v>0</v>
      </c>
      <c r="AK858" s="222"/>
    </row>
    <row r="859" spans="2:37">
      <c r="G859" s="90"/>
      <c r="H859" s="90"/>
      <c r="I859" s="90"/>
      <c r="J859" s="90"/>
      <c r="K859" s="90"/>
      <c r="L859" s="90"/>
      <c r="M859" s="90"/>
      <c r="N859" s="90"/>
      <c r="O859" s="90"/>
      <c r="P859" s="90"/>
      <c r="Q859" s="90"/>
      <c r="R859" s="90"/>
      <c r="S859" s="90"/>
      <c r="T859" s="90"/>
      <c r="U859" s="90"/>
      <c r="V859" s="90"/>
      <c r="W859" s="90"/>
      <c r="X859" s="90"/>
      <c r="Y859" s="90"/>
      <c r="Z859" s="90"/>
      <c r="AA859" s="90"/>
      <c r="AB859" s="90"/>
      <c r="AC859" s="90"/>
      <c r="AE859" s="90"/>
      <c r="AG859" s="90"/>
      <c r="AI859" s="90"/>
    </row>
    <row r="860" spans="2:37">
      <c r="B860" s="15" t="s">
        <v>477</v>
      </c>
      <c r="C860" s="15"/>
      <c r="D860" s="170"/>
      <c r="E860" s="170"/>
      <c r="F860" s="15"/>
      <c r="G860" s="184"/>
      <c r="H860" s="184"/>
      <c r="I860" s="184"/>
      <c r="J860" s="184"/>
      <c r="K860" s="184"/>
      <c r="L860" s="184"/>
      <c r="M860" s="184"/>
      <c r="N860" s="184"/>
      <c r="O860" s="184"/>
      <c r="P860" s="184"/>
      <c r="Q860" s="184"/>
      <c r="R860" s="184"/>
      <c r="S860" s="184"/>
      <c r="T860" s="184"/>
      <c r="U860" s="184"/>
      <c r="V860" s="184"/>
      <c r="W860" s="184"/>
      <c r="X860" s="184"/>
      <c r="Y860" s="184"/>
      <c r="Z860" s="184"/>
      <c r="AA860" s="184"/>
      <c r="AB860" s="184"/>
      <c r="AC860" s="184"/>
      <c r="AD860" s="15"/>
      <c r="AE860" s="184"/>
      <c r="AF860" s="15"/>
      <c r="AG860" s="184"/>
      <c r="AH860" s="15"/>
      <c r="AI860" s="184"/>
      <c r="AJ860" s="15"/>
      <c r="AK860" s="15"/>
    </row>
    <row r="861" spans="2:37" ht="12.75" customHeight="1" outlineLevel="1">
      <c r="G861" s="90"/>
      <c r="H861" s="90"/>
      <c r="I861" s="90"/>
      <c r="J861" s="90"/>
      <c r="K861" s="90"/>
      <c r="L861" s="90"/>
      <c r="M861" s="90"/>
      <c r="N861" s="90"/>
      <c r="O861" s="90"/>
      <c r="P861" s="90"/>
      <c r="Q861" s="90"/>
      <c r="R861" s="90"/>
      <c r="S861" s="90"/>
      <c r="T861" s="90"/>
      <c r="U861" s="90"/>
      <c r="V861" s="90"/>
      <c r="W861" s="90"/>
      <c r="X861" s="90"/>
      <c r="Y861" s="90"/>
      <c r="Z861" s="90"/>
      <c r="AA861" s="90"/>
      <c r="AB861" s="90"/>
      <c r="AC861" s="90"/>
      <c r="AE861" s="90"/>
      <c r="AG861" s="90"/>
      <c r="AI861" s="90"/>
    </row>
    <row r="862" spans="2:37" ht="12.75" customHeight="1" outlineLevel="1">
      <c r="C862" s="147" t="s">
        <v>478</v>
      </c>
      <c r="G862" s="90"/>
      <c r="H862" s="90"/>
      <c r="I862" s="90"/>
      <c r="J862" s="90"/>
      <c r="K862" s="90"/>
      <c r="L862" s="90"/>
      <c r="M862" s="90"/>
      <c r="N862" s="90"/>
      <c r="O862" s="90"/>
      <c r="P862" s="90"/>
      <c r="Q862" s="90"/>
      <c r="R862" s="90"/>
      <c r="S862" s="90"/>
      <c r="T862" s="90"/>
      <c r="U862" s="90"/>
      <c r="V862" s="90"/>
      <c r="W862" s="90"/>
      <c r="X862" s="90"/>
      <c r="Y862" s="90"/>
      <c r="Z862" s="90"/>
      <c r="AA862" s="90"/>
      <c r="AB862" s="90"/>
      <c r="AC862" s="90"/>
      <c r="AE862" s="90"/>
      <c r="AG862" s="90"/>
      <c r="AI862" s="90"/>
    </row>
    <row r="863" spans="2:37" ht="12.75" customHeight="1" outlineLevel="1">
      <c r="D863" s="100" t="str">
        <f>'Line Items'!D962</f>
        <v>ME202 - DMU - Class 150/1 Angel</v>
      </c>
      <c r="E863" s="85"/>
      <c r="F863" s="101" t="s">
        <v>468</v>
      </c>
      <c r="G863" s="86">
        <f t="shared" ref="G863:AC863" si="292">SUM(G475,G669)</f>
        <v>0</v>
      </c>
      <c r="H863" s="86">
        <f t="shared" si="292"/>
        <v>0</v>
      </c>
      <c r="I863" s="86">
        <f t="shared" si="292"/>
        <v>0</v>
      </c>
      <c r="J863" s="86">
        <f t="shared" si="292"/>
        <v>0</v>
      </c>
      <c r="K863" s="86">
        <f t="shared" si="292"/>
        <v>0</v>
      </c>
      <c r="L863" s="86">
        <f t="shared" si="292"/>
        <v>0</v>
      </c>
      <c r="M863" s="86">
        <f t="shared" si="292"/>
        <v>0</v>
      </c>
      <c r="N863" s="86">
        <f t="shared" si="292"/>
        <v>0</v>
      </c>
      <c r="O863" s="86">
        <f t="shared" si="292"/>
        <v>0</v>
      </c>
      <c r="P863" s="86">
        <f t="shared" si="292"/>
        <v>0</v>
      </c>
      <c r="Q863" s="86">
        <f t="shared" si="292"/>
        <v>0</v>
      </c>
      <c r="R863" s="86">
        <f t="shared" si="292"/>
        <v>0</v>
      </c>
      <c r="S863" s="86">
        <f t="shared" si="292"/>
        <v>0</v>
      </c>
      <c r="T863" s="86">
        <f t="shared" si="292"/>
        <v>0</v>
      </c>
      <c r="U863" s="86">
        <f t="shared" si="292"/>
        <v>0</v>
      </c>
      <c r="V863" s="86">
        <f t="shared" si="292"/>
        <v>0</v>
      </c>
      <c r="W863" s="86">
        <f t="shared" si="292"/>
        <v>0</v>
      </c>
      <c r="X863" s="86">
        <f t="shared" si="292"/>
        <v>0</v>
      </c>
      <c r="Y863" s="86">
        <f t="shared" si="292"/>
        <v>0</v>
      </c>
      <c r="Z863" s="86">
        <f t="shared" si="292"/>
        <v>0</v>
      </c>
      <c r="AA863" s="86">
        <f t="shared" si="292"/>
        <v>0</v>
      </c>
      <c r="AB863" s="86">
        <f t="shared" si="292"/>
        <v>0</v>
      </c>
      <c r="AC863" s="87">
        <f t="shared" si="292"/>
        <v>0</v>
      </c>
      <c r="AE863" s="475">
        <f t="shared" ref="AE863:AE909" si="293">SUM(AE475,AE669)</f>
        <v>0</v>
      </c>
      <c r="AG863" s="475">
        <f t="shared" ref="AG863" si="294">SUM(AG475,AG669)</f>
        <v>0</v>
      </c>
      <c r="AI863" s="475">
        <f t="shared" ref="AI863" si="295">SUM(AI475,AI669)</f>
        <v>0</v>
      </c>
      <c r="AK863" s="201"/>
    </row>
    <row r="864" spans="2:37" ht="12.75" customHeight="1" outlineLevel="1">
      <c r="D864" s="106" t="str">
        <f>'Line Items'!D963</f>
        <v>ME203 - DMU - Class 153/1 Porterbrook</v>
      </c>
      <c r="E864" s="89"/>
      <c r="F864" s="107" t="str">
        <f t="shared" ref="F864:F921" si="296">F863</f>
        <v>000 Veh Miles</v>
      </c>
      <c r="G864" s="90">
        <f t="shared" ref="G864:AC864" si="297">SUM(G476,G670)</f>
        <v>0</v>
      </c>
      <c r="H864" s="90">
        <f t="shared" si="297"/>
        <v>0</v>
      </c>
      <c r="I864" s="90">
        <f t="shared" si="297"/>
        <v>0</v>
      </c>
      <c r="J864" s="90">
        <f t="shared" si="297"/>
        <v>0</v>
      </c>
      <c r="K864" s="90">
        <f t="shared" si="297"/>
        <v>0</v>
      </c>
      <c r="L864" s="90">
        <f t="shared" si="297"/>
        <v>0</v>
      </c>
      <c r="M864" s="90">
        <f t="shared" si="297"/>
        <v>0</v>
      </c>
      <c r="N864" s="90">
        <f t="shared" si="297"/>
        <v>0</v>
      </c>
      <c r="O864" s="90">
        <f t="shared" si="297"/>
        <v>0</v>
      </c>
      <c r="P864" s="90">
        <f t="shared" si="297"/>
        <v>0</v>
      </c>
      <c r="Q864" s="90">
        <f t="shared" si="297"/>
        <v>0</v>
      </c>
      <c r="R864" s="90">
        <f t="shared" si="297"/>
        <v>0</v>
      </c>
      <c r="S864" s="90">
        <f t="shared" si="297"/>
        <v>0</v>
      </c>
      <c r="T864" s="90">
        <f t="shared" si="297"/>
        <v>0</v>
      </c>
      <c r="U864" s="90">
        <f t="shared" si="297"/>
        <v>0</v>
      </c>
      <c r="V864" s="90">
        <f t="shared" si="297"/>
        <v>0</v>
      </c>
      <c r="W864" s="90">
        <f t="shared" si="297"/>
        <v>0</v>
      </c>
      <c r="X864" s="90">
        <f t="shared" si="297"/>
        <v>0</v>
      </c>
      <c r="Y864" s="90">
        <f t="shared" si="297"/>
        <v>0</v>
      </c>
      <c r="Z864" s="90">
        <f t="shared" si="297"/>
        <v>0</v>
      </c>
      <c r="AA864" s="90">
        <f t="shared" si="297"/>
        <v>0</v>
      </c>
      <c r="AB864" s="90">
        <f t="shared" si="297"/>
        <v>0</v>
      </c>
      <c r="AC864" s="91">
        <f t="shared" si="297"/>
        <v>0</v>
      </c>
      <c r="AE864" s="476">
        <f t="shared" si="293"/>
        <v>0</v>
      </c>
      <c r="AG864" s="476">
        <f t="shared" ref="AG864" si="298">SUM(AG476,AG670)</f>
        <v>0</v>
      </c>
      <c r="AI864" s="476">
        <f t="shared" ref="AI864" si="299">SUM(AI476,AI670)</f>
        <v>0</v>
      </c>
      <c r="AK864" s="202"/>
    </row>
    <row r="865" spans="4:37" ht="12.75" customHeight="1" outlineLevel="1">
      <c r="D865" s="106" t="str">
        <f>'Line Items'!D964</f>
        <v>ME206 - DMU - Class 170/5 Porterbrook</v>
      </c>
      <c r="E865" s="89"/>
      <c r="F865" s="107" t="str">
        <f t="shared" si="296"/>
        <v>000 Veh Miles</v>
      </c>
      <c r="G865" s="90">
        <f t="shared" ref="G865:AC865" si="300">SUM(G477,G671)</f>
        <v>0</v>
      </c>
      <c r="H865" s="90">
        <f t="shared" si="300"/>
        <v>0</v>
      </c>
      <c r="I865" s="90">
        <f t="shared" si="300"/>
        <v>0</v>
      </c>
      <c r="J865" s="90">
        <f t="shared" si="300"/>
        <v>0</v>
      </c>
      <c r="K865" s="90">
        <f t="shared" si="300"/>
        <v>0</v>
      </c>
      <c r="L865" s="90">
        <f t="shared" si="300"/>
        <v>0</v>
      </c>
      <c r="M865" s="90">
        <f t="shared" si="300"/>
        <v>0</v>
      </c>
      <c r="N865" s="90">
        <f t="shared" si="300"/>
        <v>0</v>
      </c>
      <c r="O865" s="90">
        <f t="shared" si="300"/>
        <v>0</v>
      </c>
      <c r="P865" s="90">
        <f t="shared" si="300"/>
        <v>0</v>
      </c>
      <c r="Q865" s="90">
        <f t="shared" si="300"/>
        <v>0</v>
      </c>
      <c r="R865" s="90">
        <f t="shared" si="300"/>
        <v>0</v>
      </c>
      <c r="S865" s="90">
        <f t="shared" si="300"/>
        <v>0</v>
      </c>
      <c r="T865" s="90">
        <f t="shared" si="300"/>
        <v>0</v>
      </c>
      <c r="U865" s="90">
        <f t="shared" si="300"/>
        <v>0</v>
      </c>
      <c r="V865" s="90">
        <f t="shared" si="300"/>
        <v>0</v>
      </c>
      <c r="W865" s="90">
        <f t="shared" si="300"/>
        <v>0</v>
      </c>
      <c r="X865" s="90">
        <f t="shared" si="300"/>
        <v>0</v>
      </c>
      <c r="Y865" s="90">
        <f t="shared" si="300"/>
        <v>0</v>
      </c>
      <c r="Z865" s="90">
        <f t="shared" si="300"/>
        <v>0</v>
      </c>
      <c r="AA865" s="90">
        <f t="shared" si="300"/>
        <v>0</v>
      </c>
      <c r="AB865" s="90">
        <f t="shared" si="300"/>
        <v>0</v>
      </c>
      <c r="AC865" s="91">
        <f t="shared" si="300"/>
        <v>0</v>
      </c>
      <c r="AE865" s="476">
        <f t="shared" si="293"/>
        <v>0</v>
      </c>
      <c r="AG865" s="476">
        <f t="shared" ref="AG865" si="301">SUM(AG477,AG671)</f>
        <v>0</v>
      </c>
      <c r="AI865" s="476">
        <f t="shared" ref="AI865" si="302">SUM(AI477,AI671)</f>
        <v>0</v>
      </c>
      <c r="AK865" s="202"/>
    </row>
    <row r="866" spans="4:37" ht="12.75" customHeight="1" outlineLevel="1">
      <c r="D866" s="106" t="str">
        <f>'Line Items'!D965</f>
        <v>ME207 - DMU - Class 170/6 Porterbrook</v>
      </c>
      <c r="E866" s="89"/>
      <c r="F866" s="107" t="str">
        <f t="shared" si="296"/>
        <v>000 Veh Miles</v>
      </c>
      <c r="G866" s="90">
        <f t="shared" ref="G866:AC866" si="303">SUM(G478,G672)</f>
        <v>0</v>
      </c>
      <c r="H866" s="90">
        <f t="shared" si="303"/>
        <v>0</v>
      </c>
      <c r="I866" s="90">
        <f t="shared" si="303"/>
        <v>0</v>
      </c>
      <c r="J866" s="90">
        <f t="shared" si="303"/>
        <v>0</v>
      </c>
      <c r="K866" s="90">
        <f t="shared" si="303"/>
        <v>0</v>
      </c>
      <c r="L866" s="90">
        <f t="shared" si="303"/>
        <v>0</v>
      </c>
      <c r="M866" s="90">
        <f t="shared" si="303"/>
        <v>0</v>
      </c>
      <c r="N866" s="90">
        <f t="shared" si="303"/>
        <v>0</v>
      </c>
      <c r="O866" s="90">
        <f t="shared" si="303"/>
        <v>0</v>
      </c>
      <c r="P866" s="90">
        <f t="shared" si="303"/>
        <v>0</v>
      </c>
      <c r="Q866" s="90">
        <f t="shared" si="303"/>
        <v>0</v>
      </c>
      <c r="R866" s="90">
        <f t="shared" si="303"/>
        <v>0</v>
      </c>
      <c r="S866" s="90">
        <f t="shared" si="303"/>
        <v>0</v>
      </c>
      <c r="T866" s="90">
        <f t="shared" si="303"/>
        <v>0</v>
      </c>
      <c r="U866" s="90">
        <f t="shared" si="303"/>
        <v>0</v>
      </c>
      <c r="V866" s="90">
        <f t="shared" si="303"/>
        <v>0</v>
      </c>
      <c r="W866" s="90">
        <f t="shared" si="303"/>
        <v>0</v>
      </c>
      <c r="X866" s="90">
        <f t="shared" si="303"/>
        <v>0</v>
      </c>
      <c r="Y866" s="90">
        <f t="shared" si="303"/>
        <v>0</v>
      </c>
      <c r="Z866" s="90">
        <f t="shared" si="303"/>
        <v>0</v>
      </c>
      <c r="AA866" s="90">
        <f t="shared" si="303"/>
        <v>0</v>
      </c>
      <c r="AB866" s="90">
        <f t="shared" si="303"/>
        <v>0</v>
      </c>
      <c r="AC866" s="91">
        <f t="shared" si="303"/>
        <v>0</v>
      </c>
      <c r="AE866" s="476">
        <f t="shared" si="293"/>
        <v>0</v>
      </c>
      <c r="AG866" s="476">
        <f t="shared" ref="AG866" si="304">SUM(AG478,AG672)</f>
        <v>0</v>
      </c>
      <c r="AI866" s="476">
        <f t="shared" ref="AI866" si="305">SUM(AI478,AI672)</f>
        <v>0</v>
      </c>
      <c r="AK866" s="202"/>
    </row>
    <row r="867" spans="4:37" ht="12.75" customHeight="1" outlineLevel="1">
      <c r="D867" s="106" t="str">
        <f>'Line Items'!D966</f>
        <v>ME208 - DMU - Class 172/2 Porterbrook</v>
      </c>
      <c r="E867" s="89"/>
      <c r="F867" s="107" t="str">
        <f t="shared" si="296"/>
        <v>000 Veh Miles</v>
      </c>
      <c r="G867" s="90">
        <f t="shared" ref="G867:AC867" si="306">SUM(G479,G673)</f>
        <v>0</v>
      </c>
      <c r="H867" s="90">
        <f t="shared" si="306"/>
        <v>0</v>
      </c>
      <c r="I867" s="90">
        <f t="shared" si="306"/>
        <v>0</v>
      </c>
      <c r="J867" s="90">
        <f t="shared" si="306"/>
        <v>0</v>
      </c>
      <c r="K867" s="90">
        <f t="shared" si="306"/>
        <v>0</v>
      </c>
      <c r="L867" s="90">
        <f t="shared" si="306"/>
        <v>0</v>
      </c>
      <c r="M867" s="90">
        <f t="shared" si="306"/>
        <v>0</v>
      </c>
      <c r="N867" s="90">
        <f t="shared" si="306"/>
        <v>0</v>
      </c>
      <c r="O867" s="90">
        <f t="shared" si="306"/>
        <v>0</v>
      </c>
      <c r="P867" s="90">
        <f t="shared" si="306"/>
        <v>0</v>
      </c>
      <c r="Q867" s="90">
        <f t="shared" si="306"/>
        <v>0</v>
      </c>
      <c r="R867" s="90">
        <f t="shared" si="306"/>
        <v>0</v>
      </c>
      <c r="S867" s="90">
        <f t="shared" si="306"/>
        <v>0</v>
      </c>
      <c r="T867" s="90">
        <f t="shared" si="306"/>
        <v>0</v>
      </c>
      <c r="U867" s="90">
        <f t="shared" si="306"/>
        <v>0</v>
      </c>
      <c r="V867" s="90">
        <f t="shared" si="306"/>
        <v>0</v>
      </c>
      <c r="W867" s="90">
        <f t="shared" si="306"/>
        <v>0</v>
      </c>
      <c r="X867" s="90">
        <f t="shared" si="306"/>
        <v>0</v>
      </c>
      <c r="Y867" s="90">
        <f t="shared" si="306"/>
        <v>0</v>
      </c>
      <c r="Z867" s="90">
        <f t="shared" si="306"/>
        <v>0</v>
      </c>
      <c r="AA867" s="90">
        <f t="shared" si="306"/>
        <v>0</v>
      </c>
      <c r="AB867" s="90">
        <f t="shared" si="306"/>
        <v>0</v>
      </c>
      <c r="AC867" s="91">
        <f t="shared" si="306"/>
        <v>0</v>
      </c>
      <c r="AE867" s="476">
        <f t="shared" si="293"/>
        <v>0</v>
      </c>
      <c r="AG867" s="476">
        <f t="shared" ref="AG867" si="307">SUM(AG479,AG673)</f>
        <v>0</v>
      </c>
      <c r="AI867" s="476">
        <f t="shared" ref="AI867" si="308">SUM(AI479,AI673)</f>
        <v>0</v>
      </c>
      <c r="AK867" s="202"/>
    </row>
    <row r="868" spans="4:37" ht="12.75" customHeight="1" outlineLevel="1">
      <c r="D868" s="106" t="str">
        <f>'Line Items'!D967</f>
        <v>ME209 - DMU - Class 172/3 Porterbrook</v>
      </c>
      <c r="E868" s="89"/>
      <c r="F868" s="107" t="str">
        <f t="shared" si="296"/>
        <v>000 Veh Miles</v>
      </c>
      <c r="G868" s="90">
        <f t="shared" ref="G868:AC868" si="309">SUM(G480,G674)</f>
        <v>0</v>
      </c>
      <c r="H868" s="90">
        <f t="shared" si="309"/>
        <v>0</v>
      </c>
      <c r="I868" s="90">
        <f t="shared" si="309"/>
        <v>0</v>
      </c>
      <c r="J868" s="90">
        <f t="shared" si="309"/>
        <v>0</v>
      </c>
      <c r="K868" s="90">
        <f t="shared" si="309"/>
        <v>0</v>
      </c>
      <c r="L868" s="90">
        <f t="shared" si="309"/>
        <v>0</v>
      </c>
      <c r="M868" s="90">
        <f t="shared" si="309"/>
        <v>0</v>
      </c>
      <c r="N868" s="90">
        <f t="shared" si="309"/>
        <v>0</v>
      </c>
      <c r="O868" s="90">
        <f t="shared" si="309"/>
        <v>0</v>
      </c>
      <c r="P868" s="90">
        <f t="shared" si="309"/>
        <v>0</v>
      </c>
      <c r="Q868" s="90">
        <f t="shared" si="309"/>
        <v>0</v>
      </c>
      <c r="R868" s="90">
        <f t="shared" si="309"/>
        <v>0</v>
      </c>
      <c r="S868" s="90">
        <f t="shared" si="309"/>
        <v>0</v>
      </c>
      <c r="T868" s="90">
        <f t="shared" si="309"/>
        <v>0</v>
      </c>
      <c r="U868" s="90">
        <f t="shared" si="309"/>
        <v>0</v>
      </c>
      <c r="V868" s="90">
        <f t="shared" si="309"/>
        <v>0</v>
      </c>
      <c r="W868" s="90">
        <f t="shared" si="309"/>
        <v>0</v>
      </c>
      <c r="X868" s="90">
        <f t="shared" si="309"/>
        <v>0</v>
      </c>
      <c r="Y868" s="90">
        <f t="shared" si="309"/>
        <v>0</v>
      </c>
      <c r="Z868" s="90">
        <f t="shared" si="309"/>
        <v>0</v>
      </c>
      <c r="AA868" s="90">
        <f t="shared" si="309"/>
        <v>0</v>
      </c>
      <c r="AB868" s="90">
        <f t="shared" si="309"/>
        <v>0</v>
      </c>
      <c r="AC868" s="91">
        <f t="shared" si="309"/>
        <v>0</v>
      </c>
      <c r="AE868" s="476">
        <f t="shared" si="293"/>
        <v>0</v>
      </c>
      <c r="AG868" s="476">
        <f t="shared" ref="AG868" si="310">SUM(AG480,AG674)</f>
        <v>0</v>
      </c>
      <c r="AI868" s="476">
        <f t="shared" ref="AI868" si="311">SUM(AI480,AI674)</f>
        <v>0</v>
      </c>
      <c r="AK868" s="202"/>
    </row>
    <row r="869" spans="4:37" ht="12.75" customHeight="1" outlineLevel="1">
      <c r="D869" s="106" t="str">
        <f>'Line Items'!D968</f>
        <v>ME216 - Class 139 PPM - Porterbrook</v>
      </c>
      <c r="E869" s="89"/>
      <c r="F869" s="107" t="str">
        <f t="shared" si="296"/>
        <v>000 Veh Miles</v>
      </c>
      <c r="G869" s="90">
        <f t="shared" ref="G869:AC869" si="312">SUM(G481,G675)</f>
        <v>0</v>
      </c>
      <c r="H869" s="90">
        <f t="shared" si="312"/>
        <v>0</v>
      </c>
      <c r="I869" s="90">
        <f t="shared" si="312"/>
        <v>0</v>
      </c>
      <c r="J869" s="90">
        <f t="shared" si="312"/>
        <v>0</v>
      </c>
      <c r="K869" s="90">
        <f t="shared" si="312"/>
        <v>0</v>
      </c>
      <c r="L869" s="90">
        <f t="shared" si="312"/>
        <v>0</v>
      </c>
      <c r="M869" s="90">
        <f t="shared" si="312"/>
        <v>0</v>
      </c>
      <c r="N869" s="90">
        <f t="shared" si="312"/>
        <v>0</v>
      </c>
      <c r="O869" s="90">
        <f t="shared" si="312"/>
        <v>0</v>
      </c>
      <c r="P869" s="90">
        <f t="shared" si="312"/>
        <v>0</v>
      </c>
      <c r="Q869" s="90">
        <f t="shared" si="312"/>
        <v>0</v>
      </c>
      <c r="R869" s="90">
        <f t="shared" si="312"/>
        <v>0</v>
      </c>
      <c r="S869" s="90">
        <f t="shared" si="312"/>
        <v>0</v>
      </c>
      <c r="T869" s="90">
        <f t="shared" si="312"/>
        <v>0</v>
      </c>
      <c r="U869" s="90">
        <f t="shared" si="312"/>
        <v>0</v>
      </c>
      <c r="V869" s="90">
        <f t="shared" si="312"/>
        <v>0</v>
      </c>
      <c r="W869" s="90">
        <f t="shared" si="312"/>
        <v>0</v>
      </c>
      <c r="X869" s="90">
        <f t="shared" si="312"/>
        <v>0</v>
      </c>
      <c r="Y869" s="90">
        <f t="shared" si="312"/>
        <v>0</v>
      </c>
      <c r="Z869" s="90">
        <f t="shared" si="312"/>
        <v>0</v>
      </c>
      <c r="AA869" s="90">
        <f t="shared" si="312"/>
        <v>0</v>
      </c>
      <c r="AB869" s="90">
        <f t="shared" si="312"/>
        <v>0</v>
      </c>
      <c r="AC869" s="91">
        <f t="shared" si="312"/>
        <v>0</v>
      </c>
      <c r="AE869" s="476">
        <f t="shared" si="293"/>
        <v>0</v>
      </c>
      <c r="AG869" s="476">
        <f t="shared" ref="AG869" si="313">SUM(AG481,AG675)</f>
        <v>0</v>
      </c>
      <c r="AI869" s="476">
        <f t="shared" ref="AI869" si="314">SUM(AI481,AI675)</f>
        <v>0</v>
      </c>
      <c r="AK869" s="202"/>
    </row>
    <row r="870" spans="4:37" ht="12.75" customHeight="1" outlineLevel="1">
      <c r="D870" s="106" t="str">
        <f>'Line Items'!D969</f>
        <v>ME211 - EMU - Class 321/4  HSBC - motor car</v>
      </c>
      <c r="E870" s="89"/>
      <c r="F870" s="107" t="str">
        <f t="shared" si="296"/>
        <v>000 Veh Miles</v>
      </c>
      <c r="G870" s="90">
        <f t="shared" ref="G870:AC870" si="315">SUM(G482,G676)</f>
        <v>0</v>
      </c>
      <c r="H870" s="90">
        <f t="shared" si="315"/>
        <v>0</v>
      </c>
      <c r="I870" s="90">
        <f t="shared" si="315"/>
        <v>0</v>
      </c>
      <c r="J870" s="90">
        <f t="shared" si="315"/>
        <v>0</v>
      </c>
      <c r="K870" s="90">
        <f t="shared" si="315"/>
        <v>0</v>
      </c>
      <c r="L870" s="90">
        <f t="shared" si="315"/>
        <v>0</v>
      </c>
      <c r="M870" s="90">
        <f t="shared" si="315"/>
        <v>0</v>
      </c>
      <c r="N870" s="90">
        <f t="shared" si="315"/>
        <v>0</v>
      </c>
      <c r="O870" s="90">
        <f t="shared" si="315"/>
        <v>0</v>
      </c>
      <c r="P870" s="90">
        <f t="shared" si="315"/>
        <v>0</v>
      </c>
      <c r="Q870" s="90">
        <f t="shared" si="315"/>
        <v>0</v>
      </c>
      <c r="R870" s="90">
        <f t="shared" si="315"/>
        <v>0</v>
      </c>
      <c r="S870" s="90">
        <f t="shared" si="315"/>
        <v>0</v>
      </c>
      <c r="T870" s="90">
        <f t="shared" si="315"/>
        <v>0</v>
      </c>
      <c r="U870" s="90">
        <f t="shared" si="315"/>
        <v>0</v>
      </c>
      <c r="V870" s="90">
        <f t="shared" si="315"/>
        <v>0</v>
      </c>
      <c r="W870" s="90">
        <f t="shared" si="315"/>
        <v>0</v>
      </c>
      <c r="X870" s="90">
        <f t="shared" si="315"/>
        <v>0</v>
      </c>
      <c r="Y870" s="90">
        <f t="shared" si="315"/>
        <v>0</v>
      </c>
      <c r="Z870" s="90">
        <f t="shared" si="315"/>
        <v>0</v>
      </c>
      <c r="AA870" s="90">
        <f t="shared" si="315"/>
        <v>0</v>
      </c>
      <c r="AB870" s="90">
        <f t="shared" si="315"/>
        <v>0</v>
      </c>
      <c r="AC870" s="91">
        <f t="shared" si="315"/>
        <v>0</v>
      </c>
      <c r="AE870" s="476">
        <f t="shared" si="293"/>
        <v>0</v>
      </c>
      <c r="AG870" s="476">
        <f t="shared" ref="AG870" si="316">SUM(AG482,AG676)</f>
        <v>0</v>
      </c>
      <c r="AI870" s="476">
        <f t="shared" ref="AI870" si="317">SUM(AI482,AI676)</f>
        <v>0</v>
      </c>
      <c r="AK870" s="202"/>
    </row>
    <row r="871" spans="4:37" ht="12.75" customHeight="1" outlineLevel="1">
      <c r="D871" s="106" t="str">
        <f>'Line Items'!D970</f>
        <v>ME211 - EMU - Class 321/4  HSBC - trailer car</v>
      </c>
      <c r="E871" s="89"/>
      <c r="F871" s="107" t="str">
        <f t="shared" si="296"/>
        <v>000 Veh Miles</v>
      </c>
      <c r="G871" s="90">
        <f t="shared" ref="G871:AC871" si="318">SUM(G483,G677)</f>
        <v>0</v>
      </c>
      <c r="H871" s="90">
        <f t="shared" si="318"/>
        <v>0</v>
      </c>
      <c r="I871" s="90">
        <f t="shared" si="318"/>
        <v>0</v>
      </c>
      <c r="J871" s="90">
        <f t="shared" si="318"/>
        <v>0</v>
      </c>
      <c r="K871" s="90">
        <f t="shared" si="318"/>
        <v>0</v>
      </c>
      <c r="L871" s="90">
        <f t="shared" si="318"/>
        <v>0</v>
      </c>
      <c r="M871" s="90">
        <f t="shared" si="318"/>
        <v>0</v>
      </c>
      <c r="N871" s="90">
        <f t="shared" si="318"/>
        <v>0</v>
      </c>
      <c r="O871" s="90">
        <f t="shared" si="318"/>
        <v>0</v>
      </c>
      <c r="P871" s="90">
        <f t="shared" si="318"/>
        <v>0</v>
      </c>
      <c r="Q871" s="90">
        <f t="shared" si="318"/>
        <v>0</v>
      </c>
      <c r="R871" s="90">
        <f t="shared" si="318"/>
        <v>0</v>
      </c>
      <c r="S871" s="90">
        <f t="shared" si="318"/>
        <v>0</v>
      </c>
      <c r="T871" s="90">
        <f t="shared" si="318"/>
        <v>0</v>
      </c>
      <c r="U871" s="90">
        <f t="shared" si="318"/>
        <v>0</v>
      </c>
      <c r="V871" s="90">
        <f t="shared" si="318"/>
        <v>0</v>
      </c>
      <c r="W871" s="90">
        <f t="shared" si="318"/>
        <v>0</v>
      </c>
      <c r="X871" s="90">
        <f t="shared" si="318"/>
        <v>0</v>
      </c>
      <c r="Y871" s="90">
        <f t="shared" si="318"/>
        <v>0</v>
      </c>
      <c r="Z871" s="90">
        <f t="shared" si="318"/>
        <v>0</v>
      </c>
      <c r="AA871" s="90">
        <f t="shared" si="318"/>
        <v>0</v>
      </c>
      <c r="AB871" s="90">
        <f t="shared" si="318"/>
        <v>0</v>
      </c>
      <c r="AC871" s="91">
        <f t="shared" si="318"/>
        <v>0</v>
      </c>
      <c r="AE871" s="476">
        <f t="shared" si="293"/>
        <v>0</v>
      </c>
      <c r="AG871" s="476">
        <f t="shared" ref="AG871" si="319">SUM(AG483,AG677)</f>
        <v>0</v>
      </c>
      <c r="AI871" s="476">
        <f t="shared" ref="AI871" si="320">SUM(AI483,AI677)</f>
        <v>0</v>
      </c>
      <c r="AK871" s="202"/>
    </row>
    <row r="872" spans="4:37" ht="12.75" customHeight="1" outlineLevel="1">
      <c r="D872" s="106" t="str">
        <f>'Line Items'!D971</f>
        <v>ME212 - EMU - Class 323/3 Porterbrook - motor car</v>
      </c>
      <c r="E872" s="89"/>
      <c r="F872" s="107" t="str">
        <f t="shared" si="296"/>
        <v>000 Veh Miles</v>
      </c>
      <c r="G872" s="90">
        <f t="shared" ref="G872:AC872" si="321">SUM(G484,G678)</f>
        <v>0</v>
      </c>
      <c r="H872" s="90">
        <f t="shared" si="321"/>
        <v>0</v>
      </c>
      <c r="I872" s="90">
        <f t="shared" si="321"/>
        <v>0</v>
      </c>
      <c r="J872" s="90">
        <f t="shared" si="321"/>
        <v>0</v>
      </c>
      <c r="K872" s="90">
        <f t="shared" si="321"/>
        <v>0</v>
      </c>
      <c r="L872" s="90">
        <f t="shared" si="321"/>
        <v>0</v>
      </c>
      <c r="M872" s="90">
        <f t="shared" si="321"/>
        <v>0</v>
      </c>
      <c r="N872" s="90">
        <f t="shared" si="321"/>
        <v>0</v>
      </c>
      <c r="O872" s="90">
        <f t="shared" si="321"/>
        <v>0</v>
      </c>
      <c r="P872" s="90">
        <f t="shared" si="321"/>
        <v>0</v>
      </c>
      <c r="Q872" s="90">
        <f t="shared" si="321"/>
        <v>0</v>
      </c>
      <c r="R872" s="90">
        <f t="shared" si="321"/>
        <v>0</v>
      </c>
      <c r="S872" s="90">
        <f t="shared" si="321"/>
        <v>0</v>
      </c>
      <c r="T872" s="90">
        <f t="shared" si="321"/>
        <v>0</v>
      </c>
      <c r="U872" s="90">
        <f t="shared" si="321"/>
        <v>0</v>
      </c>
      <c r="V872" s="90">
        <f t="shared" si="321"/>
        <v>0</v>
      </c>
      <c r="W872" s="90">
        <f t="shared" si="321"/>
        <v>0</v>
      </c>
      <c r="X872" s="90">
        <f t="shared" si="321"/>
        <v>0</v>
      </c>
      <c r="Y872" s="90">
        <f t="shared" si="321"/>
        <v>0</v>
      </c>
      <c r="Z872" s="90">
        <f t="shared" si="321"/>
        <v>0</v>
      </c>
      <c r="AA872" s="90">
        <f t="shared" si="321"/>
        <v>0</v>
      </c>
      <c r="AB872" s="90">
        <f t="shared" si="321"/>
        <v>0</v>
      </c>
      <c r="AC872" s="91">
        <f t="shared" si="321"/>
        <v>0</v>
      </c>
      <c r="AE872" s="476">
        <f t="shared" si="293"/>
        <v>0</v>
      </c>
      <c r="AG872" s="476">
        <f t="shared" ref="AG872" si="322">SUM(AG484,AG678)</f>
        <v>0</v>
      </c>
      <c r="AI872" s="476">
        <f t="shared" ref="AI872" si="323">SUM(AI484,AI678)</f>
        <v>0</v>
      </c>
      <c r="AK872" s="202"/>
    </row>
    <row r="873" spans="4:37" ht="12.75" customHeight="1" outlineLevel="1">
      <c r="D873" s="106" t="str">
        <f>'Line Items'!D972</f>
        <v>ME212 - EMU - Class 323/3 Porterbrook - trailer car</v>
      </c>
      <c r="E873" s="89"/>
      <c r="F873" s="107" t="str">
        <f t="shared" si="296"/>
        <v>000 Veh Miles</v>
      </c>
      <c r="G873" s="90">
        <f t="shared" ref="G873:AC873" si="324">SUM(G485,G679)</f>
        <v>0</v>
      </c>
      <c r="H873" s="90">
        <f t="shared" si="324"/>
        <v>0</v>
      </c>
      <c r="I873" s="90">
        <f t="shared" si="324"/>
        <v>0</v>
      </c>
      <c r="J873" s="90">
        <f t="shared" si="324"/>
        <v>0</v>
      </c>
      <c r="K873" s="90">
        <f t="shared" si="324"/>
        <v>0</v>
      </c>
      <c r="L873" s="90">
        <f t="shared" si="324"/>
        <v>0</v>
      </c>
      <c r="M873" s="90">
        <f t="shared" si="324"/>
        <v>0</v>
      </c>
      <c r="N873" s="90">
        <f t="shared" si="324"/>
        <v>0</v>
      </c>
      <c r="O873" s="90">
        <f t="shared" si="324"/>
        <v>0</v>
      </c>
      <c r="P873" s="90">
        <f t="shared" si="324"/>
        <v>0</v>
      </c>
      <c r="Q873" s="90">
        <f t="shared" si="324"/>
        <v>0</v>
      </c>
      <c r="R873" s="90">
        <f t="shared" si="324"/>
        <v>0</v>
      </c>
      <c r="S873" s="90">
        <f t="shared" si="324"/>
        <v>0</v>
      </c>
      <c r="T873" s="90">
        <f t="shared" si="324"/>
        <v>0</v>
      </c>
      <c r="U873" s="90">
        <f t="shared" si="324"/>
        <v>0</v>
      </c>
      <c r="V873" s="90">
        <f t="shared" si="324"/>
        <v>0</v>
      </c>
      <c r="W873" s="90">
        <f t="shared" si="324"/>
        <v>0</v>
      </c>
      <c r="X873" s="90">
        <f t="shared" si="324"/>
        <v>0</v>
      </c>
      <c r="Y873" s="90">
        <f t="shared" si="324"/>
        <v>0</v>
      </c>
      <c r="Z873" s="90">
        <f t="shared" si="324"/>
        <v>0</v>
      </c>
      <c r="AA873" s="90">
        <f t="shared" si="324"/>
        <v>0</v>
      </c>
      <c r="AB873" s="90">
        <f t="shared" si="324"/>
        <v>0</v>
      </c>
      <c r="AC873" s="91">
        <f t="shared" si="324"/>
        <v>0</v>
      </c>
      <c r="AE873" s="476">
        <f t="shared" si="293"/>
        <v>0</v>
      </c>
      <c r="AG873" s="476">
        <f t="shared" ref="AG873" si="325">SUM(AG485,AG679)</f>
        <v>0</v>
      </c>
      <c r="AI873" s="476">
        <f t="shared" ref="AI873" si="326">SUM(AI485,AI679)</f>
        <v>0</v>
      </c>
      <c r="AK873" s="202"/>
    </row>
    <row r="874" spans="4:37" ht="12.75" customHeight="1" outlineLevel="1">
      <c r="D874" s="106" t="str">
        <f>'Line Items'!D973</f>
        <v>ME215 - EMU - Class 323 Centro (Porterbrook) - motor car</v>
      </c>
      <c r="E874" s="89"/>
      <c r="F874" s="107" t="str">
        <f t="shared" si="296"/>
        <v>000 Veh Miles</v>
      </c>
      <c r="G874" s="90">
        <f t="shared" ref="G874:S874" si="327">SUM(G486,G680)</f>
        <v>0</v>
      </c>
      <c r="H874" s="90">
        <f t="shared" si="327"/>
        <v>0</v>
      </c>
      <c r="I874" s="90">
        <f t="shared" si="327"/>
        <v>0</v>
      </c>
      <c r="J874" s="90">
        <f t="shared" si="327"/>
        <v>0</v>
      </c>
      <c r="K874" s="90">
        <f t="shared" si="327"/>
        <v>0</v>
      </c>
      <c r="L874" s="90">
        <f t="shared" si="327"/>
        <v>0</v>
      </c>
      <c r="M874" s="90">
        <f t="shared" si="327"/>
        <v>0</v>
      </c>
      <c r="N874" s="90">
        <f t="shared" si="327"/>
        <v>0</v>
      </c>
      <c r="O874" s="90">
        <f t="shared" si="327"/>
        <v>0</v>
      </c>
      <c r="P874" s="90">
        <f t="shared" si="327"/>
        <v>0</v>
      </c>
      <c r="Q874" s="90">
        <f t="shared" si="327"/>
        <v>0</v>
      </c>
      <c r="R874" s="90">
        <f t="shared" si="327"/>
        <v>0</v>
      </c>
      <c r="S874" s="90">
        <f t="shared" si="327"/>
        <v>0</v>
      </c>
      <c r="T874" s="90">
        <f t="shared" ref="T874:AB874" si="328">SUM(T486,T680)</f>
        <v>0</v>
      </c>
      <c r="U874" s="90">
        <f t="shared" si="328"/>
        <v>0</v>
      </c>
      <c r="V874" s="90">
        <f t="shared" si="328"/>
        <v>0</v>
      </c>
      <c r="W874" s="90">
        <f t="shared" si="328"/>
        <v>0</v>
      </c>
      <c r="X874" s="90">
        <f t="shared" si="328"/>
        <v>0</v>
      </c>
      <c r="Y874" s="90">
        <f t="shared" si="328"/>
        <v>0</v>
      </c>
      <c r="Z874" s="90">
        <f t="shared" si="328"/>
        <v>0</v>
      </c>
      <c r="AA874" s="90">
        <f t="shared" si="328"/>
        <v>0</v>
      </c>
      <c r="AB874" s="90">
        <f t="shared" si="328"/>
        <v>0</v>
      </c>
      <c r="AC874" s="91">
        <f t="shared" ref="AC874:AC909" si="329">SUM(AC486,AC680)</f>
        <v>0</v>
      </c>
      <c r="AE874" s="476">
        <f t="shared" si="293"/>
        <v>0</v>
      </c>
      <c r="AG874" s="476">
        <f t="shared" ref="AG874" si="330">SUM(AG486,AG680)</f>
        <v>0</v>
      </c>
      <c r="AI874" s="476">
        <f t="shared" ref="AI874" si="331">SUM(AI486,AI680)</f>
        <v>0</v>
      </c>
      <c r="AK874" s="202"/>
    </row>
    <row r="875" spans="4:37" ht="12.75" customHeight="1" outlineLevel="1">
      <c r="D875" s="106" t="str">
        <f>'Line Items'!D974</f>
        <v>ME215 - EMU - Class 323 Centro (Porterbrook) - trailer car</v>
      </c>
      <c r="E875" s="89"/>
      <c r="F875" s="107" t="str">
        <f t="shared" si="296"/>
        <v>000 Veh Miles</v>
      </c>
      <c r="G875" s="90">
        <f t="shared" ref="G875:S875" si="332">SUM(G487,G681)</f>
        <v>0</v>
      </c>
      <c r="H875" s="90">
        <f t="shared" si="332"/>
        <v>0</v>
      </c>
      <c r="I875" s="90">
        <f t="shared" si="332"/>
        <v>0</v>
      </c>
      <c r="J875" s="90">
        <f t="shared" si="332"/>
        <v>0</v>
      </c>
      <c r="K875" s="90">
        <f t="shared" si="332"/>
        <v>0</v>
      </c>
      <c r="L875" s="90">
        <f t="shared" si="332"/>
        <v>0</v>
      </c>
      <c r="M875" s="90">
        <f t="shared" si="332"/>
        <v>0</v>
      </c>
      <c r="N875" s="90">
        <f t="shared" si="332"/>
        <v>0</v>
      </c>
      <c r="O875" s="90">
        <f t="shared" si="332"/>
        <v>0</v>
      </c>
      <c r="P875" s="90">
        <f t="shared" si="332"/>
        <v>0</v>
      </c>
      <c r="Q875" s="90">
        <f t="shared" si="332"/>
        <v>0</v>
      </c>
      <c r="R875" s="90">
        <f t="shared" si="332"/>
        <v>0</v>
      </c>
      <c r="S875" s="90">
        <f t="shared" si="332"/>
        <v>0</v>
      </c>
      <c r="T875" s="90">
        <f t="shared" ref="T875:AB875" si="333">SUM(T487,T681)</f>
        <v>0</v>
      </c>
      <c r="U875" s="90">
        <f t="shared" si="333"/>
        <v>0</v>
      </c>
      <c r="V875" s="90">
        <f t="shared" si="333"/>
        <v>0</v>
      </c>
      <c r="W875" s="90">
        <f t="shared" si="333"/>
        <v>0</v>
      </c>
      <c r="X875" s="90">
        <f t="shared" si="333"/>
        <v>0</v>
      </c>
      <c r="Y875" s="90">
        <f t="shared" si="333"/>
        <v>0</v>
      </c>
      <c r="Z875" s="90">
        <f t="shared" si="333"/>
        <v>0</v>
      </c>
      <c r="AA875" s="90">
        <f t="shared" si="333"/>
        <v>0</v>
      </c>
      <c r="AB875" s="90">
        <f t="shared" si="333"/>
        <v>0</v>
      </c>
      <c r="AC875" s="91">
        <f t="shared" si="329"/>
        <v>0</v>
      </c>
      <c r="AE875" s="476">
        <f t="shared" si="293"/>
        <v>0</v>
      </c>
      <c r="AG875" s="476">
        <f t="shared" ref="AG875" si="334">SUM(AG487,AG681)</f>
        <v>0</v>
      </c>
      <c r="AI875" s="476">
        <f t="shared" ref="AI875" si="335">SUM(AI487,AI681)</f>
        <v>0</v>
      </c>
      <c r="AK875" s="202"/>
    </row>
    <row r="876" spans="4:37" ht="12.75" customHeight="1" outlineLevel="1">
      <c r="D876" s="106" t="str">
        <f>'Line Items'!D975</f>
        <v>ME213 - EMU - Class 350/1 Angel - motor car</v>
      </c>
      <c r="E876" s="89"/>
      <c r="F876" s="107" t="str">
        <f t="shared" si="296"/>
        <v>000 Veh Miles</v>
      </c>
      <c r="G876" s="90">
        <f t="shared" ref="G876:S876" si="336">SUM(G488,G682)</f>
        <v>0</v>
      </c>
      <c r="H876" s="90">
        <f t="shared" si="336"/>
        <v>0</v>
      </c>
      <c r="I876" s="90">
        <f t="shared" si="336"/>
        <v>0</v>
      </c>
      <c r="J876" s="90">
        <f t="shared" si="336"/>
        <v>0</v>
      </c>
      <c r="K876" s="90">
        <f t="shared" si="336"/>
        <v>0</v>
      </c>
      <c r="L876" s="90">
        <f t="shared" si="336"/>
        <v>0</v>
      </c>
      <c r="M876" s="90">
        <f t="shared" si="336"/>
        <v>0</v>
      </c>
      <c r="N876" s="90">
        <f t="shared" si="336"/>
        <v>0</v>
      </c>
      <c r="O876" s="90">
        <f t="shared" si="336"/>
        <v>0</v>
      </c>
      <c r="P876" s="90">
        <f t="shared" si="336"/>
        <v>0</v>
      </c>
      <c r="Q876" s="90">
        <f t="shared" si="336"/>
        <v>0</v>
      </c>
      <c r="R876" s="90">
        <f t="shared" si="336"/>
        <v>0</v>
      </c>
      <c r="S876" s="90">
        <f t="shared" si="336"/>
        <v>0</v>
      </c>
      <c r="T876" s="90">
        <f t="shared" ref="T876:AB876" si="337">SUM(T488,T682)</f>
        <v>0</v>
      </c>
      <c r="U876" s="90">
        <f t="shared" si="337"/>
        <v>0</v>
      </c>
      <c r="V876" s="90">
        <f t="shared" si="337"/>
        <v>0</v>
      </c>
      <c r="W876" s="90">
        <f t="shared" si="337"/>
        <v>0</v>
      </c>
      <c r="X876" s="90">
        <f t="shared" si="337"/>
        <v>0</v>
      </c>
      <c r="Y876" s="90">
        <f t="shared" si="337"/>
        <v>0</v>
      </c>
      <c r="Z876" s="90">
        <f t="shared" si="337"/>
        <v>0</v>
      </c>
      <c r="AA876" s="90">
        <f t="shared" si="337"/>
        <v>0</v>
      </c>
      <c r="AB876" s="90">
        <f t="shared" si="337"/>
        <v>0</v>
      </c>
      <c r="AC876" s="91">
        <f t="shared" si="329"/>
        <v>0</v>
      </c>
      <c r="AE876" s="476">
        <f t="shared" si="293"/>
        <v>0</v>
      </c>
      <c r="AG876" s="476">
        <f t="shared" ref="AG876" si="338">SUM(AG488,AG682)</f>
        <v>0</v>
      </c>
      <c r="AI876" s="476">
        <f t="shared" ref="AI876" si="339">SUM(AI488,AI682)</f>
        <v>0</v>
      </c>
      <c r="AK876" s="202"/>
    </row>
    <row r="877" spans="4:37" ht="12.75" customHeight="1" outlineLevel="1">
      <c r="D877" s="106" t="str">
        <f>'Line Items'!D976</f>
        <v>ME213 - EMU - Class 350/1 Angel - trailer car</v>
      </c>
      <c r="E877" s="89"/>
      <c r="F877" s="107" t="str">
        <f t="shared" si="296"/>
        <v>000 Veh Miles</v>
      </c>
      <c r="G877" s="90">
        <f t="shared" ref="G877:S877" si="340">SUM(G489,G683)</f>
        <v>0</v>
      </c>
      <c r="H877" s="90">
        <f t="shared" si="340"/>
        <v>0</v>
      </c>
      <c r="I877" s="90">
        <f t="shared" si="340"/>
        <v>0</v>
      </c>
      <c r="J877" s="90">
        <f t="shared" si="340"/>
        <v>0</v>
      </c>
      <c r="K877" s="90">
        <f t="shared" si="340"/>
        <v>0</v>
      </c>
      <c r="L877" s="90">
        <f t="shared" si="340"/>
        <v>0</v>
      </c>
      <c r="M877" s="90">
        <f t="shared" si="340"/>
        <v>0</v>
      </c>
      <c r="N877" s="90">
        <f t="shared" si="340"/>
        <v>0</v>
      </c>
      <c r="O877" s="90">
        <f t="shared" si="340"/>
        <v>0</v>
      </c>
      <c r="P877" s="90">
        <f t="shared" si="340"/>
        <v>0</v>
      </c>
      <c r="Q877" s="90">
        <f t="shared" si="340"/>
        <v>0</v>
      </c>
      <c r="R877" s="90">
        <f t="shared" si="340"/>
        <v>0</v>
      </c>
      <c r="S877" s="90">
        <f t="shared" si="340"/>
        <v>0</v>
      </c>
      <c r="T877" s="90">
        <f t="shared" ref="T877:AB877" si="341">SUM(T489,T683)</f>
        <v>0</v>
      </c>
      <c r="U877" s="90">
        <f t="shared" si="341"/>
        <v>0</v>
      </c>
      <c r="V877" s="90">
        <f t="shared" si="341"/>
        <v>0</v>
      </c>
      <c r="W877" s="90">
        <f t="shared" si="341"/>
        <v>0</v>
      </c>
      <c r="X877" s="90">
        <f t="shared" si="341"/>
        <v>0</v>
      </c>
      <c r="Y877" s="90">
        <f t="shared" si="341"/>
        <v>0</v>
      </c>
      <c r="Z877" s="90">
        <f t="shared" si="341"/>
        <v>0</v>
      </c>
      <c r="AA877" s="90">
        <f t="shared" si="341"/>
        <v>0</v>
      </c>
      <c r="AB877" s="90">
        <f t="shared" si="341"/>
        <v>0</v>
      </c>
      <c r="AC877" s="91">
        <f t="shared" si="329"/>
        <v>0</v>
      </c>
      <c r="AE877" s="476">
        <f t="shared" si="293"/>
        <v>0</v>
      </c>
      <c r="AG877" s="476">
        <f t="shared" ref="AG877" si="342">SUM(AG489,AG683)</f>
        <v>0</v>
      </c>
      <c r="AI877" s="476">
        <f t="shared" ref="AI877" si="343">SUM(AI489,AI683)</f>
        <v>0</v>
      </c>
      <c r="AK877" s="202"/>
    </row>
    <row r="878" spans="4:37" ht="12.75" customHeight="1" outlineLevel="1">
      <c r="D878" s="106" t="str">
        <f>'Line Items'!D977</f>
        <v>ME214 - EMU - Class 350/2 Porterbrook - motor car</v>
      </c>
      <c r="E878" s="89"/>
      <c r="F878" s="107" t="str">
        <f t="shared" si="296"/>
        <v>000 Veh Miles</v>
      </c>
      <c r="G878" s="90">
        <f t="shared" ref="G878:S878" si="344">SUM(G490,G684)</f>
        <v>0</v>
      </c>
      <c r="H878" s="90">
        <f t="shared" si="344"/>
        <v>0</v>
      </c>
      <c r="I878" s="90">
        <f t="shared" si="344"/>
        <v>0</v>
      </c>
      <c r="J878" s="90">
        <f t="shared" si="344"/>
        <v>0</v>
      </c>
      <c r="K878" s="90">
        <f t="shared" si="344"/>
        <v>0</v>
      </c>
      <c r="L878" s="90">
        <f t="shared" si="344"/>
        <v>0</v>
      </c>
      <c r="M878" s="90">
        <f t="shared" si="344"/>
        <v>0</v>
      </c>
      <c r="N878" s="90">
        <f t="shared" si="344"/>
        <v>0</v>
      </c>
      <c r="O878" s="90">
        <f t="shared" si="344"/>
        <v>0</v>
      </c>
      <c r="P878" s="90">
        <f t="shared" si="344"/>
        <v>0</v>
      </c>
      <c r="Q878" s="90">
        <f t="shared" si="344"/>
        <v>0</v>
      </c>
      <c r="R878" s="90">
        <f t="shared" si="344"/>
        <v>0</v>
      </c>
      <c r="S878" s="90">
        <f t="shared" si="344"/>
        <v>0</v>
      </c>
      <c r="T878" s="90">
        <f t="shared" ref="T878:AB878" si="345">SUM(T490,T684)</f>
        <v>0</v>
      </c>
      <c r="U878" s="90">
        <f t="shared" si="345"/>
        <v>0</v>
      </c>
      <c r="V878" s="90">
        <f t="shared" si="345"/>
        <v>0</v>
      </c>
      <c r="W878" s="90">
        <f t="shared" si="345"/>
        <v>0</v>
      </c>
      <c r="X878" s="90">
        <f t="shared" si="345"/>
        <v>0</v>
      </c>
      <c r="Y878" s="90">
        <f t="shared" si="345"/>
        <v>0</v>
      </c>
      <c r="Z878" s="90">
        <f t="shared" si="345"/>
        <v>0</v>
      </c>
      <c r="AA878" s="90">
        <f t="shared" si="345"/>
        <v>0</v>
      </c>
      <c r="AB878" s="90">
        <f t="shared" si="345"/>
        <v>0</v>
      </c>
      <c r="AC878" s="91">
        <f t="shared" si="329"/>
        <v>0</v>
      </c>
      <c r="AE878" s="476">
        <f t="shared" si="293"/>
        <v>0</v>
      </c>
      <c r="AG878" s="476">
        <f t="shared" ref="AG878" si="346">SUM(AG490,AG684)</f>
        <v>0</v>
      </c>
      <c r="AI878" s="476">
        <f t="shared" ref="AI878" si="347">SUM(AI490,AI684)</f>
        <v>0</v>
      </c>
      <c r="AK878" s="202"/>
    </row>
    <row r="879" spans="4:37" ht="12.75" customHeight="1" outlineLevel="1">
      <c r="D879" s="106" t="str">
        <f>'Line Items'!D978</f>
        <v>ME214 - EMU - Class 350/2 Porterbrook - trailer car</v>
      </c>
      <c r="E879" s="89"/>
      <c r="F879" s="107" t="str">
        <f t="shared" si="296"/>
        <v>000 Veh Miles</v>
      </c>
      <c r="G879" s="90">
        <f t="shared" ref="G879:S879" si="348">SUM(G491,G685)</f>
        <v>0</v>
      </c>
      <c r="H879" s="90">
        <f t="shared" si="348"/>
        <v>0</v>
      </c>
      <c r="I879" s="90">
        <f t="shared" si="348"/>
        <v>0</v>
      </c>
      <c r="J879" s="90">
        <f t="shared" si="348"/>
        <v>0</v>
      </c>
      <c r="K879" s="90">
        <f t="shared" si="348"/>
        <v>0</v>
      </c>
      <c r="L879" s="90">
        <f t="shared" si="348"/>
        <v>0</v>
      </c>
      <c r="M879" s="90">
        <f t="shared" si="348"/>
        <v>0</v>
      </c>
      <c r="N879" s="90">
        <f t="shared" si="348"/>
        <v>0</v>
      </c>
      <c r="O879" s="90">
        <f t="shared" si="348"/>
        <v>0</v>
      </c>
      <c r="P879" s="90">
        <f t="shared" si="348"/>
        <v>0</v>
      </c>
      <c r="Q879" s="90">
        <f t="shared" si="348"/>
        <v>0</v>
      </c>
      <c r="R879" s="90">
        <f t="shared" si="348"/>
        <v>0</v>
      </c>
      <c r="S879" s="90">
        <f t="shared" si="348"/>
        <v>0</v>
      </c>
      <c r="T879" s="90">
        <f t="shared" ref="T879:AB879" si="349">SUM(T491,T685)</f>
        <v>0</v>
      </c>
      <c r="U879" s="90">
        <f t="shared" si="349"/>
        <v>0</v>
      </c>
      <c r="V879" s="90">
        <f t="shared" si="349"/>
        <v>0</v>
      </c>
      <c r="W879" s="90">
        <f t="shared" si="349"/>
        <v>0</v>
      </c>
      <c r="X879" s="90">
        <f t="shared" si="349"/>
        <v>0</v>
      </c>
      <c r="Y879" s="90">
        <f t="shared" si="349"/>
        <v>0</v>
      </c>
      <c r="Z879" s="90">
        <f t="shared" si="349"/>
        <v>0</v>
      </c>
      <c r="AA879" s="90">
        <f t="shared" si="349"/>
        <v>0</v>
      </c>
      <c r="AB879" s="90">
        <f t="shared" si="349"/>
        <v>0</v>
      </c>
      <c r="AC879" s="91">
        <f t="shared" si="329"/>
        <v>0</v>
      </c>
      <c r="AE879" s="476">
        <f t="shared" si="293"/>
        <v>0</v>
      </c>
      <c r="AG879" s="476">
        <f t="shared" ref="AG879" si="350">SUM(AG491,AG685)</f>
        <v>0</v>
      </c>
      <c r="AI879" s="476">
        <f t="shared" ref="AI879" si="351">SUM(AI491,AI685)</f>
        <v>0</v>
      </c>
      <c r="AK879" s="202"/>
    </row>
    <row r="880" spans="4:37" ht="12.75" customHeight="1" outlineLevel="1">
      <c r="D880" s="106" t="str">
        <f>'Line Items'!D979</f>
        <v>ME217 - EMU - Class 350/3 Angel - motor car</v>
      </c>
      <c r="E880" s="89"/>
      <c r="F880" s="107" t="str">
        <f t="shared" si="296"/>
        <v>000 Veh Miles</v>
      </c>
      <c r="G880" s="90">
        <f t="shared" ref="G880:S880" si="352">SUM(G492,G686)</f>
        <v>0</v>
      </c>
      <c r="H880" s="90">
        <f t="shared" si="352"/>
        <v>0</v>
      </c>
      <c r="I880" s="90">
        <f t="shared" si="352"/>
        <v>0</v>
      </c>
      <c r="J880" s="90">
        <f t="shared" si="352"/>
        <v>0</v>
      </c>
      <c r="K880" s="90">
        <f t="shared" si="352"/>
        <v>0</v>
      </c>
      <c r="L880" s="90">
        <f t="shared" si="352"/>
        <v>0</v>
      </c>
      <c r="M880" s="90">
        <f t="shared" si="352"/>
        <v>0</v>
      </c>
      <c r="N880" s="90">
        <f t="shared" si="352"/>
        <v>0</v>
      </c>
      <c r="O880" s="90">
        <f t="shared" si="352"/>
        <v>0</v>
      </c>
      <c r="P880" s="90">
        <f t="shared" si="352"/>
        <v>0</v>
      </c>
      <c r="Q880" s="90">
        <f t="shared" si="352"/>
        <v>0</v>
      </c>
      <c r="R880" s="90">
        <f t="shared" si="352"/>
        <v>0</v>
      </c>
      <c r="S880" s="90">
        <f t="shared" si="352"/>
        <v>0</v>
      </c>
      <c r="T880" s="90">
        <f t="shared" ref="T880:AB880" si="353">SUM(T492,T686)</f>
        <v>0</v>
      </c>
      <c r="U880" s="90">
        <f t="shared" si="353"/>
        <v>0</v>
      </c>
      <c r="V880" s="90">
        <f t="shared" si="353"/>
        <v>0</v>
      </c>
      <c r="W880" s="90">
        <f t="shared" si="353"/>
        <v>0</v>
      </c>
      <c r="X880" s="90">
        <f t="shared" si="353"/>
        <v>0</v>
      </c>
      <c r="Y880" s="90">
        <f t="shared" si="353"/>
        <v>0</v>
      </c>
      <c r="Z880" s="90">
        <f t="shared" si="353"/>
        <v>0</v>
      </c>
      <c r="AA880" s="90">
        <f t="shared" si="353"/>
        <v>0</v>
      </c>
      <c r="AB880" s="90">
        <f t="shared" si="353"/>
        <v>0</v>
      </c>
      <c r="AC880" s="91">
        <f t="shared" si="329"/>
        <v>0</v>
      </c>
      <c r="AE880" s="476">
        <f t="shared" si="293"/>
        <v>0</v>
      </c>
      <c r="AG880" s="476">
        <f t="shared" ref="AG880" si="354">SUM(AG492,AG686)</f>
        <v>0</v>
      </c>
      <c r="AI880" s="476">
        <f t="shared" ref="AI880" si="355">SUM(AI492,AI686)</f>
        <v>0</v>
      </c>
      <c r="AK880" s="202"/>
    </row>
    <row r="881" spans="4:37" ht="12.75" customHeight="1" outlineLevel="1">
      <c r="D881" s="106" t="str">
        <f>'Line Items'!D980</f>
        <v>ME217 - EMU - Class 350/3 Angel - trailer car</v>
      </c>
      <c r="E881" s="89"/>
      <c r="F881" s="107" t="str">
        <f t="shared" si="296"/>
        <v>000 Veh Miles</v>
      </c>
      <c r="G881" s="90">
        <f t="shared" ref="G881:S881" si="356">SUM(G493,G687)</f>
        <v>0</v>
      </c>
      <c r="H881" s="90">
        <f t="shared" si="356"/>
        <v>0</v>
      </c>
      <c r="I881" s="90">
        <f t="shared" si="356"/>
        <v>0</v>
      </c>
      <c r="J881" s="90">
        <f t="shared" si="356"/>
        <v>0</v>
      </c>
      <c r="K881" s="90">
        <f t="shared" si="356"/>
        <v>0</v>
      </c>
      <c r="L881" s="90">
        <f t="shared" si="356"/>
        <v>0</v>
      </c>
      <c r="M881" s="90">
        <f t="shared" si="356"/>
        <v>0</v>
      </c>
      <c r="N881" s="90">
        <f t="shared" si="356"/>
        <v>0</v>
      </c>
      <c r="O881" s="90">
        <f t="shared" si="356"/>
        <v>0</v>
      </c>
      <c r="P881" s="90">
        <f t="shared" si="356"/>
        <v>0</v>
      </c>
      <c r="Q881" s="90">
        <f t="shared" si="356"/>
        <v>0</v>
      </c>
      <c r="R881" s="90">
        <f t="shared" si="356"/>
        <v>0</v>
      </c>
      <c r="S881" s="90">
        <f t="shared" si="356"/>
        <v>0</v>
      </c>
      <c r="T881" s="90">
        <f t="shared" ref="T881:AB881" si="357">SUM(T493,T687)</f>
        <v>0</v>
      </c>
      <c r="U881" s="90">
        <f t="shared" si="357"/>
        <v>0</v>
      </c>
      <c r="V881" s="90">
        <f t="shared" si="357"/>
        <v>0</v>
      </c>
      <c r="W881" s="90">
        <f t="shared" si="357"/>
        <v>0</v>
      </c>
      <c r="X881" s="90">
        <f t="shared" si="357"/>
        <v>0</v>
      </c>
      <c r="Y881" s="90">
        <f t="shared" si="357"/>
        <v>0</v>
      </c>
      <c r="Z881" s="90">
        <f t="shared" si="357"/>
        <v>0</v>
      </c>
      <c r="AA881" s="90">
        <f t="shared" si="357"/>
        <v>0</v>
      </c>
      <c r="AB881" s="90">
        <f t="shared" si="357"/>
        <v>0</v>
      </c>
      <c r="AC881" s="91">
        <f t="shared" si="329"/>
        <v>0</v>
      </c>
      <c r="AE881" s="476">
        <f t="shared" si="293"/>
        <v>0</v>
      </c>
      <c r="AG881" s="476">
        <f t="shared" ref="AG881" si="358">SUM(AG493,AG687)</f>
        <v>0</v>
      </c>
      <c r="AI881" s="476">
        <f t="shared" ref="AI881" si="359">SUM(AI493,AI687)</f>
        <v>0</v>
      </c>
      <c r="AK881" s="202"/>
    </row>
    <row r="882" spans="4:37" ht="12.75" customHeight="1" outlineLevel="1">
      <c r="D882" s="106" t="str">
        <f>'Line Items'!D981</f>
        <v>ME211 - EMU - Class 319 Porterbrook - motor car</v>
      </c>
      <c r="E882" s="89"/>
      <c r="F882" s="107" t="str">
        <f t="shared" si="296"/>
        <v>000 Veh Miles</v>
      </c>
      <c r="G882" s="90">
        <f t="shared" ref="G882:S882" si="360">SUM(G494,G688)</f>
        <v>0</v>
      </c>
      <c r="H882" s="90">
        <f t="shared" si="360"/>
        <v>0</v>
      </c>
      <c r="I882" s="90">
        <f t="shared" si="360"/>
        <v>0</v>
      </c>
      <c r="J882" s="90">
        <f t="shared" si="360"/>
        <v>0</v>
      </c>
      <c r="K882" s="90">
        <f t="shared" si="360"/>
        <v>0</v>
      </c>
      <c r="L882" s="90">
        <f t="shared" si="360"/>
        <v>0</v>
      </c>
      <c r="M882" s="90">
        <f t="shared" si="360"/>
        <v>0</v>
      </c>
      <c r="N882" s="90">
        <f t="shared" si="360"/>
        <v>0</v>
      </c>
      <c r="O882" s="90">
        <f t="shared" si="360"/>
        <v>0</v>
      </c>
      <c r="P882" s="90">
        <f t="shared" si="360"/>
        <v>0</v>
      </c>
      <c r="Q882" s="90">
        <f t="shared" si="360"/>
        <v>0</v>
      </c>
      <c r="R882" s="90">
        <f t="shared" si="360"/>
        <v>0</v>
      </c>
      <c r="S882" s="90">
        <f t="shared" si="360"/>
        <v>0</v>
      </c>
      <c r="T882" s="90">
        <f t="shared" ref="T882:AB882" si="361">SUM(T494,T688)</f>
        <v>0</v>
      </c>
      <c r="U882" s="90">
        <f t="shared" si="361"/>
        <v>0</v>
      </c>
      <c r="V882" s="90">
        <f t="shared" si="361"/>
        <v>0</v>
      </c>
      <c r="W882" s="90">
        <f t="shared" si="361"/>
        <v>0</v>
      </c>
      <c r="X882" s="90">
        <f t="shared" si="361"/>
        <v>0</v>
      </c>
      <c r="Y882" s="90">
        <f t="shared" si="361"/>
        <v>0</v>
      </c>
      <c r="Z882" s="90">
        <f t="shared" si="361"/>
        <v>0</v>
      </c>
      <c r="AA882" s="90">
        <f t="shared" si="361"/>
        <v>0</v>
      </c>
      <c r="AB882" s="90">
        <f t="shared" si="361"/>
        <v>0</v>
      </c>
      <c r="AC882" s="91">
        <f t="shared" si="329"/>
        <v>0</v>
      </c>
      <c r="AE882" s="476">
        <f t="shared" si="293"/>
        <v>0</v>
      </c>
      <c r="AG882" s="476">
        <f t="shared" ref="AG882" si="362">SUM(AG494,AG688)</f>
        <v>0</v>
      </c>
      <c r="AI882" s="476">
        <f t="shared" ref="AI882" si="363">SUM(AI494,AI688)</f>
        <v>0</v>
      </c>
      <c r="AK882" s="202"/>
    </row>
    <row r="883" spans="4:37" ht="12.75" customHeight="1" outlineLevel="1">
      <c r="D883" s="106" t="str">
        <f>'Line Items'!D982</f>
        <v>ME211 - EMU - Class 319 Porterbrook - trailer car</v>
      </c>
      <c r="E883" s="89"/>
      <c r="F883" s="107" t="str">
        <f t="shared" si="296"/>
        <v>000 Veh Miles</v>
      </c>
      <c r="G883" s="90">
        <f t="shared" ref="G883:S883" si="364">SUM(G495,G689)</f>
        <v>0</v>
      </c>
      <c r="H883" s="90">
        <f t="shared" si="364"/>
        <v>0</v>
      </c>
      <c r="I883" s="90">
        <f t="shared" si="364"/>
        <v>0</v>
      </c>
      <c r="J883" s="90">
        <f t="shared" si="364"/>
        <v>0</v>
      </c>
      <c r="K883" s="90">
        <f t="shared" si="364"/>
        <v>0</v>
      </c>
      <c r="L883" s="90">
        <f t="shared" si="364"/>
        <v>0</v>
      </c>
      <c r="M883" s="90">
        <f t="shared" si="364"/>
        <v>0</v>
      </c>
      <c r="N883" s="90">
        <f t="shared" si="364"/>
        <v>0</v>
      </c>
      <c r="O883" s="90">
        <f t="shared" si="364"/>
        <v>0</v>
      </c>
      <c r="P883" s="90">
        <f t="shared" si="364"/>
        <v>0</v>
      </c>
      <c r="Q883" s="90">
        <f t="shared" si="364"/>
        <v>0</v>
      </c>
      <c r="R883" s="90">
        <f t="shared" si="364"/>
        <v>0</v>
      </c>
      <c r="S883" s="90">
        <f t="shared" si="364"/>
        <v>0</v>
      </c>
      <c r="T883" s="90">
        <f t="shared" ref="T883:AB883" si="365">SUM(T495,T689)</f>
        <v>0</v>
      </c>
      <c r="U883" s="90">
        <f t="shared" si="365"/>
        <v>0</v>
      </c>
      <c r="V883" s="90">
        <f t="shared" si="365"/>
        <v>0</v>
      </c>
      <c r="W883" s="90">
        <f t="shared" si="365"/>
        <v>0</v>
      </c>
      <c r="X883" s="90">
        <f t="shared" si="365"/>
        <v>0</v>
      </c>
      <c r="Y883" s="90">
        <f t="shared" si="365"/>
        <v>0</v>
      </c>
      <c r="Z883" s="90">
        <f t="shared" si="365"/>
        <v>0</v>
      </c>
      <c r="AA883" s="90">
        <f t="shared" si="365"/>
        <v>0</v>
      </c>
      <c r="AB883" s="90">
        <f t="shared" si="365"/>
        <v>0</v>
      </c>
      <c r="AC883" s="91">
        <f t="shared" si="329"/>
        <v>0</v>
      </c>
      <c r="AE883" s="476">
        <f t="shared" si="293"/>
        <v>0</v>
      </c>
      <c r="AG883" s="476">
        <f t="shared" ref="AG883" si="366">SUM(AG495,AG689)</f>
        <v>0</v>
      </c>
      <c r="AI883" s="476">
        <f t="shared" ref="AI883" si="367">SUM(AI495,AI689)</f>
        <v>0</v>
      </c>
      <c r="AK883" s="202"/>
    </row>
    <row r="884" spans="4:37" ht="12.75" customHeight="1" outlineLevel="1">
      <c r="D884" s="106" t="str">
        <f>'Line Items'!D983</f>
        <v>[Rolling Stock - Vehicles Line 22]</v>
      </c>
      <c r="E884" s="89"/>
      <c r="F884" s="107" t="str">
        <f t="shared" si="296"/>
        <v>000 Veh Miles</v>
      </c>
      <c r="G884" s="90">
        <f t="shared" ref="G884:S884" si="368">SUM(G496,G690)</f>
        <v>0</v>
      </c>
      <c r="H884" s="90">
        <f t="shared" si="368"/>
        <v>0</v>
      </c>
      <c r="I884" s="90">
        <f t="shared" si="368"/>
        <v>0</v>
      </c>
      <c r="J884" s="90">
        <f t="shared" si="368"/>
        <v>0</v>
      </c>
      <c r="K884" s="90">
        <f t="shared" si="368"/>
        <v>0</v>
      </c>
      <c r="L884" s="90">
        <f t="shared" si="368"/>
        <v>0</v>
      </c>
      <c r="M884" s="90">
        <f t="shared" si="368"/>
        <v>0</v>
      </c>
      <c r="N884" s="90">
        <f t="shared" si="368"/>
        <v>0</v>
      </c>
      <c r="O884" s="90">
        <f t="shared" si="368"/>
        <v>0</v>
      </c>
      <c r="P884" s="90">
        <f t="shared" si="368"/>
        <v>0</v>
      </c>
      <c r="Q884" s="90">
        <f t="shared" si="368"/>
        <v>0</v>
      </c>
      <c r="R884" s="90">
        <f t="shared" si="368"/>
        <v>0</v>
      </c>
      <c r="S884" s="90">
        <f t="shared" si="368"/>
        <v>0</v>
      </c>
      <c r="T884" s="90">
        <f t="shared" ref="T884:AB884" si="369">SUM(T496,T690)</f>
        <v>0</v>
      </c>
      <c r="U884" s="90">
        <f t="shared" si="369"/>
        <v>0</v>
      </c>
      <c r="V884" s="90">
        <f t="shared" si="369"/>
        <v>0</v>
      </c>
      <c r="W884" s="90">
        <f t="shared" si="369"/>
        <v>0</v>
      </c>
      <c r="X884" s="90">
        <f t="shared" si="369"/>
        <v>0</v>
      </c>
      <c r="Y884" s="90">
        <f t="shared" si="369"/>
        <v>0</v>
      </c>
      <c r="Z884" s="90">
        <f t="shared" si="369"/>
        <v>0</v>
      </c>
      <c r="AA884" s="90">
        <f t="shared" si="369"/>
        <v>0</v>
      </c>
      <c r="AB884" s="90">
        <f t="shared" si="369"/>
        <v>0</v>
      </c>
      <c r="AC884" s="91">
        <f t="shared" si="329"/>
        <v>0</v>
      </c>
      <c r="AE884" s="476">
        <f t="shared" si="293"/>
        <v>0</v>
      </c>
      <c r="AG884" s="476">
        <f t="shared" ref="AG884" si="370">SUM(AG496,AG690)</f>
        <v>0</v>
      </c>
      <c r="AI884" s="476">
        <f t="shared" ref="AI884" si="371">SUM(AI496,AI690)</f>
        <v>0</v>
      </c>
      <c r="AK884" s="202"/>
    </row>
    <row r="885" spans="4:37" ht="12.75" customHeight="1" outlineLevel="1">
      <c r="D885" s="106" t="str">
        <f>'Line Items'!D984</f>
        <v>[Rolling Stock - Vehicles Line 23]</v>
      </c>
      <c r="E885" s="89"/>
      <c r="F885" s="107" t="str">
        <f t="shared" si="296"/>
        <v>000 Veh Miles</v>
      </c>
      <c r="G885" s="90">
        <f t="shared" ref="G885:S885" si="372">SUM(G497,G691)</f>
        <v>0</v>
      </c>
      <c r="H885" s="90">
        <f t="shared" si="372"/>
        <v>0</v>
      </c>
      <c r="I885" s="90">
        <f t="shared" si="372"/>
        <v>0</v>
      </c>
      <c r="J885" s="90">
        <f t="shared" si="372"/>
        <v>0</v>
      </c>
      <c r="K885" s="90">
        <f t="shared" si="372"/>
        <v>0</v>
      </c>
      <c r="L885" s="90">
        <f t="shared" si="372"/>
        <v>0</v>
      </c>
      <c r="M885" s="90">
        <f t="shared" si="372"/>
        <v>0</v>
      </c>
      <c r="N885" s="90">
        <f t="shared" si="372"/>
        <v>0</v>
      </c>
      <c r="O885" s="90">
        <f t="shared" si="372"/>
        <v>0</v>
      </c>
      <c r="P885" s="90">
        <f t="shared" si="372"/>
        <v>0</v>
      </c>
      <c r="Q885" s="90">
        <f t="shared" si="372"/>
        <v>0</v>
      </c>
      <c r="R885" s="90">
        <f t="shared" si="372"/>
        <v>0</v>
      </c>
      <c r="S885" s="90">
        <f t="shared" si="372"/>
        <v>0</v>
      </c>
      <c r="T885" s="90">
        <f t="shared" ref="T885:AB885" si="373">SUM(T497,T691)</f>
        <v>0</v>
      </c>
      <c r="U885" s="90">
        <f t="shared" si="373"/>
        <v>0</v>
      </c>
      <c r="V885" s="90">
        <f t="shared" si="373"/>
        <v>0</v>
      </c>
      <c r="W885" s="90">
        <f t="shared" si="373"/>
        <v>0</v>
      </c>
      <c r="X885" s="90">
        <f t="shared" si="373"/>
        <v>0</v>
      </c>
      <c r="Y885" s="90">
        <f t="shared" si="373"/>
        <v>0</v>
      </c>
      <c r="Z885" s="90">
        <f t="shared" si="373"/>
        <v>0</v>
      </c>
      <c r="AA885" s="90">
        <f t="shared" si="373"/>
        <v>0</v>
      </c>
      <c r="AB885" s="90">
        <f t="shared" si="373"/>
        <v>0</v>
      </c>
      <c r="AC885" s="91">
        <f t="shared" si="329"/>
        <v>0</v>
      </c>
      <c r="AE885" s="476">
        <f t="shared" si="293"/>
        <v>0</v>
      </c>
      <c r="AG885" s="476">
        <f t="shared" ref="AG885" si="374">SUM(AG497,AG691)</f>
        <v>0</v>
      </c>
      <c r="AI885" s="476">
        <f t="shared" ref="AI885" si="375">SUM(AI497,AI691)</f>
        <v>0</v>
      </c>
      <c r="AK885" s="202"/>
    </row>
    <row r="886" spans="4:37" ht="12.75" customHeight="1" outlineLevel="1">
      <c r="D886" s="106" t="str">
        <f>'Line Items'!D985</f>
        <v>[Rolling Stock - Vehicles Line 24]</v>
      </c>
      <c r="E886" s="89"/>
      <c r="F886" s="107" t="str">
        <f t="shared" si="296"/>
        <v>000 Veh Miles</v>
      </c>
      <c r="G886" s="90">
        <f t="shared" ref="G886:S886" si="376">SUM(G498,G692)</f>
        <v>0</v>
      </c>
      <c r="H886" s="90">
        <f t="shared" si="376"/>
        <v>0</v>
      </c>
      <c r="I886" s="90">
        <f t="shared" si="376"/>
        <v>0</v>
      </c>
      <c r="J886" s="90">
        <f t="shared" si="376"/>
        <v>0</v>
      </c>
      <c r="K886" s="90">
        <f t="shared" si="376"/>
        <v>0</v>
      </c>
      <c r="L886" s="90">
        <f t="shared" si="376"/>
        <v>0</v>
      </c>
      <c r="M886" s="90">
        <f t="shared" si="376"/>
        <v>0</v>
      </c>
      <c r="N886" s="90">
        <f t="shared" si="376"/>
        <v>0</v>
      </c>
      <c r="O886" s="90">
        <f t="shared" si="376"/>
        <v>0</v>
      </c>
      <c r="P886" s="90">
        <f t="shared" si="376"/>
        <v>0</v>
      </c>
      <c r="Q886" s="90">
        <f t="shared" si="376"/>
        <v>0</v>
      </c>
      <c r="R886" s="90">
        <f t="shared" si="376"/>
        <v>0</v>
      </c>
      <c r="S886" s="90">
        <f t="shared" si="376"/>
        <v>0</v>
      </c>
      <c r="T886" s="90">
        <f t="shared" ref="T886:AB886" si="377">SUM(T498,T692)</f>
        <v>0</v>
      </c>
      <c r="U886" s="90">
        <f t="shared" si="377"/>
        <v>0</v>
      </c>
      <c r="V886" s="90">
        <f t="shared" si="377"/>
        <v>0</v>
      </c>
      <c r="W886" s="90">
        <f t="shared" si="377"/>
        <v>0</v>
      </c>
      <c r="X886" s="90">
        <f t="shared" si="377"/>
        <v>0</v>
      </c>
      <c r="Y886" s="90">
        <f t="shared" si="377"/>
        <v>0</v>
      </c>
      <c r="Z886" s="90">
        <f t="shared" si="377"/>
        <v>0</v>
      </c>
      <c r="AA886" s="90">
        <f t="shared" si="377"/>
        <v>0</v>
      </c>
      <c r="AB886" s="90">
        <f t="shared" si="377"/>
        <v>0</v>
      </c>
      <c r="AC886" s="91">
        <f t="shared" si="329"/>
        <v>0</v>
      </c>
      <c r="AE886" s="476">
        <f t="shared" si="293"/>
        <v>0</v>
      </c>
      <c r="AG886" s="476">
        <f t="shared" ref="AG886" si="378">SUM(AG498,AG692)</f>
        <v>0</v>
      </c>
      <c r="AI886" s="476">
        <f t="shared" ref="AI886" si="379">SUM(AI498,AI692)</f>
        <v>0</v>
      </c>
      <c r="AK886" s="202"/>
    </row>
    <row r="887" spans="4:37" ht="12.75" customHeight="1" outlineLevel="1">
      <c r="D887" s="106" t="str">
        <f>'Line Items'!D986</f>
        <v>[Rolling Stock - Vehicles Line 25]</v>
      </c>
      <c r="E887" s="89"/>
      <c r="F887" s="107" t="str">
        <f t="shared" si="296"/>
        <v>000 Veh Miles</v>
      </c>
      <c r="G887" s="90">
        <f t="shared" ref="G887:S887" si="380">SUM(G499,G693)</f>
        <v>0</v>
      </c>
      <c r="H887" s="90">
        <f t="shared" si="380"/>
        <v>0</v>
      </c>
      <c r="I887" s="90">
        <f t="shared" si="380"/>
        <v>0</v>
      </c>
      <c r="J887" s="90">
        <f t="shared" si="380"/>
        <v>0</v>
      </c>
      <c r="K887" s="90">
        <f t="shared" si="380"/>
        <v>0</v>
      </c>
      <c r="L887" s="90">
        <f t="shared" si="380"/>
        <v>0</v>
      </c>
      <c r="M887" s="90">
        <f t="shared" si="380"/>
        <v>0</v>
      </c>
      <c r="N887" s="90">
        <f t="shared" si="380"/>
        <v>0</v>
      </c>
      <c r="O887" s="90">
        <f t="shared" si="380"/>
        <v>0</v>
      </c>
      <c r="P887" s="90">
        <f t="shared" si="380"/>
        <v>0</v>
      </c>
      <c r="Q887" s="90">
        <f t="shared" si="380"/>
        <v>0</v>
      </c>
      <c r="R887" s="90">
        <f t="shared" si="380"/>
        <v>0</v>
      </c>
      <c r="S887" s="90">
        <f t="shared" si="380"/>
        <v>0</v>
      </c>
      <c r="T887" s="90">
        <f t="shared" ref="T887:AB887" si="381">SUM(T499,T693)</f>
        <v>0</v>
      </c>
      <c r="U887" s="90">
        <f t="shared" si="381"/>
        <v>0</v>
      </c>
      <c r="V887" s="90">
        <f t="shared" si="381"/>
        <v>0</v>
      </c>
      <c r="W887" s="90">
        <f t="shared" si="381"/>
        <v>0</v>
      </c>
      <c r="X887" s="90">
        <f t="shared" si="381"/>
        <v>0</v>
      </c>
      <c r="Y887" s="90">
        <f t="shared" si="381"/>
        <v>0</v>
      </c>
      <c r="Z887" s="90">
        <f t="shared" si="381"/>
        <v>0</v>
      </c>
      <c r="AA887" s="90">
        <f t="shared" si="381"/>
        <v>0</v>
      </c>
      <c r="AB887" s="90">
        <f t="shared" si="381"/>
        <v>0</v>
      </c>
      <c r="AC887" s="91">
        <f t="shared" si="329"/>
        <v>0</v>
      </c>
      <c r="AE887" s="476">
        <f t="shared" si="293"/>
        <v>0</v>
      </c>
      <c r="AG887" s="476">
        <f t="shared" ref="AG887" si="382">SUM(AG499,AG693)</f>
        <v>0</v>
      </c>
      <c r="AI887" s="476">
        <f t="shared" ref="AI887" si="383">SUM(AI499,AI693)</f>
        <v>0</v>
      </c>
      <c r="AK887" s="202"/>
    </row>
    <row r="888" spans="4:37" ht="12.75" customHeight="1" outlineLevel="1">
      <c r="D888" s="106" t="str">
        <f>'Line Items'!D987</f>
        <v>[Rolling Stock - Vehicles Line 26]</v>
      </c>
      <c r="E888" s="89"/>
      <c r="F888" s="107" t="str">
        <f t="shared" si="296"/>
        <v>000 Veh Miles</v>
      </c>
      <c r="G888" s="90">
        <f t="shared" ref="G888:S888" si="384">SUM(G500,G694)</f>
        <v>0</v>
      </c>
      <c r="H888" s="90">
        <f t="shared" si="384"/>
        <v>0</v>
      </c>
      <c r="I888" s="90">
        <f t="shared" si="384"/>
        <v>0</v>
      </c>
      <c r="J888" s="90">
        <f t="shared" si="384"/>
        <v>0</v>
      </c>
      <c r="K888" s="90">
        <f t="shared" si="384"/>
        <v>0</v>
      </c>
      <c r="L888" s="90">
        <f t="shared" si="384"/>
        <v>0</v>
      </c>
      <c r="M888" s="90">
        <f t="shared" si="384"/>
        <v>0</v>
      </c>
      <c r="N888" s="90">
        <f t="shared" si="384"/>
        <v>0</v>
      </c>
      <c r="O888" s="90">
        <f t="shared" si="384"/>
        <v>0</v>
      </c>
      <c r="P888" s="90">
        <f t="shared" si="384"/>
        <v>0</v>
      </c>
      <c r="Q888" s="90">
        <f t="shared" si="384"/>
        <v>0</v>
      </c>
      <c r="R888" s="90">
        <f t="shared" si="384"/>
        <v>0</v>
      </c>
      <c r="S888" s="90">
        <f t="shared" si="384"/>
        <v>0</v>
      </c>
      <c r="T888" s="90">
        <f t="shared" ref="T888:AB888" si="385">SUM(T500,T694)</f>
        <v>0</v>
      </c>
      <c r="U888" s="90">
        <f t="shared" si="385"/>
        <v>0</v>
      </c>
      <c r="V888" s="90">
        <f t="shared" si="385"/>
        <v>0</v>
      </c>
      <c r="W888" s="90">
        <f t="shared" si="385"/>
        <v>0</v>
      </c>
      <c r="X888" s="90">
        <f t="shared" si="385"/>
        <v>0</v>
      </c>
      <c r="Y888" s="90">
        <f t="shared" si="385"/>
        <v>0</v>
      </c>
      <c r="Z888" s="90">
        <f t="shared" si="385"/>
        <v>0</v>
      </c>
      <c r="AA888" s="90">
        <f t="shared" si="385"/>
        <v>0</v>
      </c>
      <c r="AB888" s="90">
        <f t="shared" si="385"/>
        <v>0</v>
      </c>
      <c r="AC888" s="91">
        <f t="shared" si="329"/>
        <v>0</v>
      </c>
      <c r="AE888" s="476">
        <f t="shared" si="293"/>
        <v>0</v>
      </c>
      <c r="AG888" s="476">
        <f t="shared" ref="AG888" si="386">SUM(AG500,AG694)</f>
        <v>0</v>
      </c>
      <c r="AI888" s="476">
        <f t="shared" ref="AI888" si="387">SUM(AI500,AI694)</f>
        <v>0</v>
      </c>
      <c r="AK888" s="202"/>
    </row>
    <row r="889" spans="4:37" ht="12.75" customHeight="1" outlineLevel="1">
      <c r="D889" s="106" t="str">
        <f>'Line Items'!D988</f>
        <v>[Rolling Stock - Vehicles Line 27]</v>
      </c>
      <c r="E889" s="89"/>
      <c r="F889" s="107" t="str">
        <f t="shared" si="296"/>
        <v>000 Veh Miles</v>
      </c>
      <c r="G889" s="90">
        <f t="shared" ref="G889:S889" si="388">SUM(G501,G695)</f>
        <v>0</v>
      </c>
      <c r="H889" s="90">
        <f t="shared" si="388"/>
        <v>0</v>
      </c>
      <c r="I889" s="90">
        <f t="shared" si="388"/>
        <v>0</v>
      </c>
      <c r="J889" s="90">
        <f t="shared" si="388"/>
        <v>0</v>
      </c>
      <c r="K889" s="90">
        <f t="shared" si="388"/>
        <v>0</v>
      </c>
      <c r="L889" s="90">
        <f t="shared" si="388"/>
        <v>0</v>
      </c>
      <c r="M889" s="90">
        <f t="shared" si="388"/>
        <v>0</v>
      </c>
      <c r="N889" s="90">
        <f t="shared" si="388"/>
        <v>0</v>
      </c>
      <c r="O889" s="90">
        <f t="shared" si="388"/>
        <v>0</v>
      </c>
      <c r="P889" s="90">
        <f t="shared" si="388"/>
        <v>0</v>
      </c>
      <c r="Q889" s="90">
        <f t="shared" si="388"/>
        <v>0</v>
      </c>
      <c r="R889" s="90">
        <f t="shared" si="388"/>
        <v>0</v>
      </c>
      <c r="S889" s="90">
        <f t="shared" si="388"/>
        <v>0</v>
      </c>
      <c r="T889" s="90">
        <f t="shared" ref="T889:AB889" si="389">SUM(T501,T695)</f>
        <v>0</v>
      </c>
      <c r="U889" s="90">
        <f t="shared" si="389"/>
        <v>0</v>
      </c>
      <c r="V889" s="90">
        <f t="shared" si="389"/>
        <v>0</v>
      </c>
      <c r="W889" s="90">
        <f t="shared" si="389"/>
        <v>0</v>
      </c>
      <c r="X889" s="90">
        <f t="shared" si="389"/>
        <v>0</v>
      </c>
      <c r="Y889" s="90">
        <f t="shared" si="389"/>
        <v>0</v>
      </c>
      <c r="Z889" s="90">
        <f t="shared" si="389"/>
        <v>0</v>
      </c>
      <c r="AA889" s="90">
        <f t="shared" si="389"/>
        <v>0</v>
      </c>
      <c r="AB889" s="90">
        <f t="shared" si="389"/>
        <v>0</v>
      </c>
      <c r="AC889" s="91">
        <f t="shared" si="329"/>
        <v>0</v>
      </c>
      <c r="AE889" s="476">
        <f t="shared" si="293"/>
        <v>0</v>
      </c>
      <c r="AG889" s="476">
        <f t="shared" ref="AG889" si="390">SUM(AG501,AG695)</f>
        <v>0</v>
      </c>
      <c r="AI889" s="476">
        <f t="shared" ref="AI889" si="391">SUM(AI501,AI695)</f>
        <v>0</v>
      </c>
      <c r="AK889" s="202"/>
    </row>
    <row r="890" spans="4:37" ht="12.75" customHeight="1" outlineLevel="1">
      <c r="D890" s="106" t="str">
        <f>'Line Items'!D989</f>
        <v>[Rolling Stock - Vehicles Line 28]</v>
      </c>
      <c r="E890" s="89"/>
      <c r="F890" s="107" t="str">
        <f t="shared" si="296"/>
        <v>000 Veh Miles</v>
      </c>
      <c r="G890" s="90">
        <f t="shared" ref="G890:S890" si="392">SUM(G502,G696)</f>
        <v>0</v>
      </c>
      <c r="H890" s="90">
        <f t="shared" si="392"/>
        <v>0</v>
      </c>
      <c r="I890" s="90">
        <f t="shared" si="392"/>
        <v>0</v>
      </c>
      <c r="J890" s="90">
        <f t="shared" si="392"/>
        <v>0</v>
      </c>
      <c r="K890" s="90">
        <f t="shared" si="392"/>
        <v>0</v>
      </c>
      <c r="L890" s="90">
        <f t="shared" si="392"/>
        <v>0</v>
      </c>
      <c r="M890" s="90">
        <f t="shared" si="392"/>
        <v>0</v>
      </c>
      <c r="N890" s="90">
        <f t="shared" si="392"/>
        <v>0</v>
      </c>
      <c r="O890" s="90">
        <f t="shared" si="392"/>
        <v>0</v>
      </c>
      <c r="P890" s="90">
        <f t="shared" si="392"/>
        <v>0</v>
      </c>
      <c r="Q890" s="90">
        <f t="shared" si="392"/>
        <v>0</v>
      </c>
      <c r="R890" s="90">
        <f t="shared" si="392"/>
        <v>0</v>
      </c>
      <c r="S890" s="90">
        <f t="shared" si="392"/>
        <v>0</v>
      </c>
      <c r="T890" s="90">
        <f t="shared" ref="T890:AB890" si="393">SUM(T502,T696)</f>
        <v>0</v>
      </c>
      <c r="U890" s="90">
        <f t="shared" si="393"/>
        <v>0</v>
      </c>
      <c r="V890" s="90">
        <f t="shared" si="393"/>
        <v>0</v>
      </c>
      <c r="W890" s="90">
        <f t="shared" si="393"/>
        <v>0</v>
      </c>
      <c r="X890" s="90">
        <f t="shared" si="393"/>
        <v>0</v>
      </c>
      <c r="Y890" s="90">
        <f t="shared" si="393"/>
        <v>0</v>
      </c>
      <c r="Z890" s="90">
        <f t="shared" si="393"/>
        <v>0</v>
      </c>
      <c r="AA890" s="90">
        <f t="shared" si="393"/>
        <v>0</v>
      </c>
      <c r="AB890" s="90">
        <f t="shared" si="393"/>
        <v>0</v>
      </c>
      <c r="AC890" s="91">
        <f t="shared" si="329"/>
        <v>0</v>
      </c>
      <c r="AE890" s="476">
        <f t="shared" si="293"/>
        <v>0</v>
      </c>
      <c r="AG890" s="476">
        <f t="shared" ref="AG890" si="394">SUM(AG502,AG696)</f>
        <v>0</v>
      </c>
      <c r="AI890" s="476">
        <f t="shared" ref="AI890" si="395">SUM(AI502,AI696)</f>
        <v>0</v>
      </c>
      <c r="AK890" s="202"/>
    </row>
    <row r="891" spans="4:37" ht="12.75" customHeight="1" outlineLevel="1">
      <c r="D891" s="106" t="str">
        <f>'Line Items'!D990</f>
        <v>[Rolling Stock - Vehicles Line 29]</v>
      </c>
      <c r="E891" s="89"/>
      <c r="F891" s="107" t="str">
        <f t="shared" si="296"/>
        <v>000 Veh Miles</v>
      </c>
      <c r="G891" s="90">
        <f t="shared" ref="G891:S891" si="396">SUM(G503,G697)</f>
        <v>0</v>
      </c>
      <c r="H891" s="90">
        <f t="shared" si="396"/>
        <v>0</v>
      </c>
      <c r="I891" s="90">
        <f t="shared" si="396"/>
        <v>0</v>
      </c>
      <c r="J891" s="90">
        <f t="shared" si="396"/>
        <v>0</v>
      </c>
      <c r="K891" s="90">
        <f t="shared" si="396"/>
        <v>0</v>
      </c>
      <c r="L891" s="90">
        <f t="shared" si="396"/>
        <v>0</v>
      </c>
      <c r="M891" s="90">
        <f t="shared" si="396"/>
        <v>0</v>
      </c>
      <c r="N891" s="90">
        <f t="shared" si="396"/>
        <v>0</v>
      </c>
      <c r="O891" s="90">
        <f t="shared" si="396"/>
        <v>0</v>
      </c>
      <c r="P891" s="90">
        <f t="shared" si="396"/>
        <v>0</v>
      </c>
      <c r="Q891" s="90">
        <f t="shared" si="396"/>
        <v>0</v>
      </c>
      <c r="R891" s="90">
        <f t="shared" si="396"/>
        <v>0</v>
      </c>
      <c r="S891" s="90">
        <f t="shared" si="396"/>
        <v>0</v>
      </c>
      <c r="T891" s="90">
        <f t="shared" ref="T891:AB891" si="397">SUM(T503,T697)</f>
        <v>0</v>
      </c>
      <c r="U891" s="90">
        <f t="shared" si="397"/>
        <v>0</v>
      </c>
      <c r="V891" s="90">
        <f t="shared" si="397"/>
        <v>0</v>
      </c>
      <c r="W891" s="90">
        <f t="shared" si="397"/>
        <v>0</v>
      </c>
      <c r="X891" s="90">
        <f t="shared" si="397"/>
        <v>0</v>
      </c>
      <c r="Y891" s="90">
        <f t="shared" si="397"/>
        <v>0</v>
      </c>
      <c r="Z891" s="90">
        <f t="shared" si="397"/>
        <v>0</v>
      </c>
      <c r="AA891" s="90">
        <f t="shared" si="397"/>
        <v>0</v>
      </c>
      <c r="AB891" s="90">
        <f t="shared" si="397"/>
        <v>0</v>
      </c>
      <c r="AC891" s="91">
        <f t="shared" si="329"/>
        <v>0</v>
      </c>
      <c r="AE891" s="476">
        <f t="shared" si="293"/>
        <v>0</v>
      </c>
      <c r="AG891" s="476">
        <f t="shared" ref="AG891" si="398">SUM(AG503,AG697)</f>
        <v>0</v>
      </c>
      <c r="AI891" s="476">
        <f t="shared" ref="AI891" si="399">SUM(AI503,AI697)</f>
        <v>0</v>
      </c>
      <c r="AK891" s="202"/>
    </row>
    <row r="892" spans="4:37" ht="12.75" customHeight="1" outlineLevel="1">
      <c r="D892" s="106" t="str">
        <f>'Line Items'!D991</f>
        <v>[Rolling Stock - Vehicles Line 30]</v>
      </c>
      <c r="E892" s="89"/>
      <c r="F892" s="107" t="str">
        <f t="shared" si="296"/>
        <v>000 Veh Miles</v>
      </c>
      <c r="G892" s="90">
        <f t="shared" ref="G892:S892" si="400">SUM(G504,G698)</f>
        <v>0</v>
      </c>
      <c r="H892" s="90">
        <f t="shared" si="400"/>
        <v>0</v>
      </c>
      <c r="I892" s="90">
        <f t="shared" si="400"/>
        <v>0</v>
      </c>
      <c r="J892" s="90">
        <f t="shared" si="400"/>
        <v>0</v>
      </c>
      <c r="K892" s="90">
        <f t="shared" si="400"/>
        <v>0</v>
      </c>
      <c r="L892" s="90">
        <f t="shared" si="400"/>
        <v>0</v>
      </c>
      <c r="M892" s="90">
        <f t="shared" si="400"/>
        <v>0</v>
      </c>
      <c r="N892" s="90">
        <f t="shared" si="400"/>
        <v>0</v>
      </c>
      <c r="O892" s="90">
        <f t="shared" si="400"/>
        <v>0</v>
      </c>
      <c r="P892" s="90">
        <f t="shared" si="400"/>
        <v>0</v>
      </c>
      <c r="Q892" s="90">
        <f t="shared" si="400"/>
        <v>0</v>
      </c>
      <c r="R892" s="90">
        <f t="shared" si="400"/>
        <v>0</v>
      </c>
      <c r="S892" s="90">
        <f t="shared" si="400"/>
        <v>0</v>
      </c>
      <c r="T892" s="90">
        <f t="shared" ref="T892:AB892" si="401">SUM(T504,T698)</f>
        <v>0</v>
      </c>
      <c r="U892" s="90">
        <f t="shared" si="401"/>
        <v>0</v>
      </c>
      <c r="V892" s="90">
        <f t="shared" si="401"/>
        <v>0</v>
      </c>
      <c r="W892" s="90">
        <f t="shared" si="401"/>
        <v>0</v>
      </c>
      <c r="X892" s="90">
        <f t="shared" si="401"/>
        <v>0</v>
      </c>
      <c r="Y892" s="90">
        <f t="shared" si="401"/>
        <v>0</v>
      </c>
      <c r="Z892" s="90">
        <f t="shared" si="401"/>
        <v>0</v>
      </c>
      <c r="AA892" s="90">
        <f t="shared" si="401"/>
        <v>0</v>
      </c>
      <c r="AB892" s="90">
        <f t="shared" si="401"/>
        <v>0</v>
      </c>
      <c r="AC892" s="91">
        <f t="shared" si="329"/>
        <v>0</v>
      </c>
      <c r="AE892" s="476">
        <f t="shared" si="293"/>
        <v>0</v>
      </c>
      <c r="AG892" s="476">
        <f t="shared" ref="AG892" si="402">SUM(AG504,AG698)</f>
        <v>0</v>
      </c>
      <c r="AI892" s="476">
        <f t="shared" ref="AI892" si="403">SUM(AI504,AI698)</f>
        <v>0</v>
      </c>
      <c r="AK892" s="202"/>
    </row>
    <row r="893" spans="4:37" ht="12.75" customHeight="1" outlineLevel="1">
      <c r="D893" s="106" t="str">
        <f>'Line Items'!D992</f>
        <v>[Rolling Stock - Vehicles Line 31]</v>
      </c>
      <c r="E893" s="89"/>
      <c r="F893" s="107" t="str">
        <f t="shared" si="296"/>
        <v>000 Veh Miles</v>
      </c>
      <c r="G893" s="90">
        <f t="shared" ref="G893:S893" si="404">SUM(G505,G699)</f>
        <v>0</v>
      </c>
      <c r="H893" s="90">
        <f t="shared" si="404"/>
        <v>0</v>
      </c>
      <c r="I893" s="90">
        <f t="shared" si="404"/>
        <v>0</v>
      </c>
      <c r="J893" s="90">
        <f t="shared" si="404"/>
        <v>0</v>
      </c>
      <c r="K893" s="90">
        <f t="shared" si="404"/>
        <v>0</v>
      </c>
      <c r="L893" s="90">
        <f t="shared" si="404"/>
        <v>0</v>
      </c>
      <c r="M893" s="90">
        <f t="shared" si="404"/>
        <v>0</v>
      </c>
      <c r="N893" s="90">
        <f t="shared" si="404"/>
        <v>0</v>
      </c>
      <c r="O893" s="90">
        <f t="shared" si="404"/>
        <v>0</v>
      </c>
      <c r="P893" s="90">
        <f t="shared" si="404"/>
        <v>0</v>
      </c>
      <c r="Q893" s="90">
        <f t="shared" si="404"/>
        <v>0</v>
      </c>
      <c r="R893" s="90">
        <f t="shared" si="404"/>
        <v>0</v>
      </c>
      <c r="S893" s="90">
        <f t="shared" si="404"/>
        <v>0</v>
      </c>
      <c r="T893" s="90">
        <f t="shared" ref="T893:AB893" si="405">SUM(T505,T699)</f>
        <v>0</v>
      </c>
      <c r="U893" s="90">
        <f t="shared" si="405"/>
        <v>0</v>
      </c>
      <c r="V893" s="90">
        <f t="shared" si="405"/>
        <v>0</v>
      </c>
      <c r="W893" s="90">
        <f t="shared" si="405"/>
        <v>0</v>
      </c>
      <c r="X893" s="90">
        <f t="shared" si="405"/>
        <v>0</v>
      </c>
      <c r="Y893" s="90">
        <f t="shared" si="405"/>
        <v>0</v>
      </c>
      <c r="Z893" s="90">
        <f t="shared" si="405"/>
        <v>0</v>
      </c>
      <c r="AA893" s="90">
        <f t="shared" si="405"/>
        <v>0</v>
      </c>
      <c r="AB893" s="90">
        <f t="shared" si="405"/>
        <v>0</v>
      </c>
      <c r="AC893" s="91">
        <f t="shared" si="329"/>
        <v>0</v>
      </c>
      <c r="AE893" s="476">
        <f t="shared" si="293"/>
        <v>0</v>
      </c>
      <c r="AG893" s="476">
        <f t="shared" ref="AG893" si="406">SUM(AG505,AG699)</f>
        <v>0</v>
      </c>
      <c r="AI893" s="476">
        <f t="shared" ref="AI893" si="407">SUM(AI505,AI699)</f>
        <v>0</v>
      </c>
      <c r="AK893" s="202"/>
    </row>
    <row r="894" spans="4:37" ht="12.75" customHeight="1" outlineLevel="1">
      <c r="D894" s="106" t="str">
        <f>'Line Items'!D993</f>
        <v>[Rolling Stock - Vehicles Line 32]</v>
      </c>
      <c r="E894" s="89"/>
      <c r="F894" s="107" t="str">
        <f t="shared" si="296"/>
        <v>000 Veh Miles</v>
      </c>
      <c r="G894" s="90">
        <f t="shared" ref="G894:S894" si="408">SUM(G506,G700)</f>
        <v>0</v>
      </c>
      <c r="H894" s="90">
        <f t="shared" si="408"/>
        <v>0</v>
      </c>
      <c r="I894" s="90">
        <f t="shared" si="408"/>
        <v>0</v>
      </c>
      <c r="J894" s="90">
        <f t="shared" si="408"/>
        <v>0</v>
      </c>
      <c r="K894" s="90">
        <f t="shared" si="408"/>
        <v>0</v>
      </c>
      <c r="L894" s="90">
        <f t="shared" si="408"/>
        <v>0</v>
      </c>
      <c r="M894" s="90">
        <f t="shared" si="408"/>
        <v>0</v>
      </c>
      <c r="N894" s="90">
        <f t="shared" si="408"/>
        <v>0</v>
      </c>
      <c r="O894" s="90">
        <f t="shared" si="408"/>
        <v>0</v>
      </c>
      <c r="P894" s="90">
        <f t="shared" si="408"/>
        <v>0</v>
      </c>
      <c r="Q894" s="90">
        <f t="shared" si="408"/>
        <v>0</v>
      </c>
      <c r="R894" s="90">
        <f t="shared" si="408"/>
        <v>0</v>
      </c>
      <c r="S894" s="90">
        <f t="shared" si="408"/>
        <v>0</v>
      </c>
      <c r="T894" s="90">
        <f t="shared" ref="T894:AB894" si="409">SUM(T506,T700)</f>
        <v>0</v>
      </c>
      <c r="U894" s="90">
        <f t="shared" si="409"/>
        <v>0</v>
      </c>
      <c r="V894" s="90">
        <f t="shared" si="409"/>
        <v>0</v>
      </c>
      <c r="W894" s="90">
        <f t="shared" si="409"/>
        <v>0</v>
      </c>
      <c r="X894" s="90">
        <f t="shared" si="409"/>
        <v>0</v>
      </c>
      <c r="Y894" s="90">
        <f t="shared" si="409"/>
        <v>0</v>
      </c>
      <c r="Z894" s="90">
        <f t="shared" si="409"/>
        <v>0</v>
      </c>
      <c r="AA894" s="90">
        <f t="shared" si="409"/>
        <v>0</v>
      </c>
      <c r="AB894" s="90">
        <f t="shared" si="409"/>
        <v>0</v>
      </c>
      <c r="AC894" s="91">
        <f t="shared" si="329"/>
        <v>0</v>
      </c>
      <c r="AE894" s="476">
        <f t="shared" si="293"/>
        <v>0</v>
      </c>
      <c r="AG894" s="476">
        <f t="shared" ref="AG894" si="410">SUM(AG506,AG700)</f>
        <v>0</v>
      </c>
      <c r="AI894" s="476">
        <f t="shared" ref="AI894" si="411">SUM(AI506,AI700)</f>
        <v>0</v>
      </c>
      <c r="AK894" s="202"/>
    </row>
    <row r="895" spans="4:37" ht="12.75" customHeight="1" outlineLevel="1">
      <c r="D895" s="106" t="str">
        <f>'Line Items'!D994</f>
        <v>[Rolling Stock - Vehicles Line 33]</v>
      </c>
      <c r="E895" s="89"/>
      <c r="F895" s="107" t="str">
        <f t="shared" si="296"/>
        <v>000 Veh Miles</v>
      </c>
      <c r="G895" s="90">
        <f t="shared" ref="G895:S895" si="412">SUM(G507,G701)</f>
        <v>0</v>
      </c>
      <c r="H895" s="90">
        <f t="shared" si="412"/>
        <v>0</v>
      </c>
      <c r="I895" s="90">
        <f t="shared" si="412"/>
        <v>0</v>
      </c>
      <c r="J895" s="90">
        <f t="shared" si="412"/>
        <v>0</v>
      </c>
      <c r="K895" s="90">
        <f t="shared" si="412"/>
        <v>0</v>
      </c>
      <c r="L895" s="90">
        <f t="shared" si="412"/>
        <v>0</v>
      </c>
      <c r="M895" s="90">
        <f t="shared" si="412"/>
        <v>0</v>
      </c>
      <c r="N895" s="90">
        <f t="shared" si="412"/>
        <v>0</v>
      </c>
      <c r="O895" s="90">
        <f t="shared" si="412"/>
        <v>0</v>
      </c>
      <c r="P895" s="90">
        <f t="shared" si="412"/>
        <v>0</v>
      </c>
      <c r="Q895" s="90">
        <f t="shared" si="412"/>
        <v>0</v>
      </c>
      <c r="R895" s="90">
        <f t="shared" si="412"/>
        <v>0</v>
      </c>
      <c r="S895" s="90">
        <f t="shared" si="412"/>
        <v>0</v>
      </c>
      <c r="T895" s="90">
        <f t="shared" ref="T895:AB895" si="413">SUM(T507,T701)</f>
        <v>0</v>
      </c>
      <c r="U895" s="90">
        <f t="shared" si="413"/>
        <v>0</v>
      </c>
      <c r="V895" s="90">
        <f t="shared" si="413"/>
        <v>0</v>
      </c>
      <c r="W895" s="90">
        <f t="shared" si="413"/>
        <v>0</v>
      </c>
      <c r="X895" s="90">
        <f t="shared" si="413"/>
        <v>0</v>
      </c>
      <c r="Y895" s="90">
        <f t="shared" si="413"/>
        <v>0</v>
      </c>
      <c r="Z895" s="90">
        <f t="shared" si="413"/>
        <v>0</v>
      </c>
      <c r="AA895" s="90">
        <f t="shared" si="413"/>
        <v>0</v>
      </c>
      <c r="AB895" s="90">
        <f t="shared" si="413"/>
        <v>0</v>
      </c>
      <c r="AC895" s="91">
        <f t="shared" si="329"/>
        <v>0</v>
      </c>
      <c r="AE895" s="476">
        <f t="shared" si="293"/>
        <v>0</v>
      </c>
      <c r="AG895" s="476">
        <f t="shared" ref="AG895" si="414">SUM(AG507,AG701)</f>
        <v>0</v>
      </c>
      <c r="AI895" s="476">
        <f t="shared" ref="AI895" si="415">SUM(AI507,AI701)</f>
        <v>0</v>
      </c>
      <c r="AK895" s="202"/>
    </row>
    <row r="896" spans="4:37" ht="12.75" customHeight="1" outlineLevel="1">
      <c r="D896" s="106" t="str">
        <f>'Line Items'!D995</f>
        <v>[Rolling Stock - Vehicles Line 34]</v>
      </c>
      <c r="E896" s="89"/>
      <c r="F896" s="107" t="str">
        <f t="shared" si="296"/>
        <v>000 Veh Miles</v>
      </c>
      <c r="G896" s="90">
        <f t="shared" ref="G896:S896" si="416">SUM(G508,G702)</f>
        <v>0</v>
      </c>
      <c r="H896" s="90">
        <f t="shared" si="416"/>
        <v>0</v>
      </c>
      <c r="I896" s="90">
        <f t="shared" si="416"/>
        <v>0</v>
      </c>
      <c r="J896" s="90">
        <f t="shared" si="416"/>
        <v>0</v>
      </c>
      <c r="K896" s="90">
        <f t="shared" si="416"/>
        <v>0</v>
      </c>
      <c r="L896" s="90">
        <f t="shared" si="416"/>
        <v>0</v>
      </c>
      <c r="M896" s="90">
        <f t="shared" si="416"/>
        <v>0</v>
      </c>
      <c r="N896" s="90">
        <f t="shared" si="416"/>
        <v>0</v>
      </c>
      <c r="O896" s="90">
        <f t="shared" si="416"/>
        <v>0</v>
      </c>
      <c r="P896" s="90">
        <f t="shared" si="416"/>
        <v>0</v>
      </c>
      <c r="Q896" s="90">
        <f t="shared" si="416"/>
        <v>0</v>
      </c>
      <c r="R896" s="90">
        <f t="shared" si="416"/>
        <v>0</v>
      </c>
      <c r="S896" s="90">
        <f t="shared" si="416"/>
        <v>0</v>
      </c>
      <c r="T896" s="90">
        <f t="shared" ref="T896:AB896" si="417">SUM(T508,T702)</f>
        <v>0</v>
      </c>
      <c r="U896" s="90">
        <f t="shared" si="417"/>
        <v>0</v>
      </c>
      <c r="V896" s="90">
        <f t="shared" si="417"/>
        <v>0</v>
      </c>
      <c r="W896" s="90">
        <f t="shared" si="417"/>
        <v>0</v>
      </c>
      <c r="X896" s="90">
        <f t="shared" si="417"/>
        <v>0</v>
      </c>
      <c r="Y896" s="90">
        <f t="shared" si="417"/>
        <v>0</v>
      </c>
      <c r="Z896" s="90">
        <f t="shared" si="417"/>
        <v>0</v>
      </c>
      <c r="AA896" s="90">
        <f t="shared" si="417"/>
        <v>0</v>
      </c>
      <c r="AB896" s="90">
        <f t="shared" si="417"/>
        <v>0</v>
      </c>
      <c r="AC896" s="91">
        <f t="shared" si="329"/>
        <v>0</v>
      </c>
      <c r="AE896" s="476">
        <f t="shared" si="293"/>
        <v>0</v>
      </c>
      <c r="AG896" s="476">
        <f t="shared" ref="AG896" si="418">SUM(AG508,AG702)</f>
        <v>0</v>
      </c>
      <c r="AI896" s="476">
        <f t="shared" ref="AI896" si="419">SUM(AI508,AI702)</f>
        <v>0</v>
      </c>
      <c r="AK896" s="202"/>
    </row>
    <row r="897" spans="4:37" ht="12.75" customHeight="1" outlineLevel="1">
      <c r="D897" s="106" t="str">
        <f>'Line Items'!D996</f>
        <v>[Rolling Stock - Vehicles Line 35]</v>
      </c>
      <c r="E897" s="89"/>
      <c r="F897" s="107" t="str">
        <f t="shared" si="296"/>
        <v>000 Veh Miles</v>
      </c>
      <c r="G897" s="90">
        <f t="shared" ref="G897:S897" si="420">SUM(G509,G703)</f>
        <v>0</v>
      </c>
      <c r="H897" s="90">
        <f t="shared" si="420"/>
        <v>0</v>
      </c>
      <c r="I897" s="90">
        <f t="shared" si="420"/>
        <v>0</v>
      </c>
      <c r="J897" s="90">
        <f t="shared" si="420"/>
        <v>0</v>
      </c>
      <c r="K897" s="90">
        <f t="shared" si="420"/>
        <v>0</v>
      </c>
      <c r="L897" s="90">
        <f t="shared" si="420"/>
        <v>0</v>
      </c>
      <c r="M897" s="90">
        <f t="shared" si="420"/>
        <v>0</v>
      </c>
      <c r="N897" s="90">
        <f t="shared" si="420"/>
        <v>0</v>
      </c>
      <c r="O897" s="90">
        <f t="shared" si="420"/>
        <v>0</v>
      </c>
      <c r="P897" s="90">
        <f t="shared" si="420"/>
        <v>0</v>
      </c>
      <c r="Q897" s="90">
        <f t="shared" si="420"/>
        <v>0</v>
      </c>
      <c r="R897" s="90">
        <f t="shared" si="420"/>
        <v>0</v>
      </c>
      <c r="S897" s="90">
        <f t="shared" si="420"/>
        <v>0</v>
      </c>
      <c r="T897" s="90">
        <f t="shared" ref="T897:AB897" si="421">SUM(T509,T703)</f>
        <v>0</v>
      </c>
      <c r="U897" s="90">
        <f t="shared" si="421"/>
        <v>0</v>
      </c>
      <c r="V897" s="90">
        <f t="shared" si="421"/>
        <v>0</v>
      </c>
      <c r="W897" s="90">
        <f t="shared" si="421"/>
        <v>0</v>
      </c>
      <c r="X897" s="90">
        <f t="shared" si="421"/>
        <v>0</v>
      </c>
      <c r="Y897" s="90">
        <f t="shared" si="421"/>
        <v>0</v>
      </c>
      <c r="Z897" s="90">
        <f t="shared" si="421"/>
        <v>0</v>
      </c>
      <c r="AA897" s="90">
        <f t="shared" si="421"/>
        <v>0</v>
      </c>
      <c r="AB897" s="90">
        <f t="shared" si="421"/>
        <v>0</v>
      </c>
      <c r="AC897" s="91">
        <f t="shared" si="329"/>
        <v>0</v>
      </c>
      <c r="AE897" s="476">
        <f t="shared" si="293"/>
        <v>0</v>
      </c>
      <c r="AG897" s="476">
        <f t="shared" ref="AG897" si="422">SUM(AG509,AG703)</f>
        <v>0</v>
      </c>
      <c r="AI897" s="476">
        <f t="shared" ref="AI897" si="423">SUM(AI509,AI703)</f>
        <v>0</v>
      </c>
      <c r="AK897" s="202"/>
    </row>
    <row r="898" spans="4:37" ht="12.75" customHeight="1" outlineLevel="1">
      <c r="D898" s="106" t="str">
        <f>'Line Items'!D997</f>
        <v>[Rolling Stock - Vehicles Line 36]</v>
      </c>
      <c r="E898" s="89"/>
      <c r="F898" s="107" t="str">
        <f t="shared" si="296"/>
        <v>000 Veh Miles</v>
      </c>
      <c r="G898" s="90">
        <f t="shared" ref="G898:S898" si="424">SUM(G510,G704)</f>
        <v>0</v>
      </c>
      <c r="H898" s="90">
        <f t="shared" si="424"/>
        <v>0</v>
      </c>
      <c r="I898" s="90">
        <f t="shared" si="424"/>
        <v>0</v>
      </c>
      <c r="J898" s="90">
        <f t="shared" si="424"/>
        <v>0</v>
      </c>
      <c r="K898" s="90">
        <f t="shared" si="424"/>
        <v>0</v>
      </c>
      <c r="L898" s="90">
        <f t="shared" si="424"/>
        <v>0</v>
      </c>
      <c r="M898" s="90">
        <f t="shared" si="424"/>
        <v>0</v>
      </c>
      <c r="N898" s="90">
        <f t="shared" si="424"/>
        <v>0</v>
      </c>
      <c r="O898" s="90">
        <f t="shared" si="424"/>
        <v>0</v>
      </c>
      <c r="P898" s="90">
        <f t="shared" si="424"/>
        <v>0</v>
      </c>
      <c r="Q898" s="90">
        <f t="shared" si="424"/>
        <v>0</v>
      </c>
      <c r="R898" s="90">
        <f t="shared" si="424"/>
        <v>0</v>
      </c>
      <c r="S898" s="90">
        <f t="shared" si="424"/>
        <v>0</v>
      </c>
      <c r="T898" s="90">
        <f t="shared" ref="T898:AB898" si="425">SUM(T510,T704)</f>
        <v>0</v>
      </c>
      <c r="U898" s="90">
        <f t="shared" si="425"/>
        <v>0</v>
      </c>
      <c r="V898" s="90">
        <f t="shared" si="425"/>
        <v>0</v>
      </c>
      <c r="W898" s="90">
        <f t="shared" si="425"/>
        <v>0</v>
      </c>
      <c r="X898" s="90">
        <f t="shared" si="425"/>
        <v>0</v>
      </c>
      <c r="Y898" s="90">
        <f t="shared" si="425"/>
        <v>0</v>
      </c>
      <c r="Z898" s="90">
        <f t="shared" si="425"/>
        <v>0</v>
      </c>
      <c r="AA898" s="90">
        <f t="shared" si="425"/>
        <v>0</v>
      </c>
      <c r="AB898" s="90">
        <f t="shared" si="425"/>
        <v>0</v>
      </c>
      <c r="AC898" s="91">
        <f t="shared" si="329"/>
        <v>0</v>
      </c>
      <c r="AE898" s="476">
        <f t="shared" si="293"/>
        <v>0</v>
      </c>
      <c r="AG898" s="476">
        <f t="shared" ref="AG898" si="426">SUM(AG510,AG704)</f>
        <v>0</v>
      </c>
      <c r="AI898" s="476">
        <f t="shared" ref="AI898" si="427">SUM(AI510,AI704)</f>
        <v>0</v>
      </c>
      <c r="AK898" s="202"/>
    </row>
    <row r="899" spans="4:37" ht="12.75" customHeight="1" outlineLevel="1">
      <c r="D899" s="106" t="str">
        <f>'Line Items'!D998</f>
        <v>[Rolling Stock - Vehicles Line 37]</v>
      </c>
      <c r="E899" s="89"/>
      <c r="F899" s="107" t="str">
        <f t="shared" si="296"/>
        <v>000 Veh Miles</v>
      </c>
      <c r="G899" s="90">
        <f t="shared" ref="G899:S899" si="428">SUM(G511,G705)</f>
        <v>0</v>
      </c>
      <c r="H899" s="90">
        <f t="shared" si="428"/>
        <v>0</v>
      </c>
      <c r="I899" s="90">
        <f t="shared" si="428"/>
        <v>0</v>
      </c>
      <c r="J899" s="90">
        <f t="shared" si="428"/>
        <v>0</v>
      </c>
      <c r="K899" s="90">
        <f t="shared" si="428"/>
        <v>0</v>
      </c>
      <c r="L899" s="90">
        <f t="shared" si="428"/>
        <v>0</v>
      </c>
      <c r="M899" s="90">
        <f t="shared" si="428"/>
        <v>0</v>
      </c>
      <c r="N899" s="90">
        <f t="shared" si="428"/>
        <v>0</v>
      </c>
      <c r="O899" s="90">
        <f t="shared" si="428"/>
        <v>0</v>
      </c>
      <c r="P899" s="90">
        <f t="shared" si="428"/>
        <v>0</v>
      </c>
      <c r="Q899" s="90">
        <f t="shared" si="428"/>
        <v>0</v>
      </c>
      <c r="R899" s="90">
        <f t="shared" si="428"/>
        <v>0</v>
      </c>
      <c r="S899" s="90">
        <f t="shared" si="428"/>
        <v>0</v>
      </c>
      <c r="T899" s="90">
        <f t="shared" ref="T899:AB899" si="429">SUM(T511,T705)</f>
        <v>0</v>
      </c>
      <c r="U899" s="90">
        <f t="shared" si="429"/>
        <v>0</v>
      </c>
      <c r="V899" s="90">
        <f t="shared" si="429"/>
        <v>0</v>
      </c>
      <c r="W899" s="90">
        <f t="shared" si="429"/>
        <v>0</v>
      </c>
      <c r="X899" s="90">
        <f t="shared" si="429"/>
        <v>0</v>
      </c>
      <c r="Y899" s="90">
        <f t="shared" si="429"/>
        <v>0</v>
      </c>
      <c r="Z899" s="90">
        <f t="shared" si="429"/>
        <v>0</v>
      </c>
      <c r="AA899" s="90">
        <f t="shared" si="429"/>
        <v>0</v>
      </c>
      <c r="AB899" s="90">
        <f t="shared" si="429"/>
        <v>0</v>
      </c>
      <c r="AC899" s="91">
        <f t="shared" si="329"/>
        <v>0</v>
      </c>
      <c r="AE899" s="476">
        <f t="shared" si="293"/>
        <v>0</v>
      </c>
      <c r="AG899" s="476">
        <f t="shared" ref="AG899" si="430">SUM(AG511,AG705)</f>
        <v>0</v>
      </c>
      <c r="AI899" s="476">
        <f t="shared" ref="AI899" si="431">SUM(AI511,AI705)</f>
        <v>0</v>
      </c>
      <c r="AK899" s="202"/>
    </row>
    <row r="900" spans="4:37" ht="12.75" customHeight="1" outlineLevel="1">
      <c r="D900" s="106" t="str">
        <f>'Line Items'!D999</f>
        <v>[Rolling Stock - Vehicles Line 38]</v>
      </c>
      <c r="E900" s="89"/>
      <c r="F900" s="107" t="str">
        <f t="shared" si="296"/>
        <v>000 Veh Miles</v>
      </c>
      <c r="G900" s="90">
        <f t="shared" ref="G900:S900" si="432">SUM(G512,G706)</f>
        <v>0</v>
      </c>
      <c r="H900" s="90">
        <f t="shared" si="432"/>
        <v>0</v>
      </c>
      <c r="I900" s="90">
        <f t="shared" si="432"/>
        <v>0</v>
      </c>
      <c r="J900" s="90">
        <f t="shared" si="432"/>
        <v>0</v>
      </c>
      <c r="K900" s="90">
        <f t="shared" si="432"/>
        <v>0</v>
      </c>
      <c r="L900" s="90">
        <f t="shared" si="432"/>
        <v>0</v>
      </c>
      <c r="M900" s="90">
        <f t="shared" si="432"/>
        <v>0</v>
      </c>
      <c r="N900" s="90">
        <f t="shared" si="432"/>
        <v>0</v>
      </c>
      <c r="O900" s="90">
        <f t="shared" si="432"/>
        <v>0</v>
      </c>
      <c r="P900" s="90">
        <f t="shared" si="432"/>
        <v>0</v>
      </c>
      <c r="Q900" s="90">
        <f t="shared" si="432"/>
        <v>0</v>
      </c>
      <c r="R900" s="90">
        <f t="shared" si="432"/>
        <v>0</v>
      </c>
      <c r="S900" s="90">
        <f t="shared" si="432"/>
        <v>0</v>
      </c>
      <c r="T900" s="90">
        <f t="shared" ref="T900:AB900" si="433">SUM(T512,T706)</f>
        <v>0</v>
      </c>
      <c r="U900" s="90">
        <f t="shared" si="433"/>
        <v>0</v>
      </c>
      <c r="V900" s="90">
        <f t="shared" si="433"/>
        <v>0</v>
      </c>
      <c r="W900" s="90">
        <f t="shared" si="433"/>
        <v>0</v>
      </c>
      <c r="X900" s="90">
        <f t="shared" si="433"/>
        <v>0</v>
      </c>
      <c r="Y900" s="90">
        <f t="shared" si="433"/>
        <v>0</v>
      </c>
      <c r="Z900" s="90">
        <f t="shared" si="433"/>
        <v>0</v>
      </c>
      <c r="AA900" s="90">
        <f t="shared" si="433"/>
        <v>0</v>
      </c>
      <c r="AB900" s="90">
        <f t="shared" si="433"/>
        <v>0</v>
      </c>
      <c r="AC900" s="91">
        <f t="shared" si="329"/>
        <v>0</v>
      </c>
      <c r="AE900" s="476">
        <f t="shared" si="293"/>
        <v>0</v>
      </c>
      <c r="AG900" s="476">
        <f t="shared" ref="AG900" si="434">SUM(AG512,AG706)</f>
        <v>0</v>
      </c>
      <c r="AI900" s="476">
        <f t="shared" ref="AI900" si="435">SUM(AI512,AI706)</f>
        <v>0</v>
      </c>
      <c r="AK900" s="202"/>
    </row>
    <row r="901" spans="4:37" ht="12.75" customHeight="1" outlineLevel="1">
      <c r="D901" s="106" t="str">
        <f>'Line Items'!D1000</f>
        <v>[Rolling Stock - Vehicles Line 39]</v>
      </c>
      <c r="E901" s="89"/>
      <c r="F901" s="107" t="str">
        <f t="shared" si="296"/>
        <v>000 Veh Miles</v>
      </c>
      <c r="G901" s="90">
        <f t="shared" ref="G901:S901" si="436">SUM(G513,G707)</f>
        <v>0</v>
      </c>
      <c r="H901" s="90">
        <f t="shared" si="436"/>
        <v>0</v>
      </c>
      <c r="I901" s="90">
        <f t="shared" si="436"/>
        <v>0</v>
      </c>
      <c r="J901" s="90">
        <f t="shared" si="436"/>
        <v>0</v>
      </c>
      <c r="K901" s="90">
        <f t="shared" si="436"/>
        <v>0</v>
      </c>
      <c r="L901" s="90">
        <f t="shared" si="436"/>
        <v>0</v>
      </c>
      <c r="M901" s="90">
        <f t="shared" si="436"/>
        <v>0</v>
      </c>
      <c r="N901" s="90">
        <f t="shared" si="436"/>
        <v>0</v>
      </c>
      <c r="O901" s="90">
        <f t="shared" si="436"/>
        <v>0</v>
      </c>
      <c r="P901" s="90">
        <f t="shared" si="436"/>
        <v>0</v>
      </c>
      <c r="Q901" s="90">
        <f t="shared" si="436"/>
        <v>0</v>
      </c>
      <c r="R901" s="90">
        <f t="shared" si="436"/>
        <v>0</v>
      </c>
      <c r="S901" s="90">
        <f t="shared" si="436"/>
        <v>0</v>
      </c>
      <c r="T901" s="90">
        <f t="shared" ref="T901:AB901" si="437">SUM(T513,T707)</f>
        <v>0</v>
      </c>
      <c r="U901" s="90">
        <f t="shared" si="437"/>
        <v>0</v>
      </c>
      <c r="V901" s="90">
        <f t="shared" si="437"/>
        <v>0</v>
      </c>
      <c r="W901" s="90">
        <f t="shared" si="437"/>
        <v>0</v>
      </c>
      <c r="X901" s="90">
        <f t="shared" si="437"/>
        <v>0</v>
      </c>
      <c r="Y901" s="90">
        <f t="shared" si="437"/>
        <v>0</v>
      </c>
      <c r="Z901" s="90">
        <f t="shared" si="437"/>
        <v>0</v>
      </c>
      <c r="AA901" s="90">
        <f t="shared" si="437"/>
        <v>0</v>
      </c>
      <c r="AB901" s="90">
        <f t="shared" si="437"/>
        <v>0</v>
      </c>
      <c r="AC901" s="91">
        <f t="shared" si="329"/>
        <v>0</v>
      </c>
      <c r="AE901" s="476">
        <f t="shared" si="293"/>
        <v>0</v>
      </c>
      <c r="AG901" s="476">
        <f t="shared" ref="AG901" si="438">SUM(AG513,AG707)</f>
        <v>0</v>
      </c>
      <c r="AI901" s="476">
        <f t="shared" ref="AI901" si="439">SUM(AI513,AI707)</f>
        <v>0</v>
      </c>
      <c r="AK901" s="202"/>
    </row>
    <row r="902" spans="4:37" ht="12.75" customHeight="1" outlineLevel="1">
      <c r="D902" s="106" t="str">
        <f>'Line Items'!D1001</f>
        <v>[Rolling Stock - Vehicles Line 40]</v>
      </c>
      <c r="E902" s="89"/>
      <c r="F902" s="107" t="str">
        <f t="shared" si="296"/>
        <v>000 Veh Miles</v>
      </c>
      <c r="G902" s="90">
        <f t="shared" ref="G902:S902" si="440">SUM(G514,G708)</f>
        <v>0</v>
      </c>
      <c r="H902" s="90">
        <f t="shared" si="440"/>
        <v>0</v>
      </c>
      <c r="I902" s="90">
        <f t="shared" si="440"/>
        <v>0</v>
      </c>
      <c r="J902" s="90">
        <f t="shared" si="440"/>
        <v>0</v>
      </c>
      <c r="K902" s="90">
        <f t="shared" si="440"/>
        <v>0</v>
      </c>
      <c r="L902" s="90">
        <f t="shared" si="440"/>
        <v>0</v>
      </c>
      <c r="M902" s="90">
        <f t="shared" si="440"/>
        <v>0</v>
      </c>
      <c r="N902" s="90">
        <f t="shared" si="440"/>
        <v>0</v>
      </c>
      <c r="O902" s="90">
        <f t="shared" si="440"/>
        <v>0</v>
      </c>
      <c r="P902" s="90">
        <f t="shared" si="440"/>
        <v>0</v>
      </c>
      <c r="Q902" s="90">
        <f t="shared" si="440"/>
        <v>0</v>
      </c>
      <c r="R902" s="90">
        <f t="shared" si="440"/>
        <v>0</v>
      </c>
      <c r="S902" s="90">
        <f t="shared" si="440"/>
        <v>0</v>
      </c>
      <c r="T902" s="90">
        <f t="shared" ref="T902:AB902" si="441">SUM(T514,T708)</f>
        <v>0</v>
      </c>
      <c r="U902" s="90">
        <f t="shared" si="441"/>
        <v>0</v>
      </c>
      <c r="V902" s="90">
        <f t="shared" si="441"/>
        <v>0</v>
      </c>
      <c r="W902" s="90">
        <f t="shared" si="441"/>
        <v>0</v>
      </c>
      <c r="X902" s="90">
        <f t="shared" si="441"/>
        <v>0</v>
      </c>
      <c r="Y902" s="90">
        <f t="shared" si="441"/>
        <v>0</v>
      </c>
      <c r="Z902" s="90">
        <f t="shared" si="441"/>
        <v>0</v>
      </c>
      <c r="AA902" s="90">
        <f t="shared" si="441"/>
        <v>0</v>
      </c>
      <c r="AB902" s="90">
        <f t="shared" si="441"/>
        <v>0</v>
      </c>
      <c r="AC902" s="91">
        <f t="shared" si="329"/>
        <v>0</v>
      </c>
      <c r="AE902" s="476">
        <f t="shared" si="293"/>
        <v>0</v>
      </c>
      <c r="AG902" s="476">
        <f t="shared" ref="AG902" si="442">SUM(AG514,AG708)</f>
        <v>0</v>
      </c>
      <c r="AI902" s="476">
        <f t="shared" ref="AI902" si="443">SUM(AI514,AI708)</f>
        <v>0</v>
      </c>
      <c r="AK902" s="202"/>
    </row>
    <row r="903" spans="4:37" ht="12.75" customHeight="1" outlineLevel="1">
      <c r="D903" s="106" t="str">
        <f>'Line Items'!D1002</f>
        <v>[Rolling Stock - Vehicles Line 41]</v>
      </c>
      <c r="E903" s="89"/>
      <c r="F903" s="107" t="str">
        <f t="shared" si="296"/>
        <v>000 Veh Miles</v>
      </c>
      <c r="G903" s="90">
        <f t="shared" ref="G903:S903" si="444">SUM(G515,G709)</f>
        <v>0</v>
      </c>
      <c r="H903" s="90">
        <f t="shared" si="444"/>
        <v>0</v>
      </c>
      <c r="I903" s="90">
        <f t="shared" si="444"/>
        <v>0</v>
      </c>
      <c r="J903" s="90">
        <f t="shared" si="444"/>
        <v>0</v>
      </c>
      <c r="K903" s="90">
        <f t="shared" si="444"/>
        <v>0</v>
      </c>
      <c r="L903" s="90">
        <f t="shared" si="444"/>
        <v>0</v>
      </c>
      <c r="M903" s="90">
        <f t="shared" si="444"/>
        <v>0</v>
      </c>
      <c r="N903" s="90">
        <f t="shared" si="444"/>
        <v>0</v>
      </c>
      <c r="O903" s="90">
        <f t="shared" si="444"/>
        <v>0</v>
      </c>
      <c r="P903" s="90">
        <f t="shared" si="444"/>
        <v>0</v>
      </c>
      <c r="Q903" s="90">
        <f t="shared" si="444"/>
        <v>0</v>
      </c>
      <c r="R903" s="90">
        <f t="shared" si="444"/>
        <v>0</v>
      </c>
      <c r="S903" s="90">
        <f t="shared" si="444"/>
        <v>0</v>
      </c>
      <c r="T903" s="90">
        <f t="shared" ref="T903:AB903" si="445">SUM(T515,T709)</f>
        <v>0</v>
      </c>
      <c r="U903" s="90">
        <f t="shared" si="445"/>
        <v>0</v>
      </c>
      <c r="V903" s="90">
        <f t="shared" si="445"/>
        <v>0</v>
      </c>
      <c r="W903" s="90">
        <f t="shared" si="445"/>
        <v>0</v>
      </c>
      <c r="X903" s="90">
        <f t="shared" si="445"/>
        <v>0</v>
      </c>
      <c r="Y903" s="90">
        <f t="shared" si="445"/>
        <v>0</v>
      </c>
      <c r="Z903" s="90">
        <f t="shared" si="445"/>
        <v>0</v>
      </c>
      <c r="AA903" s="90">
        <f t="shared" si="445"/>
        <v>0</v>
      </c>
      <c r="AB903" s="90">
        <f t="shared" si="445"/>
        <v>0</v>
      </c>
      <c r="AC903" s="91">
        <f t="shared" si="329"/>
        <v>0</v>
      </c>
      <c r="AE903" s="476">
        <f t="shared" si="293"/>
        <v>0</v>
      </c>
      <c r="AG903" s="476">
        <f t="shared" ref="AG903" si="446">SUM(AG515,AG709)</f>
        <v>0</v>
      </c>
      <c r="AI903" s="476">
        <f t="shared" ref="AI903" si="447">SUM(AI515,AI709)</f>
        <v>0</v>
      </c>
      <c r="AK903" s="202"/>
    </row>
    <row r="904" spans="4:37" ht="12.75" customHeight="1" outlineLevel="1">
      <c r="D904" s="106" t="str">
        <f>'Line Items'!D1003</f>
        <v>[Rolling Stock - Vehicles Line 42]</v>
      </c>
      <c r="E904" s="89"/>
      <c r="F904" s="107" t="str">
        <f t="shared" si="296"/>
        <v>000 Veh Miles</v>
      </c>
      <c r="G904" s="90">
        <f t="shared" ref="G904:S904" si="448">SUM(G516,G710)</f>
        <v>0</v>
      </c>
      <c r="H904" s="90">
        <f t="shared" si="448"/>
        <v>0</v>
      </c>
      <c r="I904" s="90">
        <f t="shared" si="448"/>
        <v>0</v>
      </c>
      <c r="J904" s="90">
        <f t="shared" si="448"/>
        <v>0</v>
      </c>
      <c r="K904" s="90">
        <f t="shared" si="448"/>
        <v>0</v>
      </c>
      <c r="L904" s="90">
        <f t="shared" si="448"/>
        <v>0</v>
      </c>
      <c r="M904" s="90">
        <f t="shared" si="448"/>
        <v>0</v>
      </c>
      <c r="N904" s="90">
        <f t="shared" si="448"/>
        <v>0</v>
      </c>
      <c r="O904" s="90">
        <f t="shared" si="448"/>
        <v>0</v>
      </c>
      <c r="P904" s="90">
        <f t="shared" si="448"/>
        <v>0</v>
      </c>
      <c r="Q904" s="90">
        <f t="shared" si="448"/>
        <v>0</v>
      </c>
      <c r="R904" s="90">
        <f t="shared" si="448"/>
        <v>0</v>
      </c>
      <c r="S904" s="90">
        <f t="shared" si="448"/>
        <v>0</v>
      </c>
      <c r="T904" s="90">
        <f t="shared" ref="T904:AB904" si="449">SUM(T516,T710)</f>
        <v>0</v>
      </c>
      <c r="U904" s="90">
        <f t="shared" si="449"/>
        <v>0</v>
      </c>
      <c r="V904" s="90">
        <f t="shared" si="449"/>
        <v>0</v>
      </c>
      <c r="W904" s="90">
        <f t="shared" si="449"/>
        <v>0</v>
      </c>
      <c r="X904" s="90">
        <f t="shared" si="449"/>
        <v>0</v>
      </c>
      <c r="Y904" s="90">
        <f t="shared" si="449"/>
        <v>0</v>
      </c>
      <c r="Z904" s="90">
        <f t="shared" si="449"/>
        <v>0</v>
      </c>
      <c r="AA904" s="90">
        <f t="shared" si="449"/>
        <v>0</v>
      </c>
      <c r="AB904" s="90">
        <f t="shared" si="449"/>
        <v>0</v>
      </c>
      <c r="AC904" s="91">
        <f t="shared" si="329"/>
        <v>0</v>
      </c>
      <c r="AE904" s="476">
        <f t="shared" si="293"/>
        <v>0</v>
      </c>
      <c r="AG904" s="476">
        <f t="shared" ref="AG904" si="450">SUM(AG516,AG710)</f>
        <v>0</v>
      </c>
      <c r="AI904" s="476">
        <f t="shared" ref="AI904" si="451">SUM(AI516,AI710)</f>
        <v>0</v>
      </c>
      <c r="AK904" s="202"/>
    </row>
    <row r="905" spans="4:37" ht="12.75" customHeight="1" outlineLevel="1">
      <c r="D905" s="106" t="str">
        <f>'Line Items'!D1004</f>
        <v>[Rolling Stock - Vehicles Line 43]</v>
      </c>
      <c r="E905" s="89"/>
      <c r="F905" s="107" t="str">
        <f t="shared" si="296"/>
        <v>000 Veh Miles</v>
      </c>
      <c r="G905" s="90">
        <f t="shared" ref="G905:S905" si="452">SUM(G517,G711)</f>
        <v>0</v>
      </c>
      <c r="H905" s="90">
        <f t="shared" si="452"/>
        <v>0</v>
      </c>
      <c r="I905" s="90">
        <f t="shared" si="452"/>
        <v>0</v>
      </c>
      <c r="J905" s="90">
        <f t="shared" si="452"/>
        <v>0</v>
      </c>
      <c r="K905" s="90">
        <f t="shared" si="452"/>
        <v>0</v>
      </c>
      <c r="L905" s="90">
        <f t="shared" si="452"/>
        <v>0</v>
      </c>
      <c r="M905" s="90">
        <f t="shared" si="452"/>
        <v>0</v>
      </c>
      <c r="N905" s="90">
        <f t="shared" si="452"/>
        <v>0</v>
      </c>
      <c r="O905" s="90">
        <f t="shared" si="452"/>
        <v>0</v>
      </c>
      <c r="P905" s="90">
        <f t="shared" si="452"/>
        <v>0</v>
      </c>
      <c r="Q905" s="90">
        <f t="shared" si="452"/>
        <v>0</v>
      </c>
      <c r="R905" s="90">
        <f t="shared" si="452"/>
        <v>0</v>
      </c>
      <c r="S905" s="90">
        <f t="shared" si="452"/>
        <v>0</v>
      </c>
      <c r="T905" s="90">
        <f t="shared" ref="T905:AB905" si="453">SUM(T517,T711)</f>
        <v>0</v>
      </c>
      <c r="U905" s="90">
        <f t="shared" si="453"/>
        <v>0</v>
      </c>
      <c r="V905" s="90">
        <f t="shared" si="453"/>
        <v>0</v>
      </c>
      <c r="W905" s="90">
        <f t="shared" si="453"/>
        <v>0</v>
      </c>
      <c r="X905" s="90">
        <f t="shared" si="453"/>
        <v>0</v>
      </c>
      <c r="Y905" s="90">
        <f t="shared" si="453"/>
        <v>0</v>
      </c>
      <c r="Z905" s="90">
        <f t="shared" si="453"/>
        <v>0</v>
      </c>
      <c r="AA905" s="90">
        <f t="shared" si="453"/>
        <v>0</v>
      </c>
      <c r="AB905" s="90">
        <f t="shared" si="453"/>
        <v>0</v>
      </c>
      <c r="AC905" s="91">
        <f t="shared" si="329"/>
        <v>0</v>
      </c>
      <c r="AE905" s="476">
        <f t="shared" si="293"/>
        <v>0</v>
      </c>
      <c r="AG905" s="476">
        <f t="shared" ref="AG905" si="454">SUM(AG517,AG711)</f>
        <v>0</v>
      </c>
      <c r="AI905" s="476">
        <f t="shared" ref="AI905" si="455">SUM(AI517,AI711)</f>
        <v>0</v>
      </c>
      <c r="AK905" s="202"/>
    </row>
    <row r="906" spans="4:37" ht="12.75" customHeight="1" outlineLevel="1">
      <c r="D906" s="106" t="str">
        <f>'Line Items'!D1005</f>
        <v>[Rolling Stock - Vehicles Line 44]</v>
      </c>
      <c r="E906" s="89"/>
      <c r="F906" s="107" t="str">
        <f t="shared" si="296"/>
        <v>000 Veh Miles</v>
      </c>
      <c r="G906" s="90">
        <f t="shared" ref="G906:S906" si="456">SUM(G518,G712)</f>
        <v>0</v>
      </c>
      <c r="H906" s="90">
        <f t="shared" si="456"/>
        <v>0</v>
      </c>
      <c r="I906" s="90">
        <f t="shared" si="456"/>
        <v>0</v>
      </c>
      <c r="J906" s="90">
        <f t="shared" si="456"/>
        <v>0</v>
      </c>
      <c r="K906" s="90">
        <f t="shared" si="456"/>
        <v>0</v>
      </c>
      <c r="L906" s="90">
        <f t="shared" si="456"/>
        <v>0</v>
      </c>
      <c r="M906" s="90">
        <f t="shared" si="456"/>
        <v>0</v>
      </c>
      <c r="N906" s="90">
        <f t="shared" si="456"/>
        <v>0</v>
      </c>
      <c r="O906" s="90">
        <f t="shared" si="456"/>
        <v>0</v>
      </c>
      <c r="P906" s="90">
        <f t="shared" si="456"/>
        <v>0</v>
      </c>
      <c r="Q906" s="90">
        <f t="shared" si="456"/>
        <v>0</v>
      </c>
      <c r="R906" s="90">
        <f t="shared" si="456"/>
        <v>0</v>
      </c>
      <c r="S906" s="90">
        <f t="shared" si="456"/>
        <v>0</v>
      </c>
      <c r="T906" s="90">
        <f t="shared" ref="T906:AB906" si="457">SUM(T518,T712)</f>
        <v>0</v>
      </c>
      <c r="U906" s="90">
        <f t="shared" si="457"/>
        <v>0</v>
      </c>
      <c r="V906" s="90">
        <f t="shared" si="457"/>
        <v>0</v>
      </c>
      <c r="W906" s="90">
        <f t="shared" si="457"/>
        <v>0</v>
      </c>
      <c r="X906" s="90">
        <f t="shared" si="457"/>
        <v>0</v>
      </c>
      <c r="Y906" s="90">
        <f t="shared" si="457"/>
        <v>0</v>
      </c>
      <c r="Z906" s="90">
        <f t="shared" si="457"/>
        <v>0</v>
      </c>
      <c r="AA906" s="90">
        <f t="shared" si="457"/>
        <v>0</v>
      </c>
      <c r="AB906" s="90">
        <f t="shared" si="457"/>
        <v>0</v>
      </c>
      <c r="AC906" s="91">
        <f t="shared" si="329"/>
        <v>0</v>
      </c>
      <c r="AE906" s="476">
        <f t="shared" si="293"/>
        <v>0</v>
      </c>
      <c r="AG906" s="476">
        <f t="shared" ref="AG906" si="458">SUM(AG518,AG712)</f>
        <v>0</v>
      </c>
      <c r="AI906" s="476">
        <f t="shared" ref="AI906" si="459">SUM(AI518,AI712)</f>
        <v>0</v>
      </c>
      <c r="AK906" s="202"/>
    </row>
    <row r="907" spans="4:37" ht="12.75" customHeight="1" outlineLevel="1">
      <c r="D907" s="106" t="str">
        <f>'Line Items'!D1006</f>
        <v>[Rolling Stock - Vehicles Line 45]</v>
      </c>
      <c r="E907" s="89"/>
      <c r="F907" s="107" t="str">
        <f t="shared" si="296"/>
        <v>000 Veh Miles</v>
      </c>
      <c r="G907" s="90">
        <f t="shared" ref="G907:S907" si="460">SUM(G519,G713)</f>
        <v>0</v>
      </c>
      <c r="H907" s="90">
        <f t="shared" si="460"/>
        <v>0</v>
      </c>
      <c r="I907" s="90">
        <f t="shared" si="460"/>
        <v>0</v>
      </c>
      <c r="J907" s="90">
        <f t="shared" si="460"/>
        <v>0</v>
      </c>
      <c r="K907" s="90">
        <f t="shared" si="460"/>
        <v>0</v>
      </c>
      <c r="L907" s="90">
        <f t="shared" si="460"/>
        <v>0</v>
      </c>
      <c r="M907" s="90">
        <f t="shared" si="460"/>
        <v>0</v>
      </c>
      <c r="N907" s="90">
        <f t="shared" si="460"/>
        <v>0</v>
      </c>
      <c r="O907" s="90">
        <f t="shared" si="460"/>
        <v>0</v>
      </c>
      <c r="P907" s="90">
        <f t="shared" si="460"/>
        <v>0</v>
      </c>
      <c r="Q907" s="90">
        <f t="shared" si="460"/>
        <v>0</v>
      </c>
      <c r="R907" s="90">
        <f t="shared" si="460"/>
        <v>0</v>
      </c>
      <c r="S907" s="90">
        <f t="shared" si="460"/>
        <v>0</v>
      </c>
      <c r="T907" s="90">
        <f t="shared" ref="T907:AB907" si="461">SUM(T519,T713)</f>
        <v>0</v>
      </c>
      <c r="U907" s="90">
        <f t="shared" si="461"/>
        <v>0</v>
      </c>
      <c r="V907" s="90">
        <f t="shared" si="461"/>
        <v>0</v>
      </c>
      <c r="W907" s="90">
        <f t="shared" si="461"/>
        <v>0</v>
      </c>
      <c r="X907" s="90">
        <f t="shared" si="461"/>
        <v>0</v>
      </c>
      <c r="Y907" s="90">
        <f t="shared" si="461"/>
        <v>0</v>
      </c>
      <c r="Z907" s="90">
        <f t="shared" si="461"/>
        <v>0</v>
      </c>
      <c r="AA907" s="90">
        <f t="shared" si="461"/>
        <v>0</v>
      </c>
      <c r="AB907" s="90">
        <f t="shared" si="461"/>
        <v>0</v>
      </c>
      <c r="AC907" s="91">
        <f t="shared" si="329"/>
        <v>0</v>
      </c>
      <c r="AE907" s="476">
        <f t="shared" si="293"/>
        <v>0</v>
      </c>
      <c r="AG907" s="476">
        <f t="shared" ref="AG907" si="462">SUM(AG519,AG713)</f>
        <v>0</v>
      </c>
      <c r="AI907" s="476">
        <f t="shared" ref="AI907" si="463">SUM(AI519,AI713)</f>
        <v>0</v>
      </c>
      <c r="AK907" s="202"/>
    </row>
    <row r="908" spans="4:37" ht="12.75" customHeight="1" outlineLevel="1">
      <c r="D908" s="106" t="str">
        <f>'Line Items'!D1007</f>
        <v>[Rolling Stock - Vehicles Line 46]</v>
      </c>
      <c r="E908" s="89"/>
      <c r="F908" s="107" t="str">
        <f t="shared" si="296"/>
        <v>000 Veh Miles</v>
      </c>
      <c r="G908" s="90">
        <f t="shared" ref="G908:S908" si="464">SUM(G520,G714)</f>
        <v>0</v>
      </c>
      <c r="H908" s="90">
        <f t="shared" si="464"/>
        <v>0</v>
      </c>
      <c r="I908" s="90">
        <f t="shared" si="464"/>
        <v>0</v>
      </c>
      <c r="J908" s="90">
        <f t="shared" si="464"/>
        <v>0</v>
      </c>
      <c r="K908" s="90">
        <f t="shared" si="464"/>
        <v>0</v>
      </c>
      <c r="L908" s="90">
        <f t="shared" si="464"/>
        <v>0</v>
      </c>
      <c r="M908" s="90">
        <f t="shared" si="464"/>
        <v>0</v>
      </c>
      <c r="N908" s="90">
        <f t="shared" si="464"/>
        <v>0</v>
      </c>
      <c r="O908" s="90">
        <f t="shared" si="464"/>
        <v>0</v>
      </c>
      <c r="P908" s="90">
        <f t="shared" si="464"/>
        <v>0</v>
      </c>
      <c r="Q908" s="90">
        <f t="shared" si="464"/>
        <v>0</v>
      </c>
      <c r="R908" s="90">
        <f t="shared" si="464"/>
        <v>0</v>
      </c>
      <c r="S908" s="90">
        <f t="shared" si="464"/>
        <v>0</v>
      </c>
      <c r="T908" s="90">
        <f t="shared" ref="T908:AB908" si="465">SUM(T520,T714)</f>
        <v>0</v>
      </c>
      <c r="U908" s="90">
        <f t="shared" si="465"/>
        <v>0</v>
      </c>
      <c r="V908" s="90">
        <f t="shared" si="465"/>
        <v>0</v>
      </c>
      <c r="W908" s="90">
        <f t="shared" si="465"/>
        <v>0</v>
      </c>
      <c r="X908" s="90">
        <f t="shared" si="465"/>
        <v>0</v>
      </c>
      <c r="Y908" s="90">
        <f t="shared" si="465"/>
        <v>0</v>
      </c>
      <c r="Z908" s="90">
        <f t="shared" si="465"/>
        <v>0</v>
      </c>
      <c r="AA908" s="90">
        <f t="shared" si="465"/>
        <v>0</v>
      </c>
      <c r="AB908" s="90">
        <f t="shared" si="465"/>
        <v>0</v>
      </c>
      <c r="AC908" s="91">
        <f t="shared" si="329"/>
        <v>0</v>
      </c>
      <c r="AE908" s="476">
        <f t="shared" si="293"/>
        <v>0</v>
      </c>
      <c r="AG908" s="476">
        <f t="shared" ref="AG908" si="466">SUM(AG520,AG714)</f>
        <v>0</v>
      </c>
      <c r="AI908" s="476">
        <f t="shared" ref="AI908" si="467">SUM(AI520,AI714)</f>
        <v>0</v>
      </c>
      <c r="AK908" s="202"/>
    </row>
    <row r="909" spans="4:37" ht="12.75" customHeight="1" outlineLevel="1">
      <c r="D909" s="106" t="str">
        <f>'Line Items'!D1008</f>
        <v>[Rolling Stock - Vehicles Line 47]</v>
      </c>
      <c r="E909" s="89"/>
      <c r="F909" s="107" t="str">
        <f t="shared" si="296"/>
        <v>000 Veh Miles</v>
      </c>
      <c r="G909" s="90">
        <f t="shared" ref="G909:S909" si="468">SUM(G521,G715)</f>
        <v>0</v>
      </c>
      <c r="H909" s="90">
        <f t="shared" si="468"/>
        <v>0</v>
      </c>
      <c r="I909" s="90">
        <f t="shared" si="468"/>
        <v>0</v>
      </c>
      <c r="J909" s="90">
        <f t="shared" si="468"/>
        <v>0</v>
      </c>
      <c r="K909" s="90">
        <f t="shared" si="468"/>
        <v>0</v>
      </c>
      <c r="L909" s="90">
        <f t="shared" si="468"/>
        <v>0</v>
      </c>
      <c r="M909" s="90">
        <f t="shared" si="468"/>
        <v>0</v>
      </c>
      <c r="N909" s="90">
        <f t="shared" si="468"/>
        <v>0</v>
      </c>
      <c r="O909" s="90">
        <f t="shared" si="468"/>
        <v>0</v>
      </c>
      <c r="P909" s="90">
        <f t="shared" si="468"/>
        <v>0</v>
      </c>
      <c r="Q909" s="90">
        <f t="shared" si="468"/>
        <v>0</v>
      </c>
      <c r="R909" s="90">
        <f t="shared" si="468"/>
        <v>0</v>
      </c>
      <c r="S909" s="90">
        <f t="shared" si="468"/>
        <v>0</v>
      </c>
      <c r="T909" s="90">
        <f t="shared" ref="T909:AB909" si="469">SUM(T521,T715)</f>
        <v>0</v>
      </c>
      <c r="U909" s="90">
        <f t="shared" si="469"/>
        <v>0</v>
      </c>
      <c r="V909" s="90">
        <f t="shared" si="469"/>
        <v>0</v>
      </c>
      <c r="W909" s="90">
        <f t="shared" si="469"/>
        <v>0</v>
      </c>
      <c r="X909" s="90">
        <f t="shared" si="469"/>
        <v>0</v>
      </c>
      <c r="Y909" s="90">
        <f t="shared" si="469"/>
        <v>0</v>
      </c>
      <c r="Z909" s="90">
        <f t="shared" si="469"/>
        <v>0</v>
      </c>
      <c r="AA909" s="90">
        <f t="shared" si="469"/>
        <v>0</v>
      </c>
      <c r="AB909" s="90">
        <f t="shared" si="469"/>
        <v>0</v>
      </c>
      <c r="AC909" s="91">
        <f t="shared" si="329"/>
        <v>0</v>
      </c>
      <c r="AE909" s="476">
        <f t="shared" si="293"/>
        <v>0</v>
      </c>
      <c r="AG909" s="476">
        <f t="shared" ref="AG909" si="470">SUM(AG521,AG715)</f>
        <v>0</v>
      </c>
      <c r="AI909" s="476">
        <f t="shared" ref="AI909" si="471">SUM(AI521,AI715)</f>
        <v>0</v>
      </c>
      <c r="AK909" s="202"/>
    </row>
    <row r="910" spans="4:37" ht="12.75" customHeight="1" outlineLevel="1">
      <c r="D910" s="106" t="str">
        <f>'Line Items'!D1009</f>
        <v>[Rolling Stock - Vehicles Line 48]</v>
      </c>
      <c r="E910" s="89"/>
      <c r="F910" s="107" t="str">
        <f t="shared" si="296"/>
        <v>000 Veh Miles</v>
      </c>
      <c r="G910" s="90">
        <f t="shared" ref="G910:S910" si="472">SUM(G522,G716)</f>
        <v>0</v>
      </c>
      <c r="H910" s="90">
        <f t="shared" si="472"/>
        <v>0</v>
      </c>
      <c r="I910" s="90">
        <f t="shared" si="472"/>
        <v>0</v>
      </c>
      <c r="J910" s="90">
        <f t="shared" si="472"/>
        <v>0</v>
      </c>
      <c r="K910" s="90">
        <f t="shared" si="472"/>
        <v>0</v>
      </c>
      <c r="L910" s="90">
        <f t="shared" si="472"/>
        <v>0</v>
      </c>
      <c r="M910" s="90">
        <f t="shared" si="472"/>
        <v>0</v>
      </c>
      <c r="N910" s="90">
        <f t="shared" si="472"/>
        <v>0</v>
      </c>
      <c r="O910" s="90">
        <f t="shared" si="472"/>
        <v>0</v>
      </c>
      <c r="P910" s="90">
        <f t="shared" si="472"/>
        <v>0</v>
      </c>
      <c r="Q910" s="90">
        <f t="shared" si="472"/>
        <v>0</v>
      </c>
      <c r="R910" s="90">
        <f t="shared" si="472"/>
        <v>0</v>
      </c>
      <c r="S910" s="90">
        <f t="shared" si="472"/>
        <v>0</v>
      </c>
      <c r="T910" s="90">
        <f t="shared" ref="T910:AB910" si="473">SUM(T522,T716)</f>
        <v>0</v>
      </c>
      <c r="U910" s="90">
        <f t="shared" si="473"/>
        <v>0</v>
      </c>
      <c r="V910" s="90">
        <f t="shared" si="473"/>
        <v>0</v>
      </c>
      <c r="W910" s="90">
        <f t="shared" si="473"/>
        <v>0</v>
      </c>
      <c r="X910" s="90">
        <f t="shared" si="473"/>
        <v>0</v>
      </c>
      <c r="Y910" s="90">
        <f t="shared" si="473"/>
        <v>0</v>
      </c>
      <c r="Z910" s="90">
        <f t="shared" si="473"/>
        <v>0</v>
      </c>
      <c r="AA910" s="90">
        <f t="shared" si="473"/>
        <v>0</v>
      </c>
      <c r="AB910" s="90">
        <f t="shared" si="473"/>
        <v>0</v>
      </c>
      <c r="AC910" s="91">
        <f t="shared" ref="AC910" si="474">SUM(AC522,AC716)</f>
        <v>0</v>
      </c>
      <c r="AE910" s="476">
        <f t="shared" ref="AE910" si="475">SUM(AE522,AE716)</f>
        <v>0</v>
      </c>
      <c r="AG910" s="476">
        <f t="shared" ref="AG910" si="476">SUM(AG522,AG716)</f>
        <v>0</v>
      </c>
      <c r="AI910" s="476">
        <f t="shared" ref="AI910" si="477">SUM(AI522,AI716)</f>
        <v>0</v>
      </c>
      <c r="AK910" s="202"/>
    </row>
    <row r="911" spans="4:37" ht="12.75" customHeight="1" outlineLevel="1">
      <c r="D911" s="106" t="str">
        <f>'Line Items'!D1010</f>
        <v>[Rolling Stock - Vehicles Line 49]</v>
      </c>
      <c r="E911" s="89"/>
      <c r="F911" s="107" t="str">
        <f t="shared" si="296"/>
        <v>000 Veh Miles</v>
      </c>
      <c r="G911" s="90">
        <f t="shared" ref="G911:S911" si="478">SUM(G523,G717)</f>
        <v>0</v>
      </c>
      <c r="H911" s="90">
        <f t="shared" si="478"/>
        <v>0</v>
      </c>
      <c r="I911" s="90">
        <f t="shared" si="478"/>
        <v>0</v>
      </c>
      <c r="J911" s="90">
        <f t="shared" si="478"/>
        <v>0</v>
      </c>
      <c r="K911" s="90">
        <f t="shared" si="478"/>
        <v>0</v>
      </c>
      <c r="L911" s="90">
        <f t="shared" si="478"/>
        <v>0</v>
      </c>
      <c r="M911" s="90">
        <f t="shared" si="478"/>
        <v>0</v>
      </c>
      <c r="N911" s="90">
        <f t="shared" si="478"/>
        <v>0</v>
      </c>
      <c r="O911" s="90">
        <f t="shared" si="478"/>
        <v>0</v>
      </c>
      <c r="P911" s="90">
        <f t="shared" si="478"/>
        <v>0</v>
      </c>
      <c r="Q911" s="90">
        <f t="shared" si="478"/>
        <v>0</v>
      </c>
      <c r="R911" s="90">
        <f t="shared" si="478"/>
        <v>0</v>
      </c>
      <c r="S911" s="90">
        <f t="shared" si="478"/>
        <v>0</v>
      </c>
      <c r="T911" s="90">
        <f t="shared" ref="T911:AB911" si="479">SUM(T523,T717)</f>
        <v>0</v>
      </c>
      <c r="U911" s="90">
        <f t="shared" si="479"/>
        <v>0</v>
      </c>
      <c r="V911" s="90">
        <f t="shared" si="479"/>
        <v>0</v>
      </c>
      <c r="W911" s="90">
        <f t="shared" si="479"/>
        <v>0</v>
      </c>
      <c r="X911" s="90">
        <f t="shared" si="479"/>
        <v>0</v>
      </c>
      <c r="Y911" s="90">
        <f t="shared" si="479"/>
        <v>0</v>
      </c>
      <c r="Z911" s="90">
        <f t="shared" si="479"/>
        <v>0</v>
      </c>
      <c r="AA911" s="90">
        <f t="shared" si="479"/>
        <v>0</v>
      </c>
      <c r="AB911" s="90">
        <f t="shared" si="479"/>
        <v>0</v>
      </c>
      <c r="AC911" s="91">
        <f t="shared" ref="AC911" si="480">SUM(AC523,AC717)</f>
        <v>0</v>
      </c>
      <c r="AE911" s="476">
        <f t="shared" ref="AE911" si="481">SUM(AE523,AE717)</f>
        <v>0</v>
      </c>
      <c r="AG911" s="476">
        <f t="shared" ref="AG911:AG921" si="482">SUM(AG523,AG717)</f>
        <v>0</v>
      </c>
      <c r="AI911" s="476">
        <f t="shared" ref="AI911:AI921" si="483">SUM(AI523,AI717)</f>
        <v>0</v>
      </c>
      <c r="AK911" s="202"/>
    </row>
    <row r="912" spans="4:37" ht="12.75" customHeight="1" outlineLevel="1">
      <c r="D912" s="106" t="str">
        <f>'Line Items'!D1011</f>
        <v>[Rolling Stock - Vehicles Line 50]</v>
      </c>
      <c r="E912" s="89"/>
      <c r="F912" s="107" t="str">
        <f t="shared" si="296"/>
        <v>000 Veh Miles</v>
      </c>
      <c r="G912" s="90">
        <f t="shared" ref="G912:S912" si="484">SUM(G524,G718)</f>
        <v>0</v>
      </c>
      <c r="H912" s="90">
        <f t="shared" si="484"/>
        <v>0</v>
      </c>
      <c r="I912" s="90">
        <f t="shared" si="484"/>
        <v>0</v>
      </c>
      <c r="J912" s="90">
        <f t="shared" si="484"/>
        <v>0</v>
      </c>
      <c r="K912" s="90">
        <f t="shared" si="484"/>
        <v>0</v>
      </c>
      <c r="L912" s="90">
        <f t="shared" si="484"/>
        <v>0</v>
      </c>
      <c r="M912" s="90">
        <f t="shared" si="484"/>
        <v>0</v>
      </c>
      <c r="N912" s="90">
        <f t="shared" si="484"/>
        <v>0</v>
      </c>
      <c r="O912" s="90">
        <f t="shared" si="484"/>
        <v>0</v>
      </c>
      <c r="P912" s="90">
        <f t="shared" si="484"/>
        <v>0</v>
      </c>
      <c r="Q912" s="90">
        <f t="shared" si="484"/>
        <v>0</v>
      </c>
      <c r="R912" s="90">
        <f t="shared" si="484"/>
        <v>0</v>
      </c>
      <c r="S912" s="90">
        <f t="shared" si="484"/>
        <v>0</v>
      </c>
      <c r="T912" s="90">
        <f t="shared" ref="T912:AB912" si="485">SUM(T524,T718)</f>
        <v>0</v>
      </c>
      <c r="U912" s="90">
        <f t="shared" si="485"/>
        <v>0</v>
      </c>
      <c r="V912" s="90">
        <f t="shared" si="485"/>
        <v>0</v>
      </c>
      <c r="W912" s="90">
        <f t="shared" si="485"/>
        <v>0</v>
      </c>
      <c r="X912" s="90">
        <f t="shared" si="485"/>
        <v>0</v>
      </c>
      <c r="Y912" s="90">
        <f t="shared" si="485"/>
        <v>0</v>
      </c>
      <c r="Z912" s="90">
        <f t="shared" si="485"/>
        <v>0</v>
      </c>
      <c r="AA912" s="90">
        <f t="shared" si="485"/>
        <v>0</v>
      </c>
      <c r="AB912" s="90">
        <f t="shared" si="485"/>
        <v>0</v>
      </c>
      <c r="AC912" s="91">
        <f t="shared" ref="AC912:AC921" si="486">SUM(AC524,AC718)</f>
        <v>0</v>
      </c>
      <c r="AE912" s="476">
        <f t="shared" ref="AE912:AE921" si="487">SUM(AE524,AE718)</f>
        <v>0</v>
      </c>
      <c r="AG912" s="476">
        <f t="shared" si="482"/>
        <v>0</v>
      </c>
      <c r="AI912" s="476">
        <f t="shared" si="483"/>
        <v>0</v>
      </c>
      <c r="AK912" s="202"/>
    </row>
    <row r="913" spans="3:37" ht="12.75" customHeight="1" outlineLevel="1">
      <c r="D913" s="106" t="str">
        <f>'Line Items'!D1012</f>
        <v>[Rolling Stock - Vehicles Line 51]</v>
      </c>
      <c r="E913" s="89"/>
      <c r="F913" s="107" t="str">
        <f t="shared" si="296"/>
        <v>000 Veh Miles</v>
      </c>
      <c r="G913" s="90">
        <f t="shared" ref="G913:S913" si="488">SUM(G525,G719)</f>
        <v>0</v>
      </c>
      <c r="H913" s="90">
        <f t="shared" si="488"/>
        <v>0</v>
      </c>
      <c r="I913" s="90">
        <f t="shared" si="488"/>
        <v>0</v>
      </c>
      <c r="J913" s="90">
        <f t="shared" si="488"/>
        <v>0</v>
      </c>
      <c r="K913" s="90">
        <f t="shared" si="488"/>
        <v>0</v>
      </c>
      <c r="L913" s="90">
        <f t="shared" si="488"/>
        <v>0</v>
      </c>
      <c r="M913" s="90">
        <f t="shared" si="488"/>
        <v>0</v>
      </c>
      <c r="N913" s="90">
        <f t="shared" si="488"/>
        <v>0</v>
      </c>
      <c r="O913" s="90">
        <f t="shared" si="488"/>
        <v>0</v>
      </c>
      <c r="P913" s="90">
        <f t="shared" si="488"/>
        <v>0</v>
      </c>
      <c r="Q913" s="90">
        <f t="shared" si="488"/>
        <v>0</v>
      </c>
      <c r="R913" s="90">
        <f t="shared" si="488"/>
        <v>0</v>
      </c>
      <c r="S913" s="90">
        <f t="shared" si="488"/>
        <v>0</v>
      </c>
      <c r="T913" s="90">
        <f t="shared" ref="T913:AB913" si="489">SUM(T525,T719)</f>
        <v>0</v>
      </c>
      <c r="U913" s="90">
        <f t="shared" si="489"/>
        <v>0</v>
      </c>
      <c r="V913" s="90">
        <f t="shared" si="489"/>
        <v>0</v>
      </c>
      <c r="W913" s="90">
        <f t="shared" si="489"/>
        <v>0</v>
      </c>
      <c r="X913" s="90">
        <f t="shared" si="489"/>
        <v>0</v>
      </c>
      <c r="Y913" s="90">
        <f t="shared" si="489"/>
        <v>0</v>
      </c>
      <c r="Z913" s="90">
        <f t="shared" si="489"/>
        <v>0</v>
      </c>
      <c r="AA913" s="90">
        <f t="shared" si="489"/>
        <v>0</v>
      </c>
      <c r="AB913" s="90">
        <f t="shared" si="489"/>
        <v>0</v>
      </c>
      <c r="AC913" s="91">
        <f t="shared" si="486"/>
        <v>0</v>
      </c>
      <c r="AE913" s="476">
        <f t="shared" si="487"/>
        <v>0</v>
      </c>
      <c r="AG913" s="476">
        <f t="shared" si="482"/>
        <v>0</v>
      </c>
      <c r="AI913" s="476">
        <f t="shared" si="483"/>
        <v>0</v>
      </c>
      <c r="AK913" s="202"/>
    </row>
    <row r="914" spans="3:37" ht="12.75" customHeight="1" outlineLevel="1">
      <c r="D914" s="106" t="str">
        <f>'Line Items'!D1013</f>
        <v>[Rolling Stock - Vehicles Line 52]</v>
      </c>
      <c r="E914" s="89"/>
      <c r="F914" s="107" t="str">
        <f t="shared" si="296"/>
        <v>000 Veh Miles</v>
      </c>
      <c r="G914" s="90">
        <f t="shared" ref="G914:S914" si="490">SUM(G526,G720)</f>
        <v>0</v>
      </c>
      <c r="H914" s="90">
        <f t="shared" si="490"/>
        <v>0</v>
      </c>
      <c r="I914" s="90">
        <f t="shared" si="490"/>
        <v>0</v>
      </c>
      <c r="J914" s="90">
        <f t="shared" si="490"/>
        <v>0</v>
      </c>
      <c r="K914" s="90">
        <f t="shared" si="490"/>
        <v>0</v>
      </c>
      <c r="L914" s="90">
        <f t="shared" si="490"/>
        <v>0</v>
      </c>
      <c r="M914" s="90">
        <f t="shared" si="490"/>
        <v>0</v>
      </c>
      <c r="N914" s="90">
        <f t="shared" si="490"/>
        <v>0</v>
      </c>
      <c r="O914" s="90">
        <f t="shared" si="490"/>
        <v>0</v>
      </c>
      <c r="P914" s="90">
        <f t="shared" si="490"/>
        <v>0</v>
      </c>
      <c r="Q914" s="90">
        <f t="shared" si="490"/>
        <v>0</v>
      </c>
      <c r="R914" s="90">
        <f t="shared" si="490"/>
        <v>0</v>
      </c>
      <c r="S914" s="90">
        <f t="shared" si="490"/>
        <v>0</v>
      </c>
      <c r="T914" s="90">
        <f t="shared" ref="T914:AB914" si="491">SUM(T526,T720)</f>
        <v>0</v>
      </c>
      <c r="U914" s="90">
        <f t="shared" si="491"/>
        <v>0</v>
      </c>
      <c r="V914" s="90">
        <f t="shared" si="491"/>
        <v>0</v>
      </c>
      <c r="W914" s="90">
        <f t="shared" si="491"/>
        <v>0</v>
      </c>
      <c r="X914" s="90">
        <f t="shared" si="491"/>
        <v>0</v>
      </c>
      <c r="Y914" s="90">
        <f t="shared" si="491"/>
        <v>0</v>
      </c>
      <c r="Z914" s="90">
        <f t="shared" si="491"/>
        <v>0</v>
      </c>
      <c r="AA914" s="90">
        <f t="shared" si="491"/>
        <v>0</v>
      </c>
      <c r="AB914" s="90">
        <f t="shared" si="491"/>
        <v>0</v>
      </c>
      <c r="AC914" s="91">
        <f t="shared" si="486"/>
        <v>0</v>
      </c>
      <c r="AE914" s="476">
        <f t="shared" si="487"/>
        <v>0</v>
      </c>
      <c r="AG914" s="476">
        <f t="shared" si="482"/>
        <v>0</v>
      </c>
      <c r="AI914" s="476">
        <f t="shared" si="483"/>
        <v>0</v>
      </c>
      <c r="AK914" s="202"/>
    </row>
    <row r="915" spans="3:37" ht="12.75" customHeight="1" outlineLevel="1">
      <c r="D915" s="106" t="str">
        <f>'Line Items'!D1014</f>
        <v>[Rolling Stock - Vehicles Line 53]</v>
      </c>
      <c r="E915" s="89"/>
      <c r="F915" s="107" t="str">
        <f t="shared" si="296"/>
        <v>000 Veh Miles</v>
      </c>
      <c r="G915" s="90">
        <f t="shared" ref="G915:S915" si="492">SUM(G527,G721)</f>
        <v>0</v>
      </c>
      <c r="H915" s="90">
        <f t="shared" si="492"/>
        <v>0</v>
      </c>
      <c r="I915" s="90">
        <f t="shared" si="492"/>
        <v>0</v>
      </c>
      <c r="J915" s="90">
        <f t="shared" si="492"/>
        <v>0</v>
      </c>
      <c r="K915" s="90">
        <f t="shared" si="492"/>
        <v>0</v>
      </c>
      <c r="L915" s="90">
        <f t="shared" si="492"/>
        <v>0</v>
      </c>
      <c r="M915" s="90">
        <f t="shared" si="492"/>
        <v>0</v>
      </c>
      <c r="N915" s="90">
        <f t="shared" si="492"/>
        <v>0</v>
      </c>
      <c r="O915" s="90">
        <f t="shared" si="492"/>
        <v>0</v>
      </c>
      <c r="P915" s="90">
        <f t="shared" si="492"/>
        <v>0</v>
      </c>
      <c r="Q915" s="90">
        <f t="shared" si="492"/>
        <v>0</v>
      </c>
      <c r="R915" s="90">
        <f t="shared" si="492"/>
        <v>0</v>
      </c>
      <c r="S915" s="90">
        <f t="shared" si="492"/>
        <v>0</v>
      </c>
      <c r="T915" s="90">
        <f t="shared" ref="T915:AB915" si="493">SUM(T527,T721)</f>
        <v>0</v>
      </c>
      <c r="U915" s="90">
        <f t="shared" si="493"/>
        <v>0</v>
      </c>
      <c r="V915" s="90">
        <f t="shared" si="493"/>
        <v>0</v>
      </c>
      <c r="W915" s="90">
        <f t="shared" si="493"/>
        <v>0</v>
      </c>
      <c r="X915" s="90">
        <f t="shared" si="493"/>
        <v>0</v>
      </c>
      <c r="Y915" s="90">
        <f t="shared" si="493"/>
        <v>0</v>
      </c>
      <c r="Z915" s="90">
        <f t="shared" si="493"/>
        <v>0</v>
      </c>
      <c r="AA915" s="90">
        <f t="shared" si="493"/>
        <v>0</v>
      </c>
      <c r="AB915" s="90">
        <f t="shared" si="493"/>
        <v>0</v>
      </c>
      <c r="AC915" s="91">
        <f t="shared" si="486"/>
        <v>0</v>
      </c>
      <c r="AE915" s="476">
        <f t="shared" si="487"/>
        <v>0</v>
      </c>
      <c r="AG915" s="476">
        <f t="shared" si="482"/>
        <v>0</v>
      </c>
      <c r="AI915" s="476">
        <f t="shared" si="483"/>
        <v>0</v>
      </c>
      <c r="AK915" s="202"/>
    </row>
    <row r="916" spans="3:37" ht="12.75" customHeight="1" outlineLevel="1">
      <c r="D916" s="106" t="str">
        <f>'Line Items'!D1015</f>
        <v>[Rolling Stock - Vehicles Line 54]</v>
      </c>
      <c r="E916" s="89"/>
      <c r="F916" s="107" t="str">
        <f t="shared" si="296"/>
        <v>000 Veh Miles</v>
      </c>
      <c r="G916" s="90">
        <f t="shared" ref="G916:S916" si="494">SUM(G528,G722)</f>
        <v>0</v>
      </c>
      <c r="H916" s="90">
        <f t="shared" si="494"/>
        <v>0</v>
      </c>
      <c r="I916" s="90">
        <f t="shared" si="494"/>
        <v>0</v>
      </c>
      <c r="J916" s="90">
        <f t="shared" si="494"/>
        <v>0</v>
      </c>
      <c r="K916" s="90">
        <f t="shared" si="494"/>
        <v>0</v>
      </c>
      <c r="L916" s="90">
        <f t="shared" si="494"/>
        <v>0</v>
      </c>
      <c r="M916" s="90">
        <f t="shared" si="494"/>
        <v>0</v>
      </c>
      <c r="N916" s="90">
        <f t="shared" si="494"/>
        <v>0</v>
      </c>
      <c r="O916" s="90">
        <f t="shared" si="494"/>
        <v>0</v>
      </c>
      <c r="P916" s="90">
        <f t="shared" si="494"/>
        <v>0</v>
      </c>
      <c r="Q916" s="90">
        <f t="shared" si="494"/>
        <v>0</v>
      </c>
      <c r="R916" s="90">
        <f t="shared" si="494"/>
        <v>0</v>
      </c>
      <c r="S916" s="90">
        <f t="shared" si="494"/>
        <v>0</v>
      </c>
      <c r="T916" s="90">
        <f t="shared" ref="T916:AB916" si="495">SUM(T528,T722)</f>
        <v>0</v>
      </c>
      <c r="U916" s="90">
        <f t="shared" si="495"/>
        <v>0</v>
      </c>
      <c r="V916" s="90">
        <f t="shared" si="495"/>
        <v>0</v>
      </c>
      <c r="W916" s="90">
        <f t="shared" si="495"/>
        <v>0</v>
      </c>
      <c r="X916" s="90">
        <f t="shared" si="495"/>
        <v>0</v>
      </c>
      <c r="Y916" s="90">
        <f t="shared" si="495"/>
        <v>0</v>
      </c>
      <c r="Z916" s="90">
        <f t="shared" si="495"/>
        <v>0</v>
      </c>
      <c r="AA916" s="90">
        <f t="shared" si="495"/>
        <v>0</v>
      </c>
      <c r="AB916" s="90">
        <f t="shared" si="495"/>
        <v>0</v>
      </c>
      <c r="AC916" s="91">
        <f t="shared" si="486"/>
        <v>0</v>
      </c>
      <c r="AE916" s="476">
        <f t="shared" si="487"/>
        <v>0</v>
      </c>
      <c r="AG916" s="476">
        <f t="shared" si="482"/>
        <v>0</v>
      </c>
      <c r="AI916" s="476">
        <f t="shared" si="483"/>
        <v>0</v>
      </c>
      <c r="AK916" s="202"/>
    </row>
    <row r="917" spans="3:37" ht="12.75" customHeight="1" outlineLevel="1">
      <c r="D917" s="106" t="str">
        <f>'Line Items'!D1016</f>
        <v>[Rolling Stock - Vehicles Line 55]</v>
      </c>
      <c r="E917" s="89"/>
      <c r="F917" s="107" t="str">
        <f t="shared" si="296"/>
        <v>000 Veh Miles</v>
      </c>
      <c r="G917" s="90">
        <f t="shared" ref="G917:S917" si="496">SUM(G529,G723)</f>
        <v>0</v>
      </c>
      <c r="H917" s="90">
        <f t="shared" si="496"/>
        <v>0</v>
      </c>
      <c r="I917" s="90">
        <f t="shared" si="496"/>
        <v>0</v>
      </c>
      <c r="J917" s="90">
        <f t="shared" si="496"/>
        <v>0</v>
      </c>
      <c r="K917" s="90">
        <f t="shared" si="496"/>
        <v>0</v>
      </c>
      <c r="L917" s="90">
        <f t="shared" si="496"/>
        <v>0</v>
      </c>
      <c r="M917" s="90">
        <f t="shared" si="496"/>
        <v>0</v>
      </c>
      <c r="N917" s="90">
        <f t="shared" si="496"/>
        <v>0</v>
      </c>
      <c r="O917" s="90">
        <f t="shared" si="496"/>
        <v>0</v>
      </c>
      <c r="P917" s="90">
        <f t="shared" si="496"/>
        <v>0</v>
      </c>
      <c r="Q917" s="90">
        <f t="shared" si="496"/>
        <v>0</v>
      </c>
      <c r="R917" s="90">
        <f t="shared" si="496"/>
        <v>0</v>
      </c>
      <c r="S917" s="90">
        <f t="shared" si="496"/>
        <v>0</v>
      </c>
      <c r="T917" s="90">
        <f t="shared" ref="T917:AB917" si="497">SUM(T529,T723)</f>
        <v>0</v>
      </c>
      <c r="U917" s="90">
        <f t="shared" si="497"/>
        <v>0</v>
      </c>
      <c r="V917" s="90">
        <f t="shared" si="497"/>
        <v>0</v>
      </c>
      <c r="W917" s="90">
        <f t="shared" si="497"/>
        <v>0</v>
      </c>
      <c r="X917" s="90">
        <f t="shared" si="497"/>
        <v>0</v>
      </c>
      <c r="Y917" s="90">
        <f t="shared" si="497"/>
        <v>0</v>
      </c>
      <c r="Z917" s="90">
        <f t="shared" si="497"/>
        <v>0</v>
      </c>
      <c r="AA917" s="90">
        <f t="shared" si="497"/>
        <v>0</v>
      </c>
      <c r="AB917" s="90">
        <f t="shared" si="497"/>
        <v>0</v>
      </c>
      <c r="AC917" s="91">
        <f t="shared" si="486"/>
        <v>0</v>
      </c>
      <c r="AE917" s="476">
        <f t="shared" si="487"/>
        <v>0</v>
      </c>
      <c r="AG917" s="476">
        <f t="shared" si="482"/>
        <v>0</v>
      </c>
      <c r="AI917" s="476">
        <f t="shared" si="483"/>
        <v>0</v>
      </c>
      <c r="AK917" s="202"/>
    </row>
    <row r="918" spans="3:37" ht="12.75" customHeight="1" outlineLevel="1">
      <c r="D918" s="106" t="str">
        <f>'Line Items'!D1017</f>
        <v>[Rolling Stock - Vehicles Line 56]</v>
      </c>
      <c r="E918" s="89"/>
      <c r="F918" s="107" t="str">
        <f t="shared" si="296"/>
        <v>000 Veh Miles</v>
      </c>
      <c r="G918" s="90">
        <f t="shared" ref="G918:S918" si="498">SUM(G530,G724)</f>
        <v>0</v>
      </c>
      <c r="H918" s="90">
        <f t="shared" si="498"/>
        <v>0</v>
      </c>
      <c r="I918" s="90">
        <f t="shared" si="498"/>
        <v>0</v>
      </c>
      <c r="J918" s="90">
        <f t="shared" si="498"/>
        <v>0</v>
      </c>
      <c r="K918" s="90">
        <f t="shared" si="498"/>
        <v>0</v>
      </c>
      <c r="L918" s="90">
        <f t="shared" si="498"/>
        <v>0</v>
      </c>
      <c r="M918" s="90">
        <f t="shared" si="498"/>
        <v>0</v>
      </c>
      <c r="N918" s="90">
        <f t="shared" si="498"/>
        <v>0</v>
      </c>
      <c r="O918" s="90">
        <f t="shared" si="498"/>
        <v>0</v>
      </c>
      <c r="P918" s="90">
        <f t="shared" si="498"/>
        <v>0</v>
      </c>
      <c r="Q918" s="90">
        <f t="shared" si="498"/>
        <v>0</v>
      </c>
      <c r="R918" s="90">
        <f t="shared" si="498"/>
        <v>0</v>
      </c>
      <c r="S918" s="90">
        <f t="shared" si="498"/>
        <v>0</v>
      </c>
      <c r="T918" s="90">
        <f t="shared" ref="T918:AB918" si="499">SUM(T530,T724)</f>
        <v>0</v>
      </c>
      <c r="U918" s="90">
        <f t="shared" si="499"/>
        <v>0</v>
      </c>
      <c r="V918" s="90">
        <f t="shared" si="499"/>
        <v>0</v>
      </c>
      <c r="W918" s="90">
        <f t="shared" si="499"/>
        <v>0</v>
      </c>
      <c r="X918" s="90">
        <f t="shared" si="499"/>
        <v>0</v>
      </c>
      <c r="Y918" s="90">
        <f t="shared" si="499"/>
        <v>0</v>
      </c>
      <c r="Z918" s="90">
        <f t="shared" si="499"/>
        <v>0</v>
      </c>
      <c r="AA918" s="90">
        <f t="shared" si="499"/>
        <v>0</v>
      </c>
      <c r="AB918" s="90">
        <f t="shared" si="499"/>
        <v>0</v>
      </c>
      <c r="AC918" s="91">
        <f t="shared" si="486"/>
        <v>0</v>
      </c>
      <c r="AE918" s="476">
        <f t="shared" si="487"/>
        <v>0</v>
      </c>
      <c r="AG918" s="476">
        <f t="shared" si="482"/>
        <v>0</v>
      </c>
      <c r="AI918" s="476">
        <f t="shared" si="483"/>
        <v>0</v>
      </c>
      <c r="AK918" s="202"/>
    </row>
    <row r="919" spans="3:37" ht="12.75" customHeight="1" outlineLevel="1">
      <c r="D919" s="106" t="str">
        <f>'Line Items'!D1018</f>
        <v>[Rolling Stock - Vehicles Line 57]</v>
      </c>
      <c r="E919" s="89"/>
      <c r="F919" s="107" t="str">
        <f t="shared" si="296"/>
        <v>000 Veh Miles</v>
      </c>
      <c r="G919" s="90">
        <f t="shared" ref="G919:S919" si="500">SUM(G531,G725)</f>
        <v>0</v>
      </c>
      <c r="H919" s="90">
        <f t="shared" si="500"/>
        <v>0</v>
      </c>
      <c r="I919" s="90">
        <f t="shared" si="500"/>
        <v>0</v>
      </c>
      <c r="J919" s="90">
        <f t="shared" si="500"/>
        <v>0</v>
      </c>
      <c r="K919" s="90">
        <f t="shared" si="500"/>
        <v>0</v>
      </c>
      <c r="L919" s="90">
        <f t="shared" si="500"/>
        <v>0</v>
      </c>
      <c r="M919" s="90">
        <f t="shared" si="500"/>
        <v>0</v>
      </c>
      <c r="N919" s="90">
        <f t="shared" si="500"/>
        <v>0</v>
      </c>
      <c r="O919" s="90">
        <f t="shared" si="500"/>
        <v>0</v>
      </c>
      <c r="P919" s="90">
        <f t="shared" si="500"/>
        <v>0</v>
      </c>
      <c r="Q919" s="90">
        <f t="shared" si="500"/>
        <v>0</v>
      </c>
      <c r="R919" s="90">
        <f t="shared" si="500"/>
        <v>0</v>
      </c>
      <c r="S919" s="90">
        <f t="shared" si="500"/>
        <v>0</v>
      </c>
      <c r="T919" s="90">
        <f t="shared" ref="T919:AB919" si="501">SUM(T531,T725)</f>
        <v>0</v>
      </c>
      <c r="U919" s="90">
        <f t="shared" si="501"/>
        <v>0</v>
      </c>
      <c r="V919" s="90">
        <f t="shared" si="501"/>
        <v>0</v>
      </c>
      <c r="W919" s="90">
        <f t="shared" si="501"/>
        <v>0</v>
      </c>
      <c r="X919" s="90">
        <f t="shared" si="501"/>
        <v>0</v>
      </c>
      <c r="Y919" s="90">
        <f t="shared" si="501"/>
        <v>0</v>
      </c>
      <c r="Z919" s="90">
        <f t="shared" si="501"/>
        <v>0</v>
      </c>
      <c r="AA919" s="90">
        <f t="shared" si="501"/>
        <v>0</v>
      </c>
      <c r="AB919" s="90">
        <f t="shared" si="501"/>
        <v>0</v>
      </c>
      <c r="AC919" s="91">
        <f t="shared" si="486"/>
        <v>0</v>
      </c>
      <c r="AE919" s="476">
        <f t="shared" si="487"/>
        <v>0</v>
      </c>
      <c r="AG919" s="476">
        <f t="shared" si="482"/>
        <v>0</v>
      </c>
      <c r="AI919" s="476">
        <f t="shared" si="483"/>
        <v>0</v>
      </c>
      <c r="AK919" s="202"/>
    </row>
    <row r="920" spans="3:37" ht="12.75" customHeight="1" outlineLevel="1">
      <c r="D920" s="106" t="str">
        <f>'Line Items'!D1019</f>
        <v>[Rolling Stock - Vehicles Line 58]</v>
      </c>
      <c r="E920" s="89"/>
      <c r="F920" s="107" t="str">
        <f t="shared" si="296"/>
        <v>000 Veh Miles</v>
      </c>
      <c r="G920" s="90">
        <f t="shared" ref="G920:S920" si="502">SUM(G532,G726)</f>
        <v>0</v>
      </c>
      <c r="H920" s="90">
        <f t="shared" si="502"/>
        <v>0</v>
      </c>
      <c r="I920" s="90">
        <f t="shared" si="502"/>
        <v>0</v>
      </c>
      <c r="J920" s="90">
        <f t="shared" si="502"/>
        <v>0</v>
      </c>
      <c r="K920" s="90">
        <f t="shared" si="502"/>
        <v>0</v>
      </c>
      <c r="L920" s="90">
        <f t="shared" si="502"/>
        <v>0</v>
      </c>
      <c r="M920" s="90">
        <f t="shared" si="502"/>
        <v>0</v>
      </c>
      <c r="N920" s="90">
        <f t="shared" si="502"/>
        <v>0</v>
      </c>
      <c r="O920" s="90">
        <f t="shared" si="502"/>
        <v>0</v>
      </c>
      <c r="P920" s="90">
        <f t="shared" si="502"/>
        <v>0</v>
      </c>
      <c r="Q920" s="90">
        <f t="shared" si="502"/>
        <v>0</v>
      </c>
      <c r="R920" s="90">
        <f t="shared" si="502"/>
        <v>0</v>
      </c>
      <c r="S920" s="90">
        <f t="shared" si="502"/>
        <v>0</v>
      </c>
      <c r="T920" s="90">
        <f t="shared" ref="T920:AB920" si="503">SUM(T532,T726)</f>
        <v>0</v>
      </c>
      <c r="U920" s="90">
        <f t="shared" si="503"/>
        <v>0</v>
      </c>
      <c r="V920" s="90">
        <f t="shared" si="503"/>
        <v>0</v>
      </c>
      <c r="W920" s="90">
        <f t="shared" si="503"/>
        <v>0</v>
      </c>
      <c r="X920" s="90">
        <f t="shared" si="503"/>
        <v>0</v>
      </c>
      <c r="Y920" s="90">
        <f t="shared" si="503"/>
        <v>0</v>
      </c>
      <c r="Z920" s="90">
        <f t="shared" si="503"/>
        <v>0</v>
      </c>
      <c r="AA920" s="90">
        <f t="shared" si="503"/>
        <v>0</v>
      </c>
      <c r="AB920" s="90">
        <f t="shared" si="503"/>
        <v>0</v>
      </c>
      <c r="AC920" s="91">
        <f t="shared" si="486"/>
        <v>0</v>
      </c>
      <c r="AE920" s="476">
        <f t="shared" si="487"/>
        <v>0</v>
      </c>
      <c r="AG920" s="476">
        <f t="shared" si="482"/>
        <v>0</v>
      </c>
      <c r="AI920" s="476">
        <f t="shared" si="483"/>
        <v>0</v>
      </c>
      <c r="AK920" s="202"/>
    </row>
    <row r="921" spans="3:37" ht="12.75" customHeight="1" outlineLevel="1">
      <c r="D921" s="106" t="str">
        <f>'Line Items'!D1020</f>
        <v>[Rolling Stock - Vehicles Line 59]</v>
      </c>
      <c r="E921" s="89"/>
      <c r="F921" s="107" t="str">
        <f t="shared" si="296"/>
        <v>000 Veh Miles</v>
      </c>
      <c r="G921" s="90">
        <f t="shared" ref="G921:S921" si="504">SUM(G533,G727)</f>
        <v>0</v>
      </c>
      <c r="H921" s="90">
        <f t="shared" si="504"/>
        <v>0</v>
      </c>
      <c r="I921" s="90">
        <f t="shared" si="504"/>
        <v>0</v>
      </c>
      <c r="J921" s="90">
        <f t="shared" si="504"/>
        <v>0</v>
      </c>
      <c r="K921" s="90">
        <f t="shared" si="504"/>
        <v>0</v>
      </c>
      <c r="L921" s="90">
        <f t="shared" si="504"/>
        <v>0</v>
      </c>
      <c r="M921" s="90">
        <f t="shared" si="504"/>
        <v>0</v>
      </c>
      <c r="N921" s="90">
        <f t="shared" si="504"/>
        <v>0</v>
      </c>
      <c r="O921" s="90">
        <f t="shared" si="504"/>
        <v>0</v>
      </c>
      <c r="P921" s="90">
        <f t="shared" si="504"/>
        <v>0</v>
      </c>
      <c r="Q921" s="90">
        <f t="shared" si="504"/>
        <v>0</v>
      </c>
      <c r="R921" s="90">
        <f t="shared" si="504"/>
        <v>0</v>
      </c>
      <c r="S921" s="90">
        <f t="shared" si="504"/>
        <v>0</v>
      </c>
      <c r="T921" s="90">
        <f t="shared" ref="T921:AB921" si="505">SUM(T533,T727)</f>
        <v>0</v>
      </c>
      <c r="U921" s="90">
        <f t="shared" si="505"/>
        <v>0</v>
      </c>
      <c r="V921" s="90">
        <f t="shared" si="505"/>
        <v>0</v>
      </c>
      <c r="W921" s="90">
        <f t="shared" si="505"/>
        <v>0</v>
      </c>
      <c r="X921" s="90">
        <f t="shared" si="505"/>
        <v>0</v>
      </c>
      <c r="Y921" s="90">
        <f t="shared" si="505"/>
        <v>0</v>
      </c>
      <c r="Z921" s="90">
        <f t="shared" si="505"/>
        <v>0</v>
      </c>
      <c r="AA921" s="90">
        <f t="shared" si="505"/>
        <v>0</v>
      </c>
      <c r="AB921" s="90">
        <f t="shared" si="505"/>
        <v>0</v>
      </c>
      <c r="AC921" s="91">
        <f t="shared" si="486"/>
        <v>0</v>
      </c>
      <c r="AE921" s="476">
        <f t="shared" si="487"/>
        <v>0</v>
      </c>
      <c r="AG921" s="476">
        <f t="shared" si="482"/>
        <v>0</v>
      </c>
      <c r="AI921" s="476">
        <f t="shared" si="483"/>
        <v>0</v>
      </c>
      <c r="AK921" s="202"/>
    </row>
    <row r="922" spans="3:37" ht="12.75" customHeight="1" outlineLevel="1">
      <c r="D922" s="117" t="str">
        <f>'Line Items'!D1021</f>
        <v>[Rolling Stock - Vehicles Line 60]</v>
      </c>
      <c r="E922" s="175"/>
      <c r="F922" s="118" t="str">
        <f>F921</f>
        <v>000 Veh Miles</v>
      </c>
      <c r="G922" s="94">
        <f t="shared" ref="G922:AB922" si="506">SUM(G534,G728)</f>
        <v>0</v>
      </c>
      <c r="H922" s="94">
        <f t="shared" si="506"/>
        <v>0</v>
      </c>
      <c r="I922" s="94">
        <f t="shared" si="506"/>
        <v>0</v>
      </c>
      <c r="J922" s="94">
        <f t="shared" si="506"/>
        <v>0</v>
      </c>
      <c r="K922" s="94">
        <f t="shared" si="506"/>
        <v>0</v>
      </c>
      <c r="L922" s="94">
        <f t="shared" si="506"/>
        <v>0</v>
      </c>
      <c r="M922" s="94">
        <f t="shared" si="506"/>
        <v>0</v>
      </c>
      <c r="N922" s="94">
        <f t="shared" si="506"/>
        <v>0</v>
      </c>
      <c r="O922" s="94">
        <f t="shared" si="506"/>
        <v>0</v>
      </c>
      <c r="P922" s="94">
        <f t="shared" si="506"/>
        <v>0</v>
      </c>
      <c r="Q922" s="94">
        <f t="shared" si="506"/>
        <v>0</v>
      </c>
      <c r="R922" s="94">
        <f t="shared" si="506"/>
        <v>0</v>
      </c>
      <c r="S922" s="94">
        <f t="shared" si="506"/>
        <v>0</v>
      </c>
      <c r="T922" s="94">
        <f t="shared" si="506"/>
        <v>0</v>
      </c>
      <c r="U922" s="94">
        <f t="shared" si="506"/>
        <v>0</v>
      </c>
      <c r="V922" s="94">
        <f t="shared" si="506"/>
        <v>0</v>
      </c>
      <c r="W922" s="94">
        <f t="shared" si="506"/>
        <v>0</v>
      </c>
      <c r="X922" s="94">
        <f t="shared" si="506"/>
        <v>0</v>
      </c>
      <c r="Y922" s="94">
        <f t="shared" si="506"/>
        <v>0</v>
      </c>
      <c r="Z922" s="94">
        <f t="shared" si="506"/>
        <v>0</v>
      </c>
      <c r="AA922" s="94">
        <f t="shared" si="506"/>
        <v>0</v>
      </c>
      <c r="AB922" s="94">
        <f t="shared" si="506"/>
        <v>0</v>
      </c>
      <c r="AC922" s="95">
        <f t="shared" ref="AC922" si="507">SUM(AC534,AC728)</f>
        <v>0</v>
      </c>
      <c r="AE922" s="477">
        <f t="shared" ref="AE922" si="508">SUM(AE534,AE728)</f>
        <v>0</v>
      </c>
      <c r="AG922" s="477">
        <f t="shared" ref="AG922" si="509">SUM(AG534,AG728)</f>
        <v>0</v>
      </c>
      <c r="AI922" s="477">
        <f t="shared" ref="AI922" si="510">SUM(AI534,AI728)</f>
        <v>0</v>
      </c>
      <c r="AK922" s="195"/>
    </row>
    <row r="923" spans="3:37" ht="12.75" customHeight="1" outlineLevel="1">
      <c r="G923" s="90"/>
      <c r="H923" s="90"/>
      <c r="I923" s="90"/>
      <c r="J923" s="90"/>
      <c r="K923" s="90"/>
      <c r="L923" s="90"/>
      <c r="M923" s="90"/>
      <c r="N923" s="90"/>
      <c r="O923" s="90"/>
      <c r="P923" s="90"/>
      <c r="Q923" s="90"/>
      <c r="R923" s="90"/>
      <c r="S923" s="90"/>
      <c r="T923" s="90"/>
      <c r="U923" s="90"/>
      <c r="V923" s="90"/>
      <c r="W923" s="90"/>
      <c r="X923" s="90"/>
      <c r="Y923" s="90"/>
      <c r="Z923" s="90"/>
      <c r="AA923" s="90"/>
      <c r="AB923" s="90"/>
      <c r="AC923" s="90"/>
      <c r="AE923" s="90"/>
      <c r="AG923" s="90"/>
      <c r="AI923" s="90"/>
    </row>
    <row r="924" spans="3:37" ht="12.75" customHeight="1" outlineLevel="1">
      <c r="D924" s="216" t="str">
        <f>C862</f>
        <v>Total Vehicle Mileage</v>
      </c>
      <c r="E924" s="217"/>
      <c r="F924" s="218" t="str">
        <f>F922</f>
        <v>000 Veh Miles</v>
      </c>
      <c r="G924" s="219">
        <f t="shared" ref="G924:AB924" si="511">SUM(G863:G922)</f>
        <v>0</v>
      </c>
      <c r="H924" s="219">
        <f t="shared" si="511"/>
        <v>0</v>
      </c>
      <c r="I924" s="219">
        <f t="shared" si="511"/>
        <v>0</v>
      </c>
      <c r="J924" s="219">
        <f t="shared" si="511"/>
        <v>0</v>
      </c>
      <c r="K924" s="219">
        <f t="shared" si="511"/>
        <v>0</v>
      </c>
      <c r="L924" s="219">
        <f t="shared" si="511"/>
        <v>0</v>
      </c>
      <c r="M924" s="219">
        <f t="shared" si="511"/>
        <v>0</v>
      </c>
      <c r="N924" s="219">
        <f t="shared" si="511"/>
        <v>0</v>
      </c>
      <c r="O924" s="219">
        <f t="shared" si="511"/>
        <v>0</v>
      </c>
      <c r="P924" s="219">
        <f t="shared" si="511"/>
        <v>0</v>
      </c>
      <c r="Q924" s="219">
        <f t="shared" si="511"/>
        <v>0</v>
      </c>
      <c r="R924" s="219">
        <f t="shared" si="511"/>
        <v>0</v>
      </c>
      <c r="S924" s="219">
        <f t="shared" si="511"/>
        <v>0</v>
      </c>
      <c r="T924" s="219">
        <f t="shared" si="511"/>
        <v>0</v>
      </c>
      <c r="U924" s="219">
        <f t="shared" si="511"/>
        <v>0</v>
      </c>
      <c r="V924" s="219">
        <f t="shared" si="511"/>
        <v>0</v>
      </c>
      <c r="W924" s="219">
        <f t="shared" si="511"/>
        <v>0</v>
      </c>
      <c r="X924" s="219">
        <f t="shared" si="511"/>
        <v>0</v>
      </c>
      <c r="Y924" s="219">
        <f t="shared" si="511"/>
        <v>0</v>
      </c>
      <c r="Z924" s="219">
        <f t="shared" si="511"/>
        <v>0</v>
      </c>
      <c r="AA924" s="219">
        <f t="shared" si="511"/>
        <v>0</v>
      </c>
      <c r="AB924" s="219">
        <f t="shared" si="511"/>
        <v>0</v>
      </c>
      <c r="AC924" s="220">
        <f t="shared" ref="AC924" si="512">SUM(AC863:AC922)</f>
        <v>0</v>
      </c>
      <c r="AE924" s="509">
        <f t="shared" ref="AE924" si="513">SUM(AE863:AE922)</f>
        <v>0</v>
      </c>
      <c r="AG924" s="509">
        <f t="shared" ref="AG924" si="514">SUM(AG863:AG922)</f>
        <v>0</v>
      </c>
      <c r="AI924" s="509">
        <f t="shared" ref="AI924" si="515">SUM(AI863:AI922)</f>
        <v>0</v>
      </c>
      <c r="AK924" s="222"/>
    </row>
    <row r="925" spans="3:37" ht="12.75" customHeight="1" outlineLevel="1">
      <c r="G925" s="90"/>
      <c r="H925" s="90"/>
      <c r="I925" s="90"/>
      <c r="J925" s="90"/>
      <c r="K925" s="90"/>
      <c r="L925" s="90"/>
      <c r="M925" s="90"/>
      <c r="N925" s="90"/>
      <c r="O925" s="90"/>
      <c r="P925" s="90"/>
      <c r="Q925" s="90"/>
      <c r="R925" s="90"/>
      <c r="S925" s="90"/>
      <c r="T925" s="90"/>
      <c r="U925" s="90"/>
      <c r="V925" s="90"/>
      <c r="W925" s="90"/>
      <c r="X925" s="90"/>
      <c r="Y925" s="90"/>
      <c r="Z925" s="90"/>
      <c r="AA925" s="90"/>
      <c r="AB925" s="90"/>
      <c r="AC925" s="90"/>
      <c r="AE925" s="90"/>
      <c r="AG925" s="90"/>
      <c r="AI925" s="90"/>
    </row>
    <row r="926" spans="3:37" ht="12.75" customHeight="1" outlineLevel="1">
      <c r="C926" s="138" t="s">
        <v>479</v>
      </c>
      <c r="G926" s="90"/>
      <c r="H926" s="90"/>
      <c r="I926" s="90"/>
      <c r="J926" s="90"/>
      <c r="K926" s="90"/>
      <c r="L926" s="90"/>
      <c r="M926" s="90"/>
      <c r="N926" s="90"/>
      <c r="O926" s="90"/>
      <c r="P926" s="90"/>
      <c r="Q926" s="90"/>
      <c r="R926" s="90"/>
      <c r="S926" s="90"/>
      <c r="T926" s="90"/>
      <c r="U926" s="90"/>
      <c r="V926" s="90"/>
      <c r="W926" s="90"/>
      <c r="X926" s="90"/>
      <c r="Y926" s="90"/>
      <c r="Z926" s="90"/>
      <c r="AA926" s="90"/>
      <c r="AB926" s="90"/>
      <c r="AC926" s="90"/>
      <c r="AE926" s="90"/>
      <c r="AG926" s="90"/>
      <c r="AI926" s="90"/>
    </row>
    <row r="927" spans="3:37" ht="12.75" customHeight="1" outlineLevel="1">
      <c r="D927" s="100" t="str">
        <f>'Line Items'!D1025</f>
        <v>ME202 - Class 150/1 Angel Trains</v>
      </c>
      <c r="E927" s="85"/>
      <c r="F927" s="101" t="s">
        <v>470</v>
      </c>
      <c r="G927" s="86">
        <f t="shared" ref="G927:AC927" si="516">SUM(G539,G733)</f>
        <v>0</v>
      </c>
      <c r="H927" s="86">
        <f t="shared" si="516"/>
        <v>0</v>
      </c>
      <c r="I927" s="86">
        <f t="shared" si="516"/>
        <v>0</v>
      </c>
      <c r="J927" s="86">
        <f t="shared" si="516"/>
        <v>0</v>
      </c>
      <c r="K927" s="86">
        <f t="shared" si="516"/>
        <v>0</v>
      </c>
      <c r="L927" s="86">
        <f t="shared" si="516"/>
        <v>0</v>
      </c>
      <c r="M927" s="86">
        <f t="shared" si="516"/>
        <v>0</v>
      </c>
      <c r="N927" s="86">
        <f t="shared" si="516"/>
        <v>0</v>
      </c>
      <c r="O927" s="86">
        <f t="shared" si="516"/>
        <v>0</v>
      </c>
      <c r="P927" s="86">
        <f t="shared" si="516"/>
        <v>0</v>
      </c>
      <c r="Q927" s="86">
        <f t="shared" si="516"/>
        <v>0</v>
      </c>
      <c r="R927" s="86">
        <f t="shared" si="516"/>
        <v>0</v>
      </c>
      <c r="S927" s="86">
        <f t="shared" si="516"/>
        <v>0</v>
      </c>
      <c r="T927" s="86">
        <f t="shared" si="516"/>
        <v>0</v>
      </c>
      <c r="U927" s="86">
        <f t="shared" si="516"/>
        <v>0</v>
      </c>
      <c r="V927" s="86">
        <f t="shared" si="516"/>
        <v>0</v>
      </c>
      <c r="W927" s="86">
        <f t="shared" si="516"/>
        <v>0</v>
      </c>
      <c r="X927" s="86">
        <f t="shared" si="516"/>
        <v>0</v>
      </c>
      <c r="Y927" s="86">
        <f t="shared" si="516"/>
        <v>0</v>
      </c>
      <c r="Z927" s="86">
        <f t="shared" si="516"/>
        <v>0</v>
      </c>
      <c r="AA927" s="86">
        <f t="shared" si="516"/>
        <v>0</v>
      </c>
      <c r="AB927" s="86">
        <f t="shared" si="516"/>
        <v>0</v>
      </c>
      <c r="AC927" s="87">
        <f t="shared" si="516"/>
        <v>0</v>
      </c>
      <c r="AE927" s="475">
        <f t="shared" ref="AE927:AE973" si="517">SUM(AE539,AE733)</f>
        <v>0</v>
      </c>
      <c r="AG927" s="475">
        <f t="shared" ref="AG927" si="518">SUM(AG539,AG733)</f>
        <v>0</v>
      </c>
      <c r="AI927" s="475">
        <f t="shared" ref="AI927" si="519">SUM(AI539,AI733)</f>
        <v>0</v>
      </c>
      <c r="AK927" s="201"/>
    </row>
    <row r="928" spans="3:37" ht="12.75" customHeight="1" outlineLevel="1">
      <c r="D928" s="106" t="str">
        <f>'Line Items'!D1026</f>
        <v>ME203 - Class 153/1 Porterbrook</v>
      </c>
      <c r="E928" s="89"/>
      <c r="F928" s="107" t="str">
        <f t="shared" ref="F928:F985" si="520">F927</f>
        <v>000 Unit Miles</v>
      </c>
      <c r="G928" s="90">
        <f t="shared" ref="G928:AC928" si="521">SUM(G540,G734)</f>
        <v>0</v>
      </c>
      <c r="H928" s="90">
        <f t="shared" si="521"/>
        <v>0</v>
      </c>
      <c r="I928" s="90">
        <f t="shared" si="521"/>
        <v>0</v>
      </c>
      <c r="J928" s="90">
        <f t="shared" si="521"/>
        <v>0</v>
      </c>
      <c r="K928" s="90">
        <f t="shared" si="521"/>
        <v>0</v>
      </c>
      <c r="L928" s="90">
        <f t="shared" si="521"/>
        <v>0</v>
      </c>
      <c r="M928" s="90">
        <f t="shared" si="521"/>
        <v>0</v>
      </c>
      <c r="N928" s="90">
        <f t="shared" si="521"/>
        <v>0</v>
      </c>
      <c r="O928" s="90">
        <f t="shared" si="521"/>
        <v>0</v>
      </c>
      <c r="P928" s="90">
        <f t="shared" si="521"/>
        <v>0</v>
      </c>
      <c r="Q928" s="90">
        <f t="shared" si="521"/>
        <v>0</v>
      </c>
      <c r="R928" s="90">
        <f t="shared" si="521"/>
        <v>0</v>
      </c>
      <c r="S928" s="90">
        <f t="shared" si="521"/>
        <v>0</v>
      </c>
      <c r="T928" s="90">
        <f t="shared" si="521"/>
        <v>0</v>
      </c>
      <c r="U928" s="90">
        <f t="shared" si="521"/>
        <v>0</v>
      </c>
      <c r="V928" s="90">
        <f t="shared" si="521"/>
        <v>0</v>
      </c>
      <c r="W928" s="90">
        <f t="shared" si="521"/>
        <v>0</v>
      </c>
      <c r="X928" s="90">
        <f t="shared" si="521"/>
        <v>0</v>
      </c>
      <c r="Y928" s="90">
        <f t="shared" si="521"/>
        <v>0</v>
      </c>
      <c r="Z928" s="90">
        <f t="shared" si="521"/>
        <v>0</v>
      </c>
      <c r="AA928" s="90">
        <f t="shared" si="521"/>
        <v>0</v>
      </c>
      <c r="AB928" s="90">
        <f t="shared" si="521"/>
        <v>0</v>
      </c>
      <c r="AC928" s="91">
        <f t="shared" si="521"/>
        <v>0</v>
      </c>
      <c r="AE928" s="476">
        <f t="shared" si="517"/>
        <v>0</v>
      </c>
      <c r="AG928" s="476">
        <f t="shared" ref="AG928" si="522">SUM(AG540,AG734)</f>
        <v>0</v>
      </c>
      <c r="AI928" s="476">
        <f t="shared" ref="AI928" si="523">SUM(AI540,AI734)</f>
        <v>0</v>
      </c>
      <c r="AK928" s="202"/>
    </row>
    <row r="929" spans="4:37" ht="12.75" customHeight="1" outlineLevel="1">
      <c r="D929" s="106" t="str">
        <f>'Line Items'!D1027</f>
        <v>ME206 - Class 170/5 Porterbrook</v>
      </c>
      <c r="E929" s="89"/>
      <c r="F929" s="107" t="str">
        <f t="shared" si="520"/>
        <v>000 Unit Miles</v>
      </c>
      <c r="G929" s="90">
        <f t="shared" ref="G929:AC929" si="524">SUM(G541,G735)</f>
        <v>0</v>
      </c>
      <c r="H929" s="90">
        <f t="shared" si="524"/>
        <v>0</v>
      </c>
      <c r="I929" s="90">
        <f t="shared" si="524"/>
        <v>0</v>
      </c>
      <c r="J929" s="90">
        <f t="shared" si="524"/>
        <v>0</v>
      </c>
      <c r="K929" s="90">
        <f t="shared" si="524"/>
        <v>0</v>
      </c>
      <c r="L929" s="90">
        <f t="shared" si="524"/>
        <v>0</v>
      </c>
      <c r="M929" s="90">
        <f t="shared" si="524"/>
        <v>0</v>
      </c>
      <c r="N929" s="90">
        <f t="shared" si="524"/>
        <v>0</v>
      </c>
      <c r="O929" s="90">
        <f t="shared" si="524"/>
        <v>0</v>
      </c>
      <c r="P929" s="90">
        <f t="shared" si="524"/>
        <v>0</v>
      </c>
      <c r="Q929" s="90">
        <f t="shared" si="524"/>
        <v>0</v>
      </c>
      <c r="R929" s="90">
        <f t="shared" si="524"/>
        <v>0</v>
      </c>
      <c r="S929" s="90">
        <f t="shared" si="524"/>
        <v>0</v>
      </c>
      <c r="T929" s="90">
        <f t="shared" si="524"/>
        <v>0</v>
      </c>
      <c r="U929" s="90">
        <f t="shared" si="524"/>
        <v>0</v>
      </c>
      <c r="V929" s="90">
        <f t="shared" si="524"/>
        <v>0</v>
      </c>
      <c r="W929" s="90">
        <f t="shared" si="524"/>
        <v>0</v>
      </c>
      <c r="X929" s="90">
        <f t="shared" si="524"/>
        <v>0</v>
      </c>
      <c r="Y929" s="90">
        <f t="shared" si="524"/>
        <v>0</v>
      </c>
      <c r="Z929" s="90">
        <f t="shared" si="524"/>
        <v>0</v>
      </c>
      <c r="AA929" s="90">
        <f t="shared" si="524"/>
        <v>0</v>
      </c>
      <c r="AB929" s="90">
        <f t="shared" si="524"/>
        <v>0</v>
      </c>
      <c r="AC929" s="91">
        <f t="shared" si="524"/>
        <v>0</v>
      </c>
      <c r="AE929" s="476">
        <f t="shared" si="517"/>
        <v>0</v>
      </c>
      <c r="AG929" s="476">
        <f t="shared" ref="AG929" si="525">SUM(AG541,AG735)</f>
        <v>0</v>
      </c>
      <c r="AI929" s="476">
        <f t="shared" ref="AI929" si="526">SUM(AI541,AI735)</f>
        <v>0</v>
      </c>
      <c r="AK929" s="202"/>
    </row>
    <row r="930" spans="4:37" ht="12.75" customHeight="1" outlineLevel="1">
      <c r="D930" s="106" t="str">
        <f>'Line Items'!D1028</f>
        <v>ME207 - Class 170/6 Porterbrook</v>
      </c>
      <c r="E930" s="89"/>
      <c r="F930" s="107" t="str">
        <f t="shared" si="520"/>
        <v>000 Unit Miles</v>
      </c>
      <c r="G930" s="90">
        <f t="shared" ref="G930:AC930" si="527">SUM(G542,G736)</f>
        <v>0</v>
      </c>
      <c r="H930" s="90">
        <f t="shared" si="527"/>
        <v>0</v>
      </c>
      <c r="I930" s="90">
        <f t="shared" si="527"/>
        <v>0</v>
      </c>
      <c r="J930" s="90">
        <f t="shared" si="527"/>
        <v>0</v>
      </c>
      <c r="K930" s="90">
        <f t="shared" si="527"/>
        <v>0</v>
      </c>
      <c r="L930" s="90">
        <f t="shared" si="527"/>
        <v>0</v>
      </c>
      <c r="M930" s="90">
        <f t="shared" si="527"/>
        <v>0</v>
      </c>
      <c r="N930" s="90">
        <f t="shared" si="527"/>
        <v>0</v>
      </c>
      <c r="O930" s="90">
        <f t="shared" si="527"/>
        <v>0</v>
      </c>
      <c r="P930" s="90">
        <f t="shared" si="527"/>
        <v>0</v>
      </c>
      <c r="Q930" s="90">
        <f t="shared" si="527"/>
        <v>0</v>
      </c>
      <c r="R930" s="90">
        <f t="shared" si="527"/>
        <v>0</v>
      </c>
      <c r="S930" s="90">
        <f t="shared" si="527"/>
        <v>0</v>
      </c>
      <c r="T930" s="90">
        <f t="shared" si="527"/>
        <v>0</v>
      </c>
      <c r="U930" s="90">
        <f t="shared" si="527"/>
        <v>0</v>
      </c>
      <c r="V930" s="90">
        <f t="shared" si="527"/>
        <v>0</v>
      </c>
      <c r="W930" s="90">
        <f t="shared" si="527"/>
        <v>0</v>
      </c>
      <c r="X930" s="90">
        <f t="shared" si="527"/>
        <v>0</v>
      </c>
      <c r="Y930" s="90">
        <f t="shared" si="527"/>
        <v>0</v>
      </c>
      <c r="Z930" s="90">
        <f t="shared" si="527"/>
        <v>0</v>
      </c>
      <c r="AA930" s="90">
        <f t="shared" si="527"/>
        <v>0</v>
      </c>
      <c r="AB930" s="90">
        <f t="shared" si="527"/>
        <v>0</v>
      </c>
      <c r="AC930" s="91">
        <f t="shared" si="527"/>
        <v>0</v>
      </c>
      <c r="AE930" s="476">
        <f t="shared" si="517"/>
        <v>0</v>
      </c>
      <c r="AG930" s="476">
        <f t="shared" ref="AG930" si="528">SUM(AG542,AG736)</f>
        <v>0</v>
      </c>
      <c r="AI930" s="476">
        <f t="shared" ref="AI930" si="529">SUM(AI542,AI736)</f>
        <v>0</v>
      </c>
      <c r="AK930" s="202"/>
    </row>
    <row r="931" spans="4:37" ht="12.75" customHeight="1" outlineLevel="1">
      <c r="D931" s="106" t="str">
        <f>'Line Items'!D1029</f>
        <v>ME208 - Class 172/2 Porterbrook</v>
      </c>
      <c r="E931" s="89"/>
      <c r="F931" s="107" t="str">
        <f t="shared" si="520"/>
        <v>000 Unit Miles</v>
      </c>
      <c r="G931" s="90">
        <f t="shared" ref="G931:AC931" si="530">SUM(G543,G737)</f>
        <v>0</v>
      </c>
      <c r="H931" s="90">
        <f t="shared" si="530"/>
        <v>0</v>
      </c>
      <c r="I931" s="90">
        <f t="shared" si="530"/>
        <v>0</v>
      </c>
      <c r="J931" s="90">
        <f t="shared" si="530"/>
        <v>0</v>
      </c>
      <c r="K931" s="90">
        <f t="shared" si="530"/>
        <v>0</v>
      </c>
      <c r="L931" s="90">
        <f t="shared" si="530"/>
        <v>0</v>
      </c>
      <c r="M931" s="90">
        <f t="shared" si="530"/>
        <v>0</v>
      </c>
      <c r="N931" s="90">
        <f t="shared" si="530"/>
        <v>0</v>
      </c>
      <c r="O931" s="90">
        <f t="shared" si="530"/>
        <v>0</v>
      </c>
      <c r="P931" s="90">
        <f t="shared" si="530"/>
        <v>0</v>
      </c>
      <c r="Q931" s="90">
        <f t="shared" si="530"/>
        <v>0</v>
      </c>
      <c r="R931" s="90">
        <f t="shared" si="530"/>
        <v>0</v>
      </c>
      <c r="S931" s="90">
        <f t="shared" si="530"/>
        <v>0</v>
      </c>
      <c r="T931" s="90">
        <f t="shared" si="530"/>
        <v>0</v>
      </c>
      <c r="U931" s="90">
        <f t="shared" si="530"/>
        <v>0</v>
      </c>
      <c r="V931" s="90">
        <f t="shared" si="530"/>
        <v>0</v>
      </c>
      <c r="W931" s="90">
        <f t="shared" si="530"/>
        <v>0</v>
      </c>
      <c r="X931" s="90">
        <f t="shared" si="530"/>
        <v>0</v>
      </c>
      <c r="Y931" s="90">
        <f t="shared" si="530"/>
        <v>0</v>
      </c>
      <c r="Z931" s="90">
        <f t="shared" si="530"/>
        <v>0</v>
      </c>
      <c r="AA931" s="90">
        <f t="shared" si="530"/>
        <v>0</v>
      </c>
      <c r="AB931" s="90">
        <f t="shared" si="530"/>
        <v>0</v>
      </c>
      <c r="AC931" s="91">
        <f t="shared" si="530"/>
        <v>0</v>
      </c>
      <c r="AE931" s="476">
        <f t="shared" si="517"/>
        <v>0</v>
      </c>
      <c r="AG931" s="476">
        <f t="shared" ref="AG931" si="531">SUM(AG543,AG737)</f>
        <v>0</v>
      </c>
      <c r="AI931" s="476">
        <f t="shared" ref="AI931" si="532">SUM(AI543,AI737)</f>
        <v>0</v>
      </c>
      <c r="AK931" s="202"/>
    </row>
    <row r="932" spans="4:37" ht="12.75" customHeight="1" outlineLevel="1">
      <c r="D932" s="106" t="str">
        <f>'Line Items'!D1030</f>
        <v>ME209 - Class 172/3 Porterbrook</v>
      </c>
      <c r="E932" s="89"/>
      <c r="F932" s="107" t="str">
        <f t="shared" si="520"/>
        <v>000 Unit Miles</v>
      </c>
      <c r="G932" s="90">
        <f t="shared" ref="G932:AC932" si="533">SUM(G544,G738)</f>
        <v>0</v>
      </c>
      <c r="H932" s="90">
        <f t="shared" si="533"/>
        <v>0</v>
      </c>
      <c r="I932" s="90">
        <f t="shared" si="533"/>
        <v>0</v>
      </c>
      <c r="J932" s="90">
        <f t="shared" si="533"/>
        <v>0</v>
      </c>
      <c r="K932" s="90">
        <f t="shared" si="533"/>
        <v>0</v>
      </c>
      <c r="L932" s="90">
        <f t="shared" si="533"/>
        <v>0</v>
      </c>
      <c r="M932" s="90">
        <f t="shared" si="533"/>
        <v>0</v>
      </c>
      <c r="N932" s="90">
        <f t="shared" si="533"/>
        <v>0</v>
      </c>
      <c r="O932" s="90">
        <f t="shared" si="533"/>
        <v>0</v>
      </c>
      <c r="P932" s="90">
        <f t="shared" si="533"/>
        <v>0</v>
      </c>
      <c r="Q932" s="90">
        <f t="shared" si="533"/>
        <v>0</v>
      </c>
      <c r="R932" s="90">
        <f t="shared" si="533"/>
        <v>0</v>
      </c>
      <c r="S932" s="90">
        <f t="shared" si="533"/>
        <v>0</v>
      </c>
      <c r="T932" s="90">
        <f t="shared" si="533"/>
        <v>0</v>
      </c>
      <c r="U932" s="90">
        <f t="shared" si="533"/>
        <v>0</v>
      </c>
      <c r="V932" s="90">
        <f t="shared" si="533"/>
        <v>0</v>
      </c>
      <c r="W932" s="90">
        <f t="shared" si="533"/>
        <v>0</v>
      </c>
      <c r="X932" s="90">
        <f t="shared" si="533"/>
        <v>0</v>
      </c>
      <c r="Y932" s="90">
        <f t="shared" si="533"/>
        <v>0</v>
      </c>
      <c r="Z932" s="90">
        <f t="shared" si="533"/>
        <v>0</v>
      </c>
      <c r="AA932" s="90">
        <f t="shared" si="533"/>
        <v>0</v>
      </c>
      <c r="AB932" s="90">
        <f t="shared" si="533"/>
        <v>0</v>
      </c>
      <c r="AC932" s="91">
        <f t="shared" si="533"/>
        <v>0</v>
      </c>
      <c r="AE932" s="476">
        <f t="shared" si="517"/>
        <v>0</v>
      </c>
      <c r="AG932" s="476">
        <f t="shared" ref="AG932" si="534">SUM(AG544,AG738)</f>
        <v>0</v>
      </c>
      <c r="AI932" s="476">
        <f t="shared" ref="AI932" si="535">SUM(AI544,AI738)</f>
        <v>0</v>
      </c>
      <c r="AK932" s="202"/>
    </row>
    <row r="933" spans="4:37" ht="12.75" customHeight="1" outlineLevel="1">
      <c r="D933" s="106" t="str">
        <f>'Line Items'!D1031</f>
        <v>ME216 - Class 139 PPM - Porterbrook</v>
      </c>
      <c r="E933" s="89"/>
      <c r="F933" s="107" t="str">
        <f t="shared" si="520"/>
        <v>000 Unit Miles</v>
      </c>
      <c r="G933" s="90">
        <f t="shared" ref="G933:AC933" si="536">SUM(G545,G739)</f>
        <v>0</v>
      </c>
      <c r="H933" s="90">
        <f t="shared" si="536"/>
        <v>0</v>
      </c>
      <c r="I933" s="90">
        <f t="shared" si="536"/>
        <v>0</v>
      </c>
      <c r="J933" s="90">
        <f t="shared" si="536"/>
        <v>0</v>
      </c>
      <c r="K933" s="90">
        <f t="shared" si="536"/>
        <v>0</v>
      </c>
      <c r="L933" s="90">
        <f t="shared" si="536"/>
        <v>0</v>
      </c>
      <c r="M933" s="90">
        <f t="shared" si="536"/>
        <v>0</v>
      </c>
      <c r="N933" s="90">
        <f t="shared" si="536"/>
        <v>0</v>
      </c>
      <c r="O933" s="90">
        <f t="shared" si="536"/>
        <v>0</v>
      </c>
      <c r="P933" s="90">
        <f t="shared" si="536"/>
        <v>0</v>
      </c>
      <c r="Q933" s="90">
        <f t="shared" si="536"/>
        <v>0</v>
      </c>
      <c r="R933" s="90">
        <f t="shared" si="536"/>
        <v>0</v>
      </c>
      <c r="S933" s="90">
        <f t="shared" si="536"/>
        <v>0</v>
      </c>
      <c r="T933" s="90">
        <f t="shared" si="536"/>
        <v>0</v>
      </c>
      <c r="U933" s="90">
        <f t="shared" si="536"/>
        <v>0</v>
      </c>
      <c r="V933" s="90">
        <f t="shared" si="536"/>
        <v>0</v>
      </c>
      <c r="W933" s="90">
        <f t="shared" si="536"/>
        <v>0</v>
      </c>
      <c r="X933" s="90">
        <f t="shared" si="536"/>
        <v>0</v>
      </c>
      <c r="Y933" s="90">
        <f t="shared" si="536"/>
        <v>0</v>
      </c>
      <c r="Z933" s="90">
        <f t="shared" si="536"/>
        <v>0</v>
      </c>
      <c r="AA933" s="90">
        <f t="shared" si="536"/>
        <v>0</v>
      </c>
      <c r="AB933" s="90">
        <f t="shared" si="536"/>
        <v>0</v>
      </c>
      <c r="AC933" s="91">
        <f t="shared" si="536"/>
        <v>0</v>
      </c>
      <c r="AE933" s="476">
        <f t="shared" si="517"/>
        <v>0</v>
      </c>
      <c r="AG933" s="476">
        <f t="shared" ref="AG933" si="537">SUM(AG545,AG739)</f>
        <v>0</v>
      </c>
      <c r="AI933" s="476">
        <f t="shared" ref="AI933" si="538">SUM(AI545,AI739)</f>
        <v>0</v>
      </c>
      <c r="AK933" s="202"/>
    </row>
    <row r="934" spans="4:37" ht="12.75" customHeight="1" outlineLevel="1">
      <c r="D934" s="106" t="str">
        <f>'Line Items'!D1032</f>
        <v>ME211 - Class 321/4  HSBC</v>
      </c>
      <c r="E934" s="89"/>
      <c r="F934" s="107" t="str">
        <f t="shared" si="520"/>
        <v>000 Unit Miles</v>
      </c>
      <c r="G934" s="90">
        <f t="shared" ref="G934:AC934" si="539">SUM(G546,G740)</f>
        <v>0</v>
      </c>
      <c r="H934" s="90">
        <f t="shared" si="539"/>
        <v>0</v>
      </c>
      <c r="I934" s="90">
        <f t="shared" si="539"/>
        <v>0</v>
      </c>
      <c r="J934" s="90">
        <f t="shared" si="539"/>
        <v>0</v>
      </c>
      <c r="K934" s="90">
        <f t="shared" si="539"/>
        <v>0</v>
      </c>
      <c r="L934" s="90">
        <f t="shared" si="539"/>
        <v>0</v>
      </c>
      <c r="M934" s="90">
        <f t="shared" si="539"/>
        <v>0</v>
      </c>
      <c r="N934" s="90">
        <f t="shared" si="539"/>
        <v>0</v>
      </c>
      <c r="O934" s="90">
        <f t="shared" si="539"/>
        <v>0</v>
      </c>
      <c r="P934" s="90">
        <f t="shared" si="539"/>
        <v>0</v>
      </c>
      <c r="Q934" s="90">
        <f t="shared" si="539"/>
        <v>0</v>
      </c>
      <c r="R934" s="90">
        <f t="shared" si="539"/>
        <v>0</v>
      </c>
      <c r="S934" s="90">
        <f t="shared" si="539"/>
        <v>0</v>
      </c>
      <c r="T934" s="90">
        <f t="shared" si="539"/>
        <v>0</v>
      </c>
      <c r="U934" s="90">
        <f t="shared" si="539"/>
        <v>0</v>
      </c>
      <c r="V934" s="90">
        <f t="shared" si="539"/>
        <v>0</v>
      </c>
      <c r="W934" s="90">
        <f t="shared" si="539"/>
        <v>0</v>
      </c>
      <c r="X934" s="90">
        <f t="shared" si="539"/>
        <v>0</v>
      </c>
      <c r="Y934" s="90">
        <f t="shared" si="539"/>
        <v>0</v>
      </c>
      <c r="Z934" s="90">
        <f t="shared" si="539"/>
        <v>0</v>
      </c>
      <c r="AA934" s="90">
        <f t="shared" si="539"/>
        <v>0</v>
      </c>
      <c r="AB934" s="90">
        <f t="shared" si="539"/>
        <v>0</v>
      </c>
      <c r="AC934" s="91">
        <f t="shared" si="539"/>
        <v>0</v>
      </c>
      <c r="AE934" s="476">
        <f t="shared" si="517"/>
        <v>0</v>
      </c>
      <c r="AG934" s="476">
        <f t="shared" ref="AG934" si="540">SUM(AG546,AG740)</f>
        <v>0</v>
      </c>
      <c r="AI934" s="476">
        <f t="shared" ref="AI934" si="541">SUM(AI546,AI740)</f>
        <v>0</v>
      </c>
      <c r="AK934" s="202"/>
    </row>
    <row r="935" spans="4:37" ht="12.75" customHeight="1" outlineLevel="1">
      <c r="D935" s="106" t="str">
        <f>'Line Items'!D1033</f>
        <v>ME212 - Class 323/3 Porterbrook</v>
      </c>
      <c r="E935" s="89"/>
      <c r="F935" s="107" t="str">
        <f t="shared" si="520"/>
        <v>000 Unit Miles</v>
      </c>
      <c r="G935" s="90">
        <f t="shared" ref="G935:AC935" si="542">SUM(G547,G741)</f>
        <v>0</v>
      </c>
      <c r="H935" s="90">
        <f t="shared" si="542"/>
        <v>0</v>
      </c>
      <c r="I935" s="90">
        <f t="shared" si="542"/>
        <v>0</v>
      </c>
      <c r="J935" s="90">
        <f t="shared" si="542"/>
        <v>0</v>
      </c>
      <c r="K935" s="90">
        <f t="shared" si="542"/>
        <v>0</v>
      </c>
      <c r="L935" s="90">
        <f t="shared" si="542"/>
        <v>0</v>
      </c>
      <c r="M935" s="90">
        <f t="shared" si="542"/>
        <v>0</v>
      </c>
      <c r="N935" s="90">
        <f t="shared" si="542"/>
        <v>0</v>
      </c>
      <c r="O935" s="90">
        <f t="shared" si="542"/>
        <v>0</v>
      </c>
      <c r="P935" s="90">
        <f t="shared" si="542"/>
        <v>0</v>
      </c>
      <c r="Q935" s="90">
        <f t="shared" si="542"/>
        <v>0</v>
      </c>
      <c r="R935" s="90">
        <f t="shared" si="542"/>
        <v>0</v>
      </c>
      <c r="S935" s="90">
        <f t="shared" si="542"/>
        <v>0</v>
      </c>
      <c r="T935" s="90">
        <f t="shared" si="542"/>
        <v>0</v>
      </c>
      <c r="U935" s="90">
        <f t="shared" si="542"/>
        <v>0</v>
      </c>
      <c r="V935" s="90">
        <f t="shared" si="542"/>
        <v>0</v>
      </c>
      <c r="W935" s="90">
        <f t="shared" si="542"/>
        <v>0</v>
      </c>
      <c r="X935" s="90">
        <f t="shared" si="542"/>
        <v>0</v>
      </c>
      <c r="Y935" s="90">
        <f t="shared" si="542"/>
        <v>0</v>
      </c>
      <c r="Z935" s="90">
        <f t="shared" si="542"/>
        <v>0</v>
      </c>
      <c r="AA935" s="90">
        <f t="shared" si="542"/>
        <v>0</v>
      </c>
      <c r="AB935" s="90">
        <f t="shared" si="542"/>
        <v>0</v>
      </c>
      <c r="AC935" s="91">
        <f t="shared" si="542"/>
        <v>0</v>
      </c>
      <c r="AE935" s="476">
        <f t="shared" si="517"/>
        <v>0</v>
      </c>
      <c r="AG935" s="476">
        <f t="shared" ref="AG935" si="543">SUM(AG547,AG741)</f>
        <v>0</v>
      </c>
      <c r="AI935" s="476">
        <f t="shared" ref="AI935" si="544">SUM(AI547,AI741)</f>
        <v>0</v>
      </c>
      <c r="AK935" s="202"/>
    </row>
    <row r="936" spans="4:37" ht="12.75" customHeight="1" outlineLevel="1">
      <c r="D936" s="106" t="str">
        <f>'Line Items'!D1034</f>
        <v>ME215 - Class 323 Centro (Porterbrook)</v>
      </c>
      <c r="E936" s="89"/>
      <c r="F936" s="107" t="str">
        <f t="shared" si="520"/>
        <v>000 Unit Miles</v>
      </c>
      <c r="G936" s="90">
        <f t="shared" ref="G936:AC936" si="545">SUM(G548,G742)</f>
        <v>0</v>
      </c>
      <c r="H936" s="90">
        <f t="shared" si="545"/>
        <v>0</v>
      </c>
      <c r="I936" s="90">
        <f t="shared" si="545"/>
        <v>0</v>
      </c>
      <c r="J936" s="90">
        <f t="shared" si="545"/>
        <v>0</v>
      </c>
      <c r="K936" s="90">
        <f t="shared" si="545"/>
        <v>0</v>
      </c>
      <c r="L936" s="90">
        <f t="shared" si="545"/>
        <v>0</v>
      </c>
      <c r="M936" s="90">
        <f t="shared" si="545"/>
        <v>0</v>
      </c>
      <c r="N936" s="90">
        <f t="shared" si="545"/>
        <v>0</v>
      </c>
      <c r="O936" s="90">
        <f t="shared" si="545"/>
        <v>0</v>
      </c>
      <c r="P936" s="90">
        <f t="shared" si="545"/>
        <v>0</v>
      </c>
      <c r="Q936" s="90">
        <f t="shared" si="545"/>
        <v>0</v>
      </c>
      <c r="R936" s="90">
        <f t="shared" si="545"/>
        <v>0</v>
      </c>
      <c r="S936" s="90">
        <f t="shared" si="545"/>
        <v>0</v>
      </c>
      <c r="T936" s="90">
        <f t="shared" si="545"/>
        <v>0</v>
      </c>
      <c r="U936" s="90">
        <f t="shared" si="545"/>
        <v>0</v>
      </c>
      <c r="V936" s="90">
        <f t="shared" si="545"/>
        <v>0</v>
      </c>
      <c r="W936" s="90">
        <f t="shared" si="545"/>
        <v>0</v>
      </c>
      <c r="X936" s="90">
        <f t="shared" si="545"/>
        <v>0</v>
      </c>
      <c r="Y936" s="90">
        <f t="shared" si="545"/>
        <v>0</v>
      </c>
      <c r="Z936" s="90">
        <f t="shared" si="545"/>
        <v>0</v>
      </c>
      <c r="AA936" s="90">
        <f t="shared" si="545"/>
        <v>0</v>
      </c>
      <c r="AB936" s="90">
        <f t="shared" si="545"/>
        <v>0</v>
      </c>
      <c r="AC936" s="91">
        <f t="shared" si="545"/>
        <v>0</v>
      </c>
      <c r="AE936" s="476">
        <f t="shared" si="517"/>
        <v>0</v>
      </c>
      <c r="AG936" s="476">
        <f t="shared" ref="AG936" si="546">SUM(AG548,AG742)</f>
        <v>0</v>
      </c>
      <c r="AI936" s="476">
        <f t="shared" ref="AI936" si="547">SUM(AI548,AI742)</f>
        <v>0</v>
      </c>
      <c r="AK936" s="202"/>
    </row>
    <row r="937" spans="4:37" ht="12.75" customHeight="1" outlineLevel="1">
      <c r="D937" s="106" t="str">
        <f>'Line Items'!D1035</f>
        <v>ME213 - Class 350/1 Angel Trains</v>
      </c>
      <c r="E937" s="89"/>
      <c r="F937" s="107" t="str">
        <f t="shared" si="520"/>
        <v>000 Unit Miles</v>
      </c>
      <c r="G937" s="90">
        <f t="shared" ref="G937:AC937" si="548">SUM(G549,G743)</f>
        <v>0</v>
      </c>
      <c r="H937" s="90">
        <f t="shared" si="548"/>
        <v>0</v>
      </c>
      <c r="I937" s="90">
        <f t="shared" si="548"/>
        <v>0</v>
      </c>
      <c r="J937" s="90">
        <f t="shared" si="548"/>
        <v>0</v>
      </c>
      <c r="K937" s="90">
        <f t="shared" si="548"/>
        <v>0</v>
      </c>
      <c r="L937" s="90">
        <f t="shared" si="548"/>
        <v>0</v>
      </c>
      <c r="M937" s="90">
        <f t="shared" si="548"/>
        <v>0</v>
      </c>
      <c r="N937" s="90">
        <f t="shared" si="548"/>
        <v>0</v>
      </c>
      <c r="O937" s="90">
        <f t="shared" si="548"/>
        <v>0</v>
      </c>
      <c r="P937" s="90">
        <f t="shared" si="548"/>
        <v>0</v>
      </c>
      <c r="Q937" s="90">
        <f t="shared" si="548"/>
        <v>0</v>
      </c>
      <c r="R937" s="90">
        <f t="shared" si="548"/>
        <v>0</v>
      </c>
      <c r="S937" s="90">
        <f t="shared" si="548"/>
        <v>0</v>
      </c>
      <c r="T937" s="90">
        <f t="shared" si="548"/>
        <v>0</v>
      </c>
      <c r="U937" s="90">
        <f t="shared" si="548"/>
        <v>0</v>
      </c>
      <c r="V937" s="90">
        <f t="shared" si="548"/>
        <v>0</v>
      </c>
      <c r="W937" s="90">
        <f t="shared" si="548"/>
        <v>0</v>
      </c>
      <c r="X937" s="90">
        <f t="shared" si="548"/>
        <v>0</v>
      </c>
      <c r="Y937" s="90">
        <f t="shared" si="548"/>
        <v>0</v>
      </c>
      <c r="Z937" s="90">
        <f t="shared" si="548"/>
        <v>0</v>
      </c>
      <c r="AA937" s="90">
        <f t="shared" si="548"/>
        <v>0</v>
      </c>
      <c r="AB937" s="90">
        <f t="shared" si="548"/>
        <v>0</v>
      </c>
      <c r="AC937" s="91">
        <f t="shared" si="548"/>
        <v>0</v>
      </c>
      <c r="AE937" s="476">
        <f t="shared" si="517"/>
        <v>0</v>
      </c>
      <c r="AG937" s="476">
        <f t="shared" ref="AG937" si="549">SUM(AG549,AG743)</f>
        <v>0</v>
      </c>
      <c r="AI937" s="476">
        <f t="shared" ref="AI937" si="550">SUM(AI549,AI743)</f>
        <v>0</v>
      </c>
      <c r="AK937" s="202"/>
    </row>
    <row r="938" spans="4:37" ht="12.75" customHeight="1" outlineLevel="1">
      <c r="D938" s="106" t="str">
        <f>'Line Items'!D1036</f>
        <v>ME214 - Class 350/2 Porterbrook</v>
      </c>
      <c r="E938" s="89"/>
      <c r="F938" s="107" t="str">
        <f t="shared" si="520"/>
        <v>000 Unit Miles</v>
      </c>
      <c r="G938" s="90">
        <f t="shared" ref="G938:S938" si="551">SUM(G550,G744)</f>
        <v>0</v>
      </c>
      <c r="H938" s="90">
        <f t="shared" si="551"/>
        <v>0</v>
      </c>
      <c r="I938" s="90">
        <f t="shared" si="551"/>
        <v>0</v>
      </c>
      <c r="J938" s="90">
        <f t="shared" si="551"/>
        <v>0</v>
      </c>
      <c r="K938" s="90">
        <f t="shared" si="551"/>
        <v>0</v>
      </c>
      <c r="L938" s="90">
        <f t="shared" si="551"/>
        <v>0</v>
      </c>
      <c r="M938" s="90">
        <f t="shared" si="551"/>
        <v>0</v>
      </c>
      <c r="N938" s="90">
        <f t="shared" si="551"/>
        <v>0</v>
      </c>
      <c r="O938" s="90">
        <f t="shared" si="551"/>
        <v>0</v>
      </c>
      <c r="P938" s="90">
        <f t="shared" si="551"/>
        <v>0</v>
      </c>
      <c r="Q938" s="90">
        <f t="shared" si="551"/>
        <v>0</v>
      </c>
      <c r="R938" s="90">
        <f t="shared" si="551"/>
        <v>0</v>
      </c>
      <c r="S938" s="90">
        <f t="shared" si="551"/>
        <v>0</v>
      </c>
      <c r="T938" s="90">
        <f t="shared" ref="T938:AB938" si="552">SUM(T550,T744)</f>
        <v>0</v>
      </c>
      <c r="U938" s="90">
        <f t="shared" si="552"/>
        <v>0</v>
      </c>
      <c r="V938" s="90">
        <f t="shared" si="552"/>
        <v>0</v>
      </c>
      <c r="W938" s="90">
        <f t="shared" si="552"/>
        <v>0</v>
      </c>
      <c r="X938" s="90">
        <f t="shared" si="552"/>
        <v>0</v>
      </c>
      <c r="Y938" s="90">
        <f t="shared" si="552"/>
        <v>0</v>
      </c>
      <c r="Z938" s="90">
        <f t="shared" si="552"/>
        <v>0</v>
      </c>
      <c r="AA938" s="90">
        <f t="shared" si="552"/>
        <v>0</v>
      </c>
      <c r="AB938" s="90">
        <f t="shared" si="552"/>
        <v>0</v>
      </c>
      <c r="AC938" s="91">
        <f t="shared" ref="AC938:AC973" si="553">SUM(AC550,AC744)</f>
        <v>0</v>
      </c>
      <c r="AE938" s="476">
        <f t="shared" si="517"/>
        <v>0</v>
      </c>
      <c r="AG938" s="476">
        <f t="shared" ref="AG938" si="554">SUM(AG550,AG744)</f>
        <v>0</v>
      </c>
      <c r="AI938" s="476">
        <f t="shared" ref="AI938" si="555">SUM(AI550,AI744)</f>
        <v>0</v>
      </c>
      <c r="AK938" s="202"/>
    </row>
    <row r="939" spans="4:37" ht="12.75" customHeight="1" outlineLevel="1">
      <c r="D939" s="106" t="str">
        <f>'Line Items'!D1037</f>
        <v>ME217 - Class 350/3 Angel</v>
      </c>
      <c r="E939" s="89"/>
      <c r="F939" s="107" t="str">
        <f t="shared" si="520"/>
        <v>000 Unit Miles</v>
      </c>
      <c r="G939" s="90">
        <f t="shared" ref="G939:S939" si="556">SUM(G551,G745)</f>
        <v>0</v>
      </c>
      <c r="H939" s="90">
        <f t="shared" si="556"/>
        <v>0</v>
      </c>
      <c r="I939" s="90">
        <f t="shared" si="556"/>
        <v>0</v>
      </c>
      <c r="J939" s="90">
        <f t="shared" si="556"/>
        <v>0</v>
      </c>
      <c r="K939" s="90">
        <f t="shared" si="556"/>
        <v>0</v>
      </c>
      <c r="L939" s="90">
        <f t="shared" si="556"/>
        <v>0</v>
      </c>
      <c r="M939" s="90">
        <f t="shared" si="556"/>
        <v>0</v>
      </c>
      <c r="N939" s="90">
        <f t="shared" si="556"/>
        <v>0</v>
      </c>
      <c r="O939" s="90">
        <f t="shared" si="556"/>
        <v>0</v>
      </c>
      <c r="P939" s="90">
        <f t="shared" si="556"/>
        <v>0</v>
      </c>
      <c r="Q939" s="90">
        <f t="shared" si="556"/>
        <v>0</v>
      </c>
      <c r="R939" s="90">
        <f t="shared" si="556"/>
        <v>0</v>
      </c>
      <c r="S939" s="90">
        <f t="shared" si="556"/>
        <v>0</v>
      </c>
      <c r="T939" s="90">
        <f t="shared" ref="T939:AB939" si="557">SUM(T551,T745)</f>
        <v>0</v>
      </c>
      <c r="U939" s="90">
        <f t="shared" si="557"/>
        <v>0</v>
      </c>
      <c r="V939" s="90">
        <f t="shared" si="557"/>
        <v>0</v>
      </c>
      <c r="W939" s="90">
        <f t="shared" si="557"/>
        <v>0</v>
      </c>
      <c r="X939" s="90">
        <f t="shared" si="557"/>
        <v>0</v>
      </c>
      <c r="Y939" s="90">
        <f t="shared" si="557"/>
        <v>0</v>
      </c>
      <c r="Z939" s="90">
        <f t="shared" si="557"/>
        <v>0</v>
      </c>
      <c r="AA939" s="90">
        <f t="shared" si="557"/>
        <v>0</v>
      </c>
      <c r="AB939" s="90">
        <f t="shared" si="557"/>
        <v>0</v>
      </c>
      <c r="AC939" s="91">
        <f t="shared" si="553"/>
        <v>0</v>
      </c>
      <c r="AE939" s="476">
        <f t="shared" si="517"/>
        <v>0</v>
      </c>
      <c r="AG939" s="476">
        <f t="shared" ref="AG939" si="558">SUM(AG551,AG745)</f>
        <v>0</v>
      </c>
      <c r="AI939" s="476">
        <f t="shared" ref="AI939" si="559">SUM(AI551,AI745)</f>
        <v>0</v>
      </c>
      <c r="AK939" s="202"/>
    </row>
    <row r="940" spans="4:37" ht="12.75" customHeight="1" outlineLevel="1">
      <c r="D940" s="106" t="str">
        <f>'Line Items'!D1038</f>
        <v>ME211 - Class 319 Porterbrook</v>
      </c>
      <c r="E940" s="89"/>
      <c r="F940" s="107" t="str">
        <f t="shared" si="520"/>
        <v>000 Unit Miles</v>
      </c>
      <c r="G940" s="90">
        <f t="shared" ref="G940:S940" si="560">SUM(G552,G746)</f>
        <v>0</v>
      </c>
      <c r="H940" s="90">
        <f t="shared" si="560"/>
        <v>0</v>
      </c>
      <c r="I940" s="90">
        <f t="shared" si="560"/>
        <v>0</v>
      </c>
      <c r="J940" s="90">
        <f t="shared" si="560"/>
        <v>0</v>
      </c>
      <c r="K940" s="90">
        <f t="shared" si="560"/>
        <v>0</v>
      </c>
      <c r="L940" s="90">
        <f t="shared" si="560"/>
        <v>0</v>
      </c>
      <c r="M940" s="90">
        <f t="shared" si="560"/>
        <v>0</v>
      </c>
      <c r="N940" s="90">
        <f t="shared" si="560"/>
        <v>0</v>
      </c>
      <c r="O940" s="90">
        <f t="shared" si="560"/>
        <v>0</v>
      </c>
      <c r="P940" s="90">
        <f t="shared" si="560"/>
        <v>0</v>
      </c>
      <c r="Q940" s="90">
        <f t="shared" si="560"/>
        <v>0</v>
      </c>
      <c r="R940" s="90">
        <f t="shared" si="560"/>
        <v>0</v>
      </c>
      <c r="S940" s="90">
        <f t="shared" si="560"/>
        <v>0</v>
      </c>
      <c r="T940" s="90">
        <f t="shared" ref="T940:AB940" si="561">SUM(T552,T746)</f>
        <v>0</v>
      </c>
      <c r="U940" s="90">
        <f t="shared" si="561"/>
        <v>0</v>
      </c>
      <c r="V940" s="90">
        <f t="shared" si="561"/>
        <v>0</v>
      </c>
      <c r="W940" s="90">
        <f t="shared" si="561"/>
        <v>0</v>
      </c>
      <c r="X940" s="90">
        <f t="shared" si="561"/>
        <v>0</v>
      </c>
      <c r="Y940" s="90">
        <f t="shared" si="561"/>
        <v>0</v>
      </c>
      <c r="Z940" s="90">
        <f t="shared" si="561"/>
        <v>0</v>
      </c>
      <c r="AA940" s="90">
        <f t="shared" si="561"/>
        <v>0</v>
      </c>
      <c r="AB940" s="90">
        <f t="shared" si="561"/>
        <v>0</v>
      </c>
      <c r="AC940" s="91">
        <f t="shared" si="553"/>
        <v>0</v>
      </c>
      <c r="AE940" s="476">
        <f t="shared" si="517"/>
        <v>0</v>
      </c>
      <c r="AG940" s="476">
        <f t="shared" ref="AG940" si="562">SUM(AG552,AG746)</f>
        <v>0</v>
      </c>
      <c r="AI940" s="476">
        <f t="shared" ref="AI940" si="563">SUM(AI552,AI746)</f>
        <v>0</v>
      </c>
      <c r="AK940" s="202"/>
    </row>
    <row r="941" spans="4:37" ht="12.75" customHeight="1" outlineLevel="1">
      <c r="D941" s="106" t="str">
        <f>'Line Items'!D1039</f>
        <v>[Rolling Stock - Units/Trains Line 15]</v>
      </c>
      <c r="E941" s="89"/>
      <c r="F941" s="107" t="str">
        <f t="shared" si="520"/>
        <v>000 Unit Miles</v>
      </c>
      <c r="G941" s="90">
        <f t="shared" ref="G941:S941" si="564">SUM(G553,G747)</f>
        <v>0</v>
      </c>
      <c r="H941" s="90">
        <f t="shared" si="564"/>
        <v>0</v>
      </c>
      <c r="I941" s="90">
        <f t="shared" si="564"/>
        <v>0</v>
      </c>
      <c r="J941" s="90">
        <f t="shared" si="564"/>
        <v>0</v>
      </c>
      <c r="K941" s="90">
        <f t="shared" si="564"/>
        <v>0</v>
      </c>
      <c r="L941" s="90">
        <f t="shared" si="564"/>
        <v>0</v>
      </c>
      <c r="M941" s="90">
        <f t="shared" si="564"/>
        <v>0</v>
      </c>
      <c r="N941" s="90">
        <f t="shared" si="564"/>
        <v>0</v>
      </c>
      <c r="O941" s="90">
        <f t="shared" si="564"/>
        <v>0</v>
      </c>
      <c r="P941" s="90">
        <f t="shared" si="564"/>
        <v>0</v>
      </c>
      <c r="Q941" s="90">
        <f t="shared" si="564"/>
        <v>0</v>
      </c>
      <c r="R941" s="90">
        <f t="shared" si="564"/>
        <v>0</v>
      </c>
      <c r="S941" s="90">
        <f t="shared" si="564"/>
        <v>0</v>
      </c>
      <c r="T941" s="90">
        <f t="shared" ref="T941:AB941" si="565">SUM(T553,T747)</f>
        <v>0</v>
      </c>
      <c r="U941" s="90">
        <f t="shared" si="565"/>
        <v>0</v>
      </c>
      <c r="V941" s="90">
        <f t="shared" si="565"/>
        <v>0</v>
      </c>
      <c r="W941" s="90">
        <f t="shared" si="565"/>
        <v>0</v>
      </c>
      <c r="X941" s="90">
        <f t="shared" si="565"/>
        <v>0</v>
      </c>
      <c r="Y941" s="90">
        <f t="shared" si="565"/>
        <v>0</v>
      </c>
      <c r="Z941" s="90">
        <f t="shared" si="565"/>
        <v>0</v>
      </c>
      <c r="AA941" s="90">
        <f t="shared" si="565"/>
        <v>0</v>
      </c>
      <c r="AB941" s="90">
        <f t="shared" si="565"/>
        <v>0</v>
      </c>
      <c r="AC941" s="91">
        <f t="shared" si="553"/>
        <v>0</v>
      </c>
      <c r="AE941" s="476">
        <f t="shared" si="517"/>
        <v>0</v>
      </c>
      <c r="AG941" s="476">
        <f t="shared" ref="AG941" si="566">SUM(AG553,AG747)</f>
        <v>0</v>
      </c>
      <c r="AI941" s="476">
        <f t="shared" ref="AI941" si="567">SUM(AI553,AI747)</f>
        <v>0</v>
      </c>
      <c r="AK941" s="202"/>
    </row>
    <row r="942" spans="4:37" ht="12.75" customHeight="1" outlineLevel="1">
      <c r="D942" s="106" t="str">
        <f>'Line Items'!D1040</f>
        <v>[Rolling Stock - Units/Trains Line 16]</v>
      </c>
      <c r="E942" s="89"/>
      <c r="F942" s="107" t="str">
        <f t="shared" si="520"/>
        <v>000 Unit Miles</v>
      </c>
      <c r="G942" s="90">
        <f t="shared" ref="G942:S942" si="568">SUM(G554,G748)</f>
        <v>0</v>
      </c>
      <c r="H942" s="90">
        <f t="shared" si="568"/>
        <v>0</v>
      </c>
      <c r="I942" s="90">
        <f t="shared" si="568"/>
        <v>0</v>
      </c>
      <c r="J942" s="90">
        <f t="shared" si="568"/>
        <v>0</v>
      </c>
      <c r="K942" s="90">
        <f t="shared" si="568"/>
        <v>0</v>
      </c>
      <c r="L942" s="90">
        <f t="shared" si="568"/>
        <v>0</v>
      </c>
      <c r="M942" s="90">
        <f t="shared" si="568"/>
        <v>0</v>
      </c>
      <c r="N942" s="90">
        <f t="shared" si="568"/>
        <v>0</v>
      </c>
      <c r="O942" s="90">
        <f t="shared" si="568"/>
        <v>0</v>
      </c>
      <c r="P942" s="90">
        <f t="shared" si="568"/>
        <v>0</v>
      </c>
      <c r="Q942" s="90">
        <f t="shared" si="568"/>
        <v>0</v>
      </c>
      <c r="R942" s="90">
        <f t="shared" si="568"/>
        <v>0</v>
      </c>
      <c r="S942" s="90">
        <f t="shared" si="568"/>
        <v>0</v>
      </c>
      <c r="T942" s="90">
        <f t="shared" ref="T942:AB942" si="569">SUM(T554,T748)</f>
        <v>0</v>
      </c>
      <c r="U942" s="90">
        <f t="shared" si="569"/>
        <v>0</v>
      </c>
      <c r="V942" s="90">
        <f t="shared" si="569"/>
        <v>0</v>
      </c>
      <c r="W942" s="90">
        <f t="shared" si="569"/>
        <v>0</v>
      </c>
      <c r="X942" s="90">
        <f t="shared" si="569"/>
        <v>0</v>
      </c>
      <c r="Y942" s="90">
        <f t="shared" si="569"/>
        <v>0</v>
      </c>
      <c r="Z942" s="90">
        <f t="shared" si="569"/>
        <v>0</v>
      </c>
      <c r="AA942" s="90">
        <f t="shared" si="569"/>
        <v>0</v>
      </c>
      <c r="AB942" s="90">
        <f t="shared" si="569"/>
        <v>0</v>
      </c>
      <c r="AC942" s="91">
        <f t="shared" si="553"/>
        <v>0</v>
      </c>
      <c r="AE942" s="476">
        <f t="shared" si="517"/>
        <v>0</v>
      </c>
      <c r="AG942" s="476">
        <f t="shared" ref="AG942" si="570">SUM(AG554,AG748)</f>
        <v>0</v>
      </c>
      <c r="AI942" s="476">
        <f t="shared" ref="AI942" si="571">SUM(AI554,AI748)</f>
        <v>0</v>
      </c>
      <c r="AK942" s="202"/>
    </row>
    <row r="943" spans="4:37" ht="12.75" customHeight="1" outlineLevel="1">
      <c r="D943" s="106" t="str">
        <f>'Line Items'!D1041</f>
        <v>[Rolling Stock - Units/Trains Line 17]</v>
      </c>
      <c r="E943" s="89"/>
      <c r="F943" s="107" t="str">
        <f t="shared" si="520"/>
        <v>000 Unit Miles</v>
      </c>
      <c r="G943" s="90">
        <f t="shared" ref="G943:S943" si="572">SUM(G555,G749)</f>
        <v>0</v>
      </c>
      <c r="H943" s="90">
        <f t="shared" si="572"/>
        <v>0</v>
      </c>
      <c r="I943" s="90">
        <f t="shared" si="572"/>
        <v>0</v>
      </c>
      <c r="J943" s="90">
        <f t="shared" si="572"/>
        <v>0</v>
      </c>
      <c r="K943" s="90">
        <f t="shared" si="572"/>
        <v>0</v>
      </c>
      <c r="L943" s="90">
        <f t="shared" si="572"/>
        <v>0</v>
      </c>
      <c r="M943" s="90">
        <f t="shared" si="572"/>
        <v>0</v>
      </c>
      <c r="N943" s="90">
        <f t="shared" si="572"/>
        <v>0</v>
      </c>
      <c r="O943" s="90">
        <f t="shared" si="572"/>
        <v>0</v>
      </c>
      <c r="P943" s="90">
        <f t="shared" si="572"/>
        <v>0</v>
      </c>
      <c r="Q943" s="90">
        <f t="shared" si="572"/>
        <v>0</v>
      </c>
      <c r="R943" s="90">
        <f t="shared" si="572"/>
        <v>0</v>
      </c>
      <c r="S943" s="90">
        <f t="shared" si="572"/>
        <v>0</v>
      </c>
      <c r="T943" s="90">
        <f t="shared" ref="T943:AB943" si="573">SUM(T555,T749)</f>
        <v>0</v>
      </c>
      <c r="U943" s="90">
        <f t="shared" si="573"/>
        <v>0</v>
      </c>
      <c r="V943" s="90">
        <f t="shared" si="573"/>
        <v>0</v>
      </c>
      <c r="W943" s="90">
        <f t="shared" si="573"/>
        <v>0</v>
      </c>
      <c r="X943" s="90">
        <f t="shared" si="573"/>
        <v>0</v>
      </c>
      <c r="Y943" s="90">
        <f t="shared" si="573"/>
        <v>0</v>
      </c>
      <c r="Z943" s="90">
        <f t="shared" si="573"/>
        <v>0</v>
      </c>
      <c r="AA943" s="90">
        <f t="shared" si="573"/>
        <v>0</v>
      </c>
      <c r="AB943" s="90">
        <f t="shared" si="573"/>
        <v>0</v>
      </c>
      <c r="AC943" s="91">
        <f t="shared" si="553"/>
        <v>0</v>
      </c>
      <c r="AE943" s="476">
        <f t="shared" si="517"/>
        <v>0</v>
      </c>
      <c r="AG943" s="476">
        <f t="shared" ref="AG943" si="574">SUM(AG555,AG749)</f>
        <v>0</v>
      </c>
      <c r="AI943" s="476">
        <f t="shared" ref="AI943" si="575">SUM(AI555,AI749)</f>
        <v>0</v>
      </c>
      <c r="AK943" s="202"/>
    </row>
    <row r="944" spans="4:37" ht="12.75" customHeight="1" outlineLevel="1">
      <c r="D944" s="106" t="str">
        <f>'Line Items'!D1042</f>
        <v>[Rolling Stock - Units/Trains Line 18]</v>
      </c>
      <c r="E944" s="89"/>
      <c r="F944" s="107" t="str">
        <f t="shared" si="520"/>
        <v>000 Unit Miles</v>
      </c>
      <c r="G944" s="90">
        <f t="shared" ref="G944:S944" si="576">SUM(G556,G750)</f>
        <v>0</v>
      </c>
      <c r="H944" s="90">
        <f t="shared" si="576"/>
        <v>0</v>
      </c>
      <c r="I944" s="90">
        <f t="shared" si="576"/>
        <v>0</v>
      </c>
      <c r="J944" s="90">
        <f t="shared" si="576"/>
        <v>0</v>
      </c>
      <c r="K944" s="90">
        <f t="shared" si="576"/>
        <v>0</v>
      </c>
      <c r="L944" s="90">
        <f t="shared" si="576"/>
        <v>0</v>
      </c>
      <c r="M944" s="90">
        <f t="shared" si="576"/>
        <v>0</v>
      </c>
      <c r="N944" s="90">
        <f t="shared" si="576"/>
        <v>0</v>
      </c>
      <c r="O944" s="90">
        <f t="shared" si="576"/>
        <v>0</v>
      </c>
      <c r="P944" s="90">
        <f t="shared" si="576"/>
        <v>0</v>
      </c>
      <c r="Q944" s="90">
        <f t="shared" si="576"/>
        <v>0</v>
      </c>
      <c r="R944" s="90">
        <f t="shared" si="576"/>
        <v>0</v>
      </c>
      <c r="S944" s="90">
        <f t="shared" si="576"/>
        <v>0</v>
      </c>
      <c r="T944" s="90">
        <f t="shared" ref="T944:AB944" si="577">SUM(T556,T750)</f>
        <v>0</v>
      </c>
      <c r="U944" s="90">
        <f t="shared" si="577"/>
        <v>0</v>
      </c>
      <c r="V944" s="90">
        <f t="shared" si="577"/>
        <v>0</v>
      </c>
      <c r="W944" s="90">
        <f t="shared" si="577"/>
        <v>0</v>
      </c>
      <c r="X944" s="90">
        <f t="shared" si="577"/>
        <v>0</v>
      </c>
      <c r="Y944" s="90">
        <f t="shared" si="577"/>
        <v>0</v>
      </c>
      <c r="Z944" s="90">
        <f t="shared" si="577"/>
        <v>0</v>
      </c>
      <c r="AA944" s="90">
        <f t="shared" si="577"/>
        <v>0</v>
      </c>
      <c r="AB944" s="90">
        <f t="shared" si="577"/>
        <v>0</v>
      </c>
      <c r="AC944" s="91">
        <f t="shared" si="553"/>
        <v>0</v>
      </c>
      <c r="AE944" s="476">
        <f t="shared" si="517"/>
        <v>0</v>
      </c>
      <c r="AG944" s="476">
        <f t="shared" ref="AG944" si="578">SUM(AG556,AG750)</f>
        <v>0</v>
      </c>
      <c r="AI944" s="476">
        <f t="shared" ref="AI944" si="579">SUM(AI556,AI750)</f>
        <v>0</v>
      </c>
      <c r="AK944" s="202"/>
    </row>
    <row r="945" spans="4:37" ht="12.75" customHeight="1" outlineLevel="1">
      <c r="D945" s="106" t="str">
        <f>'Line Items'!D1043</f>
        <v>[Rolling Stock - Units/Trains Line 19]</v>
      </c>
      <c r="E945" s="89"/>
      <c r="F945" s="107" t="str">
        <f t="shared" si="520"/>
        <v>000 Unit Miles</v>
      </c>
      <c r="G945" s="90">
        <f t="shared" ref="G945:S945" si="580">SUM(G557,G751)</f>
        <v>0</v>
      </c>
      <c r="H945" s="90">
        <f t="shared" si="580"/>
        <v>0</v>
      </c>
      <c r="I945" s="90">
        <f t="shared" si="580"/>
        <v>0</v>
      </c>
      <c r="J945" s="90">
        <f t="shared" si="580"/>
        <v>0</v>
      </c>
      <c r="K945" s="90">
        <f t="shared" si="580"/>
        <v>0</v>
      </c>
      <c r="L945" s="90">
        <f t="shared" si="580"/>
        <v>0</v>
      </c>
      <c r="M945" s="90">
        <f t="shared" si="580"/>
        <v>0</v>
      </c>
      <c r="N945" s="90">
        <f t="shared" si="580"/>
        <v>0</v>
      </c>
      <c r="O945" s="90">
        <f t="shared" si="580"/>
        <v>0</v>
      </c>
      <c r="P945" s="90">
        <f t="shared" si="580"/>
        <v>0</v>
      </c>
      <c r="Q945" s="90">
        <f t="shared" si="580"/>
        <v>0</v>
      </c>
      <c r="R945" s="90">
        <f t="shared" si="580"/>
        <v>0</v>
      </c>
      <c r="S945" s="90">
        <f t="shared" si="580"/>
        <v>0</v>
      </c>
      <c r="T945" s="90">
        <f t="shared" ref="T945:AB945" si="581">SUM(T557,T751)</f>
        <v>0</v>
      </c>
      <c r="U945" s="90">
        <f t="shared" si="581"/>
        <v>0</v>
      </c>
      <c r="V945" s="90">
        <f t="shared" si="581"/>
        <v>0</v>
      </c>
      <c r="W945" s="90">
        <f t="shared" si="581"/>
        <v>0</v>
      </c>
      <c r="X945" s="90">
        <f t="shared" si="581"/>
        <v>0</v>
      </c>
      <c r="Y945" s="90">
        <f t="shared" si="581"/>
        <v>0</v>
      </c>
      <c r="Z945" s="90">
        <f t="shared" si="581"/>
        <v>0</v>
      </c>
      <c r="AA945" s="90">
        <f t="shared" si="581"/>
        <v>0</v>
      </c>
      <c r="AB945" s="90">
        <f t="shared" si="581"/>
        <v>0</v>
      </c>
      <c r="AC945" s="91">
        <f t="shared" si="553"/>
        <v>0</v>
      </c>
      <c r="AE945" s="476">
        <f t="shared" si="517"/>
        <v>0</v>
      </c>
      <c r="AG945" s="476">
        <f t="shared" ref="AG945" si="582">SUM(AG557,AG751)</f>
        <v>0</v>
      </c>
      <c r="AI945" s="476">
        <f t="shared" ref="AI945" si="583">SUM(AI557,AI751)</f>
        <v>0</v>
      </c>
      <c r="AK945" s="202"/>
    </row>
    <row r="946" spans="4:37" ht="12.75" customHeight="1" outlineLevel="1">
      <c r="D946" s="106" t="str">
        <f>'Line Items'!D1044</f>
        <v>[Rolling Stock - Units/Trains Line 20]</v>
      </c>
      <c r="E946" s="89"/>
      <c r="F946" s="107" t="str">
        <f t="shared" si="520"/>
        <v>000 Unit Miles</v>
      </c>
      <c r="G946" s="90">
        <f t="shared" ref="G946:S946" si="584">SUM(G558,G752)</f>
        <v>0</v>
      </c>
      <c r="H946" s="90">
        <f t="shared" si="584"/>
        <v>0</v>
      </c>
      <c r="I946" s="90">
        <f t="shared" si="584"/>
        <v>0</v>
      </c>
      <c r="J946" s="90">
        <f t="shared" si="584"/>
        <v>0</v>
      </c>
      <c r="K946" s="90">
        <f t="shared" si="584"/>
        <v>0</v>
      </c>
      <c r="L946" s="90">
        <f t="shared" si="584"/>
        <v>0</v>
      </c>
      <c r="M946" s="90">
        <f t="shared" si="584"/>
        <v>0</v>
      </c>
      <c r="N946" s="90">
        <f t="shared" si="584"/>
        <v>0</v>
      </c>
      <c r="O946" s="90">
        <f t="shared" si="584"/>
        <v>0</v>
      </c>
      <c r="P946" s="90">
        <f t="shared" si="584"/>
        <v>0</v>
      </c>
      <c r="Q946" s="90">
        <f t="shared" si="584"/>
        <v>0</v>
      </c>
      <c r="R946" s="90">
        <f t="shared" si="584"/>
        <v>0</v>
      </c>
      <c r="S946" s="90">
        <f t="shared" si="584"/>
        <v>0</v>
      </c>
      <c r="T946" s="90">
        <f t="shared" ref="T946:AB946" si="585">SUM(T558,T752)</f>
        <v>0</v>
      </c>
      <c r="U946" s="90">
        <f t="shared" si="585"/>
        <v>0</v>
      </c>
      <c r="V946" s="90">
        <f t="shared" si="585"/>
        <v>0</v>
      </c>
      <c r="W946" s="90">
        <f t="shared" si="585"/>
        <v>0</v>
      </c>
      <c r="X946" s="90">
        <f t="shared" si="585"/>
        <v>0</v>
      </c>
      <c r="Y946" s="90">
        <f t="shared" si="585"/>
        <v>0</v>
      </c>
      <c r="Z946" s="90">
        <f t="shared" si="585"/>
        <v>0</v>
      </c>
      <c r="AA946" s="90">
        <f t="shared" si="585"/>
        <v>0</v>
      </c>
      <c r="AB946" s="90">
        <f t="shared" si="585"/>
        <v>0</v>
      </c>
      <c r="AC946" s="91">
        <f t="shared" si="553"/>
        <v>0</v>
      </c>
      <c r="AE946" s="476">
        <f t="shared" si="517"/>
        <v>0</v>
      </c>
      <c r="AG946" s="476">
        <f t="shared" ref="AG946" si="586">SUM(AG558,AG752)</f>
        <v>0</v>
      </c>
      <c r="AI946" s="476">
        <f t="shared" ref="AI946" si="587">SUM(AI558,AI752)</f>
        <v>0</v>
      </c>
      <c r="AK946" s="202"/>
    </row>
    <row r="947" spans="4:37" ht="12.75" customHeight="1" outlineLevel="1">
      <c r="D947" s="106" t="str">
        <f>'Line Items'!D1045</f>
        <v>[Rolling Stock - Units/Trains Line 21]</v>
      </c>
      <c r="E947" s="89"/>
      <c r="F947" s="107" t="str">
        <f t="shared" si="520"/>
        <v>000 Unit Miles</v>
      </c>
      <c r="G947" s="90">
        <f t="shared" ref="G947:S947" si="588">SUM(G559,G753)</f>
        <v>0</v>
      </c>
      <c r="H947" s="90">
        <f t="shared" si="588"/>
        <v>0</v>
      </c>
      <c r="I947" s="90">
        <f t="shared" si="588"/>
        <v>0</v>
      </c>
      <c r="J947" s="90">
        <f t="shared" si="588"/>
        <v>0</v>
      </c>
      <c r="K947" s="90">
        <f t="shared" si="588"/>
        <v>0</v>
      </c>
      <c r="L947" s="90">
        <f t="shared" si="588"/>
        <v>0</v>
      </c>
      <c r="M947" s="90">
        <f t="shared" si="588"/>
        <v>0</v>
      </c>
      <c r="N947" s="90">
        <f t="shared" si="588"/>
        <v>0</v>
      </c>
      <c r="O947" s="90">
        <f t="shared" si="588"/>
        <v>0</v>
      </c>
      <c r="P947" s="90">
        <f t="shared" si="588"/>
        <v>0</v>
      </c>
      <c r="Q947" s="90">
        <f t="shared" si="588"/>
        <v>0</v>
      </c>
      <c r="R947" s="90">
        <f t="shared" si="588"/>
        <v>0</v>
      </c>
      <c r="S947" s="90">
        <f t="shared" si="588"/>
        <v>0</v>
      </c>
      <c r="T947" s="90">
        <f t="shared" ref="T947:AB947" si="589">SUM(T559,T753)</f>
        <v>0</v>
      </c>
      <c r="U947" s="90">
        <f t="shared" si="589"/>
        <v>0</v>
      </c>
      <c r="V947" s="90">
        <f t="shared" si="589"/>
        <v>0</v>
      </c>
      <c r="W947" s="90">
        <f t="shared" si="589"/>
        <v>0</v>
      </c>
      <c r="X947" s="90">
        <f t="shared" si="589"/>
        <v>0</v>
      </c>
      <c r="Y947" s="90">
        <f t="shared" si="589"/>
        <v>0</v>
      </c>
      <c r="Z947" s="90">
        <f t="shared" si="589"/>
        <v>0</v>
      </c>
      <c r="AA947" s="90">
        <f t="shared" si="589"/>
        <v>0</v>
      </c>
      <c r="AB947" s="90">
        <f t="shared" si="589"/>
        <v>0</v>
      </c>
      <c r="AC947" s="91">
        <f t="shared" si="553"/>
        <v>0</v>
      </c>
      <c r="AE947" s="476">
        <f t="shared" si="517"/>
        <v>0</v>
      </c>
      <c r="AG947" s="476">
        <f t="shared" ref="AG947" si="590">SUM(AG559,AG753)</f>
        <v>0</v>
      </c>
      <c r="AI947" s="476">
        <f t="shared" ref="AI947" si="591">SUM(AI559,AI753)</f>
        <v>0</v>
      </c>
      <c r="AK947" s="202"/>
    </row>
    <row r="948" spans="4:37" ht="12.75" customHeight="1" outlineLevel="1">
      <c r="D948" s="106" t="str">
        <f>'Line Items'!D1046</f>
        <v>[Rolling Stock - Units/Trains Line 22]</v>
      </c>
      <c r="E948" s="89"/>
      <c r="F948" s="107" t="str">
        <f t="shared" si="520"/>
        <v>000 Unit Miles</v>
      </c>
      <c r="G948" s="90">
        <f t="shared" ref="G948:S948" si="592">SUM(G560,G754)</f>
        <v>0</v>
      </c>
      <c r="H948" s="90">
        <f t="shared" si="592"/>
        <v>0</v>
      </c>
      <c r="I948" s="90">
        <f t="shared" si="592"/>
        <v>0</v>
      </c>
      <c r="J948" s="90">
        <f t="shared" si="592"/>
        <v>0</v>
      </c>
      <c r="K948" s="90">
        <f t="shared" si="592"/>
        <v>0</v>
      </c>
      <c r="L948" s="90">
        <f t="shared" si="592"/>
        <v>0</v>
      </c>
      <c r="M948" s="90">
        <f t="shared" si="592"/>
        <v>0</v>
      </c>
      <c r="N948" s="90">
        <f t="shared" si="592"/>
        <v>0</v>
      </c>
      <c r="O948" s="90">
        <f t="shared" si="592"/>
        <v>0</v>
      </c>
      <c r="P948" s="90">
        <f t="shared" si="592"/>
        <v>0</v>
      </c>
      <c r="Q948" s="90">
        <f t="shared" si="592"/>
        <v>0</v>
      </c>
      <c r="R948" s="90">
        <f t="shared" si="592"/>
        <v>0</v>
      </c>
      <c r="S948" s="90">
        <f t="shared" si="592"/>
        <v>0</v>
      </c>
      <c r="T948" s="90">
        <f t="shared" ref="T948:AB948" si="593">SUM(T560,T754)</f>
        <v>0</v>
      </c>
      <c r="U948" s="90">
        <f t="shared" si="593"/>
        <v>0</v>
      </c>
      <c r="V948" s="90">
        <f t="shared" si="593"/>
        <v>0</v>
      </c>
      <c r="W948" s="90">
        <f t="shared" si="593"/>
        <v>0</v>
      </c>
      <c r="X948" s="90">
        <f t="shared" si="593"/>
        <v>0</v>
      </c>
      <c r="Y948" s="90">
        <f t="shared" si="593"/>
        <v>0</v>
      </c>
      <c r="Z948" s="90">
        <f t="shared" si="593"/>
        <v>0</v>
      </c>
      <c r="AA948" s="90">
        <f t="shared" si="593"/>
        <v>0</v>
      </c>
      <c r="AB948" s="90">
        <f t="shared" si="593"/>
        <v>0</v>
      </c>
      <c r="AC948" s="91">
        <f t="shared" si="553"/>
        <v>0</v>
      </c>
      <c r="AE948" s="476">
        <f t="shared" si="517"/>
        <v>0</v>
      </c>
      <c r="AG948" s="476">
        <f t="shared" ref="AG948" si="594">SUM(AG560,AG754)</f>
        <v>0</v>
      </c>
      <c r="AI948" s="476">
        <f t="shared" ref="AI948" si="595">SUM(AI560,AI754)</f>
        <v>0</v>
      </c>
      <c r="AK948" s="202"/>
    </row>
    <row r="949" spans="4:37" ht="12.75" customHeight="1" outlineLevel="1">
      <c r="D949" s="106" t="str">
        <f>'Line Items'!D1047</f>
        <v>[Rolling Stock - Units/Trains Line 23]</v>
      </c>
      <c r="E949" s="89"/>
      <c r="F949" s="107" t="str">
        <f t="shared" si="520"/>
        <v>000 Unit Miles</v>
      </c>
      <c r="G949" s="90">
        <f t="shared" ref="G949:S949" si="596">SUM(G561,G755)</f>
        <v>0</v>
      </c>
      <c r="H949" s="90">
        <f t="shared" si="596"/>
        <v>0</v>
      </c>
      <c r="I949" s="90">
        <f t="shared" si="596"/>
        <v>0</v>
      </c>
      <c r="J949" s="90">
        <f t="shared" si="596"/>
        <v>0</v>
      </c>
      <c r="K949" s="90">
        <f t="shared" si="596"/>
        <v>0</v>
      </c>
      <c r="L949" s="90">
        <f t="shared" si="596"/>
        <v>0</v>
      </c>
      <c r="M949" s="90">
        <f t="shared" si="596"/>
        <v>0</v>
      </c>
      <c r="N949" s="90">
        <f t="shared" si="596"/>
        <v>0</v>
      </c>
      <c r="O949" s="90">
        <f t="shared" si="596"/>
        <v>0</v>
      </c>
      <c r="P949" s="90">
        <f t="shared" si="596"/>
        <v>0</v>
      </c>
      <c r="Q949" s="90">
        <f t="shared" si="596"/>
        <v>0</v>
      </c>
      <c r="R949" s="90">
        <f t="shared" si="596"/>
        <v>0</v>
      </c>
      <c r="S949" s="90">
        <f t="shared" si="596"/>
        <v>0</v>
      </c>
      <c r="T949" s="90">
        <f t="shared" ref="T949:AB949" si="597">SUM(T561,T755)</f>
        <v>0</v>
      </c>
      <c r="U949" s="90">
        <f t="shared" si="597"/>
        <v>0</v>
      </c>
      <c r="V949" s="90">
        <f t="shared" si="597"/>
        <v>0</v>
      </c>
      <c r="W949" s="90">
        <f t="shared" si="597"/>
        <v>0</v>
      </c>
      <c r="X949" s="90">
        <f t="shared" si="597"/>
        <v>0</v>
      </c>
      <c r="Y949" s="90">
        <f t="shared" si="597"/>
        <v>0</v>
      </c>
      <c r="Z949" s="90">
        <f t="shared" si="597"/>
        <v>0</v>
      </c>
      <c r="AA949" s="90">
        <f t="shared" si="597"/>
        <v>0</v>
      </c>
      <c r="AB949" s="90">
        <f t="shared" si="597"/>
        <v>0</v>
      </c>
      <c r="AC949" s="91">
        <f t="shared" si="553"/>
        <v>0</v>
      </c>
      <c r="AE949" s="476">
        <f t="shared" si="517"/>
        <v>0</v>
      </c>
      <c r="AG949" s="476">
        <f t="shared" ref="AG949" si="598">SUM(AG561,AG755)</f>
        <v>0</v>
      </c>
      <c r="AI949" s="476">
        <f t="shared" ref="AI949" si="599">SUM(AI561,AI755)</f>
        <v>0</v>
      </c>
      <c r="AK949" s="202"/>
    </row>
    <row r="950" spans="4:37" ht="12.75" customHeight="1" outlineLevel="1">
      <c r="D950" s="106" t="str">
        <f>'Line Items'!D1048</f>
        <v>[Rolling Stock - Units/Trains Line 24]</v>
      </c>
      <c r="E950" s="89"/>
      <c r="F950" s="107" t="str">
        <f t="shared" si="520"/>
        <v>000 Unit Miles</v>
      </c>
      <c r="G950" s="90">
        <f t="shared" ref="G950:S950" si="600">SUM(G562,G756)</f>
        <v>0</v>
      </c>
      <c r="H950" s="90">
        <f t="shared" si="600"/>
        <v>0</v>
      </c>
      <c r="I950" s="90">
        <f t="shared" si="600"/>
        <v>0</v>
      </c>
      <c r="J950" s="90">
        <f t="shared" si="600"/>
        <v>0</v>
      </c>
      <c r="K950" s="90">
        <f t="shared" si="600"/>
        <v>0</v>
      </c>
      <c r="L950" s="90">
        <f t="shared" si="600"/>
        <v>0</v>
      </c>
      <c r="M950" s="90">
        <f t="shared" si="600"/>
        <v>0</v>
      </c>
      <c r="N950" s="90">
        <f t="shared" si="600"/>
        <v>0</v>
      </c>
      <c r="O950" s="90">
        <f t="shared" si="600"/>
        <v>0</v>
      </c>
      <c r="P950" s="90">
        <f t="shared" si="600"/>
        <v>0</v>
      </c>
      <c r="Q950" s="90">
        <f t="shared" si="600"/>
        <v>0</v>
      </c>
      <c r="R950" s="90">
        <f t="shared" si="600"/>
        <v>0</v>
      </c>
      <c r="S950" s="90">
        <f t="shared" si="600"/>
        <v>0</v>
      </c>
      <c r="T950" s="90">
        <f t="shared" ref="T950:AB950" si="601">SUM(T562,T756)</f>
        <v>0</v>
      </c>
      <c r="U950" s="90">
        <f t="shared" si="601"/>
        <v>0</v>
      </c>
      <c r="V950" s="90">
        <f t="shared" si="601"/>
        <v>0</v>
      </c>
      <c r="W950" s="90">
        <f t="shared" si="601"/>
        <v>0</v>
      </c>
      <c r="X950" s="90">
        <f t="shared" si="601"/>
        <v>0</v>
      </c>
      <c r="Y950" s="90">
        <f t="shared" si="601"/>
        <v>0</v>
      </c>
      <c r="Z950" s="90">
        <f t="shared" si="601"/>
        <v>0</v>
      </c>
      <c r="AA950" s="90">
        <f t="shared" si="601"/>
        <v>0</v>
      </c>
      <c r="AB950" s="90">
        <f t="shared" si="601"/>
        <v>0</v>
      </c>
      <c r="AC950" s="91">
        <f t="shared" si="553"/>
        <v>0</v>
      </c>
      <c r="AE950" s="476">
        <f t="shared" si="517"/>
        <v>0</v>
      </c>
      <c r="AG950" s="476">
        <f t="shared" ref="AG950" si="602">SUM(AG562,AG756)</f>
        <v>0</v>
      </c>
      <c r="AI950" s="476">
        <f t="shared" ref="AI950" si="603">SUM(AI562,AI756)</f>
        <v>0</v>
      </c>
      <c r="AK950" s="202"/>
    </row>
    <row r="951" spans="4:37" ht="12.75" customHeight="1" outlineLevel="1">
      <c r="D951" s="106" t="str">
        <f>'Line Items'!D1049</f>
        <v>[Rolling Stock - Units/Trains Line 25]</v>
      </c>
      <c r="E951" s="89"/>
      <c r="F951" s="107" t="str">
        <f t="shared" si="520"/>
        <v>000 Unit Miles</v>
      </c>
      <c r="G951" s="90">
        <f t="shared" ref="G951:S951" si="604">SUM(G563,G757)</f>
        <v>0</v>
      </c>
      <c r="H951" s="90">
        <f t="shared" si="604"/>
        <v>0</v>
      </c>
      <c r="I951" s="90">
        <f t="shared" si="604"/>
        <v>0</v>
      </c>
      <c r="J951" s="90">
        <f t="shared" si="604"/>
        <v>0</v>
      </c>
      <c r="K951" s="90">
        <f t="shared" si="604"/>
        <v>0</v>
      </c>
      <c r="L951" s="90">
        <f t="shared" si="604"/>
        <v>0</v>
      </c>
      <c r="M951" s="90">
        <f t="shared" si="604"/>
        <v>0</v>
      </c>
      <c r="N951" s="90">
        <f t="shared" si="604"/>
        <v>0</v>
      </c>
      <c r="O951" s="90">
        <f t="shared" si="604"/>
        <v>0</v>
      </c>
      <c r="P951" s="90">
        <f t="shared" si="604"/>
        <v>0</v>
      </c>
      <c r="Q951" s="90">
        <f t="shared" si="604"/>
        <v>0</v>
      </c>
      <c r="R951" s="90">
        <f t="shared" si="604"/>
        <v>0</v>
      </c>
      <c r="S951" s="90">
        <f t="shared" si="604"/>
        <v>0</v>
      </c>
      <c r="T951" s="90">
        <f t="shared" ref="T951:AB951" si="605">SUM(T563,T757)</f>
        <v>0</v>
      </c>
      <c r="U951" s="90">
        <f t="shared" si="605"/>
        <v>0</v>
      </c>
      <c r="V951" s="90">
        <f t="shared" si="605"/>
        <v>0</v>
      </c>
      <c r="W951" s="90">
        <f t="shared" si="605"/>
        <v>0</v>
      </c>
      <c r="X951" s="90">
        <f t="shared" si="605"/>
        <v>0</v>
      </c>
      <c r="Y951" s="90">
        <f t="shared" si="605"/>
        <v>0</v>
      </c>
      <c r="Z951" s="90">
        <f t="shared" si="605"/>
        <v>0</v>
      </c>
      <c r="AA951" s="90">
        <f t="shared" si="605"/>
        <v>0</v>
      </c>
      <c r="AB951" s="90">
        <f t="shared" si="605"/>
        <v>0</v>
      </c>
      <c r="AC951" s="91">
        <f t="shared" si="553"/>
        <v>0</v>
      </c>
      <c r="AE951" s="476">
        <f t="shared" si="517"/>
        <v>0</v>
      </c>
      <c r="AG951" s="476">
        <f t="shared" ref="AG951" si="606">SUM(AG563,AG757)</f>
        <v>0</v>
      </c>
      <c r="AI951" s="476">
        <f t="shared" ref="AI951" si="607">SUM(AI563,AI757)</f>
        <v>0</v>
      </c>
      <c r="AK951" s="202"/>
    </row>
    <row r="952" spans="4:37" ht="12.75" customHeight="1" outlineLevel="1">
      <c r="D952" s="106" t="str">
        <f>'Line Items'!D1050</f>
        <v>[Rolling Stock - Units/Trains Line 26]</v>
      </c>
      <c r="E952" s="89"/>
      <c r="F952" s="107" t="str">
        <f t="shared" si="520"/>
        <v>000 Unit Miles</v>
      </c>
      <c r="G952" s="90">
        <f t="shared" ref="G952:S952" si="608">SUM(G564,G758)</f>
        <v>0</v>
      </c>
      <c r="H952" s="90">
        <f t="shared" si="608"/>
        <v>0</v>
      </c>
      <c r="I952" s="90">
        <f t="shared" si="608"/>
        <v>0</v>
      </c>
      <c r="J952" s="90">
        <f t="shared" si="608"/>
        <v>0</v>
      </c>
      <c r="K952" s="90">
        <f t="shared" si="608"/>
        <v>0</v>
      </c>
      <c r="L952" s="90">
        <f t="shared" si="608"/>
        <v>0</v>
      </c>
      <c r="M952" s="90">
        <f t="shared" si="608"/>
        <v>0</v>
      </c>
      <c r="N952" s="90">
        <f t="shared" si="608"/>
        <v>0</v>
      </c>
      <c r="O952" s="90">
        <f t="shared" si="608"/>
        <v>0</v>
      </c>
      <c r="P952" s="90">
        <f t="shared" si="608"/>
        <v>0</v>
      </c>
      <c r="Q952" s="90">
        <f t="shared" si="608"/>
        <v>0</v>
      </c>
      <c r="R952" s="90">
        <f t="shared" si="608"/>
        <v>0</v>
      </c>
      <c r="S952" s="90">
        <f t="shared" si="608"/>
        <v>0</v>
      </c>
      <c r="T952" s="90">
        <f t="shared" ref="T952:AB952" si="609">SUM(T564,T758)</f>
        <v>0</v>
      </c>
      <c r="U952" s="90">
        <f t="shared" si="609"/>
        <v>0</v>
      </c>
      <c r="V952" s="90">
        <f t="shared" si="609"/>
        <v>0</v>
      </c>
      <c r="W952" s="90">
        <f t="shared" si="609"/>
        <v>0</v>
      </c>
      <c r="X952" s="90">
        <f t="shared" si="609"/>
        <v>0</v>
      </c>
      <c r="Y952" s="90">
        <f t="shared" si="609"/>
        <v>0</v>
      </c>
      <c r="Z952" s="90">
        <f t="shared" si="609"/>
        <v>0</v>
      </c>
      <c r="AA952" s="90">
        <f t="shared" si="609"/>
        <v>0</v>
      </c>
      <c r="AB952" s="90">
        <f t="shared" si="609"/>
        <v>0</v>
      </c>
      <c r="AC952" s="91">
        <f t="shared" si="553"/>
        <v>0</v>
      </c>
      <c r="AE952" s="476">
        <f t="shared" si="517"/>
        <v>0</v>
      </c>
      <c r="AG952" s="476">
        <f t="shared" ref="AG952" si="610">SUM(AG564,AG758)</f>
        <v>0</v>
      </c>
      <c r="AI952" s="476">
        <f t="shared" ref="AI952" si="611">SUM(AI564,AI758)</f>
        <v>0</v>
      </c>
      <c r="AK952" s="202"/>
    </row>
    <row r="953" spans="4:37" ht="12.75" customHeight="1" outlineLevel="1">
      <c r="D953" s="106" t="str">
        <f>'Line Items'!D1051</f>
        <v>[Rolling Stock - Units/Trains Line 27]</v>
      </c>
      <c r="E953" s="89"/>
      <c r="F953" s="107" t="str">
        <f t="shared" si="520"/>
        <v>000 Unit Miles</v>
      </c>
      <c r="G953" s="90">
        <f t="shared" ref="G953:S953" si="612">SUM(G565,G759)</f>
        <v>0</v>
      </c>
      <c r="H953" s="90">
        <f t="shared" si="612"/>
        <v>0</v>
      </c>
      <c r="I953" s="90">
        <f t="shared" si="612"/>
        <v>0</v>
      </c>
      <c r="J953" s="90">
        <f t="shared" si="612"/>
        <v>0</v>
      </c>
      <c r="K953" s="90">
        <f t="shared" si="612"/>
        <v>0</v>
      </c>
      <c r="L953" s="90">
        <f t="shared" si="612"/>
        <v>0</v>
      </c>
      <c r="M953" s="90">
        <f t="shared" si="612"/>
        <v>0</v>
      </c>
      <c r="N953" s="90">
        <f t="shared" si="612"/>
        <v>0</v>
      </c>
      <c r="O953" s="90">
        <f t="shared" si="612"/>
        <v>0</v>
      </c>
      <c r="P953" s="90">
        <f t="shared" si="612"/>
        <v>0</v>
      </c>
      <c r="Q953" s="90">
        <f t="shared" si="612"/>
        <v>0</v>
      </c>
      <c r="R953" s="90">
        <f t="shared" si="612"/>
        <v>0</v>
      </c>
      <c r="S953" s="90">
        <f t="shared" si="612"/>
        <v>0</v>
      </c>
      <c r="T953" s="90">
        <f t="shared" ref="T953:AB953" si="613">SUM(T565,T759)</f>
        <v>0</v>
      </c>
      <c r="U953" s="90">
        <f t="shared" si="613"/>
        <v>0</v>
      </c>
      <c r="V953" s="90">
        <f t="shared" si="613"/>
        <v>0</v>
      </c>
      <c r="W953" s="90">
        <f t="shared" si="613"/>
        <v>0</v>
      </c>
      <c r="X953" s="90">
        <f t="shared" si="613"/>
        <v>0</v>
      </c>
      <c r="Y953" s="90">
        <f t="shared" si="613"/>
        <v>0</v>
      </c>
      <c r="Z953" s="90">
        <f t="shared" si="613"/>
        <v>0</v>
      </c>
      <c r="AA953" s="90">
        <f t="shared" si="613"/>
        <v>0</v>
      </c>
      <c r="AB953" s="90">
        <f t="shared" si="613"/>
        <v>0</v>
      </c>
      <c r="AC953" s="91">
        <f t="shared" si="553"/>
        <v>0</v>
      </c>
      <c r="AE953" s="476">
        <f t="shared" si="517"/>
        <v>0</v>
      </c>
      <c r="AG953" s="476">
        <f t="shared" ref="AG953" si="614">SUM(AG565,AG759)</f>
        <v>0</v>
      </c>
      <c r="AI953" s="476">
        <f t="shared" ref="AI953" si="615">SUM(AI565,AI759)</f>
        <v>0</v>
      </c>
      <c r="AK953" s="202"/>
    </row>
    <row r="954" spans="4:37" ht="12.75" customHeight="1" outlineLevel="1">
      <c r="D954" s="106" t="str">
        <f>'Line Items'!D1052</f>
        <v>[Rolling Stock - Units/Trains Line 28]</v>
      </c>
      <c r="E954" s="89"/>
      <c r="F954" s="107" t="str">
        <f t="shared" si="520"/>
        <v>000 Unit Miles</v>
      </c>
      <c r="G954" s="90">
        <f t="shared" ref="G954:S954" si="616">SUM(G566,G760)</f>
        <v>0</v>
      </c>
      <c r="H954" s="90">
        <f t="shared" si="616"/>
        <v>0</v>
      </c>
      <c r="I954" s="90">
        <f t="shared" si="616"/>
        <v>0</v>
      </c>
      <c r="J954" s="90">
        <f t="shared" si="616"/>
        <v>0</v>
      </c>
      <c r="K954" s="90">
        <f t="shared" si="616"/>
        <v>0</v>
      </c>
      <c r="L954" s="90">
        <f t="shared" si="616"/>
        <v>0</v>
      </c>
      <c r="M954" s="90">
        <f t="shared" si="616"/>
        <v>0</v>
      </c>
      <c r="N954" s="90">
        <f t="shared" si="616"/>
        <v>0</v>
      </c>
      <c r="O954" s="90">
        <f t="shared" si="616"/>
        <v>0</v>
      </c>
      <c r="P954" s="90">
        <f t="shared" si="616"/>
        <v>0</v>
      </c>
      <c r="Q954" s="90">
        <f t="shared" si="616"/>
        <v>0</v>
      </c>
      <c r="R954" s="90">
        <f t="shared" si="616"/>
        <v>0</v>
      </c>
      <c r="S954" s="90">
        <f t="shared" si="616"/>
        <v>0</v>
      </c>
      <c r="T954" s="90">
        <f t="shared" ref="T954:AB954" si="617">SUM(T566,T760)</f>
        <v>0</v>
      </c>
      <c r="U954" s="90">
        <f t="shared" si="617"/>
        <v>0</v>
      </c>
      <c r="V954" s="90">
        <f t="shared" si="617"/>
        <v>0</v>
      </c>
      <c r="W954" s="90">
        <f t="shared" si="617"/>
        <v>0</v>
      </c>
      <c r="X954" s="90">
        <f t="shared" si="617"/>
        <v>0</v>
      </c>
      <c r="Y954" s="90">
        <f t="shared" si="617"/>
        <v>0</v>
      </c>
      <c r="Z954" s="90">
        <f t="shared" si="617"/>
        <v>0</v>
      </c>
      <c r="AA954" s="90">
        <f t="shared" si="617"/>
        <v>0</v>
      </c>
      <c r="AB954" s="90">
        <f t="shared" si="617"/>
        <v>0</v>
      </c>
      <c r="AC954" s="91">
        <f t="shared" si="553"/>
        <v>0</v>
      </c>
      <c r="AE954" s="476">
        <f t="shared" si="517"/>
        <v>0</v>
      </c>
      <c r="AG954" s="476">
        <f t="shared" ref="AG954" si="618">SUM(AG566,AG760)</f>
        <v>0</v>
      </c>
      <c r="AI954" s="476">
        <f t="shared" ref="AI954" si="619">SUM(AI566,AI760)</f>
        <v>0</v>
      </c>
      <c r="AK954" s="202"/>
    </row>
    <row r="955" spans="4:37" ht="12.75" customHeight="1" outlineLevel="1">
      <c r="D955" s="106" t="str">
        <f>'Line Items'!D1053</f>
        <v>[Rolling Stock - Units/Trains Line 29]</v>
      </c>
      <c r="E955" s="89"/>
      <c r="F955" s="107" t="str">
        <f t="shared" si="520"/>
        <v>000 Unit Miles</v>
      </c>
      <c r="G955" s="90">
        <f t="shared" ref="G955:S955" si="620">SUM(G567,G761)</f>
        <v>0</v>
      </c>
      <c r="H955" s="90">
        <f t="shared" si="620"/>
        <v>0</v>
      </c>
      <c r="I955" s="90">
        <f t="shared" si="620"/>
        <v>0</v>
      </c>
      <c r="J955" s="90">
        <f t="shared" si="620"/>
        <v>0</v>
      </c>
      <c r="K955" s="90">
        <f t="shared" si="620"/>
        <v>0</v>
      </c>
      <c r="L955" s="90">
        <f t="shared" si="620"/>
        <v>0</v>
      </c>
      <c r="M955" s="90">
        <f t="shared" si="620"/>
        <v>0</v>
      </c>
      <c r="N955" s="90">
        <f t="shared" si="620"/>
        <v>0</v>
      </c>
      <c r="O955" s="90">
        <f t="shared" si="620"/>
        <v>0</v>
      </c>
      <c r="P955" s="90">
        <f t="shared" si="620"/>
        <v>0</v>
      </c>
      <c r="Q955" s="90">
        <f t="shared" si="620"/>
        <v>0</v>
      </c>
      <c r="R955" s="90">
        <f t="shared" si="620"/>
        <v>0</v>
      </c>
      <c r="S955" s="90">
        <f t="shared" si="620"/>
        <v>0</v>
      </c>
      <c r="T955" s="90">
        <f t="shared" ref="T955:AB955" si="621">SUM(T567,T761)</f>
        <v>0</v>
      </c>
      <c r="U955" s="90">
        <f t="shared" si="621"/>
        <v>0</v>
      </c>
      <c r="V955" s="90">
        <f t="shared" si="621"/>
        <v>0</v>
      </c>
      <c r="W955" s="90">
        <f t="shared" si="621"/>
        <v>0</v>
      </c>
      <c r="X955" s="90">
        <f t="shared" si="621"/>
        <v>0</v>
      </c>
      <c r="Y955" s="90">
        <f t="shared" si="621"/>
        <v>0</v>
      </c>
      <c r="Z955" s="90">
        <f t="shared" si="621"/>
        <v>0</v>
      </c>
      <c r="AA955" s="90">
        <f t="shared" si="621"/>
        <v>0</v>
      </c>
      <c r="AB955" s="90">
        <f t="shared" si="621"/>
        <v>0</v>
      </c>
      <c r="AC955" s="91">
        <f t="shared" si="553"/>
        <v>0</v>
      </c>
      <c r="AE955" s="476">
        <f t="shared" si="517"/>
        <v>0</v>
      </c>
      <c r="AG955" s="476">
        <f t="shared" ref="AG955" si="622">SUM(AG567,AG761)</f>
        <v>0</v>
      </c>
      <c r="AI955" s="476">
        <f t="shared" ref="AI955" si="623">SUM(AI567,AI761)</f>
        <v>0</v>
      </c>
      <c r="AK955" s="202"/>
    </row>
    <row r="956" spans="4:37" ht="12.75" customHeight="1" outlineLevel="1">
      <c r="D956" s="106" t="str">
        <f>'Line Items'!D1054</f>
        <v>[Rolling Stock - Units/Trains Line 30]</v>
      </c>
      <c r="E956" s="89"/>
      <c r="F956" s="107" t="str">
        <f t="shared" si="520"/>
        <v>000 Unit Miles</v>
      </c>
      <c r="G956" s="90">
        <f t="shared" ref="G956:S956" si="624">SUM(G568,G762)</f>
        <v>0</v>
      </c>
      <c r="H956" s="90">
        <f t="shared" si="624"/>
        <v>0</v>
      </c>
      <c r="I956" s="90">
        <f t="shared" si="624"/>
        <v>0</v>
      </c>
      <c r="J956" s="90">
        <f t="shared" si="624"/>
        <v>0</v>
      </c>
      <c r="K956" s="90">
        <f t="shared" si="624"/>
        <v>0</v>
      </c>
      <c r="L956" s="90">
        <f t="shared" si="624"/>
        <v>0</v>
      </c>
      <c r="M956" s="90">
        <f t="shared" si="624"/>
        <v>0</v>
      </c>
      <c r="N956" s="90">
        <f t="shared" si="624"/>
        <v>0</v>
      </c>
      <c r="O956" s="90">
        <f t="shared" si="624"/>
        <v>0</v>
      </c>
      <c r="P956" s="90">
        <f t="shared" si="624"/>
        <v>0</v>
      </c>
      <c r="Q956" s="90">
        <f t="shared" si="624"/>
        <v>0</v>
      </c>
      <c r="R956" s="90">
        <f t="shared" si="624"/>
        <v>0</v>
      </c>
      <c r="S956" s="90">
        <f t="shared" si="624"/>
        <v>0</v>
      </c>
      <c r="T956" s="90">
        <f t="shared" ref="T956:AB956" si="625">SUM(T568,T762)</f>
        <v>0</v>
      </c>
      <c r="U956" s="90">
        <f t="shared" si="625"/>
        <v>0</v>
      </c>
      <c r="V956" s="90">
        <f t="shared" si="625"/>
        <v>0</v>
      </c>
      <c r="W956" s="90">
        <f t="shared" si="625"/>
        <v>0</v>
      </c>
      <c r="X956" s="90">
        <f t="shared" si="625"/>
        <v>0</v>
      </c>
      <c r="Y956" s="90">
        <f t="shared" si="625"/>
        <v>0</v>
      </c>
      <c r="Z956" s="90">
        <f t="shared" si="625"/>
        <v>0</v>
      </c>
      <c r="AA956" s="90">
        <f t="shared" si="625"/>
        <v>0</v>
      </c>
      <c r="AB956" s="90">
        <f t="shared" si="625"/>
        <v>0</v>
      </c>
      <c r="AC956" s="91">
        <f t="shared" si="553"/>
        <v>0</v>
      </c>
      <c r="AE956" s="476">
        <f t="shared" si="517"/>
        <v>0</v>
      </c>
      <c r="AG956" s="476">
        <f t="shared" ref="AG956" si="626">SUM(AG568,AG762)</f>
        <v>0</v>
      </c>
      <c r="AI956" s="476">
        <f t="shared" ref="AI956" si="627">SUM(AI568,AI762)</f>
        <v>0</v>
      </c>
      <c r="AK956" s="202"/>
    </row>
    <row r="957" spans="4:37" ht="12.75" customHeight="1" outlineLevel="1">
      <c r="D957" s="106" t="str">
        <f>'Line Items'!D1055</f>
        <v>[Rolling Stock - Units/Trains Line 31]</v>
      </c>
      <c r="E957" s="89"/>
      <c r="F957" s="107" t="str">
        <f t="shared" si="520"/>
        <v>000 Unit Miles</v>
      </c>
      <c r="G957" s="90">
        <f t="shared" ref="G957:S957" si="628">SUM(G569,G763)</f>
        <v>0</v>
      </c>
      <c r="H957" s="90">
        <f t="shared" si="628"/>
        <v>0</v>
      </c>
      <c r="I957" s="90">
        <f t="shared" si="628"/>
        <v>0</v>
      </c>
      <c r="J957" s="90">
        <f t="shared" si="628"/>
        <v>0</v>
      </c>
      <c r="K957" s="90">
        <f t="shared" si="628"/>
        <v>0</v>
      </c>
      <c r="L957" s="90">
        <f t="shared" si="628"/>
        <v>0</v>
      </c>
      <c r="M957" s="90">
        <f t="shared" si="628"/>
        <v>0</v>
      </c>
      <c r="N957" s="90">
        <f t="shared" si="628"/>
        <v>0</v>
      </c>
      <c r="O957" s="90">
        <f t="shared" si="628"/>
        <v>0</v>
      </c>
      <c r="P957" s="90">
        <f t="shared" si="628"/>
        <v>0</v>
      </c>
      <c r="Q957" s="90">
        <f t="shared" si="628"/>
        <v>0</v>
      </c>
      <c r="R957" s="90">
        <f t="shared" si="628"/>
        <v>0</v>
      </c>
      <c r="S957" s="90">
        <f t="shared" si="628"/>
        <v>0</v>
      </c>
      <c r="T957" s="90">
        <f t="shared" ref="T957:AB957" si="629">SUM(T569,T763)</f>
        <v>0</v>
      </c>
      <c r="U957" s="90">
        <f t="shared" si="629"/>
        <v>0</v>
      </c>
      <c r="V957" s="90">
        <f t="shared" si="629"/>
        <v>0</v>
      </c>
      <c r="W957" s="90">
        <f t="shared" si="629"/>
        <v>0</v>
      </c>
      <c r="X957" s="90">
        <f t="shared" si="629"/>
        <v>0</v>
      </c>
      <c r="Y957" s="90">
        <f t="shared" si="629"/>
        <v>0</v>
      </c>
      <c r="Z957" s="90">
        <f t="shared" si="629"/>
        <v>0</v>
      </c>
      <c r="AA957" s="90">
        <f t="shared" si="629"/>
        <v>0</v>
      </c>
      <c r="AB957" s="90">
        <f t="shared" si="629"/>
        <v>0</v>
      </c>
      <c r="AC957" s="91">
        <f t="shared" si="553"/>
        <v>0</v>
      </c>
      <c r="AE957" s="476">
        <f t="shared" si="517"/>
        <v>0</v>
      </c>
      <c r="AG957" s="476">
        <f t="shared" ref="AG957" si="630">SUM(AG569,AG763)</f>
        <v>0</v>
      </c>
      <c r="AI957" s="476">
        <f t="shared" ref="AI957" si="631">SUM(AI569,AI763)</f>
        <v>0</v>
      </c>
      <c r="AK957" s="202"/>
    </row>
    <row r="958" spans="4:37" ht="12.75" customHeight="1" outlineLevel="1">
      <c r="D958" s="106" t="str">
        <f>'Line Items'!D1056</f>
        <v>[Rolling Stock - Units/Trains Line 32]</v>
      </c>
      <c r="E958" s="89"/>
      <c r="F958" s="107" t="str">
        <f t="shared" si="520"/>
        <v>000 Unit Miles</v>
      </c>
      <c r="G958" s="90">
        <f t="shared" ref="G958:S958" si="632">SUM(G570,G764)</f>
        <v>0</v>
      </c>
      <c r="H958" s="90">
        <f t="shared" si="632"/>
        <v>0</v>
      </c>
      <c r="I958" s="90">
        <f t="shared" si="632"/>
        <v>0</v>
      </c>
      <c r="J958" s="90">
        <f t="shared" si="632"/>
        <v>0</v>
      </c>
      <c r="K958" s="90">
        <f t="shared" si="632"/>
        <v>0</v>
      </c>
      <c r="L958" s="90">
        <f t="shared" si="632"/>
        <v>0</v>
      </c>
      <c r="M958" s="90">
        <f t="shared" si="632"/>
        <v>0</v>
      </c>
      <c r="N958" s="90">
        <f t="shared" si="632"/>
        <v>0</v>
      </c>
      <c r="O958" s="90">
        <f t="shared" si="632"/>
        <v>0</v>
      </c>
      <c r="P958" s="90">
        <f t="shared" si="632"/>
        <v>0</v>
      </c>
      <c r="Q958" s="90">
        <f t="shared" si="632"/>
        <v>0</v>
      </c>
      <c r="R958" s="90">
        <f t="shared" si="632"/>
        <v>0</v>
      </c>
      <c r="S958" s="90">
        <f t="shared" si="632"/>
        <v>0</v>
      </c>
      <c r="T958" s="90">
        <f t="shared" ref="T958:AB958" si="633">SUM(T570,T764)</f>
        <v>0</v>
      </c>
      <c r="U958" s="90">
        <f t="shared" si="633"/>
        <v>0</v>
      </c>
      <c r="V958" s="90">
        <f t="shared" si="633"/>
        <v>0</v>
      </c>
      <c r="W958" s="90">
        <f t="shared" si="633"/>
        <v>0</v>
      </c>
      <c r="X958" s="90">
        <f t="shared" si="633"/>
        <v>0</v>
      </c>
      <c r="Y958" s="90">
        <f t="shared" si="633"/>
        <v>0</v>
      </c>
      <c r="Z958" s="90">
        <f t="shared" si="633"/>
        <v>0</v>
      </c>
      <c r="AA958" s="90">
        <f t="shared" si="633"/>
        <v>0</v>
      </c>
      <c r="AB958" s="90">
        <f t="shared" si="633"/>
        <v>0</v>
      </c>
      <c r="AC958" s="91">
        <f t="shared" si="553"/>
        <v>0</v>
      </c>
      <c r="AE958" s="476">
        <f t="shared" si="517"/>
        <v>0</v>
      </c>
      <c r="AG958" s="476">
        <f t="shared" ref="AG958" si="634">SUM(AG570,AG764)</f>
        <v>0</v>
      </c>
      <c r="AI958" s="476">
        <f t="shared" ref="AI958" si="635">SUM(AI570,AI764)</f>
        <v>0</v>
      </c>
      <c r="AK958" s="202"/>
    </row>
    <row r="959" spans="4:37" ht="12.75" customHeight="1" outlineLevel="1">
      <c r="D959" s="106" t="str">
        <f>'Line Items'!D1057</f>
        <v>[Rolling Stock - Units/Trains Line 33]</v>
      </c>
      <c r="E959" s="89"/>
      <c r="F959" s="107" t="str">
        <f t="shared" si="520"/>
        <v>000 Unit Miles</v>
      </c>
      <c r="G959" s="90">
        <f t="shared" ref="G959:S959" si="636">SUM(G571,G765)</f>
        <v>0</v>
      </c>
      <c r="H959" s="90">
        <f t="shared" si="636"/>
        <v>0</v>
      </c>
      <c r="I959" s="90">
        <f t="shared" si="636"/>
        <v>0</v>
      </c>
      <c r="J959" s="90">
        <f t="shared" si="636"/>
        <v>0</v>
      </c>
      <c r="K959" s="90">
        <f t="shared" si="636"/>
        <v>0</v>
      </c>
      <c r="L959" s="90">
        <f t="shared" si="636"/>
        <v>0</v>
      </c>
      <c r="M959" s="90">
        <f t="shared" si="636"/>
        <v>0</v>
      </c>
      <c r="N959" s="90">
        <f t="shared" si="636"/>
        <v>0</v>
      </c>
      <c r="O959" s="90">
        <f t="shared" si="636"/>
        <v>0</v>
      </c>
      <c r="P959" s="90">
        <f t="shared" si="636"/>
        <v>0</v>
      </c>
      <c r="Q959" s="90">
        <f t="shared" si="636"/>
        <v>0</v>
      </c>
      <c r="R959" s="90">
        <f t="shared" si="636"/>
        <v>0</v>
      </c>
      <c r="S959" s="90">
        <f t="shared" si="636"/>
        <v>0</v>
      </c>
      <c r="T959" s="90">
        <f t="shared" ref="T959:AB959" si="637">SUM(T571,T765)</f>
        <v>0</v>
      </c>
      <c r="U959" s="90">
        <f t="shared" si="637"/>
        <v>0</v>
      </c>
      <c r="V959" s="90">
        <f t="shared" si="637"/>
        <v>0</v>
      </c>
      <c r="W959" s="90">
        <f t="shared" si="637"/>
        <v>0</v>
      </c>
      <c r="X959" s="90">
        <f t="shared" si="637"/>
        <v>0</v>
      </c>
      <c r="Y959" s="90">
        <f t="shared" si="637"/>
        <v>0</v>
      </c>
      <c r="Z959" s="90">
        <f t="shared" si="637"/>
        <v>0</v>
      </c>
      <c r="AA959" s="90">
        <f t="shared" si="637"/>
        <v>0</v>
      </c>
      <c r="AB959" s="90">
        <f t="shared" si="637"/>
        <v>0</v>
      </c>
      <c r="AC959" s="91">
        <f t="shared" si="553"/>
        <v>0</v>
      </c>
      <c r="AE959" s="476">
        <f t="shared" si="517"/>
        <v>0</v>
      </c>
      <c r="AG959" s="476">
        <f t="shared" ref="AG959" si="638">SUM(AG571,AG765)</f>
        <v>0</v>
      </c>
      <c r="AI959" s="476">
        <f t="shared" ref="AI959" si="639">SUM(AI571,AI765)</f>
        <v>0</v>
      </c>
      <c r="AK959" s="202"/>
    </row>
    <row r="960" spans="4:37" ht="12.75" customHeight="1" outlineLevel="1">
      <c r="D960" s="106" t="str">
        <f>'Line Items'!D1058</f>
        <v>[Rolling Stock - Units/Trains Line 34]</v>
      </c>
      <c r="E960" s="89"/>
      <c r="F960" s="107" t="str">
        <f t="shared" si="520"/>
        <v>000 Unit Miles</v>
      </c>
      <c r="G960" s="90">
        <f t="shared" ref="G960:S960" si="640">SUM(G572,G766)</f>
        <v>0</v>
      </c>
      <c r="H960" s="90">
        <f t="shared" si="640"/>
        <v>0</v>
      </c>
      <c r="I960" s="90">
        <f t="shared" si="640"/>
        <v>0</v>
      </c>
      <c r="J960" s="90">
        <f t="shared" si="640"/>
        <v>0</v>
      </c>
      <c r="K960" s="90">
        <f t="shared" si="640"/>
        <v>0</v>
      </c>
      <c r="L960" s="90">
        <f t="shared" si="640"/>
        <v>0</v>
      </c>
      <c r="M960" s="90">
        <f t="shared" si="640"/>
        <v>0</v>
      </c>
      <c r="N960" s="90">
        <f t="shared" si="640"/>
        <v>0</v>
      </c>
      <c r="O960" s="90">
        <f t="shared" si="640"/>
        <v>0</v>
      </c>
      <c r="P960" s="90">
        <f t="shared" si="640"/>
        <v>0</v>
      </c>
      <c r="Q960" s="90">
        <f t="shared" si="640"/>
        <v>0</v>
      </c>
      <c r="R960" s="90">
        <f t="shared" si="640"/>
        <v>0</v>
      </c>
      <c r="S960" s="90">
        <f t="shared" si="640"/>
        <v>0</v>
      </c>
      <c r="T960" s="90">
        <f t="shared" ref="T960:AB960" si="641">SUM(T572,T766)</f>
        <v>0</v>
      </c>
      <c r="U960" s="90">
        <f t="shared" si="641"/>
        <v>0</v>
      </c>
      <c r="V960" s="90">
        <f t="shared" si="641"/>
        <v>0</v>
      </c>
      <c r="W960" s="90">
        <f t="shared" si="641"/>
        <v>0</v>
      </c>
      <c r="X960" s="90">
        <f t="shared" si="641"/>
        <v>0</v>
      </c>
      <c r="Y960" s="90">
        <f t="shared" si="641"/>
        <v>0</v>
      </c>
      <c r="Z960" s="90">
        <f t="shared" si="641"/>
        <v>0</v>
      </c>
      <c r="AA960" s="90">
        <f t="shared" si="641"/>
        <v>0</v>
      </c>
      <c r="AB960" s="90">
        <f t="shared" si="641"/>
        <v>0</v>
      </c>
      <c r="AC960" s="91">
        <f t="shared" si="553"/>
        <v>0</v>
      </c>
      <c r="AE960" s="476">
        <f t="shared" si="517"/>
        <v>0</v>
      </c>
      <c r="AG960" s="476">
        <f t="shared" ref="AG960" si="642">SUM(AG572,AG766)</f>
        <v>0</v>
      </c>
      <c r="AI960" s="476">
        <f t="shared" ref="AI960" si="643">SUM(AI572,AI766)</f>
        <v>0</v>
      </c>
      <c r="AK960" s="202"/>
    </row>
    <row r="961" spans="4:37" ht="12.75" customHeight="1" outlineLevel="1">
      <c r="D961" s="106" t="str">
        <f>'Line Items'!D1059</f>
        <v>[Rolling Stock - Units/Trains Line 35]</v>
      </c>
      <c r="E961" s="89"/>
      <c r="F961" s="107" t="str">
        <f t="shared" si="520"/>
        <v>000 Unit Miles</v>
      </c>
      <c r="G961" s="90">
        <f t="shared" ref="G961:S961" si="644">SUM(G573,G767)</f>
        <v>0</v>
      </c>
      <c r="H961" s="90">
        <f t="shared" si="644"/>
        <v>0</v>
      </c>
      <c r="I961" s="90">
        <f t="shared" si="644"/>
        <v>0</v>
      </c>
      <c r="J961" s="90">
        <f t="shared" si="644"/>
        <v>0</v>
      </c>
      <c r="K961" s="90">
        <f t="shared" si="644"/>
        <v>0</v>
      </c>
      <c r="L961" s="90">
        <f t="shared" si="644"/>
        <v>0</v>
      </c>
      <c r="M961" s="90">
        <f t="shared" si="644"/>
        <v>0</v>
      </c>
      <c r="N961" s="90">
        <f t="shared" si="644"/>
        <v>0</v>
      </c>
      <c r="O961" s="90">
        <f t="shared" si="644"/>
        <v>0</v>
      </c>
      <c r="P961" s="90">
        <f t="shared" si="644"/>
        <v>0</v>
      </c>
      <c r="Q961" s="90">
        <f t="shared" si="644"/>
        <v>0</v>
      </c>
      <c r="R961" s="90">
        <f t="shared" si="644"/>
        <v>0</v>
      </c>
      <c r="S961" s="90">
        <f t="shared" si="644"/>
        <v>0</v>
      </c>
      <c r="T961" s="90">
        <f t="shared" ref="T961:AB961" si="645">SUM(T573,T767)</f>
        <v>0</v>
      </c>
      <c r="U961" s="90">
        <f t="shared" si="645"/>
        <v>0</v>
      </c>
      <c r="V961" s="90">
        <f t="shared" si="645"/>
        <v>0</v>
      </c>
      <c r="W961" s="90">
        <f t="shared" si="645"/>
        <v>0</v>
      </c>
      <c r="X961" s="90">
        <f t="shared" si="645"/>
        <v>0</v>
      </c>
      <c r="Y961" s="90">
        <f t="shared" si="645"/>
        <v>0</v>
      </c>
      <c r="Z961" s="90">
        <f t="shared" si="645"/>
        <v>0</v>
      </c>
      <c r="AA961" s="90">
        <f t="shared" si="645"/>
        <v>0</v>
      </c>
      <c r="AB961" s="90">
        <f t="shared" si="645"/>
        <v>0</v>
      </c>
      <c r="AC961" s="91">
        <f t="shared" si="553"/>
        <v>0</v>
      </c>
      <c r="AE961" s="476">
        <f t="shared" si="517"/>
        <v>0</v>
      </c>
      <c r="AG961" s="476">
        <f t="shared" ref="AG961" si="646">SUM(AG573,AG767)</f>
        <v>0</v>
      </c>
      <c r="AI961" s="476">
        <f t="shared" ref="AI961" si="647">SUM(AI573,AI767)</f>
        <v>0</v>
      </c>
      <c r="AK961" s="202"/>
    </row>
    <row r="962" spans="4:37" ht="12.75" customHeight="1" outlineLevel="1">
      <c r="D962" s="106" t="str">
        <f>'Line Items'!D1060</f>
        <v>[Rolling Stock - Units/Trains Line 36]</v>
      </c>
      <c r="E962" s="89"/>
      <c r="F962" s="107" t="str">
        <f t="shared" si="520"/>
        <v>000 Unit Miles</v>
      </c>
      <c r="G962" s="90">
        <f t="shared" ref="G962:S962" si="648">SUM(G574,G768)</f>
        <v>0</v>
      </c>
      <c r="H962" s="90">
        <f t="shared" si="648"/>
        <v>0</v>
      </c>
      <c r="I962" s="90">
        <f t="shared" si="648"/>
        <v>0</v>
      </c>
      <c r="J962" s="90">
        <f t="shared" si="648"/>
        <v>0</v>
      </c>
      <c r="K962" s="90">
        <f t="shared" si="648"/>
        <v>0</v>
      </c>
      <c r="L962" s="90">
        <f t="shared" si="648"/>
        <v>0</v>
      </c>
      <c r="M962" s="90">
        <f t="shared" si="648"/>
        <v>0</v>
      </c>
      <c r="N962" s="90">
        <f t="shared" si="648"/>
        <v>0</v>
      </c>
      <c r="O962" s="90">
        <f t="shared" si="648"/>
        <v>0</v>
      </c>
      <c r="P962" s="90">
        <f t="shared" si="648"/>
        <v>0</v>
      </c>
      <c r="Q962" s="90">
        <f t="shared" si="648"/>
        <v>0</v>
      </c>
      <c r="R962" s="90">
        <f t="shared" si="648"/>
        <v>0</v>
      </c>
      <c r="S962" s="90">
        <f t="shared" si="648"/>
        <v>0</v>
      </c>
      <c r="T962" s="90">
        <f t="shared" ref="T962:AB962" si="649">SUM(T574,T768)</f>
        <v>0</v>
      </c>
      <c r="U962" s="90">
        <f t="shared" si="649"/>
        <v>0</v>
      </c>
      <c r="V962" s="90">
        <f t="shared" si="649"/>
        <v>0</v>
      </c>
      <c r="W962" s="90">
        <f t="shared" si="649"/>
        <v>0</v>
      </c>
      <c r="X962" s="90">
        <f t="shared" si="649"/>
        <v>0</v>
      </c>
      <c r="Y962" s="90">
        <f t="shared" si="649"/>
        <v>0</v>
      </c>
      <c r="Z962" s="90">
        <f t="shared" si="649"/>
        <v>0</v>
      </c>
      <c r="AA962" s="90">
        <f t="shared" si="649"/>
        <v>0</v>
      </c>
      <c r="AB962" s="90">
        <f t="shared" si="649"/>
        <v>0</v>
      </c>
      <c r="AC962" s="91">
        <f t="shared" si="553"/>
        <v>0</v>
      </c>
      <c r="AE962" s="476">
        <f t="shared" si="517"/>
        <v>0</v>
      </c>
      <c r="AG962" s="476">
        <f t="shared" ref="AG962" si="650">SUM(AG574,AG768)</f>
        <v>0</v>
      </c>
      <c r="AI962" s="476">
        <f t="shared" ref="AI962" si="651">SUM(AI574,AI768)</f>
        <v>0</v>
      </c>
      <c r="AK962" s="202"/>
    </row>
    <row r="963" spans="4:37" ht="12.75" customHeight="1" outlineLevel="1">
      <c r="D963" s="106" t="str">
        <f>'Line Items'!D1061</f>
        <v>[Rolling Stock - Units/Trains Line 37]</v>
      </c>
      <c r="E963" s="89"/>
      <c r="F963" s="107" t="str">
        <f t="shared" si="520"/>
        <v>000 Unit Miles</v>
      </c>
      <c r="G963" s="90">
        <f t="shared" ref="G963:S963" si="652">SUM(G575,G769)</f>
        <v>0</v>
      </c>
      <c r="H963" s="90">
        <f t="shared" si="652"/>
        <v>0</v>
      </c>
      <c r="I963" s="90">
        <f t="shared" si="652"/>
        <v>0</v>
      </c>
      <c r="J963" s="90">
        <f t="shared" si="652"/>
        <v>0</v>
      </c>
      <c r="K963" s="90">
        <f t="shared" si="652"/>
        <v>0</v>
      </c>
      <c r="L963" s="90">
        <f t="shared" si="652"/>
        <v>0</v>
      </c>
      <c r="M963" s="90">
        <f t="shared" si="652"/>
        <v>0</v>
      </c>
      <c r="N963" s="90">
        <f t="shared" si="652"/>
        <v>0</v>
      </c>
      <c r="O963" s="90">
        <f t="shared" si="652"/>
        <v>0</v>
      </c>
      <c r="P963" s="90">
        <f t="shared" si="652"/>
        <v>0</v>
      </c>
      <c r="Q963" s="90">
        <f t="shared" si="652"/>
        <v>0</v>
      </c>
      <c r="R963" s="90">
        <f t="shared" si="652"/>
        <v>0</v>
      </c>
      <c r="S963" s="90">
        <f t="shared" si="652"/>
        <v>0</v>
      </c>
      <c r="T963" s="90">
        <f t="shared" ref="T963:AB963" si="653">SUM(T575,T769)</f>
        <v>0</v>
      </c>
      <c r="U963" s="90">
        <f t="shared" si="653"/>
        <v>0</v>
      </c>
      <c r="V963" s="90">
        <f t="shared" si="653"/>
        <v>0</v>
      </c>
      <c r="W963" s="90">
        <f t="shared" si="653"/>
        <v>0</v>
      </c>
      <c r="X963" s="90">
        <f t="shared" si="653"/>
        <v>0</v>
      </c>
      <c r="Y963" s="90">
        <f t="shared" si="653"/>
        <v>0</v>
      </c>
      <c r="Z963" s="90">
        <f t="shared" si="653"/>
        <v>0</v>
      </c>
      <c r="AA963" s="90">
        <f t="shared" si="653"/>
        <v>0</v>
      </c>
      <c r="AB963" s="90">
        <f t="shared" si="653"/>
        <v>0</v>
      </c>
      <c r="AC963" s="91">
        <f t="shared" si="553"/>
        <v>0</v>
      </c>
      <c r="AE963" s="476">
        <f t="shared" si="517"/>
        <v>0</v>
      </c>
      <c r="AG963" s="476">
        <f t="shared" ref="AG963" si="654">SUM(AG575,AG769)</f>
        <v>0</v>
      </c>
      <c r="AI963" s="476">
        <f t="shared" ref="AI963" si="655">SUM(AI575,AI769)</f>
        <v>0</v>
      </c>
      <c r="AK963" s="202"/>
    </row>
    <row r="964" spans="4:37" ht="12.75" customHeight="1" outlineLevel="1">
      <c r="D964" s="106" t="str">
        <f>'Line Items'!D1062</f>
        <v>[Rolling Stock - Units/Trains Line 38]</v>
      </c>
      <c r="E964" s="89"/>
      <c r="F964" s="107" t="str">
        <f t="shared" si="520"/>
        <v>000 Unit Miles</v>
      </c>
      <c r="G964" s="90">
        <f t="shared" ref="G964:S964" si="656">SUM(G576,G770)</f>
        <v>0</v>
      </c>
      <c r="H964" s="90">
        <f t="shared" si="656"/>
        <v>0</v>
      </c>
      <c r="I964" s="90">
        <f t="shared" si="656"/>
        <v>0</v>
      </c>
      <c r="J964" s="90">
        <f t="shared" si="656"/>
        <v>0</v>
      </c>
      <c r="K964" s="90">
        <f t="shared" si="656"/>
        <v>0</v>
      </c>
      <c r="L964" s="90">
        <f t="shared" si="656"/>
        <v>0</v>
      </c>
      <c r="M964" s="90">
        <f t="shared" si="656"/>
        <v>0</v>
      </c>
      <c r="N964" s="90">
        <f t="shared" si="656"/>
        <v>0</v>
      </c>
      <c r="O964" s="90">
        <f t="shared" si="656"/>
        <v>0</v>
      </c>
      <c r="P964" s="90">
        <f t="shared" si="656"/>
        <v>0</v>
      </c>
      <c r="Q964" s="90">
        <f t="shared" si="656"/>
        <v>0</v>
      </c>
      <c r="R964" s="90">
        <f t="shared" si="656"/>
        <v>0</v>
      </c>
      <c r="S964" s="90">
        <f t="shared" si="656"/>
        <v>0</v>
      </c>
      <c r="T964" s="90">
        <f t="shared" ref="T964:AB964" si="657">SUM(T576,T770)</f>
        <v>0</v>
      </c>
      <c r="U964" s="90">
        <f t="shared" si="657"/>
        <v>0</v>
      </c>
      <c r="V964" s="90">
        <f t="shared" si="657"/>
        <v>0</v>
      </c>
      <c r="W964" s="90">
        <f t="shared" si="657"/>
        <v>0</v>
      </c>
      <c r="X964" s="90">
        <f t="shared" si="657"/>
        <v>0</v>
      </c>
      <c r="Y964" s="90">
        <f t="shared" si="657"/>
        <v>0</v>
      </c>
      <c r="Z964" s="90">
        <f t="shared" si="657"/>
        <v>0</v>
      </c>
      <c r="AA964" s="90">
        <f t="shared" si="657"/>
        <v>0</v>
      </c>
      <c r="AB964" s="90">
        <f t="shared" si="657"/>
        <v>0</v>
      </c>
      <c r="AC964" s="91">
        <f t="shared" si="553"/>
        <v>0</v>
      </c>
      <c r="AE964" s="476">
        <f t="shared" si="517"/>
        <v>0</v>
      </c>
      <c r="AG964" s="476">
        <f t="shared" ref="AG964" si="658">SUM(AG576,AG770)</f>
        <v>0</v>
      </c>
      <c r="AI964" s="476">
        <f t="shared" ref="AI964" si="659">SUM(AI576,AI770)</f>
        <v>0</v>
      </c>
      <c r="AK964" s="202"/>
    </row>
    <row r="965" spans="4:37" ht="12.75" customHeight="1" outlineLevel="1">
      <c r="D965" s="106" t="str">
        <f>'Line Items'!D1063</f>
        <v>[Rolling Stock - Units/Trains Line 39]</v>
      </c>
      <c r="E965" s="89"/>
      <c r="F965" s="107" t="str">
        <f t="shared" si="520"/>
        <v>000 Unit Miles</v>
      </c>
      <c r="G965" s="90">
        <f t="shared" ref="G965:S965" si="660">SUM(G577,G771)</f>
        <v>0</v>
      </c>
      <c r="H965" s="90">
        <f t="shared" si="660"/>
        <v>0</v>
      </c>
      <c r="I965" s="90">
        <f t="shared" si="660"/>
        <v>0</v>
      </c>
      <c r="J965" s="90">
        <f t="shared" si="660"/>
        <v>0</v>
      </c>
      <c r="K965" s="90">
        <f t="shared" si="660"/>
        <v>0</v>
      </c>
      <c r="L965" s="90">
        <f t="shared" si="660"/>
        <v>0</v>
      </c>
      <c r="M965" s="90">
        <f t="shared" si="660"/>
        <v>0</v>
      </c>
      <c r="N965" s="90">
        <f t="shared" si="660"/>
        <v>0</v>
      </c>
      <c r="O965" s="90">
        <f t="shared" si="660"/>
        <v>0</v>
      </c>
      <c r="P965" s="90">
        <f t="shared" si="660"/>
        <v>0</v>
      </c>
      <c r="Q965" s="90">
        <f t="shared" si="660"/>
        <v>0</v>
      </c>
      <c r="R965" s="90">
        <f t="shared" si="660"/>
        <v>0</v>
      </c>
      <c r="S965" s="90">
        <f t="shared" si="660"/>
        <v>0</v>
      </c>
      <c r="T965" s="90">
        <f t="shared" ref="T965:AB965" si="661">SUM(T577,T771)</f>
        <v>0</v>
      </c>
      <c r="U965" s="90">
        <f t="shared" si="661"/>
        <v>0</v>
      </c>
      <c r="V965" s="90">
        <f t="shared" si="661"/>
        <v>0</v>
      </c>
      <c r="W965" s="90">
        <f t="shared" si="661"/>
        <v>0</v>
      </c>
      <c r="X965" s="90">
        <f t="shared" si="661"/>
        <v>0</v>
      </c>
      <c r="Y965" s="90">
        <f t="shared" si="661"/>
        <v>0</v>
      </c>
      <c r="Z965" s="90">
        <f t="shared" si="661"/>
        <v>0</v>
      </c>
      <c r="AA965" s="90">
        <f t="shared" si="661"/>
        <v>0</v>
      </c>
      <c r="AB965" s="90">
        <f t="shared" si="661"/>
        <v>0</v>
      </c>
      <c r="AC965" s="91">
        <f t="shared" si="553"/>
        <v>0</v>
      </c>
      <c r="AE965" s="476">
        <f t="shared" si="517"/>
        <v>0</v>
      </c>
      <c r="AG965" s="476">
        <f t="shared" ref="AG965" si="662">SUM(AG577,AG771)</f>
        <v>0</v>
      </c>
      <c r="AI965" s="476">
        <f t="shared" ref="AI965" si="663">SUM(AI577,AI771)</f>
        <v>0</v>
      </c>
      <c r="AK965" s="202"/>
    </row>
    <row r="966" spans="4:37" ht="12.75" customHeight="1" outlineLevel="1">
      <c r="D966" s="106" t="str">
        <f>'Line Items'!D1064</f>
        <v>[Rolling Stock - Units/Trains Line 40]</v>
      </c>
      <c r="E966" s="89"/>
      <c r="F966" s="107" t="str">
        <f t="shared" si="520"/>
        <v>000 Unit Miles</v>
      </c>
      <c r="G966" s="90">
        <f t="shared" ref="G966:S966" si="664">SUM(G578,G772)</f>
        <v>0</v>
      </c>
      <c r="H966" s="90">
        <f t="shared" si="664"/>
        <v>0</v>
      </c>
      <c r="I966" s="90">
        <f t="shared" si="664"/>
        <v>0</v>
      </c>
      <c r="J966" s="90">
        <f t="shared" si="664"/>
        <v>0</v>
      </c>
      <c r="K966" s="90">
        <f t="shared" si="664"/>
        <v>0</v>
      </c>
      <c r="L966" s="90">
        <f t="shared" si="664"/>
        <v>0</v>
      </c>
      <c r="M966" s="90">
        <f t="shared" si="664"/>
        <v>0</v>
      </c>
      <c r="N966" s="90">
        <f t="shared" si="664"/>
        <v>0</v>
      </c>
      <c r="O966" s="90">
        <f t="shared" si="664"/>
        <v>0</v>
      </c>
      <c r="P966" s="90">
        <f t="shared" si="664"/>
        <v>0</v>
      </c>
      <c r="Q966" s="90">
        <f t="shared" si="664"/>
        <v>0</v>
      </c>
      <c r="R966" s="90">
        <f t="shared" si="664"/>
        <v>0</v>
      </c>
      <c r="S966" s="90">
        <f t="shared" si="664"/>
        <v>0</v>
      </c>
      <c r="T966" s="90">
        <f t="shared" ref="T966:AB966" si="665">SUM(T578,T772)</f>
        <v>0</v>
      </c>
      <c r="U966" s="90">
        <f t="shared" si="665"/>
        <v>0</v>
      </c>
      <c r="V966" s="90">
        <f t="shared" si="665"/>
        <v>0</v>
      </c>
      <c r="W966" s="90">
        <f t="shared" si="665"/>
        <v>0</v>
      </c>
      <c r="X966" s="90">
        <f t="shared" si="665"/>
        <v>0</v>
      </c>
      <c r="Y966" s="90">
        <f t="shared" si="665"/>
        <v>0</v>
      </c>
      <c r="Z966" s="90">
        <f t="shared" si="665"/>
        <v>0</v>
      </c>
      <c r="AA966" s="90">
        <f t="shared" si="665"/>
        <v>0</v>
      </c>
      <c r="AB966" s="90">
        <f t="shared" si="665"/>
        <v>0</v>
      </c>
      <c r="AC966" s="91">
        <f t="shared" si="553"/>
        <v>0</v>
      </c>
      <c r="AE966" s="476">
        <f t="shared" si="517"/>
        <v>0</v>
      </c>
      <c r="AG966" s="476">
        <f t="shared" ref="AG966" si="666">SUM(AG578,AG772)</f>
        <v>0</v>
      </c>
      <c r="AI966" s="476">
        <f t="shared" ref="AI966" si="667">SUM(AI578,AI772)</f>
        <v>0</v>
      </c>
      <c r="AK966" s="202"/>
    </row>
    <row r="967" spans="4:37" ht="12.75" customHeight="1" outlineLevel="1">
      <c r="D967" s="106" t="str">
        <f>'Line Items'!D1065</f>
        <v>[Rolling Stock - Units/Trains Line 41]</v>
      </c>
      <c r="E967" s="89"/>
      <c r="F967" s="107" t="str">
        <f t="shared" si="520"/>
        <v>000 Unit Miles</v>
      </c>
      <c r="G967" s="90">
        <f t="shared" ref="G967:S967" si="668">SUM(G579,G773)</f>
        <v>0</v>
      </c>
      <c r="H967" s="90">
        <f t="shared" si="668"/>
        <v>0</v>
      </c>
      <c r="I967" s="90">
        <f t="shared" si="668"/>
        <v>0</v>
      </c>
      <c r="J967" s="90">
        <f t="shared" si="668"/>
        <v>0</v>
      </c>
      <c r="K967" s="90">
        <f t="shared" si="668"/>
        <v>0</v>
      </c>
      <c r="L967" s="90">
        <f t="shared" si="668"/>
        <v>0</v>
      </c>
      <c r="M967" s="90">
        <f t="shared" si="668"/>
        <v>0</v>
      </c>
      <c r="N967" s="90">
        <f t="shared" si="668"/>
        <v>0</v>
      </c>
      <c r="O967" s="90">
        <f t="shared" si="668"/>
        <v>0</v>
      </c>
      <c r="P967" s="90">
        <f t="shared" si="668"/>
        <v>0</v>
      </c>
      <c r="Q967" s="90">
        <f t="shared" si="668"/>
        <v>0</v>
      </c>
      <c r="R967" s="90">
        <f t="shared" si="668"/>
        <v>0</v>
      </c>
      <c r="S967" s="90">
        <f t="shared" si="668"/>
        <v>0</v>
      </c>
      <c r="T967" s="90">
        <f t="shared" ref="T967:AB967" si="669">SUM(T579,T773)</f>
        <v>0</v>
      </c>
      <c r="U967" s="90">
        <f t="shared" si="669"/>
        <v>0</v>
      </c>
      <c r="V967" s="90">
        <f t="shared" si="669"/>
        <v>0</v>
      </c>
      <c r="W967" s="90">
        <f t="shared" si="669"/>
        <v>0</v>
      </c>
      <c r="X967" s="90">
        <f t="shared" si="669"/>
        <v>0</v>
      </c>
      <c r="Y967" s="90">
        <f t="shared" si="669"/>
        <v>0</v>
      </c>
      <c r="Z967" s="90">
        <f t="shared" si="669"/>
        <v>0</v>
      </c>
      <c r="AA967" s="90">
        <f t="shared" si="669"/>
        <v>0</v>
      </c>
      <c r="AB967" s="90">
        <f t="shared" si="669"/>
        <v>0</v>
      </c>
      <c r="AC967" s="91">
        <f t="shared" si="553"/>
        <v>0</v>
      </c>
      <c r="AE967" s="476">
        <f t="shared" si="517"/>
        <v>0</v>
      </c>
      <c r="AG967" s="476">
        <f t="shared" ref="AG967" si="670">SUM(AG579,AG773)</f>
        <v>0</v>
      </c>
      <c r="AI967" s="476">
        <f t="shared" ref="AI967" si="671">SUM(AI579,AI773)</f>
        <v>0</v>
      </c>
      <c r="AK967" s="202"/>
    </row>
    <row r="968" spans="4:37" ht="12.75" customHeight="1" outlineLevel="1">
      <c r="D968" s="106" t="str">
        <f>'Line Items'!D1066</f>
        <v>[Rolling Stock - Units/Trains Line 42]</v>
      </c>
      <c r="E968" s="89"/>
      <c r="F968" s="107" t="str">
        <f t="shared" si="520"/>
        <v>000 Unit Miles</v>
      </c>
      <c r="G968" s="90">
        <f t="shared" ref="G968:S968" si="672">SUM(G580,G774)</f>
        <v>0</v>
      </c>
      <c r="H968" s="90">
        <f t="shared" si="672"/>
        <v>0</v>
      </c>
      <c r="I968" s="90">
        <f t="shared" si="672"/>
        <v>0</v>
      </c>
      <c r="J968" s="90">
        <f t="shared" si="672"/>
        <v>0</v>
      </c>
      <c r="K968" s="90">
        <f t="shared" si="672"/>
        <v>0</v>
      </c>
      <c r="L968" s="90">
        <f t="shared" si="672"/>
        <v>0</v>
      </c>
      <c r="M968" s="90">
        <f t="shared" si="672"/>
        <v>0</v>
      </c>
      <c r="N968" s="90">
        <f t="shared" si="672"/>
        <v>0</v>
      </c>
      <c r="O968" s="90">
        <f t="shared" si="672"/>
        <v>0</v>
      </c>
      <c r="P968" s="90">
        <f t="shared" si="672"/>
        <v>0</v>
      </c>
      <c r="Q968" s="90">
        <f t="shared" si="672"/>
        <v>0</v>
      </c>
      <c r="R968" s="90">
        <f t="shared" si="672"/>
        <v>0</v>
      </c>
      <c r="S968" s="90">
        <f t="shared" si="672"/>
        <v>0</v>
      </c>
      <c r="T968" s="90">
        <f t="shared" ref="T968:AB968" si="673">SUM(T580,T774)</f>
        <v>0</v>
      </c>
      <c r="U968" s="90">
        <f t="shared" si="673"/>
        <v>0</v>
      </c>
      <c r="V968" s="90">
        <f t="shared" si="673"/>
        <v>0</v>
      </c>
      <c r="W968" s="90">
        <f t="shared" si="673"/>
        <v>0</v>
      </c>
      <c r="X968" s="90">
        <f t="shared" si="673"/>
        <v>0</v>
      </c>
      <c r="Y968" s="90">
        <f t="shared" si="673"/>
        <v>0</v>
      </c>
      <c r="Z968" s="90">
        <f t="shared" si="673"/>
        <v>0</v>
      </c>
      <c r="AA968" s="90">
        <f t="shared" si="673"/>
        <v>0</v>
      </c>
      <c r="AB968" s="90">
        <f t="shared" si="673"/>
        <v>0</v>
      </c>
      <c r="AC968" s="91">
        <f t="shared" si="553"/>
        <v>0</v>
      </c>
      <c r="AE968" s="476">
        <f t="shared" si="517"/>
        <v>0</v>
      </c>
      <c r="AG968" s="476">
        <f t="shared" ref="AG968" si="674">SUM(AG580,AG774)</f>
        <v>0</v>
      </c>
      <c r="AI968" s="476">
        <f t="shared" ref="AI968" si="675">SUM(AI580,AI774)</f>
        <v>0</v>
      </c>
      <c r="AK968" s="202"/>
    </row>
    <row r="969" spans="4:37" ht="12.75" customHeight="1" outlineLevel="1">
      <c r="D969" s="106" t="str">
        <f>'Line Items'!D1067</f>
        <v>[Rolling Stock - Units/Trains Line 43]</v>
      </c>
      <c r="E969" s="89"/>
      <c r="F969" s="107" t="str">
        <f t="shared" si="520"/>
        <v>000 Unit Miles</v>
      </c>
      <c r="G969" s="90">
        <f t="shared" ref="G969:S969" si="676">SUM(G581,G775)</f>
        <v>0</v>
      </c>
      <c r="H969" s="90">
        <f t="shared" si="676"/>
        <v>0</v>
      </c>
      <c r="I969" s="90">
        <f t="shared" si="676"/>
        <v>0</v>
      </c>
      <c r="J969" s="90">
        <f t="shared" si="676"/>
        <v>0</v>
      </c>
      <c r="K969" s="90">
        <f t="shared" si="676"/>
        <v>0</v>
      </c>
      <c r="L969" s="90">
        <f t="shared" si="676"/>
        <v>0</v>
      </c>
      <c r="M969" s="90">
        <f t="shared" si="676"/>
        <v>0</v>
      </c>
      <c r="N969" s="90">
        <f t="shared" si="676"/>
        <v>0</v>
      </c>
      <c r="O969" s="90">
        <f t="shared" si="676"/>
        <v>0</v>
      </c>
      <c r="P969" s="90">
        <f t="shared" si="676"/>
        <v>0</v>
      </c>
      <c r="Q969" s="90">
        <f t="shared" si="676"/>
        <v>0</v>
      </c>
      <c r="R969" s="90">
        <f t="shared" si="676"/>
        <v>0</v>
      </c>
      <c r="S969" s="90">
        <f t="shared" si="676"/>
        <v>0</v>
      </c>
      <c r="T969" s="90">
        <f t="shared" ref="T969:AB969" si="677">SUM(T581,T775)</f>
        <v>0</v>
      </c>
      <c r="U969" s="90">
        <f t="shared" si="677"/>
        <v>0</v>
      </c>
      <c r="V969" s="90">
        <f t="shared" si="677"/>
        <v>0</v>
      </c>
      <c r="W969" s="90">
        <f t="shared" si="677"/>
        <v>0</v>
      </c>
      <c r="X969" s="90">
        <f t="shared" si="677"/>
        <v>0</v>
      </c>
      <c r="Y969" s="90">
        <f t="shared" si="677"/>
        <v>0</v>
      </c>
      <c r="Z969" s="90">
        <f t="shared" si="677"/>
        <v>0</v>
      </c>
      <c r="AA969" s="90">
        <f t="shared" si="677"/>
        <v>0</v>
      </c>
      <c r="AB969" s="90">
        <f t="shared" si="677"/>
        <v>0</v>
      </c>
      <c r="AC969" s="91">
        <f t="shared" si="553"/>
        <v>0</v>
      </c>
      <c r="AE969" s="476">
        <f t="shared" si="517"/>
        <v>0</v>
      </c>
      <c r="AG969" s="476">
        <f t="shared" ref="AG969" si="678">SUM(AG581,AG775)</f>
        <v>0</v>
      </c>
      <c r="AI969" s="476">
        <f t="shared" ref="AI969" si="679">SUM(AI581,AI775)</f>
        <v>0</v>
      </c>
      <c r="AK969" s="202"/>
    </row>
    <row r="970" spans="4:37" ht="12.75" customHeight="1" outlineLevel="1">
      <c r="D970" s="106" t="str">
        <f>'Line Items'!D1068</f>
        <v>[Rolling Stock - Units/Trains Line 44]</v>
      </c>
      <c r="E970" s="89"/>
      <c r="F970" s="107" t="str">
        <f t="shared" si="520"/>
        <v>000 Unit Miles</v>
      </c>
      <c r="G970" s="90">
        <f t="shared" ref="G970:S970" si="680">SUM(G582,G776)</f>
        <v>0</v>
      </c>
      <c r="H970" s="90">
        <f t="shared" si="680"/>
        <v>0</v>
      </c>
      <c r="I970" s="90">
        <f t="shared" si="680"/>
        <v>0</v>
      </c>
      <c r="J970" s="90">
        <f t="shared" si="680"/>
        <v>0</v>
      </c>
      <c r="K970" s="90">
        <f t="shared" si="680"/>
        <v>0</v>
      </c>
      <c r="L970" s="90">
        <f t="shared" si="680"/>
        <v>0</v>
      </c>
      <c r="M970" s="90">
        <f t="shared" si="680"/>
        <v>0</v>
      </c>
      <c r="N970" s="90">
        <f t="shared" si="680"/>
        <v>0</v>
      </c>
      <c r="O970" s="90">
        <f t="shared" si="680"/>
        <v>0</v>
      </c>
      <c r="P970" s="90">
        <f t="shared" si="680"/>
        <v>0</v>
      </c>
      <c r="Q970" s="90">
        <f t="shared" si="680"/>
        <v>0</v>
      </c>
      <c r="R970" s="90">
        <f t="shared" si="680"/>
        <v>0</v>
      </c>
      <c r="S970" s="90">
        <f t="shared" si="680"/>
        <v>0</v>
      </c>
      <c r="T970" s="90">
        <f t="shared" ref="T970:AB970" si="681">SUM(T582,T776)</f>
        <v>0</v>
      </c>
      <c r="U970" s="90">
        <f t="shared" si="681"/>
        <v>0</v>
      </c>
      <c r="V970" s="90">
        <f t="shared" si="681"/>
        <v>0</v>
      </c>
      <c r="W970" s="90">
        <f t="shared" si="681"/>
        <v>0</v>
      </c>
      <c r="X970" s="90">
        <f t="shared" si="681"/>
        <v>0</v>
      </c>
      <c r="Y970" s="90">
        <f t="shared" si="681"/>
        <v>0</v>
      </c>
      <c r="Z970" s="90">
        <f t="shared" si="681"/>
        <v>0</v>
      </c>
      <c r="AA970" s="90">
        <f t="shared" si="681"/>
        <v>0</v>
      </c>
      <c r="AB970" s="90">
        <f t="shared" si="681"/>
        <v>0</v>
      </c>
      <c r="AC970" s="91">
        <f t="shared" si="553"/>
        <v>0</v>
      </c>
      <c r="AE970" s="476">
        <f t="shared" si="517"/>
        <v>0</v>
      </c>
      <c r="AG970" s="476">
        <f t="shared" ref="AG970" si="682">SUM(AG582,AG776)</f>
        <v>0</v>
      </c>
      <c r="AI970" s="476">
        <f t="shared" ref="AI970" si="683">SUM(AI582,AI776)</f>
        <v>0</v>
      </c>
      <c r="AK970" s="202"/>
    </row>
    <row r="971" spans="4:37" ht="12.75" customHeight="1" outlineLevel="1">
      <c r="D971" s="106" t="str">
        <f>'Line Items'!D1069</f>
        <v>[Rolling Stock - Units/Trains Line 45]</v>
      </c>
      <c r="E971" s="89"/>
      <c r="F971" s="107" t="str">
        <f t="shared" si="520"/>
        <v>000 Unit Miles</v>
      </c>
      <c r="G971" s="90">
        <f t="shared" ref="G971:S971" si="684">SUM(G583,G777)</f>
        <v>0</v>
      </c>
      <c r="H971" s="90">
        <f t="shared" si="684"/>
        <v>0</v>
      </c>
      <c r="I971" s="90">
        <f t="shared" si="684"/>
        <v>0</v>
      </c>
      <c r="J971" s="90">
        <f t="shared" si="684"/>
        <v>0</v>
      </c>
      <c r="K971" s="90">
        <f t="shared" si="684"/>
        <v>0</v>
      </c>
      <c r="L971" s="90">
        <f t="shared" si="684"/>
        <v>0</v>
      </c>
      <c r="M971" s="90">
        <f t="shared" si="684"/>
        <v>0</v>
      </c>
      <c r="N971" s="90">
        <f t="shared" si="684"/>
        <v>0</v>
      </c>
      <c r="O971" s="90">
        <f t="shared" si="684"/>
        <v>0</v>
      </c>
      <c r="P971" s="90">
        <f t="shared" si="684"/>
        <v>0</v>
      </c>
      <c r="Q971" s="90">
        <f t="shared" si="684"/>
        <v>0</v>
      </c>
      <c r="R971" s="90">
        <f t="shared" si="684"/>
        <v>0</v>
      </c>
      <c r="S971" s="90">
        <f t="shared" si="684"/>
        <v>0</v>
      </c>
      <c r="T971" s="90">
        <f t="shared" ref="T971:AB971" si="685">SUM(T583,T777)</f>
        <v>0</v>
      </c>
      <c r="U971" s="90">
        <f t="shared" si="685"/>
        <v>0</v>
      </c>
      <c r="V971" s="90">
        <f t="shared" si="685"/>
        <v>0</v>
      </c>
      <c r="W971" s="90">
        <f t="shared" si="685"/>
        <v>0</v>
      </c>
      <c r="X971" s="90">
        <f t="shared" si="685"/>
        <v>0</v>
      </c>
      <c r="Y971" s="90">
        <f t="shared" si="685"/>
        <v>0</v>
      </c>
      <c r="Z971" s="90">
        <f t="shared" si="685"/>
        <v>0</v>
      </c>
      <c r="AA971" s="90">
        <f t="shared" si="685"/>
        <v>0</v>
      </c>
      <c r="AB971" s="90">
        <f t="shared" si="685"/>
        <v>0</v>
      </c>
      <c r="AC971" s="91">
        <f t="shared" si="553"/>
        <v>0</v>
      </c>
      <c r="AE971" s="476">
        <f t="shared" si="517"/>
        <v>0</v>
      </c>
      <c r="AG971" s="476">
        <f t="shared" ref="AG971" si="686">SUM(AG583,AG777)</f>
        <v>0</v>
      </c>
      <c r="AI971" s="476">
        <f t="shared" ref="AI971" si="687">SUM(AI583,AI777)</f>
        <v>0</v>
      </c>
      <c r="AK971" s="202"/>
    </row>
    <row r="972" spans="4:37" ht="12.75" customHeight="1" outlineLevel="1">
      <c r="D972" s="106" t="str">
        <f>'Line Items'!D1070</f>
        <v>[Rolling Stock - Units/Trains Line 46]</v>
      </c>
      <c r="E972" s="89"/>
      <c r="F972" s="107" t="str">
        <f t="shared" si="520"/>
        <v>000 Unit Miles</v>
      </c>
      <c r="G972" s="90">
        <f t="shared" ref="G972:S972" si="688">SUM(G584,G778)</f>
        <v>0</v>
      </c>
      <c r="H972" s="90">
        <f t="shared" si="688"/>
        <v>0</v>
      </c>
      <c r="I972" s="90">
        <f t="shared" si="688"/>
        <v>0</v>
      </c>
      <c r="J972" s="90">
        <f t="shared" si="688"/>
        <v>0</v>
      </c>
      <c r="K972" s="90">
        <f t="shared" si="688"/>
        <v>0</v>
      </c>
      <c r="L972" s="90">
        <f t="shared" si="688"/>
        <v>0</v>
      </c>
      <c r="M972" s="90">
        <f t="shared" si="688"/>
        <v>0</v>
      </c>
      <c r="N972" s="90">
        <f t="shared" si="688"/>
        <v>0</v>
      </c>
      <c r="O972" s="90">
        <f t="shared" si="688"/>
        <v>0</v>
      </c>
      <c r="P972" s="90">
        <f t="shared" si="688"/>
        <v>0</v>
      </c>
      <c r="Q972" s="90">
        <f t="shared" si="688"/>
        <v>0</v>
      </c>
      <c r="R972" s="90">
        <f t="shared" si="688"/>
        <v>0</v>
      </c>
      <c r="S972" s="90">
        <f t="shared" si="688"/>
        <v>0</v>
      </c>
      <c r="T972" s="90">
        <f t="shared" ref="T972:AB972" si="689">SUM(T584,T778)</f>
        <v>0</v>
      </c>
      <c r="U972" s="90">
        <f t="shared" si="689"/>
        <v>0</v>
      </c>
      <c r="V972" s="90">
        <f t="shared" si="689"/>
        <v>0</v>
      </c>
      <c r="W972" s="90">
        <f t="shared" si="689"/>
        <v>0</v>
      </c>
      <c r="X972" s="90">
        <f t="shared" si="689"/>
        <v>0</v>
      </c>
      <c r="Y972" s="90">
        <f t="shared" si="689"/>
        <v>0</v>
      </c>
      <c r="Z972" s="90">
        <f t="shared" si="689"/>
        <v>0</v>
      </c>
      <c r="AA972" s="90">
        <f t="shared" si="689"/>
        <v>0</v>
      </c>
      <c r="AB972" s="90">
        <f t="shared" si="689"/>
        <v>0</v>
      </c>
      <c r="AC972" s="91">
        <f t="shared" si="553"/>
        <v>0</v>
      </c>
      <c r="AE972" s="476">
        <f t="shared" si="517"/>
        <v>0</v>
      </c>
      <c r="AG972" s="476">
        <f t="shared" ref="AG972" si="690">SUM(AG584,AG778)</f>
        <v>0</v>
      </c>
      <c r="AI972" s="476">
        <f t="shared" ref="AI972" si="691">SUM(AI584,AI778)</f>
        <v>0</v>
      </c>
      <c r="AK972" s="202"/>
    </row>
    <row r="973" spans="4:37" ht="12.75" customHeight="1" outlineLevel="1">
      <c r="D973" s="106" t="str">
        <f>'Line Items'!D1071</f>
        <v>[Rolling Stock - Units/Trains Line 47]</v>
      </c>
      <c r="E973" s="89"/>
      <c r="F973" s="107" t="str">
        <f t="shared" si="520"/>
        <v>000 Unit Miles</v>
      </c>
      <c r="G973" s="90">
        <f t="shared" ref="G973:S973" si="692">SUM(G585,G779)</f>
        <v>0</v>
      </c>
      <c r="H973" s="90">
        <f t="shared" si="692"/>
        <v>0</v>
      </c>
      <c r="I973" s="90">
        <f t="shared" si="692"/>
        <v>0</v>
      </c>
      <c r="J973" s="90">
        <f t="shared" si="692"/>
        <v>0</v>
      </c>
      <c r="K973" s="90">
        <f t="shared" si="692"/>
        <v>0</v>
      </c>
      <c r="L973" s="90">
        <f t="shared" si="692"/>
        <v>0</v>
      </c>
      <c r="M973" s="90">
        <f t="shared" si="692"/>
        <v>0</v>
      </c>
      <c r="N973" s="90">
        <f t="shared" si="692"/>
        <v>0</v>
      </c>
      <c r="O973" s="90">
        <f t="shared" si="692"/>
        <v>0</v>
      </c>
      <c r="P973" s="90">
        <f t="shared" si="692"/>
        <v>0</v>
      </c>
      <c r="Q973" s="90">
        <f t="shared" si="692"/>
        <v>0</v>
      </c>
      <c r="R973" s="90">
        <f t="shared" si="692"/>
        <v>0</v>
      </c>
      <c r="S973" s="90">
        <f t="shared" si="692"/>
        <v>0</v>
      </c>
      <c r="T973" s="90">
        <f t="shared" ref="T973:AB973" si="693">SUM(T585,T779)</f>
        <v>0</v>
      </c>
      <c r="U973" s="90">
        <f t="shared" si="693"/>
        <v>0</v>
      </c>
      <c r="V973" s="90">
        <f t="shared" si="693"/>
        <v>0</v>
      </c>
      <c r="W973" s="90">
        <f t="shared" si="693"/>
        <v>0</v>
      </c>
      <c r="X973" s="90">
        <f t="shared" si="693"/>
        <v>0</v>
      </c>
      <c r="Y973" s="90">
        <f t="shared" si="693"/>
        <v>0</v>
      </c>
      <c r="Z973" s="90">
        <f t="shared" si="693"/>
        <v>0</v>
      </c>
      <c r="AA973" s="90">
        <f t="shared" si="693"/>
        <v>0</v>
      </c>
      <c r="AB973" s="90">
        <f t="shared" si="693"/>
        <v>0</v>
      </c>
      <c r="AC973" s="91">
        <f t="shared" si="553"/>
        <v>0</v>
      </c>
      <c r="AE973" s="476">
        <f t="shared" si="517"/>
        <v>0</v>
      </c>
      <c r="AG973" s="476">
        <f t="shared" ref="AG973" si="694">SUM(AG585,AG779)</f>
        <v>0</v>
      </c>
      <c r="AI973" s="476">
        <f t="shared" ref="AI973" si="695">SUM(AI585,AI779)</f>
        <v>0</v>
      </c>
      <c r="AK973" s="202"/>
    </row>
    <row r="974" spans="4:37" ht="12.75" customHeight="1" outlineLevel="1">
      <c r="D974" s="106" t="str">
        <f>'Line Items'!D1072</f>
        <v>[Rolling Stock - Units/Trains Line 48]</v>
      </c>
      <c r="E974" s="89"/>
      <c r="F974" s="107" t="str">
        <f t="shared" si="520"/>
        <v>000 Unit Miles</v>
      </c>
      <c r="G974" s="90">
        <f t="shared" ref="G974:S974" si="696">SUM(G586,G780)</f>
        <v>0</v>
      </c>
      <c r="H974" s="90">
        <f t="shared" si="696"/>
        <v>0</v>
      </c>
      <c r="I974" s="90">
        <f t="shared" si="696"/>
        <v>0</v>
      </c>
      <c r="J974" s="90">
        <f t="shared" si="696"/>
        <v>0</v>
      </c>
      <c r="K974" s="90">
        <f t="shared" si="696"/>
        <v>0</v>
      </c>
      <c r="L974" s="90">
        <f t="shared" si="696"/>
        <v>0</v>
      </c>
      <c r="M974" s="90">
        <f t="shared" si="696"/>
        <v>0</v>
      </c>
      <c r="N974" s="90">
        <f t="shared" si="696"/>
        <v>0</v>
      </c>
      <c r="O974" s="90">
        <f t="shared" si="696"/>
        <v>0</v>
      </c>
      <c r="P974" s="90">
        <f t="shared" si="696"/>
        <v>0</v>
      </c>
      <c r="Q974" s="90">
        <f t="shared" si="696"/>
        <v>0</v>
      </c>
      <c r="R974" s="90">
        <f t="shared" si="696"/>
        <v>0</v>
      </c>
      <c r="S974" s="90">
        <f t="shared" si="696"/>
        <v>0</v>
      </c>
      <c r="T974" s="90">
        <f t="shared" ref="T974:AB974" si="697">SUM(T586,T780)</f>
        <v>0</v>
      </c>
      <c r="U974" s="90">
        <f t="shared" si="697"/>
        <v>0</v>
      </c>
      <c r="V974" s="90">
        <f t="shared" si="697"/>
        <v>0</v>
      </c>
      <c r="W974" s="90">
        <f t="shared" si="697"/>
        <v>0</v>
      </c>
      <c r="X974" s="90">
        <f t="shared" si="697"/>
        <v>0</v>
      </c>
      <c r="Y974" s="90">
        <f t="shared" si="697"/>
        <v>0</v>
      </c>
      <c r="Z974" s="90">
        <f t="shared" si="697"/>
        <v>0</v>
      </c>
      <c r="AA974" s="90">
        <f t="shared" si="697"/>
        <v>0</v>
      </c>
      <c r="AB974" s="90">
        <f t="shared" si="697"/>
        <v>0</v>
      </c>
      <c r="AC974" s="91">
        <f t="shared" ref="AC974" si="698">SUM(AC586,AC780)</f>
        <v>0</v>
      </c>
      <c r="AE974" s="476">
        <f t="shared" ref="AE974" si="699">SUM(AE586,AE780)</f>
        <v>0</v>
      </c>
      <c r="AG974" s="476">
        <f t="shared" ref="AG974" si="700">SUM(AG586,AG780)</f>
        <v>0</v>
      </c>
      <c r="AI974" s="476">
        <f t="shared" ref="AI974" si="701">SUM(AI586,AI780)</f>
        <v>0</v>
      </c>
      <c r="AK974" s="202"/>
    </row>
    <row r="975" spans="4:37" ht="12.75" customHeight="1" outlineLevel="1">
      <c r="D975" s="106" t="str">
        <f>'Line Items'!D1073</f>
        <v>[Rolling Stock - Units/Trains Line 49]</v>
      </c>
      <c r="E975" s="89"/>
      <c r="F975" s="107" t="str">
        <f t="shared" si="520"/>
        <v>000 Unit Miles</v>
      </c>
      <c r="G975" s="90">
        <f t="shared" ref="G975:S975" si="702">SUM(G587,G781)</f>
        <v>0</v>
      </c>
      <c r="H975" s="90">
        <f t="shared" si="702"/>
        <v>0</v>
      </c>
      <c r="I975" s="90">
        <f t="shared" si="702"/>
        <v>0</v>
      </c>
      <c r="J975" s="90">
        <f t="shared" si="702"/>
        <v>0</v>
      </c>
      <c r="K975" s="90">
        <f t="shared" si="702"/>
        <v>0</v>
      </c>
      <c r="L975" s="90">
        <f t="shared" si="702"/>
        <v>0</v>
      </c>
      <c r="M975" s="90">
        <f t="shared" si="702"/>
        <v>0</v>
      </c>
      <c r="N975" s="90">
        <f t="shared" si="702"/>
        <v>0</v>
      </c>
      <c r="O975" s="90">
        <f t="shared" si="702"/>
        <v>0</v>
      </c>
      <c r="P975" s="90">
        <f t="shared" si="702"/>
        <v>0</v>
      </c>
      <c r="Q975" s="90">
        <f t="shared" si="702"/>
        <v>0</v>
      </c>
      <c r="R975" s="90">
        <f t="shared" si="702"/>
        <v>0</v>
      </c>
      <c r="S975" s="90">
        <f t="shared" si="702"/>
        <v>0</v>
      </c>
      <c r="T975" s="90">
        <f t="shared" ref="T975:AB975" si="703">SUM(T587,T781)</f>
        <v>0</v>
      </c>
      <c r="U975" s="90">
        <f t="shared" si="703"/>
        <v>0</v>
      </c>
      <c r="V975" s="90">
        <f t="shared" si="703"/>
        <v>0</v>
      </c>
      <c r="W975" s="90">
        <f t="shared" si="703"/>
        <v>0</v>
      </c>
      <c r="X975" s="90">
        <f t="shared" si="703"/>
        <v>0</v>
      </c>
      <c r="Y975" s="90">
        <f t="shared" si="703"/>
        <v>0</v>
      </c>
      <c r="Z975" s="90">
        <f t="shared" si="703"/>
        <v>0</v>
      </c>
      <c r="AA975" s="90">
        <f t="shared" si="703"/>
        <v>0</v>
      </c>
      <c r="AB975" s="90">
        <f t="shared" si="703"/>
        <v>0</v>
      </c>
      <c r="AC975" s="91">
        <f t="shared" ref="AC975" si="704">SUM(AC587,AC781)</f>
        <v>0</v>
      </c>
      <c r="AE975" s="476">
        <f t="shared" ref="AE975" si="705">SUM(AE587,AE781)</f>
        <v>0</v>
      </c>
      <c r="AG975" s="476">
        <f t="shared" ref="AG975:AG985" si="706">SUM(AG587,AG781)</f>
        <v>0</v>
      </c>
      <c r="AI975" s="476">
        <f t="shared" ref="AI975:AI985" si="707">SUM(AI587,AI781)</f>
        <v>0</v>
      </c>
      <c r="AK975" s="202"/>
    </row>
    <row r="976" spans="4:37" ht="12.75" customHeight="1" outlineLevel="1">
      <c r="D976" s="106" t="str">
        <f>'Line Items'!D1074</f>
        <v>[Rolling Stock - Units/Trains Line 50]</v>
      </c>
      <c r="E976" s="89"/>
      <c r="F976" s="107" t="str">
        <f t="shared" si="520"/>
        <v>000 Unit Miles</v>
      </c>
      <c r="G976" s="90">
        <f t="shared" ref="G976:S976" si="708">SUM(G588,G782)</f>
        <v>0</v>
      </c>
      <c r="H976" s="90">
        <f t="shared" si="708"/>
        <v>0</v>
      </c>
      <c r="I976" s="90">
        <f t="shared" si="708"/>
        <v>0</v>
      </c>
      <c r="J976" s="90">
        <f t="shared" si="708"/>
        <v>0</v>
      </c>
      <c r="K976" s="90">
        <f t="shared" si="708"/>
        <v>0</v>
      </c>
      <c r="L976" s="90">
        <f t="shared" si="708"/>
        <v>0</v>
      </c>
      <c r="M976" s="90">
        <f t="shared" si="708"/>
        <v>0</v>
      </c>
      <c r="N976" s="90">
        <f t="shared" si="708"/>
        <v>0</v>
      </c>
      <c r="O976" s="90">
        <f t="shared" si="708"/>
        <v>0</v>
      </c>
      <c r="P976" s="90">
        <f t="shared" si="708"/>
        <v>0</v>
      </c>
      <c r="Q976" s="90">
        <f t="shared" si="708"/>
        <v>0</v>
      </c>
      <c r="R976" s="90">
        <f t="shared" si="708"/>
        <v>0</v>
      </c>
      <c r="S976" s="90">
        <f t="shared" si="708"/>
        <v>0</v>
      </c>
      <c r="T976" s="90">
        <f t="shared" ref="T976:AB976" si="709">SUM(T588,T782)</f>
        <v>0</v>
      </c>
      <c r="U976" s="90">
        <f t="shared" si="709"/>
        <v>0</v>
      </c>
      <c r="V976" s="90">
        <f t="shared" si="709"/>
        <v>0</v>
      </c>
      <c r="W976" s="90">
        <f t="shared" si="709"/>
        <v>0</v>
      </c>
      <c r="X976" s="90">
        <f t="shared" si="709"/>
        <v>0</v>
      </c>
      <c r="Y976" s="90">
        <f t="shared" si="709"/>
        <v>0</v>
      </c>
      <c r="Z976" s="90">
        <f t="shared" si="709"/>
        <v>0</v>
      </c>
      <c r="AA976" s="90">
        <f t="shared" si="709"/>
        <v>0</v>
      </c>
      <c r="AB976" s="90">
        <f t="shared" si="709"/>
        <v>0</v>
      </c>
      <c r="AC976" s="91">
        <f t="shared" ref="AC976:AC985" si="710">SUM(AC588,AC782)</f>
        <v>0</v>
      </c>
      <c r="AE976" s="476">
        <f t="shared" ref="AE976:AE985" si="711">SUM(AE588,AE782)</f>
        <v>0</v>
      </c>
      <c r="AG976" s="476">
        <f t="shared" si="706"/>
        <v>0</v>
      </c>
      <c r="AI976" s="476">
        <f t="shared" si="707"/>
        <v>0</v>
      </c>
      <c r="AK976" s="202"/>
    </row>
    <row r="977" spans="3:37" ht="12.75" customHeight="1" outlineLevel="1">
      <c r="D977" s="106" t="str">
        <f>'Line Items'!D1075</f>
        <v>[Rolling Stock - Units/Trains Line 51]</v>
      </c>
      <c r="E977" s="89"/>
      <c r="F977" s="107" t="str">
        <f t="shared" si="520"/>
        <v>000 Unit Miles</v>
      </c>
      <c r="G977" s="90">
        <f t="shared" ref="G977:S977" si="712">SUM(G589,G783)</f>
        <v>0</v>
      </c>
      <c r="H977" s="90">
        <f t="shared" si="712"/>
        <v>0</v>
      </c>
      <c r="I977" s="90">
        <f t="shared" si="712"/>
        <v>0</v>
      </c>
      <c r="J977" s="90">
        <f t="shared" si="712"/>
        <v>0</v>
      </c>
      <c r="K977" s="90">
        <f t="shared" si="712"/>
        <v>0</v>
      </c>
      <c r="L977" s="90">
        <f t="shared" si="712"/>
        <v>0</v>
      </c>
      <c r="M977" s="90">
        <f t="shared" si="712"/>
        <v>0</v>
      </c>
      <c r="N977" s="90">
        <f t="shared" si="712"/>
        <v>0</v>
      </c>
      <c r="O977" s="90">
        <f t="shared" si="712"/>
        <v>0</v>
      </c>
      <c r="P977" s="90">
        <f t="shared" si="712"/>
        <v>0</v>
      </c>
      <c r="Q977" s="90">
        <f t="shared" si="712"/>
        <v>0</v>
      </c>
      <c r="R977" s="90">
        <f t="shared" si="712"/>
        <v>0</v>
      </c>
      <c r="S977" s="90">
        <f t="shared" si="712"/>
        <v>0</v>
      </c>
      <c r="T977" s="90">
        <f t="shared" ref="T977:AB977" si="713">SUM(T589,T783)</f>
        <v>0</v>
      </c>
      <c r="U977" s="90">
        <f t="shared" si="713"/>
        <v>0</v>
      </c>
      <c r="V977" s="90">
        <f t="shared" si="713"/>
        <v>0</v>
      </c>
      <c r="W977" s="90">
        <f t="shared" si="713"/>
        <v>0</v>
      </c>
      <c r="X977" s="90">
        <f t="shared" si="713"/>
        <v>0</v>
      </c>
      <c r="Y977" s="90">
        <f t="shared" si="713"/>
        <v>0</v>
      </c>
      <c r="Z977" s="90">
        <f t="shared" si="713"/>
        <v>0</v>
      </c>
      <c r="AA977" s="90">
        <f t="shared" si="713"/>
        <v>0</v>
      </c>
      <c r="AB977" s="90">
        <f t="shared" si="713"/>
        <v>0</v>
      </c>
      <c r="AC977" s="91">
        <f t="shared" si="710"/>
        <v>0</v>
      </c>
      <c r="AE977" s="476">
        <f t="shared" si="711"/>
        <v>0</v>
      </c>
      <c r="AG977" s="476">
        <f t="shared" si="706"/>
        <v>0</v>
      </c>
      <c r="AI977" s="476">
        <f t="shared" si="707"/>
        <v>0</v>
      </c>
      <c r="AK977" s="202"/>
    </row>
    <row r="978" spans="3:37" ht="12.75" customHeight="1" outlineLevel="1">
      <c r="D978" s="106" t="str">
        <f>'Line Items'!D1076</f>
        <v>[Rolling Stock - Units/Trains Line 52]</v>
      </c>
      <c r="E978" s="89"/>
      <c r="F978" s="107" t="str">
        <f t="shared" si="520"/>
        <v>000 Unit Miles</v>
      </c>
      <c r="G978" s="90">
        <f t="shared" ref="G978:S978" si="714">SUM(G590,G784)</f>
        <v>0</v>
      </c>
      <c r="H978" s="90">
        <f t="shared" si="714"/>
        <v>0</v>
      </c>
      <c r="I978" s="90">
        <f t="shared" si="714"/>
        <v>0</v>
      </c>
      <c r="J978" s="90">
        <f t="shared" si="714"/>
        <v>0</v>
      </c>
      <c r="K978" s="90">
        <f t="shared" si="714"/>
        <v>0</v>
      </c>
      <c r="L978" s="90">
        <f t="shared" si="714"/>
        <v>0</v>
      </c>
      <c r="M978" s="90">
        <f t="shared" si="714"/>
        <v>0</v>
      </c>
      <c r="N978" s="90">
        <f t="shared" si="714"/>
        <v>0</v>
      </c>
      <c r="O978" s="90">
        <f t="shared" si="714"/>
        <v>0</v>
      </c>
      <c r="P978" s="90">
        <f t="shared" si="714"/>
        <v>0</v>
      </c>
      <c r="Q978" s="90">
        <f t="shared" si="714"/>
        <v>0</v>
      </c>
      <c r="R978" s="90">
        <f t="shared" si="714"/>
        <v>0</v>
      </c>
      <c r="S978" s="90">
        <f t="shared" si="714"/>
        <v>0</v>
      </c>
      <c r="T978" s="90">
        <f t="shared" ref="T978:AB978" si="715">SUM(T590,T784)</f>
        <v>0</v>
      </c>
      <c r="U978" s="90">
        <f t="shared" si="715"/>
        <v>0</v>
      </c>
      <c r="V978" s="90">
        <f t="shared" si="715"/>
        <v>0</v>
      </c>
      <c r="W978" s="90">
        <f t="shared" si="715"/>
        <v>0</v>
      </c>
      <c r="X978" s="90">
        <f t="shared" si="715"/>
        <v>0</v>
      </c>
      <c r="Y978" s="90">
        <f t="shared" si="715"/>
        <v>0</v>
      </c>
      <c r="Z978" s="90">
        <f t="shared" si="715"/>
        <v>0</v>
      </c>
      <c r="AA978" s="90">
        <f t="shared" si="715"/>
        <v>0</v>
      </c>
      <c r="AB978" s="90">
        <f t="shared" si="715"/>
        <v>0</v>
      </c>
      <c r="AC978" s="91">
        <f t="shared" si="710"/>
        <v>0</v>
      </c>
      <c r="AE978" s="476">
        <f t="shared" si="711"/>
        <v>0</v>
      </c>
      <c r="AG978" s="476">
        <f t="shared" si="706"/>
        <v>0</v>
      </c>
      <c r="AI978" s="476">
        <f t="shared" si="707"/>
        <v>0</v>
      </c>
      <c r="AK978" s="202"/>
    </row>
    <row r="979" spans="3:37" ht="12.75" customHeight="1" outlineLevel="1">
      <c r="D979" s="106" t="str">
        <f>'Line Items'!D1077</f>
        <v>[Rolling Stock - Units/Trains Line 53]</v>
      </c>
      <c r="E979" s="89"/>
      <c r="F979" s="107" t="str">
        <f t="shared" si="520"/>
        <v>000 Unit Miles</v>
      </c>
      <c r="G979" s="90">
        <f t="shared" ref="G979:S979" si="716">SUM(G591,G785)</f>
        <v>0</v>
      </c>
      <c r="H979" s="90">
        <f t="shared" si="716"/>
        <v>0</v>
      </c>
      <c r="I979" s="90">
        <f t="shared" si="716"/>
        <v>0</v>
      </c>
      <c r="J979" s="90">
        <f t="shared" si="716"/>
        <v>0</v>
      </c>
      <c r="K979" s="90">
        <f t="shared" si="716"/>
        <v>0</v>
      </c>
      <c r="L979" s="90">
        <f t="shared" si="716"/>
        <v>0</v>
      </c>
      <c r="M979" s="90">
        <f t="shared" si="716"/>
        <v>0</v>
      </c>
      <c r="N979" s="90">
        <f t="shared" si="716"/>
        <v>0</v>
      </c>
      <c r="O979" s="90">
        <f t="shared" si="716"/>
        <v>0</v>
      </c>
      <c r="P979" s="90">
        <f t="shared" si="716"/>
        <v>0</v>
      </c>
      <c r="Q979" s="90">
        <f t="shared" si="716"/>
        <v>0</v>
      </c>
      <c r="R979" s="90">
        <f t="shared" si="716"/>
        <v>0</v>
      </c>
      <c r="S979" s="90">
        <f t="shared" si="716"/>
        <v>0</v>
      </c>
      <c r="T979" s="90">
        <f t="shared" ref="T979:AB979" si="717">SUM(T591,T785)</f>
        <v>0</v>
      </c>
      <c r="U979" s="90">
        <f t="shared" si="717"/>
        <v>0</v>
      </c>
      <c r="V979" s="90">
        <f t="shared" si="717"/>
        <v>0</v>
      </c>
      <c r="W979" s="90">
        <f t="shared" si="717"/>
        <v>0</v>
      </c>
      <c r="X979" s="90">
        <f t="shared" si="717"/>
        <v>0</v>
      </c>
      <c r="Y979" s="90">
        <f t="shared" si="717"/>
        <v>0</v>
      </c>
      <c r="Z979" s="90">
        <f t="shared" si="717"/>
        <v>0</v>
      </c>
      <c r="AA979" s="90">
        <f t="shared" si="717"/>
        <v>0</v>
      </c>
      <c r="AB979" s="90">
        <f t="shared" si="717"/>
        <v>0</v>
      </c>
      <c r="AC979" s="91">
        <f t="shared" si="710"/>
        <v>0</v>
      </c>
      <c r="AE979" s="476">
        <f t="shared" si="711"/>
        <v>0</v>
      </c>
      <c r="AG979" s="476">
        <f t="shared" si="706"/>
        <v>0</v>
      </c>
      <c r="AI979" s="476">
        <f t="shared" si="707"/>
        <v>0</v>
      </c>
      <c r="AK979" s="202"/>
    </row>
    <row r="980" spans="3:37" ht="12.75" customHeight="1" outlineLevel="1">
      <c r="D980" s="106" t="str">
        <f>'Line Items'!D1078</f>
        <v>[Rolling Stock - Units/Trains Line 54]</v>
      </c>
      <c r="E980" s="89"/>
      <c r="F980" s="107" t="str">
        <f t="shared" si="520"/>
        <v>000 Unit Miles</v>
      </c>
      <c r="G980" s="90">
        <f t="shared" ref="G980:S980" si="718">SUM(G592,G786)</f>
        <v>0</v>
      </c>
      <c r="H980" s="90">
        <f t="shared" si="718"/>
        <v>0</v>
      </c>
      <c r="I980" s="90">
        <f t="shared" si="718"/>
        <v>0</v>
      </c>
      <c r="J980" s="90">
        <f t="shared" si="718"/>
        <v>0</v>
      </c>
      <c r="K980" s="90">
        <f t="shared" si="718"/>
        <v>0</v>
      </c>
      <c r="L980" s="90">
        <f t="shared" si="718"/>
        <v>0</v>
      </c>
      <c r="M980" s="90">
        <f t="shared" si="718"/>
        <v>0</v>
      </c>
      <c r="N980" s="90">
        <f t="shared" si="718"/>
        <v>0</v>
      </c>
      <c r="O980" s="90">
        <f t="shared" si="718"/>
        <v>0</v>
      </c>
      <c r="P980" s="90">
        <f t="shared" si="718"/>
        <v>0</v>
      </c>
      <c r="Q980" s="90">
        <f t="shared" si="718"/>
        <v>0</v>
      </c>
      <c r="R980" s="90">
        <f t="shared" si="718"/>
        <v>0</v>
      </c>
      <c r="S980" s="90">
        <f t="shared" si="718"/>
        <v>0</v>
      </c>
      <c r="T980" s="90">
        <f t="shared" ref="T980:AB980" si="719">SUM(T592,T786)</f>
        <v>0</v>
      </c>
      <c r="U980" s="90">
        <f t="shared" si="719"/>
        <v>0</v>
      </c>
      <c r="V980" s="90">
        <f t="shared" si="719"/>
        <v>0</v>
      </c>
      <c r="W980" s="90">
        <f t="shared" si="719"/>
        <v>0</v>
      </c>
      <c r="X980" s="90">
        <f t="shared" si="719"/>
        <v>0</v>
      </c>
      <c r="Y980" s="90">
        <f t="shared" si="719"/>
        <v>0</v>
      </c>
      <c r="Z980" s="90">
        <f t="shared" si="719"/>
        <v>0</v>
      </c>
      <c r="AA980" s="90">
        <f t="shared" si="719"/>
        <v>0</v>
      </c>
      <c r="AB980" s="90">
        <f t="shared" si="719"/>
        <v>0</v>
      </c>
      <c r="AC980" s="91">
        <f t="shared" si="710"/>
        <v>0</v>
      </c>
      <c r="AE980" s="476">
        <f t="shared" si="711"/>
        <v>0</v>
      </c>
      <c r="AG980" s="476">
        <f t="shared" si="706"/>
        <v>0</v>
      </c>
      <c r="AI980" s="476">
        <f t="shared" si="707"/>
        <v>0</v>
      </c>
      <c r="AK980" s="202"/>
    </row>
    <row r="981" spans="3:37" ht="12.75" customHeight="1" outlineLevel="1">
      <c r="D981" s="106" t="str">
        <f>'Line Items'!D1079</f>
        <v>[Rolling Stock - Units/Trains Line 55]</v>
      </c>
      <c r="E981" s="89"/>
      <c r="F981" s="107" t="str">
        <f t="shared" si="520"/>
        <v>000 Unit Miles</v>
      </c>
      <c r="G981" s="90">
        <f t="shared" ref="G981:S981" si="720">SUM(G593,G787)</f>
        <v>0</v>
      </c>
      <c r="H981" s="90">
        <f t="shared" si="720"/>
        <v>0</v>
      </c>
      <c r="I981" s="90">
        <f t="shared" si="720"/>
        <v>0</v>
      </c>
      <c r="J981" s="90">
        <f t="shared" si="720"/>
        <v>0</v>
      </c>
      <c r="K981" s="90">
        <f t="shared" si="720"/>
        <v>0</v>
      </c>
      <c r="L981" s="90">
        <f t="shared" si="720"/>
        <v>0</v>
      </c>
      <c r="M981" s="90">
        <f t="shared" si="720"/>
        <v>0</v>
      </c>
      <c r="N981" s="90">
        <f t="shared" si="720"/>
        <v>0</v>
      </c>
      <c r="O981" s="90">
        <f t="shared" si="720"/>
        <v>0</v>
      </c>
      <c r="P981" s="90">
        <f t="shared" si="720"/>
        <v>0</v>
      </c>
      <c r="Q981" s="90">
        <f t="shared" si="720"/>
        <v>0</v>
      </c>
      <c r="R981" s="90">
        <f t="shared" si="720"/>
        <v>0</v>
      </c>
      <c r="S981" s="90">
        <f t="shared" si="720"/>
        <v>0</v>
      </c>
      <c r="T981" s="90">
        <f t="shared" ref="T981:AB981" si="721">SUM(T593,T787)</f>
        <v>0</v>
      </c>
      <c r="U981" s="90">
        <f t="shared" si="721"/>
        <v>0</v>
      </c>
      <c r="V981" s="90">
        <f t="shared" si="721"/>
        <v>0</v>
      </c>
      <c r="W981" s="90">
        <f t="shared" si="721"/>
        <v>0</v>
      </c>
      <c r="X981" s="90">
        <f t="shared" si="721"/>
        <v>0</v>
      </c>
      <c r="Y981" s="90">
        <f t="shared" si="721"/>
        <v>0</v>
      </c>
      <c r="Z981" s="90">
        <f t="shared" si="721"/>
        <v>0</v>
      </c>
      <c r="AA981" s="90">
        <f t="shared" si="721"/>
        <v>0</v>
      </c>
      <c r="AB981" s="90">
        <f t="shared" si="721"/>
        <v>0</v>
      </c>
      <c r="AC981" s="91">
        <f t="shared" si="710"/>
        <v>0</v>
      </c>
      <c r="AE981" s="476">
        <f t="shared" si="711"/>
        <v>0</v>
      </c>
      <c r="AG981" s="476">
        <f t="shared" si="706"/>
        <v>0</v>
      </c>
      <c r="AI981" s="476">
        <f t="shared" si="707"/>
        <v>0</v>
      </c>
      <c r="AK981" s="202"/>
    </row>
    <row r="982" spans="3:37" ht="12.75" customHeight="1" outlineLevel="1">
      <c r="D982" s="106" t="str">
        <f>'Line Items'!D1080</f>
        <v>[Rolling Stock - Units/Trains Line 56]</v>
      </c>
      <c r="E982" s="89"/>
      <c r="F982" s="107" t="str">
        <f t="shared" si="520"/>
        <v>000 Unit Miles</v>
      </c>
      <c r="G982" s="90">
        <f t="shared" ref="G982:S982" si="722">SUM(G594,G788)</f>
        <v>0</v>
      </c>
      <c r="H982" s="90">
        <f t="shared" si="722"/>
        <v>0</v>
      </c>
      <c r="I982" s="90">
        <f t="shared" si="722"/>
        <v>0</v>
      </c>
      <c r="J982" s="90">
        <f t="shared" si="722"/>
        <v>0</v>
      </c>
      <c r="K982" s="90">
        <f t="shared" si="722"/>
        <v>0</v>
      </c>
      <c r="L982" s="90">
        <f t="shared" si="722"/>
        <v>0</v>
      </c>
      <c r="M982" s="90">
        <f t="shared" si="722"/>
        <v>0</v>
      </c>
      <c r="N982" s="90">
        <f t="shared" si="722"/>
        <v>0</v>
      </c>
      <c r="O982" s="90">
        <f t="shared" si="722"/>
        <v>0</v>
      </c>
      <c r="P982" s="90">
        <f t="shared" si="722"/>
        <v>0</v>
      </c>
      <c r="Q982" s="90">
        <f t="shared" si="722"/>
        <v>0</v>
      </c>
      <c r="R982" s="90">
        <f t="shared" si="722"/>
        <v>0</v>
      </c>
      <c r="S982" s="90">
        <f t="shared" si="722"/>
        <v>0</v>
      </c>
      <c r="T982" s="90">
        <f t="shared" ref="T982:AB982" si="723">SUM(T594,T788)</f>
        <v>0</v>
      </c>
      <c r="U982" s="90">
        <f t="shared" si="723"/>
        <v>0</v>
      </c>
      <c r="V982" s="90">
        <f t="shared" si="723"/>
        <v>0</v>
      </c>
      <c r="W982" s="90">
        <f t="shared" si="723"/>
        <v>0</v>
      </c>
      <c r="X982" s="90">
        <f t="shared" si="723"/>
        <v>0</v>
      </c>
      <c r="Y982" s="90">
        <f t="shared" si="723"/>
        <v>0</v>
      </c>
      <c r="Z982" s="90">
        <f t="shared" si="723"/>
        <v>0</v>
      </c>
      <c r="AA982" s="90">
        <f t="shared" si="723"/>
        <v>0</v>
      </c>
      <c r="AB982" s="90">
        <f t="shared" si="723"/>
        <v>0</v>
      </c>
      <c r="AC982" s="91">
        <f t="shared" si="710"/>
        <v>0</v>
      </c>
      <c r="AE982" s="476">
        <f t="shared" si="711"/>
        <v>0</v>
      </c>
      <c r="AG982" s="476">
        <f t="shared" si="706"/>
        <v>0</v>
      </c>
      <c r="AI982" s="476">
        <f t="shared" si="707"/>
        <v>0</v>
      </c>
      <c r="AK982" s="202"/>
    </row>
    <row r="983" spans="3:37" ht="12.75" customHeight="1" outlineLevel="1">
      <c r="D983" s="106" t="str">
        <f>'Line Items'!D1081</f>
        <v>[Rolling Stock - Units/Trains Line 57]</v>
      </c>
      <c r="E983" s="89"/>
      <c r="F983" s="107" t="str">
        <f t="shared" si="520"/>
        <v>000 Unit Miles</v>
      </c>
      <c r="G983" s="90">
        <f t="shared" ref="G983:S983" si="724">SUM(G595,G789)</f>
        <v>0</v>
      </c>
      <c r="H983" s="90">
        <f t="shared" si="724"/>
        <v>0</v>
      </c>
      <c r="I983" s="90">
        <f t="shared" si="724"/>
        <v>0</v>
      </c>
      <c r="J983" s="90">
        <f t="shared" si="724"/>
        <v>0</v>
      </c>
      <c r="K983" s="90">
        <f t="shared" si="724"/>
        <v>0</v>
      </c>
      <c r="L983" s="90">
        <f t="shared" si="724"/>
        <v>0</v>
      </c>
      <c r="M983" s="90">
        <f t="shared" si="724"/>
        <v>0</v>
      </c>
      <c r="N983" s="90">
        <f t="shared" si="724"/>
        <v>0</v>
      </c>
      <c r="O983" s="90">
        <f t="shared" si="724"/>
        <v>0</v>
      </c>
      <c r="P983" s="90">
        <f t="shared" si="724"/>
        <v>0</v>
      </c>
      <c r="Q983" s="90">
        <f t="shared" si="724"/>
        <v>0</v>
      </c>
      <c r="R983" s="90">
        <f t="shared" si="724"/>
        <v>0</v>
      </c>
      <c r="S983" s="90">
        <f t="shared" si="724"/>
        <v>0</v>
      </c>
      <c r="T983" s="90">
        <f t="shared" ref="T983:AB983" si="725">SUM(T595,T789)</f>
        <v>0</v>
      </c>
      <c r="U983" s="90">
        <f t="shared" si="725"/>
        <v>0</v>
      </c>
      <c r="V983" s="90">
        <f t="shared" si="725"/>
        <v>0</v>
      </c>
      <c r="W983" s="90">
        <f t="shared" si="725"/>
        <v>0</v>
      </c>
      <c r="X983" s="90">
        <f t="shared" si="725"/>
        <v>0</v>
      </c>
      <c r="Y983" s="90">
        <f t="shared" si="725"/>
        <v>0</v>
      </c>
      <c r="Z983" s="90">
        <f t="shared" si="725"/>
        <v>0</v>
      </c>
      <c r="AA983" s="90">
        <f t="shared" si="725"/>
        <v>0</v>
      </c>
      <c r="AB983" s="90">
        <f t="shared" si="725"/>
        <v>0</v>
      </c>
      <c r="AC983" s="91">
        <f t="shared" si="710"/>
        <v>0</v>
      </c>
      <c r="AE983" s="476">
        <f t="shared" si="711"/>
        <v>0</v>
      </c>
      <c r="AG983" s="476">
        <f t="shared" si="706"/>
        <v>0</v>
      </c>
      <c r="AI983" s="476">
        <f t="shared" si="707"/>
        <v>0</v>
      </c>
      <c r="AK983" s="202"/>
    </row>
    <row r="984" spans="3:37" ht="12.75" customHeight="1" outlineLevel="1">
      <c r="D984" s="106" t="str">
        <f>'Line Items'!D1082</f>
        <v>[Rolling Stock - Units/Trains Line 58]</v>
      </c>
      <c r="E984" s="89"/>
      <c r="F984" s="107" t="str">
        <f t="shared" si="520"/>
        <v>000 Unit Miles</v>
      </c>
      <c r="G984" s="90">
        <f t="shared" ref="G984:S984" si="726">SUM(G596,G790)</f>
        <v>0</v>
      </c>
      <c r="H984" s="90">
        <f t="shared" si="726"/>
        <v>0</v>
      </c>
      <c r="I984" s="90">
        <f t="shared" si="726"/>
        <v>0</v>
      </c>
      <c r="J984" s="90">
        <f t="shared" si="726"/>
        <v>0</v>
      </c>
      <c r="K984" s="90">
        <f t="shared" si="726"/>
        <v>0</v>
      </c>
      <c r="L984" s="90">
        <f t="shared" si="726"/>
        <v>0</v>
      </c>
      <c r="M984" s="90">
        <f t="shared" si="726"/>
        <v>0</v>
      </c>
      <c r="N984" s="90">
        <f t="shared" si="726"/>
        <v>0</v>
      </c>
      <c r="O984" s="90">
        <f t="shared" si="726"/>
        <v>0</v>
      </c>
      <c r="P984" s="90">
        <f t="shared" si="726"/>
        <v>0</v>
      </c>
      <c r="Q984" s="90">
        <f t="shared" si="726"/>
        <v>0</v>
      </c>
      <c r="R984" s="90">
        <f t="shared" si="726"/>
        <v>0</v>
      </c>
      <c r="S984" s="90">
        <f t="shared" si="726"/>
        <v>0</v>
      </c>
      <c r="T984" s="90">
        <f t="shared" ref="T984:AB984" si="727">SUM(T596,T790)</f>
        <v>0</v>
      </c>
      <c r="U984" s="90">
        <f t="shared" si="727"/>
        <v>0</v>
      </c>
      <c r="V984" s="90">
        <f t="shared" si="727"/>
        <v>0</v>
      </c>
      <c r="W984" s="90">
        <f t="shared" si="727"/>
        <v>0</v>
      </c>
      <c r="X984" s="90">
        <f t="shared" si="727"/>
        <v>0</v>
      </c>
      <c r="Y984" s="90">
        <f t="shared" si="727"/>
        <v>0</v>
      </c>
      <c r="Z984" s="90">
        <f t="shared" si="727"/>
        <v>0</v>
      </c>
      <c r="AA984" s="90">
        <f t="shared" si="727"/>
        <v>0</v>
      </c>
      <c r="AB984" s="90">
        <f t="shared" si="727"/>
        <v>0</v>
      </c>
      <c r="AC984" s="91">
        <f t="shared" si="710"/>
        <v>0</v>
      </c>
      <c r="AE984" s="476">
        <f t="shared" si="711"/>
        <v>0</v>
      </c>
      <c r="AG984" s="476">
        <f t="shared" si="706"/>
        <v>0</v>
      </c>
      <c r="AI984" s="476">
        <f t="shared" si="707"/>
        <v>0</v>
      </c>
      <c r="AK984" s="202"/>
    </row>
    <row r="985" spans="3:37" ht="12.75" customHeight="1" outlineLevel="1">
      <c r="D985" s="106" t="str">
        <f>'Line Items'!D1083</f>
        <v>[Rolling Stock - Units/Trains Line 59]</v>
      </c>
      <c r="E985" s="89"/>
      <c r="F985" s="107" t="str">
        <f t="shared" si="520"/>
        <v>000 Unit Miles</v>
      </c>
      <c r="G985" s="90">
        <f t="shared" ref="G985:S985" si="728">SUM(G597,G791)</f>
        <v>0</v>
      </c>
      <c r="H985" s="90">
        <f t="shared" si="728"/>
        <v>0</v>
      </c>
      <c r="I985" s="90">
        <f t="shared" si="728"/>
        <v>0</v>
      </c>
      <c r="J985" s="90">
        <f t="shared" si="728"/>
        <v>0</v>
      </c>
      <c r="K985" s="90">
        <f t="shared" si="728"/>
        <v>0</v>
      </c>
      <c r="L985" s="90">
        <f t="shared" si="728"/>
        <v>0</v>
      </c>
      <c r="M985" s="90">
        <f t="shared" si="728"/>
        <v>0</v>
      </c>
      <c r="N985" s="90">
        <f t="shared" si="728"/>
        <v>0</v>
      </c>
      <c r="O985" s="90">
        <f t="shared" si="728"/>
        <v>0</v>
      </c>
      <c r="P985" s="90">
        <f t="shared" si="728"/>
        <v>0</v>
      </c>
      <c r="Q985" s="90">
        <f t="shared" si="728"/>
        <v>0</v>
      </c>
      <c r="R985" s="90">
        <f t="shared" si="728"/>
        <v>0</v>
      </c>
      <c r="S985" s="90">
        <f t="shared" si="728"/>
        <v>0</v>
      </c>
      <c r="T985" s="90">
        <f t="shared" ref="T985:AB985" si="729">SUM(T597,T791)</f>
        <v>0</v>
      </c>
      <c r="U985" s="90">
        <f t="shared" si="729"/>
        <v>0</v>
      </c>
      <c r="V985" s="90">
        <f t="shared" si="729"/>
        <v>0</v>
      </c>
      <c r="W985" s="90">
        <f t="shared" si="729"/>
        <v>0</v>
      </c>
      <c r="X985" s="90">
        <f t="shared" si="729"/>
        <v>0</v>
      </c>
      <c r="Y985" s="90">
        <f t="shared" si="729"/>
        <v>0</v>
      </c>
      <c r="Z985" s="90">
        <f t="shared" si="729"/>
        <v>0</v>
      </c>
      <c r="AA985" s="90">
        <f t="shared" si="729"/>
        <v>0</v>
      </c>
      <c r="AB985" s="90">
        <f t="shared" si="729"/>
        <v>0</v>
      </c>
      <c r="AC985" s="91">
        <f t="shared" si="710"/>
        <v>0</v>
      </c>
      <c r="AE985" s="476">
        <f t="shared" si="711"/>
        <v>0</v>
      </c>
      <c r="AG985" s="476">
        <f t="shared" si="706"/>
        <v>0</v>
      </c>
      <c r="AI985" s="476">
        <f t="shared" si="707"/>
        <v>0</v>
      </c>
      <c r="AK985" s="202"/>
    </row>
    <row r="986" spans="3:37" ht="12.75" customHeight="1" outlineLevel="1">
      <c r="D986" s="117" t="str">
        <f>'Line Items'!D1084</f>
        <v>[Rolling Stock - Units/Trains Line 60]</v>
      </c>
      <c r="E986" s="175"/>
      <c r="F986" s="118" t="str">
        <f>F985</f>
        <v>000 Unit Miles</v>
      </c>
      <c r="G986" s="94">
        <f t="shared" ref="G986:AB986" si="730">SUM(G598,G792)</f>
        <v>0</v>
      </c>
      <c r="H986" s="94">
        <f t="shared" si="730"/>
        <v>0</v>
      </c>
      <c r="I986" s="94">
        <f t="shared" si="730"/>
        <v>0</v>
      </c>
      <c r="J986" s="94">
        <f t="shared" si="730"/>
        <v>0</v>
      </c>
      <c r="K986" s="94">
        <f t="shared" si="730"/>
        <v>0</v>
      </c>
      <c r="L986" s="94">
        <f t="shared" si="730"/>
        <v>0</v>
      </c>
      <c r="M986" s="94">
        <f t="shared" si="730"/>
        <v>0</v>
      </c>
      <c r="N986" s="94">
        <f t="shared" si="730"/>
        <v>0</v>
      </c>
      <c r="O986" s="94">
        <f t="shared" si="730"/>
        <v>0</v>
      </c>
      <c r="P986" s="94">
        <f t="shared" si="730"/>
        <v>0</v>
      </c>
      <c r="Q986" s="94">
        <f t="shared" si="730"/>
        <v>0</v>
      </c>
      <c r="R986" s="94">
        <f t="shared" si="730"/>
        <v>0</v>
      </c>
      <c r="S986" s="94">
        <f t="shared" si="730"/>
        <v>0</v>
      </c>
      <c r="T986" s="94">
        <f t="shared" si="730"/>
        <v>0</v>
      </c>
      <c r="U986" s="94">
        <f t="shared" si="730"/>
        <v>0</v>
      </c>
      <c r="V986" s="94">
        <f t="shared" si="730"/>
        <v>0</v>
      </c>
      <c r="W986" s="94">
        <f t="shared" si="730"/>
        <v>0</v>
      </c>
      <c r="X986" s="94">
        <f t="shared" si="730"/>
        <v>0</v>
      </c>
      <c r="Y986" s="94">
        <f t="shared" si="730"/>
        <v>0</v>
      </c>
      <c r="Z986" s="94">
        <f t="shared" si="730"/>
        <v>0</v>
      </c>
      <c r="AA986" s="94">
        <f t="shared" si="730"/>
        <v>0</v>
      </c>
      <c r="AB986" s="94">
        <f t="shared" si="730"/>
        <v>0</v>
      </c>
      <c r="AC986" s="95">
        <f t="shared" ref="AC986" si="731">SUM(AC598,AC792)</f>
        <v>0</v>
      </c>
      <c r="AE986" s="477">
        <f t="shared" ref="AE986" si="732">SUM(AE598,AE792)</f>
        <v>0</v>
      </c>
      <c r="AG986" s="477">
        <f t="shared" ref="AG986" si="733">SUM(AG598,AG792)</f>
        <v>0</v>
      </c>
      <c r="AI986" s="477">
        <f t="shared" ref="AI986" si="734">SUM(AI598,AI792)</f>
        <v>0</v>
      </c>
      <c r="AK986" s="195"/>
    </row>
    <row r="987" spans="3:37" ht="12.75" customHeight="1" outlineLevel="1">
      <c r="G987" s="90"/>
      <c r="H987" s="90"/>
      <c r="I987" s="90"/>
      <c r="J987" s="90"/>
      <c r="K987" s="90"/>
      <c r="L987" s="90"/>
      <c r="M987" s="90"/>
      <c r="N987" s="90"/>
      <c r="O987" s="90"/>
      <c r="P987" s="90"/>
      <c r="Q987" s="90"/>
      <c r="R987" s="90"/>
      <c r="S987" s="90"/>
      <c r="T987" s="90"/>
      <c r="U987" s="90"/>
      <c r="V987" s="90"/>
      <c r="W987" s="90"/>
      <c r="X987" s="90"/>
      <c r="Y987" s="90"/>
      <c r="Z987" s="90"/>
      <c r="AA987" s="90"/>
      <c r="AB987" s="90"/>
      <c r="AC987" s="90"/>
      <c r="AE987" s="90"/>
      <c r="AG987" s="90"/>
      <c r="AI987" s="90"/>
    </row>
    <row r="988" spans="3:37" ht="12.75" customHeight="1" outlineLevel="1">
      <c r="D988" s="216" t="str">
        <f>C926</f>
        <v>Total Unit Mileage</v>
      </c>
      <c r="E988" s="217"/>
      <c r="F988" s="218" t="str">
        <f>F986</f>
        <v>000 Unit Miles</v>
      </c>
      <c r="G988" s="219">
        <f t="shared" ref="G988:AB988" si="735">SUM(G927:G986)</f>
        <v>0</v>
      </c>
      <c r="H988" s="219">
        <f t="shared" si="735"/>
        <v>0</v>
      </c>
      <c r="I988" s="219">
        <f t="shared" si="735"/>
        <v>0</v>
      </c>
      <c r="J988" s="219">
        <f t="shared" si="735"/>
        <v>0</v>
      </c>
      <c r="K988" s="219">
        <f t="shared" si="735"/>
        <v>0</v>
      </c>
      <c r="L988" s="219">
        <f t="shared" si="735"/>
        <v>0</v>
      </c>
      <c r="M988" s="219">
        <f t="shared" si="735"/>
        <v>0</v>
      </c>
      <c r="N988" s="219">
        <f t="shared" si="735"/>
        <v>0</v>
      </c>
      <c r="O988" s="219">
        <f t="shared" si="735"/>
        <v>0</v>
      </c>
      <c r="P988" s="219">
        <f t="shared" si="735"/>
        <v>0</v>
      </c>
      <c r="Q988" s="219">
        <f t="shared" si="735"/>
        <v>0</v>
      </c>
      <c r="R988" s="219">
        <f t="shared" si="735"/>
        <v>0</v>
      </c>
      <c r="S988" s="219">
        <f t="shared" si="735"/>
        <v>0</v>
      </c>
      <c r="T988" s="219">
        <f t="shared" si="735"/>
        <v>0</v>
      </c>
      <c r="U988" s="219">
        <f t="shared" si="735"/>
        <v>0</v>
      </c>
      <c r="V988" s="219">
        <f t="shared" si="735"/>
        <v>0</v>
      </c>
      <c r="W988" s="219">
        <f t="shared" si="735"/>
        <v>0</v>
      </c>
      <c r="X988" s="219">
        <f t="shared" si="735"/>
        <v>0</v>
      </c>
      <c r="Y988" s="219">
        <f t="shared" si="735"/>
        <v>0</v>
      </c>
      <c r="Z988" s="219">
        <f t="shared" si="735"/>
        <v>0</v>
      </c>
      <c r="AA988" s="219">
        <f t="shared" si="735"/>
        <v>0</v>
      </c>
      <c r="AB988" s="219">
        <f t="shared" si="735"/>
        <v>0</v>
      </c>
      <c r="AC988" s="220">
        <f t="shared" ref="AC988" si="736">SUM(AC927:AC986)</f>
        <v>0</v>
      </c>
      <c r="AE988" s="509">
        <f t="shared" ref="AE988" si="737">SUM(AE927:AE986)</f>
        <v>0</v>
      </c>
      <c r="AG988" s="509">
        <f t="shared" ref="AG988" si="738">SUM(AG927:AG986)</f>
        <v>0</v>
      </c>
      <c r="AI988" s="509">
        <f t="shared" ref="AI988" si="739">SUM(AI927:AI986)</f>
        <v>0</v>
      </c>
      <c r="AK988" s="222"/>
    </row>
    <row r="989" spans="3:37" ht="12.75" customHeight="1" outlineLevel="1">
      <c r="G989" s="90"/>
      <c r="H989" s="90"/>
      <c r="I989" s="90"/>
      <c r="J989" s="90"/>
      <c r="K989" s="90"/>
      <c r="L989" s="90"/>
      <c r="M989" s="90"/>
      <c r="N989" s="90"/>
      <c r="O989" s="90"/>
      <c r="P989" s="90"/>
      <c r="Q989" s="90"/>
      <c r="R989" s="90"/>
      <c r="S989" s="90"/>
      <c r="T989" s="90"/>
      <c r="U989" s="90"/>
      <c r="V989" s="90"/>
      <c r="W989" s="90"/>
      <c r="X989" s="90"/>
      <c r="Y989" s="90"/>
      <c r="Z989" s="90"/>
      <c r="AA989" s="90"/>
      <c r="AB989" s="90"/>
      <c r="AC989" s="90"/>
      <c r="AE989" s="90"/>
      <c r="AG989" s="90"/>
      <c r="AI989" s="90"/>
    </row>
    <row r="990" spans="3:37" ht="12.75" customHeight="1" outlineLevel="1">
      <c r="C990" s="138" t="s">
        <v>480</v>
      </c>
      <c r="G990" s="90"/>
      <c r="H990" s="90"/>
      <c r="I990" s="90"/>
      <c r="J990" s="90"/>
      <c r="K990" s="90"/>
      <c r="L990" s="90"/>
      <c r="M990" s="90"/>
      <c r="N990" s="90"/>
      <c r="O990" s="90"/>
      <c r="P990" s="90"/>
      <c r="Q990" s="90"/>
      <c r="R990" s="90"/>
      <c r="S990" s="90"/>
      <c r="T990" s="90"/>
      <c r="U990" s="90"/>
      <c r="V990" s="90"/>
      <c r="W990" s="90"/>
      <c r="X990" s="90"/>
      <c r="Y990" s="90"/>
      <c r="Z990" s="90"/>
      <c r="AA990" s="90"/>
      <c r="AB990" s="90"/>
      <c r="AC990" s="90"/>
      <c r="AE990" s="90"/>
      <c r="AG990" s="90"/>
      <c r="AI990" s="90"/>
    </row>
    <row r="991" spans="3:37" ht="12.75" customHeight="1" outlineLevel="1">
      <c r="D991" s="100" t="str">
        <f>'Line Items'!D1025</f>
        <v>ME202 - Class 150/1 Angel Trains</v>
      </c>
      <c r="E991" s="85"/>
      <c r="F991" s="101" t="s">
        <v>472</v>
      </c>
      <c r="G991" s="86">
        <f t="shared" ref="G991:AC991" si="740">SUM(G603,G797)</f>
        <v>0</v>
      </c>
      <c r="H991" s="86">
        <f t="shared" si="740"/>
        <v>0</v>
      </c>
      <c r="I991" s="86">
        <f t="shared" si="740"/>
        <v>0</v>
      </c>
      <c r="J991" s="86">
        <f t="shared" si="740"/>
        <v>0</v>
      </c>
      <c r="K991" s="86">
        <f t="shared" si="740"/>
        <v>0</v>
      </c>
      <c r="L991" s="86">
        <f t="shared" si="740"/>
        <v>0</v>
      </c>
      <c r="M991" s="86">
        <f t="shared" si="740"/>
        <v>0</v>
      </c>
      <c r="N991" s="86">
        <f t="shared" si="740"/>
        <v>0</v>
      </c>
      <c r="O991" s="86">
        <f t="shared" si="740"/>
        <v>0</v>
      </c>
      <c r="P991" s="86">
        <f t="shared" si="740"/>
        <v>0</v>
      </c>
      <c r="Q991" s="86">
        <f t="shared" si="740"/>
        <v>0</v>
      </c>
      <c r="R991" s="86">
        <f t="shared" si="740"/>
        <v>0</v>
      </c>
      <c r="S991" s="86">
        <f t="shared" si="740"/>
        <v>0</v>
      </c>
      <c r="T991" s="86">
        <f t="shared" si="740"/>
        <v>0</v>
      </c>
      <c r="U991" s="86">
        <f t="shared" si="740"/>
        <v>0</v>
      </c>
      <c r="V991" s="86">
        <f t="shared" si="740"/>
        <v>0</v>
      </c>
      <c r="W991" s="86">
        <f t="shared" si="740"/>
        <v>0</v>
      </c>
      <c r="X991" s="86">
        <f t="shared" si="740"/>
        <v>0</v>
      </c>
      <c r="Y991" s="86">
        <f t="shared" si="740"/>
        <v>0</v>
      </c>
      <c r="Z991" s="86">
        <f t="shared" si="740"/>
        <v>0</v>
      </c>
      <c r="AA991" s="86">
        <f t="shared" si="740"/>
        <v>0</v>
      </c>
      <c r="AB991" s="86">
        <f t="shared" si="740"/>
        <v>0</v>
      </c>
      <c r="AC991" s="87">
        <f t="shared" si="740"/>
        <v>0</v>
      </c>
      <c r="AE991" s="475">
        <f t="shared" ref="AE991:AE1037" si="741">SUM(AE603,AE797)</f>
        <v>0</v>
      </c>
      <c r="AG991" s="475">
        <f t="shared" ref="AG991" si="742">SUM(AG603,AG797)</f>
        <v>0</v>
      </c>
      <c r="AI991" s="475">
        <f t="shared" ref="AI991" si="743">SUM(AI603,AI797)</f>
        <v>0</v>
      </c>
      <c r="AK991" s="201"/>
    </row>
    <row r="992" spans="3:37" ht="12.75" customHeight="1" outlineLevel="1">
      <c r="D992" s="106" t="str">
        <f>'Line Items'!D1026</f>
        <v>ME203 - Class 153/1 Porterbrook</v>
      </c>
      <c r="E992" s="89"/>
      <c r="F992" s="107" t="str">
        <f t="shared" ref="F992:F1049" si="744">F991</f>
        <v>000 Train Miles</v>
      </c>
      <c r="G992" s="90">
        <f t="shared" ref="G992:AC992" si="745">SUM(G604,G798)</f>
        <v>0</v>
      </c>
      <c r="H992" s="90">
        <f t="shared" si="745"/>
        <v>0</v>
      </c>
      <c r="I992" s="90">
        <f t="shared" si="745"/>
        <v>0</v>
      </c>
      <c r="J992" s="90">
        <f t="shared" si="745"/>
        <v>0</v>
      </c>
      <c r="K992" s="90">
        <f t="shared" si="745"/>
        <v>0</v>
      </c>
      <c r="L992" s="90">
        <f t="shared" si="745"/>
        <v>0</v>
      </c>
      <c r="M992" s="90">
        <f t="shared" si="745"/>
        <v>0</v>
      </c>
      <c r="N992" s="90">
        <f t="shared" si="745"/>
        <v>0</v>
      </c>
      <c r="O992" s="90">
        <f t="shared" si="745"/>
        <v>0</v>
      </c>
      <c r="P992" s="90">
        <f t="shared" si="745"/>
        <v>0</v>
      </c>
      <c r="Q992" s="90">
        <f t="shared" si="745"/>
        <v>0</v>
      </c>
      <c r="R992" s="90">
        <f t="shared" si="745"/>
        <v>0</v>
      </c>
      <c r="S992" s="90">
        <f t="shared" si="745"/>
        <v>0</v>
      </c>
      <c r="T992" s="90">
        <f t="shared" si="745"/>
        <v>0</v>
      </c>
      <c r="U992" s="90">
        <f t="shared" si="745"/>
        <v>0</v>
      </c>
      <c r="V992" s="90">
        <f t="shared" si="745"/>
        <v>0</v>
      </c>
      <c r="W992" s="90">
        <f t="shared" si="745"/>
        <v>0</v>
      </c>
      <c r="X992" s="90">
        <f t="shared" si="745"/>
        <v>0</v>
      </c>
      <c r="Y992" s="90">
        <f t="shared" si="745"/>
        <v>0</v>
      </c>
      <c r="Z992" s="90">
        <f t="shared" si="745"/>
        <v>0</v>
      </c>
      <c r="AA992" s="90">
        <f t="shared" si="745"/>
        <v>0</v>
      </c>
      <c r="AB992" s="90">
        <f t="shared" si="745"/>
        <v>0</v>
      </c>
      <c r="AC992" s="91">
        <f t="shared" si="745"/>
        <v>0</v>
      </c>
      <c r="AE992" s="476">
        <f t="shared" si="741"/>
        <v>0</v>
      </c>
      <c r="AG992" s="476">
        <f t="shared" ref="AG992" si="746">SUM(AG604,AG798)</f>
        <v>0</v>
      </c>
      <c r="AI992" s="476">
        <f t="shared" ref="AI992" si="747">SUM(AI604,AI798)</f>
        <v>0</v>
      </c>
      <c r="AK992" s="202"/>
    </row>
    <row r="993" spans="4:37" ht="12.75" customHeight="1" outlineLevel="1">
      <c r="D993" s="106" t="str">
        <f>'Line Items'!D1027</f>
        <v>ME206 - Class 170/5 Porterbrook</v>
      </c>
      <c r="E993" s="89"/>
      <c r="F993" s="107" t="str">
        <f t="shared" si="744"/>
        <v>000 Train Miles</v>
      </c>
      <c r="G993" s="90">
        <f t="shared" ref="G993:AC993" si="748">SUM(G605,G799)</f>
        <v>0</v>
      </c>
      <c r="H993" s="90">
        <f t="shared" si="748"/>
        <v>0</v>
      </c>
      <c r="I993" s="90">
        <f t="shared" si="748"/>
        <v>0</v>
      </c>
      <c r="J993" s="90">
        <f t="shared" si="748"/>
        <v>0</v>
      </c>
      <c r="K993" s="90">
        <f t="shared" si="748"/>
        <v>0</v>
      </c>
      <c r="L993" s="90">
        <f t="shared" si="748"/>
        <v>0</v>
      </c>
      <c r="M993" s="90">
        <f t="shared" si="748"/>
        <v>0</v>
      </c>
      <c r="N993" s="90">
        <f t="shared" si="748"/>
        <v>0</v>
      </c>
      <c r="O993" s="90">
        <f t="shared" si="748"/>
        <v>0</v>
      </c>
      <c r="P993" s="90">
        <f t="shared" si="748"/>
        <v>0</v>
      </c>
      <c r="Q993" s="90">
        <f t="shared" si="748"/>
        <v>0</v>
      </c>
      <c r="R993" s="90">
        <f t="shared" si="748"/>
        <v>0</v>
      </c>
      <c r="S993" s="90">
        <f t="shared" si="748"/>
        <v>0</v>
      </c>
      <c r="T993" s="90">
        <f t="shared" si="748"/>
        <v>0</v>
      </c>
      <c r="U993" s="90">
        <f t="shared" si="748"/>
        <v>0</v>
      </c>
      <c r="V993" s="90">
        <f t="shared" si="748"/>
        <v>0</v>
      </c>
      <c r="W993" s="90">
        <f t="shared" si="748"/>
        <v>0</v>
      </c>
      <c r="X993" s="90">
        <f t="shared" si="748"/>
        <v>0</v>
      </c>
      <c r="Y993" s="90">
        <f t="shared" si="748"/>
        <v>0</v>
      </c>
      <c r="Z993" s="90">
        <f t="shared" si="748"/>
        <v>0</v>
      </c>
      <c r="AA993" s="90">
        <f t="shared" si="748"/>
        <v>0</v>
      </c>
      <c r="AB993" s="90">
        <f t="shared" si="748"/>
        <v>0</v>
      </c>
      <c r="AC993" s="91">
        <f t="shared" si="748"/>
        <v>0</v>
      </c>
      <c r="AE993" s="476">
        <f t="shared" si="741"/>
        <v>0</v>
      </c>
      <c r="AG993" s="476">
        <f t="shared" ref="AG993" si="749">SUM(AG605,AG799)</f>
        <v>0</v>
      </c>
      <c r="AI993" s="476">
        <f t="shared" ref="AI993" si="750">SUM(AI605,AI799)</f>
        <v>0</v>
      </c>
      <c r="AK993" s="202"/>
    </row>
    <row r="994" spans="4:37" ht="12.75" customHeight="1" outlineLevel="1">
      <c r="D994" s="106" t="str">
        <f>'Line Items'!D1028</f>
        <v>ME207 - Class 170/6 Porterbrook</v>
      </c>
      <c r="E994" s="89"/>
      <c r="F994" s="107" t="str">
        <f t="shared" si="744"/>
        <v>000 Train Miles</v>
      </c>
      <c r="G994" s="90">
        <f t="shared" ref="G994:AC994" si="751">SUM(G606,G800)</f>
        <v>0</v>
      </c>
      <c r="H994" s="90">
        <f t="shared" si="751"/>
        <v>0</v>
      </c>
      <c r="I994" s="90">
        <f t="shared" si="751"/>
        <v>0</v>
      </c>
      <c r="J994" s="90">
        <f t="shared" si="751"/>
        <v>0</v>
      </c>
      <c r="K994" s="90">
        <f t="shared" si="751"/>
        <v>0</v>
      </c>
      <c r="L994" s="90">
        <f t="shared" si="751"/>
        <v>0</v>
      </c>
      <c r="M994" s="90">
        <f t="shared" si="751"/>
        <v>0</v>
      </c>
      <c r="N994" s="90">
        <f t="shared" si="751"/>
        <v>0</v>
      </c>
      <c r="O994" s="90">
        <f t="shared" si="751"/>
        <v>0</v>
      </c>
      <c r="P994" s="90">
        <f t="shared" si="751"/>
        <v>0</v>
      </c>
      <c r="Q994" s="90">
        <f t="shared" si="751"/>
        <v>0</v>
      </c>
      <c r="R994" s="90">
        <f t="shared" si="751"/>
        <v>0</v>
      </c>
      <c r="S994" s="90">
        <f t="shared" si="751"/>
        <v>0</v>
      </c>
      <c r="T994" s="90">
        <f t="shared" si="751"/>
        <v>0</v>
      </c>
      <c r="U994" s="90">
        <f t="shared" si="751"/>
        <v>0</v>
      </c>
      <c r="V994" s="90">
        <f t="shared" si="751"/>
        <v>0</v>
      </c>
      <c r="W994" s="90">
        <f t="shared" si="751"/>
        <v>0</v>
      </c>
      <c r="X994" s="90">
        <f t="shared" si="751"/>
        <v>0</v>
      </c>
      <c r="Y994" s="90">
        <f t="shared" si="751"/>
        <v>0</v>
      </c>
      <c r="Z994" s="90">
        <f t="shared" si="751"/>
        <v>0</v>
      </c>
      <c r="AA994" s="90">
        <f t="shared" si="751"/>
        <v>0</v>
      </c>
      <c r="AB994" s="90">
        <f t="shared" si="751"/>
        <v>0</v>
      </c>
      <c r="AC994" s="91">
        <f t="shared" si="751"/>
        <v>0</v>
      </c>
      <c r="AE994" s="476">
        <f t="shared" si="741"/>
        <v>0</v>
      </c>
      <c r="AG994" s="476">
        <f t="shared" ref="AG994" si="752">SUM(AG606,AG800)</f>
        <v>0</v>
      </c>
      <c r="AI994" s="476">
        <f t="shared" ref="AI994" si="753">SUM(AI606,AI800)</f>
        <v>0</v>
      </c>
      <c r="AK994" s="202"/>
    </row>
    <row r="995" spans="4:37" ht="12.75" customHeight="1" outlineLevel="1">
      <c r="D995" s="106" t="str">
        <f>'Line Items'!D1029</f>
        <v>ME208 - Class 172/2 Porterbrook</v>
      </c>
      <c r="E995" s="89"/>
      <c r="F995" s="107" t="str">
        <f t="shared" si="744"/>
        <v>000 Train Miles</v>
      </c>
      <c r="G995" s="90">
        <f t="shared" ref="G995:AC995" si="754">SUM(G607,G801)</f>
        <v>0</v>
      </c>
      <c r="H995" s="90">
        <f t="shared" si="754"/>
        <v>0</v>
      </c>
      <c r="I995" s="90">
        <f t="shared" si="754"/>
        <v>0</v>
      </c>
      <c r="J995" s="90">
        <f t="shared" si="754"/>
        <v>0</v>
      </c>
      <c r="K995" s="90">
        <f t="shared" si="754"/>
        <v>0</v>
      </c>
      <c r="L995" s="90">
        <f t="shared" si="754"/>
        <v>0</v>
      </c>
      <c r="M995" s="90">
        <f t="shared" si="754"/>
        <v>0</v>
      </c>
      <c r="N995" s="90">
        <f t="shared" si="754"/>
        <v>0</v>
      </c>
      <c r="O995" s="90">
        <f t="shared" si="754"/>
        <v>0</v>
      </c>
      <c r="P995" s="90">
        <f t="shared" si="754"/>
        <v>0</v>
      </c>
      <c r="Q995" s="90">
        <f t="shared" si="754"/>
        <v>0</v>
      </c>
      <c r="R995" s="90">
        <f t="shared" si="754"/>
        <v>0</v>
      </c>
      <c r="S995" s="90">
        <f t="shared" si="754"/>
        <v>0</v>
      </c>
      <c r="T995" s="90">
        <f t="shared" si="754"/>
        <v>0</v>
      </c>
      <c r="U995" s="90">
        <f t="shared" si="754"/>
        <v>0</v>
      </c>
      <c r="V995" s="90">
        <f t="shared" si="754"/>
        <v>0</v>
      </c>
      <c r="W995" s="90">
        <f t="shared" si="754"/>
        <v>0</v>
      </c>
      <c r="X995" s="90">
        <f t="shared" si="754"/>
        <v>0</v>
      </c>
      <c r="Y995" s="90">
        <f t="shared" si="754"/>
        <v>0</v>
      </c>
      <c r="Z995" s="90">
        <f t="shared" si="754"/>
        <v>0</v>
      </c>
      <c r="AA995" s="90">
        <f t="shared" si="754"/>
        <v>0</v>
      </c>
      <c r="AB995" s="90">
        <f t="shared" si="754"/>
        <v>0</v>
      </c>
      <c r="AC995" s="91">
        <f t="shared" si="754"/>
        <v>0</v>
      </c>
      <c r="AE995" s="476">
        <f t="shared" si="741"/>
        <v>0</v>
      </c>
      <c r="AG995" s="476">
        <f t="shared" ref="AG995" si="755">SUM(AG607,AG801)</f>
        <v>0</v>
      </c>
      <c r="AI995" s="476">
        <f t="shared" ref="AI995" si="756">SUM(AI607,AI801)</f>
        <v>0</v>
      </c>
      <c r="AK995" s="202"/>
    </row>
    <row r="996" spans="4:37" ht="12.75" customHeight="1" outlineLevel="1">
      <c r="D996" s="106" t="str">
        <f>'Line Items'!D1030</f>
        <v>ME209 - Class 172/3 Porterbrook</v>
      </c>
      <c r="E996" s="89"/>
      <c r="F996" s="107" t="str">
        <f t="shared" si="744"/>
        <v>000 Train Miles</v>
      </c>
      <c r="G996" s="90">
        <f t="shared" ref="G996:AC996" si="757">SUM(G608,G802)</f>
        <v>0</v>
      </c>
      <c r="H996" s="90">
        <f t="shared" si="757"/>
        <v>0</v>
      </c>
      <c r="I996" s="90">
        <f t="shared" si="757"/>
        <v>0</v>
      </c>
      <c r="J996" s="90">
        <f t="shared" si="757"/>
        <v>0</v>
      </c>
      <c r="K996" s="90">
        <f t="shared" si="757"/>
        <v>0</v>
      </c>
      <c r="L996" s="90">
        <f t="shared" si="757"/>
        <v>0</v>
      </c>
      <c r="M996" s="90">
        <f t="shared" si="757"/>
        <v>0</v>
      </c>
      <c r="N996" s="90">
        <f t="shared" si="757"/>
        <v>0</v>
      </c>
      <c r="O996" s="90">
        <f t="shared" si="757"/>
        <v>0</v>
      </c>
      <c r="P996" s="90">
        <f t="shared" si="757"/>
        <v>0</v>
      </c>
      <c r="Q996" s="90">
        <f t="shared" si="757"/>
        <v>0</v>
      </c>
      <c r="R996" s="90">
        <f t="shared" si="757"/>
        <v>0</v>
      </c>
      <c r="S996" s="90">
        <f t="shared" si="757"/>
        <v>0</v>
      </c>
      <c r="T996" s="90">
        <f t="shared" si="757"/>
        <v>0</v>
      </c>
      <c r="U996" s="90">
        <f t="shared" si="757"/>
        <v>0</v>
      </c>
      <c r="V996" s="90">
        <f t="shared" si="757"/>
        <v>0</v>
      </c>
      <c r="W996" s="90">
        <f t="shared" si="757"/>
        <v>0</v>
      </c>
      <c r="X996" s="90">
        <f t="shared" si="757"/>
        <v>0</v>
      </c>
      <c r="Y996" s="90">
        <f t="shared" si="757"/>
        <v>0</v>
      </c>
      <c r="Z996" s="90">
        <f t="shared" si="757"/>
        <v>0</v>
      </c>
      <c r="AA996" s="90">
        <f t="shared" si="757"/>
        <v>0</v>
      </c>
      <c r="AB996" s="90">
        <f t="shared" si="757"/>
        <v>0</v>
      </c>
      <c r="AC996" s="91">
        <f t="shared" si="757"/>
        <v>0</v>
      </c>
      <c r="AE996" s="476">
        <f t="shared" si="741"/>
        <v>0</v>
      </c>
      <c r="AG996" s="476">
        <f t="shared" ref="AG996" si="758">SUM(AG608,AG802)</f>
        <v>0</v>
      </c>
      <c r="AI996" s="476">
        <f t="shared" ref="AI996" si="759">SUM(AI608,AI802)</f>
        <v>0</v>
      </c>
      <c r="AK996" s="202"/>
    </row>
    <row r="997" spans="4:37" ht="12.75" customHeight="1" outlineLevel="1">
      <c r="D997" s="106" t="str">
        <f>'Line Items'!D1031</f>
        <v>ME216 - Class 139 PPM - Porterbrook</v>
      </c>
      <c r="E997" s="89"/>
      <c r="F997" s="107" t="str">
        <f t="shared" si="744"/>
        <v>000 Train Miles</v>
      </c>
      <c r="G997" s="90">
        <f t="shared" ref="G997:AC997" si="760">SUM(G609,G803)</f>
        <v>0</v>
      </c>
      <c r="H997" s="90">
        <f t="shared" si="760"/>
        <v>0</v>
      </c>
      <c r="I997" s="90">
        <f t="shared" si="760"/>
        <v>0</v>
      </c>
      <c r="J997" s="90">
        <f t="shared" si="760"/>
        <v>0</v>
      </c>
      <c r="K997" s="90">
        <f t="shared" si="760"/>
        <v>0</v>
      </c>
      <c r="L997" s="90">
        <f t="shared" si="760"/>
        <v>0</v>
      </c>
      <c r="M997" s="90">
        <f t="shared" si="760"/>
        <v>0</v>
      </c>
      <c r="N997" s="90">
        <f t="shared" si="760"/>
        <v>0</v>
      </c>
      <c r="O997" s="90">
        <f t="shared" si="760"/>
        <v>0</v>
      </c>
      <c r="P997" s="90">
        <f t="shared" si="760"/>
        <v>0</v>
      </c>
      <c r="Q997" s="90">
        <f t="shared" si="760"/>
        <v>0</v>
      </c>
      <c r="R997" s="90">
        <f t="shared" si="760"/>
        <v>0</v>
      </c>
      <c r="S997" s="90">
        <f t="shared" si="760"/>
        <v>0</v>
      </c>
      <c r="T997" s="90">
        <f t="shared" si="760"/>
        <v>0</v>
      </c>
      <c r="U997" s="90">
        <f t="shared" si="760"/>
        <v>0</v>
      </c>
      <c r="V997" s="90">
        <f t="shared" si="760"/>
        <v>0</v>
      </c>
      <c r="W997" s="90">
        <f t="shared" si="760"/>
        <v>0</v>
      </c>
      <c r="X997" s="90">
        <f t="shared" si="760"/>
        <v>0</v>
      </c>
      <c r="Y997" s="90">
        <f t="shared" si="760"/>
        <v>0</v>
      </c>
      <c r="Z997" s="90">
        <f t="shared" si="760"/>
        <v>0</v>
      </c>
      <c r="AA997" s="90">
        <f t="shared" si="760"/>
        <v>0</v>
      </c>
      <c r="AB997" s="90">
        <f t="shared" si="760"/>
        <v>0</v>
      </c>
      <c r="AC997" s="91">
        <f t="shared" si="760"/>
        <v>0</v>
      </c>
      <c r="AE997" s="476">
        <f t="shared" si="741"/>
        <v>0</v>
      </c>
      <c r="AG997" s="476">
        <f t="shared" ref="AG997" si="761">SUM(AG609,AG803)</f>
        <v>0</v>
      </c>
      <c r="AI997" s="476">
        <f t="shared" ref="AI997" si="762">SUM(AI609,AI803)</f>
        <v>0</v>
      </c>
      <c r="AK997" s="202"/>
    </row>
    <row r="998" spans="4:37" ht="12.75" customHeight="1" outlineLevel="1">
      <c r="D998" s="106" t="str">
        <f>'Line Items'!D1032</f>
        <v>ME211 - Class 321/4  HSBC</v>
      </c>
      <c r="E998" s="89"/>
      <c r="F998" s="107" t="str">
        <f t="shared" si="744"/>
        <v>000 Train Miles</v>
      </c>
      <c r="G998" s="90">
        <f t="shared" ref="G998:AC998" si="763">SUM(G610,G804)</f>
        <v>0</v>
      </c>
      <c r="H998" s="90">
        <f t="shared" si="763"/>
        <v>0</v>
      </c>
      <c r="I998" s="90">
        <f t="shared" si="763"/>
        <v>0</v>
      </c>
      <c r="J998" s="90">
        <f t="shared" si="763"/>
        <v>0</v>
      </c>
      <c r="K998" s="90">
        <f t="shared" si="763"/>
        <v>0</v>
      </c>
      <c r="L998" s="90">
        <f t="shared" si="763"/>
        <v>0</v>
      </c>
      <c r="M998" s="90">
        <f t="shared" si="763"/>
        <v>0</v>
      </c>
      <c r="N998" s="90">
        <f t="shared" si="763"/>
        <v>0</v>
      </c>
      <c r="O998" s="90">
        <f t="shared" si="763"/>
        <v>0</v>
      </c>
      <c r="P998" s="90">
        <f t="shared" si="763"/>
        <v>0</v>
      </c>
      <c r="Q998" s="90">
        <f t="shared" si="763"/>
        <v>0</v>
      </c>
      <c r="R998" s="90">
        <f t="shared" si="763"/>
        <v>0</v>
      </c>
      <c r="S998" s="90">
        <f t="shared" si="763"/>
        <v>0</v>
      </c>
      <c r="T998" s="90">
        <f t="shared" si="763"/>
        <v>0</v>
      </c>
      <c r="U998" s="90">
        <f t="shared" si="763"/>
        <v>0</v>
      </c>
      <c r="V998" s="90">
        <f t="shared" si="763"/>
        <v>0</v>
      </c>
      <c r="W998" s="90">
        <f t="shared" si="763"/>
        <v>0</v>
      </c>
      <c r="X998" s="90">
        <f t="shared" si="763"/>
        <v>0</v>
      </c>
      <c r="Y998" s="90">
        <f t="shared" si="763"/>
        <v>0</v>
      </c>
      <c r="Z998" s="90">
        <f t="shared" si="763"/>
        <v>0</v>
      </c>
      <c r="AA998" s="90">
        <f t="shared" si="763"/>
        <v>0</v>
      </c>
      <c r="AB998" s="90">
        <f t="shared" si="763"/>
        <v>0</v>
      </c>
      <c r="AC998" s="91">
        <f t="shared" si="763"/>
        <v>0</v>
      </c>
      <c r="AE998" s="476">
        <f t="shared" si="741"/>
        <v>0</v>
      </c>
      <c r="AG998" s="476">
        <f t="shared" ref="AG998" si="764">SUM(AG610,AG804)</f>
        <v>0</v>
      </c>
      <c r="AI998" s="476">
        <f t="shared" ref="AI998" si="765">SUM(AI610,AI804)</f>
        <v>0</v>
      </c>
      <c r="AK998" s="202"/>
    </row>
    <row r="999" spans="4:37" ht="12.75" customHeight="1" outlineLevel="1">
      <c r="D999" s="106" t="str">
        <f>'Line Items'!D1033</f>
        <v>ME212 - Class 323/3 Porterbrook</v>
      </c>
      <c r="E999" s="89"/>
      <c r="F999" s="107" t="str">
        <f t="shared" si="744"/>
        <v>000 Train Miles</v>
      </c>
      <c r="G999" s="90">
        <f t="shared" ref="G999:AC999" si="766">SUM(G611,G805)</f>
        <v>0</v>
      </c>
      <c r="H999" s="90">
        <f t="shared" si="766"/>
        <v>0</v>
      </c>
      <c r="I999" s="90">
        <f t="shared" si="766"/>
        <v>0</v>
      </c>
      <c r="J999" s="90">
        <f t="shared" si="766"/>
        <v>0</v>
      </c>
      <c r="K999" s="90">
        <f t="shared" si="766"/>
        <v>0</v>
      </c>
      <c r="L999" s="90">
        <f t="shared" si="766"/>
        <v>0</v>
      </c>
      <c r="M999" s="90">
        <f t="shared" si="766"/>
        <v>0</v>
      </c>
      <c r="N999" s="90">
        <f t="shared" si="766"/>
        <v>0</v>
      </c>
      <c r="O999" s="90">
        <f t="shared" si="766"/>
        <v>0</v>
      </c>
      <c r="P999" s="90">
        <f t="shared" si="766"/>
        <v>0</v>
      </c>
      <c r="Q999" s="90">
        <f t="shared" si="766"/>
        <v>0</v>
      </c>
      <c r="R999" s="90">
        <f t="shared" si="766"/>
        <v>0</v>
      </c>
      <c r="S999" s="90">
        <f t="shared" si="766"/>
        <v>0</v>
      </c>
      <c r="T999" s="90">
        <f t="shared" si="766"/>
        <v>0</v>
      </c>
      <c r="U999" s="90">
        <f t="shared" si="766"/>
        <v>0</v>
      </c>
      <c r="V999" s="90">
        <f t="shared" si="766"/>
        <v>0</v>
      </c>
      <c r="W999" s="90">
        <f t="shared" si="766"/>
        <v>0</v>
      </c>
      <c r="X999" s="90">
        <f t="shared" si="766"/>
        <v>0</v>
      </c>
      <c r="Y999" s="90">
        <f t="shared" si="766"/>
        <v>0</v>
      </c>
      <c r="Z999" s="90">
        <f t="shared" si="766"/>
        <v>0</v>
      </c>
      <c r="AA999" s="90">
        <f t="shared" si="766"/>
        <v>0</v>
      </c>
      <c r="AB999" s="90">
        <f t="shared" si="766"/>
        <v>0</v>
      </c>
      <c r="AC999" s="91">
        <f t="shared" si="766"/>
        <v>0</v>
      </c>
      <c r="AE999" s="476">
        <f t="shared" si="741"/>
        <v>0</v>
      </c>
      <c r="AG999" s="476">
        <f t="shared" ref="AG999" si="767">SUM(AG611,AG805)</f>
        <v>0</v>
      </c>
      <c r="AI999" s="476">
        <f t="shared" ref="AI999" si="768">SUM(AI611,AI805)</f>
        <v>0</v>
      </c>
      <c r="AK999" s="202"/>
    </row>
    <row r="1000" spans="4:37" ht="12.75" customHeight="1" outlineLevel="1">
      <c r="D1000" s="106" t="str">
        <f>'Line Items'!D1034</f>
        <v>ME215 - Class 323 Centro (Porterbrook)</v>
      </c>
      <c r="E1000" s="89"/>
      <c r="F1000" s="107" t="str">
        <f t="shared" si="744"/>
        <v>000 Train Miles</v>
      </c>
      <c r="G1000" s="90">
        <f t="shared" ref="G1000:AC1000" si="769">SUM(G612,G806)</f>
        <v>0</v>
      </c>
      <c r="H1000" s="90">
        <f t="shared" si="769"/>
        <v>0</v>
      </c>
      <c r="I1000" s="90">
        <f t="shared" si="769"/>
        <v>0</v>
      </c>
      <c r="J1000" s="90">
        <f t="shared" si="769"/>
        <v>0</v>
      </c>
      <c r="K1000" s="90">
        <f t="shared" si="769"/>
        <v>0</v>
      </c>
      <c r="L1000" s="90">
        <f t="shared" si="769"/>
        <v>0</v>
      </c>
      <c r="M1000" s="90">
        <f t="shared" si="769"/>
        <v>0</v>
      </c>
      <c r="N1000" s="90">
        <f t="shared" si="769"/>
        <v>0</v>
      </c>
      <c r="O1000" s="90">
        <f t="shared" si="769"/>
        <v>0</v>
      </c>
      <c r="P1000" s="90">
        <f t="shared" si="769"/>
        <v>0</v>
      </c>
      <c r="Q1000" s="90">
        <f t="shared" si="769"/>
        <v>0</v>
      </c>
      <c r="R1000" s="90">
        <f t="shared" si="769"/>
        <v>0</v>
      </c>
      <c r="S1000" s="90">
        <f t="shared" si="769"/>
        <v>0</v>
      </c>
      <c r="T1000" s="90">
        <f t="shared" si="769"/>
        <v>0</v>
      </c>
      <c r="U1000" s="90">
        <f t="shared" si="769"/>
        <v>0</v>
      </c>
      <c r="V1000" s="90">
        <f t="shared" si="769"/>
        <v>0</v>
      </c>
      <c r="W1000" s="90">
        <f t="shared" si="769"/>
        <v>0</v>
      </c>
      <c r="X1000" s="90">
        <f t="shared" si="769"/>
        <v>0</v>
      </c>
      <c r="Y1000" s="90">
        <f t="shared" si="769"/>
        <v>0</v>
      </c>
      <c r="Z1000" s="90">
        <f t="shared" si="769"/>
        <v>0</v>
      </c>
      <c r="AA1000" s="90">
        <f t="shared" si="769"/>
        <v>0</v>
      </c>
      <c r="AB1000" s="90">
        <f t="shared" si="769"/>
        <v>0</v>
      </c>
      <c r="AC1000" s="91">
        <f t="shared" si="769"/>
        <v>0</v>
      </c>
      <c r="AE1000" s="476">
        <f t="shared" si="741"/>
        <v>0</v>
      </c>
      <c r="AG1000" s="476">
        <f t="shared" ref="AG1000" si="770">SUM(AG612,AG806)</f>
        <v>0</v>
      </c>
      <c r="AI1000" s="476">
        <f t="shared" ref="AI1000" si="771">SUM(AI612,AI806)</f>
        <v>0</v>
      </c>
      <c r="AK1000" s="202"/>
    </row>
    <row r="1001" spans="4:37" ht="12.75" customHeight="1" outlineLevel="1">
      <c r="D1001" s="106" t="str">
        <f>'Line Items'!D1035</f>
        <v>ME213 - Class 350/1 Angel Trains</v>
      </c>
      <c r="E1001" s="89"/>
      <c r="F1001" s="107" t="str">
        <f t="shared" si="744"/>
        <v>000 Train Miles</v>
      </c>
      <c r="G1001" s="90">
        <f t="shared" ref="G1001:AC1001" si="772">SUM(G613,G807)</f>
        <v>0</v>
      </c>
      <c r="H1001" s="90">
        <f t="shared" si="772"/>
        <v>0</v>
      </c>
      <c r="I1001" s="90">
        <f t="shared" si="772"/>
        <v>0</v>
      </c>
      <c r="J1001" s="90">
        <f t="shared" si="772"/>
        <v>0</v>
      </c>
      <c r="K1001" s="90">
        <f t="shared" si="772"/>
        <v>0</v>
      </c>
      <c r="L1001" s="90">
        <f t="shared" si="772"/>
        <v>0</v>
      </c>
      <c r="M1001" s="90">
        <f t="shared" si="772"/>
        <v>0</v>
      </c>
      <c r="N1001" s="90">
        <f t="shared" si="772"/>
        <v>0</v>
      </c>
      <c r="O1001" s="90">
        <f t="shared" si="772"/>
        <v>0</v>
      </c>
      <c r="P1001" s="90">
        <f t="shared" si="772"/>
        <v>0</v>
      </c>
      <c r="Q1001" s="90">
        <f t="shared" si="772"/>
        <v>0</v>
      </c>
      <c r="R1001" s="90">
        <f t="shared" si="772"/>
        <v>0</v>
      </c>
      <c r="S1001" s="90">
        <f t="shared" si="772"/>
        <v>0</v>
      </c>
      <c r="T1001" s="90">
        <f t="shared" si="772"/>
        <v>0</v>
      </c>
      <c r="U1001" s="90">
        <f t="shared" si="772"/>
        <v>0</v>
      </c>
      <c r="V1001" s="90">
        <f t="shared" si="772"/>
        <v>0</v>
      </c>
      <c r="W1001" s="90">
        <f t="shared" si="772"/>
        <v>0</v>
      </c>
      <c r="X1001" s="90">
        <f t="shared" si="772"/>
        <v>0</v>
      </c>
      <c r="Y1001" s="90">
        <f t="shared" si="772"/>
        <v>0</v>
      </c>
      <c r="Z1001" s="90">
        <f t="shared" si="772"/>
        <v>0</v>
      </c>
      <c r="AA1001" s="90">
        <f t="shared" si="772"/>
        <v>0</v>
      </c>
      <c r="AB1001" s="90">
        <f t="shared" si="772"/>
        <v>0</v>
      </c>
      <c r="AC1001" s="91">
        <f t="shared" si="772"/>
        <v>0</v>
      </c>
      <c r="AE1001" s="476">
        <f t="shared" si="741"/>
        <v>0</v>
      </c>
      <c r="AG1001" s="476">
        <f t="shared" ref="AG1001" si="773">SUM(AG613,AG807)</f>
        <v>0</v>
      </c>
      <c r="AI1001" s="476">
        <f t="shared" ref="AI1001" si="774">SUM(AI613,AI807)</f>
        <v>0</v>
      </c>
      <c r="AK1001" s="202"/>
    </row>
    <row r="1002" spans="4:37" ht="12.75" customHeight="1" outlineLevel="1">
      <c r="D1002" s="106" t="str">
        <f>'Line Items'!D1036</f>
        <v>ME214 - Class 350/2 Porterbrook</v>
      </c>
      <c r="E1002" s="89"/>
      <c r="F1002" s="107" t="str">
        <f t="shared" si="744"/>
        <v>000 Train Miles</v>
      </c>
      <c r="G1002" s="90">
        <f t="shared" ref="G1002:S1002" si="775">SUM(G614,G808)</f>
        <v>0</v>
      </c>
      <c r="H1002" s="90">
        <f t="shared" si="775"/>
        <v>0</v>
      </c>
      <c r="I1002" s="90">
        <f t="shared" si="775"/>
        <v>0</v>
      </c>
      <c r="J1002" s="90">
        <f t="shared" si="775"/>
        <v>0</v>
      </c>
      <c r="K1002" s="90">
        <f t="shared" si="775"/>
        <v>0</v>
      </c>
      <c r="L1002" s="90">
        <f t="shared" si="775"/>
        <v>0</v>
      </c>
      <c r="M1002" s="90">
        <f t="shared" si="775"/>
        <v>0</v>
      </c>
      <c r="N1002" s="90">
        <f t="shared" si="775"/>
        <v>0</v>
      </c>
      <c r="O1002" s="90">
        <f t="shared" si="775"/>
        <v>0</v>
      </c>
      <c r="P1002" s="90">
        <f t="shared" si="775"/>
        <v>0</v>
      </c>
      <c r="Q1002" s="90">
        <f t="shared" si="775"/>
        <v>0</v>
      </c>
      <c r="R1002" s="90">
        <f t="shared" si="775"/>
        <v>0</v>
      </c>
      <c r="S1002" s="90">
        <f t="shared" si="775"/>
        <v>0</v>
      </c>
      <c r="T1002" s="90">
        <f t="shared" ref="T1002:AB1002" si="776">SUM(T614,T808)</f>
        <v>0</v>
      </c>
      <c r="U1002" s="90">
        <f t="shared" si="776"/>
        <v>0</v>
      </c>
      <c r="V1002" s="90">
        <f t="shared" si="776"/>
        <v>0</v>
      </c>
      <c r="W1002" s="90">
        <f t="shared" si="776"/>
        <v>0</v>
      </c>
      <c r="X1002" s="90">
        <f t="shared" si="776"/>
        <v>0</v>
      </c>
      <c r="Y1002" s="90">
        <f t="shared" si="776"/>
        <v>0</v>
      </c>
      <c r="Z1002" s="90">
        <f t="shared" si="776"/>
        <v>0</v>
      </c>
      <c r="AA1002" s="90">
        <f t="shared" si="776"/>
        <v>0</v>
      </c>
      <c r="AB1002" s="90">
        <f t="shared" si="776"/>
        <v>0</v>
      </c>
      <c r="AC1002" s="91">
        <f t="shared" ref="AC1002:AC1037" si="777">SUM(AC614,AC808)</f>
        <v>0</v>
      </c>
      <c r="AE1002" s="476">
        <f t="shared" si="741"/>
        <v>0</v>
      </c>
      <c r="AG1002" s="476">
        <f t="shared" ref="AG1002" si="778">SUM(AG614,AG808)</f>
        <v>0</v>
      </c>
      <c r="AI1002" s="476">
        <f t="shared" ref="AI1002" si="779">SUM(AI614,AI808)</f>
        <v>0</v>
      </c>
      <c r="AK1002" s="202"/>
    </row>
    <row r="1003" spans="4:37" ht="12.75" customHeight="1" outlineLevel="1">
      <c r="D1003" s="106" t="str">
        <f>'Line Items'!D1037</f>
        <v>ME217 - Class 350/3 Angel</v>
      </c>
      <c r="E1003" s="89"/>
      <c r="F1003" s="107" t="str">
        <f t="shared" si="744"/>
        <v>000 Train Miles</v>
      </c>
      <c r="G1003" s="90">
        <f t="shared" ref="G1003:S1003" si="780">SUM(G615,G809)</f>
        <v>0</v>
      </c>
      <c r="H1003" s="90">
        <f t="shared" si="780"/>
        <v>0</v>
      </c>
      <c r="I1003" s="90">
        <f t="shared" si="780"/>
        <v>0</v>
      </c>
      <c r="J1003" s="90">
        <f t="shared" si="780"/>
        <v>0</v>
      </c>
      <c r="K1003" s="90">
        <f t="shared" si="780"/>
        <v>0</v>
      </c>
      <c r="L1003" s="90">
        <f t="shared" si="780"/>
        <v>0</v>
      </c>
      <c r="M1003" s="90">
        <f t="shared" si="780"/>
        <v>0</v>
      </c>
      <c r="N1003" s="90">
        <f t="shared" si="780"/>
        <v>0</v>
      </c>
      <c r="O1003" s="90">
        <f t="shared" si="780"/>
        <v>0</v>
      </c>
      <c r="P1003" s="90">
        <f t="shared" si="780"/>
        <v>0</v>
      </c>
      <c r="Q1003" s="90">
        <f t="shared" si="780"/>
        <v>0</v>
      </c>
      <c r="R1003" s="90">
        <f t="shared" si="780"/>
        <v>0</v>
      </c>
      <c r="S1003" s="90">
        <f t="shared" si="780"/>
        <v>0</v>
      </c>
      <c r="T1003" s="90">
        <f t="shared" ref="T1003:AB1003" si="781">SUM(T615,T809)</f>
        <v>0</v>
      </c>
      <c r="U1003" s="90">
        <f t="shared" si="781"/>
        <v>0</v>
      </c>
      <c r="V1003" s="90">
        <f t="shared" si="781"/>
        <v>0</v>
      </c>
      <c r="W1003" s="90">
        <f t="shared" si="781"/>
        <v>0</v>
      </c>
      <c r="X1003" s="90">
        <f t="shared" si="781"/>
        <v>0</v>
      </c>
      <c r="Y1003" s="90">
        <f t="shared" si="781"/>
        <v>0</v>
      </c>
      <c r="Z1003" s="90">
        <f t="shared" si="781"/>
        <v>0</v>
      </c>
      <c r="AA1003" s="90">
        <f t="shared" si="781"/>
        <v>0</v>
      </c>
      <c r="AB1003" s="90">
        <f t="shared" si="781"/>
        <v>0</v>
      </c>
      <c r="AC1003" s="91">
        <f t="shared" si="777"/>
        <v>0</v>
      </c>
      <c r="AE1003" s="476">
        <f t="shared" si="741"/>
        <v>0</v>
      </c>
      <c r="AG1003" s="476">
        <f t="shared" ref="AG1003" si="782">SUM(AG615,AG809)</f>
        <v>0</v>
      </c>
      <c r="AI1003" s="476">
        <f t="shared" ref="AI1003" si="783">SUM(AI615,AI809)</f>
        <v>0</v>
      </c>
      <c r="AK1003" s="202"/>
    </row>
    <row r="1004" spans="4:37" ht="12.75" customHeight="1" outlineLevel="1">
      <c r="D1004" s="106" t="str">
        <f>'Line Items'!D1038</f>
        <v>ME211 - Class 319 Porterbrook</v>
      </c>
      <c r="E1004" s="89"/>
      <c r="F1004" s="107" t="str">
        <f t="shared" si="744"/>
        <v>000 Train Miles</v>
      </c>
      <c r="G1004" s="90">
        <f t="shared" ref="G1004:S1004" si="784">SUM(G616,G810)</f>
        <v>0</v>
      </c>
      <c r="H1004" s="90">
        <f t="shared" si="784"/>
        <v>0</v>
      </c>
      <c r="I1004" s="90">
        <f t="shared" si="784"/>
        <v>0</v>
      </c>
      <c r="J1004" s="90">
        <f t="shared" si="784"/>
        <v>0</v>
      </c>
      <c r="K1004" s="90">
        <f t="shared" si="784"/>
        <v>0</v>
      </c>
      <c r="L1004" s="90">
        <f t="shared" si="784"/>
        <v>0</v>
      </c>
      <c r="M1004" s="90">
        <f t="shared" si="784"/>
        <v>0</v>
      </c>
      <c r="N1004" s="90">
        <f t="shared" si="784"/>
        <v>0</v>
      </c>
      <c r="O1004" s="90">
        <f t="shared" si="784"/>
        <v>0</v>
      </c>
      <c r="P1004" s="90">
        <f t="shared" si="784"/>
        <v>0</v>
      </c>
      <c r="Q1004" s="90">
        <f t="shared" si="784"/>
        <v>0</v>
      </c>
      <c r="R1004" s="90">
        <f t="shared" si="784"/>
        <v>0</v>
      </c>
      <c r="S1004" s="90">
        <f t="shared" si="784"/>
        <v>0</v>
      </c>
      <c r="T1004" s="90">
        <f t="shared" ref="T1004:AB1004" si="785">SUM(T616,T810)</f>
        <v>0</v>
      </c>
      <c r="U1004" s="90">
        <f t="shared" si="785"/>
        <v>0</v>
      </c>
      <c r="V1004" s="90">
        <f t="shared" si="785"/>
        <v>0</v>
      </c>
      <c r="W1004" s="90">
        <f t="shared" si="785"/>
        <v>0</v>
      </c>
      <c r="X1004" s="90">
        <f t="shared" si="785"/>
        <v>0</v>
      </c>
      <c r="Y1004" s="90">
        <f t="shared" si="785"/>
        <v>0</v>
      </c>
      <c r="Z1004" s="90">
        <f t="shared" si="785"/>
        <v>0</v>
      </c>
      <c r="AA1004" s="90">
        <f t="shared" si="785"/>
        <v>0</v>
      </c>
      <c r="AB1004" s="90">
        <f t="shared" si="785"/>
        <v>0</v>
      </c>
      <c r="AC1004" s="91">
        <f t="shared" si="777"/>
        <v>0</v>
      </c>
      <c r="AE1004" s="476">
        <f t="shared" si="741"/>
        <v>0</v>
      </c>
      <c r="AG1004" s="476">
        <f t="shared" ref="AG1004" si="786">SUM(AG616,AG810)</f>
        <v>0</v>
      </c>
      <c r="AI1004" s="476">
        <f t="shared" ref="AI1004" si="787">SUM(AI616,AI810)</f>
        <v>0</v>
      </c>
      <c r="AK1004" s="202"/>
    </row>
    <row r="1005" spans="4:37" ht="12.75" customHeight="1" outlineLevel="1">
      <c r="D1005" s="106" t="str">
        <f>'Line Items'!D1039</f>
        <v>[Rolling Stock - Units/Trains Line 15]</v>
      </c>
      <c r="E1005" s="89"/>
      <c r="F1005" s="107" t="str">
        <f t="shared" si="744"/>
        <v>000 Train Miles</v>
      </c>
      <c r="G1005" s="90">
        <f t="shared" ref="G1005:S1005" si="788">SUM(G617,G811)</f>
        <v>0</v>
      </c>
      <c r="H1005" s="90">
        <f t="shared" si="788"/>
        <v>0</v>
      </c>
      <c r="I1005" s="90">
        <f t="shared" si="788"/>
        <v>0</v>
      </c>
      <c r="J1005" s="90">
        <f t="shared" si="788"/>
        <v>0</v>
      </c>
      <c r="K1005" s="90">
        <f t="shared" si="788"/>
        <v>0</v>
      </c>
      <c r="L1005" s="90">
        <f t="shared" si="788"/>
        <v>0</v>
      </c>
      <c r="M1005" s="90">
        <f t="shared" si="788"/>
        <v>0</v>
      </c>
      <c r="N1005" s="90">
        <f t="shared" si="788"/>
        <v>0</v>
      </c>
      <c r="O1005" s="90">
        <f t="shared" si="788"/>
        <v>0</v>
      </c>
      <c r="P1005" s="90">
        <f t="shared" si="788"/>
        <v>0</v>
      </c>
      <c r="Q1005" s="90">
        <f t="shared" si="788"/>
        <v>0</v>
      </c>
      <c r="R1005" s="90">
        <f t="shared" si="788"/>
        <v>0</v>
      </c>
      <c r="S1005" s="90">
        <f t="shared" si="788"/>
        <v>0</v>
      </c>
      <c r="T1005" s="90">
        <f t="shared" ref="T1005:AB1005" si="789">SUM(T617,T811)</f>
        <v>0</v>
      </c>
      <c r="U1005" s="90">
        <f t="shared" si="789"/>
        <v>0</v>
      </c>
      <c r="V1005" s="90">
        <f t="shared" si="789"/>
        <v>0</v>
      </c>
      <c r="W1005" s="90">
        <f t="shared" si="789"/>
        <v>0</v>
      </c>
      <c r="X1005" s="90">
        <f t="shared" si="789"/>
        <v>0</v>
      </c>
      <c r="Y1005" s="90">
        <f t="shared" si="789"/>
        <v>0</v>
      </c>
      <c r="Z1005" s="90">
        <f t="shared" si="789"/>
        <v>0</v>
      </c>
      <c r="AA1005" s="90">
        <f t="shared" si="789"/>
        <v>0</v>
      </c>
      <c r="AB1005" s="90">
        <f t="shared" si="789"/>
        <v>0</v>
      </c>
      <c r="AC1005" s="91">
        <f t="shared" si="777"/>
        <v>0</v>
      </c>
      <c r="AE1005" s="476">
        <f t="shared" si="741"/>
        <v>0</v>
      </c>
      <c r="AG1005" s="476">
        <f t="shared" ref="AG1005" si="790">SUM(AG617,AG811)</f>
        <v>0</v>
      </c>
      <c r="AI1005" s="476">
        <f t="shared" ref="AI1005" si="791">SUM(AI617,AI811)</f>
        <v>0</v>
      </c>
      <c r="AK1005" s="202"/>
    </row>
    <row r="1006" spans="4:37" ht="12.75" customHeight="1" outlineLevel="1">
      <c r="D1006" s="106" t="str">
        <f>'Line Items'!D1040</f>
        <v>[Rolling Stock - Units/Trains Line 16]</v>
      </c>
      <c r="E1006" s="89"/>
      <c r="F1006" s="107" t="str">
        <f t="shared" si="744"/>
        <v>000 Train Miles</v>
      </c>
      <c r="G1006" s="90">
        <f t="shared" ref="G1006:S1006" si="792">SUM(G618,G812)</f>
        <v>0</v>
      </c>
      <c r="H1006" s="90">
        <f t="shared" si="792"/>
        <v>0</v>
      </c>
      <c r="I1006" s="90">
        <f t="shared" si="792"/>
        <v>0</v>
      </c>
      <c r="J1006" s="90">
        <f t="shared" si="792"/>
        <v>0</v>
      </c>
      <c r="K1006" s="90">
        <f t="shared" si="792"/>
        <v>0</v>
      </c>
      <c r="L1006" s="90">
        <f t="shared" si="792"/>
        <v>0</v>
      </c>
      <c r="M1006" s="90">
        <f t="shared" si="792"/>
        <v>0</v>
      </c>
      <c r="N1006" s="90">
        <f t="shared" si="792"/>
        <v>0</v>
      </c>
      <c r="O1006" s="90">
        <f t="shared" si="792"/>
        <v>0</v>
      </c>
      <c r="P1006" s="90">
        <f t="shared" si="792"/>
        <v>0</v>
      </c>
      <c r="Q1006" s="90">
        <f t="shared" si="792"/>
        <v>0</v>
      </c>
      <c r="R1006" s="90">
        <f t="shared" si="792"/>
        <v>0</v>
      </c>
      <c r="S1006" s="90">
        <f t="shared" si="792"/>
        <v>0</v>
      </c>
      <c r="T1006" s="90">
        <f t="shared" ref="T1006:AB1006" si="793">SUM(T618,T812)</f>
        <v>0</v>
      </c>
      <c r="U1006" s="90">
        <f t="shared" si="793"/>
        <v>0</v>
      </c>
      <c r="V1006" s="90">
        <f t="shared" si="793"/>
        <v>0</v>
      </c>
      <c r="W1006" s="90">
        <f t="shared" si="793"/>
        <v>0</v>
      </c>
      <c r="X1006" s="90">
        <f t="shared" si="793"/>
        <v>0</v>
      </c>
      <c r="Y1006" s="90">
        <f t="shared" si="793"/>
        <v>0</v>
      </c>
      <c r="Z1006" s="90">
        <f t="shared" si="793"/>
        <v>0</v>
      </c>
      <c r="AA1006" s="90">
        <f t="shared" si="793"/>
        <v>0</v>
      </c>
      <c r="AB1006" s="90">
        <f t="shared" si="793"/>
        <v>0</v>
      </c>
      <c r="AC1006" s="91">
        <f t="shared" si="777"/>
        <v>0</v>
      </c>
      <c r="AE1006" s="476">
        <f t="shared" si="741"/>
        <v>0</v>
      </c>
      <c r="AG1006" s="476">
        <f t="shared" ref="AG1006" si="794">SUM(AG618,AG812)</f>
        <v>0</v>
      </c>
      <c r="AI1006" s="476">
        <f t="shared" ref="AI1006" si="795">SUM(AI618,AI812)</f>
        <v>0</v>
      </c>
      <c r="AK1006" s="202"/>
    </row>
    <row r="1007" spans="4:37" ht="12.75" customHeight="1" outlineLevel="1">
      <c r="D1007" s="106" t="str">
        <f>'Line Items'!D1041</f>
        <v>[Rolling Stock - Units/Trains Line 17]</v>
      </c>
      <c r="E1007" s="89"/>
      <c r="F1007" s="107" t="str">
        <f t="shared" si="744"/>
        <v>000 Train Miles</v>
      </c>
      <c r="G1007" s="90">
        <f t="shared" ref="G1007:S1007" si="796">SUM(G619,G813)</f>
        <v>0</v>
      </c>
      <c r="H1007" s="90">
        <f t="shared" si="796"/>
        <v>0</v>
      </c>
      <c r="I1007" s="90">
        <f t="shared" si="796"/>
        <v>0</v>
      </c>
      <c r="J1007" s="90">
        <f t="shared" si="796"/>
        <v>0</v>
      </c>
      <c r="K1007" s="90">
        <f t="shared" si="796"/>
        <v>0</v>
      </c>
      <c r="L1007" s="90">
        <f t="shared" si="796"/>
        <v>0</v>
      </c>
      <c r="M1007" s="90">
        <f t="shared" si="796"/>
        <v>0</v>
      </c>
      <c r="N1007" s="90">
        <f t="shared" si="796"/>
        <v>0</v>
      </c>
      <c r="O1007" s="90">
        <f t="shared" si="796"/>
        <v>0</v>
      </c>
      <c r="P1007" s="90">
        <f t="shared" si="796"/>
        <v>0</v>
      </c>
      <c r="Q1007" s="90">
        <f t="shared" si="796"/>
        <v>0</v>
      </c>
      <c r="R1007" s="90">
        <f t="shared" si="796"/>
        <v>0</v>
      </c>
      <c r="S1007" s="90">
        <f t="shared" si="796"/>
        <v>0</v>
      </c>
      <c r="T1007" s="90">
        <f t="shared" ref="T1007:AB1007" si="797">SUM(T619,T813)</f>
        <v>0</v>
      </c>
      <c r="U1007" s="90">
        <f t="shared" si="797"/>
        <v>0</v>
      </c>
      <c r="V1007" s="90">
        <f t="shared" si="797"/>
        <v>0</v>
      </c>
      <c r="W1007" s="90">
        <f t="shared" si="797"/>
        <v>0</v>
      </c>
      <c r="X1007" s="90">
        <f t="shared" si="797"/>
        <v>0</v>
      </c>
      <c r="Y1007" s="90">
        <f t="shared" si="797"/>
        <v>0</v>
      </c>
      <c r="Z1007" s="90">
        <f t="shared" si="797"/>
        <v>0</v>
      </c>
      <c r="AA1007" s="90">
        <f t="shared" si="797"/>
        <v>0</v>
      </c>
      <c r="AB1007" s="90">
        <f t="shared" si="797"/>
        <v>0</v>
      </c>
      <c r="AC1007" s="91">
        <f t="shared" si="777"/>
        <v>0</v>
      </c>
      <c r="AE1007" s="476">
        <f t="shared" si="741"/>
        <v>0</v>
      </c>
      <c r="AG1007" s="476">
        <f t="shared" ref="AG1007" si="798">SUM(AG619,AG813)</f>
        <v>0</v>
      </c>
      <c r="AI1007" s="476">
        <f t="shared" ref="AI1007" si="799">SUM(AI619,AI813)</f>
        <v>0</v>
      </c>
      <c r="AK1007" s="202"/>
    </row>
    <row r="1008" spans="4:37" ht="12.75" customHeight="1" outlineLevel="1">
      <c r="D1008" s="106" t="str">
        <f>'Line Items'!D1042</f>
        <v>[Rolling Stock - Units/Trains Line 18]</v>
      </c>
      <c r="E1008" s="89"/>
      <c r="F1008" s="107" t="str">
        <f t="shared" si="744"/>
        <v>000 Train Miles</v>
      </c>
      <c r="G1008" s="90">
        <f t="shared" ref="G1008:S1008" si="800">SUM(G620,G814)</f>
        <v>0</v>
      </c>
      <c r="H1008" s="90">
        <f t="shared" si="800"/>
        <v>0</v>
      </c>
      <c r="I1008" s="90">
        <f t="shared" si="800"/>
        <v>0</v>
      </c>
      <c r="J1008" s="90">
        <f t="shared" si="800"/>
        <v>0</v>
      </c>
      <c r="K1008" s="90">
        <f t="shared" si="800"/>
        <v>0</v>
      </c>
      <c r="L1008" s="90">
        <f t="shared" si="800"/>
        <v>0</v>
      </c>
      <c r="M1008" s="90">
        <f t="shared" si="800"/>
        <v>0</v>
      </c>
      <c r="N1008" s="90">
        <f t="shared" si="800"/>
        <v>0</v>
      </c>
      <c r="O1008" s="90">
        <f t="shared" si="800"/>
        <v>0</v>
      </c>
      <c r="P1008" s="90">
        <f t="shared" si="800"/>
        <v>0</v>
      </c>
      <c r="Q1008" s="90">
        <f t="shared" si="800"/>
        <v>0</v>
      </c>
      <c r="R1008" s="90">
        <f t="shared" si="800"/>
        <v>0</v>
      </c>
      <c r="S1008" s="90">
        <f t="shared" si="800"/>
        <v>0</v>
      </c>
      <c r="T1008" s="90">
        <f t="shared" ref="T1008:AB1008" si="801">SUM(T620,T814)</f>
        <v>0</v>
      </c>
      <c r="U1008" s="90">
        <f t="shared" si="801"/>
        <v>0</v>
      </c>
      <c r="V1008" s="90">
        <f t="shared" si="801"/>
        <v>0</v>
      </c>
      <c r="W1008" s="90">
        <f t="shared" si="801"/>
        <v>0</v>
      </c>
      <c r="X1008" s="90">
        <f t="shared" si="801"/>
        <v>0</v>
      </c>
      <c r="Y1008" s="90">
        <f t="shared" si="801"/>
        <v>0</v>
      </c>
      <c r="Z1008" s="90">
        <f t="shared" si="801"/>
        <v>0</v>
      </c>
      <c r="AA1008" s="90">
        <f t="shared" si="801"/>
        <v>0</v>
      </c>
      <c r="AB1008" s="90">
        <f t="shared" si="801"/>
        <v>0</v>
      </c>
      <c r="AC1008" s="91">
        <f t="shared" si="777"/>
        <v>0</v>
      </c>
      <c r="AE1008" s="476">
        <f t="shared" si="741"/>
        <v>0</v>
      </c>
      <c r="AG1008" s="476">
        <f t="shared" ref="AG1008" si="802">SUM(AG620,AG814)</f>
        <v>0</v>
      </c>
      <c r="AI1008" s="476">
        <f t="shared" ref="AI1008" si="803">SUM(AI620,AI814)</f>
        <v>0</v>
      </c>
      <c r="AK1008" s="202"/>
    </row>
    <row r="1009" spans="4:37" ht="12.75" customHeight="1" outlineLevel="1">
      <c r="D1009" s="106" t="str">
        <f>'Line Items'!D1043</f>
        <v>[Rolling Stock - Units/Trains Line 19]</v>
      </c>
      <c r="E1009" s="89"/>
      <c r="F1009" s="107" t="str">
        <f t="shared" si="744"/>
        <v>000 Train Miles</v>
      </c>
      <c r="G1009" s="90">
        <f t="shared" ref="G1009:S1009" si="804">SUM(G621,G815)</f>
        <v>0</v>
      </c>
      <c r="H1009" s="90">
        <f t="shared" si="804"/>
        <v>0</v>
      </c>
      <c r="I1009" s="90">
        <f t="shared" si="804"/>
        <v>0</v>
      </c>
      <c r="J1009" s="90">
        <f t="shared" si="804"/>
        <v>0</v>
      </c>
      <c r="K1009" s="90">
        <f t="shared" si="804"/>
        <v>0</v>
      </c>
      <c r="L1009" s="90">
        <f t="shared" si="804"/>
        <v>0</v>
      </c>
      <c r="M1009" s="90">
        <f t="shared" si="804"/>
        <v>0</v>
      </c>
      <c r="N1009" s="90">
        <f t="shared" si="804"/>
        <v>0</v>
      </c>
      <c r="O1009" s="90">
        <f t="shared" si="804"/>
        <v>0</v>
      </c>
      <c r="P1009" s="90">
        <f t="shared" si="804"/>
        <v>0</v>
      </c>
      <c r="Q1009" s="90">
        <f t="shared" si="804"/>
        <v>0</v>
      </c>
      <c r="R1009" s="90">
        <f t="shared" si="804"/>
        <v>0</v>
      </c>
      <c r="S1009" s="90">
        <f t="shared" si="804"/>
        <v>0</v>
      </c>
      <c r="T1009" s="90">
        <f t="shared" ref="T1009:AB1009" si="805">SUM(T621,T815)</f>
        <v>0</v>
      </c>
      <c r="U1009" s="90">
        <f t="shared" si="805"/>
        <v>0</v>
      </c>
      <c r="V1009" s="90">
        <f t="shared" si="805"/>
        <v>0</v>
      </c>
      <c r="W1009" s="90">
        <f t="shared" si="805"/>
        <v>0</v>
      </c>
      <c r="X1009" s="90">
        <f t="shared" si="805"/>
        <v>0</v>
      </c>
      <c r="Y1009" s="90">
        <f t="shared" si="805"/>
        <v>0</v>
      </c>
      <c r="Z1009" s="90">
        <f t="shared" si="805"/>
        <v>0</v>
      </c>
      <c r="AA1009" s="90">
        <f t="shared" si="805"/>
        <v>0</v>
      </c>
      <c r="AB1009" s="90">
        <f t="shared" si="805"/>
        <v>0</v>
      </c>
      <c r="AC1009" s="91">
        <f t="shared" si="777"/>
        <v>0</v>
      </c>
      <c r="AE1009" s="476">
        <f t="shared" si="741"/>
        <v>0</v>
      </c>
      <c r="AG1009" s="476">
        <f t="shared" ref="AG1009" si="806">SUM(AG621,AG815)</f>
        <v>0</v>
      </c>
      <c r="AI1009" s="476">
        <f t="shared" ref="AI1009" si="807">SUM(AI621,AI815)</f>
        <v>0</v>
      </c>
      <c r="AK1009" s="202"/>
    </row>
    <row r="1010" spans="4:37" ht="12.75" customHeight="1" outlineLevel="1">
      <c r="D1010" s="106" t="str">
        <f>'Line Items'!D1044</f>
        <v>[Rolling Stock - Units/Trains Line 20]</v>
      </c>
      <c r="E1010" s="89"/>
      <c r="F1010" s="107" t="str">
        <f t="shared" si="744"/>
        <v>000 Train Miles</v>
      </c>
      <c r="G1010" s="90">
        <f t="shared" ref="G1010:S1010" si="808">SUM(G622,G816)</f>
        <v>0</v>
      </c>
      <c r="H1010" s="90">
        <f t="shared" si="808"/>
        <v>0</v>
      </c>
      <c r="I1010" s="90">
        <f t="shared" si="808"/>
        <v>0</v>
      </c>
      <c r="J1010" s="90">
        <f t="shared" si="808"/>
        <v>0</v>
      </c>
      <c r="K1010" s="90">
        <f t="shared" si="808"/>
        <v>0</v>
      </c>
      <c r="L1010" s="90">
        <f t="shared" si="808"/>
        <v>0</v>
      </c>
      <c r="M1010" s="90">
        <f t="shared" si="808"/>
        <v>0</v>
      </c>
      <c r="N1010" s="90">
        <f t="shared" si="808"/>
        <v>0</v>
      </c>
      <c r="O1010" s="90">
        <f t="shared" si="808"/>
        <v>0</v>
      </c>
      <c r="P1010" s="90">
        <f t="shared" si="808"/>
        <v>0</v>
      </c>
      <c r="Q1010" s="90">
        <f t="shared" si="808"/>
        <v>0</v>
      </c>
      <c r="R1010" s="90">
        <f t="shared" si="808"/>
        <v>0</v>
      </c>
      <c r="S1010" s="90">
        <f t="shared" si="808"/>
        <v>0</v>
      </c>
      <c r="T1010" s="90">
        <f t="shared" ref="T1010:AB1010" si="809">SUM(T622,T816)</f>
        <v>0</v>
      </c>
      <c r="U1010" s="90">
        <f t="shared" si="809"/>
        <v>0</v>
      </c>
      <c r="V1010" s="90">
        <f t="shared" si="809"/>
        <v>0</v>
      </c>
      <c r="W1010" s="90">
        <f t="shared" si="809"/>
        <v>0</v>
      </c>
      <c r="X1010" s="90">
        <f t="shared" si="809"/>
        <v>0</v>
      </c>
      <c r="Y1010" s="90">
        <f t="shared" si="809"/>
        <v>0</v>
      </c>
      <c r="Z1010" s="90">
        <f t="shared" si="809"/>
        <v>0</v>
      </c>
      <c r="AA1010" s="90">
        <f t="shared" si="809"/>
        <v>0</v>
      </c>
      <c r="AB1010" s="90">
        <f t="shared" si="809"/>
        <v>0</v>
      </c>
      <c r="AC1010" s="91">
        <f t="shared" si="777"/>
        <v>0</v>
      </c>
      <c r="AE1010" s="476">
        <f t="shared" si="741"/>
        <v>0</v>
      </c>
      <c r="AG1010" s="476">
        <f t="shared" ref="AG1010" si="810">SUM(AG622,AG816)</f>
        <v>0</v>
      </c>
      <c r="AI1010" s="476">
        <f t="shared" ref="AI1010" si="811">SUM(AI622,AI816)</f>
        <v>0</v>
      </c>
      <c r="AK1010" s="202"/>
    </row>
    <row r="1011" spans="4:37" ht="12.75" customHeight="1" outlineLevel="1">
      <c r="D1011" s="106" t="str">
        <f>'Line Items'!D1045</f>
        <v>[Rolling Stock - Units/Trains Line 21]</v>
      </c>
      <c r="E1011" s="89"/>
      <c r="F1011" s="107" t="str">
        <f t="shared" si="744"/>
        <v>000 Train Miles</v>
      </c>
      <c r="G1011" s="90">
        <f t="shared" ref="G1011:S1011" si="812">SUM(G623,G817)</f>
        <v>0</v>
      </c>
      <c r="H1011" s="90">
        <f t="shared" si="812"/>
        <v>0</v>
      </c>
      <c r="I1011" s="90">
        <f t="shared" si="812"/>
        <v>0</v>
      </c>
      <c r="J1011" s="90">
        <f t="shared" si="812"/>
        <v>0</v>
      </c>
      <c r="K1011" s="90">
        <f t="shared" si="812"/>
        <v>0</v>
      </c>
      <c r="L1011" s="90">
        <f t="shared" si="812"/>
        <v>0</v>
      </c>
      <c r="M1011" s="90">
        <f t="shared" si="812"/>
        <v>0</v>
      </c>
      <c r="N1011" s="90">
        <f t="shared" si="812"/>
        <v>0</v>
      </c>
      <c r="O1011" s="90">
        <f t="shared" si="812"/>
        <v>0</v>
      </c>
      <c r="P1011" s="90">
        <f t="shared" si="812"/>
        <v>0</v>
      </c>
      <c r="Q1011" s="90">
        <f t="shared" si="812"/>
        <v>0</v>
      </c>
      <c r="R1011" s="90">
        <f t="shared" si="812"/>
        <v>0</v>
      </c>
      <c r="S1011" s="90">
        <f t="shared" si="812"/>
        <v>0</v>
      </c>
      <c r="T1011" s="90">
        <f t="shared" ref="T1011:AB1011" si="813">SUM(T623,T817)</f>
        <v>0</v>
      </c>
      <c r="U1011" s="90">
        <f t="shared" si="813"/>
        <v>0</v>
      </c>
      <c r="V1011" s="90">
        <f t="shared" si="813"/>
        <v>0</v>
      </c>
      <c r="W1011" s="90">
        <f t="shared" si="813"/>
        <v>0</v>
      </c>
      <c r="X1011" s="90">
        <f t="shared" si="813"/>
        <v>0</v>
      </c>
      <c r="Y1011" s="90">
        <f t="shared" si="813"/>
        <v>0</v>
      </c>
      <c r="Z1011" s="90">
        <f t="shared" si="813"/>
        <v>0</v>
      </c>
      <c r="AA1011" s="90">
        <f t="shared" si="813"/>
        <v>0</v>
      </c>
      <c r="AB1011" s="90">
        <f t="shared" si="813"/>
        <v>0</v>
      </c>
      <c r="AC1011" s="91">
        <f t="shared" si="777"/>
        <v>0</v>
      </c>
      <c r="AE1011" s="476">
        <f t="shared" si="741"/>
        <v>0</v>
      </c>
      <c r="AG1011" s="476">
        <f t="shared" ref="AG1011" si="814">SUM(AG623,AG817)</f>
        <v>0</v>
      </c>
      <c r="AI1011" s="476">
        <f t="shared" ref="AI1011" si="815">SUM(AI623,AI817)</f>
        <v>0</v>
      </c>
      <c r="AK1011" s="202"/>
    </row>
    <row r="1012" spans="4:37" ht="12.75" customHeight="1" outlineLevel="1">
      <c r="D1012" s="106" t="str">
        <f>'Line Items'!D1046</f>
        <v>[Rolling Stock - Units/Trains Line 22]</v>
      </c>
      <c r="E1012" s="89"/>
      <c r="F1012" s="107" t="str">
        <f t="shared" si="744"/>
        <v>000 Train Miles</v>
      </c>
      <c r="G1012" s="90">
        <f t="shared" ref="G1012:S1012" si="816">SUM(G624,G818)</f>
        <v>0</v>
      </c>
      <c r="H1012" s="90">
        <f t="shared" si="816"/>
        <v>0</v>
      </c>
      <c r="I1012" s="90">
        <f t="shared" si="816"/>
        <v>0</v>
      </c>
      <c r="J1012" s="90">
        <f t="shared" si="816"/>
        <v>0</v>
      </c>
      <c r="K1012" s="90">
        <f t="shared" si="816"/>
        <v>0</v>
      </c>
      <c r="L1012" s="90">
        <f t="shared" si="816"/>
        <v>0</v>
      </c>
      <c r="M1012" s="90">
        <f t="shared" si="816"/>
        <v>0</v>
      </c>
      <c r="N1012" s="90">
        <f t="shared" si="816"/>
        <v>0</v>
      </c>
      <c r="O1012" s="90">
        <f t="shared" si="816"/>
        <v>0</v>
      </c>
      <c r="P1012" s="90">
        <f t="shared" si="816"/>
        <v>0</v>
      </c>
      <c r="Q1012" s="90">
        <f t="shared" si="816"/>
        <v>0</v>
      </c>
      <c r="R1012" s="90">
        <f t="shared" si="816"/>
        <v>0</v>
      </c>
      <c r="S1012" s="90">
        <f t="shared" si="816"/>
        <v>0</v>
      </c>
      <c r="T1012" s="90">
        <f t="shared" ref="T1012:AB1012" si="817">SUM(T624,T818)</f>
        <v>0</v>
      </c>
      <c r="U1012" s="90">
        <f t="shared" si="817"/>
        <v>0</v>
      </c>
      <c r="V1012" s="90">
        <f t="shared" si="817"/>
        <v>0</v>
      </c>
      <c r="W1012" s="90">
        <f t="shared" si="817"/>
        <v>0</v>
      </c>
      <c r="X1012" s="90">
        <f t="shared" si="817"/>
        <v>0</v>
      </c>
      <c r="Y1012" s="90">
        <f t="shared" si="817"/>
        <v>0</v>
      </c>
      <c r="Z1012" s="90">
        <f t="shared" si="817"/>
        <v>0</v>
      </c>
      <c r="AA1012" s="90">
        <f t="shared" si="817"/>
        <v>0</v>
      </c>
      <c r="AB1012" s="90">
        <f t="shared" si="817"/>
        <v>0</v>
      </c>
      <c r="AC1012" s="91">
        <f t="shared" si="777"/>
        <v>0</v>
      </c>
      <c r="AE1012" s="476">
        <f t="shared" si="741"/>
        <v>0</v>
      </c>
      <c r="AG1012" s="476">
        <f t="shared" ref="AG1012" si="818">SUM(AG624,AG818)</f>
        <v>0</v>
      </c>
      <c r="AI1012" s="476">
        <f t="shared" ref="AI1012" si="819">SUM(AI624,AI818)</f>
        <v>0</v>
      </c>
      <c r="AK1012" s="202"/>
    </row>
    <row r="1013" spans="4:37" ht="12.75" customHeight="1" outlineLevel="1">
      <c r="D1013" s="106" t="str">
        <f>'Line Items'!D1047</f>
        <v>[Rolling Stock - Units/Trains Line 23]</v>
      </c>
      <c r="E1013" s="89"/>
      <c r="F1013" s="107" t="str">
        <f t="shared" si="744"/>
        <v>000 Train Miles</v>
      </c>
      <c r="G1013" s="90">
        <f t="shared" ref="G1013:S1013" si="820">SUM(G625,G819)</f>
        <v>0</v>
      </c>
      <c r="H1013" s="90">
        <f t="shared" si="820"/>
        <v>0</v>
      </c>
      <c r="I1013" s="90">
        <f t="shared" si="820"/>
        <v>0</v>
      </c>
      <c r="J1013" s="90">
        <f t="shared" si="820"/>
        <v>0</v>
      </c>
      <c r="K1013" s="90">
        <f t="shared" si="820"/>
        <v>0</v>
      </c>
      <c r="L1013" s="90">
        <f t="shared" si="820"/>
        <v>0</v>
      </c>
      <c r="M1013" s="90">
        <f t="shared" si="820"/>
        <v>0</v>
      </c>
      <c r="N1013" s="90">
        <f t="shared" si="820"/>
        <v>0</v>
      </c>
      <c r="O1013" s="90">
        <f t="shared" si="820"/>
        <v>0</v>
      </c>
      <c r="P1013" s="90">
        <f t="shared" si="820"/>
        <v>0</v>
      </c>
      <c r="Q1013" s="90">
        <f t="shared" si="820"/>
        <v>0</v>
      </c>
      <c r="R1013" s="90">
        <f t="shared" si="820"/>
        <v>0</v>
      </c>
      <c r="S1013" s="90">
        <f t="shared" si="820"/>
        <v>0</v>
      </c>
      <c r="T1013" s="90">
        <f t="shared" ref="T1013:AB1013" si="821">SUM(T625,T819)</f>
        <v>0</v>
      </c>
      <c r="U1013" s="90">
        <f t="shared" si="821"/>
        <v>0</v>
      </c>
      <c r="V1013" s="90">
        <f t="shared" si="821"/>
        <v>0</v>
      </c>
      <c r="W1013" s="90">
        <f t="shared" si="821"/>
        <v>0</v>
      </c>
      <c r="X1013" s="90">
        <f t="shared" si="821"/>
        <v>0</v>
      </c>
      <c r="Y1013" s="90">
        <f t="shared" si="821"/>
        <v>0</v>
      </c>
      <c r="Z1013" s="90">
        <f t="shared" si="821"/>
        <v>0</v>
      </c>
      <c r="AA1013" s="90">
        <f t="shared" si="821"/>
        <v>0</v>
      </c>
      <c r="AB1013" s="90">
        <f t="shared" si="821"/>
        <v>0</v>
      </c>
      <c r="AC1013" s="91">
        <f t="shared" si="777"/>
        <v>0</v>
      </c>
      <c r="AE1013" s="476">
        <f t="shared" si="741"/>
        <v>0</v>
      </c>
      <c r="AG1013" s="476">
        <f t="shared" ref="AG1013" si="822">SUM(AG625,AG819)</f>
        <v>0</v>
      </c>
      <c r="AI1013" s="476">
        <f t="shared" ref="AI1013" si="823">SUM(AI625,AI819)</f>
        <v>0</v>
      </c>
      <c r="AK1013" s="202"/>
    </row>
    <row r="1014" spans="4:37" ht="12.75" customHeight="1" outlineLevel="1">
      <c r="D1014" s="106" t="str">
        <f>'Line Items'!D1048</f>
        <v>[Rolling Stock - Units/Trains Line 24]</v>
      </c>
      <c r="E1014" s="89"/>
      <c r="F1014" s="107" t="str">
        <f t="shared" si="744"/>
        <v>000 Train Miles</v>
      </c>
      <c r="G1014" s="90">
        <f t="shared" ref="G1014:S1014" si="824">SUM(G626,G820)</f>
        <v>0</v>
      </c>
      <c r="H1014" s="90">
        <f t="shared" si="824"/>
        <v>0</v>
      </c>
      <c r="I1014" s="90">
        <f t="shared" si="824"/>
        <v>0</v>
      </c>
      <c r="J1014" s="90">
        <f t="shared" si="824"/>
        <v>0</v>
      </c>
      <c r="K1014" s="90">
        <f t="shared" si="824"/>
        <v>0</v>
      </c>
      <c r="L1014" s="90">
        <f t="shared" si="824"/>
        <v>0</v>
      </c>
      <c r="M1014" s="90">
        <f t="shared" si="824"/>
        <v>0</v>
      </c>
      <c r="N1014" s="90">
        <f t="shared" si="824"/>
        <v>0</v>
      </c>
      <c r="O1014" s="90">
        <f t="shared" si="824"/>
        <v>0</v>
      </c>
      <c r="P1014" s="90">
        <f t="shared" si="824"/>
        <v>0</v>
      </c>
      <c r="Q1014" s="90">
        <f t="shared" si="824"/>
        <v>0</v>
      </c>
      <c r="R1014" s="90">
        <f t="shared" si="824"/>
        <v>0</v>
      </c>
      <c r="S1014" s="90">
        <f t="shared" si="824"/>
        <v>0</v>
      </c>
      <c r="T1014" s="90">
        <f t="shared" ref="T1014:AB1014" si="825">SUM(T626,T820)</f>
        <v>0</v>
      </c>
      <c r="U1014" s="90">
        <f t="shared" si="825"/>
        <v>0</v>
      </c>
      <c r="V1014" s="90">
        <f t="shared" si="825"/>
        <v>0</v>
      </c>
      <c r="W1014" s="90">
        <f t="shared" si="825"/>
        <v>0</v>
      </c>
      <c r="X1014" s="90">
        <f t="shared" si="825"/>
        <v>0</v>
      </c>
      <c r="Y1014" s="90">
        <f t="shared" si="825"/>
        <v>0</v>
      </c>
      <c r="Z1014" s="90">
        <f t="shared" si="825"/>
        <v>0</v>
      </c>
      <c r="AA1014" s="90">
        <f t="shared" si="825"/>
        <v>0</v>
      </c>
      <c r="AB1014" s="90">
        <f t="shared" si="825"/>
        <v>0</v>
      </c>
      <c r="AC1014" s="91">
        <f t="shared" si="777"/>
        <v>0</v>
      </c>
      <c r="AE1014" s="476">
        <f t="shared" si="741"/>
        <v>0</v>
      </c>
      <c r="AG1014" s="476">
        <f t="shared" ref="AG1014" si="826">SUM(AG626,AG820)</f>
        <v>0</v>
      </c>
      <c r="AI1014" s="476">
        <f t="shared" ref="AI1014" si="827">SUM(AI626,AI820)</f>
        <v>0</v>
      </c>
      <c r="AK1014" s="202"/>
    </row>
    <row r="1015" spans="4:37" ht="12.75" customHeight="1" outlineLevel="1">
      <c r="D1015" s="106" t="str">
        <f>'Line Items'!D1049</f>
        <v>[Rolling Stock - Units/Trains Line 25]</v>
      </c>
      <c r="E1015" s="89"/>
      <c r="F1015" s="107" t="str">
        <f t="shared" si="744"/>
        <v>000 Train Miles</v>
      </c>
      <c r="G1015" s="90">
        <f t="shared" ref="G1015:S1015" si="828">SUM(G627,G821)</f>
        <v>0</v>
      </c>
      <c r="H1015" s="90">
        <f t="shared" si="828"/>
        <v>0</v>
      </c>
      <c r="I1015" s="90">
        <f t="shared" si="828"/>
        <v>0</v>
      </c>
      <c r="J1015" s="90">
        <f t="shared" si="828"/>
        <v>0</v>
      </c>
      <c r="K1015" s="90">
        <f t="shared" si="828"/>
        <v>0</v>
      </c>
      <c r="L1015" s="90">
        <f t="shared" si="828"/>
        <v>0</v>
      </c>
      <c r="M1015" s="90">
        <f t="shared" si="828"/>
        <v>0</v>
      </c>
      <c r="N1015" s="90">
        <f t="shared" si="828"/>
        <v>0</v>
      </c>
      <c r="O1015" s="90">
        <f t="shared" si="828"/>
        <v>0</v>
      </c>
      <c r="P1015" s="90">
        <f t="shared" si="828"/>
        <v>0</v>
      </c>
      <c r="Q1015" s="90">
        <f t="shared" si="828"/>
        <v>0</v>
      </c>
      <c r="R1015" s="90">
        <f t="shared" si="828"/>
        <v>0</v>
      </c>
      <c r="S1015" s="90">
        <f t="shared" si="828"/>
        <v>0</v>
      </c>
      <c r="T1015" s="90">
        <f t="shared" ref="T1015:AB1015" si="829">SUM(T627,T821)</f>
        <v>0</v>
      </c>
      <c r="U1015" s="90">
        <f t="shared" si="829"/>
        <v>0</v>
      </c>
      <c r="V1015" s="90">
        <f t="shared" si="829"/>
        <v>0</v>
      </c>
      <c r="W1015" s="90">
        <f t="shared" si="829"/>
        <v>0</v>
      </c>
      <c r="X1015" s="90">
        <f t="shared" si="829"/>
        <v>0</v>
      </c>
      <c r="Y1015" s="90">
        <f t="shared" si="829"/>
        <v>0</v>
      </c>
      <c r="Z1015" s="90">
        <f t="shared" si="829"/>
        <v>0</v>
      </c>
      <c r="AA1015" s="90">
        <f t="shared" si="829"/>
        <v>0</v>
      </c>
      <c r="AB1015" s="90">
        <f t="shared" si="829"/>
        <v>0</v>
      </c>
      <c r="AC1015" s="91">
        <f t="shared" si="777"/>
        <v>0</v>
      </c>
      <c r="AE1015" s="476">
        <f t="shared" si="741"/>
        <v>0</v>
      </c>
      <c r="AG1015" s="476">
        <f t="shared" ref="AG1015" si="830">SUM(AG627,AG821)</f>
        <v>0</v>
      </c>
      <c r="AI1015" s="476">
        <f t="shared" ref="AI1015" si="831">SUM(AI627,AI821)</f>
        <v>0</v>
      </c>
      <c r="AK1015" s="202"/>
    </row>
    <row r="1016" spans="4:37" ht="12.75" customHeight="1" outlineLevel="1">
      <c r="D1016" s="106" t="str">
        <f>'Line Items'!D1050</f>
        <v>[Rolling Stock - Units/Trains Line 26]</v>
      </c>
      <c r="E1016" s="89"/>
      <c r="F1016" s="107" t="str">
        <f t="shared" si="744"/>
        <v>000 Train Miles</v>
      </c>
      <c r="G1016" s="90">
        <f t="shared" ref="G1016:S1016" si="832">SUM(G628,G822)</f>
        <v>0</v>
      </c>
      <c r="H1016" s="90">
        <f t="shared" si="832"/>
        <v>0</v>
      </c>
      <c r="I1016" s="90">
        <f t="shared" si="832"/>
        <v>0</v>
      </c>
      <c r="J1016" s="90">
        <f t="shared" si="832"/>
        <v>0</v>
      </c>
      <c r="K1016" s="90">
        <f t="shared" si="832"/>
        <v>0</v>
      </c>
      <c r="L1016" s="90">
        <f t="shared" si="832"/>
        <v>0</v>
      </c>
      <c r="M1016" s="90">
        <f t="shared" si="832"/>
        <v>0</v>
      </c>
      <c r="N1016" s="90">
        <f t="shared" si="832"/>
        <v>0</v>
      </c>
      <c r="O1016" s="90">
        <f t="shared" si="832"/>
        <v>0</v>
      </c>
      <c r="P1016" s="90">
        <f t="shared" si="832"/>
        <v>0</v>
      </c>
      <c r="Q1016" s="90">
        <f t="shared" si="832"/>
        <v>0</v>
      </c>
      <c r="R1016" s="90">
        <f t="shared" si="832"/>
        <v>0</v>
      </c>
      <c r="S1016" s="90">
        <f t="shared" si="832"/>
        <v>0</v>
      </c>
      <c r="T1016" s="90">
        <f t="shared" ref="T1016:AB1016" si="833">SUM(T628,T822)</f>
        <v>0</v>
      </c>
      <c r="U1016" s="90">
        <f t="shared" si="833"/>
        <v>0</v>
      </c>
      <c r="V1016" s="90">
        <f t="shared" si="833"/>
        <v>0</v>
      </c>
      <c r="W1016" s="90">
        <f t="shared" si="833"/>
        <v>0</v>
      </c>
      <c r="X1016" s="90">
        <f t="shared" si="833"/>
        <v>0</v>
      </c>
      <c r="Y1016" s="90">
        <f t="shared" si="833"/>
        <v>0</v>
      </c>
      <c r="Z1016" s="90">
        <f t="shared" si="833"/>
        <v>0</v>
      </c>
      <c r="AA1016" s="90">
        <f t="shared" si="833"/>
        <v>0</v>
      </c>
      <c r="AB1016" s="90">
        <f t="shared" si="833"/>
        <v>0</v>
      </c>
      <c r="AC1016" s="91">
        <f t="shared" si="777"/>
        <v>0</v>
      </c>
      <c r="AE1016" s="476">
        <f t="shared" si="741"/>
        <v>0</v>
      </c>
      <c r="AG1016" s="476">
        <f t="shared" ref="AG1016" si="834">SUM(AG628,AG822)</f>
        <v>0</v>
      </c>
      <c r="AI1016" s="476">
        <f t="shared" ref="AI1016" si="835">SUM(AI628,AI822)</f>
        <v>0</v>
      </c>
      <c r="AK1016" s="202"/>
    </row>
    <row r="1017" spans="4:37" ht="12.75" customHeight="1" outlineLevel="1">
      <c r="D1017" s="106" t="str">
        <f>'Line Items'!D1051</f>
        <v>[Rolling Stock - Units/Trains Line 27]</v>
      </c>
      <c r="E1017" s="89"/>
      <c r="F1017" s="107" t="str">
        <f t="shared" si="744"/>
        <v>000 Train Miles</v>
      </c>
      <c r="G1017" s="90">
        <f t="shared" ref="G1017:S1017" si="836">SUM(G629,G823)</f>
        <v>0</v>
      </c>
      <c r="H1017" s="90">
        <f t="shared" si="836"/>
        <v>0</v>
      </c>
      <c r="I1017" s="90">
        <f t="shared" si="836"/>
        <v>0</v>
      </c>
      <c r="J1017" s="90">
        <f t="shared" si="836"/>
        <v>0</v>
      </c>
      <c r="K1017" s="90">
        <f t="shared" si="836"/>
        <v>0</v>
      </c>
      <c r="L1017" s="90">
        <f t="shared" si="836"/>
        <v>0</v>
      </c>
      <c r="M1017" s="90">
        <f t="shared" si="836"/>
        <v>0</v>
      </c>
      <c r="N1017" s="90">
        <f t="shared" si="836"/>
        <v>0</v>
      </c>
      <c r="O1017" s="90">
        <f t="shared" si="836"/>
        <v>0</v>
      </c>
      <c r="P1017" s="90">
        <f t="shared" si="836"/>
        <v>0</v>
      </c>
      <c r="Q1017" s="90">
        <f t="shared" si="836"/>
        <v>0</v>
      </c>
      <c r="R1017" s="90">
        <f t="shared" si="836"/>
        <v>0</v>
      </c>
      <c r="S1017" s="90">
        <f t="shared" si="836"/>
        <v>0</v>
      </c>
      <c r="T1017" s="90">
        <f t="shared" ref="T1017:AB1017" si="837">SUM(T629,T823)</f>
        <v>0</v>
      </c>
      <c r="U1017" s="90">
        <f t="shared" si="837"/>
        <v>0</v>
      </c>
      <c r="V1017" s="90">
        <f t="shared" si="837"/>
        <v>0</v>
      </c>
      <c r="W1017" s="90">
        <f t="shared" si="837"/>
        <v>0</v>
      </c>
      <c r="X1017" s="90">
        <f t="shared" si="837"/>
        <v>0</v>
      </c>
      <c r="Y1017" s="90">
        <f t="shared" si="837"/>
        <v>0</v>
      </c>
      <c r="Z1017" s="90">
        <f t="shared" si="837"/>
        <v>0</v>
      </c>
      <c r="AA1017" s="90">
        <f t="shared" si="837"/>
        <v>0</v>
      </c>
      <c r="AB1017" s="90">
        <f t="shared" si="837"/>
        <v>0</v>
      </c>
      <c r="AC1017" s="91">
        <f t="shared" si="777"/>
        <v>0</v>
      </c>
      <c r="AE1017" s="476">
        <f t="shared" si="741"/>
        <v>0</v>
      </c>
      <c r="AG1017" s="476">
        <f t="shared" ref="AG1017" si="838">SUM(AG629,AG823)</f>
        <v>0</v>
      </c>
      <c r="AI1017" s="476">
        <f t="shared" ref="AI1017" si="839">SUM(AI629,AI823)</f>
        <v>0</v>
      </c>
      <c r="AK1017" s="202"/>
    </row>
    <row r="1018" spans="4:37" ht="12.75" customHeight="1" outlineLevel="1">
      <c r="D1018" s="106" t="str">
        <f>'Line Items'!D1052</f>
        <v>[Rolling Stock - Units/Trains Line 28]</v>
      </c>
      <c r="E1018" s="89"/>
      <c r="F1018" s="107" t="str">
        <f t="shared" si="744"/>
        <v>000 Train Miles</v>
      </c>
      <c r="G1018" s="90">
        <f t="shared" ref="G1018:S1018" si="840">SUM(G630,G824)</f>
        <v>0</v>
      </c>
      <c r="H1018" s="90">
        <f t="shared" si="840"/>
        <v>0</v>
      </c>
      <c r="I1018" s="90">
        <f t="shared" si="840"/>
        <v>0</v>
      </c>
      <c r="J1018" s="90">
        <f t="shared" si="840"/>
        <v>0</v>
      </c>
      <c r="K1018" s="90">
        <f t="shared" si="840"/>
        <v>0</v>
      </c>
      <c r="L1018" s="90">
        <f t="shared" si="840"/>
        <v>0</v>
      </c>
      <c r="M1018" s="90">
        <f t="shared" si="840"/>
        <v>0</v>
      </c>
      <c r="N1018" s="90">
        <f t="shared" si="840"/>
        <v>0</v>
      </c>
      <c r="O1018" s="90">
        <f t="shared" si="840"/>
        <v>0</v>
      </c>
      <c r="P1018" s="90">
        <f t="shared" si="840"/>
        <v>0</v>
      </c>
      <c r="Q1018" s="90">
        <f t="shared" si="840"/>
        <v>0</v>
      </c>
      <c r="R1018" s="90">
        <f t="shared" si="840"/>
        <v>0</v>
      </c>
      <c r="S1018" s="90">
        <f t="shared" si="840"/>
        <v>0</v>
      </c>
      <c r="T1018" s="90">
        <f t="shared" ref="T1018:AB1018" si="841">SUM(T630,T824)</f>
        <v>0</v>
      </c>
      <c r="U1018" s="90">
        <f t="shared" si="841"/>
        <v>0</v>
      </c>
      <c r="V1018" s="90">
        <f t="shared" si="841"/>
        <v>0</v>
      </c>
      <c r="W1018" s="90">
        <f t="shared" si="841"/>
        <v>0</v>
      </c>
      <c r="X1018" s="90">
        <f t="shared" si="841"/>
        <v>0</v>
      </c>
      <c r="Y1018" s="90">
        <f t="shared" si="841"/>
        <v>0</v>
      </c>
      <c r="Z1018" s="90">
        <f t="shared" si="841"/>
        <v>0</v>
      </c>
      <c r="AA1018" s="90">
        <f t="shared" si="841"/>
        <v>0</v>
      </c>
      <c r="AB1018" s="90">
        <f t="shared" si="841"/>
        <v>0</v>
      </c>
      <c r="AC1018" s="91">
        <f t="shared" si="777"/>
        <v>0</v>
      </c>
      <c r="AE1018" s="476">
        <f t="shared" si="741"/>
        <v>0</v>
      </c>
      <c r="AG1018" s="476">
        <f t="shared" ref="AG1018" si="842">SUM(AG630,AG824)</f>
        <v>0</v>
      </c>
      <c r="AI1018" s="476">
        <f t="shared" ref="AI1018" si="843">SUM(AI630,AI824)</f>
        <v>0</v>
      </c>
      <c r="AK1018" s="202"/>
    </row>
    <row r="1019" spans="4:37" ht="12.75" customHeight="1" outlineLevel="1">
      <c r="D1019" s="106" t="str">
        <f>'Line Items'!D1053</f>
        <v>[Rolling Stock - Units/Trains Line 29]</v>
      </c>
      <c r="E1019" s="89"/>
      <c r="F1019" s="107" t="str">
        <f t="shared" si="744"/>
        <v>000 Train Miles</v>
      </c>
      <c r="G1019" s="90">
        <f t="shared" ref="G1019:S1019" si="844">SUM(G631,G825)</f>
        <v>0</v>
      </c>
      <c r="H1019" s="90">
        <f t="shared" si="844"/>
        <v>0</v>
      </c>
      <c r="I1019" s="90">
        <f t="shared" si="844"/>
        <v>0</v>
      </c>
      <c r="J1019" s="90">
        <f t="shared" si="844"/>
        <v>0</v>
      </c>
      <c r="K1019" s="90">
        <f t="shared" si="844"/>
        <v>0</v>
      </c>
      <c r="L1019" s="90">
        <f t="shared" si="844"/>
        <v>0</v>
      </c>
      <c r="M1019" s="90">
        <f t="shared" si="844"/>
        <v>0</v>
      </c>
      <c r="N1019" s="90">
        <f t="shared" si="844"/>
        <v>0</v>
      </c>
      <c r="O1019" s="90">
        <f t="shared" si="844"/>
        <v>0</v>
      </c>
      <c r="P1019" s="90">
        <f t="shared" si="844"/>
        <v>0</v>
      </c>
      <c r="Q1019" s="90">
        <f t="shared" si="844"/>
        <v>0</v>
      </c>
      <c r="R1019" s="90">
        <f t="shared" si="844"/>
        <v>0</v>
      </c>
      <c r="S1019" s="90">
        <f t="shared" si="844"/>
        <v>0</v>
      </c>
      <c r="T1019" s="90">
        <f t="shared" ref="T1019:AB1019" si="845">SUM(T631,T825)</f>
        <v>0</v>
      </c>
      <c r="U1019" s="90">
        <f t="shared" si="845"/>
        <v>0</v>
      </c>
      <c r="V1019" s="90">
        <f t="shared" si="845"/>
        <v>0</v>
      </c>
      <c r="W1019" s="90">
        <f t="shared" si="845"/>
        <v>0</v>
      </c>
      <c r="X1019" s="90">
        <f t="shared" si="845"/>
        <v>0</v>
      </c>
      <c r="Y1019" s="90">
        <f t="shared" si="845"/>
        <v>0</v>
      </c>
      <c r="Z1019" s="90">
        <f t="shared" si="845"/>
        <v>0</v>
      </c>
      <c r="AA1019" s="90">
        <f t="shared" si="845"/>
        <v>0</v>
      </c>
      <c r="AB1019" s="90">
        <f t="shared" si="845"/>
        <v>0</v>
      </c>
      <c r="AC1019" s="91">
        <f t="shared" si="777"/>
        <v>0</v>
      </c>
      <c r="AE1019" s="476">
        <f t="shared" si="741"/>
        <v>0</v>
      </c>
      <c r="AG1019" s="476">
        <f t="shared" ref="AG1019" si="846">SUM(AG631,AG825)</f>
        <v>0</v>
      </c>
      <c r="AI1019" s="476">
        <f t="shared" ref="AI1019" si="847">SUM(AI631,AI825)</f>
        <v>0</v>
      </c>
      <c r="AK1019" s="202"/>
    </row>
    <row r="1020" spans="4:37" ht="12.75" customHeight="1" outlineLevel="1">
      <c r="D1020" s="106" t="str">
        <f>'Line Items'!D1054</f>
        <v>[Rolling Stock - Units/Trains Line 30]</v>
      </c>
      <c r="E1020" s="89"/>
      <c r="F1020" s="107" t="str">
        <f t="shared" si="744"/>
        <v>000 Train Miles</v>
      </c>
      <c r="G1020" s="90">
        <f t="shared" ref="G1020:S1020" si="848">SUM(G632,G826)</f>
        <v>0</v>
      </c>
      <c r="H1020" s="90">
        <f t="shared" si="848"/>
        <v>0</v>
      </c>
      <c r="I1020" s="90">
        <f t="shared" si="848"/>
        <v>0</v>
      </c>
      <c r="J1020" s="90">
        <f t="shared" si="848"/>
        <v>0</v>
      </c>
      <c r="K1020" s="90">
        <f t="shared" si="848"/>
        <v>0</v>
      </c>
      <c r="L1020" s="90">
        <f t="shared" si="848"/>
        <v>0</v>
      </c>
      <c r="M1020" s="90">
        <f t="shared" si="848"/>
        <v>0</v>
      </c>
      <c r="N1020" s="90">
        <f t="shared" si="848"/>
        <v>0</v>
      </c>
      <c r="O1020" s="90">
        <f t="shared" si="848"/>
        <v>0</v>
      </c>
      <c r="P1020" s="90">
        <f t="shared" si="848"/>
        <v>0</v>
      </c>
      <c r="Q1020" s="90">
        <f t="shared" si="848"/>
        <v>0</v>
      </c>
      <c r="R1020" s="90">
        <f t="shared" si="848"/>
        <v>0</v>
      </c>
      <c r="S1020" s="90">
        <f t="shared" si="848"/>
        <v>0</v>
      </c>
      <c r="T1020" s="90">
        <f t="shared" ref="T1020:AB1020" si="849">SUM(T632,T826)</f>
        <v>0</v>
      </c>
      <c r="U1020" s="90">
        <f t="shared" si="849"/>
        <v>0</v>
      </c>
      <c r="V1020" s="90">
        <f t="shared" si="849"/>
        <v>0</v>
      </c>
      <c r="W1020" s="90">
        <f t="shared" si="849"/>
        <v>0</v>
      </c>
      <c r="X1020" s="90">
        <f t="shared" si="849"/>
        <v>0</v>
      </c>
      <c r="Y1020" s="90">
        <f t="shared" si="849"/>
        <v>0</v>
      </c>
      <c r="Z1020" s="90">
        <f t="shared" si="849"/>
        <v>0</v>
      </c>
      <c r="AA1020" s="90">
        <f t="shared" si="849"/>
        <v>0</v>
      </c>
      <c r="AB1020" s="90">
        <f t="shared" si="849"/>
        <v>0</v>
      </c>
      <c r="AC1020" s="91">
        <f t="shared" si="777"/>
        <v>0</v>
      </c>
      <c r="AE1020" s="476">
        <f t="shared" si="741"/>
        <v>0</v>
      </c>
      <c r="AG1020" s="476">
        <f t="shared" ref="AG1020" si="850">SUM(AG632,AG826)</f>
        <v>0</v>
      </c>
      <c r="AI1020" s="476">
        <f t="shared" ref="AI1020" si="851">SUM(AI632,AI826)</f>
        <v>0</v>
      </c>
      <c r="AK1020" s="202"/>
    </row>
    <row r="1021" spans="4:37" ht="12.75" customHeight="1" outlineLevel="1">
      <c r="D1021" s="106" t="str">
        <f>'Line Items'!D1055</f>
        <v>[Rolling Stock - Units/Trains Line 31]</v>
      </c>
      <c r="E1021" s="89"/>
      <c r="F1021" s="107" t="str">
        <f t="shared" si="744"/>
        <v>000 Train Miles</v>
      </c>
      <c r="G1021" s="90">
        <f t="shared" ref="G1021:S1021" si="852">SUM(G633,G827)</f>
        <v>0</v>
      </c>
      <c r="H1021" s="90">
        <f t="shared" si="852"/>
        <v>0</v>
      </c>
      <c r="I1021" s="90">
        <f t="shared" si="852"/>
        <v>0</v>
      </c>
      <c r="J1021" s="90">
        <f t="shared" si="852"/>
        <v>0</v>
      </c>
      <c r="K1021" s="90">
        <f t="shared" si="852"/>
        <v>0</v>
      </c>
      <c r="L1021" s="90">
        <f t="shared" si="852"/>
        <v>0</v>
      </c>
      <c r="M1021" s="90">
        <f t="shared" si="852"/>
        <v>0</v>
      </c>
      <c r="N1021" s="90">
        <f t="shared" si="852"/>
        <v>0</v>
      </c>
      <c r="O1021" s="90">
        <f t="shared" si="852"/>
        <v>0</v>
      </c>
      <c r="P1021" s="90">
        <f t="shared" si="852"/>
        <v>0</v>
      </c>
      <c r="Q1021" s="90">
        <f t="shared" si="852"/>
        <v>0</v>
      </c>
      <c r="R1021" s="90">
        <f t="shared" si="852"/>
        <v>0</v>
      </c>
      <c r="S1021" s="90">
        <f t="shared" si="852"/>
        <v>0</v>
      </c>
      <c r="T1021" s="90">
        <f t="shared" ref="T1021:AB1021" si="853">SUM(T633,T827)</f>
        <v>0</v>
      </c>
      <c r="U1021" s="90">
        <f t="shared" si="853"/>
        <v>0</v>
      </c>
      <c r="V1021" s="90">
        <f t="shared" si="853"/>
        <v>0</v>
      </c>
      <c r="W1021" s="90">
        <f t="shared" si="853"/>
        <v>0</v>
      </c>
      <c r="X1021" s="90">
        <f t="shared" si="853"/>
        <v>0</v>
      </c>
      <c r="Y1021" s="90">
        <f t="shared" si="853"/>
        <v>0</v>
      </c>
      <c r="Z1021" s="90">
        <f t="shared" si="853"/>
        <v>0</v>
      </c>
      <c r="AA1021" s="90">
        <f t="shared" si="853"/>
        <v>0</v>
      </c>
      <c r="AB1021" s="90">
        <f t="shared" si="853"/>
        <v>0</v>
      </c>
      <c r="AC1021" s="91">
        <f t="shared" si="777"/>
        <v>0</v>
      </c>
      <c r="AE1021" s="476">
        <f t="shared" si="741"/>
        <v>0</v>
      </c>
      <c r="AG1021" s="476">
        <f t="shared" ref="AG1021" si="854">SUM(AG633,AG827)</f>
        <v>0</v>
      </c>
      <c r="AI1021" s="476">
        <f t="shared" ref="AI1021" si="855">SUM(AI633,AI827)</f>
        <v>0</v>
      </c>
      <c r="AK1021" s="202"/>
    </row>
    <row r="1022" spans="4:37" ht="12.75" customHeight="1" outlineLevel="1">
      <c r="D1022" s="106" t="str">
        <f>'Line Items'!D1056</f>
        <v>[Rolling Stock - Units/Trains Line 32]</v>
      </c>
      <c r="E1022" s="89"/>
      <c r="F1022" s="107" t="str">
        <f t="shared" si="744"/>
        <v>000 Train Miles</v>
      </c>
      <c r="G1022" s="90">
        <f t="shared" ref="G1022:S1022" si="856">SUM(G634,G828)</f>
        <v>0</v>
      </c>
      <c r="H1022" s="90">
        <f t="shared" si="856"/>
        <v>0</v>
      </c>
      <c r="I1022" s="90">
        <f t="shared" si="856"/>
        <v>0</v>
      </c>
      <c r="J1022" s="90">
        <f t="shared" si="856"/>
        <v>0</v>
      </c>
      <c r="K1022" s="90">
        <f t="shared" si="856"/>
        <v>0</v>
      </c>
      <c r="L1022" s="90">
        <f t="shared" si="856"/>
        <v>0</v>
      </c>
      <c r="M1022" s="90">
        <f t="shared" si="856"/>
        <v>0</v>
      </c>
      <c r="N1022" s="90">
        <f t="shared" si="856"/>
        <v>0</v>
      </c>
      <c r="O1022" s="90">
        <f t="shared" si="856"/>
        <v>0</v>
      </c>
      <c r="P1022" s="90">
        <f t="shared" si="856"/>
        <v>0</v>
      </c>
      <c r="Q1022" s="90">
        <f t="shared" si="856"/>
        <v>0</v>
      </c>
      <c r="R1022" s="90">
        <f t="shared" si="856"/>
        <v>0</v>
      </c>
      <c r="S1022" s="90">
        <f t="shared" si="856"/>
        <v>0</v>
      </c>
      <c r="T1022" s="90">
        <f t="shared" ref="T1022:AB1022" si="857">SUM(T634,T828)</f>
        <v>0</v>
      </c>
      <c r="U1022" s="90">
        <f t="shared" si="857"/>
        <v>0</v>
      </c>
      <c r="V1022" s="90">
        <f t="shared" si="857"/>
        <v>0</v>
      </c>
      <c r="W1022" s="90">
        <f t="shared" si="857"/>
        <v>0</v>
      </c>
      <c r="X1022" s="90">
        <f t="shared" si="857"/>
        <v>0</v>
      </c>
      <c r="Y1022" s="90">
        <f t="shared" si="857"/>
        <v>0</v>
      </c>
      <c r="Z1022" s="90">
        <f t="shared" si="857"/>
        <v>0</v>
      </c>
      <c r="AA1022" s="90">
        <f t="shared" si="857"/>
        <v>0</v>
      </c>
      <c r="AB1022" s="90">
        <f t="shared" si="857"/>
        <v>0</v>
      </c>
      <c r="AC1022" s="91">
        <f t="shared" si="777"/>
        <v>0</v>
      </c>
      <c r="AE1022" s="476">
        <f t="shared" si="741"/>
        <v>0</v>
      </c>
      <c r="AG1022" s="476">
        <f t="shared" ref="AG1022" si="858">SUM(AG634,AG828)</f>
        <v>0</v>
      </c>
      <c r="AI1022" s="476">
        <f t="shared" ref="AI1022" si="859">SUM(AI634,AI828)</f>
        <v>0</v>
      </c>
      <c r="AK1022" s="202"/>
    </row>
    <row r="1023" spans="4:37" ht="12.75" customHeight="1" outlineLevel="1">
      <c r="D1023" s="106" t="str">
        <f>'Line Items'!D1057</f>
        <v>[Rolling Stock - Units/Trains Line 33]</v>
      </c>
      <c r="E1023" s="89"/>
      <c r="F1023" s="107" t="str">
        <f t="shared" si="744"/>
        <v>000 Train Miles</v>
      </c>
      <c r="G1023" s="90">
        <f t="shared" ref="G1023:S1023" si="860">SUM(G635,G829)</f>
        <v>0</v>
      </c>
      <c r="H1023" s="90">
        <f t="shared" si="860"/>
        <v>0</v>
      </c>
      <c r="I1023" s="90">
        <f t="shared" si="860"/>
        <v>0</v>
      </c>
      <c r="J1023" s="90">
        <f t="shared" si="860"/>
        <v>0</v>
      </c>
      <c r="K1023" s="90">
        <f t="shared" si="860"/>
        <v>0</v>
      </c>
      <c r="L1023" s="90">
        <f t="shared" si="860"/>
        <v>0</v>
      </c>
      <c r="M1023" s="90">
        <f t="shared" si="860"/>
        <v>0</v>
      </c>
      <c r="N1023" s="90">
        <f t="shared" si="860"/>
        <v>0</v>
      </c>
      <c r="O1023" s="90">
        <f t="shared" si="860"/>
        <v>0</v>
      </c>
      <c r="P1023" s="90">
        <f t="shared" si="860"/>
        <v>0</v>
      </c>
      <c r="Q1023" s="90">
        <f t="shared" si="860"/>
        <v>0</v>
      </c>
      <c r="R1023" s="90">
        <f t="shared" si="860"/>
        <v>0</v>
      </c>
      <c r="S1023" s="90">
        <f t="shared" si="860"/>
        <v>0</v>
      </c>
      <c r="T1023" s="90">
        <f t="shared" ref="T1023:AB1023" si="861">SUM(T635,T829)</f>
        <v>0</v>
      </c>
      <c r="U1023" s="90">
        <f t="shared" si="861"/>
        <v>0</v>
      </c>
      <c r="V1023" s="90">
        <f t="shared" si="861"/>
        <v>0</v>
      </c>
      <c r="W1023" s="90">
        <f t="shared" si="861"/>
        <v>0</v>
      </c>
      <c r="X1023" s="90">
        <f t="shared" si="861"/>
        <v>0</v>
      </c>
      <c r="Y1023" s="90">
        <f t="shared" si="861"/>
        <v>0</v>
      </c>
      <c r="Z1023" s="90">
        <f t="shared" si="861"/>
        <v>0</v>
      </c>
      <c r="AA1023" s="90">
        <f t="shared" si="861"/>
        <v>0</v>
      </c>
      <c r="AB1023" s="90">
        <f t="shared" si="861"/>
        <v>0</v>
      </c>
      <c r="AC1023" s="91">
        <f t="shared" si="777"/>
        <v>0</v>
      </c>
      <c r="AE1023" s="476">
        <f t="shared" si="741"/>
        <v>0</v>
      </c>
      <c r="AG1023" s="476">
        <f t="shared" ref="AG1023" si="862">SUM(AG635,AG829)</f>
        <v>0</v>
      </c>
      <c r="AI1023" s="476">
        <f t="shared" ref="AI1023" si="863">SUM(AI635,AI829)</f>
        <v>0</v>
      </c>
      <c r="AK1023" s="202"/>
    </row>
    <row r="1024" spans="4:37" ht="12.75" customHeight="1" outlineLevel="1">
      <c r="D1024" s="106" t="str">
        <f>'Line Items'!D1058</f>
        <v>[Rolling Stock - Units/Trains Line 34]</v>
      </c>
      <c r="E1024" s="89"/>
      <c r="F1024" s="107" t="str">
        <f t="shared" si="744"/>
        <v>000 Train Miles</v>
      </c>
      <c r="G1024" s="90">
        <f t="shared" ref="G1024:S1024" si="864">SUM(G636,G830)</f>
        <v>0</v>
      </c>
      <c r="H1024" s="90">
        <f t="shared" si="864"/>
        <v>0</v>
      </c>
      <c r="I1024" s="90">
        <f t="shared" si="864"/>
        <v>0</v>
      </c>
      <c r="J1024" s="90">
        <f t="shared" si="864"/>
        <v>0</v>
      </c>
      <c r="K1024" s="90">
        <f t="shared" si="864"/>
        <v>0</v>
      </c>
      <c r="L1024" s="90">
        <f t="shared" si="864"/>
        <v>0</v>
      </c>
      <c r="M1024" s="90">
        <f t="shared" si="864"/>
        <v>0</v>
      </c>
      <c r="N1024" s="90">
        <f t="shared" si="864"/>
        <v>0</v>
      </c>
      <c r="O1024" s="90">
        <f t="shared" si="864"/>
        <v>0</v>
      </c>
      <c r="P1024" s="90">
        <f t="shared" si="864"/>
        <v>0</v>
      </c>
      <c r="Q1024" s="90">
        <f t="shared" si="864"/>
        <v>0</v>
      </c>
      <c r="R1024" s="90">
        <f t="shared" si="864"/>
        <v>0</v>
      </c>
      <c r="S1024" s="90">
        <f t="shared" si="864"/>
        <v>0</v>
      </c>
      <c r="T1024" s="90">
        <f t="shared" ref="T1024:AB1024" si="865">SUM(T636,T830)</f>
        <v>0</v>
      </c>
      <c r="U1024" s="90">
        <f t="shared" si="865"/>
        <v>0</v>
      </c>
      <c r="V1024" s="90">
        <f t="shared" si="865"/>
        <v>0</v>
      </c>
      <c r="W1024" s="90">
        <f t="shared" si="865"/>
        <v>0</v>
      </c>
      <c r="X1024" s="90">
        <f t="shared" si="865"/>
        <v>0</v>
      </c>
      <c r="Y1024" s="90">
        <f t="shared" si="865"/>
        <v>0</v>
      </c>
      <c r="Z1024" s="90">
        <f t="shared" si="865"/>
        <v>0</v>
      </c>
      <c r="AA1024" s="90">
        <f t="shared" si="865"/>
        <v>0</v>
      </c>
      <c r="AB1024" s="90">
        <f t="shared" si="865"/>
        <v>0</v>
      </c>
      <c r="AC1024" s="91">
        <f t="shared" si="777"/>
        <v>0</v>
      </c>
      <c r="AE1024" s="476">
        <f t="shared" si="741"/>
        <v>0</v>
      </c>
      <c r="AG1024" s="476">
        <f t="shared" ref="AG1024" si="866">SUM(AG636,AG830)</f>
        <v>0</v>
      </c>
      <c r="AI1024" s="476">
        <f t="shared" ref="AI1024" si="867">SUM(AI636,AI830)</f>
        <v>0</v>
      </c>
      <c r="AK1024" s="202"/>
    </row>
    <row r="1025" spans="4:37" ht="12.75" customHeight="1" outlineLevel="1">
      <c r="D1025" s="106" t="str">
        <f>'Line Items'!D1059</f>
        <v>[Rolling Stock - Units/Trains Line 35]</v>
      </c>
      <c r="E1025" s="89"/>
      <c r="F1025" s="107" t="str">
        <f t="shared" si="744"/>
        <v>000 Train Miles</v>
      </c>
      <c r="G1025" s="90">
        <f t="shared" ref="G1025:S1025" si="868">SUM(G637,G831)</f>
        <v>0</v>
      </c>
      <c r="H1025" s="90">
        <f t="shared" si="868"/>
        <v>0</v>
      </c>
      <c r="I1025" s="90">
        <f t="shared" si="868"/>
        <v>0</v>
      </c>
      <c r="J1025" s="90">
        <f t="shared" si="868"/>
        <v>0</v>
      </c>
      <c r="K1025" s="90">
        <f t="shared" si="868"/>
        <v>0</v>
      </c>
      <c r="L1025" s="90">
        <f t="shared" si="868"/>
        <v>0</v>
      </c>
      <c r="M1025" s="90">
        <f t="shared" si="868"/>
        <v>0</v>
      </c>
      <c r="N1025" s="90">
        <f t="shared" si="868"/>
        <v>0</v>
      </c>
      <c r="O1025" s="90">
        <f t="shared" si="868"/>
        <v>0</v>
      </c>
      <c r="P1025" s="90">
        <f t="shared" si="868"/>
        <v>0</v>
      </c>
      <c r="Q1025" s="90">
        <f t="shared" si="868"/>
        <v>0</v>
      </c>
      <c r="R1025" s="90">
        <f t="shared" si="868"/>
        <v>0</v>
      </c>
      <c r="S1025" s="90">
        <f t="shared" si="868"/>
        <v>0</v>
      </c>
      <c r="T1025" s="90">
        <f t="shared" ref="T1025:AB1025" si="869">SUM(T637,T831)</f>
        <v>0</v>
      </c>
      <c r="U1025" s="90">
        <f t="shared" si="869"/>
        <v>0</v>
      </c>
      <c r="V1025" s="90">
        <f t="shared" si="869"/>
        <v>0</v>
      </c>
      <c r="W1025" s="90">
        <f t="shared" si="869"/>
        <v>0</v>
      </c>
      <c r="X1025" s="90">
        <f t="shared" si="869"/>
        <v>0</v>
      </c>
      <c r="Y1025" s="90">
        <f t="shared" si="869"/>
        <v>0</v>
      </c>
      <c r="Z1025" s="90">
        <f t="shared" si="869"/>
        <v>0</v>
      </c>
      <c r="AA1025" s="90">
        <f t="shared" si="869"/>
        <v>0</v>
      </c>
      <c r="AB1025" s="90">
        <f t="shared" si="869"/>
        <v>0</v>
      </c>
      <c r="AC1025" s="91">
        <f t="shared" si="777"/>
        <v>0</v>
      </c>
      <c r="AE1025" s="476">
        <f t="shared" si="741"/>
        <v>0</v>
      </c>
      <c r="AG1025" s="476">
        <f t="shared" ref="AG1025" si="870">SUM(AG637,AG831)</f>
        <v>0</v>
      </c>
      <c r="AI1025" s="476">
        <f t="shared" ref="AI1025" si="871">SUM(AI637,AI831)</f>
        <v>0</v>
      </c>
      <c r="AK1025" s="202"/>
    </row>
    <row r="1026" spans="4:37" ht="12.75" customHeight="1" outlineLevel="1">
      <c r="D1026" s="106" t="str">
        <f>'Line Items'!D1060</f>
        <v>[Rolling Stock - Units/Trains Line 36]</v>
      </c>
      <c r="E1026" s="89"/>
      <c r="F1026" s="107" t="str">
        <f t="shared" si="744"/>
        <v>000 Train Miles</v>
      </c>
      <c r="G1026" s="90">
        <f t="shared" ref="G1026:S1026" si="872">SUM(G638,G832)</f>
        <v>0</v>
      </c>
      <c r="H1026" s="90">
        <f t="shared" si="872"/>
        <v>0</v>
      </c>
      <c r="I1026" s="90">
        <f t="shared" si="872"/>
        <v>0</v>
      </c>
      <c r="J1026" s="90">
        <f t="shared" si="872"/>
        <v>0</v>
      </c>
      <c r="K1026" s="90">
        <f t="shared" si="872"/>
        <v>0</v>
      </c>
      <c r="L1026" s="90">
        <f t="shared" si="872"/>
        <v>0</v>
      </c>
      <c r="M1026" s="90">
        <f t="shared" si="872"/>
        <v>0</v>
      </c>
      <c r="N1026" s="90">
        <f t="shared" si="872"/>
        <v>0</v>
      </c>
      <c r="O1026" s="90">
        <f t="shared" si="872"/>
        <v>0</v>
      </c>
      <c r="P1026" s="90">
        <f t="shared" si="872"/>
        <v>0</v>
      </c>
      <c r="Q1026" s="90">
        <f t="shared" si="872"/>
        <v>0</v>
      </c>
      <c r="R1026" s="90">
        <f t="shared" si="872"/>
        <v>0</v>
      </c>
      <c r="S1026" s="90">
        <f t="shared" si="872"/>
        <v>0</v>
      </c>
      <c r="T1026" s="90">
        <f t="shared" ref="T1026:AB1026" si="873">SUM(T638,T832)</f>
        <v>0</v>
      </c>
      <c r="U1026" s="90">
        <f t="shared" si="873"/>
        <v>0</v>
      </c>
      <c r="V1026" s="90">
        <f t="shared" si="873"/>
        <v>0</v>
      </c>
      <c r="W1026" s="90">
        <f t="shared" si="873"/>
        <v>0</v>
      </c>
      <c r="X1026" s="90">
        <f t="shared" si="873"/>
        <v>0</v>
      </c>
      <c r="Y1026" s="90">
        <f t="shared" si="873"/>
        <v>0</v>
      </c>
      <c r="Z1026" s="90">
        <f t="shared" si="873"/>
        <v>0</v>
      </c>
      <c r="AA1026" s="90">
        <f t="shared" si="873"/>
        <v>0</v>
      </c>
      <c r="AB1026" s="90">
        <f t="shared" si="873"/>
        <v>0</v>
      </c>
      <c r="AC1026" s="91">
        <f t="shared" si="777"/>
        <v>0</v>
      </c>
      <c r="AE1026" s="476">
        <f t="shared" si="741"/>
        <v>0</v>
      </c>
      <c r="AG1026" s="476">
        <f t="shared" ref="AG1026" si="874">SUM(AG638,AG832)</f>
        <v>0</v>
      </c>
      <c r="AI1026" s="476">
        <f t="shared" ref="AI1026" si="875">SUM(AI638,AI832)</f>
        <v>0</v>
      </c>
      <c r="AK1026" s="202"/>
    </row>
    <row r="1027" spans="4:37" ht="12.75" customHeight="1" outlineLevel="1">
      <c r="D1027" s="106" t="str">
        <f>'Line Items'!D1061</f>
        <v>[Rolling Stock - Units/Trains Line 37]</v>
      </c>
      <c r="E1027" s="89"/>
      <c r="F1027" s="107" t="str">
        <f t="shared" si="744"/>
        <v>000 Train Miles</v>
      </c>
      <c r="G1027" s="90">
        <f t="shared" ref="G1027:S1027" si="876">SUM(G639,G833)</f>
        <v>0</v>
      </c>
      <c r="H1027" s="90">
        <f t="shared" si="876"/>
        <v>0</v>
      </c>
      <c r="I1027" s="90">
        <f t="shared" si="876"/>
        <v>0</v>
      </c>
      <c r="J1027" s="90">
        <f t="shared" si="876"/>
        <v>0</v>
      </c>
      <c r="K1027" s="90">
        <f t="shared" si="876"/>
        <v>0</v>
      </c>
      <c r="L1027" s="90">
        <f t="shared" si="876"/>
        <v>0</v>
      </c>
      <c r="M1027" s="90">
        <f t="shared" si="876"/>
        <v>0</v>
      </c>
      <c r="N1027" s="90">
        <f t="shared" si="876"/>
        <v>0</v>
      </c>
      <c r="O1027" s="90">
        <f t="shared" si="876"/>
        <v>0</v>
      </c>
      <c r="P1027" s="90">
        <f t="shared" si="876"/>
        <v>0</v>
      </c>
      <c r="Q1027" s="90">
        <f t="shared" si="876"/>
        <v>0</v>
      </c>
      <c r="R1027" s="90">
        <f t="shared" si="876"/>
        <v>0</v>
      </c>
      <c r="S1027" s="90">
        <f t="shared" si="876"/>
        <v>0</v>
      </c>
      <c r="T1027" s="90">
        <f t="shared" ref="T1027:AB1027" si="877">SUM(T639,T833)</f>
        <v>0</v>
      </c>
      <c r="U1027" s="90">
        <f t="shared" si="877"/>
        <v>0</v>
      </c>
      <c r="V1027" s="90">
        <f t="shared" si="877"/>
        <v>0</v>
      </c>
      <c r="W1027" s="90">
        <f t="shared" si="877"/>
        <v>0</v>
      </c>
      <c r="X1027" s="90">
        <f t="shared" si="877"/>
        <v>0</v>
      </c>
      <c r="Y1027" s="90">
        <f t="shared" si="877"/>
        <v>0</v>
      </c>
      <c r="Z1027" s="90">
        <f t="shared" si="877"/>
        <v>0</v>
      </c>
      <c r="AA1027" s="90">
        <f t="shared" si="877"/>
        <v>0</v>
      </c>
      <c r="AB1027" s="90">
        <f t="shared" si="877"/>
        <v>0</v>
      </c>
      <c r="AC1027" s="91">
        <f t="shared" si="777"/>
        <v>0</v>
      </c>
      <c r="AE1027" s="476">
        <f t="shared" si="741"/>
        <v>0</v>
      </c>
      <c r="AG1027" s="476">
        <f t="shared" ref="AG1027" si="878">SUM(AG639,AG833)</f>
        <v>0</v>
      </c>
      <c r="AI1027" s="476">
        <f t="shared" ref="AI1027" si="879">SUM(AI639,AI833)</f>
        <v>0</v>
      </c>
      <c r="AK1027" s="202"/>
    </row>
    <row r="1028" spans="4:37" ht="12.75" customHeight="1" outlineLevel="1">
      <c r="D1028" s="106" t="str">
        <f>'Line Items'!D1062</f>
        <v>[Rolling Stock - Units/Trains Line 38]</v>
      </c>
      <c r="E1028" s="89"/>
      <c r="F1028" s="107" t="str">
        <f t="shared" si="744"/>
        <v>000 Train Miles</v>
      </c>
      <c r="G1028" s="90">
        <f t="shared" ref="G1028:S1028" si="880">SUM(G640,G834)</f>
        <v>0</v>
      </c>
      <c r="H1028" s="90">
        <f t="shared" si="880"/>
        <v>0</v>
      </c>
      <c r="I1028" s="90">
        <f t="shared" si="880"/>
        <v>0</v>
      </c>
      <c r="J1028" s="90">
        <f t="shared" si="880"/>
        <v>0</v>
      </c>
      <c r="K1028" s="90">
        <f t="shared" si="880"/>
        <v>0</v>
      </c>
      <c r="L1028" s="90">
        <f t="shared" si="880"/>
        <v>0</v>
      </c>
      <c r="M1028" s="90">
        <f t="shared" si="880"/>
        <v>0</v>
      </c>
      <c r="N1028" s="90">
        <f t="shared" si="880"/>
        <v>0</v>
      </c>
      <c r="O1028" s="90">
        <f t="shared" si="880"/>
        <v>0</v>
      </c>
      <c r="P1028" s="90">
        <f t="shared" si="880"/>
        <v>0</v>
      </c>
      <c r="Q1028" s="90">
        <f t="shared" si="880"/>
        <v>0</v>
      </c>
      <c r="R1028" s="90">
        <f t="shared" si="880"/>
        <v>0</v>
      </c>
      <c r="S1028" s="90">
        <f t="shared" si="880"/>
        <v>0</v>
      </c>
      <c r="T1028" s="90">
        <f t="shared" ref="T1028:AB1028" si="881">SUM(T640,T834)</f>
        <v>0</v>
      </c>
      <c r="U1028" s="90">
        <f t="shared" si="881"/>
        <v>0</v>
      </c>
      <c r="V1028" s="90">
        <f t="shared" si="881"/>
        <v>0</v>
      </c>
      <c r="W1028" s="90">
        <f t="shared" si="881"/>
        <v>0</v>
      </c>
      <c r="X1028" s="90">
        <f t="shared" si="881"/>
        <v>0</v>
      </c>
      <c r="Y1028" s="90">
        <f t="shared" si="881"/>
        <v>0</v>
      </c>
      <c r="Z1028" s="90">
        <f t="shared" si="881"/>
        <v>0</v>
      </c>
      <c r="AA1028" s="90">
        <f t="shared" si="881"/>
        <v>0</v>
      </c>
      <c r="AB1028" s="90">
        <f t="shared" si="881"/>
        <v>0</v>
      </c>
      <c r="AC1028" s="91">
        <f t="shared" si="777"/>
        <v>0</v>
      </c>
      <c r="AE1028" s="476">
        <f t="shared" si="741"/>
        <v>0</v>
      </c>
      <c r="AG1028" s="476">
        <f t="shared" ref="AG1028" si="882">SUM(AG640,AG834)</f>
        <v>0</v>
      </c>
      <c r="AI1028" s="476">
        <f t="shared" ref="AI1028" si="883">SUM(AI640,AI834)</f>
        <v>0</v>
      </c>
      <c r="AK1028" s="202"/>
    </row>
    <row r="1029" spans="4:37" ht="12.75" customHeight="1" outlineLevel="1">
      <c r="D1029" s="106" t="str">
        <f>'Line Items'!D1063</f>
        <v>[Rolling Stock - Units/Trains Line 39]</v>
      </c>
      <c r="E1029" s="89"/>
      <c r="F1029" s="107" t="str">
        <f t="shared" si="744"/>
        <v>000 Train Miles</v>
      </c>
      <c r="G1029" s="90">
        <f t="shared" ref="G1029:S1029" si="884">SUM(G641,G835)</f>
        <v>0</v>
      </c>
      <c r="H1029" s="90">
        <f t="shared" si="884"/>
        <v>0</v>
      </c>
      <c r="I1029" s="90">
        <f t="shared" si="884"/>
        <v>0</v>
      </c>
      <c r="J1029" s="90">
        <f t="shared" si="884"/>
        <v>0</v>
      </c>
      <c r="K1029" s="90">
        <f t="shared" si="884"/>
        <v>0</v>
      </c>
      <c r="L1029" s="90">
        <f t="shared" si="884"/>
        <v>0</v>
      </c>
      <c r="M1029" s="90">
        <f t="shared" si="884"/>
        <v>0</v>
      </c>
      <c r="N1029" s="90">
        <f t="shared" si="884"/>
        <v>0</v>
      </c>
      <c r="O1029" s="90">
        <f t="shared" si="884"/>
        <v>0</v>
      </c>
      <c r="P1029" s="90">
        <f t="shared" si="884"/>
        <v>0</v>
      </c>
      <c r="Q1029" s="90">
        <f t="shared" si="884"/>
        <v>0</v>
      </c>
      <c r="R1029" s="90">
        <f t="shared" si="884"/>
        <v>0</v>
      </c>
      <c r="S1029" s="90">
        <f t="shared" si="884"/>
        <v>0</v>
      </c>
      <c r="T1029" s="90">
        <f t="shared" ref="T1029:AB1029" si="885">SUM(T641,T835)</f>
        <v>0</v>
      </c>
      <c r="U1029" s="90">
        <f t="shared" si="885"/>
        <v>0</v>
      </c>
      <c r="V1029" s="90">
        <f t="shared" si="885"/>
        <v>0</v>
      </c>
      <c r="W1029" s="90">
        <f t="shared" si="885"/>
        <v>0</v>
      </c>
      <c r="X1029" s="90">
        <f t="shared" si="885"/>
        <v>0</v>
      </c>
      <c r="Y1029" s="90">
        <f t="shared" si="885"/>
        <v>0</v>
      </c>
      <c r="Z1029" s="90">
        <f t="shared" si="885"/>
        <v>0</v>
      </c>
      <c r="AA1029" s="90">
        <f t="shared" si="885"/>
        <v>0</v>
      </c>
      <c r="AB1029" s="90">
        <f t="shared" si="885"/>
        <v>0</v>
      </c>
      <c r="AC1029" s="91">
        <f t="shared" si="777"/>
        <v>0</v>
      </c>
      <c r="AE1029" s="476">
        <f t="shared" si="741"/>
        <v>0</v>
      </c>
      <c r="AG1029" s="476">
        <f t="shared" ref="AG1029" si="886">SUM(AG641,AG835)</f>
        <v>0</v>
      </c>
      <c r="AI1029" s="476">
        <f t="shared" ref="AI1029" si="887">SUM(AI641,AI835)</f>
        <v>0</v>
      </c>
      <c r="AK1029" s="202"/>
    </row>
    <row r="1030" spans="4:37" ht="12.75" customHeight="1" outlineLevel="1">
      <c r="D1030" s="106" t="str">
        <f>'Line Items'!D1064</f>
        <v>[Rolling Stock - Units/Trains Line 40]</v>
      </c>
      <c r="E1030" s="89"/>
      <c r="F1030" s="107" t="str">
        <f t="shared" si="744"/>
        <v>000 Train Miles</v>
      </c>
      <c r="G1030" s="90">
        <f t="shared" ref="G1030:S1030" si="888">SUM(G642,G836)</f>
        <v>0</v>
      </c>
      <c r="H1030" s="90">
        <f t="shared" si="888"/>
        <v>0</v>
      </c>
      <c r="I1030" s="90">
        <f t="shared" si="888"/>
        <v>0</v>
      </c>
      <c r="J1030" s="90">
        <f t="shared" si="888"/>
        <v>0</v>
      </c>
      <c r="K1030" s="90">
        <f t="shared" si="888"/>
        <v>0</v>
      </c>
      <c r="L1030" s="90">
        <f t="shared" si="888"/>
        <v>0</v>
      </c>
      <c r="M1030" s="90">
        <f t="shared" si="888"/>
        <v>0</v>
      </c>
      <c r="N1030" s="90">
        <f t="shared" si="888"/>
        <v>0</v>
      </c>
      <c r="O1030" s="90">
        <f t="shared" si="888"/>
        <v>0</v>
      </c>
      <c r="P1030" s="90">
        <f t="shared" si="888"/>
        <v>0</v>
      </c>
      <c r="Q1030" s="90">
        <f t="shared" si="888"/>
        <v>0</v>
      </c>
      <c r="R1030" s="90">
        <f t="shared" si="888"/>
        <v>0</v>
      </c>
      <c r="S1030" s="90">
        <f t="shared" si="888"/>
        <v>0</v>
      </c>
      <c r="T1030" s="90">
        <f t="shared" ref="T1030:AB1030" si="889">SUM(T642,T836)</f>
        <v>0</v>
      </c>
      <c r="U1030" s="90">
        <f t="shared" si="889"/>
        <v>0</v>
      </c>
      <c r="V1030" s="90">
        <f t="shared" si="889"/>
        <v>0</v>
      </c>
      <c r="W1030" s="90">
        <f t="shared" si="889"/>
        <v>0</v>
      </c>
      <c r="X1030" s="90">
        <f t="shared" si="889"/>
        <v>0</v>
      </c>
      <c r="Y1030" s="90">
        <f t="shared" si="889"/>
        <v>0</v>
      </c>
      <c r="Z1030" s="90">
        <f t="shared" si="889"/>
        <v>0</v>
      </c>
      <c r="AA1030" s="90">
        <f t="shared" si="889"/>
        <v>0</v>
      </c>
      <c r="AB1030" s="90">
        <f t="shared" si="889"/>
        <v>0</v>
      </c>
      <c r="AC1030" s="91">
        <f t="shared" si="777"/>
        <v>0</v>
      </c>
      <c r="AE1030" s="476">
        <f t="shared" si="741"/>
        <v>0</v>
      </c>
      <c r="AG1030" s="476">
        <f t="shared" ref="AG1030" si="890">SUM(AG642,AG836)</f>
        <v>0</v>
      </c>
      <c r="AI1030" s="476">
        <f t="shared" ref="AI1030" si="891">SUM(AI642,AI836)</f>
        <v>0</v>
      </c>
      <c r="AK1030" s="202"/>
    </row>
    <row r="1031" spans="4:37" ht="12.75" customHeight="1" outlineLevel="1">
      <c r="D1031" s="106" t="str">
        <f>'Line Items'!D1065</f>
        <v>[Rolling Stock - Units/Trains Line 41]</v>
      </c>
      <c r="E1031" s="89"/>
      <c r="F1031" s="107" t="str">
        <f t="shared" si="744"/>
        <v>000 Train Miles</v>
      </c>
      <c r="G1031" s="90">
        <f t="shared" ref="G1031:S1031" si="892">SUM(G643,G837)</f>
        <v>0</v>
      </c>
      <c r="H1031" s="90">
        <f t="shared" si="892"/>
        <v>0</v>
      </c>
      <c r="I1031" s="90">
        <f t="shared" si="892"/>
        <v>0</v>
      </c>
      <c r="J1031" s="90">
        <f t="shared" si="892"/>
        <v>0</v>
      </c>
      <c r="K1031" s="90">
        <f t="shared" si="892"/>
        <v>0</v>
      </c>
      <c r="L1031" s="90">
        <f t="shared" si="892"/>
        <v>0</v>
      </c>
      <c r="M1031" s="90">
        <f t="shared" si="892"/>
        <v>0</v>
      </c>
      <c r="N1031" s="90">
        <f t="shared" si="892"/>
        <v>0</v>
      </c>
      <c r="O1031" s="90">
        <f t="shared" si="892"/>
        <v>0</v>
      </c>
      <c r="P1031" s="90">
        <f t="shared" si="892"/>
        <v>0</v>
      </c>
      <c r="Q1031" s="90">
        <f t="shared" si="892"/>
        <v>0</v>
      </c>
      <c r="R1031" s="90">
        <f t="shared" si="892"/>
        <v>0</v>
      </c>
      <c r="S1031" s="90">
        <f t="shared" si="892"/>
        <v>0</v>
      </c>
      <c r="T1031" s="90">
        <f t="shared" ref="T1031:AB1031" si="893">SUM(T643,T837)</f>
        <v>0</v>
      </c>
      <c r="U1031" s="90">
        <f t="shared" si="893"/>
        <v>0</v>
      </c>
      <c r="V1031" s="90">
        <f t="shared" si="893"/>
        <v>0</v>
      </c>
      <c r="W1031" s="90">
        <f t="shared" si="893"/>
        <v>0</v>
      </c>
      <c r="X1031" s="90">
        <f t="shared" si="893"/>
        <v>0</v>
      </c>
      <c r="Y1031" s="90">
        <f t="shared" si="893"/>
        <v>0</v>
      </c>
      <c r="Z1031" s="90">
        <f t="shared" si="893"/>
        <v>0</v>
      </c>
      <c r="AA1031" s="90">
        <f t="shared" si="893"/>
        <v>0</v>
      </c>
      <c r="AB1031" s="90">
        <f t="shared" si="893"/>
        <v>0</v>
      </c>
      <c r="AC1031" s="91">
        <f t="shared" si="777"/>
        <v>0</v>
      </c>
      <c r="AE1031" s="476">
        <f t="shared" si="741"/>
        <v>0</v>
      </c>
      <c r="AG1031" s="476">
        <f t="shared" ref="AG1031" si="894">SUM(AG643,AG837)</f>
        <v>0</v>
      </c>
      <c r="AI1031" s="476">
        <f t="shared" ref="AI1031" si="895">SUM(AI643,AI837)</f>
        <v>0</v>
      </c>
      <c r="AK1031" s="202"/>
    </row>
    <row r="1032" spans="4:37" ht="12.75" customHeight="1" outlineLevel="1">
      <c r="D1032" s="106" t="str">
        <f>'Line Items'!D1066</f>
        <v>[Rolling Stock - Units/Trains Line 42]</v>
      </c>
      <c r="E1032" s="89"/>
      <c r="F1032" s="107" t="str">
        <f t="shared" si="744"/>
        <v>000 Train Miles</v>
      </c>
      <c r="G1032" s="90">
        <f t="shared" ref="G1032:S1032" si="896">SUM(G644,G838)</f>
        <v>0</v>
      </c>
      <c r="H1032" s="90">
        <f t="shared" si="896"/>
        <v>0</v>
      </c>
      <c r="I1032" s="90">
        <f t="shared" si="896"/>
        <v>0</v>
      </c>
      <c r="J1032" s="90">
        <f t="shared" si="896"/>
        <v>0</v>
      </c>
      <c r="K1032" s="90">
        <f t="shared" si="896"/>
        <v>0</v>
      </c>
      <c r="L1032" s="90">
        <f t="shared" si="896"/>
        <v>0</v>
      </c>
      <c r="M1032" s="90">
        <f t="shared" si="896"/>
        <v>0</v>
      </c>
      <c r="N1032" s="90">
        <f t="shared" si="896"/>
        <v>0</v>
      </c>
      <c r="O1032" s="90">
        <f t="shared" si="896"/>
        <v>0</v>
      </c>
      <c r="P1032" s="90">
        <f t="shared" si="896"/>
        <v>0</v>
      </c>
      <c r="Q1032" s="90">
        <f t="shared" si="896"/>
        <v>0</v>
      </c>
      <c r="R1032" s="90">
        <f t="shared" si="896"/>
        <v>0</v>
      </c>
      <c r="S1032" s="90">
        <f t="shared" si="896"/>
        <v>0</v>
      </c>
      <c r="T1032" s="90">
        <f t="shared" ref="T1032:AB1032" si="897">SUM(T644,T838)</f>
        <v>0</v>
      </c>
      <c r="U1032" s="90">
        <f t="shared" si="897"/>
        <v>0</v>
      </c>
      <c r="V1032" s="90">
        <f t="shared" si="897"/>
        <v>0</v>
      </c>
      <c r="W1032" s="90">
        <f t="shared" si="897"/>
        <v>0</v>
      </c>
      <c r="X1032" s="90">
        <f t="shared" si="897"/>
        <v>0</v>
      </c>
      <c r="Y1032" s="90">
        <f t="shared" si="897"/>
        <v>0</v>
      </c>
      <c r="Z1032" s="90">
        <f t="shared" si="897"/>
        <v>0</v>
      </c>
      <c r="AA1032" s="90">
        <f t="shared" si="897"/>
        <v>0</v>
      </c>
      <c r="AB1032" s="90">
        <f t="shared" si="897"/>
        <v>0</v>
      </c>
      <c r="AC1032" s="91">
        <f t="shared" si="777"/>
        <v>0</v>
      </c>
      <c r="AE1032" s="476">
        <f t="shared" si="741"/>
        <v>0</v>
      </c>
      <c r="AG1032" s="476">
        <f t="shared" ref="AG1032" si="898">SUM(AG644,AG838)</f>
        <v>0</v>
      </c>
      <c r="AI1032" s="476">
        <f t="shared" ref="AI1032" si="899">SUM(AI644,AI838)</f>
        <v>0</v>
      </c>
      <c r="AK1032" s="202"/>
    </row>
    <row r="1033" spans="4:37" ht="12.75" customHeight="1" outlineLevel="1">
      <c r="D1033" s="106" t="str">
        <f>'Line Items'!D1067</f>
        <v>[Rolling Stock - Units/Trains Line 43]</v>
      </c>
      <c r="E1033" s="89"/>
      <c r="F1033" s="107" t="str">
        <f t="shared" si="744"/>
        <v>000 Train Miles</v>
      </c>
      <c r="G1033" s="90">
        <f t="shared" ref="G1033:S1033" si="900">SUM(G645,G839)</f>
        <v>0</v>
      </c>
      <c r="H1033" s="90">
        <f t="shared" si="900"/>
        <v>0</v>
      </c>
      <c r="I1033" s="90">
        <f t="shared" si="900"/>
        <v>0</v>
      </c>
      <c r="J1033" s="90">
        <f t="shared" si="900"/>
        <v>0</v>
      </c>
      <c r="K1033" s="90">
        <f t="shared" si="900"/>
        <v>0</v>
      </c>
      <c r="L1033" s="90">
        <f t="shared" si="900"/>
        <v>0</v>
      </c>
      <c r="M1033" s="90">
        <f t="shared" si="900"/>
        <v>0</v>
      </c>
      <c r="N1033" s="90">
        <f t="shared" si="900"/>
        <v>0</v>
      </c>
      <c r="O1033" s="90">
        <f t="shared" si="900"/>
        <v>0</v>
      </c>
      <c r="P1033" s="90">
        <f t="shared" si="900"/>
        <v>0</v>
      </c>
      <c r="Q1033" s="90">
        <f t="shared" si="900"/>
        <v>0</v>
      </c>
      <c r="R1033" s="90">
        <f t="shared" si="900"/>
        <v>0</v>
      </c>
      <c r="S1033" s="90">
        <f t="shared" si="900"/>
        <v>0</v>
      </c>
      <c r="T1033" s="90">
        <f t="shared" ref="T1033:AB1033" si="901">SUM(T645,T839)</f>
        <v>0</v>
      </c>
      <c r="U1033" s="90">
        <f t="shared" si="901"/>
        <v>0</v>
      </c>
      <c r="V1033" s="90">
        <f t="shared" si="901"/>
        <v>0</v>
      </c>
      <c r="W1033" s="90">
        <f t="shared" si="901"/>
        <v>0</v>
      </c>
      <c r="X1033" s="90">
        <f t="shared" si="901"/>
        <v>0</v>
      </c>
      <c r="Y1033" s="90">
        <f t="shared" si="901"/>
        <v>0</v>
      </c>
      <c r="Z1033" s="90">
        <f t="shared" si="901"/>
        <v>0</v>
      </c>
      <c r="AA1033" s="90">
        <f t="shared" si="901"/>
        <v>0</v>
      </c>
      <c r="AB1033" s="90">
        <f t="shared" si="901"/>
        <v>0</v>
      </c>
      <c r="AC1033" s="91">
        <f t="shared" si="777"/>
        <v>0</v>
      </c>
      <c r="AE1033" s="476">
        <f t="shared" si="741"/>
        <v>0</v>
      </c>
      <c r="AG1033" s="476">
        <f t="shared" ref="AG1033" si="902">SUM(AG645,AG839)</f>
        <v>0</v>
      </c>
      <c r="AI1033" s="476">
        <f t="shared" ref="AI1033" si="903">SUM(AI645,AI839)</f>
        <v>0</v>
      </c>
      <c r="AK1033" s="202"/>
    </row>
    <row r="1034" spans="4:37" ht="12.75" customHeight="1" outlineLevel="1">
      <c r="D1034" s="106" t="str">
        <f>'Line Items'!D1068</f>
        <v>[Rolling Stock - Units/Trains Line 44]</v>
      </c>
      <c r="E1034" s="89"/>
      <c r="F1034" s="107" t="str">
        <f t="shared" si="744"/>
        <v>000 Train Miles</v>
      </c>
      <c r="G1034" s="90">
        <f t="shared" ref="G1034:S1034" si="904">SUM(G646,G840)</f>
        <v>0</v>
      </c>
      <c r="H1034" s="90">
        <f t="shared" si="904"/>
        <v>0</v>
      </c>
      <c r="I1034" s="90">
        <f t="shared" si="904"/>
        <v>0</v>
      </c>
      <c r="J1034" s="90">
        <f t="shared" si="904"/>
        <v>0</v>
      </c>
      <c r="K1034" s="90">
        <f t="shared" si="904"/>
        <v>0</v>
      </c>
      <c r="L1034" s="90">
        <f t="shared" si="904"/>
        <v>0</v>
      </c>
      <c r="M1034" s="90">
        <f t="shared" si="904"/>
        <v>0</v>
      </c>
      <c r="N1034" s="90">
        <f t="shared" si="904"/>
        <v>0</v>
      </c>
      <c r="O1034" s="90">
        <f t="shared" si="904"/>
        <v>0</v>
      </c>
      <c r="P1034" s="90">
        <f t="shared" si="904"/>
        <v>0</v>
      </c>
      <c r="Q1034" s="90">
        <f t="shared" si="904"/>
        <v>0</v>
      </c>
      <c r="R1034" s="90">
        <f t="shared" si="904"/>
        <v>0</v>
      </c>
      <c r="S1034" s="90">
        <f t="shared" si="904"/>
        <v>0</v>
      </c>
      <c r="T1034" s="90">
        <f t="shared" ref="T1034:AB1034" si="905">SUM(T646,T840)</f>
        <v>0</v>
      </c>
      <c r="U1034" s="90">
        <f t="shared" si="905"/>
        <v>0</v>
      </c>
      <c r="V1034" s="90">
        <f t="shared" si="905"/>
        <v>0</v>
      </c>
      <c r="W1034" s="90">
        <f t="shared" si="905"/>
        <v>0</v>
      </c>
      <c r="X1034" s="90">
        <f t="shared" si="905"/>
        <v>0</v>
      </c>
      <c r="Y1034" s="90">
        <f t="shared" si="905"/>
        <v>0</v>
      </c>
      <c r="Z1034" s="90">
        <f t="shared" si="905"/>
        <v>0</v>
      </c>
      <c r="AA1034" s="90">
        <f t="shared" si="905"/>
        <v>0</v>
      </c>
      <c r="AB1034" s="90">
        <f t="shared" si="905"/>
        <v>0</v>
      </c>
      <c r="AC1034" s="91">
        <f t="shared" si="777"/>
        <v>0</v>
      </c>
      <c r="AE1034" s="476">
        <f t="shared" si="741"/>
        <v>0</v>
      </c>
      <c r="AG1034" s="476">
        <f t="shared" ref="AG1034" si="906">SUM(AG646,AG840)</f>
        <v>0</v>
      </c>
      <c r="AI1034" s="476">
        <f t="shared" ref="AI1034" si="907">SUM(AI646,AI840)</f>
        <v>0</v>
      </c>
      <c r="AK1034" s="202"/>
    </row>
    <row r="1035" spans="4:37" ht="12.75" customHeight="1" outlineLevel="1">
      <c r="D1035" s="106" t="str">
        <f>'Line Items'!D1069</f>
        <v>[Rolling Stock - Units/Trains Line 45]</v>
      </c>
      <c r="E1035" s="89"/>
      <c r="F1035" s="107" t="str">
        <f t="shared" si="744"/>
        <v>000 Train Miles</v>
      </c>
      <c r="G1035" s="90">
        <f t="shared" ref="G1035:S1035" si="908">SUM(G647,G841)</f>
        <v>0</v>
      </c>
      <c r="H1035" s="90">
        <f t="shared" si="908"/>
        <v>0</v>
      </c>
      <c r="I1035" s="90">
        <f t="shared" si="908"/>
        <v>0</v>
      </c>
      <c r="J1035" s="90">
        <f t="shared" si="908"/>
        <v>0</v>
      </c>
      <c r="K1035" s="90">
        <f t="shared" si="908"/>
        <v>0</v>
      </c>
      <c r="L1035" s="90">
        <f t="shared" si="908"/>
        <v>0</v>
      </c>
      <c r="M1035" s="90">
        <f t="shared" si="908"/>
        <v>0</v>
      </c>
      <c r="N1035" s="90">
        <f t="shared" si="908"/>
        <v>0</v>
      </c>
      <c r="O1035" s="90">
        <f t="shared" si="908"/>
        <v>0</v>
      </c>
      <c r="P1035" s="90">
        <f t="shared" si="908"/>
        <v>0</v>
      </c>
      <c r="Q1035" s="90">
        <f t="shared" si="908"/>
        <v>0</v>
      </c>
      <c r="R1035" s="90">
        <f t="shared" si="908"/>
        <v>0</v>
      </c>
      <c r="S1035" s="90">
        <f t="shared" si="908"/>
        <v>0</v>
      </c>
      <c r="T1035" s="90">
        <f t="shared" ref="T1035:AB1035" si="909">SUM(T647,T841)</f>
        <v>0</v>
      </c>
      <c r="U1035" s="90">
        <f t="shared" si="909"/>
        <v>0</v>
      </c>
      <c r="V1035" s="90">
        <f t="shared" si="909"/>
        <v>0</v>
      </c>
      <c r="W1035" s="90">
        <f t="shared" si="909"/>
        <v>0</v>
      </c>
      <c r="X1035" s="90">
        <f t="shared" si="909"/>
        <v>0</v>
      </c>
      <c r="Y1035" s="90">
        <f t="shared" si="909"/>
        <v>0</v>
      </c>
      <c r="Z1035" s="90">
        <f t="shared" si="909"/>
        <v>0</v>
      </c>
      <c r="AA1035" s="90">
        <f t="shared" si="909"/>
        <v>0</v>
      </c>
      <c r="AB1035" s="90">
        <f t="shared" si="909"/>
        <v>0</v>
      </c>
      <c r="AC1035" s="91">
        <f t="shared" si="777"/>
        <v>0</v>
      </c>
      <c r="AE1035" s="476">
        <f t="shared" si="741"/>
        <v>0</v>
      </c>
      <c r="AG1035" s="476">
        <f t="shared" ref="AG1035" si="910">SUM(AG647,AG841)</f>
        <v>0</v>
      </c>
      <c r="AI1035" s="476">
        <f t="shared" ref="AI1035" si="911">SUM(AI647,AI841)</f>
        <v>0</v>
      </c>
      <c r="AK1035" s="202"/>
    </row>
    <row r="1036" spans="4:37" ht="12.75" customHeight="1" outlineLevel="1">
      <c r="D1036" s="106" t="str">
        <f>'Line Items'!D1070</f>
        <v>[Rolling Stock - Units/Trains Line 46]</v>
      </c>
      <c r="E1036" s="89"/>
      <c r="F1036" s="107" t="str">
        <f t="shared" si="744"/>
        <v>000 Train Miles</v>
      </c>
      <c r="G1036" s="90">
        <f t="shared" ref="G1036:S1036" si="912">SUM(G648,G842)</f>
        <v>0</v>
      </c>
      <c r="H1036" s="90">
        <f t="shared" si="912"/>
        <v>0</v>
      </c>
      <c r="I1036" s="90">
        <f t="shared" si="912"/>
        <v>0</v>
      </c>
      <c r="J1036" s="90">
        <f t="shared" si="912"/>
        <v>0</v>
      </c>
      <c r="K1036" s="90">
        <f t="shared" si="912"/>
        <v>0</v>
      </c>
      <c r="L1036" s="90">
        <f t="shared" si="912"/>
        <v>0</v>
      </c>
      <c r="M1036" s="90">
        <f t="shared" si="912"/>
        <v>0</v>
      </c>
      <c r="N1036" s="90">
        <f t="shared" si="912"/>
        <v>0</v>
      </c>
      <c r="O1036" s="90">
        <f t="shared" si="912"/>
        <v>0</v>
      </c>
      <c r="P1036" s="90">
        <f t="shared" si="912"/>
        <v>0</v>
      </c>
      <c r="Q1036" s="90">
        <f t="shared" si="912"/>
        <v>0</v>
      </c>
      <c r="R1036" s="90">
        <f t="shared" si="912"/>
        <v>0</v>
      </c>
      <c r="S1036" s="90">
        <f t="shared" si="912"/>
        <v>0</v>
      </c>
      <c r="T1036" s="90">
        <f t="shared" ref="T1036:AB1036" si="913">SUM(T648,T842)</f>
        <v>0</v>
      </c>
      <c r="U1036" s="90">
        <f t="shared" si="913"/>
        <v>0</v>
      </c>
      <c r="V1036" s="90">
        <f t="shared" si="913"/>
        <v>0</v>
      </c>
      <c r="W1036" s="90">
        <f t="shared" si="913"/>
        <v>0</v>
      </c>
      <c r="X1036" s="90">
        <f t="shared" si="913"/>
        <v>0</v>
      </c>
      <c r="Y1036" s="90">
        <f t="shared" si="913"/>
        <v>0</v>
      </c>
      <c r="Z1036" s="90">
        <f t="shared" si="913"/>
        <v>0</v>
      </c>
      <c r="AA1036" s="90">
        <f t="shared" si="913"/>
        <v>0</v>
      </c>
      <c r="AB1036" s="90">
        <f t="shared" si="913"/>
        <v>0</v>
      </c>
      <c r="AC1036" s="91">
        <f t="shared" si="777"/>
        <v>0</v>
      </c>
      <c r="AE1036" s="476">
        <f t="shared" si="741"/>
        <v>0</v>
      </c>
      <c r="AG1036" s="476">
        <f t="shared" ref="AG1036" si="914">SUM(AG648,AG842)</f>
        <v>0</v>
      </c>
      <c r="AI1036" s="476">
        <f t="shared" ref="AI1036" si="915">SUM(AI648,AI842)</f>
        <v>0</v>
      </c>
      <c r="AK1036" s="202"/>
    </row>
    <row r="1037" spans="4:37" ht="12.75" customHeight="1" outlineLevel="1">
      <c r="D1037" s="106" t="str">
        <f>'Line Items'!D1071</f>
        <v>[Rolling Stock - Units/Trains Line 47]</v>
      </c>
      <c r="E1037" s="89"/>
      <c r="F1037" s="107" t="str">
        <f t="shared" si="744"/>
        <v>000 Train Miles</v>
      </c>
      <c r="G1037" s="90">
        <f t="shared" ref="G1037:S1037" si="916">SUM(G649,G843)</f>
        <v>0</v>
      </c>
      <c r="H1037" s="90">
        <f t="shared" si="916"/>
        <v>0</v>
      </c>
      <c r="I1037" s="90">
        <f t="shared" si="916"/>
        <v>0</v>
      </c>
      <c r="J1037" s="90">
        <f t="shared" si="916"/>
        <v>0</v>
      </c>
      <c r="K1037" s="90">
        <f t="shared" si="916"/>
        <v>0</v>
      </c>
      <c r="L1037" s="90">
        <f t="shared" si="916"/>
        <v>0</v>
      </c>
      <c r="M1037" s="90">
        <f t="shared" si="916"/>
        <v>0</v>
      </c>
      <c r="N1037" s="90">
        <f t="shared" si="916"/>
        <v>0</v>
      </c>
      <c r="O1037" s="90">
        <f t="shared" si="916"/>
        <v>0</v>
      </c>
      <c r="P1037" s="90">
        <f t="shared" si="916"/>
        <v>0</v>
      </c>
      <c r="Q1037" s="90">
        <f t="shared" si="916"/>
        <v>0</v>
      </c>
      <c r="R1037" s="90">
        <f t="shared" si="916"/>
        <v>0</v>
      </c>
      <c r="S1037" s="90">
        <f t="shared" si="916"/>
        <v>0</v>
      </c>
      <c r="T1037" s="90">
        <f t="shared" ref="T1037:AB1037" si="917">SUM(T649,T843)</f>
        <v>0</v>
      </c>
      <c r="U1037" s="90">
        <f t="shared" si="917"/>
        <v>0</v>
      </c>
      <c r="V1037" s="90">
        <f t="shared" si="917"/>
        <v>0</v>
      </c>
      <c r="W1037" s="90">
        <f t="shared" si="917"/>
        <v>0</v>
      </c>
      <c r="X1037" s="90">
        <f t="shared" si="917"/>
        <v>0</v>
      </c>
      <c r="Y1037" s="90">
        <f t="shared" si="917"/>
        <v>0</v>
      </c>
      <c r="Z1037" s="90">
        <f t="shared" si="917"/>
        <v>0</v>
      </c>
      <c r="AA1037" s="90">
        <f t="shared" si="917"/>
        <v>0</v>
      </c>
      <c r="AB1037" s="90">
        <f t="shared" si="917"/>
        <v>0</v>
      </c>
      <c r="AC1037" s="91">
        <f t="shared" si="777"/>
        <v>0</v>
      </c>
      <c r="AE1037" s="476">
        <f t="shared" si="741"/>
        <v>0</v>
      </c>
      <c r="AG1037" s="476">
        <f t="shared" ref="AG1037" si="918">SUM(AG649,AG843)</f>
        <v>0</v>
      </c>
      <c r="AI1037" s="476">
        <f t="shared" ref="AI1037" si="919">SUM(AI649,AI843)</f>
        <v>0</v>
      </c>
      <c r="AK1037" s="202"/>
    </row>
    <row r="1038" spans="4:37" ht="12.75" customHeight="1" outlineLevel="1">
      <c r="D1038" s="106" t="str">
        <f>'Line Items'!D1072</f>
        <v>[Rolling Stock - Units/Trains Line 48]</v>
      </c>
      <c r="E1038" s="89"/>
      <c r="F1038" s="107" t="str">
        <f t="shared" si="744"/>
        <v>000 Train Miles</v>
      </c>
      <c r="G1038" s="90">
        <f t="shared" ref="G1038:S1038" si="920">SUM(G650,G844)</f>
        <v>0</v>
      </c>
      <c r="H1038" s="90">
        <f t="shared" si="920"/>
        <v>0</v>
      </c>
      <c r="I1038" s="90">
        <f t="shared" si="920"/>
        <v>0</v>
      </c>
      <c r="J1038" s="90">
        <f t="shared" si="920"/>
        <v>0</v>
      </c>
      <c r="K1038" s="90">
        <f t="shared" si="920"/>
        <v>0</v>
      </c>
      <c r="L1038" s="90">
        <f t="shared" si="920"/>
        <v>0</v>
      </c>
      <c r="M1038" s="90">
        <f t="shared" si="920"/>
        <v>0</v>
      </c>
      <c r="N1038" s="90">
        <f t="shared" si="920"/>
        <v>0</v>
      </c>
      <c r="O1038" s="90">
        <f t="shared" si="920"/>
        <v>0</v>
      </c>
      <c r="P1038" s="90">
        <f t="shared" si="920"/>
        <v>0</v>
      </c>
      <c r="Q1038" s="90">
        <f t="shared" si="920"/>
        <v>0</v>
      </c>
      <c r="R1038" s="90">
        <f t="shared" si="920"/>
        <v>0</v>
      </c>
      <c r="S1038" s="90">
        <f t="shared" si="920"/>
        <v>0</v>
      </c>
      <c r="T1038" s="90">
        <f t="shared" ref="T1038:AB1038" si="921">SUM(T650,T844)</f>
        <v>0</v>
      </c>
      <c r="U1038" s="90">
        <f t="shared" si="921"/>
        <v>0</v>
      </c>
      <c r="V1038" s="90">
        <f t="shared" si="921"/>
        <v>0</v>
      </c>
      <c r="W1038" s="90">
        <f t="shared" si="921"/>
        <v>0</v>
      </c>
      <c r="X1038" s="90">
        <f t="shared" si="921"/>
        <v>0</v>
      </c>
      <c r="Y1038" s="90">
        <f t="shared" si="921"/>
        <v>0</v>
      </c>
      <c r="Z1038" s="90">
        <f t="shared" si="921"/>
        <v>0</v>
      </c>
      <c r="AA1038" s="90">
        <f t="shared" si="921"/>
        <v>0</v>
      </c>
      <c r="AB1038" s="90">
        <f t="shared" si="921"/>
        <v>0</v>
      </c>
      <c r="AC1038" s="91">
        <f t="shared" ref="AC1038" si="922">SUM(AC650,AC844)</f>
        <v>0</v>
      </c>
      <c r="AE1038" s="476">
        <f t="shared" ref="AE1038" si="923">SUM(AE650,AE844)</f>
        <v>0</v>
      </c>
      <c r="AG1038" s="476">
        <f t="shared" ref="AG1038" si="924">SUM(AG650,AG844)</f>
        <v>0</v>
      </c>
      <c r="AI1038" s="476">
        <f t="shared" ref="AI1038" si="925">SUM(AI650,AI844)</f>
        <v>0</v>
      </c>
      <c r="AK1038" s="202"/>
    </row>
    <row r="1039" spans="4:37" ht="12.75" customHeight="1" outlineLevel="1">
      <c r="D1039" s="106" t="str">
        <f>'Line Items'!D1073</f>
        <v>[Rolling Stock - Units/Trains Line 49]</v>
      </c>
      <c r="E1039" s="89"/>
      <c r="F1039" s="107" t="str">
        <f t="shared" si="744"/>
        <v>000 Train Miles</v>
      </c>
      <c r="G1039" s="90">
        <f t="shared" ref="G1039:S1039" si="926">SUM(G651,G845)</f>
        <v>0</v>
      </c>
      <c r="H1039" s="90">
        <f t="shared" si="926"/>
        <v>0</v>
      </c>
      <c r="I1039" s="90">
        <f t="shared" si="926"/>
        <v>0</v>
      </c>
      <c r="J1039" s="90">
        <f t="shared" si="926"/>
        <v>0</v>
      </c>
      <c r="K1039" s="90">
        <f t="shared" si="926"/>
        <v>0</v>
      </c>
      <c r="L1039" s="90">
        <f t="shared" si="926"/>
        <v>0</v>
      </c>
      <c r="M1039" s="90">
        <f t="shared" si="926"/>
        <v>0</v>
      </c>
      <c r="N1039" s="90">
        <f t="shared" si="926"/>
        <v>0</v>
      </c>
      <c r="O1039" s="90">
        <f t="shared" si="926"/>
        <v>0</v>
      </c>
      <c r="P1039" s="90">
        <f t="shared" si="926"/>
        <v>0</v>
      </c>
      <c r="Q1039" s="90">
        <f t="shared" si="926"/>
        <v>0</v>
      </c>
      <c r="R1039" s="90">
        <f t="shared" si="926"/>
        <v>0</v>
      </c>
      <c r="S1039" s="90">
        <f t="shared" si="926"/>
        <v>0</v>
      </c>
      <c r="T1039" s="90">
        <f t="shared" ref="T1039:AB1039" si="927">SUM(T651,T845)</f>
        <v>0</v>
      </c>
      <c r="U1039" s="90">
        <f t="shared" si="927"/>
        <v>0</v>
      </c>
      <c r="V1039" s="90">
        <f t="shared" si="927"/>
        <v>0</v>
      </c>
      <c r="W1039" s="90">
        <f t="shared" si="927"/>
        <v>0</v>
      </c>
      <c r="X1039" s="90">
        <f t="shared" si="927"/>
        <v>0</v>
      </c>
      <c r="Y1039" s="90">
        <f t="shared" si="927"/>
        <v>0</v>
      </c>
      <c r="Z1039" s="90">
        <f t="shared" si="927"/>
        <v>0</v>
      </c>
      <c r="AA1039" s="90">
        <f t="shared" si="927"/>
        <v>0</v>
      </c>
      <c r="AB1039" s="90">
        <f t="shared" si="927"/>
        <v>0</v>
      </c>
      <c r="AC1039" s="91">
        <f t="shared" ref="AC1039" si="928">SUM(AC651,AC845)</f>
        <v>0</v>
      </c>
      <c r="AE1039" s="476">
        <f t="shared" ref="AE1039" si="929">SUM(AE651,AE845)</f>
        <v>0</v>
      </c>
      <c r="AG1039" s="476">
        <f t="shared" ref="AG1039:AG1049" si="930">SUM(AG651,AG845)</f>
        <v>0</v>
      </c>
      <c r="AI1039" s="476">
        <f t="shared" ref="AI1039:AI1049" si="931">SUM(AI651,AI845)</f>
        <v>0</v>
      </c>
      <c r="AK1039" s="202"/>
    </row>
    <row r="1040" spans="4:37" ht="12.75" customHeight="1" outlineLevel="1">
      <c r="D1040" s="106" t="str">
        <f>'Line Items'!D1074</f>
        <v>[Rolling Stock - Units/Trains Line 50]</v>
      </c>
      <c r="E1040" s="89"/>
      <c r="F1040" s="107" t="str">
        <f t="shared" si="744"/>
        <v>000 Train Miles</v>
      </c>
      <c r="G1040" s="90">
        <f t="shared" ref="G1040:S1040" si="932">SUM(G652,G846)</f>
        <v>0</v>
      </c>
      <c r="H1040" s="90">
        <f t="shared" si="932"/>
        <v>0</v>
      </c>
      <c r="I1040" s="90">
        <f t="shared" si="932"/>
        <v>0</v>
      </c>
      <c r="J1040" s="90">
        <f t="shared" si="932"/>
        <v>0</v>
      </c>
      <c r="K1040" s="90">
        <f t="shared" si="932"/>
        <v>0</v>
      </c>
      <c r="L1040" s="90">
        <f t="shared" si="932"/>
        <v>0</v>
      </c>
      <c r="M1040" s="90">
        <f t="shared" si="932"/>
        <v>0</v>
      </c>
      <c r="N1040" s="90">
        <f t="shared" si="932"/>
        <v>0</v>
      </c>
      <c r="O1040" s="90">
        <f t="shared" si="932"/>
        <v>0</v>
      </c>
      <c r="P1040" s="90">
        <f t="shared" si="932"/>
        <v>0</v>
      </c>
      <c r="Q1040" s="90">
        <f t="shared" si="932"/>
        <v>0</v>
      </c>
      <c r="R1040" s="90">
        <f t="shared" si="932"/>
        <v>0</v>
      </c>
      <c r="S1040" s="90">
        <f t="shared" si="932"/>
        <v>0</v>
      </c>
      <c r="T1040" s="90">
        <f t="shared" ref="T1040:AB1040" si="933">SUM(T652,T846)</f>
        <v>0</v>
      </c>
      <c r="U1040" s="90">
        <f t="shared" si="933"/>
        <v>0</v>
      </c>
      <c r="V1040" s="90">
        <f t="shared" si="933"/>
        <v>0</v>
      </c>
      <c r="W1040" s="90">
        <f t="shared" si="933"/>
        <v>0</v>
      </c>
      <c r="X1040" s="90">
        <f t="shared" si="933"/>
        <v>0</v>
      </c>
      <c r="Y1040" s="90">
        <f t="shared" si="933"/>
        <v>0</v>
      </c>
      <c r="Z1040" s="90">
        <f t="shared" si="933"/>
        <v>0</v>
      </c>
      <c r="AA1040" s="90">
        <f t="shared" si="933"/>
        <v>0</v>
      </c>
      <c r="AB1040" s="90">
        <f t="shared" si="933"/>
        <v>0</v>
      </c>
      <c r="AC1040" s="91">
        <f t="shared" ref="AC1040:AC1049" si="934">SUM(AC652,AC846)</f>
        <v>0</v>
      </c>
      <c r="AE1040" s="476">
        <f t="shared" ref="AE1040:AE1049" si="935">SUM(AE652,AE846)</f>
        <v>0</v>
      </c>
      <c r="AG1040" s="476">
        <f t="shared" si="930"/>
        <v>0</v>
      </c>
      <c r="AI1040" s="476">
        <f t="shared" si="931"/>
        <v>0</v>
      </c>
      <c r="AK1040" s="202"/>
    </row>
    <row r="1041" spans="2:37" ht="12.75" customHeight="1" outlineLevel="1">
      <c r="D1041" s="106" t="str">
        <f>'Line Items'!D1075</f>
        <v>[Rolling Stock - Units/Trains Line 51]</v>
      </c>
      <c r="E1041" s="89"/>
      <c r="F1041" s="107" t="str">
        <f t="shared" si="744"/>
        <v>000 Train Miles</v>
      </c>
      <c r="G1041" s="90">
        <f t="shared" ref="G1041:S1041" si="936">SUM(G653,G847)</f>
        <v>0</v>
      </c>
      <c r="H1041" s="90">
        <f t="shared" si="936"/>
        <v>0</v>
      </c>
      <c r="I1041" s="90">
        <f t="shared" si="936"/>
        <v>0</v>
      </c>
      <c r="J1041" s="90">
        <f t="shared" si="936"/>
        <v>0</v>
      </c>
      <c r="K1041" s="90">
        <f t="shared" si="936"/>
        <v>0</v>
      </c>
      <c r="L1041" s="90">
        <f t="shared" si="936"/>
        <v>0</v>
      </c>
      <c r="M1041" s="90">
        <f t="shared" si="936"/>
        <v>0</v>
      </c>
      <c r="N1041" s="90">
        <f t="shared" si="936"/>
        <v>0</v>
      </c>
      <c r="O1041" s="90">
        <f t="shared" si="936"/>
        <v>0</v>
      </c>
      <c r="P1041" s="90">
        <f t="shared" si="936"/>
        <v>0</v>
      </c>
      <c r="Q1041" s="90">
        <f t="shared" si="936"/>
        <v>0</v>
      </c>
      <c r="R1041" s="90">
        <f t="shared" si="936"/>
        <v>0</v>
      </c>
      <c r="S1041" s="90">
        <f t="shared" si="936"/>
        <v>0</v>
      </c>
      <c r="T1041" s="90">
        <f t="shared" ref="T1041:AB1041" si="937">SUM(T653,T847)</f>
        <v>0</v>
      </c>
      <c r="U1041" s="90">
        <f t="shared" si="937"/>
        <v>0</v>
      </c>
      <c r="V1041" s="90">
        <f t="shared" si="937"/>
        <v>0</v>
      </c>
      <c r="W1041" s="90">
        <f t="shared" si="937"/>
        <v>0</v>
      </c>
      <c r="X1041" s="90">
        <f t="shared" si="937"/>
        <v>0</v>
      </c>
      <c r="Y1041" s="90">
        <f t="shared" si="937"/>
        <v>0</v>
      </c>
      <c r="Z1041" s="90">
        <f t="shared" si="937"/>
        <v>0</v>
      </c>
      <c r="AA1041" s="90">
        <f t="shared" si="937"/>
        <v>0</v>
      </c>
      <c r="AB1041" s="90">
        <f t="shared" si="937"/>
        <v>0</v>
      </c>
      <c r="AC1041" s="91">
        <f t="shared" si="934"/>
        <v>0</v>
      </c>
      <c r="AE1041" s="476">
        <f t="shared" si="935"/>
        <v>0</v>
      </c>
      <c r="AG1041" s="476">
        <f t="shared" si="930"/>
        <v>0</v>
      </c>
      <c r="AI1041" s="476">
        <f t="shared" si="931"/>
        <v>0</v>
      </c>
      <c r="AK1041" s="202"/>
    </row>
    <row r="1042" spans="2:37" ht="12.75" customHeight="1" outlineLevel="1">
      <c r="D1042" s="106" t="str">
        <f>'Line Items'!D1076</f>
        <v>[Rolling Stock - Units/Trains Line 52]</v>
      </c>
      <c r="E1042" s="89"/>
      <c r="F1042" s="107" t="str">
        <f t="shared" si="744"/>
        <v>000 Train Miles</v>
      </c>
      <c r="G1042" s="90">
        <f t="shared" ref="G1042:S1042" si="938">SUM(G654,G848)</f>
        <v>0</v>
      </c>
      <c r="H1042" s="90">
        <f t="shared" si="938"/>
        <v>0</v>
      </c>
      <c r="I1042" s="90">
        <f t="shared" si="938"/>
        <v>0</v>
      </c>
      <c r="J1042" s="90">
        <f t="shared" si="938"/>
        <v>0</v>
      </c>
      <c r="K1042" s="90">
        <f t="shared" si="938"/>
        <v>0</v>
      </c>
      <c r="L1042" s="90">
        <f t="shared" si="938"/>
        <v>0</v>
      </c>
      <c r="M1042" s="90">
        <f t="shared" si="938"/>
        <v>0</v>
      </c>
      <c r="N1042" s="90">
        <f t="shared" si="938"/>
        <v>0</v>
      </c>
      <c r="O1042" s="90">
        <f t="shared" si="938"/>
        <v>0</v>
      </c>
      <c r="P1042" s="90">
        <f t="shared" si="938"/>
        <v>0</v>
      </c>
      <c r="Q1042" s="90">
        <f t="shared" si="938"/>
        <v>0</v>
      </c>
      <c r="R1042" s="90">
        <f t="shared" si="938"/>
        <v>0</v>
      </c>
      <c r="S1042" s="90">
        <f t="shared" si="938"/>
        <v>0</v>
      </c>
      <c r="T1042" s="90">
        <f t="shared" ref="T1042:AB1042" si="939">SUM(T654,T848)</f>
        <v>0</v>
      </c>
      <c r="U1042" s="90">
        <f t="shared" si="939"/>
        <v>0</v>
      </c>
      <c r="V1042" s="90">
        <f t="shared" si="939"/>
        <v>0</v>
      </c>
      <c r="W1042" s="90">
        <f t="shared" si="939"/>
        <v>0</v>
      </c>
      <c r="X1042" s="90">
        <f t="shared" si="939"/>
        <v>0</v>
      </c>
      <c r="Y1042" s="90">
        <f t="shared" si="939"/>
        <v>0</v>
      </c>
      <c r="Z1042" s="90">
        <f t="shared" si="939"/>
        <v>0</v>
      </c>
      <c r="AA1042" s="90">
        <f t="shared" si="939"/>
        <v>0</v>
      </c>
      <c r="AB1042" s="90">
        <f t="shared" si="939"/>
        <v>0</v>
      </c>
      <c r="AC1042" s="91">
        <f t="shared" si="934"/>
        <v>0</v>
      </c>
      <c r="AE1042" s="476">
        <f t="shared" si="935"/>
        <v>0</v>
      </c>
      <c r="AG1042" s="476">
        <f t="shared" si="930"/>
        <v>0</v>
      </c>
      <c r="AI1042" s="476">
        <f t="shared" si="931"/>
        <v>0</v>
      </c>
      <c r="AK1042" s="202"/>
    </row>
    <row r="1043" spans="2:37" ht="12.75" customHeight="1" outlineLevel="1">
      <c r="D1043" s="106" t="str">
        <f>'Line Items'!D1077</f>
        <v>[Rolling Stock - Units/Trains Line 53]</v>
      </c>
      <c r="E1043" s="89"/>
      <c r="F1043" s="107" t="str">
        <f t="shared" si="744"/>
        <v>000 Train Miles</v>
      </c>
      <c r="G1043" s="90">
        <f t="shared" ref="G1043:S1043" si="940">SUM(G655,G849)</f>
        <v>0</v>
      </c>
      <c r="H1043" s="90">
        <f t="shared" si="940"/>
        <v>0</v>
      </c>
      <c r="I1043" s="90">
        <f t="shared" si="940"/>
        <v>0</v>
      </c>
      <c r="J1043" s="90">
        <f t="shared" si="940"/>
        <v>0</v>
      </c>
      <c r="K1043" s="90">
        <f t="shared" si="940"/>
        <v>0</v>
      </c>
      <c r="L1043" s="90">
        <f t="shared" si="940"/>
        <v>0</v>
      </c>
      <c r="M1043" s="90">
        <f t="shared" si="940"/>
        <v>0</v>
      </c>
      <c r="N1043" s="90">
        <f t="shared" si="940"/>
        <v>0</v>
      </c>
      <c r="O1043" s="90">
        <f t="shared" si="940"/>
        <v>0</v>
      </c>
      <c r="P1043" s="90">
        <f t="shared" si="940"/>
        <v>0</v>
      </c>
      <c r="Q1043" s="90">
        <f t="shared" si="940"/>
        <v>0</v>
      </c>
      <c r="R1043" s="90">
        <f t="shared" si="940"/>
        <v>0</v>
      </c>
      <c r="S1043" s="90">
        <f t="shared" si="940"/>
        <v>0</v>
      </c>
      <c r="T1043" s="90">
        <f t="shared" ref="T1043:AB1043" si="941">SUM(T655,T849)</f>
        <v>0</v>
      </c>
      <c r="U1043" s="90">
        <f t="shared" si="941"/>
        <v>0</v>
      </c>
      <c r="V1043" s="90">
        <f t="shared" si="941"/>
        <v>0</v>
      </c>
      <c r="W1043" s="90">
        <f t="shared" si="941"/>
        <v>0</v>
      </c>
      <c r="X1043" s="90">
        <f t="shared" si="941"/>
        <v>0</v>
      </c>
      <c r="Y1043" s="90">
        <f t="shared" si="941"/>
        <v>0</v>
      </c>
      <c r="Z1043" s="90">
        <f t="shared" si="941"/>
        <v>0</v>
      </c>
      <c r="AA1043" s="90">
        <f t="shared" si="941"/>
        <v>0</v>
      </c>
      <c r="AB1043" s="90">
        <f t="shared" si="941"/>
        <v>0</v>
      </c>
      <c r="AC1043" s="91">
        <f t="shared" si="934"/>
        <v>0</v>
      </c>
      <c r="AE1043" s="476">
        <f t="shared" si="935"/>
        <v>0</v>
      </c>
      <c r="AG1043" s="476">
        <f t="shared" si="930"/>
        <v>0</v>
      </c>
      <c r="AI1043" s="476">
        <f t="shared" si="931"/>
        <v>0</v>
      </c>
      <c r="AK1043" s="202"/>
    </row>
    <row r="1044" spans="2:37" ht="12.75" customHeight="1" outlineLevel="1">
      <c r="D1044" s="106" t="str">
        <f>'Line Items'!D1078</f>
        <v>[Rolling Stock - Units/Trains Line 54]</v>
      </c>
      <c r="E1044" s="89"/>
      <c r="F1044" s="107" t="str">
        <f t="shared" si="744"/>
        <v>000 Train Miles</v>
      </c>
      <c r="G1044" s="90">
        <f t="shared" ref="G1044:S1044" si="942">SUM(G656,G850)</f>
        <v>0</v>
      </c>
      <c r="H1044" s="90">
        <f t="shared" si="942"/>
        <v>0</v>
      </c>
      <c r="I1044" s="90">
        <f t="shared" si="942"/>
        <v>0</v>
      </c>
      <c r="J1044" s="90">
        <f t="shared" si="942"/>
        <v>0</v>
      </c>
      <c r="K1044" s="90">
        <f t="shared" si="942"/>
        <v>0</v>
      </c>
      <c r="L1044" s="90">
        <f t="shared" si="942"/>
        <v>0</v>
      </c>
      <c r="M1044" s="90">
        <f t="shared" si="942"/>
        <v>0</v>
      </c>
      <c r="N1044" s="90">
        <f t="shared" si="942"/>
        <v>0</v>
      </c>
      <c r="O1044" s="90">
        <f t="shared" si="942"/>
        <v>0</v>
      </c>
      <c r="P1044" s="90">
        <f t="shared" si="942"/>
        <v>0</v>
      </c>
      <c r="Q1044" s="90">
        <f t="shared" si="942"/>
        <v>0</v>
      </c>
      <c r="R1044" s="90">
        <f t="shared" si="942"/>
        <v>0</v>
      </c>
      <c r="S1044" s="90">
        <f t="shared" si="942"/>
        <v>0</v>
      </c>
      <c r="T1044" s="90">
        <f t="shared" ref="T1044:AB1044" si="943">SUM(T656,T850)</f>
        <v>0</v>
      </c>
      <c r="U1044" s="90">
        <f t="shared" si="943"/>
        <v>0</v>
      </c>
      <c r="V1044" s="90">
        <f t="shared" si="943"/>
        <v>0</v>
      </c>
      <c r="W1044" s="90">
        <f t="shared" si="943"/>
        <v>0</v>
      </c>
      <c r="X1044" s="90">
        <f t="shared" si="943"/>
        <v>0</v>
      </c>
      <c r="Y1044" s="90">
        <f t="shared" si="943"/>
        <v>0</v>
      </c>
      <c r="Z1044" s="90">
        <f t="shared" si="943"/>
        <v>0</v>
      </c>
      <c r="AA1044" s="90">
        <f t="shared" si="943"/>
        <v>0</v>
      </c>
      <c r="AB1044" s="90">
        <f t="shared" si="943"/>
        <v>0</v>
      </c>
      <c r="AC1044" s="91">
        <f t="shared" si="934"/>
        <v>0</v>
      </c>
      <c r="AE1044" s="476">
        <f t="shared" si="935"/>
        <v>0</v>
      </c>
      <c r="AG1044" s="476">
        <f t="shared" si="930"/>
        <v>0</v>
      </c>
      <c r="AI1044" s="476">
        <f t="shared" si="931"/>
        <v>0</v>
      </c>
      <c r="AK1044" s="202"/>
    </row>
    <row r="1045" spans="2:37" ht="12.75" customHeight="1" outlineLevel="1">
      <c r="D1045" s="106" t="str">
        <f>'Line Items'!D1079</f>
        <v>[Rolling Stock - Units/Trains Line 55]</v>
      </c>
      <c r="E1045" s="89"/>
      <c r="F1045" s="107" t="str">
        <f t="shared" si="744"/>
        <v>000 Train Miles</v>
      </c>
      <c r="G1045" s="90">
        <f t="shared" ref="G1045:S1045" si="944">SUM(G657,G851)</f>
        <v>0</v>
      </c>
      <c r="H1045" s="90">
        <f t="shared" si="944"/>
        <v>0</v>
      </c>
      <c r="I1045" s="90">
        <f t="shared" si="944"/>
        <v>0</v>
      </c>
      <c r="J1045" s="90">
        <f t="shared" si="944"/>
        <v>0</v>
      </c>
      <c r="K1045" s="90">
        <f t="shared" si="944"/>
        <v>0</v>
      </c>
      <c r="L1045" s="90">
        <f t="shared" si="944"/>
        <v>0</v>
      </c>
      <c r="M1045" s="90">
        <f t="shared" si="944"/>
        <v>0</v>
      </c>
      <c r="N1045" s="90">
        <f t="shared" si="944"/>
        <v>0</v>
      </c>
      <c r="O1045" s="90">
        <f t="shared" si="944"/>
        <v>0</v>
      </c>
      <c r="P1045" s="90">
        <f t="shared" si="944"/>
        <v>0</v>
      </c>
      <c r="Q1045" s="90">
        <f t="shared" si="944"/>
        <v>0</v>
      </c>
      <c r="R1045" s="90">
        <f t="shared" si="944"/>
        <v>0</v>
      </c>
      <c r="S1045" s="90">
        <f t="shared" si="944"/>
        <v>0</v>
      </c>
      <c r="T1045" s="90">
        <f t="shared" ref="T1045:AB1045" si="945">SUM(T657,T851)</f>
        <v>0</v>
      </c>
      <c r="U1045" s="90">
        <f t="shared" si="945"/>
        <v>0</v>
      </c>
      <c r="V1045" s="90">
        <f t="shared" si="945"/>
        <v>0</v>
      </c>
      <c r="W1045" s="90">
        <f t="shared" si="945"/>
        <v>0</v>
      </c>
      <c r="X1045" s="90">
        <f t="shared" si="945"/>
        <v>0</v>
      </c>
      <c r="Y1045" s="90">
        <f t="shared" si="945"/>
        <v>0</v>
      </c>
      <c r="Z1045" s="90">
        <f t="shared" si="945"/>
        <v>0</v>
      </c>
      <c r="AA1045" s="90">
        <f t="shared" si="945"/>
        <v>0</v>
      </c>
      <c r="AB1045" s="90">
        <f t="shared" si="945"/>
        <v>0</v>
      </c>
      <c r="AC1045" s="91">
        <f t="shared" si="934"/>
        <v>0</v>
      </c>
      <c r="AE1045" s="476">
        <f t="shared" si="935"/>
        <v>0</v>
      </c>
      <c r="AG1045" s="476">
        <f t="shared" si="930"/>
        <v>0</v>
      </c>
      <c r="AI1045" s="476">
        <f t="shared" si="931"/>
        <v>0</v>
      </c>
      <c r="AK1045" s="202"/>
    </row>
    <row r="1046" spans="2:37" ht="12.75" customHeight="1" outlineLevel="1">
      <c r="D1046" s="106" t="str">
        <f>'Line Items'!D1080</f>
        <v>[Rolling Stock - Units/Trains Line 56]</v>
      </c>
      <c r="E1046" s="89"/>
      <c r="F1046" s="107" t="str">
        <f t="shared" si="744"/>
        <v>000 Train Miles</v>
      </c>
      <c r="G1046" s="90">
        <f t="shared" ref="G1046:S1046" si="946">SUM(G658,G852)</f>
        <v>0</v>
      </c>
      <c r="H1046" s="90">
        <f t="shared" si="946"/>
        <v>0</v>
      </c>
      <c r="I1046" s="90">
        <f t="shared" si="946"/>
        <v>0</v>
      </c>
      <c r="J1046" s="90">
        <f t="shared" si="946"/>
        <v>0</v>
      </c>
      <c r="K1046" s="90">
        <f t="shared" si="946"/>
        <v>0</v>
      </c>
      <c r="L1046" s="90">
        <f t="shared" si="946"/>
        <v>0</v>
      </c>
      <c r="M1046" s="90">
        <f t="shared" si="946"/>
        <v>0</v>
      </c>
      <c r="N1046" s="90">
        <f t="shared" si="946"/>
        <v>0</v>
      </c>
      <c r="O1046" s="90">
        <f t="shared" si="946"/>
        <v>0</v>
      </c>
      <c r="P1046" s="90">
        <f t="shared" si="946"/>
        <v>0</v>
      </c>
      <c r="Q1046" s="90">
        <f t="shared" si="946"/>
        <v>0</v>
      </c>
      <c r="R1046" s="90">
        <f t="shared" si="946"/>
        <v>0</v>
      </c>
      <c r="S1046" s="90">
        <f t="shared" si="946"/>
        <v>0</v>
      </c>
      <c r="T1046" s="90">
        <f t="shared" ref="T1046:AB1046" si="947">SUM(T658,T852)</f>
        <v>0</v>
      </c>
      <c r="U1046" s="90">
        <f t="shared" si="947"/>
        <v>0</v>
      </c>
      <c r="V1046" s="90">
        <f t="shared" si="947"/>
        <v>0</v>
      </c>
      <c r="W1046" s="90">
        <f t="shared" si="947"/>
        <v>0</v>
      </c>
      <c r="X1046" s="90">
        <f t="shared" si="947"/>
        <v>0</v>
      </c>
      <c r="Y1046" s="90">
        <f t="shared" si="947"/>
        <v>0</v>
      </c>
      <c r="Z1046" s="90">
        <f t="shared" si="947"/>
        <v>0</v>
      </c>
      <c r="AA1046" s="90">
        <f t="shared" si="947"/>
        <v>0</v>
      </c>
      <c r="AB1046" s="90">
        <f t="shared" si="947"/>
        <v>0</v>
      </c>
      <c r="AC1046" s="91">
        <f t="shared" si="934"/>
        <v>0</v>
      </c>
      <c r="AE1046" s="476">
        <f t="shared" si="935"/>
        <v>0</v>
      </c>
      <c r="AG1046" s="476">
        <f t="shared" si="930"/>
        <v>0</v>
      </c>
      <c r="AI1046" s="476">
        <f t="shared" si="931"/>
        <v>0</v>
      </c>
      <c r="AK1046" s="202"/>
    </row>
    <row r="1047" spans="2:37" ht="12.75" customHeight="1" outlineLevel="1">
      <c r="D1047" s="106" t="str">
        <f>'Line Items'!D1081</f>
        <v>[Rolling Stock - Units/Trains Line 57]</v>
      </c>
      <c r="E1047" s="89"/>
      <c r="F1047" s="107" t="str">
        <f t="shared" si="744"/>
        <v>000 Train Miles</v>
      </c>
      <c r="G1047" s="90">
        <f t="shared" ref="G1047:S1047" si="948">SUM(G659,G853)</f>
        <v>0</v>
      </c>
      <c r="H1047" s="90">
        <f t="shared" si="948"/>
        <v>0</v>
      </c>
      <c r="I1047" s="90">
        <f t="shared" si="948"/>
        <v>0</v>
      </c>
      <c r="J1047" s="90">
        <f t="shared" si="948"/>
        <v>0</v>
      </c>
      <c r="K1047" s="90">
        <f t="shared" si="948"/>
        <v>0</v>
      </c>
      <c r="L1047" s="90">
        <f t="shared" si="948"/>
        <v>0</v>
      </c>
      <c r="M1047" s="90">
        <f t="shared" si="948"/>
        <v>0</v>
      </c>
      <c r="N1047" s="90">
        <f t="shared" si="948"/>
        <v>0</v>
      </c>
      <c r="O1047" s="90">
        <f t="shared" si="948"/>
        <v>0</v>
      </c>
      <c r="P1047" s="90">
        <f t="shared" si="948"/>
        <v>0</v>
      </c>
      <c r="Q1047" s="90">
        <f t="shared" si="948"/>
        <v>0</v>
      </c>
      <c r="R1047" s="90">
        <f t="shared" si="948"/>
        <v>0</v>
      </c>
      <c r="S1047" s="90">
        <f t="shared" si="948"/>
        <v>0</v>
      </c>
      <c r="T1047" s="90">
        <f t="shared" ref="T1047:AB1047" si="949">SUM(T659,T853)</f>
        <v>0</v>
      </c>
      <c r="U1047" s="90">
        <f t="shared" si="949"/>
        <v>0</v>
      </c>
      <c r="V1047" s="90">
        <f t="shared" si="949"/>
        <v>0</v>
      </c>
      <c r="W1047" s="90">
        <f t="shared" si="949"/>
        <v>0</v>
      </c>
      <c r="X1047" s="90">
        <f t="shared" si="949"/>
        <v>0</v>
      </c>
      <c r="Y1047" s="90">
        <f t="shared" si="949"/>
        <v>0</v>
      </c>
      <c r="Z1047" s="90">
        <f t="shared" si="949"/>
        <v>0</v>
      </c>
      <c r="AA1047" s="90">
        <f t="shared" si="949"/>
        <v>0</v>
      </c>
      <c r="AB1047" s="90">
        <f t="shared" si="949"/>
        <v>0</v>
      </c>
      <c r="AC1047" s="91">
        <f t="shared" si="934"/>
        <v>0</v>
      </c>
      <c r="AE1047" s="476">
        <f t="shared" si="935"/>
        <v>0</v>
      </c>
      <c r="AG1047" s="476">
        <f t="shared" si="930"/>
        <v>0</v>
      </c>
      <c r="AI1047" s="476">
        <f t="shared" si="931"/>
        <v>0</v>
      </c>
      <c r="AK1047" s="202"/>
    </row>
    <row r="1048" spans="2:37" ht="12.75" customHeight="1" outlineLevel="1">
      <c r="D1048" s="106" t="str">
        <f>'Line Items'!D1082</f>
        <v>[Rolling Stock - Units/Trains Line 58]</v>
      </c>
      <c r="E1048" s="89"/>
      <c r="F1048" s="107" t="str">
        <f t="shared" si="744"/>
        <v>000 Train Miles</v>
      </c>
      <c r="G1048" s="90">
        <f t="shared" ref="G1048:S1048" si="950">SUM(G660,G854)</f>
        <v>0</v>
      </c>
      <c r="H1048" s="90">
        <f t="shared" si="950"/>
        <v>0</v>
      </c>
      <c r="I1048" s="90">
        <f t="shared" si="950"/>
        <v>0</v>
      </c>
      <c r="J1048" s="90">
        <f t="shared" si="950"/>
        <v>0</v>
      </c>
      <c r="K1048" s="90">
        <f t="shared" si="950"/>
        <v>0</v>
      </c>
      <c r="L1048" s="90">
        <f t="shared" si="950"/>
        <v>0</v>
      </c>
      <c r="M1048" s="90">
        <f t="shared" si="950"/>
        <v>0</v>
      </c>
      <c r="N1048" s="90">
        <f t="shared" si="950"/>
        <v>0</v>
      </c>
      <c r="O1048" s="90">
        <f t="shared" si="950"/>
        <v>0</v>
      </c>
      <c r="P1048" s="90">
        <f t="shared" si="950"/>
        <v>0</v>
      </c>
      <c r="Q1048" s="90">
        <f t="shared" si="950"/>
        <v>0</v>
      </c>
      <c r="R1048" s="90">
        <f t="shared" si="950"/>
        <v>0</v>
      </c>
      <c r="S1048" s="90">
        <f t="shared" si="950"/>
        <v>0</v>
      </c>
      <c r="T1048" s="90">
        <f t="shared" ref="T1048:AB1048" si="951">SUM(T660,T854)</f>
        <v>0</v>
      </c>
      <c r="U1048" s="90">
        <f t="shared" si="951"/>
        <v>0</v>
      </c>
      <c r="V1048" s="90">
        <f t="shared" si="951"/>
        <v>0</v>
      </c>
      <c r="W1048" s="90">
        <f t="shared" si="951"/>
        <v>0</v>
      </c>
      <c r="X1048" s="90">
        <f t="shared" si="951"/>
        <v>0</v>
      </c>
      <c r="Y1048" s="90">
        <f t="shared" si="951"/>
        <v>0</v>
      </c>
      <c r="Z1048" s="90">
        <f t="shared" si="951"/>
        <v>0</v>
      </c>
      <c r="AA1048" s="90">
        <f t="shared" si="951"/>
        <v>0</v>
      </c>
      <c r="AB1048" s="90">
        <f t="shared" si="951"/>
        <v>0</v>
      </c>
      <c r="AC1048" s="91">
        <f t="shared" si="934"/>
        <v>0</v>
      </c>
      <c r="AE1048" s="476">
        <f t="shared" si="935"/>
        <v>0</v>
      </c>
      <c r="AG1048" s="476">
        <f t="shared" si="930"/>
        <v>0</v>
      </c>
      <c r="AI1048" s="476">
        <f t="shared" si="931"/>
        <v>0</v>
      </c>
      <c r="AK1048" s="202"/>
    </row>
    <row r="1049" spans="2:37" ht="12.75" customHeight="1" outlineLevel="1">
      <c r="D1049" s="106" t="str">
        <f>'Line Items'!D1083</f>
        <v>[Rolling Stock - Units/Trains Line 59]</v>
      </c>
      <c r="E1049" s="89"/>
      <c r="F1049" s="107" t="str">
        <f t="shared" si="744"/>
        <v>000 Train Miles</v>
      </c>
      <c r="G1049" s="90">
        <f t="shared" ref="G1049:S1049" si="952">SUM(G661,G855)</f>
        <v>0</v>
      </c>
      <c r="H1049" s="90">
        <f t="shared" si="952"/>
        <v>0</v>
      </c>
      <c r="I1049" s="90">
        <f t="shared" si="952"/>
        <v>0</v>
      </c>
      <c r="J1049" s="90">
        <f t="shared" si="952"/>
        <v>0</v>
      </c>
      <c r="K1049" s="90">
        <f t="shared" si="952"/>
        <v>0</v>
      </c>
      <c r="L1049" s="90">
        <f t="shared" si="952"/>
        <v>0</v>
      </c>
      <c r="M1049" s="90">
        <f t="shared" si="952"/>
        <v>0</v>
      </c>
      <c r="N1049" s="90">
        <f t="shared" si="952"/>
        <v>0</v>
      </c>
      <c r="O1049" s="90">
        <f t="shared" si="952"/>
        <v>0</v>
      </c>
      <c r="P1049" s="90">
        <f t="shared" si="952"/>
        <v>0</v>
      </c>
      <c r="Q1049" s="90">
        <f t="shared" si="952"/>
        <v>0</v>
      </c>
      <c r="R1049" s="90">
        <f t="shared" si="952"/>
        <v>0</v>
      </c>
      <c r="S1049" s="90">
        <f t="shared" si="952"/>
        <v>0</v>
      </c>
      <c r="T1049" s="90">
        <f t="shared" ref="T1049:AB1049" si="953">SUM(T661,T855)</f>
        <v>0</v>
      </c>
      <c r="U1049" s="90">
        <f t="shared" si="953"/>
        <v>0</v>
      </c>
      <c r="V1049" s="90">
        <f t="shared" si="953"/>
        <v>0</v>
      </c>
      <c r="W1049" s="90">
        <f t="shared" si="953"/>
        <v>0</v>
      </c>
      <c r="X1049" s="90">
        <f t="shared" si="953"/>
        <v>0</v>
      </c>
      <c r="Y1049" s="90">
        <f t="shared" si="953"/>
        <v>0</v>
      </c>
      <c r="Z1049" s="90">
        <f t="shared" si="953"/>
        <v>0</v>
      </c>
      <c r="AA1049" s="90">
        <f t="shared" si="953"/>
        <v>0</v>
      </c>
      <c r="AB1049" s="90">
        <f t="shared" si="953"/>
        <v>0</v>
      </c>
      <c r="AC1049" s="91">
        <f t="shared" si="934"/>
        <v>0</v>
      </c>
      <c r="AE1049" s="476">
        <f t="shared" si="935"/>
        <v>0</v>
      </c>
      <c r="AG1049" s="476">
        <f t="shared" si="930"/>
        <v>0</v>
      </c>
      <c r="AI1049" s="476">
        <f t="shared" si="931"/>
        <v>0</v>
      </c>
      <c r="AK1049" s="202"/>
    </row>
    <row r="1050" spans="2:37" ht="12.75" customHeight="1" outlineLevel="1">
      <c r="D1050" s="117" t="str">
        <f>'Line Items'!D1084</f>
        <v>[Rolling Stock - Units/Trains Line 60]</v>
      </c>
      <c r="E1050" s="175"/>
      <c r="F1050" s="118" t="str">
        <f>F1049</f>
        <v>000 Train Miles</v>
      </c>
      <c r="G1050" s="94">
        <f t="shared" ref="G1050:AB1050" si="954">SUM(G662,G856)</f>
        <v>0</v>
      </c>
      <c r="H1050" s="94">
        <f t="shared" si="954"/>
        <v>0</v>
      </c>
      <c r="I1050" s="94">
        <f t="shared" si="954"/>
        <v>0</v>
      </c>
      <c r="J1050" s="94">
        <f t="shared" si="954"/>
        <v>0</v>
      </c>
      <c r="K1050" s="94">
        <f t="shared" si="954"/>
        <v>0</v>
      </c>
      <c r="L1050" s="94">
        <f t="shared" si="954"/>
        <v>0</v>
      </c>
      <c r="M1050" s="94">
        <f t="shared" si="954"/>
        <v>0</v>
      </c>
      <c r="N1050" s="94">
        <f t="shared" si="954"/>
        <v>0</v>
      </c>
      <c r="O1050" s="94">
        <f t="shared" si="954"/>
        <v>0</v>
      </c>
      <c r="P1050" s="94">
        <f t="shared" si="954"/>
        <v>0</v>
      </c>
      <c r="Q1050" s="94">
        <f t="shared" si="954"/>
        <v>0</v>
      </c>
      <c r="R1050" s="94">
        <f t="shared" si="954"/>
        <v>0</v>
      </c>
      <c r="S1050" s="94">
        <f t="shared" si="954"/>
        <v>0</v>
      </c>
      <c r="T1050" s="94">
        <f t="shared" si="954"/>
        <v>0</v>
      </c>
      <c r="U1050" s="94">
        <f t="shared" si="954"/>
        <v>0</v>
      </c>
      <c r="V1050" s="94">
        <f t="shared" si="954"/>
        <v>0</v>
      </c>
      <c r="W1050" s="94">
        <f t="shared" si="954"/>
        <v>0</v>
      </c>
      <c r="X1050" s="94">
        <f t="shared" si="954"/>
        <v>0</v>
      </c>
      <c r="Y1050" s="94">
        <f t="shared" si="954"/>
        <v>0</v>
      </c>
      <c r="Z1050" s="94">
        <f t="shared" si="954"/>
        <v>0</v>
      </c>
      <c r="AA1050" s="94">
        <f t="shared" si="954"/>
        <v>0</v>
      </c>
      <c r="AB1050" s="94">
        <f t="shared" si="954"/>
        <v>0</v>
      </c>
      <c r="AC1050" s="95">
        <f t="shared" ref="AC1050" si="955">SUM(AC662,AC856)</f>
        <v>0</v>
      </c>
      <c r="AE1050" s="477">
        <f t="shared" ref="AE1050" si="956">SUM(AE662,AE856)</f>
        <v>0</v>
      </c>
      <c r="AG1050" s="477">
        <f t="shared" ref="AG1050" si="957">SUM(AG662,AG856)</f>
        <v>0</v>
      </c>
      <c r="AI1050" s="477">
        <f t="shared" ref="AI1050" si="958">SUM(AI662,AI856)</f>
        <v>0</v>
      </c>
      <c r="AK1050" s="195"/>
    </row>
    <row r="1051" spans="2:37" ht="12.75" customHeight="1" outlineLevel="1">
      <c r="G1051" s="90"/>
      <c r="H1051" s="90"/>
      <c r="I1051" s="90"/>
      <c r="J1051" s="90"/>
      <c r="K1051" s="90"/>
      <c r="L1051" s="90"/>
      <c r="M1051" s="90"/>
      <c r="N1051" s="90"/>
      <c r="O1051" s="90"/>
      <c r="P1051" s="90"/>
      <c r="Q1051" s="90"/>
      <c r="R1051" s="90"/>
      <c r="S1051" s="90"/>
      <c r="T1051" s="90"/>
      <c r="U1051" s="90"/>
      <c r="V1051" s="90"/>
      <c r="W1051" s="90"/>
      <c r="X1051" s="90"/>
      <c r="Y1051" s="90"/>
      <c r="Z1051" s="90"/>
      <c r="AA1051" s="90"/>
      <c r="AB1051" s="90"/>
      <c r="AC1051" s="90"/>
      <c r="AE1051" s="90"/>
      <c r="AG1051" s="90"/>
      <c r="AI1051" s="90"/>
    </row>
    <row r="1052" spans="2:37" ht="12.75" customHeight="1" outlineLevel="1">
      <c r="D1052" s="216" t="str">
        <f>C990</f>
        <v>Total Train Mileage</v>
      </c>
      <c r="E1052" s="217"/>
      <c r="F1052" s="218" t="str">
        <f>F1050</f>
        <v>000 Train Miles</v>
      </c>
      <c r="G1052" s="219">
        <f t="shared" ref="G1052:AB1052" si="959">SUM(G991:G1050)</f>
        <v>0</v>
      </c>
      <c r="H1052" s="219">
        <f t="shared" si="959"/>
        <v>0</v>
      </c>
      <c r="I1052" s="219">
        <f t="shared" si="959"/>
        <v>0</v>
      </c>
      <c r="J1052" s="219">
        <f t="shared" si="959"/>
        <v>0</v>
      </c>
      <c r="K1052" s="219">
        <f t="shared" si="959"/>
        <v>0</v>
      </c>
      <c r="L1052" s="219">
        <f t="shared" si="959"/>
        <v>0</v>
      </c>
      <c r="M1052" s="219">
        <f t="shared" si="959"/>
        <v>0</v>
      </c>
      <c r="N1052" s="219">
        <f t="shared" si="959"/>
        <v>0</v>
      </c>
      <c r="O1052" s="219">
        <f t="shared" si="959"/>
        <v>0</v>
      </c>
      <c r="P1052" s="219">
        <f t="shared" si="959"/>
        <v>0</v>
      </c>
      <c r="Q1052" s="219">
        <f t="shared" si="959"/>
        <v>0</v>
      </c>
      <c r="R1052" s="219">
        <f t="shared" si="959"/>
        <v>0</v>
      </c>
      <c r="S1052" s="219">
        <f t="shared" si="959"/>
        <v>0</v>
      </c>
      <c r="T1052" s="219">
        <f t="shared" si="959"/>
        <v>0</v>
      </c>
      <c r="U1052" s="219">
        <f t="shared" si="959"/>
        <v>0</v>
      </c>
      <c r="V1052" s="219">
        <f t="shared" si="959"/>
        <v>0</v>
      </c>
      <c r="W1052" s="219">
        <f t="shared" si="959"/>
        <v>0</v>
      </c>
      <c r="X1052" s="219">
        <f t="shared" si="959"/>
        <v>0</v>
      </c>
      <c r="Y1052" s="219">
        <f t="shared" si="959"/>
        <v>0</v>
      </c>
      <c r="Z1052" s="219">
        <f t="shared" si="959"/>
        <v>0</v>
      </c>
      <c r="AA1052" s="219">
        <f t="shared" si="959"/>
        <v>0</v>
      </c>
      <c r="AB1052" s="219">
        <f t="shared" si="959"/>
        <v>0</v>
      </c>
      <c r="AC1052" s="220">
        <f t="shared" ref="AC1052" si="960">SUM(AC991:AC1050)</f>
        <v>0</v>
      </c>
      <c r="AE1052" s="509">
        <f t="shared" ref="AE1052" si="961">SUM(AE991:AE1050)</f>
        <v>0</v>
      </c>
      <c r="AG1052" s="509">
        <f t="shared" ref="AG1052" si="962">SUM(AG991:AG1050)</f>
        <v>0</v>
      </c>
      <c r="AI1052" s="509">
        <f t="shared" ref="AI1052" si="963">SUM(AI991:AI1050)</f>
        <v>0</v>
      </c>
      <c r="AK1052" s="222"/>
    </row>
    <row r="1053" spans="2:37">
      <c r="G1053" s="90"/>
      <c r="H1053" s="90"/>
      <c r="I1053" s="90"/>
      <c r="J1053" s="90"/>
      <c r="K1053" s="90"/>
      <c r="L1053" s="90"/>
      <c r="M1053" s="90"/>
      <c r="N1053" s="90"/>
      <c r="O1053" s="90"/>
      <c r="P1053" s="90"/>
      <c r="Q1053" s="90"/>
      <c r="R1053" s="90"/>
      <c r="S1053" s="90"/>
      <c r="T1053" s="90"/>
      <c r="U1053" s="90"/>
      <c r="V1053" s="90"/>
      <c r="W1053" s="90"/>
      <c r="X1053" s="90"/>
      <c r="Y1053" s="90"/>
      <c r="Z1053" s="90"/>
      <c r="AA1053" s="90"/>
      <c r="AB1053" s="90"/>
      <c r="AC1053" s="90"/>
      <c r="AE1053" s="90"/>
      <c r="AG1053" s="90"/>
      <c r="AI1053" s="90"/>
    </row>
    <row r="1054" spans="2:37">
      <c r="G1054" s="90"/>
      <c r="H1054" s="90"/>
      <c r="I1054" s="90"/>
      <c r="J1054" s="90"/>
      <c r="K1054" s="90"/>
      <c r="L1054" s="90"/>
      <c r="M1054" s="90"/>
      <c r="N1054" s="90"/>
      <c r="O1054" s="90"/>
      <c r="P1054" s="90"/>
      <c r="Q1054" s="90"/>
      <c r="R1054" s="90"/>
      <c r="S1054" s="90"/>
      <c r="T1054" s="90"/>
      <c r="U1054" s="90"/>
      <c r="V1054" s="90"/>
      <c r="W1054" s="90"/>
      <c r="X1054" s="90"/>
      <c r="Y1054" s="90"/>
      <c r="Z1054" s="90"/>
      <c r="AA1054" s="90"/>
      <c r="AB1054" s="90"/>
      <c r="AC1054" s="90"/>
      <c r="AE1054" s="90"/>
      <c r="AG1054" s="90"/>
      <c r="AI1054" s="90"/>
    </row>
    <row r="1055" spans="2:37" ht="16.5">
      <c r="B1055" s="5" t="s">
        <v>1033</v>
      </c>
      <c r="C1055" s="5"/>
      <c r="D1055" s="5"/>
      <c r="E1055" s="5"/>
      <c r="F1055" s="5"/>
      <c r="G1055" s="186"/>
      <c r="H1055" s="186"/>
      <c r="I1055" s="186"/>
      <c r="J1055" s="186"/>
      <c r="K1055" s="186"/>
      <c r="L1055" s="186"/>
      <c r="M1055" s="186"/>
      <c r="N1055" s="186"/>
      <c r="O1055" s="186"/>
      <c r="P1055" s="186"/>
      <c r="Q1055" s="186"/>
      <c r="R1055" s="186"/>
      <c r="S1055" s="186"/>
      <c r="T1055" s="186"/>
      <c r="U1055" s="186"/>
      <c r="V1055" s="186"/>
      <c r="W1055" s="186"/>
      <c r="X1055" s="186"/>
      <c r="Y1055" s="186"/>
      <c r="Z1055" s="186"/>
      <c r="AA1055" s="186"/>
      <c r="AB1055" s="186"/>
      <c r="AC1055" s="186"/>
      <c r="AD1055" s="5"/>
      <c r="AE1055" s="186"/>
      <c r="AF1055" s="5"/>
      <c r="AG1055" s="186"/>
      <c r="AH1055" s="5"/>
      <c r="AI1055" s="186"/>
      <c r="AJ1055" s="186"/>
      <c r="AK1055" s="5"/>
    </row>
    <row r="1056" spans="2:37">
      <c r="G1056" s="90"/>
      <c r="H1056" s="90"/>
      <c r="I1056" s="90"/>
      <c r="J1056" s="90"/>
      <c r="K1056" s="90"/>
      <c r="L1056" s="90"/>
      <c r="M1056" s="90"/>
      <c r="N1056" s="90"/>
      <c r="O1056" s="90"/>
      <c r="P1056" s="90"/>
      <c r="Q1056" s="90"/>
      <c r="R1056" s="90"/>
      <c r="S1056" s="90"/>
      <c r="T1056" s="90"/>
      <c r="U1056" s="90"/>
      <c r="V1056" s="90"/>
      <c r="W1056" s="90"/>
      <c r="X1056" s="90"/>
      <c r="Y1056" s="90"/>
      <c r="Z1056" s="90"/>
      <c r="AA1056" s="90"/>
      <c r="AB1056" s="90"/>
      <c r="AC1056" s="90"/>
      <c r="AE1056" s="90"/>
      <c r="AG1056" s="90"/>
      <c r="AI1056" s="90"/>
      <c r="AJ1056" s="90"/>
    </row>
    <row r="1057" spans="2:37">
      <c r="B1057" s="15" t="s">
        <v>1034</v>
      </c>
      <c r="C1057" s="15"/>
      <c r="D1057" s="170"/>
      <c r="E1057" s="170"/>
      <c r="F1057" s="15"/>
      <c r="G1057" s="184"/>
      <c r="H1057" s="184"/>
      <c r="I1057" s="184"/>
      <c r="J1057" s="184"/>
      <c r="K1057" s="184"/>
      <c r="L1057" s="184"/>
      <c r="M1057" s="184"/>
      <c r="N1057" s="184"/>
      <c r="O1057" s="184"/>
      <c r="P1057" s="184"/>
      <c r="Q1057" s="184"/>
      <c r="R1057" s="184"/>
      <c r="S1057" s="184"/>
      <c r="T1057" s="184"/>
      <c r="U1057" s="184"/>
      <c r="V1057" s="184"/>
      <c r="W1057" s="184"/>
      <c r="X1057" s="184"/>
      <c r="Y1057" s="184"/>
      <c r="Z1057" s="184"/>
      <c r="AA1057" s="184"/>
      <c r="AB1057" s="184"/>
      <c r="AC1057" s="184"/>
      <c r="AD1057" s="15"/>
      <c r="AE1057" s="184"/>
      <c r="AF1057" s="15"/>
      <c r="AG1057" s="184"/>
      <c r="AH1057" s="15"/>
      <c r="AI1057" s="184"/>
      <c r="AJ1057" s="184"/>
      <c r="AK1057" s="15"/>
    </row>
    <row r="1058" spans="2:37" ht="12.75" customHeight="1" outlineLevel="1">
      <c r="G1058" s="90"/>
      <c r="H1058" s="90"/>
      <c r="I1058" s="90"/>
      <c r="J1058" s="90"/>
      <c r="K1058" s="90"/>
      <c r="L1058" s="90"/>
      <c r="M1058" s="90"/>
      <c r="N1058" s="90"/>
      <c r="O1058" s="90"/>
      <c r="P1058" s="90"/>
      <c r="Q1058" s="90"/>
      <c r="R1058" s="90"/>
      <c r="S1058" s="90"/>
      <c r="T1058" s="90"/>
      <c r="U1058" s="90"/>
      <c r="V1058" s="90"/>
      <c r="W1058" s="90"/>
      <c r="X1058" s="90"/>
      <c r="Y1058" s="90"/>
      <c r="Z1058" s="90"/>
      <c r="AA1058" s="90"/>
      <c r="AB1058" s="90"/>
      <c r="AC1058" s="90"/>
      <c r="AE1058" s="90"/>
      <c r="AG1058" s="90"/>
      <c r="AI1058" s="90"/>
    </row>
    <row r="1059" spans="2:37" ht="12.75" customHeight="1" outlineLevel="1">
      <c r="D1059" s="100" t="str">
        <f>'Line Items'!D962</f>
        <v>ME202 - DMU - Class 150/1 Angel</v>
      </c>
      <c r="E1059" s="85"/>
      <c r="F1059" s="101" t="s">
        <v>468</v>
      </c>
      <c r="G1059" s="171"/>
      <c r="H1059" s="171"/>
      <c r="I1059" s="171"/>
      <c r="J1059" s="171"/>
      <c r="K1059" s="171"/>
      <c r="L1059" s="171"/>
      <c r="M1059" s="171"/>
      <c r="N1059" s="171"/>
      <c r="O1059" s="171"/>
      <c r="P1059" s="171"/>
      <c r="Q1059" s="171"/>
      <c r="R1059" s="171"/>
      <c r="S1059" s="171"/>
      <c r="T1059" s="171"/>
      <c r="U1059" s="171"/>
      <c r="V1059" s="171"/>
      <c r="W1059" s="171"/>
      <c r="X1059" s="171"/>
      <c r="Y1059" s="171"/>
      <c r="Z1059" s="171"/>
      <c r="AA1059" s="171"/>
      <c r="AB1059" s="171"/>
      <c r="AC1059" s="185"/>
      <c r="AE1059" s="532"/>
      <c r="AG1059" s="532"/>
      <c r="AI1059" s="532"/>
      <c r="AK1059" s="427"/>
    </row>
    <row r="1060" spans="2:37" ht="12.75" customHeight="1" outlineLevel="1">
      <c r="D1060" s="106" t="str">
        <f>'Line Items'!D963</f>
        <v>ME203 - DMU - Class 153/1 Porterbrook</v>
      </c>
      <c r="E1060" s="89"/>
      <c r="F1060" s="107" t="str">
        <f t="shared" ref="F1060:F1117" si="964">F1059</f>
        <v>000 Veh Miles</v>
      </c>
      <c r="G1060" s="173"/>
      <c r="H1060" s="173"/>
      <c r="I1060" s="173"/>
      <c r="J1060" s="173"/>
      <c r="K1060" s="173"/>
      <c r="L1060" s="173"/>
      <c r="M1060" s="173"/>
      <c r="N1060" s="173"/>
      <c r="O1060" s="173"/>
      <c r="P1060" s="173"/>
      <c r="Q1060" s="173"/>
      <c r="R1060" s="173"/>
      <c r="S1060" s="173"/>
      <c r="T1060" s="173"/>
      <c r="U1060" s="173"/>
      <c r="V1060" s="173"/>
      <c r="W1060" s="173"/>
      <c r="X1060" s="173"/>
      <c r="Y1060" s="173"/>
      <c r="Z1060" s="173"/>
      <c r="AA1060" s="173"/>
      <c r="AB1060" s="173"/>
      <c r="AC1060" s="174"/>
      <c r="AE1060" s="533"/>
      <c r="AG1060" s="533"/>
      <c r="AI1060" s="533"/>
      <c r="AK1060" s="202"/>
    </row>
    <row r="1061" spans="2:37" ht="12.75" customHeight="1" outlineLevel="1">
      <c r="D1061" s="106" t="str">
        <f>'Line Items'!D964</f>
        <v>ME206 - DMU - Class 170/5 Porterbrook</v>
      </c>
      <c r="E1061" s="89"/>
      <c r="F1061" s="107" t="str">
        <f t="shared" si="964"/>
        <v>000 Veh Miles</v>
      </c>
      <c r="G1061" s="173"/>
      <c r="H1061" s="173"/>
      <c r="I1061" s="173"/>
      <c r="J1061" s="173"/>
      <c r="K1061" s="173"/>
      <c r="L1061" s="173"/>
      <c r="M1061" s="173"/>
      <c r="N1061" s="173"/>
      <c r="O1061" s="173"/>
      <c r="P1061" s="173"/>
      <c r="Q1061" s="173"/>
      <c r="R1061" s="173"/>
      <c r="S1061" s="173"/>
      <c r="T1061" s="173"/>
      <c r="U1061" s="173"/>
      <c r="V1061" s="173"/>
      <c r="W1061" s="173"/>
      <c r="X1061" s="173"/>
      <c r="Y1061" s="173"/>
      <c r="Z1061" s="173"/>
      <c r="AA1061" s="173"/>
      <c r="AB1061" s="173"/>
      <c r="AC1061" s="174"/>
      <c r="AE1061" s="533"/>
      <c r="AG1061" s="533"/>
      <c r="AI1061" s="533"/>
      <c r="AK1061" s="202"/>
    </row>
    <row r="1062" spans="2:37" ht="12.75" customHeight="1" outlineLevel="1">
      <c r="D1062" s="106" t="str">
        <f>'Line Items'!D965</f>
        <v>ME207 - DMU - Class 170/6 Porterbrook</v>
      </c>
      <c r="E1062" s="89"/>
      <c r="F1062" s="107" t="str">
        <f t="shared" si="964"/>
        <v>000 Veh Miles</v>
      </c>
      <c r="G1062" s="173"/>
      <c r="H1062" s="173"/>
      <c r="I1062" s="173"/>
      <c r="J1062" s="173"/>
      <c r="K1062" s="173"/>
      <c r="L1062" s="173"/>
      <c r="M1062" s="173"/>
      <c r="N1062" s="173"/>
      <c r="O1062" s="173"/>
      <c r="P1062" s="173"/>
      <c r="Q1062" s="173"/>
      <c r="R1062" s="173"/>
      <c r="S1062" s="173"/>
      <c r="T1062" s="173"/>
      <c r="U1062" s="173"/>
      <c r="V1062" s="173"/>
      <c r="W1062" s="173"/>
      <c r="X1062" s="173"/>
      <c r="Y1062" s="173"/>
      <c r="Z1062" s="173"/>
      <c r="AA1062" s="173"/>
      <c r="AB1062" s="173"/>
      <c r="AC1062" s="174"/>
      <c r="AE1062" s="533"/>
      <c r="AG1062" s="533"/>
      <c r="AI1062" s="533"/>
      <c r="AK1062" s="202"/>
    </row>
    <row r="1063" spans="2:37" ht="12.75" customHeight="1" outlineLevel="1">
      <c r="D1063" s="106" t="str">
        <f>'Line Items'!D966</f>
        <v>ME208 - DMU - Class 172/2 Porterbrook</v>
      </c>
      <c r="E1063" s="89"/>
      <c r="F1063" s="107" t="str">
        <f t="shared" si="964"/>
        <v>000 Veh Miles</v>
      </c>
      <c r="G1063" s="173"/>
      <c r="H1063" s="173"/>
      <c r="I1063" s="173"/>
      <c r="J1063" s="173"/>
      <c r="K1063" s="173"/>
      <c r="L1063" s="173"/>
      <c r="M1063" s="173"/>
      <c r="N1063" s="173"/>
      <c r="O1063" s="173"/>
      <c r="P1063" s="173"/>
      <c r="Q1063" s="173"/>
      <c r="R1063" s="173"/>
      <c r="S1063" s="173"/>
      <c r="T1063" s="173"/>
      <c r="U1063" s="173"/>
      <c r="V1063" s="173"/>
      <c r="W1063" s="173"/>
      <c r="X1063" s="173"/>
      <c r="Y1063" s="173"/>
      <c r="Z1063" s="173"/>
      <c r="AA1063" s="173"/>
      <c r="AB1063" s="173"/>
      <c r="AC1063" s="174"/>
      <c r="AE1063" s="533"/>
      <c r="AG1063" s="533"/>
      <c r="AI1063" s="533"/>
      <c r="AK1063" s="202"/>
    </row>
    <row r="1064" spans="2:37" ht="12.75" customHeight="1" outlineLevel="1">
      <c r="D1064" s="106" t="str">
        <f>'Line Items'!D967</f>
        <v>ME209 - DMU - Class 172/3 Porterbrook</v>
      </c>
      <c r="E1064" s="89"/>
      <c r="F1064" s="107" t="str">
        <f t="shared" si="964"/>
        <v>000 Veh Miles</v>
      </c>
      <c r="G1064" s="173"/>
      <c r="H1064" s="173"/>
      <c r="I1064" s="173"/>
      <c r="J1064" s="173"/>
      <c r="K1064" s="173"/>
      <c r="L1064" s="173"/>
      <c r="M1064" s="173"/>
      <c r="N1064" s="173"/>
      <c r="O1064" s="173"/>
      <c r="P1064" s="173"/>
      <c r="Q1064" s="173"/>
      <c r="R1064" s="173"/>
      <c r="S1064" s="173"/>
      <c r="T1064" s="173"/>
      <c r="U1064" s="173"/>
      <c r="V1064" s="173"/>
      <c r="W1064" s="173"/>
      <c r="X1064" s="173"/>
      <c r="Y1064" s="173"/>
      <c r="Z1064" s="173"/>
      <c r="AA1064" s="173"/>
      <c r="AB1064" s="173"/>
      <c r="AC1064" s="174"/>
      <c r="AE1064" s="533"/>
      <c r="AG1064" s="533"/>
      <c r="AI1064" s="533"/>
      <c r="AK1064" s="202"/>
    </row>
    <row r="1065" spans="2:37" ht="12.75" customHeight="1" outlineLevel="1">
      <c r="D1065" s="106" t="str">
        <f>'Line Items'!D968</f>
        <v>ME216 - Class 139 PPM - Porterbrook</v>
      </c>
      <c r="E1065" s="89"/>
      <c r="F1065" s="107" t="str">
        <f t="shared" si="964"/>
        <v>000 Veh Miles</v>
      </c>
      <c r="G1065" s="173"/>
      <c r="H1065" s="173"/>
      <c r="I1065" s="173"/>
      <c r="J1065" s="173"/>
      <c r="K1065" s="173"/>
      <c r="L1065" s="173"/>
      <c r="M1065" s="173"/>
      <c r="N1065" s="173"/>
      <c r="O1065" s="173"/>
      <c r="P1065" s="173"/>
      <c r="Q1065" s="173"/>
      <c r="R1065" s="173"/>
      <c r="S1065" s="173"/>
      <c r="T1065" s="173"/>
      <c r="U1065" s="173"/>
      <c r="V1065" s="173"/>
      <c r="W1065" s="173"/>
      <c r="X1065" s="173"/>
      <c r="Y1065" s="173"/>
      <c r="Z1065" s="173"/>
      <c r="AA1065" s="173"/>
      <c r="AB1065" s="173"/>
      <c r="AC1065" s="174"/>
      <c r="AE1065" s="533"/>
      <c r="AG1065" s="533"/>
      <c r="AI1065" s="533"/>
      <c r="AK1065" s="202"/>
    </row>
    <row r="1066" spans="2:37" ht="12.75" customHeight="1" outlineLevel="1">
      <c r="D1066" s="106" t="str">
        <f>'Line Items'!D969</f>
        <v>ME211 - EMU - Class 321/4  HSBC - motor car</v>
      </c>
      <c r="E1066" s="89"/>
      <c r="F1066" s="107" t="str">
        <f t="shared" si="964"/>
        <v>000 Veh Miles</v>
      </c>
      <c r="G1066" s="173"/>
      <c r="H1066" s="173"/>
      <c r="I1066" s="173"/>
      <c r="J1066" s="173"/>
      <c r="K1066" s="173"/>
      <c r="L1066" s="173"/>
      <c r="M1066" s="173"/>
      <c r="N1066" s="173"/>
      <c r="O1066" s="173"/>
      <c r="P1066" s="173"/>
      <c r="Q1066" s="173"/>
      <c r="R1066" s="173"/>
      <c r="S1066" s="173"/>
      <c r="T1066" s="173"/>
      <c r="U1066" s="173"/>
      <c r="V1066" s="173"/>
      <c r="W1066" s="173"/>
      <c r="X1066" s="173"/>
      <c r="Y1066" s="173"/>
      <c r="Z1066" s="173"/>
      <c r="AA1066" s="173"/>
      <c r="AB1066" s="173"/>
      <c r="AC1066" s="174"/>
      <c r="AE1066" s="533"/>
      <c r="AG1066" s="533"/>
      <c r="AI1066" s="533"/>
      <c r="AK1066" s="202"/>
    </row>
    <row r="1067" spans="2:37" ht="12.75" customHeight="1" outlineLevel="1">
      <c r="D1067" s="106" t="str">
        <f>'Line Items'!D970</f>
        <v>ME211 - EMU - Class 321/4  HSBC - trailer car</v>
      </c>
      <c r="E1067" s="89"/>
      <c r="F1067" s="107" t="str">
        <f t="shared" si="964"/>
        <v>000 Veh Miles</v>
      </c>
      <c r="G1067" s="173"/>
      <c r="H1067" s="173"/>
      <c r="I1067" s="173"/>
      <c r="J1067" s="173"/>
      <c r="K1067" s="173"/>
      <c r="L1067" s="173"/>
      <c r="M1067" s="173"/>
      <c r="N1067" s="173"/>
      <c r="O1067" s="173"/>
      <c r="P1067" s="173"/>
      <c r="Q1067" s="173"/>
      <c r="R1067" s="173"/>
      <c r="S1067" s="173"/>
      <c r="T1067" s="173"/>
      <c r="U1067" s="173"/>
      <c r="V1067" s="173"/>
      <c r="W1067" s="173"/>
      <c r="X1067" s="173"/>
      <c r="Y1067" s="173"/>
      <c r="Z1067" s="173"/>
      <c r="AA1067" s="173"/>
      <c r="AB1067" s="173"/>
      <c r="AC1067" s="174"/>
      <c r="AE1067" s="533"/>
      <c r="AG1067" s="533"/>
      <c r="AI1067" s="533"/>
      <c r="AK1067" s="202"/>
    </row>
    <row r="1068" spans="2:37" ht="12.75" customHeight="1" outlineLevel="1">
      <c r="D1068" s="106" t="str">
        <f>'Line Items'!D971</f>
        <v>ME212 - EMU - Class 323/3 Porterbrook - motor car</v>
      </c>
      <c r="E1068" s="89"/>
      <c r="F1068" s="107" t="str">
        <f t="shared" si="964"/>
        <v>000 Veh Miles</v>
      </c>
      <c r="G1068" s="173"/>
      <c r="H1068" s="173"/>
      <c r="I1068" s="173"/>
      <c r="J1068" s="173"/>
      <c r="K1068" s="173"/>
      <c r="L1068" s="173"/>
      <c r="M1068" s="173"/>
      <c r="N1068" s="173"/>
      <c r="O1068" s="173"/>
      <c r="P1068" s="173"/>
      <c r="Q1068" s="173"/>
      <c r="R1068" s="173"/>
      <c r="S1068" s="173"/>
      <c r="T1068" s="173"/>
      <c r="U1068" s="173"/>
      <c r="V1068" s="173"/>
      <c r="W1068" s="173"/>
      <c r="X1068" s="173"/>
      <c r="Y1068" s="173"/>
      <c r="Z1068" s="173"/>
      <c r="AA1068" s="173"/>
      <c r="AB1068" s="173"/>
      <c r="AC1068" s="174"/>
      <c r="AE1068" s="533"/>
      <c r="AG1068" s="533"/>
      <c r="AI1068" s="533"/>
      <c r="AK1068" s="202"/>
    </row>
    <row r="1069" spans="2:37" ht="12.75" customHeight="1" outlineLevel="1">
      <c r="D1069" s="106" t="str">
        <f>'Line Items'!D972</f>
        <v>ME212 - EMU - Class 323/3 Porterbrook - trailer car</v>
      </c>
      <c r="E1069" s="89"/>
      <c r="F1069" s="107" t="str">
        <f t="shared" si="964"/>
        <v>000 Veh Miles</v>
      </c>
      <c r="G1069" s="173"/>
      <c r="H1069" s="173"/>
      <c r="I1069" s="173"/>
      <c r="J1069" s="173"/>
      <c r="K1069" s="173"/>
      <c r="L1069" s="173"/>
      <c r="M1069" s="173"/>
      <c r="N1069" s="173"/>
      <c r="O1069" s="173"/>
      <c r="P1069" s="173"/>
      <c r="Q1069" s="173"/>
      <c r="R1069" s="173"/>
      <c r="S1069" s="173"/>
      <c r="T1069" s="173"/>
      <c r="U1069" s="173"/>
      <c r="V1069" s="173"/>
      <c r="W1069" s="173"/>
      <c r="X1069" s="173"/>
      <c r="Y1069" s="173"/>
      <c r="Z1069" s="173"/>
      <c r="AA1069" s="173"/>
      <c r="AB1069" s="173"/>
      <c r="AC1069" s="174"/>
      <c r="AE1069" s="533"/>
      <c r="AG1069" s="533"/>
      <c r="AI1069" s="533"/>
      <c r="AK1069" s="202"/>
    </row>
    <row r="1070" spans="2:37" ht="12.75" customHeight="1" outlineLevel="1">
      <c r="D1070" s="106" t="str">
        <f>'Line Items'!D973</f>
        <v>ME215 - EMU - Class 323 Centro (Porterbrook) - motor car</v>
      </c>
      <c r="E1070" s="89"/>
      <c r="F1070" s="107" t="str">
        <f t="shared" si="964"/>
        <v>000 Veh Miles</v>
      </c>
      <c r="G1070" s="173"/>
      <c r="H1070" s="173"/>
      <c r="I1070" s="173"/>
      <c r="J1070" s="173"/>
      <c r="K1070" s="173"/>
      <c r="L1070" s="173"/>
      <c r="M1070" s="173"/>
      <c r="N1070" s="173"/>
      <c r="O1070" s="173"/>
      <c r="P1070" s="173"/>
      <c r="Q1070" s="173"/>
      <c r="R1070" s="173"/>
      <c r="S1070" s="173"/>
      <c r="T1070" s="173"/>
      <c r="U1070" s="173"/>
      <c r="V1070" s="173"/>
      <c r="W1070" s="173"/>
      <c r="X1070" s="173"/>
      <c r="Y1070" s="173"/>
      <c r="Z1070" s="173"/>
      <c r="AA1070" s="173"/>
      <c r="AB1070" s="173"/>
      <c r="AC1070" s="174"/>
      <c r="AE1070" s="533"/>
      <c r="AG1070" s="533"/>
      <c r="AI1070" s="533"/>
      <c r="AK1070" s="202"/>
    </row>
    <row r="1071" spans="2:37" ht="12.75" customHeight="1" outlineLevel="1">
      <c r="D1071" s="106" t="str">
        <f>'Line Items'!D974</f>
        <v>ME215 - EMU - Class 323 Centro (Porterbrook) - trailer car</v>
      </c>
      <c r="E1071" s="89"/>
      <c r="F1071" s="107" t="str">
        <f t="shared" si="964"/>
        <v>000 Veh Miles</v>
      </c>
      <c r="G1071" s="173"/>
      <c r="H1071" s="173"/>
      <c r="I1071" s="173"/>
      <c r="J1071" s="173"/>
      <c r="K1071" s="173"/>
      <c r="L1071" s="173"/>
      <c r="M1071" s="173"/>
      <c r="N1071" s="173"/>
      <c r="O1071" s="173"/>
      <c r="P1071" s="173"/>
      <c r="Q1071" s="173"/>
      <c r="R1071" s="173"/>
      <c r="S1071" s="173"/>
      <c r="T1071" s="173"/>
      <c r="U1071" s="173"/>
      <c r="V1071" s="173"/>
      <c r="W1071" s="173"/>
      <c r="X1071" s="173"/>
      <c r="Y1071" s="173"/>
      <c r="Z1071" s="173"/>
      <c r="AA1071" s="173"/>
      <c r="AB1071" s="173"/>
      <c r="AC1071" s="174"/>
      <c r="AE1071" s="533"/>
      <c r="AG1071" s="533"/>
      <c r="AI1071" s="533"/>
      <c r="AK1071" s="202"/>
    </row>
    <row r="1072" spans="2:37" ht="12.75" customHeight="1" outlineLevel="1">
      <c r="D1072" s="106" t="str">
        <f>'Line Items'!D975</f>
        <v>ME213 - EMU - Class 350/1 Angel - motor car</v>
      </c>
      <c r="E1072" s="89"/>
      <c r="F1072" s="107" t="str">
        <f t="shared" si="964"/>
        <v>000 Veh Miles</v>
      </c>
      <c r="G1072" s="173"/>
      <c r="H1072" s="173"/>
      <c r="I1072" s="173"/>
      <c r="J1072" s="173"/>
      <c r="K1072" s="173"/>
      <c r="L1072" s="173"/>
      <c r="M1072" s="173"/>
      <c r="N1072" s="173"/>
      <c r="O1072" s="173"/>
      <c r="P1072" s="173"/>
      <c r="Q1072" s="173"/>
      <c r="R1072" s="173"/>
      <c r="S1072" s="173"/>
      <c r="T1072" s="173"/>
      <c r="U1072" s="173"/>
      <c r="V1072" s="173"/>
      <c r="W1072" s="173"/>
      <c r="X1072" s="173"/>
      <c r="Y1072" s="173"/>
      <c r="Z1072" s="173"/>
      <c r="AA1072" s="173"/>
      <c r="AB1072" s="173"/>
      <c r="AC1072" s="174"/>
      <c r="AE1072" s="533"/>
      <c r="AG1072" s="533"/>
      <c r="AI1072" s="533"/>
      <c r="AK1072" s="202"/>
    </row>
    <row r="1073" spans="4:37" ht="12.75" customHeight="1" outlineLevel="1">
      <c r="D1073" s="106" t="str">
        <f>'Line Items'!D976</f>
        <v>ME213 - EMU - Class 350/1 Angel - trailer car</v>
      </c>
      <c r="E1073" s="89"/>
      <c r="F1073" s="107" t="str">
        <f t="shared" si="964"/>
        <v>000 Veh Miles</v>
      </c>
      <c r="G1073" s="173"/>
      <c r="H1073" s="173"/>
      <c r="I1073" s="173"/>
      <c r="J1073" s="173"/>
      <c r="K1073" s="173"/>
      <c r="L1073" s="173"/>
      <c r="M1073" s="173"/>
      <c r="N1073" s="173"/>
      <c r="O1073" s="173"/>
      <c r="P1073" s="173"/>
      <c r="Q1073" s="173"/>
      <c r="R1073" s="173"/>
      <c r="S1073" s="173"/>
      <c r="T1073" s="173"/>
      <c r="U1073" s="173"/>
      <c r="V1073" s="173"/>
      <c r="W1073" s="173"/>
      <c r="X1073" s="173"/>
      <c r="Y1073" s="173"/>
      <c r="Z1073" s="173"/>
      <c r="AA1073" s="173"/>
      <c r="AB1073" s="173"/>
      <c r="AC1073" s="174"/>
      <c r="AE1073" s="533"/>
      <c r="AG1073" s="533"/>
      <c r="AI1073" s="533"/>
      <c r="AK1073" s="202"/>
    </row>
    <row r="1074" spans="4:37" ht="12.75" customHeight="1" outlineLevel="1">
      <c r="D1074" s="106" t="str">
        <f>'Line Items'!D977</f>
        <v>ME214 - EMU - Class 350/2 Porterbrook - motor car</v>
      </c>
      <c r="E1074" s="89"/>
      <c r="F1074" s="107" t="str">
        <f t="shared" si="964"/>
        <v>000 Veh Miles</v>
      </c>
      <c r="G1074" s="173"/>
      <c r="H1074" s="173"/>
      <c r="I1074" s="173"/>
      <c r="J1074" s="173"/>
      <c r="K1074" s="173"/>
      <c r="L1074" s="173"/>
      <c r="M1074" s="173"/>
      <c r="N1074" s="173"/>
      <c r="O1074" s="173"/>
      <c r="P1074" s="173"/>
      <c r="Q1074" s="173"/>
      <c r="R1074" s="173"/>
      <c r="S1074" s="173"/>
      <c r="T1074" s="173"/>
      <c r="U1074" s="173"/>
      <c r="V1074" s="173"/>
      <c r="W1074" s="173"/>
      <c r="X1074" s="173"/>
      <c r="Y1074" s="173"/>
      <c r="Z1074" s="173"/>
      <c r="AA1074" s="173"/>
      <c r="AB1074" s="173"/>
      <c r="AC1074" s="174"/>
      <c r="AE1074" s="533"/>
      <c r="AG1074" s="533"/>
      <c r="AI1074" s="533"/>
      <c r="AK1074" s="202"/>
    </row>
    <row r="1075" spans="4:37" ht="12.75" customHeight="1" outlineLevel="1">
      <c r="D1075" s="106" t="str">
        <f>'Line Items'!D978</f>
        <v>ME214 - EMU - Class 350/2 Porterbrook - trailer car</v>
      </c>
      <c r="E1075" s="89"/>
      <c r="F1075" s="107" t="str">
        <f t="shared" si="964"/>
        <v>000 Veh Miles</v>
      </c>
      <c r="G1075" s="173"/>
      <c r="H1075" s="173"/>
      <c r="I1075" s="173"/>
      <c r="J1075" s="173"/>
      <c r="K1075" s="173"/>
      <c r="L1075" s="173"/>
      <c r="M1075" s="173"/>
      <c r="N1075" s="173"/>
      <c r="O1075" s="173"/>
      <c r="P1075" s="173"/>
      <c r="Q1075" s="173"/>
      <c r="R1075" s="173"/>
      <c r="S1075" s="173"/>
      <c r="T1075" s="173"/>
      <c r="U1075" s="173"/>
      <c r="V1075" s="173"/>
      <c r="W1075" s="173"/>
      <c r="X1075" s="173"/>
      <c r="Y1075" s="173"/>
      <c r="Z1075" s="173"/>
      <c r="AA1075" s="173"/>
      <c r="AB1075" s="173"/>
      <c r="AC1075" s="174"/>
      <c r="AE1075" s="533"/>
      <c r="AG1075" s="533"/>
      <c r="AI1075" s="533"/>
      <c r="AK1075" s="202"/>
    </row>
    <row r="1076" spans="4:37" ht="12.75" customHeight="1" outlineLevel="1">
      <c r="D1076" s="106" t="str">
        <f>'Line Items'!D979</f>
        <v>ME217 - EMU - Class 350/3 Angel - motor car</v>
      </c>
      <c r="E1076" s="89"/>
      <c r="F1076" s="107" t="str">
        <f t="shared" si="964"/>
        <v>000 Veh Miles</v>
      </c>
      <c r="G1076" s="173"/>
      <c r="H1076" s="173"/>
      <c r="I1076" s="173"/>
      <c r="J1076" s="173"/>
      <c r="K1076" s="173"/>
      <c r="L1076" s="173"/>
      <c r="M1076" s="173"/>
      <c r="N1076" s="173"/>
      <c r="O1076" s="173"/>
      <c r="P1076" s="173"/>
      <c r="Q1076" s="173"/>
      <c r="R1076" s="173"/>
      <c r="S1076" s="173"/>
      <c r="T1076" s="173"/>
      <c r="U1076" s="173"/>
      <c r="V1076" s="173"/>
      <c r="W1076" s="173"/>
      <c r="X1076" s="173"/>
      <c r="Y1076" s="173"/>
      <c r="Z1076" s="173"/>
      <c r="AA1076" s="173"/>
      <c r="AB1076" s="173"/>
      <c r="AC1076" s="174"/>
      <c r="AE1076" s="533"/>
      <c r="AG1076" s="533"/>
      <c r="AI1076" s="533"/>
      <c r="AK1076" s="202"/>
    </row>
    <row r="1077" spans="4:37" ht="12.75" customHeight="1" outlineLevel="1">
      <c r="D1077" s="106" t="str">
        <f>'Line Items'!D980</f>
        <v>ME217 - EMU - Class 350/3 Angel - trailer car</v>
      </c>
      <c r="E1077" s="89"/>
      <c r="F1077" s="107" t="str">
        <f t="shared" si="964"/>
        <v>000 Veh Miles</v>
      </c>
      <c r="G1077" s="173"/>
      <c r="H1077" s="173"/>
      <c r="I1077" s="173"/>
      <c r="J1077" s="173"/>
      <c r="K1077" s="173"/>
      <c r="L1077" s="173"/>
      <c r="M1077" s="173"/>
      <c r="N1077" s="173"/>
      <c r="O1077" s="173"/>
      <c r="P1077" s="173"/>
      <c r="Q1077" s="173"/>
      <c r="R1077" s="173"/>
      <c r="S1077" s="173"/>
      <c r="T1077" s="173"/>
      <c r="U1077" s="173"/>
      <c r="V1077" s="173"/>
      <c r="W1077" s="173"/>
      <c r="X1077" s="173"/>
      <c r="Y1077" s="173"/>
      <c r="Z1077" s="173"/>
      <c r="AA1077" s="173"/>
      <c r="AB1077" s="173"/>
      <c r="AC1077" s="174"/>
      <c r="AE1077" s="533"/>
      <c r="AG1077" s="533"/>
      <c r="AI1077" s="533"/>
      <c r="AK1077" s="202"/>
    </row>
    <row r="1078" spans="4:37" ht="12.75" customHeight="1" outlineLevel="1">
      <c r="D1078" s="106" t="str">
        <f>'Line Items'!D981</f>
        <v>ME211 - EMU - Class 319 Porterbrook - motor car</v>
      </c>
      <c r="E1078" s="89"/>
      <c r="F1078" s="107" t="str">
        <f t="shared" si="964"/>
        <v>000 Veh Miles</v>
      </c>
      <c r="G1078" s="173"/>
      <c r="H1078" s="173"/>
      <c r="I1078" s="173"/>
      <c r="J1078" s="173"/>
      <c r="K1078" s="173"/>
      <c r="L1078" s="173"/>
      <c r="M1078" s="173"/>
      <c r="N1078" s="173"/>
      <c r="O1078" s="173"/>
      <c r="P1078" s="173"/>
      <c r="Q1078" s="173"/>
      <c r="R1078" s="173"/>
      <c r="S1078" s="173"/>
      <c r="T1078" s="173"/>
      <c r="U1078" s="173"/>
      <c r="V1078" s="173"/>
      <c r="W1078" s="173"/>
      <c r="X1078" s="173"/>
      <c r="Y1078" s="173"/>
      <c r="Z1078" s="173"/>
      <c r="AA1078" s="173"/>
      <c r="AB1078" s="173"/>
      <c r="AC1078" s="174"/>
      <c r="AE1078" s="533"/>
      <c r="AG1078" s="533"/>
      <c r="AI1078" s="533"/>
      <c r="AK1078" s="202"/>
    </row>
    <row r="1079" spans="4:37" ht="12.75" customHeight="1" outlineLevel="1">
      <c r="D1079" s="106" t="str">
        <f>'Line Items'!D982</f>
        <v>ME211 - EMU - Class 319 Porterbrook - trailer car</v>
      </c>
      <c r="E1079" s="89"/>
      <c r="F1079" s="107" t="str">
        <f t="shared" si="964"/>
        <v>000 Veh Miles</v>
      </c>
      <c r="G1079" s="173"/>
      <c r="H1079" s="173"/>
      <c r="I1079" s="173"/>
      <c r="J1079" s="173"/>
      <c r="K1079" s="173"/>
      <c r="L1079" s="173"/>
      <c r="M1079" s="173"/>
      <c r="N1079" s="173"/>
      <c r="O1079" s="173"/>
      <c r="P1079" s="173"/>
      <c r="Q1079" s="173"/>
      <c r="R1079" s="173"/>
      <c r="S1079" s="173"/>
      <c r="T1079" s="173"/>
      <c r="U1079" s="173"/>
      <c r="V1079" s="173"/>
      <c r="W1079" s="173"/>
      <c r="X1079" s="173"/>
      <c r="Y1079" s="173"/>
      <c r="Z1079" s="173"/>
      <c r="AA1079" s="173"/>
      <c r="AB1079" s="173"/>
      <c r="AC1079" s="174"/>
      <c r="AE1079" s="533"/>
      <c r="AG1079" s="533"/>
      <c r="AI1079" s="533"/>
      <c r="AK1079" s="202"/>
    </row>
    <row r="1080" spans="4:37" ht="12.75" customHeight="1" outlineLevel="1">
      <c r="D1080" s="106" t="str">
        <f>'Line Items'!D983</f>
        <v>[Rolling Stock - Vehicles Line 22]</v>
      </c>
      <c r="E1080" s="89"/>
      <c r="F1080" s="107" t="str">
        <f t="shared" si="964"/>
        <v>000 Veh Miles</v>
      </c>
      <c r="G1080" s="173"/>
      <c r="H1080" s="173"/>
      <c r="I1080" s="173"/>
      <c r="J1080" s="173"/>
      <c r="K1080" s="173"/>
      <c r="L1080" s="173"/>
      <c r="M1080" s="173"/>
      <c r="N1080" s="173"/>
      <c r="O1080" s="173"/>
      <c r="P1080" s="173"/>
      <c r="Q1080" s="173"/>
      <c r="R1080" s="173"/>
      <c r="S1080" s="173"/>
      <c r="T1080" s="173"/>
      <c r="U1080" s="173"/>
      <c r="V1080" s="173"/>
      <c r="W1080" s="173"/>
      <c r="X1080" s="173"/>
      <c r="Y1080" s="173"/>
      <c r="Z1080" s="173"/>
      <c r="AA1080" s="173"/>
      <c r="AB1080" s="173"/>
      <c r="AC1080" s="174"/>
      <c r="AE1080" s="533"/>
      <c r="AG1080" s="533"/>
      <c r="AI1080" s="533"/>
      <c r="AK1080" s="202"/>
    </row>
    <row r="1081" spans="4:37" ht="12.75" customHeight="1" outlineLevel="1">
      <c r="D1081" s="106" t="str">
        <f>'Line Items'!D984</f>
        <v>[Rolling Stock - Vehicles Line 23]</v>
      </c>
      <c r="E1081" s="89"/>
      <c r="F1081" s="107" t="str">
        <f t="shared" si="964"/>
        <v>000 Veh Miles</v>
      </c>
      <c r="G1081" s="173"/>
      <c r="H1081" s="173"/>
      <c r="I1081" s="173"/>
      <c r="J1081" s="173"/>
      <c r="K1081" s="173"/>
      <c r="L1081" s="173"/>
      <c r="M1081" s="173"/>
      <c r="N1081" s="173"/>
      <c r="O1081" s="173"/>
      <c r="P1081" s="173"/>
      <c r="Q1081" s="173"/>
      <c r="R1081" s="173"/>
      <c r="S1081" s="173"/>
      <c r="T1081" s="173"/>
      <c r="U1081" s="173"/>
      <c r="V1081" s="173"/>
      <c r="W1081" s="173"/>
      <c r="X1081" s="173"/>
      <c r="Y1081" s="173"/>
      <c r="Z1081" s="173"/>
      <c r="AA1081" s="173"/>
      <c r="AB1081" s="173"/>
      <c r="AC1081" s="174"/>
      <c r="AE1081" s="533"/>
      <c r="AG1081" s="533"/>
      <c r="AI1081" s="533"/>
      <c r="AK1081" s="202"/>
    </row>
    <row r="1082" spans="4:37" ht="12.75" customHeight="1" outlineLevel="1">
      <c r="D1082" s="106" t="str">
        <f>'Line Items'!D985</f>
        <v>[Rolling Stock - Vehicles Line 24]</v>
      </c>
      <c r="E1082" s="89"/>
      <c r="F1082" s="107" t="str">
        <f t="shared" si="964"/>
        <v>000 Veh Miles</v>
      </c>
      <c r="G1082" s="173"/>
      <c r="H1082" s="173"/>
      <c r="I1082" s="173"/>
      <c r="J1082" s="173"/>
      <c r="K1082" s="173"/>
      <c r="L1082" s="173"/>
      <c r="M1082" s="173"/>
      <c r="N1082" s="173"/>
      <c r="O1082" s="173"/>
      <c r="P1082" s="173"/>
      <c r="Q1082" s="173"/>
      <c r="R1082" s="173"/>
      <c r="S1082" s="173"/>
      <c r="T1082" s="173"/>
      <c r="U1082" s="173"/>
      <c r="V1082" s="173"/>
      <c r="W1082" s="173"/>
      <c r="X1082" s="173"/>
      <c r="Y1082" s="173"/>
      <c r="Z1082" s="173"/>
      <c r="AA1082" s="173"/>
      <c r="AB1082" s="173"/>
      <c r="AC1082" s="174"/>
      <c r="AE1082" s="533"/>
      <c r="AG1082" s="533"/>
      <c r="AI1082" s="533"/>
      <c r="AK1082" s="202"/>
    </row>
    <row r="1083" spans="4:37" ht="12.75" customHeight="1" outlineLevel="1">
      <c r="D1083" s="106" t="str">
        <f>'Line Items'!D986</f>
        <v>[Rolling Stock - Vehicles Line 25]</v>
      </c>
      <c r="E1083" s="89"/>
      <c r="F1083" s="107" t="str">
        <f t="shared" si="964"/>
        <v>000 Veh Miles</v>
      </c>
      <c r="G1083" s="173"/>
      <c r="H1083" s="173"/>
      <c r="I1083" s="173"/>
      <c r="J1083" s="173"/>
      <c r="K1083" s="173"/>
      <c r="L1083" s="173"/>
      <c r="M1083" s="173"/>
      <c r="N1083" s="173"/>
      <c r="O1083" s="173"/>
      <c r="P1083" s="173"/>
      <c r="Q1083" s="173"/>
      <c r="R1083" s="173"/>
      <c r="S1083" s="173"/>
      <c r="T1083" s="173"/>
      <c r="U1083" s="173"/>
      <c r="V1083" s="173"/>
      <c r="W1083" s="173"/>
      <c r="X1083" s="173"/>
      <c r="Y1083" s="173"/>
      <c r="Z1083" s="173"/>
      <c r="AA1083" s="173"/>
      <c r="AB1083" s="173"/>
      <c r="AC1083" s="174"/>
      <c r="AE1083" s="533"/>
      <c r="AG1083" s="533"/>
      <c r="AI1083" s="533"/>
      <c r="AK1083" s="202"/>
    </row>
    <row r="1084" spans="4:37" ht="12.75" customHeight="1" outlineLevel="1">
      <c r="D1084" s="106" t="str">
        <f>'Line Items'!D987</f>
        <v>[Rolling Stock - Vehicles Line 26]</v>
      </c>
      <c r="E1084" s="89"/>
      <c r="F1084" s="107" t="str">
        <f t="shared" si="964"/>
        <v>000 Veh Miles</v>
      </c>
      <c r="G1084" s="173"/>
      <c r="H1084" s="173"/>
      <c r="I1084" s="173"/>
      <c r="J1084" s="173"/>
      <c r="K1084" s="173"/>
      <c r="L1084" s="173"/>
      <c r="M1084" s="173"/>
      <c r="N1084" s="173"/>
      <c r="O1084" s="173"/>
      <c r="P1084" s="173"/>
      <c r="Q1084" s="173"/>
      <c r="R1084" s="173"/>
      <c r="S1084" s="173"/>
      <c r="T1084" s="173"/>
      <c r="U1084" s="173"/>
      <c r="V1084" s="173"/>
      <c r="W1084" s="173"/>
      <c r="X1084" s="173"/>
      <c r="Y1084" s="173"/>
      <c r="Z1084" s="173"/>
      <c r="AA1084" s="173"/>
      <c r="AB1084" s="173"/>
      <c r="AC1084" s="174"/>
      <c r="AE1084" s="533"/>
      <c r="AG1084" s="533"/>
      <c r="AI1084" s="533"/>
      <c r="AK1084" s="202"/>
    </row>
    <row r="1085" spans="4:37" ht="12.75" customHeight="1" outlineLevel="1">
      <c r="D1085" s="106" t="str">
        <f>'Line Items'!D988</f>
        <v>[Rolling Stock - Vehicles Line 27]</v>
      </c>
      <c r="E1085" s="89"/>
      <c r="F1085" s="107" t="str">
        <f t="shared" si="964"/>
        <v>000 Veh Miles</v>
      </c>
      <c r="G1085" s="173"/>
      <c r="H1085" s="173"/>
      <c r="I1085" s="173"/>
      <c r="J1085" s="173"/>
      <c r="K1085" s="173"/>
      <c r="L1085" s="173"/>
      <c r="M1085" s="173"/>
      <c r="N1085" s="173"/>
      <c r="O1085" s="173"/>
      <c r="P1085" s="173"/>
      <c r="Q1085" s="173"/>
      <c r="R1085" s="173"/>
      <c r="S1085" s="173"/>
      <c r="T1085" s="173"/>
      <c r="U1085" s="173"/>
      <c r="V1085" s="173"/>
      <c r="W1085" s="173"/>
      <c r="X1085" s="173"/>
      <c r="Y1085" s="173"/>
      <c r="Z1085" s="173"/>
      <c r="AA1085" s="173"/>
      <c r="AB1085" s="173"/>
      <c r="AC1085" s="174"/>
      <c r="AE1085" s="533"/>
      <c r="AG1085" s="533"/>
      <c r="AI1085" s="533"/>
      <c r="AK1085" s="202"/>
    </row>
    <row r="1086" spans="4:37" ht="12.75" customHeight="1" outlineLevel="1">
      <c r="D1086" s="106" t="str">
        <f>'Line Items'!D989</f>
        <v>[Rolling Stock - Vehicles Line 28]</v>
      </c>
      <c r="E1086" s="89"/>
      <c r="F1086" s="107" t="str">
        <f t="shared" si="964"/>
        <v>000 Veh Miles</v>
      </c>
      <c r="G1086" s="173"/>
      <c r="H1086" s="173"/>
      <c r="I1086" s="173"/>
      <c r="J1086" s="173"/>
      <c r="K1086" s="173"/>
      <c r="L1086" s="173"/>
      <c r="M1086" s="173"/>
      <c r="N1086" s="173"/>
      <c r="O1086" s="173"/>
      <c r="P1086" s="173"/>
      <c r="Q1086" s="173"/>
      <c r="R1086" s="173"/>
      <c r="S1086" s="173"/>
      <c r="T1086" s="173"/>
      <c r="U1086" s="173"/>
      <c r="V1086" s="173"/>
      <c r="W1086" s="173"/>
      <c r="X1086" s="173"/>
      <c r="Y1086" s="173"/>
      <c r="Z1086" s="173"/>
      <c r="AA1086" s="173"/>
      <c r="AB1086" s="173"/>
      <c r="AC1086" s="174"/>
      <c r="AE1086" s="533"/>
      <c r="AG1086" s="533"/>
      <c r="AI1086" s="533"/>
      <c r="AK1086" s="202"/>
    </row>
    <row r="1087" spans="4:37" ht="12.75" customHeight="1" outlineLevel="1">
      <c r="D1087" s="106" t="str">
        <f>'Line Items'!D990</f>
        <v>[Rolling Stock - Vehicles Line 29]</v>
      </c>
      <c r="E1087" s="89"/>
      <c r="F1087" s="107" t="str">
        <f t="shared" si="964"/>
        <v>000 Veh Miles</v>
      </c>
      <c r="G1087" s="173"/>
      <c r="H1087" s="173"/>
      <c r="I1087" s="173"/>
      <c r="J1087" s="173"/>
      <c r="K1087" s="173"/>
      <c r="L1087" s="173"/>
      <c r="M1087" s="173"/>
      <c r="N1087" s="173"/>
      <c r="O1087" s="173"/>
      <c r="P1087" s="173"/>
      <c r="Q1087" s="173"/>
      <c r="R1087" s="173"/>
      <c r="S1087" s="173"/>
      <c r="T1087" s="173"/>
      <c r="U1087" s="173"/>
      <c r="V1087" s="173"/>
      <c r="W1087" s="173"/>
      <c r="X1087" s="173"/>
      <c r="Y1087" s="173"/>
      <c r="Z1087" s="173"/>
      <c r="AA1087" s="173"/>
      <c r="AB1087" s="173"/>
      <c r="AC1087" s="174"/>
      <c r="AE1087" s="533"/>
      <c r="AG1087" s="533"/>
      <c r="AI1087" s="533"/>
      <c r="AK1087" s="202"/>
    </row>
    <row r="1088" spans="4:37" ht="12.75" customHeight="1" outlineLevel="1">
      <c r="D1088" s="106" t="str">
        <f>'Line Items'!D991</f>
        <v>[Rolling Stock - Vehicles Line 30]</v>
      </c>
      <c r="E1088" s="89"/>
      <c r="F1088" s="107" t="str">
        <f t="shared" si="964"/>
        <v>000 Veh Miles</v>
      </c>
      <c r="G1088" s="173"/>
      <c r="H1088" s="173"/>
      <c r="I1088" s="173"/>
      <c r="J1088" s="173"/>
      <c r="K1088" s="173"/>
      <c r="L1088" s="173"/>
      <c r="M1088" s="173"/>
      <c r="N1088" s="173"/>
      <c r="O1088" s="173"/>
      <c r="P1088" s="173"/>
      <c r="Q1088" s="173"/>
      <c r="R1088" s="173"/>
      <c r="S1088" s="173"/>
      <c r="T1088" s="173"/>
      <c r="U1088" s="173"/>
      <c r="V1088" s="173"/>
      <c r="W1088" s="173"/>
      <c r="X1088" s="173"/>
      <c r="Y1088" s="173"/>
      <c r="Z1088" s="173"/>
      <c r="AA1088" s="173"/>
      <c r="AB1088" s="173"/>
      <c r="AC1088" s="174"/>
      <c r="AE1088" s="533"/>
      <c r="AG1088" s="533"/>
      <c r="AI1088" s="533"/>
      <c r="AK1088" s="202"/>
    </row>
    <row r="1089" spans="4:37" ht="12.75" customHeight="1" outlineLevel="1">
      <c r="D1089" s="106" t="str">
        <f>'Line Items'!D992</f>
        <v>[Rolling Stock - Vehicles Line 31]</v>
      </c>
      <c r="E1089" s="89"/>
      <c r="F1089" s="107" t="str">
        <f t="shared" si="964"/>
        <v>000 Veh Miles</v>
      </c>
      <c r="G1089" s="173"/>
      <c r="H1089" s="173"/>
      <c r="I1089" s="173"/>
      <c r="J1089" s="173"/>
      <c r="K1089" s="173"/>
      <c r="L1089" s="173"/>
      <c r="M1089" s="173"/>
      <c r="N1089" s="173"/>
      <c r="O1089" s="173"/>
      <c r="P1089" s="173"/>
      <c r="Q1089" s="173"/>
      <c r="R1089" s="173"/>
      <c r="S1089" s="173"/>
      <c r="T1089" s="173"/>
      <c r="U1089" s="173"/>
      <c r="V1089" s="173"/>
      <c r="W1089" s="173"/>
      <c r="X1089" s="173"/>
      <c r="Y1089" s="173"/>
      <c r="Z1089" s="173"/>
      <c r="AA1089" s="173"/>
      <c r="AB1089" s="173"/>
      <c r="AC1089" s="174"/>
      <c r="AE1089" s="533"/>
      <c r="AG1089" s="533"/>
      <c r="AI1089" s="533"/>
      <c r="AK1089" s="202"/>
    </row>
    <row r="1090" spans="4:37" ht="12.75" customHeight="1" outlineLevel="1">
      <c r="D1090" s="106" t="str">
        <f>'Line Items'!D993</f>
        <v>[Rolling Stock - Vehicles Line 32]</v>
      </c>
      <c r="E1090" s="89"/>
      <c r="F1090" s="107" t="str">
        <f t="shared" si="964"/>
        <v>000 Veh Miles</v>
      </c>
      <c r="G1090" s="173"/>
      <c r="H1090" s="173"/>
      <c r="I1090" s="173"/>
      <c r="J1090" s="173"/>
      <c r="K1090" s="173"/>
      <c r="L1090" s="173"/>
      <c r="M1090" s="173"/>
      <c r="N1090" s="173"/>
      <c r="O1090" s="173"/>
      <c r="P1090" s="173"/>
      <c r="Q1090" s="173"/>
      <c r="R1090" s="173"/>
      <c r="S1090" s="173"/>
      <c r="T1090" s="173"/>
      <c r="U1090" s="173"/>
      <c r="V1090" s="173"/>
      <c r="W1090" s="173"/>
      <c r="X1090" s="173"/>
      <c r="Y1090" s="173"/>
      <c r="Z1090" s="173"/>
      <c r="AA1090" s="173"/>
      <c r="AB1090" s="173"/>
      <c r="AC1090" s="174"/>
      <c r="AE1090" s="533"/>
      <c r="AG1090" s="533"/>
      <c r="AI1090" s="533"/>
      <c r="AK1090" s="202"/>
    </row>
    <row r="1091" spans="4:37" ht="12.75" customHeight="1" outlineLevel="1">
      <c r="D1091" s="106" t="str">
        <f>'Line Items'!D994</f>
        <v>[Rolling Stock - Vehicles Line 33]</v>
      </c>
      <c r="E1091" s="89"/>
      <c r="F1091" s="107" t="str">
        <f t="shared" si="964"/>
        <v>000 Veh Miles</v>
      </c>
      <c r="G1091" s="173"/>
      <c r="H1091" s="173"/>
      <c r="I1091" s="173"/>
      <c r="J1091" s="173"/>
      <c r="K1091" s="173"/>
      <c r="L1091" s="173"/>
      <c r="M1091" s="173"/>
      <c r="N1091" s="173"/>
      <c r="O1091" s="173"/>
      <c r="P1091" s="173"/>
      <c r="Q1091" s="173"/>
      <c r="R1091" s="173"/>
      <c r="S1091" s="173"/>
      <c r="T1091" s="173"/>
      <c r="U1091" s="173"/>
      <c r="V1091" s="173"/>
      <c r="W1091" s="173"/>
      <c r="X1091" s="173"/>
      <c r="Y1091" s="173"/>
      <c r="Z1091" s="173"/>
      <c r="AA1091" s="173"/>
      <c r="AB1091" s="173"/>
      <c r="AC1091" s="174"/>
      <c r="AE1091" s="533"/>
      <c r="AG1091" s="533"/>
      <c r="AI1091" s="533"/>
      <c r="AK1091" s="202"/>
    </row>
    <row r="1092" spans="4:37" ht="12.75" customHeight="1" outlineLevel="1">
      <c r="D1092" s="106" t="str">
        <f>'Line Items'!D995</f>
        <v>[Rolling Stock - Vehicles Line 34]</v>
      </c>
      <c r="E1092" s="89"/>
      <c r="F1092" s="107" t="str">
        <f t="shared" si="964"/>
        <v>000 Veh Miles</v>
      </c>
      <c r="G1092" s="173"/>
      <c r="H1092" s="173"/>
      <c r="I1092" s="173"/>
      <c r="J1092" s="173"/>
      <c r="K1092" s="173"/>
      <c r="L1092" s="173"/>
      <c r="M1092" s="173"/>
      <c r="N1092" s="173"/>
      <c r="O1092" s="173"/>
      <c r="P1092" s="173"/>
      <c r="Q1092" s="173"/>
      <c r="R1092" s="173"/>
      <c r="S1092" s="173"/>
      <c r="T1092" s="173"/>
      <c r="U1092" s="173"/>
      <c r="V1092" s="173"/>
      <c r="W1092" s="173"/>
      <c r="X1092" s="173"/>
      <c r="Y1092" s="173"/>
      <c r="Z1092" s="173"/>
      <c r="AA1092" s="173"/>
      <c r="AB1092" s="173"/>
      <c r="AC1092" s="174"/>
      <c r="AE1092" s="533"/>
      <c r="AG1092" s="533"/>
      <c r="AI1092" s="533"/>
      <c r="AK1092" s="202"/>
    </row>
    <row r="1093" spans="4:37" ht="12.75" customHeight="1" outlineLevel="1">
      <c r="D1093" s="106" t="str">
        <f>'Line Items'!D996</f>
        <v>[Rolling Stock - Vehicles Line 35]</v>
      </c>
      <c r="E1093" s="89"/>
      <c r="F1093" s="107" t="str">
        <f t="shared" si="964"/>
        <v>000 Veh Miles</v>
      </c>
      <c r="G1093" s="173"/>
      <c r="H1093" s="173"/>
      <c r="I1093" s="173"/>
      <c r="J1093" s="173"/>
      <c r="K1093" s="173"/>
      <c r="L1093" s="173"/>
      <c r="M1093" s="173"/>
      <c r="N1093" s="173"/>
      <c r="O1093" s="173"/>
      <c r="P1093" s="173"/>
      <c r="Q1093" s="173"/>
      <c r="R1093" s="173"/>
      <c r="S1093" s="173"/>
      <c r="T1093" s="173"/>
      <c r="U1093" s="173"/>
      <c r="V1093" s="173"/>
      <c r="W1093" s="173"/>
      <c r="X1093" s="173"/>
      <c r="Y1093" s="173"/>
      <c r="Z1093" s="173"/>
      <c r="AA1093" s="173"/>
      <c r="AB1093" s="173"/>
      <c r="AC1093" s="174"/>
      <c r="AE1093" s="533"/>
      <c r="AG1093" s="533"/>
      <c r="AI1093" s="533"/>
      <c r="AK1093" s="202"/>
    </row>
    <row r="1094" spans="4:37" ht="12.75" customHeight="1" outlineLevel="1">
      <c r="D1094" s="106" t="str">
        <f>'Line Items'!D997</f>
        <v>[Rolling Stock - Vehicles Line 36]</v>
      </c>
      <c r="E1094" s="89"/>
      <c r="F1094" s="107" t="str">
        <f t="shared" si="964"/>
        <v>000 Veh Miles</v>
      </c>
      <c r="G1094" s="173"/>
      <c r="H1094" s="173"/>
      <c r="I1094" s="173"/>
      <c r="J1094" s="173"/>
      <c r="K1094" s="173"/>
      <c r="L1094" s="173"/>
      <c r="M1094" s="173"/>
      <c r="N1094" s="173"/>
      <c r="O1094" s="173"/>
      <c r="P1094" s="173"/>
      <c r="Q1094" s="173"/>
      <c r="R1094" s="173"/>
      <c r="S1094" s="173"/>
      <c r="T1094" s="173"/>
      <c r="U1094" s="173"/>
      <c r="V1094" s="173"/>
      <c r="W1094" s="173"/>
      <c r="X1094" s="173"/>
      <c r="Y1094" s="173"/>
      <c r="Z1094" s="173"/>
      <c r="AA1094" s="173"/>
      <c r="AB1094" s="173"/>
      <c r="AC1094" s="174"/>
      <c r="AE1094" s="533"/>
      <c r="AG1094" s="533"/>
      <c r="AI1094" s="533"/>
      <c r="AK1094" s="202"/>
    </row>
    <row r="1095" spans="4:37" ht="12.75" customHeight="1" outlineLevel="1">
      <c r="D1095" s="106" t="str">
        <f>'Line Items'!D998</f>
        <v>[Rolling Stock - Vehicles Line 37]</v>
      </c>
      <c r="E1095" s="89"/>
      <c r="F1095" s="107" t="str">
        <f t="shared" si="964"/>
        <v>000 Veh Miles</v>
      </c>
      <c r="G1095" s="173"/>
      <c r="H1095" s="173"/>
      <c r="I1095" s="173"/>
      <c r="J1095" s="173"/>
      <c r="K1095" s="173"/>
      <c r="L1095" s="173"/>
      <c r="M1095" s="173"/>
      <c r="N1095" s="173"/>
      <c r="O1095" s="173"/>
      <c r="P1095" s="173"/>
      <c r="Q1095" s="173"/>
      <c r="R1095" s="173"/>
      <c r="S1095" s="173"/>
      <c r="T1095" s="173"/>
      <c r="U1095" s="173"/>
      <c r="V1095" s="173"/>
      <c r="W1095" s="173"/>
      <c r="X1095" s="173"/>
      <c r="Y1095" s="173"/>
      <c r="Z1095" s="173"/>
      <c r="AA1095" s="173"/>
      <c r="AB1095" s="173"/>
      <c r="AC1095" s="174"/>
      <c r="AE1095" s="533"/>
      <c r="AG1095" s="533"/>
      <c r="AI1095" s="533"/>
      <c r="AK1095" s="202"/>
    </row>
    <row r="1096" spans="4:37" ht="12.75" customHeight="1" outlineLevel="1">
      <c r="D1096" s="106" t="str">
        <f>'Line Items'!D999</f>
        <v>[Rolling Stock - Vehicles Line 38]</v>
      </c>
      <c r="E1096" s="89"/>
      <c r="F1096" s="107" t="str">
        <f t="shared" si="964"/>
        <v>000 Veh Miles</v>
      </c>
      <c r="G1096" s="173"/>
      <c r="H1096" s="173"/>
      <c r="I1096" s="173"/>
      <c r="J1096" s="173"/>
      <c r="K1096" s="173"/>
      <c r="L1096" s="173"/>
      <c r="M1096" s="173"/>
      <c r="N1096" s="173"/>
      <c r="O1096" s="173"/>
      <c r="P1096" s="173"/>
      <c r="Q1096" s="173"/>
      <c r="R1096" s="173"/>
      <c r="S1096" s="173"/>
      <c r="T1096" s="173"/>
      <c r="U1096" s="173"/>
      <c r="V1096" s="173"/>
      <c r="W1096" s="173"/>
      <c r="X1096" s="173"/>
      <c r="Y1096" s="173"/>
      <c r="Z1096" s="173"/>
      <c r="AA1096" s="173"/>
      <c r="AB1096" s="173"/>
      <c r="AC1096" s="174"/>
      <c r="AE1096" s="533"/>
      <c r="AG1096" s="533"/>
      <c r="AI1096" s="533"/>
      <c r="AK1096" s="202"/>
    </row>
    <row r="1097" spans="4:37" ht="12.75" customHeight="1" outlineLevel="1">
      <c r="D1097" s="106" t="str">
        <f>'Line Items'!D1000</f>
        <v>[Rolling Stock - Vehicles Line 39]</v>
      </c>
      <c r="E1097" s="89"/>
      <c r="F1097" s="107" t="str">
        <f t="shared" si="964"/>
        <v>000 Veh Miles</v>
      </c>
      <c r="G1097" s="173"/>
      <c r="H1097" s="173"/>
      <c r="I1097" s="173"/>
      <c r="J1097" s="173"/>
      <c r="K1097" s="173"/>
      <c r="L1097" s="173"/>
      <c r="M1097" s="173"/>
      <c r="N1097" s="173"/>
      <c r="O1097" s="173"/>
      <c r="P1097" s="173"/>
      <c r="Q1097" s="173"/>
      <c r="R1097" s="173"/>
      <c r="S1097" s="173"/>
      <c r="T1097" s="173"/>
      <c r="U1097" s="173"/>
      <c r="V1097" s="173"/>
      <c r="W1097" s="173"/>
      <c r="X1097" s="173"/>
      <c r="Y1097" s="173"/>
      <c r="Z1097" s="173"/>
      <c r="AA1097" s="173"/>
      <c r="AB1097" s="173"/>
      <c r="AC1097" s="174"/>
      <c r="AE1097" s="533"/>
      <c r="AG1097" s="533"/>
      <c r="AI1097" s="533"/>
      <c r="AK1097" s="202"/>
    </row>
    <row r="1098" spans="4:37" ht="12.75" customHeight="1" outlineLevel="1">
      <c r="D1098" s="106" t="str">
        <f>'Line Items'!D1001</f>
        <v>[Rolling Stock - Vehicles Line 40]</v>
      </c>
      <c r="E1098" s="89"/>
      <c r="F1098" s="107" t="str">
        <f t="shared" si="964"/>
        <v>000 Veh Miles</v>
      </c>
      <c r="G1098" s="173"/>
      <c r="H1098" s="173"/>
      <c r="I1098" s="173"/>
      <c r="J1098" s="173"/>
      <c r="K1098" s="173"/>
      <c r="L1098" s="173"/>
      <c r="M1098" s="173"/>
      <c r="N1098" s="173"/>
      <c r="O1098" s="173"/>
      <c r="P1098" s="173"/>
      <c r="Q1098" s="173"/>
      <c r="R1098" s="173"/>
      <c r="S1098" s="173"/>
      <c r="T1098" s="173"/>
      <c r="U1098" s="173"/>
      <c r="V1098" s="173"/>
      <c r="W1098" s="173"/>
      <c r="X1098" s="173"/>
      <c r="Y1098" s="173"/>
      <c r="Z1098" s="173"/>
      <c r="AA1098" s="173"/>
      <c r="AB1098" s="173"/>
      <c r="AC1098" s="174"/>
      <c r="AE1098" s="533"/>
      <c r="AG1098" s="533"/>
      <c r="AI1098" s="533"/>
      <c r="AK1098" s="202"/>
    </row>
    <row r="1099" spans="4:37" ht="12.75" customHeight="1" outlineLevel="1">
      <c r="D1099" s="106" t="str">
        <f>'Line Items'!D1002</f>
        <v>[Rolling Stock - Vehicles Line 41]</v>
      </c>
      <c r="E1099" s="89"/>
      <c r="F1099" s="107" t="str">
        <f t="shared" si="964"/>
        <v>000 Veh Miles</v>
      </c>
      <c r="G1099" s="173"/>
      <c r="H1099" s="173"/>
      <c r="I1099" s="173"/>
      <c r="J1099" s="173"/>
      <c r="K1099" s="173"/>
      <c r="L1099" s="173"/>
      <c r="M1099" s="173"/>
      <c r="N1099" s="173"/>
      <c r="O1099" s="173"/>
      <c r="P1099" s="173"/>
      <c r="Q1099" s="173"/>
      <c r="R1099" s="173"/>
      <c r="S1099" s="173"/>
      <c r="T1099" s="173"/>
      <c r="U1099" s="173"/>
      <c r="V1099" s="173"/>
      <c r="W1099" s="173"/>
      <c r="X1099" s="173"/>
      <c r="Y1099" s="173"/>
      <c r="Z1099" s="173"/>
      <c r="AA1099" s="173"/>
      <c r="AB1099" s="173"/>
      <c r="AC1099" s="174"/>
      <c r="AE1099" s="533"/>
      <c r="AG1099" s="533"/>
      <c r="AI1099" s="533"/>
      <c r="AK1099" s="202"/>
    </row>
    <row r="1100" spans="4:37" ht="12.75" customHeight="1" outlineLevel="1">
      <c r="D1100" s="106" t="str">
        <f>'Line Items'!D1003</f>
        <v>[Rolling Stock - Vehicles Line 42]</v>
      </c>
      <c r="E1100" s="89"/>
      <c r="F1100" s="107" t="str">
        <f t="shared" si="964"/>
        <v>000 Veh Miles</v>
      </c>
      <c r="G1100" s="173"/>
      <c r="H1100" s="173"/>
      <c r="I1100" s="173"/>
      <c r="J1100" s="173"/>
      <c r="K1100" s="173"/>
      <c r="L1100" s="173"/>
      <c r="M1100" s="173"/>
      <c r="N1100" s="173"/>
      <c r="O1100" s="173"/>
      <c r="P1100" s="173"/>
      <c r="Q1100" s="173"/>
      <c r="R1100" s="173"/>
      <c r="S1100" s="173"/>
      <c r="T1100" s="173"/>
      <c r="U1100" s="173"/>
      <c r="V1100" s="173"/>
      <c r="W1100" s="173"/>
      <c r="X1100" s="173"/>
      <c r="Y1100" s="173"/>
      <c r="Z1100" s="173"/>
      <c r="AA1100" s="173"/>
      <c r="AB1100" s="173"/>
      <c r="AC1100" s="174"/>
      <c r="AE1100" s="533"/>
      <c r="AG1100" s="533"/>
      <c r="AI1100" s="533"/>
      <c r="AK1100" s="202"/>
    </row>
    <row r="1101" spans="4:37" ht="12.75" customHeight="1" outlineLevel="1">
      <c r="D1101" s="106" t="str">
        <f>'Line Items'!D1004</f>
        <v>[Rolling Stock - Vehicles Line 43]</v>
      </c>
      <c r="E1101" s="89"/>
      <c r="F1101" s="107" t="str">
        <f t="shared" si="964"/>
        <v>000 Veh Miles</v>
      </c>
      <c r="G1101" s="173"/>
      <c r="H1101" s="173"/>
      <c r="I1101" s="173"/>
      <c r="J1101" s="173"/>
      <c r="K1101" s="173"/>
      <c r="L1101" s="173"/>
      <c r="M1101" s="173"/>
      <c r="N1101" s="173"/>
      <c r="O1101" s="173"/>
      <c r="P1101" s="173"/>
      <c r="Q1101" s="173"/>
      <c r="R1101" s="173"/>
      <c r="S1101" s="173"/>
      <c r="T1101" s="173"/>
      <c r="U1101" s="173"/>
      <c r="V1101" s="173"/>
      <c r="W1101" s="173"/>
      <c r="X1101" s="173"/>
      <c r="Y1101" s="173"/>
      <c r="Z1101" s="173"/>
      <c r="AA1101" s="173"/>
      <c r="AB1101" s="173"/>
      <c r="AC1101" s="174"/>
      <c r="AE1101" s="533"/>
      <c r="AG1101" s="533"/>
      <c r="AI1101" s="533"/>
      <c r="AK1101" s="202"/>
    </row>
    <row r="1102" spans="4:37" ht="12.75" customHeight="1" outlineLevel="1">
      <c r="D1102" s="106" t="str">
        <f>'Line Items'!D1005</f>
        <v>[Rolling Stock - Vehicles Line 44]</v>
      </c>
      <c r="E1102" s="89"/>
      <c r="F1102" s="107" t="str">
        <f t="shared" si="964"/>
        <v>000 Veh Miles</v>
      </c>
      <c r="G1102" s="173"/>
      <c r="H1102" s="173"/>
      <c r="I1102" s="173"/>
      <c r="J1102" s="173"/>
      <c r="K1102" s="173"/>
      <c r="L1102" s="173"/>
      <c r="M1102" s="173"/>
      <c r="N1102" s="173"/>
      <c r="O1102" s="173"/>
      <c r="P1102" s="173"/>
      <c r="Q1102" s="173"/>
      <c r="R1102" s="173"/>
      <c r="S1102" s="173"/>
      <c r="T1102" s="173"/>
      <c r="U1102" s="173"/>
      <c r="V1102" s="173"/>
      <c r="W1102" s="173"/>
      <c r="X1102" s="173"/>
      <c r="Y1102" s="173"/>
      <c r="Z1102" s="173"/>
      <c r="AA1102" s="173"/>
      <c r="AB1102" s="173"/>
      <c r="AC1102" s="174"/>
      <c r="AE1102" s="533"/>
      <c r="AG1102" s="533"/>
      <c r="AI1102" s="533"/>
      <c r="AK1102" s="202"/>
    </row>
    <row r="1103" spans="4:37" ht="12.75" customHeight="1" outlineLevel="1">
      <c r="D1103" s="106" t="str">
        <f>'Line Items'!D1006</f>
        <v>[Rolling Stock - Vehicles Line 45]</v>
      </c>
      <c r="E1103" s="89"/>
      <c r="F1103" s="107" t="str">
        <f t="shared" si="964"/>
        <v>000 Veh Miles</v>
      </c>
      <c r="G1103" s="173"/>
      <c r="H1103" s="173"/>
      <c r="I1103" s="173"/>
      <c r="J1103" s="173"/>
      <c r="K1103" s="173"/>
      <c r="L1103" s="173"/>
      <c r="M1103" s="173"/>
      <c r="N1103" s="173"/>
      <c r="O1103" s="173"/>
      <c r="P1103" s="173"/>
      <c r="Q1103" s="173"/>
      <c r="R1103" s="173"/>
      <c r="S1103" s="173"/>
      <c r="T1103" s="173"/>
      <c r="U1103" s="173"/>
      <c r="V1103" s="173"/>
      <c r="W1103" s="173"/>
      <c r="X1103" s="173"/>
      <c r="Y1103" s="173"/>
      <c r="Z1103" s="173"/>
      <c r="AA1103" s="173"/>
      <c r="AB1103" s="173"/>
      <c r="AC1103" s="174"/>
      <c r="AE1103" s="533"/>
      <c r="AG1103" s="533"/>
      <c r="AI1103" s="533"/>
      <c r="AK1103" s="202"/>
    </row>
    <row r="1104" spans="4:37" ht="12.75" customHeight="1" outlineLevel="1">
      <c r="D1104" s="106" t="str">
        <f>'Line Items'!D1007</f>
        <v>[Rolling Stock - Vehicles Line 46]</v>
      </c>
      <c r="E1104" s="89"/>
      <c r="F1104" s="107" t="str">
        <f t="shared" si="964"/>
        <v>000 Veh Miles</v>
      </c>
      <c r="G1104" s="173"/>
      <c r="H1104" s="173"/>
      <c r="I1104" s="173"/>
      <c r="J1104" s="173"/>
      <c r="K1104" s="173"/>
      <c r="L1104" s="173"/>
      <c r="M1104" s="173"/>
      <c r="N1104" s="173"/>
      <c r="O1104" s="173"/>
      <c r="P1104" s="173"/>
      <c r="Q1104" s="173"/>
      <c r="R1104" s="173"/>
      <c r="S1104" s="173"/>
      <c r="T1104" s="173"/>
      <c r="U1104" s="173"/>
      <c r="V1104" s="173"/>
      <c r="W1104" s="173"/>
      <c r="X1104" s="173"/>
      <c r="Y1104" s="173"/>
      <c r="Z1104" s="173"/>
      <c r="AA1104" s="173"/>
      <c r="AB1104" s="173"/>
      <c r="AC1104" s="174"/>
      <c r="AE1104" s="533"/>
      <c r="AG1104" s="533"/>
      <c r="AI1104" s="533"/>
      <c r="AK1104" s="202"/>
    </row>
    <row r="1105" spans="4:37" ht="12.75" customHeight="1" outlineLevel="1">
      <c r="D1105" s="106" t="str">
        <f>'Line Items'!D1008</f>
        <v>[Rolling Stock - Vehicles Line 47]</v>
      </c>
      <c r="E1105" s="89"/>
      <c r="F1105" s="107" t="str">
        <f t="shared" si="964"/>
        <v>000 Veh Miles</v>
      </c>
      <c r="G1105" s="173"/>
      <c r="H1105" s="173"/>
      <c r="I1105" s="173"/>
      <c r="J1105" s="173"/>
      <c r="K1105" s="173"/>
      <c r="L1105" s="173"/>
      <c r="M1105" s="173"/>
      <c r="N1105" s="173"/>
      <c r="O1105" s="173"/>
      <c r="P1105" s="173"/>
      <c r="Q1105" s="173"/>
      <c r="R1105" s="173"/>
      <c r="S1105" s="173"/>
      <c r="T1105" s="173"/>
      <c r="U1105" s="173"/>
      <c r="V1105" s="173"/>
      <c r="W1105" s="173"/>
      <c r="X1105" s="173"/>
      <c r="Y1105" s="173"/>
      <c r="Z1105" s="173"/>
      <c r="AA1105" s="173"/>
      <c r="AB1105" s="173"/>
      <c r="AC1105" s="174"/>
      <c r="AE1105" s="533"/>
      <c r="AG1105" s="533"/>
      <c r="AI1105" s="533"/>
      <c r="AK1105" s="202"/>
    </row>
    <row r="1106" spans="4:37" ht="12.75" customHeight="1" outlineLevel="1">
      <c r="D1106" s="106" t="str">
        <f>'Line Items'!D1009</f>
        <v>[Rolling Stock - Vehicles Line 48]</v>
      </c>
      <c r="E1106" s="89"/>
      <c r="F1106" s="107" t="str">
        <f t="shared" si="964"/>
        <v>000 Veh Miles</v>
      </c>
      <c r="G1106" s="173"/>
      <c r="H1106" s="173"/>
      <c r="I1106" s="173"/>
      <c r="J1106" s="173"/>
      <c r="K1106" s="173"/>
      <c r="L1106" s="173"/>
      <c r="M1106" s="173"/>
      <c r="N1106" s="173"/>
      <c r="O1106" s="173"/>
      <c r="P1106" s="173"/>
      <c r="Q1106" s="173"/>
      <c r="R1106" s="173"/>
      <c r="S1106" s="173"/>
      <c r="T1106" s="173"/>
      <c r="U1106" s="173"/>
      <c r="V1106" s="173"/>
      <c r="W1106" s="173"/>
      <c r="X1106" s="173"/>
      <c r="Y1106" s="173"/>
      <c r="Z1106" s="173"/>
      <c r="AA1106" s="173"/>
      <c r="AB1106" s="173"/>
      <c r="AC1106" s="174"/>
      <c r="AE1106" s="533"/>
      <c r="AG1106" s="533"/>
      <c r="AI1106" s="533"/>
      <c r="AK1106" s="202"/>
    </row>
    <row r="1107" spans="4:37" ht="12.75" customHeight="1" outlineLevel="1">
      <c r="D1107" s="106" t="str">
        <f>'Line Items'!D1010</f>
        <v>[Rolling Stock - Vehicles Line 49]</v>
      </c>
      <c r="E1107" s="89"/>
      <c r="F1107" s="107" t="str">
        <f t="shared" si="964"/>
        <v>000 Veh Miles</v>
      </c>
      <c r="G1107" s="173"/>
      <c r="H1107" s="173"/>
      <c r="I1107" s="173"/>
      <c r="J1107" s="173"/>
      <c r="K1107" s="173"/>
      <c r="L1107" s="173"/>
      <c r="M1107" s="173"/>
      <c r="N1107" s="173"/>
      <c r="O1107" s="173"/>
      <c r="P1107" s="173"/>
      <c r="Q1107" s="173"/>
      <c r="R1107" s="173"/>
      <c r="S1107" s="173"/>
      <c r="T1107" s="173"/>
      <c r="U1107" s="173"/>
      <c r="V1107" s="173"/>
      <c r="W1107" s="173"/>
      <c r="X1107" s="173"/>
      <c r="Y1107" s="173"/>
      <c r="Z1107" s="173"/>
      <c r="AA1107" s="173"/>
      <c r="AB1107" s="173"/>
      <c r="AC1107" s="174"/>
      <c r="AE1107" s="533"/>
      <c r="AG1107" s="533"/>
      <c r="AI1107" s="533"/>
      <c r="AK1107" s="202"/>
    </row>
    <row r="1108" spans="4:37" ht="12.75" customHeight="1" outlineLevel="1">
      <c r="D1108" s="106" t="str">
        <f>'Line Items'!D1011</f>
        <v>[Rolling Stock - Vehicles Line 50]</v>
      </c>
      <c r="E1108" s="89"/>
      <c r="F1108" s="107" t="str">
        <f t="shared" si="964"/>
        <v>000 Veh Miles</v>
      </c>
      <c r="G1108" s="173"/>
      <c r="H1108" s="173"/>
      <c r="I1108" s="173"/>
      <c r="J1108" s="173"/>
      <c r="K1108" s="173"/>
      <c r="L1108" s="173"/>
      <c r="M1108" s="173"/>
      <c r="N1108" s="173"/>
      <c r="O1108" s="173"/>
      <c r="P1108" s="173"/>
      <c r="Q1108" s="173"/>
      <c r="R1108" s="173"/>
      <c r="S1108" s="173"/>
      <c r="T1108" s="173"/>
      <c r="U1108" s="173"/>
      <c r="V1108" s="173"/>
      <c r="W1108" s="173"/>
      <c r="X1108" s="173"/>
      <c r="Y1108" s="173"/>
      <c r="Z1108" s="173"/>
      <c r="AA1108" s="173"/>
      <c r="AB1108" s="173"/>
      <c r="AC1108" s="174"/>
      <c r="AE1108" s="533"/>
      <c r="AG1108" s="533"/>
      <c r="AI1108" s="533"/>
      <c r="AK1108" s="202"/>
    </row>
    <row r="1109" spans="4:37" ht="12.75" customHeight="1" outlineLevel="1">
      <c r="D1109" s="106" t="str">
        <f>'Line Items'!D1012</f>
        <v>[Rolling Stock - Vehicles Line 51]</v>
      </c>
      <c r="E1109" s="89"/>
      <c r="F1109" s="107" t="str">
        <f t="shared" si="964"/>
        <v>000 Veh Miles</v>
      </c>
      <c r="G1109" s="173"/>
      <c r="H1109" s="173"/>
      <c r="I1109" s="173"/>
      <c r="J1109" s="173"/>
      <c r="K1109" s="173"/>
      <c r="L1109" s="173"/>
      <c r="M1109" s="173"/>
      <c r="N1109" s="173"/>
      <c r="O1109" s="173"/>
      <c r="P1109" s="173"/>
      <c r="Q1109" s="173"/>
      <c r="R1109" s="173"/>
      <c r="S1109" s="173"/>
      <c r="T1109" s="173"/>
      <c r="U1109" s="173"/>
      <c r="V1109" s="173"/>
      <c r="W1109" s="173"/>
      <c r="X1109" s="173"/>
      <c r="Y1109" s="173"/>
      <c r="Z1109" s="173"/>
      <c r="AA1109" s="173"/>
      <c r="AB1109" s="173"/>
      <c r="AC1109" s="174"/>
      <c r="AE1109" s="533"/>
      <c r="AG1109" s="533"/>
      <c r="AI1109" s="533"/>
      <c r="AK1109" s="202"/>
    </row>
    <row r="1110" spans="4:37" ht="12.75" customHeight="1" outlineLevel="1">
      <c r="D1110" s="106" t="str">
        <f>'Line Items'!D1013</f>
        <v>[Rolling Stock - Vehicles Line 52]</v>
      </c>
      <c r="E1110" s="89"/>
      <c r="F1110" s="107" t="str">
        <f t="shared" si="964"/>
        <v>000 Veh Miles</v>
      </c>
      <c r="G1110" s="173"/>
      <c r="H1110" s="173"/>
      <c r="I1110" s="173"/>
      <c r="J1110" s="173"/>
      <c r="K1110" s="173"/>
      <c r="L1110" s="173"/>
      <c r="M1110" s="173"/>
      <c r="N1110" s="173"/>
      <c r="O1110" s="173"/>
      <c r="P1110" s="173"/>
      <c r="Q1110" s="173"/>
      <c r="R1110" s="173"/>
      <c r="S1110" s="173"/>
      <c r="T1110" s="173"/>
      <c r="U1110" s="173"/>
      <c r="V1110" s="173"/>
      <c r="W1110" s="173"/>
      <c r="X1110" s="173"/>
      <c r="Y1110" s="173"/>
      <c r="Z1110" s="173"/>
      <c r="AA1110" s="173"/>
      <c r="AB1110" s="173"/>
      <c r="AC1110" s="174"/>
      <c r="AE1110" s="533"/>
      <c r="AG1110" s="533"/>
      <c r="AI1110" s="533"/>
      <c r="AK1110" s="202"/>
    </row>
    <row r="1111" spans="4:37" ht="12.75" customHeight="1" outlineLevel="1">
      <c r="D1111" s="106" t="str">
        <f>'Line Items'!D1014</f>
        <v>[Rolling Stock - Vehicles Line 53]</v>
      </c>
      <c r="E1111" s="89"/>
      <c r="F1111" s="107" t="str">
        <f t="shared" si="964"/>
        <v>000 Veh Miles</v>
      </c>
      <c r="G1111" s="173"/>
      <c r="H1111" s="173"/>
      <c r="I1111" s="173"/>
      <c r="J1111" s="173"/>
      <c r="K1111" s="173"/>
      <c r="L1111" s="173"/>
      <c r="M1111" s="173"/>
      <c r="N1111" s="173"/>
      <c r="O1111" s="173"/>
      <c r="P1111" s="173"/>
      <c r="Q1111" s="173"/>
      <c r="R1111" s="173"/>
      <c r="S1111" s="173"/>
      <c r="T1111" s="173"/>
      <c r="U1111" s="173"/>
      <c r="V1111" s="173"/>
      <c r="W1111" s="173"/>
      <c r="X1111" s="173"/>
      <c r="Y1111" s="173"/>
      <c r="Z1111" s="173"/>
      <c r="AA1111" s="173"/>
      <c r="AB1111" s="173"/>
      <c r="AC1111" s="174"/>
      <c r="AE1111" s="533"/>
      <c r="AG1111" s="533"/>
      <c r="AI1111" s="533"/>
      <c r="AK1111" s="202"/>
    </row>
    <row r="1112" spans="4:37" ht="12.75" customHeight="1" outlineLevel="1">
      <c r="D1112" s="106" t="str">
        <f>'Line Items'!D1015</f>
        <v>[Rolling Stock - Vehicles Line 54]</v>
      </c>
      <c r="E1112" s="89"/>
      <c r="F1112" s="107" t="str">
        <f t="shared" si="964"/>
        <v>000 Veh Miles</v>
      </c>
      <c r="G1112" s="173"/>
      <c r="H1112" s="173"/>
      <c r="I1112" s="173"/>
      <c r="J1112" s="173"/>
      <c r="K1112" s="173"/>
      <c r="L1112" s="173"/>
      <c r="M1112" s="173"/>
      <c r="N1112" s="173"/>
      <c r="O1112" s="173"/>
      <c r="P1112" s="173"/>
      <c r="Q1112" s="173"/>
      <c r="R1112" s="173"/>
      <c r="S1112" s="173"/>
      <c r="T1112" s="173"/>
      <c r="U1112" s="173"/>
      <c r="V1112" s="173"/>
      <c r="W1112" s="173"/>
      <c r="X1112" s="173"/>
      <c r="Y1112" s="173"/>
      <c r="Z1112" s="173"/>
      <c r="AA1112" s="173"/>
      <c r="AB1112" s="173"/>
      <c r="AC1112" s="174"/>
      <c r="AE1112" s="533"/>
      <c r="AG1112" s="533"/>
      <c r="AI1112" s="533"/>
      <c r="AK1112" s="202"/>
    </row>
    <row r="1113" spans="4:37" ht="12.75" customHeight="1" outlineLevel="1">
      <c r="D1113" s="106" t="str">
        <f>'Line Items'!D1016</f>
        <v>[Rolling Stock - Vehicles Line 55]</v>
      </c>
      <c r="E1113" s="89"/>
      <c r="F1113" s="107" t="str">
        <f t="shared" si="964"/>
        <v>000 Veh Miles</v>
      </c>
      <c r="G1113" s="173"/>
      <c r="H1113" s="173"/>
      <c r="I1113" s="173"/>
      <c r="J1113" s="173"/>
      <c r="K1113" s="173"/>
      <c r="L1113" s="173"/>
      <c r="M1113" s="173"/>
      <c r="N1113" s="173"/>
      <c r="O1113" s="173"/>
      <c r="P1113" s="173"/>
      <c r="Q1113" s="173"/>
      <c r="R1113" s="173"/>
      <c r="S1113" s="173"/>
      <c r="T1113" s="173"/>
      <c r="U1113" s="173"/>
      <c r="V1113" s="173"/>
      <c r="W1113" s="173"/>
      <c r="X1113" s="173"/>
      <c r="Y1113" s="173"/>
      <c r="Z1113" s="173"/>
      <c r="AA1113" s="173"/>
      <c r="AB1113" s="173"/>
      <c r="AC1113" s="174"/>
      <c r="AE1113" s="533"/>
      <c r="AG1113" s="533"/>
      <c r="AI1113" s="533"/>
      <c r="AK1113" s="202"/>
    </row>
    <row r="1114" spans="4:37" ht="12.75" customHeight="1" outlineLevel="1">
      <c r="D1114" s="106" t="str">
        <f>'Line Items'!D1017</f>
        <v>[Rolling Stock - Vehicles Line 56]</v>
      </c>
      <c r="E1114" s="89"/>
      <c r="F1114" s="107" t="str">
        <f t="shared" si="964"/>
        <v>000 Veh Miles</v>
      </c>
      <c r="G1114" s="173"/>
      <c r="H1114" s="173"/>
      <c r="I1114" s="173"/>
      <c r="J1114" s="173"/>
      <c r="K1114" s="173"/>
      <c r="L1114" s="173"/>
      <c r="M1114" s="173"/>
      <c r="N1114" s="173"/>
      <c r="O1114" s="173"/>
      <c r="P1114" s="173"/>
      <c r="Q1114" s="173"/>
      <c r="R1114" s="173"/>
      <c r="S1114" s="173"/>
      <c r="T1114" s="173"/>
      <c r="U1114" s="173"/>
      <c r="V1114" s="173"/>
      <c r="W1114" s="173"/>
      <c r="X1114" s="173"/>
      <c r="Y1114" s="173"/>
      <c r="Z1114" s="173"/>
      <c r="AA1114" s="173"/>
      <c r="AB1114" s="173"/>
      <c r="AC1114" s="174"/>
      <c r="AE1114" s="533"/>
      <c r="AG1114" s="533"/>
      <c r="AI1114" s="533"/>
      <c r="AK1114" s="202"/>
    </row>
    <row r="1115" spans="4:37" ht="12.75" customHeight="1" outlineLevel="1">
      <c r="D1115" s="106" t="str">
        <f>'Line Items'!D1018</f>
        <v>[Rolling Stock - Vehicles Line 57]</v>
      </c>
      <c r="E1115" s="89"/>
      <c r="F1115" s="107" t="str">
        <f t="shared" si="964"/>
        <v>000 Veh Miles</v>
      </c>
      <c r="G1115" s="173"/>
      <c r="H1115" s="173"/>
      <c r="I1115" s="173"/>
      <c r="J1115" s="173"/>
      <c r="K1115" s="173"/>
      <c r="L1115" s="173"/>
      <c r="M1115" s="173"/>
      <c r="N1115" s="173"/>
      <c r="O1115" s="173"/>
      <c r="P1115" s="173"/>
      <c r="Q1115" s="173"/>
      <c r="R1115" s="173"/>
      <c r="S1115" s="173"/>
      <c r="T1115" s="173"/>
      <c r="U1115" s="173"/>
      <c r="V1115" s="173"/>
      <c r="W1115" s="173"/>
      <c r="X1115" s="173"/>
      <c r="Y1115" s="173"/>
      <c r="Z1115" s="173"/>
      <c r="AA1115" s="173"/>
      <c r="AB1115" s="173"/>
      <c r="AC1115" s="174"/>
      <c r="AE1115" s="533"/>
      <c r="AG1115" s="533"/>
      <c r="AI1115" s="533"/>
      <c r="AK1115" s="202"/>
    </row>
    <row r="1116" spans="4:37" ht="12.75" customHeight="1" outlineLevel="1">
      <c r="D1116" s="106" t="str">
        <f>'Line Items'!D1019</f>
        <v>[Rolling Stock - Vehicles Line 58]</v>
      </c>
      <c r="E1116" s="89"/>
      <c r="F1116" s="107" t="str">
        <f t="shared" si="964"/>
        <v>000 Veh Miles</v>
      </c>
      <c r="G1116" s="173"/>
      <c r="H1116" s="173"/>
      <c r="I1116" s="173"/>
      <c r="J1116" s="173"/>
      <c r="K1116" s="173"/>
      <c r="L1116" s="173"/>
      <c r="M1116" s="173"/>
      <c r="N1116" s="173"/>
      <c r="O1116" s="173"/>
      <c r="P1116" s="173"/>
      <c r="Q1116" s="173"/>
      <c r="R1116" s="173"/>
      <c r="S1116" s="173"/>
      <c r="T1116" s="173"/>
      <c r="U1116" s="173"/>
      <c r="V1116" s="173"/>
      <c r="W1116" s="173"/>
      <c r="X1116" s="173"/>
      <c r="Y1116" s="173"/>
      <c r="Z1116" s="173"/>
      <c r="AA1116" s="173"/>
      <c r="AB1116" s="173"/>
      <c r="AC1116" s="174"/>
      <c r="AE1116" s="533"/>
      <c r="AG1116" s="533"/>
      <c r="AI1116" s="533"/>
      <c r="AK1116" s="202"/>
    </row>
    <row r="1117" spans="4:37" ht="12.75" customHeight="1" outlineLevel="1">
      <c r="D1117" s="106" t="str">
        <f>'Line Items'!D1020</f>
        <v>[Rolling Stock - Vehicles Line 59]</v>
      </c>
      <c r="E1117" s="89"/>
      <c r="F1117" s="107" t="str">
        <f t="shared" si="964"/>
        <v>000 Veh Miles</v>
      </c>
      <c r="G1117" s="173"/>
      <c r="H1117" s="173"/>
      <c r="I1117" s="173"/>
      <c r="J1117" s="173"/>
      <c r="K1117" s="173"/>
      <c r="L1117" s="173"/>
      <c r="M1117" s="173"/>
      <c r="N1117" s="173"/>
      <c r="O1117" s="173"/>
      <c r="P1117" s="173"/>
      <c r="Q1117" s="173"/>
      <c r="R1117" s="173"/>
      <c r="S1117" s="173"/>
      <c r="T1117" s="173"/>
      <c r="U1117" s="173"/>
      <c r="V1117" s="173"/>
      <c r="W1117" s="173"/>
      <c r="X1117" s="173"/>
      <c r="Y1117" s="173"/>
      <c r="Z1117" s="173"/>
      <c r="AA1117" s="173"/>
      <c r="AB1117" s="173"/>
      <c r="AC1117" s="174"/>
      <c r="AE1117" s="533"/>
      <c r="AG1117" s="533"/>
      <c r="AI1117" s="533"/>
      <c r="AK1117" s="202"/>
    </row>
    <row r="1118" spans="4:37" ht="12.75" customHeight="1" outlineLevel="1">
      <c r="D1118" s="117" t="str">
        <f>'Line Items'!D1021</f>
        <v>[Rolling Stock - Vehicles Line 60]</v>
      </c>
      <c r="E1118" s="175"/>
      <c r="F1118" s="118" t="str">
        <f>F1117</f>
        <v>000 Veh Miles</v>
      </c>
      <c r="G1118" s="176"/>
      <c r="H1118" s="176"/>
      <c r="I1118" s="176"/>
      <c r="J1118" s="176"/>
      <c r="K1118" s="176"/>
      <c r="L1118" s="176"/>
      <c r="M1118" s="176"/>
      <c r="N1118" s="176"/>
      <c r="O1118" s="176"/>
      <c r="P1118" s="176"/>
      <c r="Q1118" s="176"/>
      <c r="R1118" s="176"/>
      <c r="S1118" s="176"/>
      <c r="T1118" s="176"/>
      <c r="U1118" s="176"/>
      <c r="V1118" s="176"/>
      <c r="W1118" s="176"/>
      <c r="X1118" s="176"/>
      <c r="Y1118" s="176"/>
      <c r="Z1118" s="176"/>
      <c r="AA1118" s="176"/>
      <c r="AB1118" s="176"/>
      <c r="AC1118" s="177"/>
      <c r="AE1118" s="534"/>
      <c r="AG1118" s="534"/>
      <c r="AI1118" s="534"/>
      <c r="AK1118" s="195"/>
    </row>
    <row r="1119" spans="4:37" ht="12.75" customHeight="1" outlineLevel="1">
      <c r="G1119" s="90"/>
      <c r="H1119" s="90"/>
      <c r="I1119" s="90"/>
      <c r="J1119" s="90"/>
      <c r="K1119" s="90"/>
      <c r="L1119" s="90"/>
      <c r="M1119" s="90"/>
      <c r="N1119" s="90"/>
      <c r="O1119" s="90"/>
      <c r="P1119" s="90"/>
      <c r="Q1119" s="90"/>
      <c r="R1119" s="90"/>
      <c r="S1119" s="90"/>
      <c r="T1119" s="90"/>
      <c r="U1119" s="90"/>
      <c r="V1119" s="90"/>
      <c r="W1119" s="90"/>
      <c r="X1119" s="90"/>
      <c r="Y1119" s="90"/>
      <c r="Z1119" s="90"/>
      <c r="AA1119" s="90"/>
      <c r="AB1119" s="90"/>
      <c r="AC1119" s="90"/>
      <c r="AE1119" s="90"/>
      <c r="AG1119" s="90"/>
      <c r="AI1119" s="90"/>
    </row>
    <row r="1120" spans="4:37" ht="12.75" customHeight="1" outlineLevel="1">
      <c r="D1120" s="216" t="str">
        <f>"Total "&amp;B1057</f>
        <v>Total AC (OLE) Mileage</v>
      </c>
      <c r="E1120" s="217"/>
      <c r="F1120" s="218" t="str">
        <f>F1118</f>
        <v>000 Veh Miles</v>
      </c>
      <c r="G1120" s="219">
        <f t="shared" ref="G1120:AB1120" si="965">SUM(G1059:G1118)</f>
        <v>0</v>
      </c>
      <c r="H1120" s="219">
        <f t="shared" si="965"/>
        <v>0</v>
      </c>
      <c r="I1120" s="219">
        <f t="shared" si="965"/>
        <v>0</v>
      </c>
      <c r="J1120" s="219">
        <f t="shared" si="965"/>
        <v>0</v>
      </c>
      <c r="K1120" s="219">
        <f t="shared" si="965"/>
        <v>0</v>
      </c>
      <c r="L1120" s="219">
        <f t="shared" si="965"/>
        <v>0</v>
      </c>
      <c r="M1120" s="219">
        <f t="shared" si="965"/>
        <v>0</v>
      </c>
      <c r="N1120" s="219">
        <f t="shared" si="965"/>
        <v>0</v>
      </c>
      <c r="O1120" s="219">
        <f t="shared" si="965"/>
        <v>0</v>
      </c>
      <c r="P1120" s="219">
        <f t="shared" si="965"/>
        <v>0</v>
      </c>
      <c r="Q1120" s="219">
        <f t="shared" si="965"/>
        <v>0</v>
      </c>
      <c r="R1120" s="219">
        <f t="shared" si="965"/>
        <v>0</v>
      </c>
      <c r="S1120" s="219">
        <f t="shared" si="965"/>
        <v>0</v>
      </c>
      <c r="T1120" s="219">
        <f t="shared" si="965"/>
        <v>0</v>
      </c>
      <c r="U1120" s="219">
        <f t="shared" si="965"/>
        <v>0</v>
      </c>
      <c r="V1120" s="219">
        <f t="shared" si="965"/>
        <v>0</v>
      </c>
      <c r="W1120" s="219">
        <f t="shared" si="965"/>
        <v>0</v>
      </c>
      <c r="X1120" s="219">
        <f t="shared" si="965"/>
        <v>0</v>
      </c>
      <c r="Y1120" s="219">
        <f t="shared" si="965"/>
        <v>0</v>
      </c>
      <c r="Z1120" s="219">
        <f t="shared" si="965"/>
        <v>0</v>
      </c>
      <c r="AA1120" s="219">
        <f t="shared" si="965"/>
        <v>0</v>
      </c>
      <c r="AB1120" s="219">
        <f t="shared" si="965"/>
        <v>0</v>
      </c>
      <c r="AC1120" s="220">
        <f t="shared" ref="AC1120" si="966">SUM(AC1059:AC1118)</f>
        <v>0</v>
      </c>
      <c r="AE1120" s="535">
        <f t="shared" ref="AE1120" si="967">SUM(AE1059:AE1118)</f>
        <v>0</v>
      </c>
      <c r="AG1120" s="535">
        <f t="shared" ref="AG1120:AI1120" si="968">SUM(AG1059:AG1118)</f>
        <v>0</v>
      </c>
      <c r="AI1120" s="535">
        <f t="shared" si="968"/>
        <v>0</v>
      </c>
      <c r="AK1120" s="222"/>
    </row>
    <row r="1121" spans="2:37">
      <c r="G1121" s="90"/>
      <c r="H1121" s="90"/>
      <c r="I1121" s="90"/>
      <c r="J1121" s="90"/>
      <c r="K1121" s="90"/>
      <c r="L1121" s="90"/>
      <c r="M1121" s="90"/>
      <c r="N1121" s="90"/>
      <c r="O1121" s="90"/>
      <c r="P1121" s="90"/>
      <c r="Q1121" s="90"/>
      <c r="R1121" s="90"/>
      <c r="S1121" s="90"/>
      <c r="T1121" s="90"/>
      <c r="U1121" s="90"/>
      <c r="V1121" s="90"/>
      <c r="W1121" s="90"/>
      <c r="X1121" s="90"/>
      <c r="Y1121" s="90"/>
      <c r="Z1121" s="90"/>
      <c r="AA1121" s="90"/>
      <c r="AB1121" s="90"/>
      <c r="AC1121" s="90"/>
      <c r="AE1121" s="90"/>
      <c r="AG1121" s="90"/>
      <c r="AI1121" s="90"/>
      <c r="AK1121" s="431"/>
    </row>
    <row r="1122" spans="2:37">
      <c r="B1122" s="15" t="s">
        <v>1035</v>
      </c>
      <c r="C1122" s="15"/>
      <c r="D1122" s="170"/>
      <c r="E1122" s="170"/>
      <c r="F1122" s="15"/>
      <c r="G1122" s="184"/>
      <c r="H1122" s="184"/>
      <c r="I1122" s="184"/>
      <c r="J1122" s="184"/>
      <c r="K1122" s="184"/>
      <c r="L1122" s="184"/>
      <c r="M1122" s="184"/>
      <c r="N1122" s="184"/>
      <c r="O1122" s="184"/>
      <c r="P1122" s="184"/>
      <c r="Q1122" s="184"/>
      <c r="R1122" s="184"/>
      <c r="S1122" s="184"/>
      <c r="T1122" s="184"/>
      <c r="U1122" s="184"/>
      <c r="V1122" s="184"/>
      <c r="W1122" s="184"/>
      <c r="X1122" s="184"/>
      <c r="Y1122" s="184"/>
      <c r="Z1122" s="184"/>
      <c r="AA1122" s="184"/>
      <c r="AB1122" s="184"/>
      <c r="AC1122" s="184"/>
      <c r="AD1122" s="15"/>
      <c r="AE1122" s="184"/>
      <c r="AF1122" s="15"/>
      <c r="AG1122" s="184"/>
      <c r="AH1122" s="15"/>
      <c r="AI1122" s="184"/>
      <c r="AJ1122" s="15"/>
      <c r="AK1122" s="432"/>
    </row>
    <row r="1123" spans="2:37" ht="12.75" customHeight="1" outlineLevel="1">
      <c r="G1123" s="90"/>
      <c r="H1123" s="90"/>
      <c r="I1123" s="90"/>
      <c r="J1123" s="90"/>
      <c r="K1123" s="90"/>
      <c r="L1123" s="90"/>
      <c r="M1123" s="90"/>
      <c r="N1123" s="90"/>
      <c r="O1123" s="90"/>
      <c r="P1123" s="90"/>
      <c r="Q1123" s="90"/>
      <c r="R1123" s="90"/>
      <c r="S1123" s="90"/>
      <c r="T1123" s="90"/>
      <c r="U1123" s="90"/>
      <c r="V1123" s="90"/>
      <c r="W1123" s="90"/>
      <c r="X1123" s="90"/>
      <c r="Y1123" s="90"/>
      <c r="Z1123" s="90"/>
      <c r="AA1123" s="90"/>
      <c r="AB1123" s="90"/>
      <c r="AC1123" s="90"/>
      <c r="AE1123" s="90"/>
      <c r="AG1123" s="90"/>
      <c r="AI1123" s="90"/>
      <c r="AK1123" s="431"/>
    </row>
    <row r="1124" spans="2:37" ht="12.75" customHeight="1" outlineLevel="1">
      <c r="D1124" s="100" t="str">
        <f>'Line Items'!D962</f>
        <v>ME202 - DMU - Class 150/1 Angel</v>
      </c>
      <c r="E1124" s="85"/>
      <c r="F1124" s="101" t="s">
        <v>468</v>
      </c>
      <c r="G1124" s="171"/>
      <c r="H1124" s="171"/>
      <c r="I1124" s="171"/>
      <c r="J1124" s="171"/>
      <c r="K1124" s="171"/>
      <c r="L1124" s="171"/>
      <c r="M1124" s="171"/>
      <c r="N1124" s="171"/>
      <c r="O1124" s="171"/>
      <c r="P1124" s="171"/>
      <c r="Q1124" s="171"/>
      <c r="R1124" s="171"/>
      <c r="S1124" s="171"/>
      <c r="T1124" s="171"/>
      <c r="U1124" s="171"/>
      <c r="V1124" s="171"/>
      <c r="W1124" s="171"/>
      <c r="X1124" s="171"/>
      <c r="Y1124" s="171"/>
      <c r="Z1124" s="171"/>
      <c r="AA1124" s="171"/>
      <c r="AB1124" s="171"/>
      <c r="AC1124" s="185"/>
      <c r="AE1124" s="532"/>
      <c r="AG1124" s="532"/>
      <c r="AI1124" s="532"/>
      <c r="AK1124" s="427"/>
    </row>
    <row r="1125" spans="2:37" ht="12.75" customHeight="1" outlineLevel="1">
      <c r="D1125" s="106" t="str">
        <f>'Line Items'!D963</f>
        <v>ME203 - DMU - Class 153/1 Porterbrook</v>
      </c>
      <c r="E1125" s="89"/>
      <c r="F1125" s="107" t="str">
        <f t="shared" ref="F1125:F1182" si="969">F1124</f>
        <v>000 Veh Miles</v>
      </c>
      <c r="G1125" s="173"/>
      <c r="H1125" s="173"/>
      <c r="I1125" s="173"/>
      <c r="J1125" s="173"/>
      <c r="K1125" s="173"/>
      <c r="L1125" s="173"/>
      <c r="M1125" s="173"/>
      <c r="N1125" s="173"/>
      <c r="O1125" s="173"/>
      <c r="P1125" s="173"/>
      <c r="Q1125" s="173"/>
      <c r="R1125" s="173"/>
      <c r="S1125" s="173"/>
      <c r="T1125" s="173"/>
      <c r="U1125" s="173"/>
      <c r="V1125" s="173"/>
      <c r="W1125" s="173"/>
      <c r="X1125" s="173"/>
      <c r="Y1125" s="173"/>
      <c r="Z1125" s="173"/>
      <c r="AA1125" s="173"/>
      <c r="AB1125" s="173"/>
      <c r="AC1125" s="174"/>
      <c r="AE1125" s="533"/>
      <c r="AG1125" s="533"/>
      <c r="AI1125" s="533"/>
      <c r="AK1125" s="202"/>
    </row>
    <row r="1126" spans="2:37" ht="12.75" customHeight="1" outlineLevel="1">
      <c r="D1126" s="106" t="str">
        <f>'Line Items'!D964</f>
        <v>ME206 - DMU - Class 170/5 Porterbrook</v>
      </c>
      <c r="E1126" s="89"/>
      <c r="F1126" s="107" t="str">
        <f t="shared" si="969"/>
        <v>000 Veh Miles</v>
      </c>
      <c r="G1126" s="173"/>
      <c r="H1126" s="173"/>
      <c r="I1126" s="173"/>
      <c r="J1126" s="173"/>
      <c r="K1126" s="173"/>
      <c r="L1126" s="173"/>
      <c r="M1126" s="173"/>
      <c r="N1126" s="173"/>
      <c r="O1126" s="173"/>
      <c r="P1126" s="173"/>
      <c r="Q1126" s="173"/>
      <c r="R1126" s="173"/>
      <c r="S1126" s="173"/>
      <c r="T1126" s="173"/>
      <c r="U1126" s="173"/>
      <c r="V1126" s="173"/>
      <c r="W1126" s="173"/>
      <c r="X1126" s="173"/>
      <c r="Y1126" s="173"/>
      <c r="Z1126" s="173"/>
      <c r="AA1126" s="173"/>
      <c r="AB1126" s="173"/>
      <c r="AC1126" s="174"/>
      <c r="AE1126" s="533"/>
      <c r="AG1126" s="533"/>
      <c r="AI1126" s="533"/>
      <c r="AK1126" s="202"/>
    </row>
    <row r="1127" spans="2:37" ht="12.75" customHeight="1" outlineLevel="1">
      <c r="D1127" s="106" t="str">
        <f>'Line Items'!D965</f>
        <v>ME207 - DMU - Class 170/6 Porterbrook</v>
      </c>
      <c r="E1127" s="89"/>
      <c r="F1127" s="107" t="str">
        <f t="shared" si="969"/>
        <v>000 Veh Miles</v>
      </c>
      <c r="G1127" s="173"/>
      <c r="H1127" s="173"/>
      <c r="I1127" s="173"/>
      <c r="J1127" s="173"/>
      <c r="K1127" s="173"/>
      <c r="L1127" s="173"/>
      <c r="M1127" s="173"/>
      <c r="N1127" s="173"/>
      <c r="O1127" s="173"/>
      <c r="P1127" s="173"/>
      <c r="Q1127" s="173"/>
      <c r="R1127" s="173"/>
      <c r="S1127" s="173"/>
      <c r="T1127" s="173"/>
      <c r="U1127" s="173"/>
      <c r="V1127" s="173"/>
      <c r="W1127" s="173"/>
      <c r="X1127" s="173"/>
      <c r="Y1127" s="173"/>
      <c r="Z1127" s="173"/>
      <c r="AA1127" s="173"/>
      <c r="AB1127" s="173"/>
      <c r="AC1127" s="174"/>
      <c r="AE1127" s="533"/>
      <c r="AG1127" s="533"/>
      <c r="AI1127" s="533"/>
      <c r="AK1127" s="202"/>
    </row>
    <row r="1128" spans="2:37" ht="12.75" customHeight="1" outlineLevel="1">
      <c r="D1128" s="106" t="str">
        <f>'Line Items'!D966</f>
        <v>ME208 - DMU - Class 172/2 Porterbrook</v>
      </c>
      <c r="E1128" s="89"/>
      <c r="F1128" s="107" t="str">
        <f t="shared" si="969"/>
        <v>000 Veh Miles</v>
      </c>
      <c r="G1128" s="173"/>
      <c r="H1128" s="173"/>
      <c r="I1128" s="173"/>
      <c r="J1128" s="173"/>
      <c r="K1128" s="173"/>
      <c r="L1128" s="173"/>
      <c r="M1128" s="173"/>
      <c r="N1128" s="173"/>
      <c r="O1128" s="173"/>
      <c r="P1128" s="173"/>
      <c r="Q1128" s="173"/>
      <c r="R1128" s="173"/>
      <c r="S1128" s="173"/>
      <c r="T1128" s="173"/>
      <c r="U1128" s="173"/>
      <c r="V1128" s="173"/>
      <c r="W1128" s="173"/>
      <c r="X1128" s="173"/>
      <c r="Y1128" s="173"/>
      <c r="Z1128" s="173"/>
      <c r="AA1128" s="173"/>
      <c r="AB1128" s="173"/>
      <c r="AC1128" s="174"/>
      <c r="AE1128" s="533"/>
      <c r="AG1128" s="533"/>
      <c r="AI1128" s="533"/>
      <c r="AK1128" s="202"/>
    </row>
    <row r="1129" spans="2:37" ht="12.75" customHeight="1" outlineLevel="1">
      <c r="D1129" s="106" t="str">
        <f>'Line Items'!D967</f>
        <v>ME209 - DMU - Class 172/3 Porterbrook</v>
      </c>
      <c r="E1129" s="89"/>
      <c r="F1129" s="107" t="str">
        <f t="shared" si="969"/>
        <v>000 Veh Miles</v>
      </c>
      <c r="G1129" s="173"/>
      <c r="H1129" s="173"/>
      <c r="I1129" s="173"/>
      <c r="J1129" s="173"/>
      <c r="K1129" s="173"/>
      <c r="L1129" s="173"/>
      <c r="M1129" s="173"/>
      <c r="N1129" s="173"/>
      <c r="O1129" s="173"/>
      <c r="P1129" s="173"/>
      <c r="Q1129" s="173"/>
      <c r="R1129" s="173"/>
      <c r="S1129" s="173"/>
      <c r="T1129" s="173"/>
      <c r="U1129" s="173"/>
      <c r="V1129" s="173"/>
      <c r="W1129" s="173"/>
      <c r="X1129" s="173"/>
      <c r="Y1129" s="173"/>
      <c r="Z1129" s="173"/>
      <c r="AA1129" s="173"/>
      <c r="AB1129" s="173"/>
      <c r="AC1129" s="174"/>
      <c r="AE1129" s="533"/>
      <c r="AG1129" s="533"/>
      <c r="AI1129" s="533"/>
      <c r="AK1129" s="202"/>
    </row>
    <row r="1130" spans="2:37" ht="12.75" customHeight="1" outlineLevel="1">
      <c r="D1130" s="106" t="str">
        <f>'Line Items'!D968</f>
        <v>ME216 - Class 139 PPM - Porterbrook</v>
      </c>
      <c r="E1130" s="89"/>
      <c r="F1130" s="107" t="str">
        <f t="shared" si="969"/>
        <v>000 Veh Miles</v>
      </c>
      <c r="G1130" s="173"/>
      <c r="H1130" s="173"/>
      <c r="I1130" s="173"/>
      <c r="J1130" s="173"/>
      <c r="K1130" s="173"/>
      <c r="L1130" s="173"/>
      <c r="M1130" s="173"/>
      <c r="N1130" s="173"/>
      <c r="O1130" s="173"/>
      <c r="P1130" s="173"/>
      <c r="Q1130" s="173"/>
      <c r="R1130" s="173"/>
      <c r="S1130" s="173"/>
      <c r="T1130" s="173"/>
      <c r="U1130" s="173"/>
      <c r="V1130" s="173"/>
      <c r="W1130" s="173"/>
      <c r="X1130" s="173"/>
      <c r="Y1130" s="173"/>
      <c r="Z1130" s="173"/>
      <c r="AA1130" s="173"/>
      <c r="AB1130" s="173"/>
      <c r="AC1130" s="174"/>
      <c r="AE1130" s="533"/>
      <c r="AG1130" s="533"/>
      <c r="AI1130" s="533"/>
      <c r="AK1130" s="202"/>
    </row>
    <row r="1131" spans="2:37" ht="12.75" customHeight="1" outlineLevel="1">
      <c r="D1131" s="106" t="str">
        <f>'Line Items'!D969</f>
        <v>ME211 - EMU - Class 321/4  HSBC - motor car</v>
      </c>
      <c r="E1131" s="89"/>
      <c r="F1131" s="107" t="str">
        <f t="shared" si="969"/>
        <v>000 Veh Miles</v>
      </c>
      <c r="G1131" s="173"/>
      <c r="H1131" s="173"/>
      <c r="I1131" s="173"/>
      <c r="J1131" s="173"/>
      <c r="K1131" s="173"/>
      <c r="L1131" s="173"/>
      <c r="M1131" s="173"/>
      <c r="N1131" s="173"/>
      <c r="O1131" s="173"/>
      <c r="P1131" s="173"/>
      <c r="Q1131" s="173"/>
      <c r="R1131" s="173"/>
      <c r="S1131" s="173"/>
      <c r="T1131" s="173"/>
      <c r="U1131" s="173"/>
      <c r="V1131" s="173"/>
      <c r="W1131" s="173"/>
      <c r="X1131" s="173"/>
      <c r="Y1131" s="173"/>
      <c r="Z1131" s="173"/>
      <c r="AA1131" s="173"/>
      <c r="AB1131" s="173"/>
      <c r="AC1131" s="174"/>
      <c r="AE1131" s="533"/>
      <c r="AG1131" s="533"/>
      <c r="AI1131" s="533"/>
      <c r="AK1131" s="202"/>
    </row>
    <row r="1132" spans="2:37" ht="12.75" customHeight="1" outlineLevel="1">
      <c r="D1132" s="106" t="str">
        <f>'Line Items'!D970</f>
        <v>ME211 - EMU - Class 321/4  HSBC - trailer car</v>
      </c>
      <c r="E1132" s="89"/>
      <c r="F1132" s="107" t="str">
        <f t="shared" si="969"/>
        <v>000 Veh Miles</v>
      </c>
      <c r="G1132" s="173"/>
      <c r="H1132" s="173"/>
      <c r="I1132" s="173"/>
      <c r="J1132" s="173"/>
      <c r="K1132" s="173"/>
      <c r="L1132" s="173"/>
      <c r="M1132" s="173"/>
      <c r="N1132" s="173"/>
      <c r="O1132" s="173"/>
      <c r="P1132" s="173"/>
      <c r="Q1132" s="173"/>
      <c r="R1132" s="173"/>
      <c r="S1132" s="173"/>
      <c r="T1132" s="173"/>
      <c r="U1132" s="173"/>
      <c r="V1132" s="173"/>
      <c r="W1132" s="173"/>
      <c r="X1132" s="173"/>
      <c r="Y1132" s="173"/>
      <c r="Z1132" s="173"/>
      <c r="AA1132" s="173"/>
      <c r="AB1132" s="173"/>
      <c r="AC1132" s="174"/>
      <c r="AE1132" s="533"/>
      <c r="AG1132" s="533"/>
      <c r="AI1132" s="533"/>
      <c r="AK1132" s="202"/>
    </row>
    <row r="1133" spans="2:37" ht="12.75" customHeight="1" outlineLevel="1">
      <c r="D1133" s="106" t="str">
        <f>'Line Items'!D971</f>
        <v>ME212 - EMU - Class 323/3 Porterbrook - motor car</v>
      </c>
      <c r="E1133" s="89"/>
      <c r="F1133" s="107" t="str">
        <f t="shared" si="969"/>
        <v>000 Veh Miles</v>
      </c>
      <c r="G1133" s="173"/>
      <c r="H1133" s="173"/>
      <c r="I1133" s="173"/>
      <c r="J1133" s="173"/>
      <c r="K1133" s="173"/>
      <c r="L1133" s="173"/>
      <c r="M1133" s="173"/>
      <c r="N1133" s="173"/>
      <c r="O1133" s="173"/>
      <c r="P1133" s="173"/>
      <c r="Q1133" s="173"/>
      <c r="R1133" s="173"/>
      <c r="S1133" s="173"/>
      <c r="T1133" s="173"/>
      <c r="U1133" s="173"/>
      <c r="V1133" s="173"/>
      <c r="W1133" s="173"/>
      <c r="X1133" s="173"/>
      <c r="Y1133" s="173"/>
      <c r="Z1133" s="173"/>
      <c r="AA1133" s="173"/>
      <c r="AB1133" s="173"/>
      <c r="AC1133" s="174"/>
      <c r="AE1133" s="533"/>
      <c r="AG1133" s="533"/>
      <c r="AI1133" s="533"/>
      <c r="AK1133" s="202"/>
    </row>
    <row r="1134" spans="2:37" ht="12.75" customHeight="1" outlineLevel="1">
      <c r="D1134" s="106" t="str">
        <f>'Line Items'!D972</f>
        <v>ME212 - EMU - Class 323/3 Porterbrook - trailer car</v>
      </c>
      <c r="E1134" s="89"/>
      <c r="F1134" s="107" t="str">
        <f t="shared" si="969"/>
        <v>000 Veh Miles</v>
      </c>
      <c r="G1134" s="173"/>
      <c r="H1134" s="173"/>
      <c r="I1134" s="173"/>
      <c r="J1134" s="173"/>
      <c r="K1134" s="173"/>
      <c r="L1134" s="173"/>
      <c r="M1134" s="173"/>
      <c r="N1134" s="173"/>
      <c r="O1134" s="173"/>
      <c r="P1134" s="173"/>
      <c r="Q1134" s="173"/>
      <c r="R1134" s="173"/>
      <c r="S1134" s="173"/>
      <c r="T1134" s="173"/>
      <c r="U1134" s="173"/>
      <c r="V1134" s="173"/>
      <c r="W1134" s="173"/>
      <c r="X1134" s="173"/>
      <c r="Y1134" s="173"/>
      <c r="Z1134" s="173"/>
      <c r="AA1134" s="173"/>
      <c r="AB1134" s="173"/>
      <c r="AC1134" s="174"/>
      <c r="AE1134" s="533"/>
      <c r="AG1134" s="533"/>
      <c r="AI1134" s="533"/>
      <c r="AK1134" s="202"/>
    </row>
    <row r="1135" spans="2:37" ht="12.75" customHeight="1" outlineLevel="1">
      <c r="D1135" s="106" t="str">
        <f>'Line Items'!D973</f>
        <v>ME215 - EMU - Class 323 Centro (Porterbrook) - motor car</v>
      </c>
      <c r="E1135" s="89"/>
      <c r="F1135" s="107" t="str">
        <f t="shared" si="969"/>
        <v>000 Veh Miles</v>
      </c>
      <c r="G1135" s="173"/>
      <c r="H1135" s="173"/>
      <c r="I1135" s="173"/>
      <c r="J1135" s="173"/>
      <c r="K1135" s="173"/>
      <c r="L1135" s="173"/>
      <c r="M1135" s="173"/>
      <c r="N1135" s="173"/>
      <c r="O1135" s="173"/>
      <c r="P1135" s="173"/>
      <c r="Q1135" s="173"/>
      <c r="R1135" s="173"/>
      <c r="S1135" s="173"/>
      <c r="T1135" s="173"/>
      <c r="U1135" s="173"/>
      <c r="V1135" s="173"/>
      <c r="W1135" s="173"/>
      <c r="X1135" s="173"/>
      <c r="Y1135" s="173"/>
      <c r="Z1135" s="173"/>
      <c r="AA1135" s="173"/>
      <c r="AB1135" s="173"/>
      <c r="AC1135" s="174"/>
      <c r="AE1135" s="533"/>
      <c r="AG1135" s="533"/>
      <c r="AI1135" s="533"/>
      <c r="AK1135" s="202"/>
    </row>
    <row r="1136" spans="2:37" ht="12.75" customHeight="1" outlineLevel="1">
      <c r="D1136" s="106" t="str">
        <f>'Line Items'!D974</f>
        <v>ME215 - EMU - Class 323 Centro (Porterbrook) - trailer car</v>
      </c>
      <c r="E1136" s="89"/>
      <c r="F1136" s="107" t="str">
        <f t="shared" si="969"/>
        <v>000 Veh Miles</v>
      </c>
      <c r="G1136" s="173"/>
      <c r="H1136" s="173"/>
      <c r="I1136" s="173"/>
      <c r="J1136" s="173"/>
      <c r="K1136" s="173"/>
      <c r="L1136" s="173"/>
      <c r="M1136" s="173"/>
      <c r="N1136" s="173"/>
      <c r="O1136" s="173"/>
      <c r="P1136" s="173"/>
      <c r="Q1136" s="173"/>
      <c r="R1136" s="173"/>
      <c r="S1136" s="173"/>
      <c r="T1136" s="173"/>
      <c r="U1136" s="173"/>
      <c r="V1136" s="173"/>
      <c r="W1136" s="173"/>
      <c r="X1136" s="173"/>
      <c r="Y1136" s="173"/>
      <c r="Z1136" s="173"/>
      <c r="AA1136" s="173"/>
      <c r="AB1136" s="173"/>
      <c r="AC1136" s="174"/>
      <c r="AE1136" s="533"/>
      <c r="AG1136" s="533"/>
      <c r="AI1136" s="533"/>
      <c r="AK1136" s="202"/>
    </row>
    <row r="1137" spans="4:37" ht="12.75" customHeight="1" outlineLevel="1">
      <c r="D1137" s="106" t="str">
        <f>'Line Items'!D975</f>
        <v>ME213 - EMU - Class 350/1 Angel - motor car</v>
      </c>
      <c r="E1137" s="89"/>
      <c r="F1137" s="107" t="str">
        <f t="shared" si="969"/>
        <v>000 Veh Miles</v>
      </c>
      <c r="G1137" s="173"/>
      <c r="H1137" s="173"/>
      <c r="I1137" s="173"/>
      <c r="J1137" s="173"/>
      <c r="K1137" s="173"/>
      <c r="L1137" s="173"/>
      <c r="M1137" s="173"/>
      <c r="N1137" s="173"/>
      <c r="O1137" s="173"/>
      <c r="P1137" s="173"/>
      <c r="Q1137" s="173"/>
      <c r="R1137" s="173"/>
      <c r="S1137" s="173"/>
      <c r="T1137" s="173"/>
      <c r="U1137" s="173"/>
      <c r="V1137" s="173"/>
      <c r="W1137" s="173"/>
      <c r="X1137" s="173"/>
      <c r="Y1137" s="173"/>
      <c r="Z1137" s="173"/>
      <c r="AA1137" s="173"/>
      <c r="AB1137" s="173"/>
      <c r="AC1137" s="174"/>
      <c r="AE1137" s="533"/>
      <c r="AG1137" s="533"/>
      <c r="AI1137" s="533"/>
      <c r="AK1137" s="202"/>
    </row>
    <row r="1138" spans="4:37" ht="12.75" customHeight="1" outlineLevel="1">
      <c r="D1138" s="106" t="str">
        <f>'Line Items'!D976</f>
        <v>ME213 - EMU - Class 350/1 Angel - trailer car</v>
      </c>
      <c r="E1138" s="89"/>
      <c r="F1138" s="107" t="str">
        <f t="shared" si="969"/>
        <v>000 Veh Miles</v>
      </c>
      <c r="G1138" s="173"/>
      <c r="H1138" s="173"/>
      <c r="I1138" s="173"/>
      <c r="J1138" s="173"/>
      <c r="K1138" s="173"/>
      <c r="L1138" s="173"/>
      <c r="M1138" s="173"/>
      <c r="N1138" s="173"/>
      <c r="O1138" s="173"/>
      <c r="P1138" s="173"/>
      <c r="Q1138" s="173"/>
      <c r="R1138" s="173"/>
      <c r="S1138" s="173"/>
      <c r="T1138" s="173"/>
      <c r="U1138" s="173"/>
      <c r="V1138" s="173"/>
      <c r="W1138" s="173"/>
      <c r="X1138" s="173"/>
      <c r="Y1138" s="173"/>
      <c r="Z1138" s="173"/>
      <c r="AA1138" s="173"/>
      <c r="AB1138" s="173"/>
      <c r="AC1138" s="174"/>
      <c r="AE1138" s="533"/>
      <c r="AG1138" s="533"/>
      <c r="AI1138" s="533"/>
      <c r="AK1138" s="202"/>
    </row>
    <row r="1139" spans="4:37" ht="12.75" customHeight="1" outlineLevel="1">
      <c r="D1139" s="106" t="str">
        <f>'Line Items'!D977</f>
        <v>ME214 - EMU - Class 350/2 Porterbrook - motor car</v>
      </c>
      <c r="E1139" s="89"/>
      <c r="F1139" s="107" t="str">
        <f t="shared" si="969"/>
        <v>000 Veh Miles</v>
      </c>
      <c r="G1139" s="173"/>
      <c r="H1139" s="173"/>
      <c r="I1139" s="173"/>
      <c r="J1139" s="173"/>
      <c r="K1139" s="173"/>
      <c r="L1139" s="173"/>
      <c r="M1139" s="173"/>
      <c r="N1139" s="173"/>
      <c r="O1139" s="173"/>
      <c r="P1139" s="173"/>
      <c r="Q1139" s="173"/>
      <c r="R1139" s="173"/>
      <c r="S1139" s="173"/>
      <c r="T1139" s="173"/>
      <c r="U1139" s="173"/>
      <c r="V1139" s="173"/>
      <c r="W1139" s="173"/>
      <c r="X1139" s="173"/>
      <c r="Y1139" s="173"/>
      <c r="Z1139" s="173"/>
      <c r="AA1139" s="173"/>
      <c r="AB1139" s="173"/>
      <c r="AC1139" s="174"/>
      <c r="AE1139" s="533"/>
      <c r="AG1139" s="533"/>
      <c r="AI1139" s="533"/>
      <c r="AK1139" s="202"/>
    </row>
    <row r="1140" spans="4:37" ht="12.75" customHeight="1" outlineLevel="1">
      <c r="D1140" s="106" t="str">
        <f>'Line Items'!D978</f>
        <v>ME214 - EMU - Class 350/2 Porterbrook - trailer car</v>
      </c>
      <c r="E1140" s="89"/>
      <c r="F1140" s="107" t="str">
        <f t="shared" si="969"/>
        <v>000 Veh Miles</v>
      </c>
      <c r="G1140" s="173"/>
      <c r="H1140" s="173"/>
      <c r="I1140" s="173"/>
      <c r="J1140" s="173"/>
      <c r="K1140" s="173"/>
      <c r="L1140" s="173"/>
      <c r="M1140" s="173"/>
      <c r="N1140" s="173"/>
      <c r="O1140" s="173"/>
      <c r="P1140" s="173"/>
      <c r="Q1140" s="173"/>
      <c r="R1140" s="173"/>
      <c r="S1140" s="173"/>
      <c r="T1140" s="173"/>
      <c r="U1140" s="173"/>
      <c r="V1140" s="173"/>
      <c r="W1140" s="173"/>
      <c r="X1140" s="173"/>
      <c r="Y1140" s="173"/>
      <c r="Z1140" s="173"/>
      <c r="AA1140" s="173"/>
      <c r="AB1140" s="173"/>
      <c r="AC1140" s="174"/>
      <c r="AE1140" s="533"/>
      <c r="AG1140" s="533"/>
      <c r="AI1140" s="533"/>
      <c r="AK1140" s="202"/>
    </row>
    <row r="1141" spans="4:37" ht="12.75" customHeight="1" outlineLevel="1">
      <c r="D1141" s="106" t="str">
        <f>'Line Items'!D979</f>
        <v>ME217 - EMU - Class 350/3 Angel - motor car</v>
      </c>
      <c r="E1141" s="89"/>
      <c r="F1141" s="107" t="str">
        <f t="shared" si="969"/>
        <v>000 Veh Miles</v>
      </c>
      <c r="G1141" s="173"/>
      <c r="H1141" s="173"/>
      <c r="I1141" s="173"/>
      <c r="J1141" s="173"/>
      <c r="K1141" s="173"/>
      <c r="L1141" s="173"/>
      <c r="M1141" s="173"/>
      <c r="N1141" s="173"/>
      <c r="O1141" s="173"/>
      <c r="P1141" s="173"/>
      <c r="Q1141" s="173"/>
      <c r="R1141" s="173"/>
      <c r="S1141" s="173"/>
      <c r="T1141" s="173"/>
      <c r="U1141" s="173"/>
      <c r="V1141" s="173"/>
      <c r="W1141" s="173"/>
      <c r="X1141" s="173"/>
      <c r="Y1141" s="173"/>
      <c r="Z1141" s="173"/>
      <c r="AA1141" s="173"/>
      <c r="AB1141" s="173"/>
      <c r="AC1141" s="174"/>
      <c r="AE1141" s="533"/>
      <c r="AG1141" s="533"/>
      <c r="AI1141" s="533"/>
      <c r="AK1141" s="202"/>
    </row>
    <row r="1142" spans="4:37" ht="12.75" customHeight="1" outlineLevel="1">
      <c r="D1142" s="106" t="str">
        <f>'Line Items'!D980</f>
        <v>ME217 - EMU - Class 350/3 Angel - trailer car</v>
      </c>
      <c r="E1142" s="89"/>
      <c r="F1142" s="107" t="str">
        <f t="shared" si="969"/>
        <v>000 Veh Miles</v>
      </c>
      <c r="G1142" s="173"/>
      <c r="H1142" s="173"/>
      <c r="I1142" s="173"/>
      <c r="J1142" s="173"/>
      <c r="K1142" s="173"/>
      <c r="L1142" s="173"/>
      <c r="M1142" s="173"/>
      <c r="N1142" s="173"/>
      <c r="O1142" s="173"/>
      <c r="P1142" s="173"/>
      <c r="Q1142" s="173"/>
      <c r="R1142" s="173"/>
      <c r="S1142" s="173"/>
      <c r="T1142" s="173"/>
      <c r="U1142" s="173"/>
      <c r="V1142" s="173"/>
      <c r="W1142" s="173"/>
      <c r="X1142" s="173"/>
      <c r="Y1142" s="173"/>
      <c r="Z1142" s="173"/>
      <c r="AA1142" s="173"/>
      <c r="AB1142" s="173"/>
      <c r="AC1142" s="174"/>
      <c r="AE1142" s="533"/>
      <c r="AG1142" s="533"/>
      <c r="AI1142" s="533"/>
      <c r="AK1142" s="202"/>
    </row>
    <row r="1143" spans="4:37" ht="12.75" customHeight="1" outlineLevel="1">
      <c r="D1143" s="106" t="str">
        <f>'Line Items'!D981</f>
        <v>ME211 - EMU - Class 319 Porterbrook - motor car</v>
      </c>
      <c r="E1143" s="89"/>
      <c r="F1143" s="107" t="str">
        <f t="shared" si="969"/>
        <v>000 Veh Miles</v>
      </c>
      <c r="G1143" s="173"/>
      <c r="H1143" s="173"/>
      <c r="I1143" s="173"/>
      <c r="J1143" s="173"/>
      <c r="K1143" s="173"/>
      <c r="L1143" s="173"/>
      <c r="M1143" s="173"/>
      <c r="N1143" s="173"/>
      <c r="O1143" s="173"/>
      <c r="P1143" s="173"/>
      <c r="Q1143" s="173"/>
      <c r="R1143" s="173"/>
      <c r="S1143" s="173"/>
      <c r="T1143" s="173"/>
      <c r="U1143" s="173"/>
      <c r="V1143" s="173"/>
      <c r="W1143" s="173"/>
      <c r="X1143" s="173"/>
      <c r="Y1143" s="173"/>
      <c r="Z1143" s="173"/>
      <c r="AA1143" s="173"/>
      <c r="AB1143" s="173"/>
      <c r="AC1143" s="174"/>
      <c r="AE1143" s="533"/>
      <c r="AG1143" s="533"/>
      <c r="AI1143" s="533"/>
      <c r="AK1143" s="202"/>
    </row>
    <row r="1144" spans="4:37" ht="12.75" customHeight="1" outlineLevel="1">
      <c r="D1144" s="106" t="str">
        <f>'Line Items'!D982</f>
        <v>ME211 - EMU - Class 319 Porterbrook - trailer car</v>
      </c>
      <c r="E1144" s="89"/>
      <c r="F1144" s="107" t="str">
        <f t="shared" si="969"/>
        <v>000 Veh Miles</v>
      </c>
      <c r="G1144" s="173"/>
      <c r="H1144" s="173"/>
      <c r="I1144" s="173"/>
      <c r="J1144" s="173"/>
      <c r="K1144" s="173"/>
      <c r="L1144" s="173"/>
      <c r="M1144" s="173"/>
      <c r="N1144" s="173"/>
      <c r="O1144" s="173"/>
      <c r="P1144" s="173"/>
      <c r="Q1144" s="173"/>
      <c r="R1144" s="173"/>
      <c r="S1144" s="173"/>
      <c r="T1144" s="173"/>
      <c r="U1144" s="173"/>
      <c r="V1144" s="173"/>
      <c r="W1144" s="173"/>
      <c r="X1144" s="173"/>
      <c r="Y1144" s="173"/>
      <c r="Z1144" s="173"/>
      <c r="AA1144" s="173"/>
      <c r="AB1144" s="173"/>
      <c r="AC1144" s="174"/>
      <c r="AE1144" s="533"/>
      <c r="AG1144" s="533"/>
      <c r="AI1144" s="533"/>
      <c r="AK1144" s="202"/>
    </row>
    <row r="1145" spans="4:37" ht="12.75" customHeight="1" outlineLevel="1">
      <c r="D1145" s="106" t="str">
        <f>'Line Items'!D983</f>
        <v>[Rolling Stock - Vehicles Line 22]</v>
      </c>
      <c r="E1145" s="89"/>
      <c r="F1145" s="107" t="str">
        <f t="shared" si="969"/>
        <v>000 Veh Miles</v>
      </c>
      <c r="G1145" s="173"/>
      <c r="H1145" s="173"/>
      <c r="I1145" s="173"/>
      <c r="J1145" s="173"/>
      <c r="K1145" s="173"/>
      <c r="L1145" s="173"/>
      <c r="M1145" s="173"/>
      <c r="N1145" s="173"/>
      <c r="O1145" s="173"/>
      <c r="P1145" s="173"/>
      <c r="Q1145" s="173"/>
      <c r="R1145" s="173"/>
      <c r="S1145" s="173"/>
      <c r="T1145" s="173"/>
      <c r="U1145" s="173"/>
      <c r="V1145" s="173"/>
      <c r="W1145" s="173"/>
      <c r="X1145" s="173"/>
      <c r="Y1145" s="173"/>
      <c r="Z1145" s="173"/>
      <c r="AA1145" s="173"/>
      <c r="AB1145" s="173"/>
      <c r="AC1145" s="174"/>
      <c r="AE1145" s="533"/>
      <c r="AG1145" s="533"/>
      <c r="AI1145" s="533"/>
      <c r="AK1145" s="202"/>
    </row>
    <row r="1146" spans="4:37" ht="12.75" customHeight="1" outlineLevel="1">
      <c r="D1146" s="106" t="str">
        <f>'Line Items'!D984</f>
        <v>[Rolling Stock - Vehicles Line 23]</v>
      </c>
      <c r="E1146" s="89"/>
      <c r="F1146" s="107" t="str">
        <f t="shared" si="969"/>
        <v>000 Veh Miles</v>
      </c>
      <c r="G1146" s="173"/>
      <c r="H1146" s="173"/>
      <c r="I1146" s="173"/>
      <c r="J1146" s="173"/>
      <c r="K1146" s="173"/>
      <c r="L1146" s="173"/>
      <c r="M1146" s="173"/>
      <c r="N1146" s="173"/>
      <c r="O1146" s="173"/>
      <c r="P1146" s="173"/>
      <c r="Q1146" s="173"/>
      <c r="R1146" s="173"/>
      <c r="S1146" s="173"/>
      <c r="T1146" s="173"/>
      <c r="U1146" s="173"/>
      <c r="V1146" s="173"/>
      <c r="W1146" s="173"/>
      <c r="X1146" s="173"/>
      <c r="Y1146" s="173"/>
      <c r="Z1146" s="173"/>
      <c r="AA1146" s="173"/>
      <c r="AB1146" s="173"/>
      <c r="AC1146" s="174"/>
      <c r="AE1146" s="533"/>
      <c r="AG1146" s="533"/>
      <c r="AI1146" s="533"/>
      <c r="AK1146" s="202"/>
    </row>
    <row r="1147" spans="4:37" ht="12.75" customHeight="1" outlineLevel="1">
      <c r="D1147" s="106" t="str">
        <f>'Line Items'!D985</f>
        <v>[Rolling Stock - Vehicles Line 24]</v>
      </c>
      <c r="E1147" s="89"/>
      <c r="F1147" s="107" t="str">
        <f t="shared" si="969"/>
        <v>000 Veh Miles</v>
      </c>
      <c r="G1147" s="173"/>
      <c r="H1147" s="173"/>
      <c r="I1147" s="173"/>
      <c r="J1147" s="173"/>
      <c r="K1147" s="173"/>
      <c r="L1147" s="173"/>
      <c r="M1147" s="173"/>
      <c r="N1147" s="173"/>
      <c r="O1147" s="173"/>
      <c r="P1147" s="173"/>
      <c r="Q1147" s="173"/>
      <c r="R1147" s="173"/>
      <c r="S1147" s="173"/>
      <c r="T1147" s="173"/>
      <c r="U1147" s="173"/>
      <c r="V1147" s="173"/>
      <c r="W1147" s="173"/>
      <c r="X1147" s="173"/>
      <c r="Y1147" s="173"/>
      <c r="Z1147" s="173"/>
      <c r="AA1147" s="173"/>
      <c r="AB1147" s="173"/>
      <c r="AC1147" s="174"/>
      <c r="AE1147" s="533"/>
      <c r="AG1147" s="533"/>
      <c r="AI1147" s="533"/>
      <c r="AK1147" s="202"/>
    </row>
    <row r="1148" spans="4:37" ht="12.75" customHeight="1" outlineLevel="1">
      <c r="D1148" s="106" t="str">
        <f>'Line Items'!D986</f>
        <v>[Rolling Stock - Vehicles Line 25]</v>
      </c>
      <c r="E1148" s="89"/>
      <c r="F1148" s="107" t="str">
        <f t="shared" si="969"/>
        <v>000 Veh Miles</v>
      </c>
      <c r="G1148" s="173"/>
      <c r="H1148" s="173"/>
      <c r="I1148" s="173"/>
      <c r="J1148" s="173"/>
      <c r="K1148" s="173"/>
      <c r="L1148" s="173"/>
      <c r="M1148" s="173"/>
      <c r="N1148" s="173"/>
      <c r="O1148" s="173"/>
      <c r="P1148" s="173"/>
      <c r="Q1148" s="173"/>
      <c r="R1148" s="173"/>
      <c r="S1148" s="173"/>
      <c r="T1148" s="173"/>
      <c r="U1148" s="173"/>
      <c r="V1148" s="173"/>
      <c r="W1148" s="173"/>
      <c r="X1148" s="173"/>
      <c r="Y1148" s="173"/>
      <c r="Z1148" s="173"/>
      <c r="AA1148" s="173"/>
      <c r="AB1148" s="173"/>
      <c r="AC1148" s="174"/>
      <c r="AE1148" s="533"/>
      <c r="AG1148" s="533"/>
      <c r="AI1148" s="533"/>
      <c r="AK1148" s="202"/>
    </row>
    <row r="1149" spans="4:37" ht="12.75" customHeight="1" outlineLevel="1">
      <c r="D1149" s="106" t="str">
        <f>'Line Items'!D987</f>
        <v>[Rolling Stock - Vehicles Line 26]</v>
      </c>
      <c r="E1149" s="89"/>
      <c r="F1149" s="107" t="str">
        <f t="shared" si="969"/>
        <v>000 Veh Miles</v>
      </c>
      <c r="G1149" s="173"/>
      <c r="H1149" s="173"/>
      <c r="I1149" s="173"/>
      <c r="J1149" s="173"/>
      <c r="K1149" s="173"/>
      <c r="L1149" s="173"/>
      <c r="M1149" s="173"/>
      <c r="N1149" s="173"/>
      <c r="O1149" s="173"/>
      <c r="P1149" s="173"/>
      <c r="Q1149" s="173"/>
      <c r="R1149" s="173"/>
      <c r="S1149" s="173"/>
      <c r="T1149" s="173"/>
      <c r="U1149" s="173"/>
      <c r="V1149" s="173"/>
      <c r="W1149" s="173"/>
      <c r="X1149" s="173"/>
      <c r="Y1149" s="173"/>
      <c r="Z1149" s="173"/>
      <c r="AA1149" s="173"/>
      <c r="AB1149" s="173"/>
      <c r="AC1149" s="174"/>
      <c r="AE1149" s="533"/>
      <c r="AG1149" s="533"/>
      <c r="AI1149" s="533"/>
      <c r="AK1149" s="202"/>
    </row>
    <row r="1150" spans="4:37" ht="12.75" customHeight="1" outlineLevel="1">
      <c r="D1150" s="106" t="str">
        <f>'Line Items'!D988</f>
        <v>[Rolling Stock - Vehicles Line 27]</v>
      </c>
      <c r="E1150" s="89"/>
      <c r="F1150" s="107" t="str">
        <f t="shared" si="969"/>
        <v>000 Veh Miles</v>
      </c>
      <c r="G1150" s="173"/>
      <c r="H1150" s="173"/>
      <c r="I1150" s="173"/>
      <c r="J1150" s="173"/>
      <c r="K1150" s="173"/>
      <c r="L1150" s="173"/>
      <c r="M1150" s="173"/>
      <c r="N1150" s="173"/>
      <c r="O1150" s="173"/>
      <c r="P1150" s="173"/>
      <c r="Q1150" s="173"/>
      <c r="R1150" s="173"/>
      <c r="S1150" s="173"/>
      <c r="T1150" s="173"/>
      <c r="U1150" s="173"/>
      <c r="V1150" s="173"/>
      <c r="W1150" s="173"/>
      <c r="X1150" s="173"/>
      <c r="Y1150" s="173"/>
      <c r="Z1150" s="173"/>
      <c r="AA1150" s="173"/>
      <c r="AB1150" s="173"/>
      <c r="AC1150" s="174"/>
      <c r="AE1150" s="533"/>
      <c r="AG1150" s="533"/>
      <c r="AI1150" s="533"/>
      <c r="AK1150" s="202"/>
    </row>
    <row r="1151" spans="4:37" ht="12.75" customHeight="1" outlineLevel="1">
      <c r="D1151" s="106" t="str">
        <f>'Line Items'!D989</f>
        <v>[Rolling Stock - Vehicles Line 28]</v>
      </c>
      <c r="E1151" s="89"/>
      <c r="F1151" s="107" t="str">
        <f t="shared" si="969"/>
        <v>000 Veh Miles</v>
      </c>
      <c r="G1151" s="173"/>
      <c r="H1151" s="173"/>
      <c r="I1151" s="173"/>
      <c r="J1151" s="173"/>
      <c r="K1151" s="173"/>
      <c r="L1151" s="173"/>
      <c r="M1151" s="173"/>
      <c r="N1151" s="173"/>
      <c r="O1151" s="173"/>
      <c r="P1151" s="173"/>
      <c r="Q1151" s="173"/>
      <c r="R1151" s="173"/>
      <c r="S1151" s="173"/>
      <c r="T1151" s="173"/>
      <c r="U1151" s="173"/>
      <c r="V1151" s="173"/>
      <c r="W1151" s="173"/>
      <c r="X1151" s="173"/>
      <c r="Y1151" s="173"/>
      <c r="Z1151" s="173"/>
      <c r="AA1151" s="173"/>
      <c r="AB1151" s="173"/>
      <c r="AC1151" s="174"/>
      <c r="AE1151" s="533"/>
      <c r="AG1151" s="533"/>
      <c r="AI1151" s="533"/>
      <c r="AK1151" s="202"/>
    </row>
    <row r="1152" spans="4:37" ht="12.75" customHeight="1" outlineLevel="1">
      <c r="D1152" s="106" t="str">
        <f>'Line Items'!D990</f>
        <v>[Rolling Stock - Vehicles Line 29]</v>
      </c>
      <c r="E1152" s="89"/>
      <c r="F1152" s="107" t="str">
        <f t="shared" si="969"/>
        <v>000 Veh Miles</v>
      </c>
      <c r="G1152" s="173"/>
      <c r="H1152" s="173"/>
      <c r="I1152" s="173"/>
      <c r="J1152" s="173"/>
      <c r="K1152" s="173"/>
      <c r="L1152" s="173"/>
      <c r="M1152" s="173"/>
      <c r="N1152" s="173"/>
      <c r="O1152" s="173"/>
      <c r="P1152" s="173"/>
      <c r="Q1152" s="173"/>
      <c r="R1152" s="173"/>
      <c r="S1152" s="173"/>
      <c r="T1152" s="173"/>
      <c r="U1152" s="173"/>
      <c r="V1152" s="173"/>
      <c r="W1152" s="173"/>
      <c r="X1152" s="173"/>
      <c r="Y1152" s="173"/>
      <c r="Z1152" s="173"/>
      <c r="AA1152" s="173"/>
      <c r="AB1152" s="173"/>
      <c r="AC1152" s="174"/>
      <c r="AE1152" s="533"/>
      <c r="AG1152" s="533"/>
      <c r="AI1152" s="533"/>
      <c r="AK1152" s="202"/>
    </row>
    <row r="1153" spans="4:37" ht="12.75" customHeight="1" outlineLevel="1">
      <c r="D1153" s="106" t="str">
        <f>'Line Items'!D991</f>
        <v>[Rolling Stock - Vehicles Line 30]</v>
      </c>
      <c r="E1153" s="89"/>
      <c r="F1153" s="107" t="str">
        <f t="shared" si="969"/>
        <v>000 Veh Miles</v>
      </c>
      <c r="G1153" s="173"/>
      <c r="H1153" s="173"/>
      <c r="I1153" s="173"/>
      <c r="J1153" s="173"/>
      <c r="K1153" s="173"/>
      <c r="L1153" s="173"/>
      <c r="M1153" s="173"/>
      <c r="N1153" s="173"/>
      <c r="O1153" s="173"/>
      <c r="P1153" s="173"/>
      <c r="Q1153" s="173"/>
      <c r="R1153" s="173"/>
      <c r="S1153" s="173"/>
      <c r="T1153" s="173"/>
      <c r="U1153" s="173"/>
      <c r="V1153" s="173"/>
      <c r="W1153" s="173"/>
      <c r="X1153" s="173"/>
      <c r="Y1153" s="173"/>
      <c r="Z1153" s="173"/>
      <c r="AA1153" s="173"/>
      <c r="AB1153" s="173"/>
      <c r="AC1153" s="174"/>
      <c r="AE1153" s="533"/>
      <c r="AG1153" s="533"/>
      <c r="AI1153" s="533"/>
      <c r="AK1153" s="202"/>
    </row>
    <row r="1154" spans="4:37" ht="12.75" customHeight="1" outlineLevel="1">
      <c r="D1154" s="106" t="str">
        <f>'Line Items'!D992</f>
        <v>[Rolling Stock - Vehicles Line 31]</v>
      </c>
      <c r="E1154" s="89"/>
      <c r="F1154" s="107" t="str">
        <f t="shared" si="969"/>
        <v>000 Veh Miles</v>
      </c>
      <c r="G1154" s="173"/>
      <c r="H1154" s="173"/>
      <c r="I1154" s="173"/>
      <c r="J1154" s="173"/>
      <c r="K1154" s="173"/>
      <c r="L1154" s="173"/>
      <c r="M1154" s="173"/>
      <c r="N1154" s="173"/>
      <c r="O1154" s="173"/>
      <c r="P1154" s="173"/>
      <c r="Q1154" s="173"/>
      <c r="R1154" s="173"/>
      <c r="S1154" s="173"/>
      <c r="T1154" s="173"/>
      <c r="U1154" s="173"/>
      <c r="V1154" s="173"/>
      <c r="W1154" s="173"/>
      <c r="X1154" s="173"/>
      <c r="Y1154" s="173"/>
      <c r="Z1154" s="173"/>
      <c r="AA1154" s="173"/>
      <c r="AB1154" s="173"/>
      <c r="AC1154" s="174"/>
      <c r="AE1154" s="533"/>
      <c r="AG1154" s="533"/>
      <c r="AI1154" s="533"/>
      <c r="AK1154" s="202"/>
    </row>
    <row r="1155" spans="4:37" ht="12.75" customHeight="1" outlineLevel="1">
      <c r="D1155" s="106" t="str">
        <f>'Line Items'!D993</f>
        <v>[Rolling Stock - Vehicles Line 32]</v>
      </c>
      <c r="E1155" s="89"/>
      <c r="F1155" s="107" t="str">
        <f t="shared" si="969"/>
        <v>000 Veh Miles</v>
      </c>
      <c r="G1155" s="173"/>
      <c r="H1155" s="173"/>
      <c r="I1155" s="173"/>
      <c r="J1155" s="173"/>
      <c r="K1155" s="173"/>
      <c r="L1155" s="173"/>
      <c r="M1155" s="173"/>
      <c r="N1155" s="173"/>
      <c r="O1155" s="173"/>
      <c r="P1155" s="173"/>
      <c r="Q1155" s="173"/>
      <c r="R1155" s="173"/>
      <c r="S1155" s="173"/>
      <c r="T1155" s="173"/>
      <c r="U1155" s="173"/>
      <c r="V1155" s="173"/>
      <c r="W1155" s="173"/>
      <c r="X1155" s="173"/>
      <c r="Y1155" s="173"/>
      <c r="Z1155" s="173"/>
      <c r="AA1155" s="173"/>
      <c r="AB1155" s="173"/>
      <c r="AC1155" s="174"/>
      <c r="AE1155" s="533"/>
      <c r="AG1155" s="533"/>
      <c r="AI1155" s="533"/>
      <c r="AK1155" s="202"/>
    </row>
    <row r="1156" spans="4:37" ht="12.75" customHeight="1" outlineLevel="1">
      <c r="D1156" s="106" t="str">
        <f>'Line Items'!D994</f>
        <v>[Rolling Stock - Vehicles Line 33]</v>
      </c>
      <c r="E1156" s="89"/>
      <c r="F1156" s="107" t="str">
        <f t="shared" si="969"/>
        <v>000 Veh Miles</v>
      </c>
      <c r="G1156" s="173"/>
      <c r="H1156" s="173"/>
      <c r="I1156" s="173"/>
      <c r="J1156" s="173"/>
      <c r="K1156" s="173"/>
      <c r="L1156" s="173"/>
      <c r="M1156" s="173"/>
      <c r="N1156" s="173"/>
      <c r="O1156" s="173"/>
      <c r="P1156" s="173"/>
      <c r="Q1156" s="173"/>
      <c r="R1156" s="173"/>
      <c r="S1156" s="173"/>
      <c r="T1156" s="173"/>
      <c r="U1156" s="173"/>
      <c r="V1156" s="173"/>
      <c r="W1156" s="173"/>
      <c r="X1156" s="173"/>
      <c r="Y1156" s="173"/>
      <c r="Z1156" s="173"/>
      <c r="AA1156" s="173"/>
      <c r="AB1156" s="173"/>
      <c r="AC1156" s="174"/>
      <c r="AE1156" s="533"/>
      <c r="AG1156" s="533"/>
      <c r="AI1156" s="533"/>
      <c r="AK1156" s="202"/>
    </row>
    <row r="1157" spans="4:37" ht="12.75" customHeight="1" outlineLevel="1">
      <c r="D1157" s="106" t="str">
        <f>'Line Items'!D995</f>
        <v>[Rolling Stock - Vehicles Line 34]</v>
      </c>
      <c r="E1157" s="89"/>
      <c r="F1157" s="107" t="str">
        <f t="shared" si="969"/>
        <v>000 Veh Miles</v>
      </c>
      <c r="G1157" s="173"/>
      <c r="H1157" s="173"/>
      <c r="I1157" s="173"/>
      <c r="J1157" s="173"/>
      <c r="K1157" s="173"/>
      <c r="L1157" s="173"/>
      <c r="M1157" s="173"/>
      <c r="N1157" s="173"/>
      <c r="O1157" s="173"/>
      <c r="P1157" s="173"/>
      <c r="Q1157" s="173"/>
      <c r="R1157" s="173"/>
      <c r="S1157" s="173"/>
      <c r="T1157" s="173"/>
      <c r="U1157" s="173"/>
      <c r="V1157" s="173"/>
      <c r="W1157" s="173"/>
      <c r="X1157" s="173"/>
      <c r="Y1157" s="173"/>
      <c r="Z1157" s="173"/>
      <c r="AA1157" s="173"/>
      <c r="AB1157" s="173"/>
      <c r="AC1157" s="174"/>
      <c r="AE1157" s="533"/>
      <c r="AG1157" s="533"/>
      <c r="AI1157" s="533"/>
      <c r="AK1157" s="202"/>
    </row>
    <row r="1158" spans="4:37" ht="12.75" customHeight="1" outlineLevel="1">
      <c r="D1158" s="106" t="str">
        <f>'Line Items'!D996</f>
        <v>[Rolling Stock - Vehicles Line 35]</v>
      </c>
      <c r="E1158" s="89"/>
      <c r="F1158" s="107" t="str">
        <f t="shared" si="969"/>
        <v>000 Veh Miles</v>
      </c>
      <c r="G1158" s="173"/>
      <c r="H1158" s="173"/>
      <c r="I1158" s="173"/>
      <c r="J1158" s="173"/>
      <c r="K1158" s="173"/>
      <c r="L1158" s="173"/>
      <c r="M1158" s="173"/>
      <c r="N1158" s="173"/>
      <c r="O1158" s="173"/>
      <c r="P1158" s="173"/>
      <c r="Q1158" s="173"/>
      <c r="R1158" s="173"/>
      <c r="S1158" s="173"/>
      <c r="T1158" s="173"/>
      <c r="U1158" s="173"/>
      <c r="V1158" s="173"/>
      <c r="W1158" s="173"/>
      <c r="X1158" s="173"/>
      <c r="Y1158" s="173"/>
      <c r="Z1158" s="173"/>
      <c r="AA1158" s="173"/>
      <c r="AB1158" s="173"/>
      <c r="AC1158" s="174"/>
      <c r="AE1158" s="533"/>
      <c r="AG1158" s="533"/>
      <c r="AI1158" s="533"/>
      <c r="AK1158" s="202"/>
    </row>
    <row r="1159" spans="4:37" ht="12.75" customHeight="1" outlineLevel="1">
      <c r="D1159" s="106" t="str">
        <f>'Line Items'!D997</f>
        <v>[Rolling Stock - Vehicles Line 36]</v>
      </c>
      <c r="E1159" s="89"/>
      <c r="F1159" s="107" t="str">
        <f t="shared" si="969"/>
        <v>000 Veh Miles</v>
      </c>
      <c r="G1159" s="173"/>
      <c r="H1159" s="173"/>
      <c r="I1159" s="173"/>
      <c r="J1159" s="173"/>
      <c r="K1159" s="173"/>
      <c r="L1159" s="173"/>
      <c r="M1159" s="173"/>
      <c r="N1159" s="173"/>
      <c r="O1159" s="173"/>
      <c r="P1159" s="173"/>
      <c r="Q1159" s="173"/>
      <c r="R1159" s="173"/>
      <c r="S1159" s="173"/>
      <c r="T1159" s="173"/>
      <c r="U1159" s="173"/>
      <c r="V1159" s="173"/>
      <c r="W1159" s="173"/>
      <c r="X1159" s="173"/>
      <c r="Y1159" s="173"/>
      <c r="Z1159" s="173"/>
      <c r="AA1159" s="173"/>
      <c r="AB1159" s="173"/>
      <c r="AC1159" s="174"/>
      <c r="AE1159" s="533"/>
      <c r="AG1159" s="533"/>
      <c r="AI1159" s="533"/>
      <c r="AK1159" s="202"/>
    </row>
    <row r="1160" spans="4:37" ht="12.75" customHeight="1" outlineLevel="1">
      <c r="D1160" s="106" t="str">
        <f>'Line Items'!D998</f>
        <v>[Rolling Stock - Vehicles Line 37]</v>
      </c>
      <c r="E1160" s="89"/>
      <c r="F1160" s="107" t="str">
        <f t="shared" si="969"/>
        <v>000 Veh Miles</v>
      </c>
      <c r="G1160" s="173"/>
      <c r="H1160" s="173"/>
      <c r="I1160" s="173"/>
      <c r="J1160" s="173"/>
      <c r="K1160" s="173"/>
      <c r="L1160" s="173"/>
      <c r="M1160" s="173"/>
      <c r="N1160" s="173"/>
      <c r="O1160" s="173"/>
      <c r="P1160" s="173"/>
      <c r="Q1160" s="173"/>
      <c r="R1160" s="173"/>
      <c r="S1160" s="173"/>
      <c r="T1160" s="173"/>
      <c r="U1160" s="173"/>
      <c r="V1160" s="173"/>
      <c r="W1160" s="173"/>
      <c r="X1160" s="173"/>
      <c r="Y1160" s="173"/>
      <c r="Z1160" s="173"/>
      <c r="AA1160" s="173"/>
      <c r="AB1160" s="173"/>
      <c r="AC1160" s="174"/>
      <c r="AE1160" s="533"/>
      <c r="AG1160" s="533"/>
      <c r="AI1160" s="533"/>
      <c r="AK1160" s="202"/>
    </row>
    <row r="1161" spans="4:37" ht="12.75" customHeight="1" outlineLevel="1">
      <c r="D1161" s="106" t="str">
        <f>'Line Items'!D999</f>
        <v>[Rolling Stock - Vehicles Line 38]</v>
      </c>
      <c r="E1161" s="89"/>
      <c r="F1161" s="107" t="str">
        <f t="shared" si="969"/>
        <v>000 Veh Miles</v>
      </c>
      <c r="G1161" s="173"/>
      <c r="H1161" s="173"/>
      <c r="I1161" s="173"/>
      <c r="J1161" s="173"/>
      <c r="K1161" s="173"/>
      <c r="L1161" s="173"/>
      <c r="M1161" s="173"/>
      <c r="N1161" s="173"/>
      <c r="O1161" s="173"/>
      <c r="P1161" s="173"/>
      <c r="Q1161" s="173"/>
      <c r="R1161" s="173"/>
      <c r="S1161" s="173"/>
      <c r="T1161" s="173"/>
      <c r="U1161" s="173"/>
      <c r="V1161" s="173"/>
      <c r="W1161" s="173"/>
      <c r="X1161" s="173"/>
      <c r="Y1161" s="173"/>
      <c r="Z1161" s="173"/>
      <c r="AA1161" s="173"/>
      <c r="AB1161" s="173"/>
      <c r="AC1161" s="174"/>
      <c r="AE1161" s="533"/>
      <c r="AG1161" s="533"/>
      <c r="AI1161" s="533"/>
      <c r="AK1161" s="202"/>
    </row>
    <row r="1162" spans="4:37" ht="12.75" customHeight="1" outlineLevel="1">
      <c r="D1162" s="106" t="str">
        <f>'Line Items'!D1000</f>
        <v>[Rolling Stock - Vehicles Line 39]</v>
      </c>
      <c r="E1162" s="89"/>
      <c r="F1162" s="107" t="str">
        <f t="shared" si="969"/>
        <v>000 Veh Miles</v>
      </c>
      <c r="G1162" s="173"/>
      <c r="H1162" s="173"/>
      <c r="I1162" s="173"/>
      <c r="J1162" s="173"/>
      <c r="K1162" s="173"/>
      <c r="L1162" s="173"/>
      <c r="M1162" s="173"/>
      <c r="N1162" s="173"/>
      <c r="O1162" s="173"/>
      <c r="P1162" s="173"/>
      <c r="Q1162" s="173"/>
      <c r="R1162" s="173"/>
      <c r="S1162" s="173"/>
      <c r="T1162" s="173"/>
      <c r="U1162" s="173"/>
      <c r="V1162" s="173"/>
      <c r="W1162" s="173"/>
      <c r="X1162" s="173"/>
      <c r="Y1162" s="173"/>
      <c r="Z1162" s="173"/>
      <c r="AA1162" s="173"/>
      <c r="AB1162" s="173"/>
      <c r="AC1162" s="174"/>
      <c r="AE1162" s="533"/>
      <c r="AG1162" s="533"/>
      <c r="AI1162" s="533"/>
      <c r="AK1162" s="202"/>
    </row>
    <row r="1163" spans="4:37" ht="12.75" customHeight="1" outlineLevel="1">
      <c r="D1163" s="106" t="str">
        <f>'Line Items'!D1001</f>
        <v>[Rolling Stock - Vehicles Line 40]</v>
      </c>
      <c r="E1163" s="89"/>
      <c r="F1163" s="107" t="str">
        <f t="shared" si="969"/>
        <v>000 Veh Miles</v>
      </c>
      <c r="G1163" s="173"/>
      <c r="H1163" s="173"/>
      <c r="I1163" s="173"/>
      <c r="J1163" s="173"/>
      <c r="K1163" s="173"/>
      <c r="L1163" s="173"/>
      <c r="M1163" s="173"/>
      <c r="N1163" s="173"/>
      <c r="O1163" s="173"/>
      <c r="P1163" s="173"/>
      <c r="Q1163" s="173"/>
      <c r="R1163" s="173"/>
      <c r="S1163" s="173"/>
      <c r="T1163" s="173"/>
      <c r="U1163" s="173"/>
      <c r="V1163" s="173"/>
      <c r="W1163" s="173"/>
      <c r="X1163" s="173"/>
      <c r="Y1163" s="173"/>
      <c r="Z1163" s="173"/>
      <c r="AA1163" s="173"/>
      <c r="AB1163" s="173"/>
      <c r="AC1163" s="174"/>
      <c r="AE1163" s="533"/>
      <c r="AG1163" s="533"/>
      <c r="AI1163" s="533"/>
      <c r="AK1163" s="202"/>
    </row>
    <row r="1164" spans="4:37" ht="12.75" customHeight="1" outlineLevel="1">
      <c r="D1164" s="106" t="str">
        <f>'Line Items'!D1002</f>
        <v>[Rolling Stock - Vehicles Line 41]</v>
      </c>
      <c r="E1164" s="89"/>
      <c r="F1164" s="107" t="str">
        <f t="shared" si="969"/>
        <v>000 Veh Miles</v>
      </c>
      <c r="G1164" s="173"/>
      <c r="H1164" s="173"/>
      <c r="I1164" s="173"/>
      <c r="J1164" s="173"/>
      <c r="K1164" s="173"/>
      <c r="L1164" s="173"/>
      <c r="M1164" s="173"/>
      <c r="N1164" s="173"/>
      <c r="O1164" s="173"/>
      <c r="P1164" s="173"/>
      <c r="Q1164" s="173"/>
      <c r="R1164" s="173"/>
      <c r="S1164" s="173"/>
      <c r="T1164" s="173"/>
      <c r="U1164" s="173"/>
      <c r="V1164" s="173"/>
      <c r="W1164" s="173"/>
      <c r="X1164" s="173"/>
      <c r="Y1164" s="173"/>
      <c r="Z1164" s="173"/>
      <c r="AA1164" s="173"/>
      <c r="AB1164" s="173"/>
      <c r="AC1164" s="174"/>
      <c r="AE1164" s="533"/>
      <c r="AG1164" s="533"/>
      <c r="AI1164" s="533"/>
      <c r="AK1164" s="202"/>
    </row>
    <row r="1165" spans="4:37" ht="12.75" customHeight="1" outlineLevel="1">
      <c r="D1165" s="106" t="str">
        <f>'Line Items'!D1003</f>
        <v>[Rolling Stock - Vehicles Line 42]</v>
      </c>
      <c r="E1165" s="89"/>
      <c r="F1165" s="107" t="str">
        <f t="shared" si="969"/>
        <v>000 Veh Miles</v>
      </c>
      <c r="G1165" s="173"/>
      <c r="H1165" s="173"/>
      <c r="I1165" s="173"/>
      <c r="J1165" s="173"/>
      <c r="K1165" s="173"/>
      <c r="L1165" s="173"/>
      <c r="M1165" s="173"/>
      <c r="N1165" s="173"/>
      <c r="O1165" s="173"/>
      <c r="P1165" s="173"/>
      <c r="Q1165" s="173"/>
      <c r="R1165" s="173"/>
      <c r="S1165" s="173"/>
      <c r="T1165" s="173"/>
      <c r="U1165" s="173"/>
      <c r="V1165" s="173"/>
      <c r="W1165" s="173"/>
      <c r="X1165" s="173"/>
      <c r="Y1165" s="173"/>
      <c r="Z1165" s="173"/>
      <c r="AA1165" s="173"/>
      <c r="AB1165" s="173"/>
      <c r="AC1165" s="174"/>
      <c r="AE1165" s="533"/>
      <c r="AG1165" s="533"/>
      <c r="AI1165" s="533"/>
      <c r="AK1165" s="202"/>
    </row>
    <row r="1166" spans="4:37" ht="12.75" customHeight="1" outlineLevel="1">
      <c r="D1166" s="106" t="str">
        <f>'Line Items'!D1004</f>
        <v>[Rolling Stock - Vehicles Line 43]</v>
      </c>
      <c r="E1166" s="89"/>
      <c r="F1166" s="107" t="str">
        <f t="shared" si="969"/>
        <v>000 Veh Miles</v>
      </c>
      <c r="G1166" s="173"/>
      <c r="H1166" s="173"/>
      <c r="I1166" s="173"/>
      <c r="J1166" s="173"/>
      <c r="K1166" s="173"/>
      <c r="L1166" s="173"/>
      <c r="M1166" s="173"/>
      <c r="N1166" s="173"/>
      <c r="O1166" s="173"/>
      <c r="P1166" s="173"/>
      <c r="Q1166" s="173"/>
      <c r="R1166" s="173"/>
      <c r="S1166" s="173"/>
      <c r="T1166" s="173"/>
      <c r="U1166" s="173"/>
      <c r="V1166" s="173"/>
      <c r="W1166" s="173"/>
      <c r="X1166" s="173"/>
      <c r="Y1166" s="173"/>
      <c r="Z1166" s="173"/>
      <c r="AA1166" s="173"/>
      <c r="AB1166" s="173"/>
      <c r="AC1166" s="174"/>
      <c r="AE1166" s="533"/>
      <c r="AG1166" s="533"/>
      <c r="AI1166" s="533"/>
      <c r="AK1166" s="202"/>
    </row>
    <row r="1167" spans="4:37" ht="12.75" customHeight="1" outlineLevel="1">
      <c r="D1167" s="106" t="str">
        <f>'Line Items'!D1005</f>
        <v>[Rolling Stock - Vehicles Line 44]</v>
      </c>
      <c r="E1167" s="89"/>
      <c r="F1167" s="107" t="str">
        <f t="shared" si="969"/>
        <v>000 Veh Miles</v>
      </c>
      <c r="G1167" s="173"/>
      <c r="H1167" s="173"/>
      <c r="I1167" s="173"/>
      <c r="J1167" s="173"/>
      <c r="K1167" s="173"/>
      <c r="L1167" s="173"/>
      <c r="M1167" s="173"/>
      <c r="N1167" s="173"/>
      <c r="O1167" s="173"/>
      <c r="P1167" s="173"/>
      <c r="Q1167" s="173"/>
      <c r="R1167" s="173"/>
      <c r="S1167" s="173"/>
      <c r="T1167" s="173"/>
      <c r="U1167" s="173"/>
      <c r="V1167" s="173"/>
      <c r="W1167" s="173"/>
      <c r="X1167" s="173"/>
      <c r="Y1167" s="173"/>
      <c r="Z1167" s="173"/>
      <c r="AA1167" s="173"/>
      <c r="AB1167" s="173"/>
      <c r="AC1167" s="174"/>
      <c r="AE1167" s="533"/>
      <c r="AG1167" s="533"/>
      <c r="AI1167" s="533"/>
      <c r="AK1167" s="202"/>
    </row>
    <row r="1168" spans="4:37" ht="12.75" customHeight="1" outlineLevel="1">
      <c r="D1168" s="106" t="str">
        <f>'Line Items'!D1006</f>
        <v>[Rolling Stock - Vehicles Line 45]</v>
      </c>
      <c r="E1168" s="89"/>
      <c r="F1168" s="107" t="str">
        <f t="shared" si="969"/>
        <v>000 Veh Miles</v>
      </c>
      <c r="G1168" s="173"/>
      <c r="H1168" s="173"/>
      <c r="I1168" s="173"/>
      <c r="J1168" s="173"/>
      <c r="K1168" s="173"/>
      <c r="L1168" s="173"/>
      <c r="M1168" s="173"/>
      <c r="N1168" s="173"/>
      <c r="O1168" s="173"/>
      <c r="P1168" s="173"/>
      <c r="Q1168" s="173"/>
      <c r="R1168" s="173"/>
      <c r="S1168" s="173"/>
      <c r="T1168" s="173"/>
      <c r="U1168" s="173"/>
      <c r="V1168" s="173"/>
      <c r="W1168" s="173"/>
      <c r="X1168" s="173"/>
      <c r="Y1168" s="173"/>
      <c r="Z1168" s="173"/>
      <c r="AA1168" s="173"/>
      <c r="AB1168" s="173"/>
      <c r="AC1168" s="174"/>
      <c r="AE1168" s="533"/>
      <c r="AG1168" s="533"/>
      <c r="AI1168" s="533"/>
      <c r="AK1168" s="202"/>
    </row>
    <row r="1169" spans="4:37" ht="12.75" customHeight="1" outlineLevel="1">
      <c r="D1169" s="106" t="str">
        <f>'Line Items'!D1007</f>
        <v>[Rolling Stock - Vehicles Line 46]</v>
      </c>
      <c r="E1169" s="89"/>
      <c r="F1169" s="107" t="str">
        <f t="shared" si="969"/>
        <v>000 Veh Miles</v>
      </c>
      <c r="G1169" s="173"/>
      <c r="H1169" s="173"/>
      <c r="I1169" s="173"/>
      <c r="J1169" s="173"/>
      <c r="K1169" s="173"/>
      <c r="L1169" s="173"/>
      <c r="M1169" s="173"/>
      <c r="N1169" s="173"/>
      <c r="O1169" s="173"/>
      <c r="P1169" s="173"/>
      <c r="Q1169" s="173"/>
      <c r="R1169" s="173"/>
      <c r="S1169" s="173"/>
      <c r="T1169" s="173"/>
      <c r="U1169" s="173"/>
      <c r="V1169" s="173"/>
      <c r="W1169" s="173"/>
      <c r="X1169" s="173"/>
      <c r="Y1169" s="173"/>
      <c r="Z1169" s="173"/>
      <c r="AA1169" s="173"/>
      <c r="AB1169" s="173"/>
      <c r="AC1169" s="174"/>
      <c r="AE1169" s="533"/>
      <c r="AG1169" s="533"/>
      <c r="AI1169" s="533"/>
      <c r="AK1169" s="202"/>
    </row>
    <row r="1170" spans="4:37" ht="12.75" customHeight="1" outlineLevel="1">
      <c r="D1170" s="106" t="str">
        <f>'Line Items'!D1008</f>
        <v>[Rolling Stock - Vehicles Line 47]</v>
      </c>
      <c r="E1170" s="89"/>
      <c r="F1170" s="107" t="str">
        <f t="shared" si="969"/>
        <v>000 Veh Miles</v>
      </c>
      <c r="G1170" s="173"/>
      <c r="H1170" s="173"/>
      <c r="I1170" s="173"/>
      <c r="J1170" s="173"/>
      <c r="K1170" s="173"/>
      <c r="L1170" s="173"/>
      <c r="M1170" s="173"/>
      <c r="N1170" s="173"/>
      <c r="O1170" s="173"/>
      <c r="P1170" s="173"/>
      <c r="Q1170" s="173"/>
      <c r="R1170" s="173"/>
      <c r="S1170" s="173"/>
      <c r="T1170" s="173"/>
      <c r="U1170" s="173"/>
      <c r="V1170" s="173"/>
      <c r="W1170" s="173"/>
      <c r="X1170" s="173"/>
      <c r="Y1170" s="173"/>
      <c r="Z1170" s="173"/>
      <c r="AA1170" s="173"/>
      <c r="AB1170" s="173"/>
      <c r="AC1170" s="174"/>
      <c r="AE1170" s="533"/>
      <c r="AG1170" s="533"/>
      <c r="AI1170" s="533"/>
      <c r="AK1170" s="202"/>
    </row>
    <row r="1171" spans="4:37" ht="12.75" customHeight="1" outlineLevel="1">
      <c r="D1171" s="106" t="str">
        <f>'Line Items'!D1009</f>
        <v>[Rolling Stock - Vehicles Line 48]</v>
      </c>
      <c r="E1171" s="89"/>
      <c r="F1171" s="107" t="str">
        <f t="shared" si="969"/>
        <v>000 Veh Miles</v>
      </c>
      <c r="G1171" s="173"/>
      <c r="H1171" s="173"/>
      <c r="I1171" s="173"/>
      <c r="J1171" s="173"/>
      <c r="K1171" s="173"/>
      <c r="L1171" s="173"/>
      <c r="M1171" s="173"/>
      <c r="N1171" s="173"/>
      <c r="O1171" s="173"/>
      <c r="P1171" s="173"/>
      <c r="Q1171" s="173"/>
      <c r="R1171" s="173"/>
      <c r="S1171" s="173"/>
      <c r="T1171" s="173"/>
      <c r="U1171" s="173"/>
      <c r="V1171" s="173"/>
      <c r="W1171" s="173"/>
      <c r="X1171" s="173"/>
      <c r="Y1171" s="173"/>
      <c r="Z1171" s="173"/>
      <c r="AA1171" s="173"/>
      <c r="AB1171" s="173"/>
      <c r="AC1171" s="174"/>
      <c r="AE1171" s="533"/>
      <c r="AG1171" s="533"/>
      <c r="AI1171" s="533"/>
      <c r="AK1171" s="202"/>
    </row>
    <row r="1172" spans="4:37" ht="12.75" customHeight="1" outlineLevel="1">
      <c r="D1172" s="106" t="str">
        <f>'Line Items'!D1010</f>
        <v>[Rolling Stock - Vehicles Line 49]</v>
      </c>
      <c r="E1172" s="89"/>
      <c r="F1172" s="107" t="str">
        <f t="shared" si="969"/>
        <v>000 Veh Miles</v>
      </c>
      <c r="G1172" s="173"/>
      <c r="H1172" s="173"/>
      <c r="I1172" s="173"/>
      <c r="J1172" s="173"/>
      <c r="K1172" s="173"/>
      <c r="L1172" s="173"/>
      <c r="M1172" s="173"/>
      <c r="N1172" s="173"/>
      <c r="O1172" s="173"/>
      <c r="P1172" s="173"/>
      <c r="Q1172" s="173"/>
      <c r="R1172" s="173"/>
      <c r="S1172" s="173"/>
      <c r="T1172" s="173"/>
      <c r="U1172" s="173"/>
      <c r="V1172" s="173"/>
      <c r="W1172" s="173"/>
      <c r="X1172" s="173"/>
      <c r="Y1172" s="173"/>
      <c r="Z1172" s="173"/>
      <c r="AA1172" s="173"/>
      <c r="AB1172" s="173"/>
      <c r="AC1172" s="174"/>
      <c r="AE1172" s="533"/>
      <c r="AG1172" s="533"/>
      <c r="AI1172" s="533"/>
      <c r="AK1172" s="202"/>
    </row>
    <row r="1173" spans="4:37" ht="12.75" customHeight="1" outlineLevel="1">
      <c r="D1173" s="106" t="str">
        <f>'Line Items'!D1011</f>
        <v>[Rolling Stock - Vehicles Line 50]</v>
      </c>
      <c r="E1173" s="89"/>
      <c r="F1173" s="107" t="str">
        <f t="shared" si="969"/>
        <v>000 Veh Miles</v>
      </c>
      <c r="G1173" s="173"/>
      <c r="H1173" s="173"/>
      <c r="I1173" s="173"/>
      <c r="J1173" s="173"/>
      <c r="K1173" s="173"/>
      <c r="L1173" s="173"/>
      <c r="M1173" s="173"/>
      <c r="N1173" s="173"/>
      <c r="O1173" s="173"/>
      <c r="P1173" s="173"/>
      <c r="Q1173" s="173"/>
      <c r="R1173" s="173"/>
      <c r="S1173" s="173"/>
      <c r="T1173" s="173"/>
      <c r="U1173" s="173"/>
      <c r="V1173" s="173"/>
      <c r="W1173" s="173"/>
      <c r="X1173" s="173"/>
      <c r="Y1173" s="173"/>
      <c r="Z1173" s="173"/>
      <c r="AA1173" s="173"/>
      <c r="AB1173" s="173"/>
      <c r="AC1173" s="174"/>
      <c r="AE1173" s="533"/>
      <c r="AG1173" s="533"/>
      <c r="AI1173" s="533"/>
      <c r="AK1173" s="202"/>
    </row>
    <row r="1174" spans="4:37" ht="12.75" customHeight="1" outlineLevel="1">
      <c r="D1174" s="106" t="str">
        <f>'Line Items'!D1012</f>
        <v>[Rolling Stock - Vehicles Line 51]</v>
      </c>
      <c r="E1174" s="89"/>
      <c r="F1174" s="107" t="str">
        <f t="shared" si="969"/>
        <v>000 Veh Miles</v>
      </c>
      <c r="G1174" s="173"/>
      <c r="H1174" s="173"/>
      <c r="I1174" s="173"/>
      <c r="J1174" s="173"/>
      <c r="K1174" s="173"/>
      <c r="L1174" s="173"/>
      <c r="M1174" s="173"/>
      <c r="N1174" s="173"/>
      <c r="O1174" s="173"/>
      <c r="P1174" s="173"/>
      <c r="Q1174" s="173"/>
      <c r="R1174" s="173"/>
      <c r="S1174" s="173"/>
      <c r="T1174" s="173"/>
      <c r="U1174" s="173"/>
      <c r="V1174" s="173"/>
      <c r="W1174" s="173"/>
      <c r="X1174" s="173"/>
      <c r="Y1174" s="173"/>
      <c r="Z1174" s="173"/>
      <c r="AA1174" s="173"/>
      <c r="AB1174" s="173"/>
      <c r="AC1174" s="174"/>
      <c r="AE1174" s="533"/>
      <c r="AG1174" s="533"/>
      <c r="AI1174" s="533"/>
      <c r="AK1174" s="202"/>
    </row>
    <row r="1175" spans="4:37" ht="12.75" customHeight="1" outlineLevel="1">
      <c r="D1175" s="106" t="str">
        <f>'Line Items'!D1013</f>
        <v>[Rolling Stock - Vehicles Line 52]</v>
      </c>
      <c r="E1175" s="89"/>
      <c r="F1175" s="107" t="str">
        <f t="shared" si="969"/>
        <v>000 Veh Miles</v>
      </c>
      <c r="G1175" s="173"/>
      <c r="H1175" s="173"/>
      <c r="I1175" s="173"/>
      <c r="J1175" s="173"/>
      <c r="K1175" s="173"/>
      <c r="L1175" s="173"/>
      <c r="M1175" s="173"/>
      <c r="N1175" s="173"/>
      <c r="O1175" s="173"/>
      <c r="P1175" s="173"/>
      <c r="Q1175" s="173"/>
      <c r="R1175" s="173"/>
      <c r="S1175" s="173"/>
      <c r="T1175" s="173"/>
      <c r="U1175" s="173"/>
      <c r="V1175" s="173"/>
      <c r="W1175" s="173"/>
      <c r="X1175" s="173"/>
      <c r="Y1175" s="173"/>
      <c r="Z1175" s="173"/>
      <c r="AA1175" s="173"/>
      <c r="AB1175" s="173"/>
      <c r="AC1175" s="174"/>
      <c r="AE1175" s="533"/>
      <c r="AG1175" s="533"/>
      <c r="AI1175" s="533"/>
      <c r="AK1175" s="202"/>
    </row>
    <row r="1176" spans="4:37" ht="12.75" customHeight="1" outlineLevel="1">
      <c r="D1176" s="106" t="str">
        <f>'Line Items'!D1014</f>
        <v>[Rolling Stock - Vehicles Line 53]</v>
      </c>
      <c r="E1176" s="89"/>
      <c r="F1176" s="107" t="str">
        <f t="shared" si="969"/>
        <v>000 Veh Miles</v>
      </c>
      <c r="G1176" s="173"/>
      <c r="H1176" s="173"/>
      <c r="I1176" s="173"/>
      <c r="J1176" s="173"/>
      <c r="K1176" s="173"/>
      <c r="L1176" s="173"/>
      <c r="M1176" s="173"/>
      <c r="N1176" s="173"/>
      <c r="O1176" s="173"/>
      <c r="P1176" s="173"/>
      <c r="Q1176" s="173"/>
      <c r="R1176" s="173"/>
      <c r="S1176" s="173"/>
      <c r="T1176" s="173"/>
      <c r="U1176" s="173"/>
      <c r="V1176" s="173"/>
      <c r="W1176" s="173"/>
      <c r="X1176" s="173"/>
      <c r="Y1176" s="173"/>
      <c r="Z1176" s="173"/>
      <c r="AA1176" s="173"/>
      <c r="AB1176" s="173"/>
      <c r="AC1176" s="174"/>
      <c r="AE1176" s="533"/>
      <c r="AG1176" s="533"/>
      <c r="AI1176" s="533"/>
      <c r="AK1176" s="202"/>
    </row>
    <row r="1177" spans="4:37" ht="12.75" customHeight="1" outlineLevel="1">
      <c r="D1177" s="106" t="str">
        <f>'Line Items'!D1015</f>
        <v>[Rolling Stock - Vehicles Line 54]</v>
      </c>
      <c r="E1177" s="89"/>
      <c r="F1177" s="107" t="str">
        <f t="shared" si="969"/>
        <v>000 Veh Miles</v>
      </c>
      <c r="G1177" s="173"/>
      <c r="H1177" s="173"/>
      <c r="I1177" s="173"/>
      <c r="J1177" s="173"/>
      <c r="K1177" s="173"/>
      <c r="L1177" s="173"/>
      <c r="M1177" s="173"/>
      <c r="N1177" s="173"/>
      <c r="O1177" s="173"/>
      <c r="P1177" s="173"/>
      <c r="Q1177" s="173"/>
      <c r="R1177" s="173"/>
      <c r="S1177" s="173"/>
      <c r="T1177" s="173"/>
      <c r="U1177" s="173"/>
      <c r="V1177" s="173"/>
      <c r="W1177" s="173"/>
      <c r="X1177" s="173"/>
      <c r="Y1177" s="173"/>
      <c r="Z1177" s="173"/>
      <c r="AA1177" s="173"/>
      <c r="AB1177" s="173"/>
      <c r="AC1177" s="174"/>
      <c r="AE1177" s="533"/>
      <c r="AG1177" s="533"/>
      <c r="AI1177" s="533"/>
      <c r="AK1177" s="202"/>
    </row>
    <row r="1178" spans="4:37" ht="12.75" customHeight="1" outlineLevel="1">
      <c r="D1178" s="106" t="str">
        <f>'Line Items'!D1016</f>
        <v>[Rolling Stock - Vehicles Line 55]</v>
      </c>
      <c r="E1178" s="89"/>
      <c r="F1178" s="107" t="str">
        <f t="shared" si="969"/>
        <v>000 Veh Miles</v>
      </c>
      <c r="G1178" s="173"/>
      <c r="H1178" s="173"/>
      <c r="I1178" s="173"/>
      <c r="J1178" s="173"/>
      <c r="K1178" s="173"/>
      <c r="L1178" s="173"/>
      <c r="M1178" s="173"/>
      <c r="N1178" s="173"/>
      <c r="O1178" s="173"/>
      <c r="P1178" s="173"/>
      <c r="Q1178" s="173"/>
      <c r="R1178" s="173"/>
      <c r="S1178" s="173"/>
      <c r="T1178" s="173"/>
      <c r="U1178" s="173"/>
      <c r="V1178" s="173"/>
      <c r="W1178" s="173"/>
      <c r="X1178" s="173"/>
      <c r="Y1178" s="173"/>
      <c r="Z1178" s="173"/>
      <c r="AA1178" s="173"/>
      <c r="AB1178" s="173"/>
      <c r="AC1178" s="174"/>
      <c r="AE1178" s="533"/>
      <c r="AG1178" s="533"/>
      <c r="AI1178" s="533"/>
      <c r="AK1178" s="202"/>
    </row>
    <row r="1179" spans="4:37" ht="12.75" customHeight="1" outlineLevel="1">
      <c r="D1179" s="106" t="str">
        <f>'Line Items'!D1017</f>
        <v>[Rolling Stock - Vehicles Line 56]</v>
      </c>
      <c r="E1179" s="89"/>
      <c r="F1179" s="107" t="str">
        <f t="shared" si="969"/>
        <v>000 Veh Miles</v>
      </c>
      <c r="G1179" s="173"/>
      <c r="H1179" s="173"/>
      <c r="I1179" s="173"/>
      <c r="J1179" s="173"/>
      <c r="K1179" s="173"/>
      <c r="L1179" s="173"/>
      <c r="M1179" s="173"/>
      <c r="N1179" s="173"/>
      <c r="O1179" s="173"/>
      <c r="P1179" s="173"/>
      <c r="Q1179" s="173"/>
      <c r="R1179" s="173"/>
      <c r="S1179" s="173"/>
      <c r="T1179" s="173"/>
      <c r="U1179" s="173"/>
      <c r="V1179" s="173"/>
      <c r="W1179" s="173"/>
      <c r="X1179" s="173"/>
      <c r="Y1179" s="173"/>
      <c r="Z1179" s="173"/>
      <c r="AA1179" s="173"/>
      <c r="AB1179" s="173"/>
      <c r="AC1179" s="174"/>
      <c r="AE1179" s="533"/>
      <c r="AG1179" s="533"/>
      <c r="AI1179" s="533"/>
      <c r="AK1179" s="202"/>
    </row>
    <row r="1180" spans="4:37" ht="12.75" customHeight="1" outlineLevel="1">
      <c r="D1180" s="106" t="str">
        <f>'Line Items'!D1018</f>
        <v>[Rolling Stock - Vehicles Line 57]</v>
      </c>
      <c r="E1180" s="89"/>
      <c r="F1180" s="107" t="str">
        <f t="shared" si="969"/>
        <v>000 Veh Miles</v>
      </c>
      <c r="G1180" s="173"/>
      <c r="H1180" s="173"/>
      <c r="I1180" s="173"/>
      <c r="J1180" s="173"/>
      <c r="K1180" s="173"/>
      <c r="L1180" s="173"/>
      <c r="M1180" s="173"/>
      <c r="N1180" s="173"/>
      <c r="O1180" s="173"/>
      <c r="P1180" s="173"/>
      <c r="Q1180" s="173"/>
      <c r="R1180" s="173"/>
      <c r="S1180" s="173"/>
      <c r="T1180" s="173"/>
      <c r="U1180" s="173"/>
      <c r="V1180" s="173"/>
      <c r="W1180" s="173"/>
      <c r="X1180" s="173"/>
      <c r="Y1180" s="173"/>
      <c r="Z1180" s="173"/>
      <c r="AA1180" s="173"/>
      <c r="AB1180" s="173"/>
      <c r="AC1180" s="174"/>
      <c r="AE1180" s="533"/>
      <c r="AG1180" s="533"/>
      <c r="AI1180" s="533"/>
      <c r="AK1180" s="202"/>
    </row>
    <row r="1181" spans="4:37" ht="12.75" customHeight="1" outlineLevel="1">
      <c r="D1181" s="106" t="str">
        <f>'Line Items'!D1019</f>
        <v>[Rolling Stock - Vehicles Line 58]</v>
      </c>
      <c r="E1181" s="89"/>
      <c r="F1181" s="107" t="str">
        <f t="shared" si="969"/>
        <v>000 Veh Miles</v>
      </c>
      <c r="G1181" s="173"/>
      <c r="H1181" s="173"/>
      <c r="I1181" s="173"/>
      <c r="J1181" s="173"/>
      <c r="K1181" s="173"/>
      <c r="L1181" s="173"/>
      <c r="M1181" s="173"/>
      <c r="N1181" s="173"/>
      <c r="O1181" s="173"/>
      <c r="P1181" s="173"/>
      <c r="Q1181" s="173"/>
      <c r="R1181" s="173"/>
      <c r="S1181" s="173"/>
      <c r="T1181" s="173"/>
      <c r="U1181" s="173"/>
      <c r="V1181" s="173"/>
      <c r="W1181" s="173"/>
      <c r="X1181" s="173"/>
      <c r="Y1181" s="173"/>
      <c r="Z1181" s="173"/>
      <c r="AA1181" s="173"/>
      <c r="AB1181" s="173"/>
      <c r="AC1181" s="174"/>
      <c r="AE1181" s="533"/>
      <c r="AG1181" s="533"/>
      <c r="AI1181" s="533"/>
      <c r="AK1181" s="202"/>
    </row>
    <row r="1182" spans="4:37" ht="12.75" customHeight="1" outlineLevel="1">
      <c r="D1182" s="106" t="str">
        <f>'Line Items'!D1020</f>
        <v>[Rolling Stock - Vehicles Line 59]</v>
      </c>
      <c r="E1182" s="89"/>
      <c r="F1182" s="107" t="str">
        <f t="shared" si="969"/>
        <v>000 Veh Miles</v>
      </c>
      <c r="G1182" s="173"/>
      <c r="H1182" s="173"/>
      <c r="I1182" s="173"/>
      <c r="J1182" s="173"/>
      <c r="K1182" s="173"/>
      <c r="L1182" s="173"/>
      <c r="M1182" s="173"/>
      <c r="N1182" s="173"/>
      <c r="O1182" s="173"/>
      <c r="P1182" s="173"/>
      <c r="Q1182" s="173"/>
      <c r="R1182" s="173"/>
      <c r="S1182" s="173"/>
      <c r="T1182" s="173"/>
      <c r="U1182" s="173"/>
      <c r="V1182" s="173"/>
      <c r="W1182" s="173"/>
      <c r="X1182" s="173"/>
      <c r="Y1182" s="173"/>
      <c r="Z1182" s="173"/>
      <c r="AA1182" s="173"/>
      <c r="AB1182" s="173"/>
      <c r="AC1182" s="174"/>
      <c r="AE1182" s="533"/>
      <c r="AG1182" s="533"/>
      <c r="AI1182" s="533"/>
      <c r="AK1182" s="202"/>
    </row>
    <row r="1183" spans="4:37" ht="12.75" customHeight="1" outlineLevel="1">
      <c r="D1183" s="117" t="str">
        <f>'Line Items'!D1021</f>
        <v>[Rolling Stock - Vehicles Line 60]</v>
      </c>
      <c r="E1183" s="175"/>
      <c r="F1183" s="118" t="str">
        <f>F1182</f>
        <v>000 Veh Miles</v>
      </c>
      <c r="G1183" s="176"/>
      <c r="H1183" s="176"/>
      <c r="I1183" s="176"/>
      <c r="J1183" s="176"/>
      <c r="K1183" s="176"/>
      <c r="L1183" s="176"/>
      <c r="M1183" s="176"/>
      <c r="N1183" s="176"/>
      <c r="O1183" s="176"/>
      <c r="P1183" s="176"/>
      <c r="Q1183" s="176"/>
      <c r="R1183" s="176"/>
      <c r="S1183" s="176"/>
      <c r="T1183" s="176"/>
      <c r="U1183" s="176"/>
      <c r="V1183" s="176"/>
      <c r="W1183" s="176"/>
      <c r="X1183" s="176"/>
      <c r="Y1183" s="176"/>
      <c r="Z1183" s="176"/>
      <c r="AA1183" s="176"/>
      <c r="AB1183" s="176"/>
      <c r="AC1183" s="177"/>
      <c r="AE1183" s="534"/>
      <c r="AG1183" s="534"/>
      <c r="AI1183" s="534"/>
      <c r="AK1183" s="195"/>
    </row>
    <row r="1184" spans="4:37" ht="12.75" customHeight="1" outlineLevel="1">
      <c r="G1184" s="90"/>
      <c r="H1184" s="90"/>
      <c r="I1184" s="90"/>
      <c r="J1184" s="90"/>
      <c r="K1184" s="90"/>
      <c r="L1184" s="90"/>
      <c r="M1184" s="90"/>
      <c r="N1184" s="90"/>
      <c r="O1184" s="90"/>
      <c r="P1184" s="90"/>
      <c r="Q1184" s="90"/>
      <c r="R1184" s="90"/>
      <c r="S1184" s="90"/>
      <c r="T1184" s="90"/>
      <c r="U1184" s="90"/>
      <c r="V1184" s="90"/>
      <c r="W1184" s="90"/>
      <c r="X1184" s="90"/>
      <c r="Y1184" s="90"/>
      <c r="Z1184" s="90"/>
      <c r="AA1184" s="90"/>
      <c r="AB1184" s="90"/>
      <c r="AC1184" s="90"/>
      <c r="AE1184" s="90"/>
      <c r="AG1184" s="90"/>
      <c r="AI1184" s="90"/>
    </row>
    <row r="1185" spans="2:37" ht="12.75" customHeight="1" outlineLevel="1">
      <c r="D1185" s="216" t="str">
        <f>"Total "&amp;B1122</f>
        <v>Total DC (Third Rail) Mileage</v>
      </c>
      <c r="E1185" s="217"/>
      <c r="F1185" s="218" t="str">
        <f>F1183</f>
        <v>000 Veh Miles</v>
      </c>
      <c r="G1185" s="219">
        <f t="shared" ref="G1185:AB1185" si="970">SUM(G1124:G1183)</f>
        <v>0</v>
      </c>
      <c r="H1185" s="219">
        <f t="shared" si="970"/>
        <v>0</v>
      </c>
      <c r="I1185" s="219">
        <f t="shared" si="970"/>
        <v>0</v>
      </c>
      <c r="J1185" s="219">
        <f t="shared" si="970"/>
        <v>0</v>
      </c>
      <c r="K1185" s="219">
        <f t="shared" si="970"/>
        <v>0</v>
      </c>
      <c r="L1185" s="219">
        <f t="shared" si="970"/>
        <v>0</v>
      </c>
      <c r="M1185" s="219">
        <f t="shared" si="970"/>
        <v>0</v>
      </c>
      <c r="N1185" s="219">
        <f t="shared" si="970"/>
        <v>0</v>
      </c>
      <c r="O1185" s="219">
        <f t="shared" si="970"/>
        <v>0</v>
      </c>
      <c r="P1185" s="219">
        <f t="shared" si="970"/>
        <v>0</v>
      </c>
      <c r="Q1185" s="219">
        <f t="shared" si="970"/>
        <v>0</v>
      </c>
      <c r="R1185" s="219">
        <f t="shared" si="970"/>
        <v>0</v>
      </c>
      <c r="S1185" s="219">
        <f t="shared" si="970"/>
        <v>0</v>
      </c>
      <c r="T1185" s="219">
        <f t="shared" si="970"/>
        <v>0</v>
      </c>
      <c r="U1185" s="219">
        <f t="shared" si="970"/>
        <v>0</v>
      </c>
      <c r="V1185" s="219">
        <f t="shared" si="970"/>
        <v>0</v>
      </c>
      <c r="W1185" s="219">
        <f t="shared" si="970"/>
        <v>0</v>
      </c>
      <c r="X1185" s="219">
        <f t="shared" si="970"/>
        <v>0</v>
      </c>
      <c r="Y1185" s="219">
        <f t="shared" si="970"/>
        <v>0</v>
      </c>
      <c r="Z1185" s="219">
        <f t="shared" si="970"/>
        <v>0</v>
      </c>
      <c r="AA1185" s="219">
        <f t="shared" si="970"/>
        <v>0</v>
      </c>
      <c r="AB1185" s="219">
        <f t="shared" si="970"/>
        <v>0</v>
      </c>
      <c r="AC1185" s="220">
        <f t="shared" ref="AC1185" si="971">SUM(AC1124:AC1183)</f>
        <v>0</v>
      </c>
      <c r="AE1185" s="535">
        <f t="shared" ref="AE1185" si="972">SUM(AE1124:AE1183)</f>
        <v>0</v>
      </c>
      <c r="AG1185" s="535">
        <f t="shared" ref="AG1185" si="973">SUM(AG1124:AG1183)</f>
        <v>0</v>
      </c>
      <c r="AI1185" s="535">
        <f t="shared" ref="AI1185" si="974">SUM(AI1124:AI1183)</f>
        <v>0</v>
      </c>
      <c r="AK1185" s="222"/>
    </row>
    <row r="1186" spans="2:37">
      <c r="G1186" s="90"/>
      <c r="H1186" s="90"/>
      <c r="I1186" s="90"/>
      <c r="J1186" s="90"/>
      <c r="K1186" s="90"/>
      <c r="L1186" s="90"/>
      <c r="M1186" s="90"/>
      <c r="N1186" s="90"/>
      <c r="O1186" s="90"/>
      <c r="P1186" s="90"/>
      <c r="Q1186" s="90"/>
      <c r="R1186" s="90"/>
      <c r="S1186" s="90"/>
      <c r="T1186" s="90"/>
      <c r="U1186" s="90"/>
      <c r="V1186" s="90"/>
      <c r="W1186" s="90"/>
      <c r="X1186" s="90"/>
      <c r="Y1186" s="90"/>
      <c r="Z1186" s="90"/>
      <c r="AA1186" s="90"/>
      <c r="AB1186" s="90"/>
      <c r="AC1186" s="90"/>
      <c r="AE1186" s="90"/>
      <c r="AG1186" s="90"/>
      <c r="AI1186" s="90"/>
    </row>
    <row r="1187" spans="2:37" collapsed="1">
      <c r="G1187" s="90"/>
      <c r="H1187" s="90"/>
      <c r="I1187" s="90"/>
      <c r="J1187" s="90"/>
      <c r="K1187" s="90"/>
      <c r="L1187" s="90"/>
      <c r="M1187" s="90"/>
      <c r="N1187" s="90"/>
      <c r="O1187" s="90"/>
      <c r="P1187" s="90"/>
      <c r="Q1187" s="90"/>
      <c r="R1187" s="90"/>
      <c r="S1187" s="90"/>
      <c r="T1187" s="90"/>
      <c r="U1187" s="90"/>
      <c r="V1187" s="90"/>
      <c r="W1187" s="90"/>
      <c r="X1187" s="90"/>
      <c r="Y1187" s="90"/>
      <c r="Z1187" s="90"/>
      <c r="AA1187" s="90"/>
      <c r="AB1187" s="90"/>
      <c r="AC1187" s="90"/>
      <c r="AE1187" s="90"/>
      <c r="AG1187" s="90"/>
      <c r="AI1187" s="90"/>
    </row>
    <row r="1188" spans="2:37" ht="16.5">
      <c r="B1188" s="5" t="s">
        <v>481</v>
      </c>
      <c r="C1188" s="5"/>
      <c r="D1188" s="5"/>
      <c r="E1188" s="5"/>
      <c r="F1188" s="5"/>
      <c r="G1188" s="186"/>
      <c r="H1188" s="186"/>
      <c r="I1188" s="186"/>
      <c r="J1188" s="186"/>
      <c r="K1188" s="186"/>
      <c r="L1188" s="186"/>
      <c r="M1188" s="186"/>
      <c r="N1188" s="186"/>
      <c r="O1188" s="186"/>
      <c r="P1188" s="186"/>
      <c r="Q1188" s="186"/>
      <c r="R1188" s="186"/>
      <c r="S1188" s="186"/>
      <c r="T1188" s="186"/>
      <c r="U1188" s="186"/>
      <c r="V1188" s="186"/>
      <c r="W1188" s="186"/>
      <c r="X1188" s="186"/>
      <c r="Y1188" s="186"/>
      <c r="Z1188" s="186"/>
      <c r="AA1188" s="186"/>
      <c r="AB1188" s="186"/>
      <c r="AC1188" s="186"/>
      <c r="AD1188" s="5"/>
      <c r="AE1188" s="186"/>
      <c r="AF1188" s="5"/>
      <c r="AG1188" s="186"/>
      <c r="AH1188" s="5"/>
      <c r="AI1188" s="186"/>
      <c r="AJ1188" s="5"/>
      <c r="AK1188" s="5"/>
    </row>
    <row r="1189" spans="2:37">
      <c r="G1189" s="90"/>
      <c r="H1189" s="90"/>
      <c r="I1189" s="90"/>
      <c r="J1189" s="90"/>
      <c r="K1189" s="90"/>
      <c r="L1189" s="90"/>
      <c r="M1189" s="90"/>
      <c r="N1189" s="90"/>
      <c r="O1189" s="90"/>
      <c r="P1189" s="90"/>
      <c r="Q1189" s="90"/>
      <c r="R1189" s="90"/>
      <c r="S1189" s="90"/>
      <c r="T1189" s="90"/>
      <c r="U1189" s="90"/>
      <c r="V1189" s="90"/>
      <c r="W1189" s="90"/>
      <c r="X1189" s="90"/>
      <c r="Y1189" s="90"/>
      <c r="Z1189" s="90"/>
      <c r="AA1189" s="90"/>
      <c r="AB1189" s="90"/>
      <c r="AC1189" s="90"/>
      <c r="AE1189" s="90"/>
      <c r="AG1189" s="90"/>
      <c r="AI1189" s="90"/>
    </row>
    <row r="1190" spans="2:37" ht="16.5" customHeight="1">
      <c r="B1190" s="15" t="s">
        <v>482</v>
      </c>
      <c r="C1190" s="15"/>
      <c r="D1190" s="170"/>
      <c r="E1190" s="170"/>
      <c r="F1190" s="15"/>
      <c r="G1190" s="184"/>
      <c r="H1190" s="184"/>
      <c r="I1190" s="184"/>
      <c r="J1190" s="184"/>
      <c r="K1190" s="184"/>
      <c r="L1190" s="184"/>
      <c r="M1190" s="184"/>
      <c r="N1190" s="184"/>
      <c r="O1190" s="184"/>
      <c r="P1190" s="184"/>
      <c r="Q1190" s="184"/>
      <c r="R1190" s="184"/>
      <c r="S1190" s="184"/>
      <c r="T1190" s="184"/>
      <c r="U1190" s="184"/>
      <c r="V1190" s="184"/>
      <c r="W1190" s="184"/>
      <c r="X1190" s="184"/>
      <c r="Y1190" s="184"/>
      <c r="Z1190" s="184"/>
      <c r="AA1190" s="184"/>
      <c r="AB1190" s="184"/>
      <c r="AC1190" s="184"/>
      <c r="AD1190" s="15"/>
      <c r="AE1190" s="184"/>
      <c r="AF1190" s="15"/>
      <c r="AG1190" s="184"/>
      <c r="AH1190" s="15"/>
      <c r="AI1190" s="184"/>
      <c r="AJ1190" s="15"/>
      <c r="AK1190" s="15"/>
    </row>
    <row r="1191" spans="2:37" ht="12.75" customHeight="1" outlineLevel="1">
      <c r="G1191" s="90"/>
      <c r="H1191" s="90"/>
      <c r="I1191" s="90"/>
      <c r="J1191" s="90"/>
      <c r="K1191" s="90"/>
      <c r="L1191" s="90"/>
      <c r="M1191" s="90"/>
      <c r="N1191" s="90"/>
      <c r="O1191" s="90"/>
      <c r="P1191" s="90"/>
      <c r="Q1191" s="90"/>
      <c r="R1191" s="90"/>
      <c r="S1191" s="90"/>
      <c r="T1191" s="90"/>
      <c r="U1191" s="90"/>
      <c r="V1191" s="90"/>
      <c r="W1191" s="90"/>
      <c r="X1191" s="90"/>
      <c r="Y1191" s="90"/>
      <c r="Z1191" s="90"/>
      <c r="AA1191" s="90"/>
      <c r="AB1191" s="90"/>
      <c r="AC1191" s="90"/>
      <c r="AE1191" s="90"/>
      <c r="AG1191" s="90"/>
      <c r="AI1191" s="90"/>
    </row>
    <row r="1192" spans="2:37" ht="12.75" customHeight="1" outlineLevel="1">
      <c r="D1192" s="100" t="str">
        <f>'Line Items'!D962</f>
        <v>ME202 - DMU - Class 150/1 Angel</v>
      </c>
      <c r="E1192" s="85"/>
      <c r="F1192" s="101" t="s">
        <v>483</v>
      </c>
      <c r="G1192" s="171"/>
      <c r="H1192" s="171"/>
      <c r="I1192" s="171"/>
      <c r="J1192" s="171"/>
      <c r="K1192" s="171"/>
      <c r="L1192" s="171"/>
      <c r="M1192" s="171"/>
      <c r="N1192" s="171"/>
      <c r="O1192" s="171"/>
      <c r="P1192" s="171"/>
      <c r="Q1192" s="171"/>
      <c r="R1192" s="171"/>
      <c r="S1192" s="171"/>
      <c r="T1192" s="171"/>
      <c r="U1192" s="171"/>
      <c r="V1192" s="171"/>
      <c r="W1192" s="171"/>
      <c r="X1192" s="171"/>
      <c r="Y1192" s="171"/>
      <c r="Z1192" s="171"/>
      <c r="AA1192" s="171"/>
      <c r="AB1192" s="171"/>
      <c r="AC1192" s="185"/>
      <c r="AE1192" s="511"/>
      <c r="AG1192" s="511"/>
      <c r="AI1192" s="511"/>
      <c r="AK1192" s="427"/>
    </row>
    <row r="1193" spans="2:37" ht="12.75" customHeight="1" outlineLevel="1">
      <c r="D1193" s="106" t="str">
        <f>'Line Items'!D963</f>
        <v>ME203 - DMU - Class 153/1 Porterbrook</v>
      </c>
      <c r="E1193" s="89"/>
      <c r="F1193" s="107" t="str">
        <f t="shared" ref="F1193:F1250" si="975">F1192</f>
        <v>£000/ Veh</v>
      </c>
      <c r="G1193" s="173"/>
      <c r="H1193" s="173"/>
      <c r="I1193" s="173"/>
      <c r="J1193" s="173"/>
      <c r="K1193" s="173"/>
      <c r="L1193" s="173"/>
      <c r="M1193" s="173"/>
      <c r="N1193" s="173"/>
      <c r="O1193" s="173"/>
      <c r="P1193" s="173"/>
      <c r="Q1193" s="173"/>
      <c r="R1193" s="173"/>
      <c r="S1193" s="173"/>
      <c r="T1193" s="173"/>
      <c r="U1193" s="173"/>
      <c r="V1193" s="173"/>
      <c r="W1193" s="173"/>
      <c r="X1193" s="173"/>
      <c r="Y1193" s="173"/>
      <c r="Z1193" s="173"/>
      <c r="AA1193" s="173"/>
      <c r="AB1193" s="173"/>
      <c r="AC1193" s="174"/>
      <c r="AE1193" s="507"/>
      <c r="AG1193" s="507"/>
      <c r="AI1193" s="507"/>
      <c r="AK1193" s="429"/>
    </row>
    <row r="1194" spans="2:37" ht="12.75" customHeight="1" outlineLevel="1">
      <c r="D1194" s="106" t="str">
        <f>'Line Items'!D964</f>
        <v>ME206 - DMU - Class 170/5 Porterbrook</v>
      </c>
      <c r="E1194" s="89"/>
      <c r="F1194" s="107" t="str">
        <f t="shared" si="975"/>
        <v>£000/ Veh</v>
      </c>
      <c r="G1194" s="173"/>
      <c r="H1194" s="173"/>
      <c r="I1194" s="173"/>
      <c r="J1194" s="173"/>
      <c r="K1194" s="173"/>
      <c r="L1194" s="173"/>
      <c r="M1194" s="173"/>
      <c r="N1194" s="173"/>
      <c r="O1194" s="173"/>
      <c r="P1194" s="173"/>
      <c r="Q1194" s="173"/>
      <c r="R1194" s="173"/>
      <c r="S1194" s="173"/>
      <c r="T1194" s="173"/>
      <c r="U1194" s="173"/>
      <c r="V1194" s="173"/>
      <c r="W1194" s="173"/>
      <c r="X1194" s="173"/>
      <c r="Y1194" s="173"/>
      <c r="Z1194" s="173"/>
      <c r="AA1194" s="173"/>
      <c r="AB1194" s="173"/>
      <c r="AC1194" s="174"/>
      <c r="AE1194" s="507"/>
      <c r="AG1194" s="507"/>
      <c r="AI1194" s="507"/>
      <c r="AK1194" s="429"/>
    </row>
    <row r="1195" spans="2:37" ht="12.75" customHeight="1" outlineLevel="1">
      <c r="D1195" s="106" t="str">
        <f>'Line Items'!D965</f>
        <v>ME207 - DMU - Class 170/6 Porterbrook</v>
      </c>
      <c r="E1195" s="89"/>
      <c r="F1195" s="107" t="str">
        <f t="shared" si="975"/>
        <v>£000/ Veh</v>
      </c>
      <c r="G1195" s="173"/>
      <c r="H1195" s="173"/>
      <c r="I1195" s="173"/>
      <c r="J1195" s="173"/>
      <c r="K1195" s="173"/>
      <c r="L1195" s="173"/>
      <c r="M1195" s="173"/>
      <c r="N1195" s="173"/>
      <c r="O1195" s="173"/>
      <c r="P1195" s="173"/>
      <c r="Q1195" s="173"/>
      <c r="R1195" s="173"/>
      <c r="S1195" s="173"/>
      <c r="T1195" s="173"/>
      <c r="U1195" s="173"/>
      <c r="V1195" s="173"/>
      <c r="W1195" s="173"/>
      <c r="X1195" s="173"/>
      <c r="Y1195" s="173"/>
      <c r="Z1195" s="173"/>
      <c r="AA1195" s="173"/>
      <c r="AB1195" s="173"/>
      <c r="AC1195" s="174"/>
      <c r="AE1195" s="507"/>
      <c r="AG1195" s="507"/>
      <c r="AI1195" s="507"/>
      <c r="AK1195" s="429"/>
    </row>
    <row r="1196" spans="2:37" ht="12.75" customHeight="1" outlineLevel="1">
      <c r="D1196" s="106" t="str">
        <f>'Line Items'!D966</f>
        <v>ME208 - DMU - Class 172/2 Porterbrook</v>
      </c>
      <c r="E1196" s="89"/>
      <c r="F1196" s="107" t="str">
        <f t="shared" si="975"/>
        <v>£000/ Veh</v>
      </c>
      <c r="G1196" s="173"/>
      <c r="H1196" s="173"/>
      <c r="I1196" s="173"/>
      <c r="J1196" s="173"/>
      <c r="K1196" s="173"/>
      <c r="L1196" s="173"/>
      <c r="M1196" s="173"/>
      <c r="N1196" s="173"/>
      <c r="O1196" s="173"/>
      <c r="P1196" s="173"/>
      <c r="Q1196" s="173"/>
      <c r="R1196" s="173"/>
      <c r="S1196" s="173"/>
      <c r="T1196" s="173"/>
      <c r="U1196" s="173"/>
      <c r="V1196" s="173"/>
      <c r="W1196" s="173"/>
      <c r="X1196" s="173"/>
      <c r="Y1196" s="173"/>
      <c r="Z1196" s="173"/>
      <c r="AA1196" s="173"/>
      <c r="AB1196" s="173"/>
      <c r="AC1196" s="174"/>
      <c r="AE1196" s="507"/>
      <c r="AG1196" s="507"/>
      <c r="AI1196" s="507"/>
      <c r="AK1196" s="429"/>
    </row>
    <row r="1197" spans="2:37" ht="12.75" customHeight="1" outlineLevel="1">
      <c r="D1197" s="106" t="str">
        <f>'Line Items'!D967</f>
        <v>ME209 - DMU - Class 172/3 Porterbrook</v>
      </c>
      <c r="E1197" s="89"/>
      <c r="F1197" s="107" t="str">
        <f t="shared" si="975"/>
        <v>£000/ Veh</v>
      </c>
      <c r="G1197" s="173"/>
      <c r="H1197" s="173"/>
      <c r="I1197" s="173"/>
      <c r="J1197" s="173"/>
      <c r="K1197" s="173"/>
      <c r="L1197" s="173"/>
      <c r="M1197" s="173"/>
      <c r="N1197" s="173"/>
      <c r="O1197" s="173"/>
      <c r="P1197" s="173"/>
      <c r="Q1197" s="173"/>
      <c r="R1197" s="173"/>
      <c r="S1197" s="173"/>
      <c r="T1197" s="173"/>
      <c r="U1197" s="173"/>
      <c r="V1197" s="173"/>
      <c r="W1197" s="173"/>
      <c r="X1197" s="173"/>
      <c r="Y1197" s="173"/>
      <c r="Z1197" s="173"/>
      <c r="AA1197" s="173"/>
      <c r="AB1197" s="173"/>
      <c r="AC1197" s="174"/>
      <c r="AE1197" s="507"/>
      <c r="AG1197" s="507"/>
      <c r="AI1197" s="507"/>
      <c r="AK1197" s="429"/>
    </row>
    <row r="1198" spans="2:37" ht="12.75" customHeight="1" outlineLevel="1">
      <c r="D1198" s="106" t="str">
        <f>'Line Items'!D968</f>
        <v>ME216 - Class 139 PPM - Porterbrook</v>
      </c>
      <c r="E1198" s="89"/>
      <c r="F1198" s="107" t="str">
        <f t="shared" si="975"/>
        <v>£000/ Veh</v>
      </c>
      <c r="G1198" s="173"/>
      <c r="H1198" s="173"/>
      <c r="I1198" s="173"/>
      <c r="J1198" s="173"/>
      <c r="K1198" s="173"/>
      <c r="L1198" s="173"/>
      <c r="M1198" s="173"/>
      <c r="N1198" s="173"/>
      <c r="O1198" s="173"/>
      <c r="P1198" s="173"/>
      <c r="Q1198" s="173"/>
      <c r="R1198" s="173"/>
      <c r="S1198" s="173"/>
      <c r="T1198" s="173"/>
      <c r="U1198" s="173"/>
      <c r="V1198" s="173"/>
      <c r="W1198" s="173"/>
      <c r="X1198" s="173"/>
      <c r="Y1198" s="173"/>
      <c r="Z1198" s="173"/>
      <c r="AA1198" s="173"/>
      <c r="AB1198" s="173"/>
      <c r="AC1198" s="174"/>
      <c r="AE1198" s="507"/>
      <c r="AG1198" s="507"/>
      <c r="AI1198" s="507"/>
      <c r="AK1198" s="429"/>
    </row>
    <row r="1199" spans="2:37" ht="12.75" customHeight="1" outlineLevel="1">
      <c r="D1199" s="106" t="str">
        <f>'Line Items'!D969</f>
        <v>ME211 - EMU - Class 321/4  HSBC - motor car</v>
      </c>
      <c r="E1199" s="89"/>
      <c r="F1199" s="107" t="str">
        <f t="shared" si="975"/>
        <v>£000/ Veh</v>
      </c>
      <c r="G1199" s="173"/>
      <c r="H1199" s="173"/>
      <c r="I1199" s="173"/>
      <c r="J1199" s="173"/>
      <c r="K1199" s="173"/>
      <c r="L1199" s="173"/>
      <c r="M1199" s="173"/>
      <c r="N1199" s="173"/>
      <c r="O1199" s="173"/>
      <c r="P1199" s="173"/>
      <c r="Q1199" s="173"/>
      <c r="R1199" s="173"/>
      <c r="S1199" s="173"/>
      <c r="T1199" s="173"/>
      <c r="U1199" s="173"/>
      <c r="V1199" s="173"/>
      <c r="W1199" s="173"/>
      <c r="X1199" s="173"/>
      <c r="Y1199" s="173"/>
      <c r="Z1199" s="173"/>
      <c r="AA1199" s="173"/>
      <c r="AB1199" s="173"/>
      <c r="AC1199" s="174"/>
      <c r="AE1199" s="507"/>
      <c r="AG1199" s="507"/>
      <c r="AI1199" s="507"/>
      <c r="AK1199" s="429"/>
    </row>
    <row r="1200" spans="2:37" ht="12.75" customHeight="1" outlineLevel="1">
      <c r="D1200" s="106" t="str">
        <f>'Line Items'!D970</f>
        <v>ME211 - EMU - Class 321/4  HSBC - trailer car</v>
      </c>
      <c r="E1200" s="89"/>
      <c r="F1200" s="107" t="str">
        <f t="shared" si="975"/>
        <v>£000/ Veh</v>
      </c>
      <c r="G1200" s="173"/>
      <c r="H1200" s="173"/>
      <c r="I1200" s="173"/>
      <c r="J1200" s="173"/>
      <c r="K1200" s="173"/>
      <c r="L1200" s="173"/>
      <c r="M1200" s="173"/>
      <c r="N1200" s="173"/>
      <c r="O1200" s="173"/>
      <c r="P1200" s="173"/>
      <c r="Q1200" s="173"/>
      <c r="R1200" s="173"/>
      <c r="S1200" s="173"/>
      <c r="T1200" s="173"/>
      <c r="U1200" s="173"/>
      <c r="V1200" s="173"/>
      <c r="W1200" s="173"/>
      <c r="X1200" s="173"/>
      <c r="Y1200" s="173"/>
      <c r="Z1200" s="173"/>
      <c r="AA1200" s="173"/>
      <c r="AB1200" s="173"/>
      <c r="AC1200" s="174"/>
      <c r="AE1200" s="507"/>
      <c r="AG1200" s="507"/>
      <c r="AI1200" s="507"/>
      <c r="AK1200" s="429"/>
    </row>
    <row r="1201" spans="4:37" ht="12.75" customHeight="1" outlineLevel="1">
      <c r="D1201" s="106" t="str">
        <f>'Line Items'!D971</f>
        <v>ME212 - EMU - Class 323/3 Porterbrook - motor car</v>
      </c>
      <c r="E1201" s="89"/>
      <c r="F1201" s="107" t="str">
        <f t="shared" si="975"/>
        <v>£000/ Veh</v>
      </c>
      <c r="G1201" s="173"/>
      <c r="H1201" s="173"/>
      <c r="I1201" s="173"/>
      <c r="J1201" s="173"/>
      <c r="K1201" s="173"/>
      <c r="L1201" s="173"/>
      <c r="M1201" s="173"/>
      <c r="N1201" s="173"/>
      <c r="O1201" s="173"/>
      <c r="P1201" s="173"/>
      <c r="Q1201" s="173"/>
      <c r="R1201" s="173"/>
      <c r="S1201" s="173"/>
      <c r="T1201" s="173"/>
      <c r="U1201" s="173"/>
      <c r="V1201" s="173"/>
      <c r="W1201" s="173"/>
      <c r="X1201" s="173"/>
      <c r="Y1201" s="173"/>
      <c r="Z1201" s="173"/>
      <c r="AA1201" s="173"/>
      <c r="AB1201" s="173"/>
      <c r="AC1201" s="174"/>
      <c r="AE1201" s="507"/>
      <c r="AG1201" s="507"/>
      <c r="AI1201" s="507"/>
      <c r="AK1201" s="429"/>
    </row>
    <row r="1202" spans="4:37" ht="12.75" customHeight="1" outlineLevel="1">
      <c r="D1202" s="106" t="str">
        <f>'Line Items'!D972</f>
        <v>ME212 - EMU - Class 323/3 Porterbrook - trailer car</v>
      </c>
      <c r="E1202" s="89"/>
      <c r="F1202" s="107" t="str">
        <f t="shared" si="975"/>
        <v>£000/ Veh</v>
      </c>
      <c r="G1202" s="173"/>
      <c r="H1202" s="173"/>
      <c r="I1202" s="173"/>
      <c r="J1202" s="173"/>
      <c r="K1202" s="173"/>
      <c r="L1202" s="173"/>
      <c r="M1202" s="173"/>
      <c r="N1202" s="173"/>
      <c r="O1202" s="173"/>
      <c r="P1202" s="173"/>
      <c r="Q1202" s="173"/>
      <c r="R1202" s="173"/>
      <c r="S1202" s="173"/>
      <c r="T1202" s="173"/>
      <c r="U1202" s="173"/>
      <c r="V1202" s="173"/>
      <c r="W1202" s="173"/>
      <c r="X1202" s="173"/>
      <c r="Y1202" s="173"/>
      <c r="Z1202" s="173"/>
      <c r="AA1202" s="173"/>
      <c r="AB1202" s="173"/>
      <c r="AC1202" s="174"/>
      <c r="AE1202" s="507"/>
      <c r="AG1202" s="507"/>
      <c r="AI1202" s="507"/>
      <c r="AK1202" s="429"/>
    </row>
    <row r="1203" spans="4:37" ht="12.75" customHeight="1" outlineLevel="1">
      <c r="D1203" s="106" t="str">
        <f>'Line Items'!D973</f>
        <v>ME215 - EMU - Class 323 Centro (Porterbrook) - motor car</v>
      </c>
      <c r="E1203" s="89"/>
      <c r="F1203" s="107" t="str">
        <f t="shared" si="975"/>
        <v>£000/ Veh</v>
      </c>
      <c r="G1203" s="173"/>
      <c r="H1203" s="173"/>
      <c r="I1203" s="173"/>
      <c r="J1203" s="173"/>
      <c r="K1203" s="173"/>
      <c r="L1203" s="173"/>
      <c r="M1203" s="173"/>
      <c r="N1203" s="173"/>
      <c r="O1203" s="173"/>
      <c r="P1203" s="173"/>
      <c r="Q1203" s="173"/>
      <c r="R1203" s="173"/>
      <c r="S1203" s="173"/>
      <c r="T1203" s="173"/>
      <c r="U1203" s="173"/>
      <c r="V1203" s="173"/>
      <c r="W1203" s="173"/>
      <c r="X1203" s="173"/>
      <c r="Y1203" s="173"/>
      <c r="Z1203" s="173"/>
      <c r="AA1203" s="173"/>
      <c r="AB1203" s="173"/>
      <c r="AC1203" s="174"/>
      <c r="AE1203" s="507"/>
      <c r="AG1203" s="507"/>
      <c r="AI1203" s="507"/>
      <c r="AK1203" s="429"/>
    </row>
    <row r="1204" spans="4:37" ht="12.75" customHeight="1" outlineLevel="1">
      <c r="D1204" s="106" t="str">
        <f>'Line Items'!D974</f>
        <v>ME215 - EMU - Class 323 Centro (Porterbrook) - trailer car</v>
      </c>
      <c r="E1204" s="89"/>
      <c r="F1204" s="107" t="str">
        <f t="shared" si="975"/>
        <v>£000/ Veh</v>
      </c>
      <c r="G1204" s="173"/>
      <c r="H1204" s="173"/>
      <c r="I1204" s="173"/>
      <c r="J1204" s="173"/>
      <c r="K1204" s="173"/>
      <c r="L1204" s="173"/>
      <c r="M1204" s="173"/>
      <c r="N1204" s="173"/>
      <c r="O1204" s="173"/>
      <c r="P1204" s="173"/>
      <c r="Q1204" s="173"/>
      <c r="R1204" s="173"/>
      <c r="S1204" s="173"/>
      <c r="T1204" s="173"/>
      <c r="U1204" s="173"/>
      <c r="V1204" s="173"/>
      <c r="W1204" s="173"/>
      <c r="X1204" s="173"/>
      <c r="Y1204" s="173"/>
      <c r="Z1204" s="173"/>
      <c r="AA1204" s="173"/>
      <c r="AB1204" s="173"/>
      <c r="AC1204" s="174"/>
      <c r="AE1204" s="507"/>
      <c r="AG1204" s="507"/>
      <c r="AI1204" s="507"/>
      <c r="AK1204" s="429"/>
    </row>
    <row r="1205" spans="4:37" ht="12.75" customHeight="1" outlineLevel="1">
      <c r="D1205" s="106" t="str">
        <f>'Line Items'!D975</f>
        <v>ME213 - EMU - Class 350/1 Angel - motor car</v>
      </c>
      <c r="E1205" s="89"/>
      <c r="F1205" s="107" t="str">
        <f t="shared" si="975"/>
        <v>£000/ Veh</v>
      </c>
      <c r="G1205" s="173"/>
      <c r="H1205" s="173"/>
      <c r="I1205" s="173"/>
      <c r="J1205" s="173"/>
      <c r="K1205" s="173"/>
      <c r="L1205" s="173"/>
      <c r="M1205" s="173"/>
      <c r="N1205" s="173"/>
      <c r="O1205" s="173"/>
      <c r="P1205" s="173"/>
      <c r="Q1205" s="173"/>
      <c r="R1205" s="173"/>
      <c r="S1205" s="173"/>
      <c r="T1205" s="173"/>
      <c r="U1205" s="173"/>
      <c r="V1205" s="173"/>
      <c r="W1205" s="173"/>
      <c r="X1205" s="173"/>
      <c r="Y1205" s="173"/>
      <c r="Z1205" s="173"/>
      <c r="AA1205" s="173"/>
      <c r="AB1205" s="173"/>
      <c r="AC1205" s="174"/>
      <c r="AE1205" s="507"/>
      <c r="AG1205" s="507"/>
      <c r="AI1205" s="507"/>
      <c r="AK1205" s="429"/>
    </row>
    <row r="1206" spans="4:37" ht="12.75" customHeight="1" outlineLevel="1">
      <c r="D1206" s="106" t="str">
        <f>'Line Items'!D976</f>
        <v>ME213 - EMU - Class 350/1 Angel - trailer car</v>
      </c>
      <c r="E1206" s="89"/>
      <c r="F1206" s="107" t="str">
        <f t="shared" si="975"/>
        <v>£000/ Veh</v>
      </c>
      <c r="G1206" s="173"/>
      <c r="H1206" s="173"/>
      <c r="I1206" s="173"/>
      <c r="J1206" s="173"/>
      <c r="K1206" s="173"/>
      <c r="L1206" s="173"/>
      <c r="M1206" s="173"/>
      <c r="N1206" s="173"/>
      <c r="O1206" s="173"/>
      <c r="P1206" s="173"/>
      <c r="Q1206" s="173"/>
      <c r="R1206" s="173"/>
      <c r="S1206" s="173"/>
      <c r="T1206" s="173"/>
      <c r="U1206" s="173"/>
      <c r="V1206" s="173"/>
      <c r="W1206" s="173"/>
      <c r="X1206" s="173"/>
      <c r="Y1206" s="173"/>
      <c r="Z1206" s="173"/>
      <c r="AA1206" s="173"/>
      <c r="AB1206" s="173"/>
      <c r="AC1206" s="174"/>
      <c r="AE1206" s="507"/>
      <c r="AG1206" s="507"/>
      <c r="AI1206" s="507"/>
      <c r="AK1206" s="429"/>
    </row>
    <row r="1207" spans="4:37" ht="12.75" customHeight="1" outlineLevel="1">
      <c r="D1207" s="106" t="str">
        <f>'Line Items'!D977</f>
        <v>ME214 - EMU - Class 350/2 Porterbrook - motor car</v>
      </c>
      <c r="E1207" s="89"/>
      <c r="F1207" s="107" t="str">
        <f t="shared" si="975"/>
        <v>£000/ Veh</v>
      </c>
      <c r="G1207" s="173"/>
      <c r="H1207" s="173"/>
      <c r="I1207" s="173"/>
      <c r="J1207" s="173"/>
      <c r="K1207" s="173"/>
      <c r="L1207" s="173"/>
      <c r="M1207" s="173"/>
      <c r="N1207" s="173"/>
      <c r="O1207" s="173"/>
      <c r="P1207" s="173"/>
      <c r="Q1207" s="173"/>
      <c r="R1207" s="173"/>
      <c r="S1207" s="173"/>
      <c r="T1207" s="173"/>
      <c r="U1207" s="173"/>
      <c r="V1207" s="173"/>
      <c r="W1207" s="173"/>
      <c r="X1207" s="173"/>
      <c r="Y1207" s="173"/>
      <c r="Z1207" s="173"/>
      <c r="AA1207" s="173"/>
      <c r="AB1207" s="173"/>
      <c r="AC1207" s="174"/>
      <c r="AE1207" s="507"/>
      <c r="AG1207" s="507"/>
      <c r="AI1207" s="507"/>
      <c r="AK1207" s="429"/>
    </row>
    <row r="1208" spans="4:37" ht="12.75" customHeight="1" outlineLevel="1">
      <c r="D1208" s="106" t="str">
        <f>'Line Items'!D978</f>
        <v>ME214 - EMU - Class 350/2 Porterbrook - trailer car</v>
      </c>
      <c r="E1208" s="89"/>
      <c r="F1208" s="107" t="str">
        <f t="shared" si="975"/>
        <v>£000/ Veh</v>
      </c>
      <c r="G1208" s="173"/>
      <c r="H1208" s="173"/>
      <c r="I1208" s="173"/>
      <c r="J1208" s="173"/>
      <c r="K1208" s="173"/>
      <c r="L1208" s="173"/>
      <c r="M1208" s="173"/>
      <c r="N1208" s="173"/>
      <c r="O1208" s="173"/>
      <c r="P1208" s="173"/>
      <c r="Q1208" s="173"/>
      <c r="R1208" s="173"/>
      <c r="S1208" s="173"/>
      <c r="T1208" s="173"/>
      <c r="U1208" s="173"/>
      <c r="V1208" s="173"/>
      <c r="W1208" s="173"/>
      <c r="X1208" s="173"/>
      <c r="Y1208" s="173"/>
      <c r="Z1208" s="173"/>
      <c r="AA1208" s="173"/>
      <c r="AB1208" s="173"/>
      <c r="AC1208" s="174"/>
      <c r="AE1208" s="507"/>
      <c r="AG1208" s="507"/>
      <c r="AI1208" s="507"/>
      <c r="AK1208" s="429"/>
    </row>
    <row r="1209" spans="4:37" ht="12.75" customHeight="1" outlineLevel="1">
      <c r="D1209" s="106" t="str">
        <f>'Line Items'!D979</f>
        <v>ME217 - EMU - Class 350/3 Angel - motor car</v>
      </c>
      <c r="E1209" s="89"/>
      <c r="F1209" s="107" t="str">
        <f t="shared" si="975"/>
        <v>£000/ Veh</v>
      </c>
      <c r="G1209" s="173"/>
      <c r="H1209" s="173"/>
      <c r="I1209" s="173"/>
      <c r="J1209" s="173"/>
      <c r="K1209" s="173"/>
      <c r="L1209" s="173"/>
      <c r="M1209" s="173"/>
      <c r="N1209" s="173"/>
      <c r="O1209" s="173"/>
      <c r="P1209" s="173"/>
      <c r="Q1209" s="173"/>
      <c r="R1209" s="173"/>
      <c r="S1209" s="173"/>
      <c r="T1209" s="173"/>
      <c r="U1209" s="173"/>
      <c r="V1209" s="173"/>
      <c r="W1209" s="173"/>
      <c r="X1209" s="173"/>
      <c r="Y1209" s="173"/>
      <c r="Z1209" s="173"/>
      <c r="AA1209" s="173"/>
      <c r="AB1209" s="173"/>
      <c r="AC1209" s="174"/>
      <c r="AE1209" s="507"/>
      <c r="AG1209" s="507"/>
      <c r="AI1209" s="507"/>
      <c r="AK1209" s="429"/>
    </row>
    <row r="1210" spans="4:37" ht="12.75" customHeight="1" outlineLevel="1">
      <c r="D1210" s="106" t="str">
        <f>'Line Items'!D980</f>
        <v>ME217 - EMU - Class 350/3 Angel - trailer car</v>
      </c>
      <c r="E1210" s="89"/>
      <c r="F1210" s="107" t="str">
        <f t="shared" si="975"/>
        <v>£000/ Veh</v>
      </c>
      <c r="G1210" s="173"/>
      <c r="H1210" s="173"/>
      <c r="I1210" s="173"/>
      <c r="J1210" s="173"/>
      <c r="K1210" s="173"/>
      <c r="L1210" s="173"/>
      <c r="M1210" s="173"/>
      <c r="N1210" s="173"/>
      <c r="O1210" s="173"/>
      <c r="P1210" s="173"/>
      <c r="Q1210" s="173"/>
      <c r="R1210" s="173"/>
      <c r="S1210" s="173"/>
      <c r="T1210" s="173"/>
      <c r="U1210" s="173"/>
      <c r="V1210" s="173"/>
      <c r="W1210" s="173"/>
      <c r="X1210" s="173"/>
      <c r="Y1210" s="173"/>
      <c r="Z1210" s="173"/>
      <c r="AA1210" s="173"/>
      <c r="AB1210" s="173"/>
      <c r="AC1210" s="174"/>
      <c r="AE1210" s="507"/>
      <c r="AG1210" s="507"/>
      <c r="AI1210" s="507"/>
      <c r="AK1210" s="429"/>
    </row>
    <row r="1211" spans="4:37" ht="12.75" customHeight="1" outlineLevel="1">
      <c r="D1211" s="106" t="str">
        <f>'Line Items'!D981</f>
        <v>ME211 - EMU - Class 319 Porterbrook - motor car</v>
      </c>
      <c r="E1211" s="89"/>
      <c r="F1211" s="107" t="str">
        <f t="shared" si="975"/>
        <v>£000/ Veh</v>
      </c>
      <c r="G1211" s="173"/>
      <c r="H1211" s="173"/>
      <c r="I1211" s="173"/>
      <c r="J1211" s="173"/>
      <c r="K1211" s="173"/>
      <c r="L1211" s="173"/>
      <c r="M1211" s="173"/>
      <c r="N1211" s="173"/>
      <c r="O1211" s="173"/>
      <c r="P1211" s="173"/>
      <c r="Q1211" s="173"/>
      <c r="R1211" s="173"/>
      <c r="S1211" s="173"/>
      <c r="T1211" s="173"/>
      <c r="U1211" s="173"/>
      <c r="V1211" s="173"/>
      <c r="W1211" s="173"/>
      <c r="X1211" s="173"/>
      <c r="Y1211" s="173"/>
      <c r="Z1211" s="173"/>
      <c r="AA1211" s="173"/>
      <c r="AB1211" s="173"/>
      <c r="AC1211" s="174"/>
      <c r="AE1211" s="507"/>
      <c r="AG1211" s="507"/>
      <c r="AI1211" s="507"/>
      <c r="AK1211" s="429"/>
    </row>
    <row r="1212" spans="4:37" ht="12.75" customHeight="1" outlineLevel="1">
      <c r="D1212" s="106" t="str">
        <f>'Line Items'!D982</f>
        <v>ME211 - EMU - Class 319 Porterbrook - trailer car</v>
      </c>
      <c r="E1212" s="89"/>
      <c r="F1212" s="107" t="str">
        <f t="shared" si="975"/>
        <v>£000/ Veh</v>
      </c>
      <c r="G1212" s="173"/>
      <c r="H1212" s="173"/>
      <c r="I1212" s="173"/>
      <c r="J1212" s="173"/>
      <c r="K1212" s="173"/>
      <c r="L1212" s="173"/>
      <c r="M1212" s="173"/>
      <c r="N1212" s="173"/>
      <c r="O1212" s="173"/>
      <c r="P1212" s="173"/>
      <c r="Q1212" s="173"/>
      <c r="R1212" s="173"/>
      <c r="S1212" s="173"/>
      <c r="T1212" s="173"/>
      <c r="U1212" s="173"/>
      <c r="V1212" s="173"/>
      <c r="W1212" s="173"/>
      <c r="X1212" s="173"/>
      <c r="Y1212" s="173"/>
      <c r="Z1212" s="173"/>
      <c r="AA1212" s="173"/>
      <c r="AB1212" s="173"/>
      <c r="AC1212" s="174"/>
      <c r="AE1212" s="507"/>
      <c r="AG1212" s="507"/>
      <c r="AI1212" s="507"/>
      <c r="AK1212" s="429"/>
    </row>
    <row r="1213" spans="4:37" ht="12.75" customHeight="1" outlineLevel="1">
      <c r="D1213" s="106" t="str">
        <f>'Line Items'!D983</f>
        <v>[Rolling Stock - Vehicles Line 22]</v>
      </c>
      <c r="E1213" s="89"/>
      <c r="F1213" s="107" t="str">
        <f t="shared" si="975"/>
        <v>£000/ Veh</v>
      </c>
      <c r="G1213" s="173"/>
      <c r="H1213" s="173"/>
      <c r="I1213" s="173"/>
      <c r="J1213" s="173"/>
      <c r="K1213" s="173"/>
      <c r="L1213" s="173"/>
      <c r="M1213" s="173"/>
      <c r="N1213" s="173"/>
      <c r="O1213" s="173"/>
      <c r="P1213" s="173"/>
      <c r="Q1213" s="173"/>
      <c r="R1213" s="173"/>
      <c r="S1213" s="173"/>
      <c r="T1213" s="173"/>
      <c r="U1213" s="173"/>
      <c r="V1213" s="173"/>
      <c r="W1213" s="173"/>
      <c r="X1213" s="173"/>
      <c r="Y1213" s="173"/>
      <c r="Z1213" s="173"/>
      <c r="AA1213" s="173"/>
      <c r="AB1213" s="173"/>
      <c r="AC1213" s="174"/>
      <c r="AE1213" s="507"/>
      <c r="AG1213" s="507"/>
      <c r="AI1213" s="507"/>
      <c r="AK1213" s="429"/>
    </row>
    <row r="1214" spans="4:37" ht="12.75" customHeight="1" outlineLevel="1">
      <c r="D1214" s="106" t="str">
        <f>'Line Items'!D984</f>
        <v>[Rolling Stock - Vehicles Line 23]</v>
      </c>
      <c r="E1214" s="89"/>
      <c r="F1214" s="107" t="str">
        <f t="shared" si="975"/>
        <v>£000/ Veh</v>
      </c>
      <c r="G1214" s="173"/>
      <c r="H1214" s="173"/>
      <c r="I1214" s="173"/>
      <c r="J1214" s="173"/>
      <c r="K1214" s="173"/>
      <c r="L1214" s="173"/>
      <c r="M1214" s="173"/>
      <c r="N1214" s="173"/>
      <c r="O1214" s="173"/>
      <c r="P1214" s="173"/>
      <c r="Q1214" s="173"/>
      <c r="R1214" s="173"/>
      <c r="S1214" s="173"/>
      <c r="T1214" s="173"/>
      <c r="U1214" s="173"/>
      <c r="V1214" s="173"/>
      <c r="W1214" s="173"/>
      <c r="X1214" s="173"/>
      <c r="Y1214" s="173"/>
      <c r="Z1214" s="173"/>
      <c r="AA1214" s="173"/>
      <c r="AB1214" s="173"/>
      <c r="AC1214" s="174"/>
      <c r="AE1214" s="507"/>
      <c r="AG1214" s="507"/>
      <c r="AI1214" s="507"/>
      <c r="AK1214" s="429"/>
    </row>
    <row r="1215" spans="4:37" ht="12.75" customHeight="1" outlineLevel="1">
      <c r="D1215" s="106" t="str">
        <f>'Line Items'!D985</f>
        <v>[Rolling Stock - Vehicles Line 24]</v>
      </c>
      <c r="E1215" s="89"/>
      <c r="F1215" s="107" t="str">
        <f t="shared" si="975"/>
        <v>£000/ Veh</v>
      </c>
      <c r="G1215" s="173"/>
      <c r="H1215" s="173"/>
      <c r="I1215" s="173"/>
      <c r="J1215" s="173"/>
      <c r="K1215" s="173"/>
      <c r="L1215" s="173"/>
      <c r="M1215" s="173"/>
      <c r="N1215" s="173"/>
      <c r="O1215" s="173"/>
      <c r="P1215" s="173"/>
      <c r="Q1215" s="173"/>
      <c r="R1215" s="173"/>
      <c r="S1215" s="173"/>
      <c r="T1215" s="173"/>
      <c r="U1215" s="173"/>
      <c r="V1215" s="173"/>
      <c r="W1215" s="173"/>
      <c r="X1215" s="173"/>
      <c r="Y1215" s="173"/>
      <c r="Z1215" s="173"/>
      <c r="AA1215" s="173"/>
      <c r="AB1215" s="173"/>
      <c r="AC1215" s="174"/>
      <c r="AE1215" s="507"/>
      <c r="AG1215" s="507"/>
      <c r="AI1215" s="507"/>
      <c r="AK1215" s="429"/>
    </row>
    <row r="1216" spans="4:37" ht="12.75" customHeight="1" outlineLevel="1">
      <c r="D1216" s="106" t="str">
        <f>'Line Items'!D986</f>
        <v>[Rolling Stock - Vehicles Line 25]</v>
      </c>
      <c r="E1216" s="89"/>
      <c r="F1216" s="107" t="str">
        <f t="shared" si="975"/>
        <v>£000/ Veh</v>
      </c>
      <c r="G1216" s="173"/>
      <c r="H1216" s="173"/>
      <c r="I1216" s="173"/>
      <c r="J1216" s="173"/>
      <c r="K1216" s="173"/>
      <c r="L1216" s="173"/>
      <c r="M1216" s="173"/>
      <c r="N1216" s="173"/>
      <c r="O1216" s="173"/>
      <c r="P1216" s="173"/>
      <c r="Q1216" s="173"/>
      <c r="R1216" s="173"/>
      <c r="S1216" s="173"/>
      <c r="T1216" s="173"/>
      <c r="U1216" s="173"/>
      <c r="V1216" s="173"/>
      <c r="W1216" s="173"/>
      <c r="X1216" s="173"/>
      <c r="Y1216" s="173"/>
      <c r="Z1216" s="173"/>
      <c r="AA1216" s="173"/>
      <c r="AB1216" s="173"/>
      <c r="AC1216" s="174"/>
      <c r="AE1216" s="507"/>
      <c r="AG1216" s="507"/>
      <c r="AI1216" s="507"/>
      <c r="AK1216" s="429"/>
    </row>
    <row r="1217" spans="4:37" ht="12.75" customHeight="1" outlineLevel="1">
      <c r="D1217" s="106" t="str">
        <f>'Line Items'!D987</f>
        <v>[Rolling Stock - Vehicles Line 26]</v>
      </c>
      <c r="E1217" s="89"/>
      <c r="F1217" s="107" t="str">
        <f t="shared" si="975"/>
        <v>£000/ Veh</v>
      </c>
      <c r="G1217" s="173"/>
      <c r="H1217" s="173"/>
      <c r="I1217" s="173"/>
      <c r="J1217" s="173"/>
      <c r="K1217" s="173"/>
      <c r="L1217" s="173"/>
      <c r="M1217" s="173"/>
      <c r="N1217" s="173"/>
      <c r="O1217" s="173"/>
      <c r="P1217" s="173"/>
      <c r="Q1217" s="173"/>
      <c r="R1217" s="173"/>
      <c r="S1217" s="173"/>
      <c r="T1217" s="173"/>
      <c r="U1217" s="173"/>
      <c r="V1217" s="173"/>
      <c r="W1217" s="173"/>
      <c r="X1217" s="173"/>
      <c r="Y1217" s="173"/>
      <c r="Z1217" s="173"/>
      <c r="AA1217" s="173"/>
      <c r="AB1217" s="173"/>
      <c r="AC1217" s="174"/>
      <c r="AE1217" s="507"/>
      <c r="AG1217" s="507"/>
      <c r="AI1217" s="507"/>
      <c r="AK1217" s="429"/>
    </row>
    <row r="1218" spans="4:37" ht="12.75" customHeight="1" outlineLevel="1">
      <c r="D1218" s="106" t="str">
        <f>'Line Items'!D988</f>
        <v>[Rolling Stock - Vehicles Line 27]</v>
      </c>
      <c r="E1218" s="89"/>
      <c r="F1218" s="107" t="str">
        <f t="shared" si="975"/>
        <v>£000/ Veh</v>
      </c>
      <c r="G1218" s="173"/>
      <c r="H1218" s="173"/>
      <c r="I1218" s="173"/>
      <c r="J1218" s="173"/>
      <c r="K1218" s="173"/>
      <c r="L1218" s="173"/>
      <c r="M1218" s="173"/>
      <c r="N1218" s="173"/>
      <c r="O1218" s="173"/>
      <c r="P1218" s="173"/>
      <c r="Q1218" s="173"/>
      <c r="R1218" s="173"/>
      <c r="S1218" s="173"/>
      <c r="T1218" s="173"/>
      <c r="U1218" s="173"/>
      <c r="V1218" s="173"/>
      <c r="W1218" s="173"/>
      <c r="X1218" s="173"/>
      <c r="Y1218" s="173"/>
      <c r="Z1218" s="173"/>
      <c r="AA1218" s="173"/>
      <c r="AB1218" s="173"/>
      <c r="AC1218" s="174"/>
      <c r="AE1218" s="507"/>
      <c r="AG1218" s="507"/>
      <c r="AI1218" s="507"/>
      <c r="AK1218" s="429"/>
    </row>
    <row r="1219" spans="4:37" ht="12.75" customHeight="1" outlineLevel="1">
      <c r="D1219" s="106" t="str">
        <f>'Line Items'!D989</f>
        <v>[Rolling Stock - Vehicles Line 28]</v>
      </c>
      <c r="E1219" s="89"/>
      <c r="F1219" s="107" t="str">
        <f t="shared" si="975"/>
        <v>£000/ Veh</v>
      </c>
      <c r="G1219" s="173"/>
      <c r="H1219" s="173"/>
      <c r="I1219" s="173"/>
      <c r="J1219" s="173"/>
      <c r="K1219" s="173"/>
      <c r="L1219" s="173"/>
      <c r="M1219" s="173"/>
      <c r="N1219" s="173"/>
      <c r="O1219" s="173"/>
      <c r="P1219" s="173"/>
      <c r="Q1219" s="173"/>
      <c r="R1219" s="173"/>
      <c r="S1219" s="173"/>
      <c r="T1219" s="173"/>
      <c r="U1219" s="173"/>
      <c r="V1219" s="173"/>
      <c r="W1219" s="173"/>
      <c r="X1219" s="173"/>
      <c r="Y1219" s="173"/>
      <c r="Z1219" s="173"/>
      <c r="AA1219" s="173"/>
      <c r="AB1219" s="173"/>
      <c r="AC1219" s="174"/>
      <c r="AE1219" s="507"/>
      <c r="AG1219" s="507"/>
      <c r="AI1219" s="507"/>
      <c r="AK1219" s="429"/>
    </row>
    <row r="1220" spans="4:37" ht="12.75" customHeight="1" outlineLevel="1">
      <c r="D1220" s="106" t="str">
        <f>'Line Items'!D990</f>
        <v>[Rolling Stock - Vehicles Line 29]</v>
      </c>
      <c r="E1220" s="89"/>
      <c r="F1220" s="107" t="str">
        <f t="shared" si="975"/>
        <v>£000/ Veh</v>
      </c>
      <c r="G1220" s="173"/>
      <c r="H1220" s="173"/>
      <c r="I1220" s="173"/>
      <c r="J1220" s="173"/>
      <c r="K1220" s="173"/>
      <c r="L1220" s="173"/>
      <c r="M1220" s="173"/>
      <c r="N1220" s="173"/>
      <c r="O1220" s="173"/>
      <c r="P1220" s="173"/>
      <c r="Q1220" s="173"/>
      <c r="R1220" s="173"/>
      <c r="S1220" s="173"/>
      <c r="T1220" s="173"/>
      <c r="U1220" s="173"/>
      <c r="V1220" s="173"/>
      <c r="W1220" s="173"/>
      <c r="X1220" s="173"/>
      <c r="Y1220" s="173"/>
      <c r="Z1220" s="173"/>
      <c r="AA1220" s="173"/>
      <c r="AB1220" s="173"/>
      <c r="AC1220" s="174"/>
      <c r="AE1220" s="507"/>
      <c r="AG1220" s="507"/>
      <c r="AI1220" s="507"/>
      <c r="AK1220" s="429"/>
    </row>
    <row r="1221" spans="4:37" ht="12.75" customHeight="1" outlineLevel="1">
      <c r="D1221" s="106" t="str">
        <f>'Line Items'!D991</f>
        <v>[Rolling Stock - Vehicles Line 30]</v>
      </c>
      <c r="E1221" s="89"/>
      <c r="F1221" s="107" t="str">
        <f t="shared" si="975"/>
        <v>£000/ Veh</v>
      </c>
      <c r="G1221" s="173"/>
      <c r="H1221" s="173"/>
      <c r="I1221" s="173"/>
      <c r="J1221" s="173"/>
      <c r="K1221" s="173"/>
      <c r="L1221" s="173"/>
      <c r="M1221" s="173"/>
      <c r="N1221" s="173"/>
      <c r="O1221" s="173"/>
      <c r="P1221" s="173"/>
      <c r="Q1221" s="173"/>
      <c r="R1221" s="173"/>
      <c r="S1221" s="173"/>
      <c r="T1221" s="173"/>
      <c r="U1221" s="173"/>
      <c r="V1221" s="173"/>
      <c r="W1221" s="173"/>
      <c r="X1221" s="173"/>
      <c r="Y1221" s="173"/>
      <c r="Z1221" s="173"/>
      <c r="AA1221" s="173"/>
      <c r="AB1221" s="173"/>
      <c r="AC1221" s="174"/>
      <c r="AE1221" s="507"/>
      <c r="AG1221" s="507"/>
      <c r="AI1221" s="507"/>
      <c r="AK1221" s="429"/>
    </row>
    <row r="1222" spans="4:37" ht="12.75" customHeight="1" outlineLevel="1">
      <c r="D1222" s="106" t="str">
        <f>'Line Items'!D992</f>
        <v>[Rolling Stock - Vehicles Line 31]</v>
      </c>
      <c r="E1222" s="89"/>
      <c r="F1222" s="107" t="str">
        <f t="shared" si="975"/>
        <v>£000/ Veh</v>
      </c>
      <c r="G1222" s="173"/>
      <c r="H1222" s="173"/>
      <c r="I1222" s="173"/>
      <c r="J1222" s="173"/>
      <c r="K1222" s="173"/>
      <c r="L1222" s="173"/>
      <c r="M1222" s="173"/>
      <c r="N1222" s="173"/>
      <c r="O1222" s="173"/>
      <c r="P1222" s="173"/>
      <c r="Q1222" s="173"/>
      <c r="R1222" s="173"/>
      <c r="S1222" s="173"/>
      <c r="T1222" s="173"/>
      <c r="U1222" s="173"/>
      <c r="V1222" s="173"/>
      <c r="W1222" s="173"/>
      <c r="X1222" s="173"/>
      <c r="Y1222" s="173"/>
      <c r="Z1222" s="173"/>
      <c r="AA1222" s="173"/>
      <c r="AB1222" s="173"/>
      <c r="AC1222" s="174"/>
      <c r="AE1222" s="507"/>
      <c r="AG1222" s="507"/>
      <c r="AI1222" s="507"/>
      <c r="AK1222" s="429"/>
    </row>
    <row r="1223" spans="4:37" ht="12.75" customHeight="1" outlineLevel="1">
      <c r="D1223" s="106" t="str">
        <f>'Line Items'!D993</f>
        <v>[Rolling Stock - Vehicles Line 32]</v>
      </c>
      <c r="E1223" s="89"/>
      <c r="F1223" s="107" t="str">
        <f t="shared" si="975"/>
        <v>£000/ Veh</v>
      </c>
      <c r="G1223" s="173"/>
      <c r="H1223" s="173"/>
      <c r="I1223" s="173"/>
      <c r="J1223" s="173"/>
      <c r="K1223" s="173"/>
      <c r="L1223" s="173"/>
      <c r="M1223" s="173"/>
      <c r="N1223" s="173"/>
      <c r="O1223" s="173"/>
      <c r="P1223" s="173"/>
      <c r="Q1223" s="173"/>
      <c r="R1223" s="173"/>
      <c r="S1223" s="173"/>
      <c r="T1223" s="173"/>
      <c r="U1223" s="173"/>
      <c r="V1223" s="173"/>
      <c r="W1223" s="173"/>
      <c r="X1223" s="173"/>
      <c r="Y1223" s="173"/>
      <c r="Z1223" s="173"/>
      <c r="AA1223" s="173"/>
      <c r="AB1223" s="173"/>
      <c r="AC1223" s="174"/>
      <c r="AE1223" s="507"/>
      <c r="AG1223" s="507"/>
      <c r="AI1223" s="507"/>
      <c r="AK1223" s="429"/>
    </row>
    <row r="1224" spans="4:37" ht="12.75" customHeight="1" outlineLevel="1">
      <c r="D1224" s="106" t="str">
        <f>'Line Items'!D994</f>
        <v>[Rolling Stock - Vehicles Line 33]</v>
      </c>
      <c r="E1224" s="89"/>
      <c r="F1224" s="107" t="str">
        <f t="shared" si="975"/>
        <v>£000/ Veh</v>
      </c>
      <c r="G1224" s="173"/>
      <c r="H1224" s="173"/>
      <c r="I1224" s="173"/>
      <c r="J1224" s="173"/>
      <c r="K1224" s="173"/>
      <c r="L1224" s="173"/>
      <c r="M1224" s="173"/>
      <c r="N1224" s="173"/>
      <c r="O1224" s="173"/>
      <c r="P1224" s="173"/>
      <c r="Q1224" s="173"/>
      <c r="R1224" s="173"/>
      <c r="S1224" s="173"/>
      <c r="T1224" s="173"/>
      <c r="U1224" s="173"/>
      <c r="V1224" s="173"/>
      <c r="W1224" s="173"/>
      <c r="X1224" s="173"/>
      <c r="Y1224" s="173"/>
      <c r="Z1224" s="173"/>
      <c r="AA1224" s="173"/>
      <c r="AB1224" s="173"/>
      <c r="AC1224" s="174"/>
      <c r="AE1224" s="507"/>
      <c r="AG1224" s="507"/>
      <c r="AI1224" s="507"/>
      <c r="AK1224" s="429"/>
    </row>
    <row r="1225" spans="4:37" ht="12.75" customHeight="1" outlineLevel="1">
      <c r="D1225" s="106" t="str">
        <f>'Line Items'!D995</f>
        <v>[Rolling Stock - Vehicles Line 34]</v>
      </c>
      <c r="E1225" s="89"/>
      <c r="F1225" s="107" t="str">
        <f t="shared" si="975"/>
        <v>£000/ Veh</v>
      </c>
      <c r="G1225" s="173"/>
      <c r="H1225" s="173"/>
      <c r="I1225" s="173"/>
      <c r="J1225" s="173"/>
      <c r="K1225" s="173"/>
      <c r="L1225" s="173"/>
      <c r="M1225" s="173"/>
      <c r="N1225" s="173"/>
      <c r="O1225" s="173"/>
      <c r="P1225" s="173"/>
      <c r="Q1225" s="173"/>
      <c r="R1225" s="173"/>
      <c r="S1225" s="173"/>
      <c r="T1225" s="173"/>
      <c r="U1225" s="173"/>
      <c r="V1225" s="173"/>
      <c r="W1225" s="173"/>
      <c r="X1225" s="173"/>
      <c r="Y1225" s="173"/>
      <c r="Z1225" s="173"/>
      <c r="AA1225" s="173"/>
      <c r="AB1225" s="173"/>
      <c r="AC1225" s="174"/>
      <c r="AE1225" s="507"/>
      <c r="AG1225" s="507"/>
      <c r="AI1225" s="507"/>
      <c r="AK1225" s="429"/>
    </row>
    <row r="1226" spans="4:37" ht="12.75" customHeight="1" outlineLevel="1">
      <c r="D1226" s="106" t="str">
        <f>'Line Items'!D996</f>
        <v>[Rolling Stock - Vehicles Line 35]</v>
      </c>
      <c r="E1226" s="89"/>
      <c r="F1226" s="107" t="str">
        <f t="shared" si="975"/>
        <v>£000/ Veh</v>
      </c>
      <c r="G1226" s="173"/>
      <c r="H1226" s="173"/>
      <c r="I1226" s="173"/>
      <c r="J1226" s="173"/>
      <c r="K1226" s="173"/>
      <c r="L1226" s="173"/>
      <c r="M1226" s="173"/>
      <c r="N1226" s="173"/>
      <c r="O1226" s="173"/>
      <c r="P1226" s="173"/>
      <c r="Q1226" s="173"/>
      <c r="R1226" s="173"/>
      <c r="S1226" s="173"/>
      <c r="T1226" s="173"/>
      <c r="U1226" s="173"/>
      <c r="V1226" s="173"/>
      <c r="W1226" s="173"/>
      <c r="X1226" s="173"/>
      <c r="Y1226" s="173"/>
      <c r="Z1226" s="173"/>
      <c r="AA1226" s="173"/>
      <c r="AB1226" s="173"/>
      <c r="AC1226" s="174"/>
      <c r="AE1226" s="507"/>
      <c r="AG1226" s="507"/>
      <c r="AI1226" s="507"/>
      <c r="AK1226" s="429"/>
    </row>
    <row r="1227" spans="4:37" ht="12.75" customHeight="1" outlineLevel="1">
      <c r="D1227" s="106" t="str">
        <f>'Line Items'!D997</f>
        <v>[Rolling Stock - Vehicles Line 36]</v>
      </c>
      <c r="E1227" s="89"/>
      <c r="F1227" s="107" t="str">
        <f t="shared" si="975"/>
        <v>£000/ Veh</v>
      </c>
      <c r="G1227" s="173"/>
      <c r="H1227" s="173"/>
      <c r="I1227" s="173"/>
      <c r="J1227" s="173"/>
      <c r="K1227" s="173"/>
      <c r="L1227" s="173"/>
      <c r="M1227" s="173"/>
      <c r="N1227" s="173"/>
      <c r="O1227" s="173"/>
      <c r="P1227" s="173"/>
      <c r="Q1227" s="173"/>
      <c r="R1227" s="173"/>
      <c r="S1227" s="173"/>
      <c r="T1227" s="173"/>
      <c r="U1227" s="173"/>
      <c r="V1227" s="173"/>
      <c r="W1227" s="173"/>
      <c r="X1227" s="173"/>
      <c r="Y1227" s="173"/>
      <c r="Z1227" s="173"/>
      <c r="AA1227" s="173"/>
      <c r="AB1227" s="173"/>
      <c r="AC1227" s="174"/>
      <c r="AE1227" s="507"/>
      <c r="AG1227" s="507"/>
      <c r="AI1227" s="507"/>
      <c r="AK1227" s="429"/>
    </row>
    <row r="1228" spans="4:37" ht="12.75" customHeight="1" outlineLevel="1">
      <c r="D1228" s="106" t="str">
        <f>'Line Items'!D998</f>
        <v>[Rolling Stock - Vehicles Line 37]</v>
      </c>
      <c r="E1228" s="89"/>
      <c r="F1228" s="107" t="str">
        <f t="shared" si="975"/>
        <v>£000/ Veh</v>
      </c>
      <c r="G1228" s="173"/>
      <c r="H1228" s="173"/>
      <c r="I1228" s="173"/>
      <c r="J1228" s="173"/>
      <c r="K1228" s="173"/>
      <c r="L1228" s="173"/>
      <c r="M1228" s="173"/>
      <c r="N1228" s="173"/>
      <c r="O1228" s="173"/>
      <c r="P1228" s="173"/>
      <c r="Q1228" s="173"/>
      <c r="R1228" s="173"/>
      <c r="S1228" s="173"/>
      <c r="T1228" s="173"/>
      <c r="U1228" s="173"/>
      <c r="V1228" s="173"/>
      <c r="W1228" s="173"/>
      <c r="X1228" s="173"/>
      <c r="Y1228" s="173"/>
      <c r="Z1228" s="173"/>
      <c r="AA1228" s="173"/>
      <c r="AB1228" s="173"/>
      <c r="AC1228" s="174"/>
      <c r="AE1228" s="507"/>
      <c r="AG1228" s="507"/>
      <c r="AI1228" s="507"/>
      <c r="AK1228" s="429"/>
    </row>
    <row r="1229" spans="4:37" ht="12.75" customHeight="1" outlineLevel="1">
      <c r="D1229" s="106" t="str">
        <f>'Line Items'!D999</f>
        <v>[Rolling Stock - Vehicles Line 38]</v>
      </c>
      <c r="E1229" s="89"/>
      <c r="F1229" s="107" t="str">
        <f t="shared" si="975"/>
        <v>£000/ Veh</v>
      </c>
      <c r="G1229" s="173"/>
      <c r="H1229" s="173"/>
      <c r="I1229" s="173"/>
      <c r="J1229" s="173"/>
      <c r="K1229" s="173"/>
      <c r="L1229" s="173"/>
      <c r="M1229" s="173"/>
      <c r="N1229" s="173"/>
      <c r="O1229" s="173"/>
      <c r="P1229" s="173"/>
      <c r="Q1229" s="173"/>
      <c r="R1229" s="173"/>
      <c r="S1229" s="173"/>
      <c r="T1229" s="173"/>
      <c r="U1229" s="173"/>
      <c r="V1229" s="173"/>
      <c r="W1229" s="173"/>
      <c r="X1229" s="173"/>
      <c r="Y1229" s="173"/>
      <c r="Z1229" s="173"/>
      <c r="AA1229" s="173"/>
      <c r="AB1229" s="173"/>
      <c r="AC1229" s="174"/>
      <c r="AE1229" s="507"/>
      <c r="AG1229" s="507"/>
      <c r="AI1229" s="507"/>
      <c r="AK1229" s="429"/>
    </row>
    <row r="1230" spans="4:37" ht="12.75" customHeight="1" outlineLevel="1">
      <c r="D1230" s="106" t="str">
        <f>'Line Items'!D1000</f>
        <v>[Rolling Stock - Vehicles Line 39]</v>
      </c>
      <c r="E1230" s="89"/>
      <c r="F1230" s="107" t="str">
        <f t="shared" si="975"/>
        <v>£000/ Veh</v>
      </c>
      <c r="G1230" s="173"/>
      <c r="H1230" s="173"/>
      <c r="I1230" s="173"/>
      <c r="J1230" s="173"/>
      <c r="K1230" s="173"/>
      <c r="L1230" s="173"/>
      <c r="M1230" s="173"/>
      <c r="N1230" s="173"/>
      <c r="O1230" s="173"/>
      <c r="P1230" s="173"/>
      <c r="Q1230" s="173"/>
      <c r="R1230" s="173"/>
      <c r="S1230" s="173"/>
      <c r="T1230" s="173"/>
      <c r="U1230" s="173"/>
      <c r="V1230" s="173"/>
      <c r="W1230" s="173"/>
      <c r="X1230" s="173"/>
      <c r="Y1230" s="173"/>
      <c r="Z1230" s="173"/>
      <c r="AA1230" s="173"/>
      <c r="AB1230" s="173"/>
      <c r="AC1230" s="174"/>
      <c r="AE1230" s="507"/>
      <c r="AG1230" s="507"/>
      <c r="AI1230" s="507"/>
      <c r="AK1230" s="429"/>
    </row>
    <row r="1231" spans="4:37" ht="12.75" customHeight="1" outlineLevel="1">
      <c r="D1231" s="106" t="str">
        <f>'Line Items'!D1001</f>
        <v>[Rolling Stock - Vehicles Line 40]</v>
      </c>
      <c r="E1231" s="89"/>
      <c r="F1231" s="107" t="str">
        <f t="shared" si="975"/>
        <v>£000/ Veh</v>
      </c>
      <c r="G1231" s="173"/>
      <c r="H1231" s="173"/>
      <c r="I1231" s="173"/>
      <c r="J1231" s="173"/>
      <c r="K1231" s="173"/>
      <c r="L1231" s="173"/>
      <c r="M1231" s="173"/>
      <c r="N1231" s="173"/>
      <c r="O1231" s="173"/>
      <c r="P1231" s="173"/>
      <c r="Q1231" s="173"/>
      <c r="R1231" s="173"/>
      <c r="S1231" s="173"/>
      <c r="T1231" s="173"/>
      <c r="U1231" s="173"/>
      <c r="V1231" s="173"/>
      <c r="W1231" s="173"/>
      <c r="X1231" s="173"/>
      <c r="Y1231" s="173"/>
      <c r="Z1231" s="173"/>
      <c r="AA1231" s="173"/>
      <c r="AB1231" s="173"/>
      <c r="AC1231" s="174"/>
      <c r="AE1231" s="507"/>
      <c r="AG1231" s="507"/>
      <c r="AI1231" s="507"/>
      <c r="AK1231" s="429"/>
    </row>
    <row r="1232" spans="4:37" ht="12.75" customHeight="1" outlineLevel="1">
      <c r="D1232" s="106" t="str">
        <f>'Line Items'!D1002</f>
        <v>[Rolling Stock - Vehicles Line 41]</v>
      </c>
      <c r="E1232" s="89"/>
      <c r="F1232" s="107" t="str">
        <f t="shared" si="975"/>
        <v>£000/ Veh</v>
      </c>
      <c r="G1232" s="173"/>
      <c r="H1232" s="173"/>
      <c r="I1232" s="173"/>
      <c r="J1232" s="173"/>
      <c r="K1232" s="173"/>
      <c r="L1232" s="173"/>
      <c r="M1232" s="173"/>
      <c r="N1232" s="173"/>
      <c r="O1232" s="173"/>
      <c r="P1232" s="173"/>
      <c r="Q1232" s="173"/>
      <c r="R1232" s="173"/>
      <c r="S1232" s="173"/>
      <c r="T1232" s="173"/>
      <c r="U1232" s="173"/>
      <c r="V1232" s="173"/>
      <c r="W1232" s="173"/>
      <c r="X1232" s="173"/>
      <c r="Y1232" s="173"/>
      <c r="Z1232" s="173"/>
      <c r="AA1232" s="173"/>
      <c r="AB1232" s="173"/>
      <c r="AC1232" s="174"/>
      <c r="AE1232" s="507"/>
      <c r="AG1232" s="507"/>
      <c r="AI1232" s="507"/>
      <c r="AK1232" s="429"/>
    </row>
    <row r="1233" spans="4:37" ht="12.75" customHeight="1" outlineLevel="1">
      <c r="D1233" s="106" t="str">
        <f>'Line Items'!D1003</f>
        <v>[Rolling Stock - Vehicles Line 42]</v>
      </c>
      <c r="E1233" s="89"/>
      <c r="F1233" s="107" t="str">
        <f t="shared" si="975"/>
        <v>£000/ Veh</v>
      </c>
      <c r="G1233" s="173"/>
      <c r="H1233" s="173"/>
      <c r="I1233" s="173"/>
      <c r="J1233" s="173"/>
      <c r="K1233" s="173"/>
      <c r="L1233" s="173"/>
      <c r="M1233" s="173"/>
      <c r="N1233" s="173"/>
      <c r="O1233" s="173"/>
      <c r="P1233" s="173"/>
      <c r="Q1233" s="173"/>
      <c r="R1233" s="173"/>
      <c r="S1233" s="173"/>
      <c r="T1233" s="173"/>
      <c r="U1233" s="173"/>
      <c r="V1233" s="173"/>
      <c r="W1233" s="173"/>
      <c r="X1233" s="173"/>
      <c r="Y1233" s="173"/>
      <c r="Z1233" s="173"/>
      <c r="AA1233" s="173"/>
      <c r="AB1233" s="173"/>
      <c r="AC1233" s="174"/>
      <c r="AE1233" s="507"/>
      <c r="AG1233" s="507"/>
      <c r="AI1233" s="507"/>
      <c r="AK1233" s="429"/>
    </row>
    <row r="1234" spans="4:37" ht="12.75" customHeight="1" outlineLevel="1">
      <c r="D1234" s="106" t="str">
        <f>'Line Items'!D1004</f>
        <v>[Rolling Stock - Vehicles Line 43]</v>
      </c>
      <c r="E1234" s="89"/>
      <c r="F1234" s="107" t="str">
        <f t="shared" si="975"/>
        <v>£000/ Veh</v>
      </c>
      <c r="G1234" s="173"/>
      <c r="H1234" s="173"/>
      <c r="I1234" s="173"/>
      <c r="J1234" s="173"/>
      <c r="K1234" s="173"/>
      <c r="L1234" s="173"/>
      <c r="M1234" s="173"/>
      <c r="N1234" s="173"/>
      <c r="O1234" s="173"/>
      <c r="P1234" s="173"/>
      <c r="Q1234" s="173"/>
      <c r="R1234" s="173"/>
      <c r="S1234" s="173"/>
      <c r="T1234" s="173"/>
      <c r="U1234" s="173"/>
      <c r="V1234" s="173"/>
      <c r="W1234" s="173"/>
      <c r="X1234" s="173"/>
      <c r="Y1234" s="173"/>
      <c r="Z1234" s="173"/>
      <c r="AA1234" s="173"/>
      <c r="AB1234" s="173"/>
      <c r="AC1234" s="174"/>
      <c r="AE1234" s="507"/>
      <c r="AG1234" s="507"/>
      <c r="AI1234" s="507"/>
      <c r="AK1234" s="429"/>
    </row>
    <row r="1235" spans="4:37" ht="12.75" customHeight="1" outlineLevel="1">
      <c r="D1235" s="106" t="str">
        <f>'Line Items'!D1005</f>
        <v>[Rolling Stock - Vehicles Line 44]</v>
      </c>
      <c r="E1235" s="89"/>
      <c r="F1235" s="107" t="str">
        <f t="shared" si="975"/>
        <v>£000/ Veh</v>
      </c>
      <c r="G1235" s="173"/>
      <c r="H1235" s="173"/>
      <c r="I1235" s="173"/>
      <c r="J1235" s="173"/>
      <c r="K1235" s="173"/>
      <c r="L1235" s="173"/>
      <c r="M1235" s="173"/>
      <c r="N1235" s="173"/>
      <c r="O1235" s="173"/>
      <c r="P1235" s="173"/>
      <c r="Q1235" s="173"/>
      <c r="R1235" s="173"/>
      <c r="S1235" s="173"/>
      <c r="T1235" s="173"/>
      <c r="U1235" s="173"/>
      <c r="V1235" s="173"/>
      <c r="W1235" s="173"/>
      <c r="X1235" s="173"/>
      <c r="Y1235" s="173"/>
      <c r="Z1235" s="173"/>
      <c r="AA1235" s="173"/>
      <c r="AB1235" s="173"/>
      <c r="AC1235" s="174"/>
      <c r="AE1235" s="507"/>
      <c r="AG1235" s="507"/>
      <c r="AI1235" s="507"/>
      <c r="AK1235" s="429"/>
    </row>
    <row r="1236" spans="4:37" ht="12.75" customHeight="1" outlineLevel="1">
      <c r="D1236" s="106" t="str">
        <f>'Line Items'!D1006</f>
        <v>[Rolling Stock - Vehicles Line 45]</v>
      </c>
      <c r="E1236" s="89"/>
      <c r="F1236" s="107" t="str">
        <f t="shared" si="975"/>
        <v>£000/ Veh</v>
      </c>
      <c r="G1236" s="173"/>
      <c r="H1236" s="173"/>
      <c r="I1236" s="173"/>
      <c r="J1236" s="173"/>
      <c r="K1236" s="173"/>
      <c r="L1236" s="173"/>
      <c r="M1236" s="173"/>
      <c r="N1236" s="173"/>
      <c r="O1236" s="173"/>
      <c r="P1236" s="173"/>
      <c r="Q1236" s="173"/>
      <c r="R1236" s="173"/>
      <c r="S1236" s="173"/>
      <c r="T1236" s="173"/>
      <c r="U1236" s="173"/>
      <c r="V1236" s="173"/>
      <c r="W1236" s="173"/>
      <c r="X1236" s="173"/>
      <c r="Y1236" s="173"/>
      <c r="Z1236" s="173"/>
      <c r="AA1236" s="173"/>
      <c r="AB1236" s="173"/>
      <c r="AC1236" s="174"/>
      <c r="AE1236" s="507"/>
      <c r="AG1236" s="507"/>
      <c r="AI1236" s="507"/>
      <c r="AK1236" s="429"/>
    </row>
    <row r="1237" spans="4:37" ht="12.75" customHeight="1" outlineLevel="1">
      <c r="D1237" s="106" t="str">
        <f>'Line Items'!D1007</f>
        <v>[Rolling Stock - Vehicles Line 46]</v>
      </c>
      <c r="E1237" s="89"/>
      <c r="F1237" s="107" t="str">
        <f t="shared" si="975"/>
        <v>£000/ Veh</v>
      </c>
      <c r="G1237" s="173"/>
      <c r="H1237" s="173"/>
      <c r="I1237" s="173"/>
      <c r="J1237" s="173"/>
      <c r="K1237" s="173"/>
      <c r="L1237" s="173"/>
      <c r="M1237" s="173"/>
      <c r="N1237" s="173"/>
      <c r="O1237" s="173"/>
      <c r="P1237" s="173"/>
      <c r="Q1237" s="173"/>
      <c r="R1237" s="173"/>
      <c r="S1237" s="173"/>
      <c r="T1237" s="173"/>
      <c r="U1237" s="173"/>
      <c r="V1237" s="173"/>
      <c r="W1237" s="173"/>
      <c r="X1237" s="173"/>
      <c r="Y1237" s="173"/>
      <c r="Z1237" s="173"/>
      <c r="AA1237" s="173"/>
      <c r="AB1237" s="173"/>
      <c r="AC1237" s="174"/>
      <c r="AE1237" s="507"/>
      <c r="AG1237" s="507"/>
      <c r="AI1237" s="507"/>
      <c r="AK1237" s="429"/>
    </row>
    <row r="1238" spans="4:37" ht="12.75" customHeight="1" outlineLevel="1">
      <c r="D1238" s="106" t="str">
        <f>'Line Items'!D1008</f>
        <v>[Rolling Stock - Vehicles Line 47]</v>
      </c>
      <c r="E1238" s="89"/>
      <c r="F1238" s="107" t="str">
        <f t="shared" si="975"/>
        <v>£000/ Veh</v>
      </c>
      <c r="G1238" s="173"/>
      <c r="H1238" s="173"/>
      <c r="I1238" s="173"/>
      <c r="J1238" s="173"/>
      <c r="K1238" s="173"/>
      <c r="L1238" s="173"/>
      <c r="M1238" s="173"/>
      <c r="N1238" s="173"/>
      <c r="O1238" s="173"/>
      <c r="P1238" s="173"/>
      <c r="Q1238" s="173"/>
      <c r="R1238" s="173"/>
      <c r="S1238" s="173"/>
      <c r="T1238" s="173"/>
      <c r="U1238" s="173"/>
      <c r="V1238" s="173"/>
      <c r="W1238" s="173"/>
      <c r="X1238" s="173"/>
      <c r="Y1238" s="173"/>
      <c r="Z1238" s="173"/>
      <c r="AA1238" s="173"/>
      <c r="AB1238" s="173"/>
      <c r="AC1238" s="174"/>
      <c r="AE1238" s="507"/>
      <c r="AG1238" s="507"/>
      <c r="AI1238" s="507"/>
      <c r="AK1238" s="429"/>
    </row>
    <row r="1239" spans="4:37" ht="12.75" customHeight="1" outlineLevel="1">
      <c r="D1239" s="106" t="str">
        <f>'Line Items'!D1009</f>
        <v>[Rolling Stock - Vehicles Line 48]</v>
      </c>
      <c r="E1239" s="89"/>
      <c r="F1239" s="107" t="str">
        <f t="shared" si="975"/>
        <v>£000/ Veh</v>
      </c>
      <c r="G1239" s="173"/>
      <c r="H1239" s="173"/>
      <c r="I1239" s="173"/>
      <c r="J1239" s="173"/>
      <c r="K1239" s="173"/>
      <c r="L1239" s="173"/>
      <c r="M1239" s="173"/>
      <c r="N1239" s="173"/>
      <c r="O1239" s="173"/>
      <c r="P1239" s="173"/>
      <c r="Q1239" s="173"/>
      <c r="R1239" s="173"/>
      <c r="S1239" s="173"/>
      <c r="T1239" s="173"/>
      <c r="U1239" s="173"/>
      <c r="V1239" s="173"/>
      <c r="W1239" s="173"/>
      <c r="X1239" s="173"/>
      <c r="Y1239" s="173"/>
      <c r="Z1239" s="173"/>
      <c r="AA1239" s="173"/>
      <c r="AB1239" s="173"/>
      <c r="AC1239" s="174"/>
      <c r="AE1239" s="507"/>
      <c r="AG1239" s="507"/>
      <c r="AI1239" s="507"/>
      <c r="AK1239" s="429"/>
    </row>
    <row r="1240" spans="4:37" ht="12.75" customHeight="1" outlineLevel="1">
      <c r="D1240" s="106" t="str">
        <f>'Line Items'!D1010</f>
        <v>[Rolling Stock - Vehicles Line 49]</v>
      </c>
      <c r="E1240" s="89"/>
      <c r="F1240" s="107" t="str">
        <f t="shared" si="975"/>
        <v>£000/ Veh</v>
      </c>
      <c r="G1240" s="173"/>
      <c r="H1240" s="173"/>
      <c r="I1240" s="173"/>
      <c r="J1240" s="173"/>
      <c r="K1240" s="173"/>
      <c r="L1240" s="173"/>
      <c r="M1240" s="173"/>
      <c r="N1240" s="173"/>
      <c r="O1240" s="173"/>
      <c r="P1240" s="173"/>
      <c r="Q1240" s="173"/>
      <c r="R1240" s="173"/>
      <c r="S1240" s="173"/>
      <c r="T1240" s="173"/>
      <c r="U1240" s="173"/>
      <c r="V1240" s="173"/>
      <c r="W1240" s="173"/>
      <c r="X1240" s="173"/>
      <c r="Y1240" s="173"/>
      <c r="Z1240" s="173"/>
      <c r="AA1240" s="173"/>
      <c r="AB1240" s="173"/>
      <c r="AC1240" s="174"/>
      <c r="AE1240" s="507"/>
      <c r="AG1240" s="507"/>
      <c r="AI1240" s="507"/>
      <c r="AK1240" s="429"/>
    </row>
    <row r="1241" spans="4:37" ht="12.75" customHeight="1" outlineLevel="1">
      <c r="D1241" s="106" t="str">
        <f>'Line Items'!D1011</f>
        <v>[Rolling Stock - Vehicles Line 50]</v>
      </c>
      <c r="E1241" s="89"/>
      <c r="F1241" s="107" t="str">
        <f t="shared" si="975"/>
        <v>£000/ Veh</v>
      </c>
      <c r="G1241" s="173"/>
      <c r="H1241" s="173"/>
      <c r="I1241" s="173"/>
      <c r="J1241" s="173"/>
      <c r="K1241" s="173"/>
      <c r="L1241" s="173"/>
      <c r="M1241" s="173"/>
      <c r="N1241" s="173"/>
      <c r="O1241" s="173"/>
      <c r="P1241" s="173"/>
      <c r="Q1241" s="173"/>
      <c r="R1241" s="173"/>
      <c r="S1241" s="173"/>
      <c r="T1241" s="173"/>
      <c r="U1241" s="173"/>
      <c r="V1241" s="173"/>
      <c r="W1241" s="173"/>
      <c r="X1241" s="173"/>
      <c r="Y1241" s="173"/>
      <c r="Z1241" s="173"/>
      <c r="AA1241" s="173"/>
      <c r="AB1241" s="173"/>
      <c r="AC1241" s="174"/>
      <c r="AE1241" s="507"/>
      <c r="AG1241" s="507"/>
      <c r="AI1241" s="507"/>
      <c r="AK1241" s="429"/>
    </row>
    <row r="1242" spans="4:37" ht="12.75" customHeight="1" outlineLevel="1">
      <c r="D1242" s="106" t="str">
        <f>'Line Items'!D1012</f>
        <v>[Rolling Stock - Vehicles Line 51]</v>
      </c>
      <c r="E1242" s="89"/>
      <c r="F1242" s="107" t="str">
        <f t="shared" si="975"/>
        <v>£000/ Veh</v>
      </c>
      <c r="G1242" s="173"/>
      <c r="H1242" s="173"/>
      <c r="I1242" s="173"/>
      <c r="J1242" s="173"/>
      <c r="K1242" s="173"/>
      <c r="L1242" s="173"/>
      <c r="M1242" s="173"/>
      <c r="N1242" s="173"/>
      <c r="O1242" s="173"/>
      <c r="P1242" s="173"/>
      <c r="Q1242" s="173"/>
      <c r="R1242" s="173"/>
      <c r="S1242" s="173"/>
      <c r="T1242" s="173"/>
      <c r="U1242" s="173"/>
      <c r="V1242" s="173"/>
      <c r="W1242" s="173"/>
      <c r="X1242" s="173"/>
      <c r="Y1242" s="173"/>
      <c r="Z1242" s="173"/>
      <c r="AA1242" s="173"/>
      <c r="AB1242" s="173"/>
      <c r="AC1242" s="174"/>
      <c r="AE1242" s="507"/>
      <c r="AG1242" s="507"/>
      <c r="AI1242" s="507"/>
      <c r="AK1242" s="429"/>
    </row>
    <row r="1243" spans="4:37" ht="12.75" customHeight="1" outlineLevel="1">
      <c r="D1243" s="106" t="str">
        <f>'Line Items'!D1013</f>
        <v>[Rolling Stock - Vehicles Line 52]</v>
      </c>
      <c r="E1243" s="89"/>
      <c r="F1243" s="107" t="str">
        <f t="shared" si="975"/>
        <v>£000/ Veh</v>
      </c>
      <c r="G1243" s="173"/>
      <c r="H1243" s="173"/>
      <c r="I1243" s="173"/>
      <c r="J1243" s="173"/>
      <c r="K1243" s="173"/>
      <c r="L1243" s="173"/>
      <c r="M1243" s="173"/>
      <c r="N1243" s="173"/>
      <c r="O1243" s="173"/>
      <c r="P1243" s="173"/>
      <c r="Q1243" s="173"/>
      <c r="R1243" s="173"/>
      <c r="S1243" s="173"/>
      <c r="T1243" s="173"/>
      <c r="U1243" s="173"/>
      <c r="V1243" s="173"/>
      <c r="W1243" s="173"/>
      <c r="X1243" s="173"/>
      <c r="Y1243" s="173"/>
      <c r="Z1243" s="173"/>
      <c r="AA1243" s="173"/>
      <c r="AB1243" s="173"/>
      <c r="AC1243" s="174"/>
      <c r="AE1243" s="507"/>
      <c r="AG1243" s="507"/>
      <c r="AI1243" s="507"/>
      <c r="AK1243" s="429"/>
    </row>
    <row r="1244" spans="4:37" ht="12.75" customHeight="1" outlineLevel="1">
      <c r="D1244" s="106" t="str">
        <f>'Line Items'!D1014</f>
        <v>[Rolling Stock - Vehicles Line 53]</v>
      </c>
      <c r="E1244" s="89"/>
      <c r="F1244" s="107" t="str">
        <f t="shared" si="975"/>
        <v>£000/ Veh</v>
      </c>
      <c r="G1244" s="173"/>
      <c r="H1244" s="173"/>
      <c r="I1244" s="173"/>
      <c r="J1244" s="173"/>
      <c r="K1244" s="173"/>
      <c r="L1244" s="173"/>
      <c r="M1244" s="173"/>
      <c r="N1244" s="173"/>
      <c r="O1244" s="173"/>
      <c r="P1244" s="173"/>
      <c r="Q1244" s="173"/>
      <c r="R1244" s="173"/>
      <c r="S1244" s="173"/>
      <c r="T1244" s="173"/>
      <c r="U1244" s="173"/>
      <c r="V1244" s="173"/>
      <c r="W1244" s="173"/>
      <c r="X1244" s="173"/>
      <c r="Y1244" s="173"/>
      <c r="Z1244" s="173"/>
      <c r="AA1244" s="173"/>
      <c r="AB1244" s="173"/>
      <c r="AC1244" s="174"/>
      <c r="AE1244" s="507"/>
      <c r="AG1244" s="507"/>
      <c r="AI1244" s="507"/>
      <c r="AK1244" s="429"/>
    </row>
    <row r="1245" spans="4:37" ht="12.75" customHeight="1" outlineLevel="1">
      <c r="D1245" s="106" t="str">
        <f>'Line Items'!D1015</f>
        <v>[Rolling Stock - Vehicles Line 54]</v>
      </c>
      <c r="E1245" s="89"/>
      <c r="F1245" s="107" t="str">
        <f t="shared" si="975"/>
        <v>£000/ Veh</v>
      </c>
      <c r="G1245" s="173"/>
      <c r="H1245" s="173"/>
      <c r="I1245" s="173"/>
      <c r="J1245" s="173"/>
      <c r="K1245" s="173"/>
      <c r="L1245" s="173"/>
      <c r="M1245" s="173"/>
      <c r="N1245" s="173"/>
      <c r="O1245" s="173"/>
      <c r="P1245" s="173"/>
      <c r="Q1245" s="173"/>
      <c r="R1245" s="173"/>
      <c r="S1245" s="173"/>
      <c r="T1245" s="173"/>
      <c r="U1245" s="173"/>
      <c r="V1245" s="173"/>
      <c r="W1245" s="173"/>
      <c r="X1245" s="173"/>
      <c r="Y1245" s="173"/>
      <c r="Z1245" s="173"/>
      <c r="AA1245" s="173"/>
      <c r="AB1245" s="173"/>
      <c r="AC1245" s="174"/>
      <c r="AE1245" s="507"/>
      <c r="AG1245" s="507"/>
      <c r="AI1245" s="507"/>
      <c r="AK1245" s="429"/>
    </row>
    <row r="1246" spans="4:37" ht="12.75" customHeight="1" outlineLevel="1">
      <c r="D1246" s="106" t="str">
        <f>'Line Items'!D1016</f>
        <v>[Rolling Stock - Vehicles Line 55]</v>
      </c>
      <c r="E1246" s="89"/>
      <c r="F1246" s="107" t="str">
        <f t="shared" si="975"/>
        <v>£000/ Veh</v>
      </c>
      <c r="G1246" s="173"/>
      <c r="H1246" s="173"/>
      <c r="I1246" s="173"/>
      <c r="J1246" s="173"/>
      <c r="K1246" s="173"/>
      <c r="L1246" s="173"/>
      <c r="M1246" s="173"/>
      <c r="N1246" s="173"/>
      <c r="O1246" s="173"/>
      <c r="P1246" s="173"/>
      <c r="Q1246" s="173"/>
      <c r="R1246" s="173"/>
      <c r="S1246" s="173"/>
      <c r="T1246" s="173"/>
      <c r="U1246" s="173"/>
      <c r="V1246" s="173"/>
      <c r="W1246" s="173"/>
      <c r="X1246" s="173"/>
      <c r="Y1246" s="173"/>
      <c r="Z1246" s="173"/>
      <c r="AA1246" s="173"/>
      <c r="AB1246" s="173"/>
      <c r="AC1246" s="174"/>
      <c r="AE1246" s="507"/>
      <c r="AG1246" s="507"/>
      <c r="AI1246" s="507"/>
      <c r="AK1246" s="429"/>
    </row>
    <row r="1247" spans="4:37" ht="12.75" customHeight="1" outlineLevel="1">
      <c r="D1247" s="106" t="str">
        <f>'Line Items'!D1017</f>
        <v>[Rolling Stock - Vehicles Line 56]</v>
      </c>
      <c r="E1247" s="89"/>
      <c r="F1247" s="107" t="str">
        <f t="shared" si="975"/>
        <v>£000/ Veh</v>
      </c>
      <c r="G1247" s="173"/>
      <c r="H1247" s="173"/>
      <c r="I1247" s="173"/>
      <c r="J1247" s="173"/>
      <c r="K1247" s="173"/>
      <c r="L1247" s="173"/>
      <c r="M1247" s="173"/>
      <c r="N1247" s="173"/>
      <c r="O1247" s="173"/>
      <c r="P1247" s="173"/>
      <c r="Q1247" s="173"/>
      <c r="R1247" s="173"/>
      <c r="S1247" s="173"/>
      <c r="T1247" s="173"/>
      <c r="U1247" s="173"/>
      <c r="V1247" s="173"/>
      <c r="W1247" s="173"/>
      <c r="X1247" s="173"/>
      <c r="Y1247" s="173"/>
      <c r="Z1247" s="173"/>
      <c r="AA1247" s="173"/>
      <c r="AB1247" s="173"/>
      <c r="AC1247" s="174"/>
      <c r="AE1247" s="507"/>
      <c r="AG1247" s="507"/>
      <c r="AI1247" s="507"/>
      <c r="AK1247" s="429"/>
    </row>
    <row r="1248" spans="4:37" ht="12.75" customHeight="1" outlineLevel="1">
      <c r="D1248" s="106" t="str">
        <f>'Line Items'!D1018</f>
        <v>[Rolling Stock - Vehicles Line 57]</v>
      </c>
      <c r="E1248" s="89"/>
      <c r="F1248" s="107" t="str">
        <f t="shared" si="975"/>
        <v>£000/ Veh</v>
      </c>
      <c r="G1248" s="173"/>
      <c r="H1248" s="173"/>
      <c r="I1248" s="173"/>
      <c r="J1248" s="173"/>
      <c r="K1248" s="173"/>
      <c r="L1248" s="173"/>
      <c r="M1248" s="173"/>
      <c r="N1248" s="173"/>
      <c r="O1248" s="173"/>
      <c r="P1248" s="173"/>
      <c r="Q1248" s="173"/>
      <c r="R1248" s="173"/>
      <c r="S1248" s="173"/>
      <c r="T1248" s="173"/>
      <c r="U1248" s="173"/>
      <c r="V1248" s="173"/>
      <c r="W1248" s="173"/>
      <c r="X1248" s="173"/>
      <c r="Y1248" s="173"/>
      <c r="Z1248" s="173"/>
      <c r="AA1248" s="173"/>
      <c r="AB1248" s="173"/>
      <c r="AC1248" s="174"/>
      <c r="AE1248" s="507"/>
      <c r="AG1248" s="507"/>
      <c r="AI1248" s="507"/>
      <c r="AK1248" s="429"/>
    </row>
    <row r="1249" spans="2:37" ht="12.75" customHeight="1" outlineLevel="1">
      <c r="D1249" s="106" t="str">
        <f>'Line Items'!D1019</f>
        <v>[Rolling Stock - Vehicles Line 58]</v>
      </c>
      <c r="E1249" s="89"/>
      <c r="F1249" s="107" t="str">
        <f t="shared" si="975"/>
        <v>£000/ Veh</v>
      </c>
      <c r="G1249" s="173"/>
      <c r="H1249" s="173"/>
      <c r="I1249" s="173"/>
      <c r="J1249" s="173"/>
      <c r="K1249" s="173"/>
      <c r="L1249" s="173"/>
      <c r="M1249" s="173"/>
      <c r="N1249" s="173"/>
      <c r="O1249" s="173"/>
      <c r="P1249" s="173"/>
      <c r="Q1249" s="173"/>
      <c r="R1249" s="173"/>
      <c r="S1249" s="173"/>
      <c r="T1249" s="173"/>
      <c r="U1249" s="173"/>
      <c r="V1249" s="173"/>
      <c r="W1249" s="173"/>
      <c r="X1249" s="173"/>
      <c r="Y1249" s="173"/>
      <c r="Z1249" s="173"/>
      <c r="AA1249" s="173"/>
      <c r="AB1249" s="173"/>
      <c r="AC1249" s="174"/>
      <c r="AE1249" s="507"/>
      <c r="AG1249" s="507"/>
      <c r="AI1249" s="507"/>
      <c r="AK1249" s="429"/>
    </row>
    <row r="1250" spans="2:37" ht="12.75" customHeight="1" outlineLevel="1">
      <c r="D1250" s="106" t="str">
        <f>'Line Items'!D1020</f>
        <v>[Rolling Stock - Vehicles Line 59]</v>
      </c>
      <c r="E1250" s="89"/>
      <c r="F1250" s="107" t="str">
        <f t="shared" si="975"/>
        <v>£000/ Veh</v>
      </c>
      <c r="G1250" s="173"/>
      <c r="H1250" s="173"/>
      <c r="I1250" s="173"/>
      <c r="J1250" s="173"/>
      <c r="K1250" s="173"/>
      <c r="L1250" s="173"/>
      <c r="M1250" s="173"/>
      <c r="N1250" s="173"/>
      <c r="O1250" s="173"/>
      <c r="P1250" s="173"/>
      <c r="Q1250" s="173"/>
      <c r="R1250" s="173"/>
      <c r="S1250" s="173"/>
      <c r="T1250" s="173"/>
      <c r="U1250" s="173"/>
      <c r="V1250" s="173"/>
      <c r="W1250" s="173"/>
      <c r="X1250" s="173"/>
      <c r="Y1250" s="173"/>
      <c r="Z1250" s="173"/>
      <c r="AA1250" s="173"/>
      <c r="AB1250" s="173"/>
      <c r="AC1250" s="174"/>
      <c r="AE1250" s="507"/>
      <c r="AG1250" s="507"/>
      <c r="AI1250" s="507"/>
      <c r="AK1250" s="429"/>
    </row>
    <row r="1251" spans="2:37" ht="12.75" customHeight="1" outlineLevel="1">
      <c r="D1251" s="117" t="str">
        <f>'Line Items'!D1021</f>
        <v>[Rolling Stock - Vehicles Line 60]</v>
      </c>
      <c r="E1251" s="175"/>
      <c r="F1251" s="118" t="str">
        <f>F1250</f>
        <v>£000/ Veh</v>
      </c>
      <c r="G1251" s="176"/>
      <c r="H1251" s="176"/>
      <c r="I1251" s="176"/>
      <c r="J1251" s="176"/>
      <c r="K1251" s="176"/>
      <c r="L1251" s="176"/>
      <c r="M1251" s="176"/>
      <c r="N1251" s="176"/>
      <c r="O1251" s="176"/>
      <c r="P1251" s="176"/>
      <c r="Q1251" s="176"/>
      <c r="R1251" s="176"/>
      <c r="S1251" s="176"/>
      <c r="T1251" s="176"/>
      <c r="U1251" s="176"/>
      <c r="V1251" s="176"/>
      <c r="W1251" s="176"/>
      <c r="X1251" s="176"/>
      <c r="Y1251" s="176"/>
      <c r="Z1251" s="176"/>
      <c r="AA1251" s="176"/>
      <c r="AB1251" s="176"/>
      <c r="AC1251" s="177"/>
      <c r="AE1251" s="508"/>
      <c r="AG1251" s="508"/>
      <c r="AI1251" s="508"/>
      <c r="AK1251" s="430"/>
    </row>
    <row r="1252" spans="2:37" ht="12.75" customHeight="1" outlineLevel="1">
      <c r="G1252" s="90"/>
      <c r="H1252" s="90"/>
      <c r="I1252" s="90"/>
      <c r="J1252" s="90"/>
      <c r="K1252" s="90"/>
      <c r="L1252" s="90"/>
      <c r="M1252" s="90"/>
      <c r="N1252" s="90"/>
      <c r="O1252" s="90"/>
      <c r="P1252" s="90"/>
      <c r="Q1252" s="90"/>
      <c r="R1252" s="90"/>
      <c r="S1252" s="90"/>
      <c r="T1252" s="90"/>
      <c r="U1252" s="90"/>
      <c r="V1252" s="90"/>
      <c r="W1252" s="90"/>
      <c r="X1252" s="90"/>
      <c r="Y1252" s="90"/>
      <c r="Z1252" s="90"/>
      <c r="AA1252" s="90"/>
      <c r="AB1252" s="90"/>
      <c r="AC1252" s="90"/>
      <c r="AE1252" s="90"/>
      <c r="AG1252" s="90"/>
      <c r="AI1252" s="90"/>
      <c r="AK1252" s="431"/>
    </row>
    <row r="1253" spans="2:37" ht="12.75" customHeight="1" outlineLevel="1">
      <c r="D1253" s="216" t="str">
        <f>"Average "&amp;B1190</f>
        <v>Average Capital Lease Charge per Vehicle</v>
      </c>
      <c r="E1253" s="217"/>
      <c r="F1253" s="218" t="str">
        <f>F1251</f>
        <v>£000/ Veh</v>
      </c>
      <c r="G1253" s="219">
        <f t="shared" ref="G1253:AB1253" si="976">IF(G$79=0,0,SUMPRODUCT(G$18:G$77,G1192:G1251)/G$79)</f>
        <v>0</v>
      </c>
      <c r="H1253" s="219">
        <f t="shared" si="976"/>
        <v>0</v>
      </c>
      <c r="I1253" s="219">
        <f t="shared" si="976"/>
        <v>0</v>
      </c>
      <c r="J1253" s="219">
        <f t="shared" si="976"/>
        <v>0</v>
      </c>
      <c r="K1253" s="219">
        <f t="shared" si="976"/>
        <v>0</v>
      </c>
      <c r="L1253" s="219">
        <f t="shared" si="976"/>
        <v>0</v>
      </c>
      <c r="M1253" s="219">
        <f t="shared" si="976"/>
        <v>0</v>
      </c>
      <c r="N1253" s="219">
        <f t="shared" si="976"/>
        <v>0</v>
      </c>
      <c r="O1253" s="219">
        <f t="shared" si="976"/>
        <v>0</v>
      </c>
      <c r="P1253" s="219">
        <f t="shared" si="976"/>
        <v>0</v>
      </c>
      <c r="Q1253" s="219">
        <f t="shared" si="976"/>
        <v>0</v>
      </c>
      <c r="R1253" s="219">
        <f t="shared" si="976"/>
        <v>0</v>
      </c>
      <c r="S1253" s="219">
        <f t="shared" si="976"/>
        <v>0</v>
      </c>
      <c r="T1253" s="219">
        <f t="shared" si="976"/>
        <v>0</v>
      </c>
      <c r="U1253" s="219">
        <f t="shared" si="976"/>
        <v>0</v>
      </c>
      <c r="V1253" s="219">
        <f t="shared" si="976"/>
        <v>0</v>
      </c>
      <c r="W1253" s="219">
        <f t="shared" si="976"/>
        <v>0</v>
      </c>
      <c r="X1253" s="219">
        <f t="shared" si="976"/>
        <v>0</v>
      </c>
      <c r="Y1253" s="219">
        <f t="shared" si="976"/>
        <v>0</v>
      </c>
      <c r="Z1253" s="219">
        <f t="shared" si="976"/>
        <v>0</v>
      </c>
      <c r="AA1253" s="219">
        <f t="shared" si="976"/>
        <v>0</v>
      </c>
      <c r="AB1253" s="219">
        <f t="shared" si="976"/>
        <v>0</v>
      </c>
      <c r="AC1253" s="220">
        <f t="shared" ref="AC1253" si="977">IF(AC$79=0,0,SUMPRODUCT(AC$18:AC$77,AC1192:AC1251)/AC$79)</f>
        <v>0</v>
      </c>
      <c r="AE1253" s="509">
        <f t="shared" ref="AE1253" si="978">IF(AE$79=0,0,SUMPRODUCT(AE$18:AE$77,AE1192:AE1251)/AE$79)</f>
        <v>0</v>
      </c>
      <c r="AG1253" s="509">
        <f t="shared" ref="AG1253" si="979">IF(AG$79=0,0,SUMPRODUCT(AG$18:AG$77,AG1192:AG1251)/AG$79)</f>
        <v>0</v>
      </c>
      <c r="AI1253" s="509">
        <f t="shared" ref="AI1253" si="980">IF(AI$79=0,0,SUMPRODUCT(AI$18:AI$77,AI1192:AI1251)/AI$79)</f>
        <v>0</v>
      </c>
      <c r="AK1253" s="858"/>
    </row>
    <row r="1254" spans="2:37">
      <c r="G1254" s="90"/>
      <c r="H1254" s="90"/>
      <c r="I1254" s="90"/>
      <c r="J1254" s="90"/>
      <c r="K1254" s="90"/>
      <c r="L1254" s="90"/>
      <c r="M1254" s="90"/>
      <c r="N1254" s="90"/>
      <c r="O1254" s="90"/>
      <c r="P1254" s="90"/>
      <c r="Q1254" s="90"/>
      <c r="R1254" s="90"/>
      <c r="S1254" s="90"/>
      <c r="T1254" s="90"/>
      <c r="U1254" s="90"/>
      <c r="V1254" s="90"/>
      <c r="W1254" s="90"/>
      <c r="X1254" s="90"/>
      <c r="Y1254" s="90"/>
      <c r="Z1254" s="90"/>
      <c r="AA1254" s="90"/>
      <c r="AB1254" s="90"/>
      <c r="AC1254" s="90"/>
      <c r="AE1254" s="90"/>
      <c r="AG1254" s="90"/>
      <c r="AI1254" s="90"/>
      <c r="AK1254" s="431"/>
    </row>
    <row r="1255" spans="2:37" ht="16.5" customHeight="1">
      <c r="B1255" s="15" t="s">
        <v>484</v>
      </c>
      <c r="C1255" s="15"/>
      <c r="D1255" s="170"/>
      <c r="E1255" s="170"/>
      <c r="F1255" s="15"/>
      <c r="G1255" s="184"/>
      <c r="H1255" s="184"/>
      <c r="I1255" s="184"/>
      <c r="J1255" s="184"/>
      <c r="K1255" s="184"/>
      <c r="L1255" s="184"/>
      <c r="M1255" s="184"/>
      <c r="N1255" s="184"/>
      <c r="O1255" s="184"/>
      <c r="P1255" s="184"/>
      <c r="Q1255" s="184"/>
      <c r="R1255" s="184"/>
      <c r="S1255" s="184"/>
      <c r="T1255" s="184"/>
      <c r="U1255" s="184"/>
      <c r="V1255" s="184"/>
      <c r="W1255" s="184"/>
      <c r="X1255" s="184"/>
      <c r="Y1255" s="184"/>
      <c r="Z1255" s="184"/>
      <c r="AA1255" s="184"/>
      <c r="AB1255" s="184"/>
      <c r="AC1255" s="184"/>
      <c r="AD1255" s="15"/>
      <c r="AE1255" s="184"/>
      <c r="AF1255" s="15"/>
      <c r="AG1255" s="184"/>
      <c r="AH1255" s="15"/>
      <c r="AI1255" s="184"/>
      <c r="AJ1255" s="15"/>
      <c r="AK1255" s="432"/>
    </row>
    <row r="1256" spans="2:37" ht="12.75" customHeight="1" outlineLevel="1">
      <c r="G1256" s="90"/>
      <c r="H1256" s="90"/>
      <c r="I1256" s="90"/>
      <c r="J1256" s="90"/>
      <c r="K1256" s="90"/>
      <c r="L1256" s="90"/>
      <c r="M1256" s="90"/>
      <c r="N1256" s="90"/>
      <c r="O1256" s="90"/>
      <c r="P1256" s="90"/>
      <c r="Q1256" s="90"/>
      <c r="R1256" s="90"/>
      <c r="S1256" s="90"/>
      <c r="T1256" s="90"/>
      <c r="U1256" s="90"/>
      <c r="V1256" s="90"/>
      <c r="W1256" s="90"/>
      <c r="X1256" s="90"/>
      <c r="Y1256" s="90"/>
      <c r="Z1256" s="90"/>
      <c r="AA1256" s="90"/>
      <c r="AB1256" s="90"/>
      <c r="AC1256" s="90"/>
      <c r="AE1256" s="90"/>
      <c r="AG1256" s="90"/>
      <c r="AI1256" s="90"/>
      <c r="AK1256" s="431"/>
    </row>
    <row r="1257" spans="2:37" ht="12.75" customHeight="1" outlineLevel="1">
      <c r="D1257" s="100" t="str">
        <f>'Line Items'!D962</f>
        <v>ME202 - DMU - Class 150/1 Angel</v>
      </c>
      <c r="E1257" s="85"/>
      <c r="F1257" s="101" t="str">
        <f t="shared" ref="F1257:F1288" si="981">F1192</f>
        <v>£000/ Veh</v>
      </c>
      <c r="G1257" s="171"/>
      <c r="H1257" s="171"/>
      <c r="I1257" s="171"/>
      <c r="J1257" s="171"/>
      <c r="K1257" s="171"/>
      <c r="L1257" s="171"/>
      <c r="M1257" s="171"/>
      <c r="N1257" s="171"/>
      <c r="O1257" s="171"/>
      <c r="P1257" s="171"/>
      <c r="Q1257" s="171"/>
      <c r="R1257" s="171"/>
      <c r="S1257" s="171"/>
      <c r="T1257" s="171"/>
      <c r="U1257" s="171"/>
      <c r="V1257" s="171"/>
      <c r="W1257" s="171"/>
      <c r="X1257" s="171"/>
      <c r="Y1257" s="171"/>
      <c r="Z1257" s="171"/>
      <c r="AA1257" s="171"/>
      <c r="AB1257" s="171"/>
      <c r="AC1257" s="185"/>
      <c r="AE1257" s="511"/>
      <c r="AG1257" s="511"/>
      <c r="AI1257" s="511"/>
      <c r="AK1257" s="427"/>
    </row>
    <row r="1258" spans="2:37" ht="12.75" customHeight="1" outlineLevel="1">
      <c r="D1258" s="106" t="str">
        <f>'Line Items'!D963</f>
        <v>ME203 - DMU - Class 153/1 Porterbrook</v>
      </c>
      <c r="E1258" s="89"/>
      <c r="F1258" s="107" t="str">
        <f t="shared" si="981"/>
        <v>£000/ Veh</v>
      </c>
      <c r="G1258" s="173"/>
      <c r="H1258" s="173"/>
      <c r="I1258" s="173"/>
      <c r="J1258" s="173"/>
      <c r="K1258" s="173"/>
      <c r="L1258" s="173"/>
      <c r="M1258" s="173"/>
      <c r="N1258" s="173"/>
      <c r="O1258" s="173"/>
      <c r="P1258" s="173"/>
      <c r="Q1258" s="173"/>
      <c r="R1258" s="173"/>
      <c r="S1258" s="173"/>
      <c r="T1258" s="173"/>
      <c r="U1258" s="173"/>
      <c r="V1258" s="173"/>
      <c r="W1258" s="173"/>
      <c r="X1258" s="173"/>
      <c r="Y1258" s="173"/>
      <c r="Z1258" s="173"/>
      <c r="AA1258" s="173"/>
      <c r="AB1258" s="173"/>
      <c r="AC1258" s="174"/>
      <c r="AE1258" s="507"/>
      <c r="AG1258" s="507"/>
      <c r="AI1258" s="507"/>
      <c r="AK1258" s="429"/>
    </row>
    <row r="1259" spans="2:37" ht="12.75" customHeight="1" outlineLevel="1">
      <c r="D1259" s="106" t="str">
        <f>'Line Items'!D964</f>
        <v>ME206 - DMU - Class 170/5 Porterbrook</v>
      </c>
      <c r="E1259" s="89"/>
      <c r="F1259" s="107" t="str">
        <f t="shared" si="981"/>
        <v>£000/ Veh</v>
      </c>
      <c r="G1259" s="173"/>
      <c r="H1259" s="173"/>
      <c r="I1259" s="173"/>
      <c r="J1259" s="173"/>
      <c r="K1259" s="173"/>
      <c r="L1259" s="173"/>
      <c r="M1259" s="173"/>
      <c r="N1259" s="173"/>
      <c r="O1259" s="173"/>
      <c r="P1259" s="173"/>
      <c r="Q1259" s="173"/>
      <c r="R1259" s="173"/>
      <c r="S1259" s="173"/>
      <c r="T1259" s="173"/>
      <c r="U1259" s="173"/>
      <c r="V1259" s="173"/>
      <c r="W1259" s="173"/>
      <c r="X1259" s="173"/>
      <c r="Y1259" s="173"/>
      <c r="Z1259" s="173"/>
      <c r="AA1259" s="173"/>
      <c r="AB1259" s="173"/>
      <c r="AC1259" s="174"/>
      <c r="AE1259" s="507"/>
      <c r="AG1259" s="507"/>
      <c r="AI1259" s="507"/>
      <c r="AK1259" s="429"/>
    </row>
    <row r="1260" spans="2:37" ht="12.75" customHeight="1" outlineLevel="1">
      <c r="D1260" s="106" t="str">
        <f>'Line Items'!D965</f>
        <v>ME207 - DMU - Class 170/6 Porterbrook</v>
      </c>
      <c r="E1260" s="89"/>
      <c r="F1260" s="107" t="str">
        <f t="shared" si="981"/>
        <v>£000/ Veh</v>
      </c>
      <c r="G1260" s="173"/>
      <c r="H1260" s="173"/>
      <c r="I1260" s="173"/>
      <c r="J1260" s="173"/>
      <c r="K1260" s="173"/>
      <c r="L1260" s="173"/>
      <c r="M1260" s="173"/>
      <c r="N1260" s="173"/>
      <c r="O1260" s="173"/>
      <c r="P1260" s="173"/>
      <c r="Q1260" s="173"/>
      <c r="R1260" s="173"/>
      <c r="S1260" s="173"/>
      <c r="T1260" s="173"/>
      <c r="U1260" s="173"/>
      <c r="V1260" s="173"/>
      <c r="W1260" s="173"/>
      <c r="X1260" s="173"/>
      <c r="Y1260" s="173"/>
      <c r="Z1260" s="173"/>
      <c r="AA1260" s="173"/>
      <c r="AB1260" s="173"/>
      <c r="AC1260" s="174"/>
      <c r="AE1260" s="507"/>
      <c r="AG1260" s="507"/>
      <c r="AI1260" s="507"/>
      <c r="AK1260" s="429"/>
    </row>
    <row r="1261" spans="2:37" ht="12.75" customHeight="1" outlineLevel="1">
      <c r="D1261" s="106" t="str">
        <f>'Line Items'!D966</f>
        <v>ME208 - DMU - Class 172/2 Porterbrook</v>
      </c>
      <c r="E1261" s="89"/>
      <c r="F1261" s="107" t="str">
        <f t="shared" si="981"/>
        <v>£000/ Veh</v>
      </c>
      <c r="G1261" s="173"/>
      <c r="H1261" s="173"/>
      <c r="I1261" s="173"/>
      <c r="J1261" s="173"/>
      <c r="K1261" s="173"/>
      <c r="L1261" s="173"/>
      <c r="M1261" s="173"/>
      <c r="N1261" s="173"/>
      <c r="O1261" s="173"/>
      <c r="P1261" s="173"/>
      <c r="Q1261" s="173"/>
      <c r="R1261" s="173"/>
      <c r="S1261" s="173"/>
      <c r="T1261" s="173"/>
      <c r="U1261" s="173"/>
      <c r="V1261" s="173"/>
      <c r="W1261" s="173"/>
      <c r="X1261" s="173"/>
      <c r="Y1261" s="173"/>
      <c r="Z1261" s="173"/>
      <c r="AA1261" s="173"/>
      <c r="AB1261" s="173"/>
      <c r="AC1261" s="174"/>
      <c r="AE1261" s="507"/>
      <c r="AG1261" s="507"/>
      <c r="AI1261" s="507"/>
      <c r="AK1261" s="429"/>
    </row>
    <row r="1262" spans="2:37" ht="12.75" customHeight="1" outlineLevel="1">
      <c r="D1262" s="106" t="str">
        <f>'Line Items'!D967</f>
        <v>ME209 - DMU - Class 172/3 Porterbrook</v>
      </c>
      <c r="E1262" s="89"/>
      <c r="F1262" s="107" t="str">
        <f t="shared" si="981"/>
        <v>£000/ Veh</v>
      </c>
      <c r="G1262" s="173"/>
      <c r="H1262" s="173"/>
      <c r="I1262" s="173"/>
      <c r="J1262" s="173"/>
      <c r="K1262" s="173"/>
      <c r="L1262" s="173"/>
      <c r="M1262" s="173"/>
      <c r="N1262" s="173"/>
      <c r="O1262" s="173"/>
      <c r="P1262" s="173"/>
      <c r="Q1262" s="173"/>
      <c r="R1262" s="173"/>
      <c r="S1262" s="173"/>
      <c r="T1262" s="173"/>
      <c r="U1262" s="173"/>
      <c r="V1262" s="173"/>
      <c r="W1262" s="173"/>
      <c r="X1262" s="173"/>
      <c r="Y1262" s="173"/>
      <c r="Z1262" s="173"/>
      <c r="AA1262" s="173"/>
      <c r="AB1262" s="173"/>
      <c r="AC1262" s="174"/>
      <c r="AE1262" s="507"/>
      <c r="AG1262" s="507"/>
      <c r="AI1262" s="507"/>
      <c r="AK1262" s="429"/>
    </row>
    <row r="1263" spans="2:37" ht="12.75" customHeight="1" outlineLevel="1">
      <c r="D1263" s="106" t="str">
        <f>'Line Items'!D968</f>
        <v>ME216 - Class 139 PPM - Porterbrook</v>
      </c>
      <c r="E1263" s="89"/>
      <c r="F1263" s="107" t="str">
        <f t="shared" si="981"/>
        <v>£000/ Veh</v>
      </c>
      <c r="G1263" s="173"/>
      <c r="H1263" s="173"/>
      <c r="I1263" s="173"/>
      <c r="J1263" s="173"/>
      <c r="K1263" s="173"/>
      <c r="L1263" s="173"/>
      <c r="M1263" s="173"/>
      <c r="N1263" s="173"/>
      <c r="O1263" s="173"/>
      <c r="P1263" s="173"/>
      <c r="Q1263" s="173"/>
      <c r="R1263" s="173"/>
      <c r="S1263" s="173"/>
      <c r="T1263" s="173"/>
      <c r="U1263" s="173"/>
      <c r="V1263" s="173"/>
      <c r="W1263" s="173"/>
      <c r="X1263" s="173"/>
      <c r="Y1263" s="173"/>
      <c r="Z1263" s="173"/>
      <c r="AA1263" s="173"/>
      <c r="AB1263" s="173"/>
      <c r="AC1263" s="174"/>
      <c r="AE1263" s="507"/>
      <c r="AG1263" s="507"/>
      <c r="AI1263" s="507"/>
      <c r="AK1263" s="429"/>
    </row>
    <row r="1264" spans="2:37" ht="12.75" customHeight="1" outlineLevel="1">
      <c r="D1264" s="106" t="str">
        <f>'Line Items'!D969</f>
        <v>ME211 - EMU - Class 321/4  HSBC - motor car</v>
      </c>
      <c r="E1264" s="89"/>
      <c r="F1264" s="107" t="str">
        <f t="shared" si="981"/>
        <v>£000/ Veh</v>
      </c>
      <c r="G1264" s="173"/>
      <c r="H1264" s="173"/>
      <c r="I1264" s="173"/>
      <c r="J1264" s="173"/>
      <c r="K1264" s="173"/>
      <c r="L1264" s="173"/>
      <c r="M1264" s="173"/>
      <c r="N1264" s="173"/>
      <c r="O1264" s="173"/>
      <c r="P1264" s="173"/>
      <c r="Q1264" s="173"/>
      <c r="R1264" s="173"/>
      <c r="S1264" s="173"/>
      <c r="T1264" s="173"/>
      <c r="U1264" s="173"/>
      <c r="V1264" s="173"/>
      <c r="W1264" s="173"/>
      <c r="X1264" s="173"/>
      <c r="Y1264" s="173"/>
      <c r="Z1264" s="173"/>
      <c r="AA1264" s="173"/>
      <c r="AB1264" s="173"/>
      <c r="AC1264" s="174"/>
      <c r="AE1264" s="507"/>
      <c r="AG1264" s="507"/>
      <c r="AI1264" s="507"/>
      <c r="AK1264" s="429"/>
    </row>
    <row r="1265" spans="4:37" ht="12.75" customHeight="1" outlineLevel="1">
      <c r="D1265" s="106" t="str">
        <f>'Line Items'!D970</f>
        <v>ME211 - EMU - Class 321/4  HSBC - trailer car</v>
      </c>
      <c r="E1265" s="89"/>
      <c r="F1265" s="107" t="str">
        <f t="shared" si="981"/>
        <v>£000/ Veh</v>
      </c>
      <c r="G1265" s="173"/>
      <c r="H1265" s="173"/>
      <c r="I1265" s="173"/>
      <c r="J1265" s="173"/>
      <c r="K1265" s="173"/>
      <c r="L1265" s="173"/>
      <c r="M1265" s="173"/>
      <c r="N1265" s="173"/>
      <c r="O1265" s="173"/>
      <c r="P1265" s="173"/>
      <c r="Q1265" s="173"/>
      <c r="R1265" s="173"/>
      <c r="S1265" s="173"/>
      <c r="T1265" s="173"/>
      <c r="U1265" s="173"/>
      <c r="V1265" s="173"/>
      <c r="W1265" s="173"/>
      <c r="X1265" s="173"/>
      <c r="Y1265" s="173"/>
      <c r="Z1265" s="173"/>
      <c r="AA1265" s="173"/>
      <c r="AB1265" s="173"/>
      <c r="AC1265" s="174"/>
      <c r="AE1265" s="507"/>
      <c r="AG1265" s="507"/>
      <c r="AI1265" s="507"/>
      <c r="AK1265" s="429"/>
    </row>
    <row r="1266" spans="4:37" ht="12.75" customHeight="1" outlineLevel="1">
      <c r="D1266" s="106" t="str">
        <f>'Line Items'!D971</f>
        <v>ME212 - EMU - Class 323/3 Porterbrook - motor car</v>
      </c>
      <c r="E1266" s="89"/>
      <c r="F1266" s="107" t="str">
        <f t="shared" si="981"/>
        <v>£000/ Veh</v>
      </c>
      <c r="G1266" s="173"/>
      <c r="H1266" s="173"/>
      <c r="I1266" s="173"/>
      <c r="J1266" s="173"/>
      <c r="K1266" s="173"/>
      <c r="L1266" s="173"/>
      <c r="M1266" s="173"/>
      <c r="N1266" s="173"/>
      <c r="O1266" s="173"/>
      <c r="P1266" s="173"/>
      <c r="Q1266" s="173"/>
      <c r="R1266" s="173"/>
      <c r="S1266" s="173"/>
      <c r="T1266" s="173"/>
      <c r="U1266" s="173"/>
      <c r="V1266" s="173"/>
      <c r="W1266" s="173"/>
      <c r="X1266" s="173"/>
      <c r="Y1266" s="173"/>
      <c r="Z1266" s="173"/>
      <c r="AA1266" s="173"/>
      <c r="AB1266" s="173"/>
      <c r="AC1266" s="174"/>
      <c r="AE1266" s="507"/>
      <c r="AG1266" s="507"/>
      <c r="AI1266" s="507"/>
      <c r="AK1266" s="429"/>
    </row>
    <row r="1267" spans="4:37" ht="12.75" customHeight="1" outlineLevel="1">
      <c r="D1267" s="106" t="str">
        <f>'Line Items'!D972</f>
        <v>ME212 - EMU - Class 323/3 Porterbrook - trailer car</v>
      </c>
      <c r="E1267" s="89"/>
      <c r="F1267" s="107" t="str">
        <f t="shared" si="981"/>
        <v>£000/ Veh</v>
      </c>
      <c r="G1267" s="173"/>
      <c r="H1267" s="173"/>
      <c r="I1267" s="173"/>
      <c r="J1267" s="173"/>
      <c r="K1267" s="173"/>
      <c r="L1267" s="173"/>
      <c r="M1267" s="173"/>
      <c r="N1267" s="173"/>
      <c r="O1267" s="173"/>
      <c r="P1267" s="173"/>
      <c r="Q1267" s="173"/>
      <c r="R1267" s="173"/>
      <c r="S1267" s="173"/>
      <c r="T1267" s="173"/>
      <c r="U1267" s="173"/>
      <c r="V1267" s="173"/>
      <c r="W1267" s="173"/>
      <c r="X1267" s="173"/>
      <c r="Y1267" s="173"/>
      <c r="Z1267" s="173"/>
      <c r="AA1267" s="173"/>
      <c r="AB1267" s="173"/>
      <c r="AC1267" s="174"/>
      <c r="AE1267" s="507"/>
      <c r="AG1267" s="507"/>
      <c r="AI1267" s="507"/>
      <c r="AK1267" s="429"/>
    </row>
    <row r="1268" spans="4:37" ht="12.75" customHeight="1" outlineLevel="1">
      <c r="D1268" s="106" t="str">
        <f>'Line Items'!D973</f>
        <v>ME215 - EMU - Class 323 Centro (Porterbrook) - motor car</v>
      </c>
      <c r="E1268" s="89"/>
      <c r="F1268" s="107" t="str">
        <f t="shared" si="981"/>
        <v>£000/ Veh</v>
      </c>
      <c r="G1268" s="173"/>
      <c r="H1268" s="173"/>
      <c r="I1268" s="173"/>
      <c r="J1268" s="173"/>
      <c r="K1268" s="173"/>
      <c r="L1268" s="173"/>
      <c r="M1268" s="173"/>
      <c r="N1268" s="173"/>
      <c r="O1268" s="173"/>
      <c r="P1268" s="173"/>
      <c r="Q1268" s="173"/>
      <c r="R1268" s="173"/>
      <c r="S1268" s="173"/>
      <c r="T1268" s="173"/>
      <c r="U1268" s="173"/>
      <c r="V1268" s="173"/>
      <c r="W1268" s="173"/>
      <c r="X1268" s="173"/>
      <c r="Y1268" s="173"/>
      <c r="Z1268" s="173"/>
      <c r="AA1268" s="173"/>
      <c r="AB1268" s="173"/>
      <c r="AC1268" s="174"/>
      <c r="AE1268" s="507"/>
      <c r="AG1268" s="507"/>
      <c r="AI1268" s="507"/>
      <c r="AK1268" s="429"/>
    </row>
    <row r="1269" spans="4:37" ht="12.75" customHeight="1" outlineLevel="1">
      <c r="D1269" s="106" t="str">
        <f>'Line Items'!D974</f>
        <v>ME215 - EMU - Class 323 Centro (Porterbrook) - trailer car</v>
      </c>
      <c r="E1269" s="89"/>
      <c r="F1269" s="107" t="str">
        <f t="shared" si="981"/>
        <v>£000/ Veh</v>
      </c>
      <c r="G1269" s="173"/>
      <c r="H1269" s="173"/>
      <c r="I1269" s="173"/>
      <c r="J1269" s="173"/>
      <c r="K1269" s="173"/>
      <c r="L1269" s="173"/>
      <c r="M1269" s="173"/>
      <c r="N1269" s="173"/>
      <c r="O1269" s="173"/>
      <c r="P1269" s="173"/>
      <c r="Q1269" s="173"/>
      <c r="R1269" s="173"/>
      <c r="S1269" s="173"/>
      <c r="T1269" s="173"/>
      <c r="U1269" s="173"/>
      <c r="V1269" s="173"/>
      <c r="W1269" s="173"/>
      <c r="X1269" s="173"/>
      <c r="Y1269" s="173"/>
      <c r="Z1269" s="173"/>
      <c r="AA1269" s="173"/>
      <c r="AB1269" s="173"/>
      <c r="AC1269" s="174"/>
      <c r="AE1269" s="507"/>
      <c r="AG1269" s="507"/>
      <c r="AI1269" s="507"/>
      <c r="AK1269" s="429"/>
    </row>
    <row r="1270" spans="4:37" ht="12.75" customHeight="1" outlineLevel="1">
      <c r="D1270" s="106" t="str">
        <f>'Line Items'!D975</f>
        <v>ME213 - EMU - Class 350/1 Angel - motor car</v>
      </c>
      <c r="E1270" s="89"/>
      <c r="F1270" s="107" t="str">
        <f t="shared" si="981"/>
        <v>£000/ Veh</v>
      </c>
      <c r="G1270" s="173"/>
      <c r="H1270" s="173"/>
      <c r="I1270" s="173"/>
      <c r="J1270" s="173"/>
      <c r="K1270" s="173"/>
      <c r="L1270" s="173"/>
      <c r="M1270" s="173"/>
      <c r="N1270" s="173"/>
      <c r="O1270" s="173"/>
      <c r="P1270" s="173"/>
      <c r="Q1270" s="173"/>
      <c r="R1270" s="173"/>
      <c r="S1270" s="173"/>
      <c r="T1270" s="173"/>
      <c r="U1270" s="173"/>
      <c r="V1270" s="173"/>
      <c r="W1270" s="173"/>
      <c r="X1270" s="173"/>
      <c r="Y1270" s="173"/>
      <c r="Z1270" s="173"/>
      <c r="AA1270" s="173"/>
      <c r="AB1270" s="173"/>
      <c r="AC1270" s="174"/>
      <c r="AE1270" s="507"/>
      <c r="AG1270" s="507"/>
      <c r="AI1270" s="507"/>
      <c r="AK1270" s="429"/>
    </row>
    <row r="1271" spans="4:37" ht="12.75" customHeight="1" outlineLevel="1">
      <c r="D1271" s="106" t="str">
        <f>'Line Items'!D976</f>
        <v>ME213 - EMU - Class 350/1 Angel - trailer car</v>
      </c>
      <c r="E1271" s="89"/>
      <c r="F1271" s="107" t="str">
        <f t="shared" si="981"/>
        <v>£000/ Veh</v>
      </c>
      <c r="G1271" s="173"/>
      <c r="H1271" s="173"/>
      <c r="I1271" s="173"/>
      <c r="J1271" s="173"/>
      <c r="K1271" s="173"/>
      <c r="L1271" s="173"/>
      <c r="M1271" s="173"/>
      <c r="N1271" s="173"/>
      <c r="O1271" s="173"/>
      <c r="P1271" s="173"/>
      <c r="Q1271" s="173"/>
      <c r="R1271" s="173"/>
      <c r="S1271" s="173"/>
      <c r="T1271" s="173"/>
      <c r="U1271" s="173"/>
      <c r="V1271" s="173"/>
      <c r="W1271" s="173"/>
      <c r="X1271" s="173"/>
      <c r="Y1271" s="173"/>
      <c r="Z1271" s="173"/>
      <c r="AA1271" s="173"/>
      <c r="AB1271" s="173"/>
      <c r="AC1271" s="174"/>
      <c r="AE1271" s="507"/>
      <c r="AG1271" s="507"/>
      <c r="AI1271" s="507"/>
      <c r="AK1271" s="429"/>
    </row>
    <row r="1272" spans="4:37" ht="12.75" customHeight="1" outlineLevel="1">
      <c r="D1272" s="106" t="str">
        <f>'Line Items'!D977</f>
        <v>ME214 - EMU - Class 350/2 Porterbrook - motor car</v>
      </c>
      <c r="E1272" s="89"/>
      <c r="F1272" s="107" t="str">
        <f t="shared" si="981"/>
        <v>£000/ Veh</v>
      </c>
      <c r="G1272" s="173"/>
      <c r="H1272" s="173"/>
      <c r="I1272" s="173"/>
      <c r="J1272" s="173"/>
      <c r="K1272" s="173"/>
      <c r="L1272" s="173"/>
      <c r="M1272" s="173"/>
      <c r="N1272" s="173"/>
      <c r="O1272" s="173"/>
      <c r="P1272" s="173"/>
      <c r="Q1272" s="173"/>
      <c r="R1272" s="173"/>
      <c r="S1272" s="173"/>
      <c r="T1272" s="173"/>
      <c r="U1272" s="173"/>
      <c r="V1272" s="173"/>
      <c r="W1272" s="173"/>
      <c r="X1272" s="173"/>
      <c r="Y1272" s="173"/>
      <c r="Z1272" s="173"/>
      <c r="AA1272" s="173"/>
      <c r="AB1272" s="173"/>
      <c r="AC1272" s="174"/>
      <c r="AE1272" s="507"/>
      <c r="AG1272" s="507"/>
      <c r="AI1272" s="507"/>
      <c r="AK1272" s="429"/>
    </row>
    <row r="1273" spans="4:37" ht="12.75" customHeight="1" outlineLevel="1">
      <c r="D1273" s="106" t="str">
        <f>'Line Items'!D978</f>
        <v>ME214 - EMU - Class 350/2 Porterbrook - trailer car</v>
      </c>
      <c r="E1273" s="89"/>
      <c r="F1273" s="107" t="str">
        <f t="shared" si="981"/>
        <v>£000/ Veh</v>
      </c>
      <c r="G1273" s="173"/>
      <c r="H1273" s="173"/>
      <c r="I1273" s="173"/>
      <c r="J1273" s="173"/>
      <c r="K1273" s="173"/>
      <c r="L1273" s="173"/>
      <c r="M1273" s="173"/>
      <c r="N1273" s="173"/>
      <c r="O1273" s="173"/>
      <c r="P1273" s="173"/>
      <c r="Q1273" s="173"/>
      <c r="R1273" s="173"/>
      <c r="S1273" s="173"/>
      <c r="T1273" s="173"/>
      <c r="U1273" s="173"/>
      <c r="V1273" s="173"/>
      <c r="W1273" s="173"/>
      <c r="X1273" s="173"/>
      <c r="Y1273" s="173"/>
      <c r="Z1273" s="173"/>
      <c r="AA1273" s="173"/>
      <c r="AB1273" s="173"/>
      <c r="AC1273" s="174"/>
      <c r="AE1273" s="507"/>
      <c r="AG1273" s="507"/>
      <c r="AI1273" s="507"/>
      <c r="AK1273" s="429"/>
    </row>
    <row r="1274" spans="4:37" ht="12.75" customHeight="1" outlineLevel="1">
      <c r="D1274" s="106" t="str">
        <f>'Line Items'!D979</f>
        <v>ME217 - EMU - Class 350/3 Angel - motor car</v>
      </c>
      <c r="E1274" s="89"/>
      <c r="F1274" s="107" t="str">
        <f t="shared" si="981"/>
        <v>£000/ Veh</v>
      </c>
      <c r="G1274" s="173"/>
      <c r="H1274" s="173"/>
      <c r="I1274" s="173"/>
      <c r="J1274" s="173"/>
      <c r="K1274" s="173"/>
      <c r="L1274" s="173"/>
      <c r="M1274" s="173"/>
      <c r="N1274" s="173"/>
      <c r="O1274" s="173"/>
      <c r="P1274" s="173"/>
      <c r="Q1274" s="173"/>
      <c r="R1274" s="173"/>
      <c r="S1274" s="173"/>
      <c r="T1274" s="173"/>
      <c r="U1274" s="173"/>
      <c r="V1274" s="173"/>
      <c r="W1274" s="173"/>
      <c r="X1274" s="173"/>
      <c r="Y1274" s="173"/>
      <c r="Z1274" s="173"/>
      <c r="AA1274" s="173"/>
      <c r="AB1274" s="173"/>
      <c r="AC1274" s="174"/>
      <c r="AE1274" s="507"/>
      <c r="AG1274" s="507"/>
      <c r="AI1274" s="507"/>
      <c r="AK1274" s="429"/>
    </row>
    <row r="1275" spans="4:37" ht="12.75" customHeight="1" outlineLevel="1">
      <c r="D1275" s="106" t="str">
        <f>'Line Items'!D980</f>
        <v>ME217 - EMU - Class 350/3 Angel - trailer car</v>
      </c>
      <c r="E1275" s="89"/>
      <c r="F1275" s="107" t="str">
        <f t="shared" si="981"/>
        <v>£000/ Veh</v>
      </c>
      <c r="G1275" s="173"/>
      <c r="H1275" s="173"/>
      <c r="I1275" s="173"/>
      <c r="J1275" s="173"/>
      <c r="K1275" s="173"/>
      <c r="L1275" s="173"/>
      <c r="M1275" s="173"/>
      <c r="N1275" s="173"/>
      <c r="O1275" s="173"/>
      <c r="P1275" s="173"/>
      <c r="Q1275" s="173"/>
      <c r="R1275" s="173"/>
      <c r="S1275" s="173"/>
      <c r="T1275" s="173"/>
      <c r="U1275" s="173"/>
      <c r="V1275" s="173"/>
      <c r="W1275" s="173"/>
      <c r="X1275" s="173"/>
      <c r="Y1275" s="173"/>
      <c r="Z1275" s="173"/>
      <c r="AA1275" s="173"/>
      <c r="AB1275" s="173"/>
      <c r="AC1275" s="174"/>
      <c r="AE1275" s="507"/>
      <c r="AG1275" s="507"/>
      <c r="AI1275" s="507"/>
      <c r="AK1275" s="429"/>
    </row>
    <row r="1276" spans="4:37" ht="12.75" customHeight="1" outlineLevel="1">
      <c r="D1276" s="106" t="str">
        <f>'Line Items'!D981</f>
        <v>ME211 - EMU - Class 319 Porterbrook - motor car</v>
      </c>
      <c r="E1276" s="89"/>
      <c r="F1276" s="107" t="str">
        <f t="shared" si="981"/>
        <v>£000/ Veh</v>
      </c>
      <c r="G1276" s="173"/>
      <c r="H1276" s="173"/>
      <c r="I1276" s="173"/>
      <c r="J1276" s="173"/>
      <c r="K1276" s="173"/>
      <c r="L1276" s="173"/>
      <c r="M1276" s="173"/>
      <c r="N1276" s="173"/>
      <c r="O1276" s="173"/>
      <c r="P1276" s="173"/>
      <c r="Q1276" s="173"/>
      <c r="R1276" s="173"/>
      <c r="S1276" s="173"/>
      <c r="T1276" s="173"/>
      <c r="U1276" s="173"/>
      <c r="V1276" s="173"/>
      <c r="W1276" s="173"/>
      <c r="X1276" s="173"/>
      <c r="Y1276" s="173"/>
      <c r="Z1276" s="173"/>
      <c r="AA1276" s="173"/>
      <c r="AB1276" s="173"/>
      <c r="AC1276" s="174"/>
      <c r="AE1276" s="507"/>
      <c r="AG1276" s="507"/>
      <c r="AI1276" s="507"/>
      <c r="AK1276" s="429"/>
    </row>
    <row r="1277" spans="4:37" ht="12.75" customHeight="1" outlineLevel="1">
      <c r="D1277" s="106" t="str">
        <f>'Line Items'!D982</f>
        <v>ME211 - EMU - Class 319 Porterbrook - trailer car</v>
      </c>
      <c r="E1277" s="89"/>
      <c r="F1277" s="107" t="str">
        <f t="shared" si="981"/>
        <v>£000/ Veh</v>
      </c>
      <c r="G1277" s="173"/>
      <c r="H1277" s="173"/>
      <c r="I1277" s="173"/>
      <c r="J1277" s="173"/>
      <c r="K1277" s="173"/>
      <c r="L1277" s="173"/>
      <c r="M1277" s="173"/>
      <c r="N1277" s="173"/>
      <c r="O1277" s="173"/>
      <c r="P1277" s="173"/>
      <c r="Q1277" s="173"/>
      <c r="R1277" s="173"/>
      <c r="S1277" s="173"/>
      <c r="T1277" s="173"/>
      <c r="U1277" s="173"/>
      <c r="V1277" s="173"/>
      <c r="W1277" s="173"/>
      <c r="X1277" s="173"/>
      <c r="Y1277" s="173"/>
      <c r="Z1277" s="173"/>
      <c r="AA1277" s="173"/>
      <c r="AB1277" s="173"/>
      <c r="AC1277" s="174"/>
      <c r="AE1277" s="507"/>
      <c r="AG1277" s="507"/>
      <c r="AI1277" s="507"/>
      <c r="AK1277" s="429"/>
    </row>
    <row r="1278" spans="4:37" ht="12.75" customHeight="1" outlineLevel="1">
      <c r="D1278" s="106" t="str">
        <f>'Line Items'!D983</f>
        <v>[Rolling Stock - Vehicles Line 22]</v>
      </c>
      <c r="E1278" s="89"/>
      <c r="F1278" s="107" t="str">
        <f t="shared" si="981"/>
        <v>£000/ Veh</v>
      </c>
      <c r="G1278" s="173"/>
      <c r="H1278" s="173"/>
      <c r="I1278" s="173"/>
      <c r="J1278" s="173"/>
      <c r="K1278" s="173"/>
      <c r="L1278" s="173"/>
      <c r="M1278" s="173"/>
      <c r="N1278" s="173"/>
      <c r="O1278" s="173"/>
      <c r="P1278" s="173"/>
      <c r="Q1278" s="173"/>
      <c r="R1278" s="173"/>
      <c r="S1278" s="173"/>
      <c r="T1278" s="173"/>
      <c r="U1278" s="173"/>
      <c r="V1278" s="173"/>
      <c r="W1278" s="173"/>
      <c r="X1278" s="173"/>
      <c r="Y1278" s="173"/>
      <c r="Z1278" s="173"/>
      <c r="AA1278" s="173"/>
      <c r="AB1278" s="173"/>
      <c r="AC1278" s="174"/>
      <c r="AE1278" s="507"/>
      <c r="AG1278" s="507"/>
      <c r="AI1278" s="507"/>
      <c r="AK1278" s="429"/>
    </row>
    <row r="1279" spans="4:37" ht="12.75" customHeight="1" outlineLevel="1">
      <c r="D1279" s="106" t="str">
        <f>'Line Items'!D984</f>
        <v>[Rolling Stock - Vehicles Line 23]</v>
      </c>
      <c r="E1279" s="89"/>
      <c r="F1279" s="107" t="str">
        <f t="shared" si="981"/>
        <v>£000/ Veh</v>
      </c>
      <c r="G1279" s="173"/>
      <c r="H1279" s="173"/>
      <c r="I1279" s="173"/>
      <c r="J1279" s="173"/>
      <c r="K1279" s="173"/>
      <c r="L1279" s="173"/>
      <c r="M1279" s="173"/>
      <c r="N1279" s="173"/>
      <c r="O1279" s="173"/>
      <c r="P1279" s="173"/>
      <c r="Q1279" s="173"/>
      <c r="R1279" s="173"/>
      <c r="S1279" s="173"/>
      <c r="T1279" s="173"/>
      <c r="U1279" s="173"/>
      <c r="V1279" s="173"/>
      <c r="W1279" s="173"/>
      <c r="X1279" s="173"/>
      <c r="Y1279" s="173"/>
      <c r="Z1279" s="173"/>
      <c r="AA1279" s="173"/>
      <c r="AB1279" s="173"/>
      <c r="AC1279" s="174"/>
      <c r="AE1279" s="507"/>
      <c r="AG1279" s="507"/>
      <c r="AI1279" s="507"/>
      <c r="AK1279" s="429"/>
    </row>
    <row r="1280" spans="4:37" ht="12.75" customHeight="1" outlineLevel="1">
      <c r="D1280" s="106" t="str">
        <f>'Line Items'!D985</f>
        <v>[Rolling Stock - Vehicles Line 24]</v>
      </c>
      <c r="E1280" s="89"/>
      <c r="F1280" s="107" t="str">
        <f t="shared" si="981"/>
        <v>£000/ Veh</v>
      </c>
      <c r="G1280" s="173"/>
      <c r="H1280" s="173"/>
      <c r="I1280" s="173"/>
      <c r="J1280" s="173"/>
      <c r="K1280" s="173"/>
      <c r="L1280" s="173"/>
      <c r="M1280" s="173"/>
      <c r="N1280" s="173"/>
      <c r="O1280" s="173"/>
      <c r="P1280" s="173"/>
      <c r="Q1280" s="173"/>
      <c r="R1280" s="173"/>
      <c r="S1280" s="173"/>
      <c r="T1280" s="173"/>
      <c r="U1280" s="173"/>
      <c r="V1280" s="173"/>
      <c r="W1280" s="173"/>
      <c r="X1280" s="173"/>
      <c r="Y1280" s="173"/>
      <c r="Z1280" s="173"/>
      <c r="AA1280" s="173"/>
      <c r="AB1280" s="173"/>
      <c r="AC1280" s="174"/>
      <c r="AE1280" s="507"/>
      <c r="AG1280" s="507"/>
      <c r="AI1280" s="507"/>
      <c r="AK1280" s="429"/>
    </row>
    <row r="1281" spans="4:37" ht="12.75" customHeight="1" outlineLevel="1">
      <c r="D1281" s="106" t="str">
        <f>'Line Items'!D986</f>
        <v>[Rolling Stock - Vehicles Line 25]</v>
      </c>
      <c r="E1281" s="89"/>
      <c r="F1281" s="107" t="str">
        <f t="shared" si="981"/>
        <v>£000/ Veh</v>
      </c>
      <c r="G1281" s="173"/>
      <c r="H1281" s="173"/>
      <c r="I1281" s="173"/>
      <c r="J1281" s="173"/>
      <c r="K1281" s="173"/>
      <c r="L1281" s="173"/>
      <c r="M1281" s="173"/>
      <c r="N1281" s="173"/>
      <c r="O1281" s="173"/>
      <c r="P1281" s="173"/>
      <c r="Q1281" s="173"/>
      <c r="R1281" s="173"/>
      <c r="S1281" s="173"/>
      <c r="T1281" s="173"/>
      <c r="U1281" s="173"/>
      <c r="V1281" s="173"/>
      <c r="W1281" s="173"/>
      <c r="X1281" s="173"/>
      <c r="Y1281" s="173"/>
      <c r="Z1281" s="173"/>
      <c r="AA1281" s="173"/>
      <c r="AB1281" s="173"/>
      <c r="AC1281" s="174"/>
      <c r="AE1281" s="507"/>
      <c r="AG1281" s="507"/>
      <c r="AI1281" s="507"/>
      <c r="AK1281" s="429"/>
    </row>
    <row r="1282" spans="4:37" ht="12.75" customHeight="1" outlineLevel="1">
      <c r="D1282" s="106" t="str">
        <f>'Line Items'!D987</f>
        <v>[Rolling Stock - Vehicles Line 26]</v>
      </c>
      <c r="E1282" s="89"/>
      <c r="F1282" s="107" t="str">
        <f t="shared" si="981"/>
        <v>£000/ Veh</v>
      </c>
      <c r="G1282" s="173"/>
      <c r="H1282" s="173"/>
      <c r="I1282" s="173"/>
      <c r="J1282" s="173"/>
      <c r="K1282" s="173"/>
      <c r="L1282" s="173"/>
      <c r="M1282" s="173"/>
      <c r="N1282" s="173"/>
      <c r="O1282" s="173"/>
      <c r="P1282" s="173"/>
      <c r="Q1282" s="173"/>
      <c r="R1282" s="173"/>
      <c r="S1282" s="173"/>
      <c r="T1282" s="173"/>
      <c r="U1282" s="173"/>
      <c r="V1282" s="173"/>
      <c r="W1282" s="173"/>
      <c r="X1282" s="173"/>
      <c r="Y1282" s="173"/>
      <c r="Z1282" s="173"/>
      <c r="AA1282" s="173"/>
      <c r="AB1282" s="173"/>
      <c r="AC1282" s="174"/>
      <c r="AE1282" s="507"/>
      <c r="AG1282" s="507"/>
      <c r="AI1282" s="507"/>
      <c r="AK1282" s="429"/>
    </row>
    <row r="1283" spans="4:37" ht="12.75" customHeight="1" outlineLevel="1">
      <c r="D1283" s="106" t="str">
        <f>'Line Items'!D988</f>
        <v>[Rolling Stock - Vehicles Line 27]</v>
      </c>
      <c r="E1283" s="89"/>
      <c r="F1283" s="107" t="str">
        <f t="shared" si="981"/>
        <v>£000/ Veh</v>
      </c>
      <c r="G1283" s="173"/>
      <c r="H1283" s="173"/>
      <c r="I1283" s="173"/>
      <c r="J1283" s="173"/>
      <c r="K1283" s="173"/>
      <c r="L1283" s="173"/>
      <c r="M1283" s="173"/>
      <c r="N1283" s="173"/>
      <c r="O1283" s="173"/>
      <c r="P1283" s="173"/>
      <c r="Q1283" s="173"/>
      <c r="R1283" s="173"/>
      <c r="S1283" s="173"/>
      <c r="T1283" s="173"/>
      <c r="U1283" s="173"/>
      <c r="V1283" s="173"/>
      <c r="W1283" s="173"/>
      <c r="X1283" s="173"/>
      <c r="Y1283" s="173"/>
      <c r="Z1283" s="173"/>
      <c r="AA1283" s="173"/>
      <c r="AB1283" s="173"/>
      <c r="AC1283" s="174"/>
      <c r="AE1283" s="507"/>
      <c r="AG1283" s="507"/>
      <c r="AI1283" s="507"/>
      <c r="AK1283" s="429"/>
    </row>
    <row r="1284" spans="4:37" ht="12.75" customHeight="1" outlineLevel="1">
      <c r="D1284" s="106" t="str">
        <f>'Line Items'!D989</f>
        <v>[Rolling Stock - Vehicles Line 28]</v>
      </c>
      <c r="E1284" s="89"/>
      <c r="F1284" s="107" t="str">
        <f t="shared" si="981"/>
        <v>£000/ Veh</v>
      </c>
      <c r="G1284" s="173"/>
      <c r="H1284" s="173"/>
      <c r="I1284" s="173"/>
      <c r="J1284" s="173"/>
      <c r="K1284" s="173"/>
      <c r="L1284" s="173"/>
      <c r="M1284" s="173"/>
      <c r="N1284" s="173"/>
      <c r="O1284" s="173"/>
      <c r="P1284" s="173"/>
      <c r="Q1284" s="173"/>
      <c r="R1284" s="173"/>
      <c r="S1284" s="173"/>
      <c r="T1284" s="173"/>
      <c r="U1284" s="173"/>
      <c r="V1284" s="173"/>
      <c r="W1284" s="173"/>
      <c r="X1284" s="173"/>
      <c r="Y1284" s="173"/>
      <c r="Z1284" s="173"/>
      <c r="AA1284" s="173"/>
      <c r="AB1284" s="173"/>
      <c r="AC1284" s="174"/>
      <c r="AE1284" s="507"/>
      <c r="AG1284" s="507"/>
      <c r="AI1284" s="507"/>
      <c r="AK1284" s="429"/>
    </row>
    <row r="1285" spans="4:37" ht="12.75" customHeight="1" outlineLevel="1">
      <c r="D1285" s="106" t="str">
        <f>'Line Items'!D990</f>
        <v>[Rolling Stock - Vehicles Line 29]</v>
      </c>
      <c r="E1285" s="89"/>
      <c r="F1285" s="107" t="str">
        <f t="shared" si="981"/>
        <v>£000/ Veh</v>
      </c>
      <c r="G1285" s="173"/>
      <c r="H1285" s="173"/>
      <c r="I1285" s="173"/>
      <c r="J1285" s="173"/>
      <c r="K1285" s="173"/>
      <c r="L1285" s="173"/>
      <c r="M1285" s="173"/>
      <c r="N1285" s="173"/>
      <c r="O1285" s="173"/>
      <c r="P1285" s="173"/>
      <c r="Q1285" s="173"/>
      <c r="R1285" s="173"/>
      <c r="S1285" s="173"/>
      <c r="T1285" s="173"/>
      <c r="U1285" s="173"/>
      <c r="V1285" s="173"/>
      <c r="W1285" s="173"/>
      <c r="X1285" s="173"/>
      <c r="Y1285" s="173"/>
      <c r="Z1285" s="173"/>
      <c r="AA1285" s="173"/>
      <c r="AB1285" s="173"/>
      <c r="AC1285" s="174"/>
      <c r="AE1285" s="507"/>
      <c r="AG1285" s="507"/>
      <c r="AI1285" s="507"/>
      <c r="AK1285" s="429"/>
    </row>
    <row r="1286" spans="4:37" ht="12.75" customHeight="1" outlineLevel="1">
      <c r="D1286" s="106" t="str">
        <f>'Line Items'!D991</f>
        <v>[Rolling Stock - Vehicles Line 30]</v>
      </c>
      <c r="E1286" s="89"/>
      <c r="F1286" s="107" t="str">
        <f t="shared" si="981"/>
        <v>£000/ Veh</v>
      </c>
      <c r="G1286" s="173"/>
      <c r="H1286" s="173"/>
      <c r="I1286" s="173"/>
      <c r="J1286" s="173"/>
      <c r="K1286" s="173"/>
      <c r="L1286" s="173"/>
      <c r="M1286" s="173"/>
      <c r="N1286" s="173"/>
      <c r="O1286" s="173"/>
      <c r="P1286" s="173"/>
      <c r="Q1286" s="173"/>
      <c r="R1286" s="173"/>
      <c r="S1286" s="173"/>
      <c r="T1286" s="173"/>
      <c r="U1286" s="173"/>
      <c r="V1286" s="173"/>
      <c r="W1286" s="173"/>
      <c r="X1286" s="173"/>
      <c r="Y1286" s="173"/>
      <c r="Z1286" s="173"/>
      <c r="AA1286" s="173"/>
      <c r="AB1286" s="173"/>
      <c r="AC1286" s="174"/>
      <c r="AE1286" s="507"/>
      <c r="AG1286" s="507"/>
      <c r="AI1286" s="507"/>
      <c r="AK1286" s="429"/>
    </row>
    <row r="1287" spans="4:37" ht="12.75" customHeight="1" outlineLevel="1">
      <c r="D1287" s="106" t="str">
        <f>'Line Items'!D992</f>
        <v>[Rolling Stock - Vehicles Line 31]</v>
      </c>
      <c r="E1287" s="89"/>
      <c r="F1287" s="107" t="str">
        <f t="shared" si="981"/>
        <v>£000/ Veh</v>
      </c>
      <c r="G1287" s="173"/>
      <c r="H1287" s="173"/>
      <c r="I1287" s="173"/>
      <c r="J1287" s="173"/>
      <c r="K1287" s="173"/>
      <c r="L1287" s="173"/>
      <c r="M1287" s="173"/>
      <c r="N1287" s="173"/>
      <c r="O1287" s="173"/>
      <c r="P1287" s="173"/>
      <c r="Q1287" s="173"/>
      <c r="R1287" s="173"/>
      <c r="S1287" s="173"/>
      <c r="T1287" s="173"/>
      <c r="U1287" s="173"/>
      <c r="V1287" s="173"/>
      <c r="W1287" s="173"/>
      <c r="X1287" s="173"/>
      <c r="Y1287" s="173"/>
      <c r="Z1287" s="173"/>
      <c r="AA1287" s="173"/>
      <c r="AB1287" s="173"/>
      <c r="AC1287" s="174"/>
      <c r="AE1287" s="507"/>
      <c r="AG1287" s="507"/>
      <c r="AI1287" s="507"/>
      <c r="AK1287" s="429"/>
    </row>
    <row r="1288" spans="4:37" ht="12.75" customHeight="1" outlineLevel="1">
      <c r="D1288" s="106" t="str">
        <f>'Line Items'!D993</f>
        <v>[Rolling Stock - Vehicles Line 32]</v>
      </c>
      <c r="E1288" s="89"/>
      <c r="F1288" s="107" t="str">
        <f t="shared" si="981"/>
        <v>£000/ Veh</v>
      </c>
      <c r="G1288" s="173"/>
      <c r="H1288" s="173"/>
      <c r="I1288" s="173"/>
      <c r="J1288" s="173"/>
      <c r="K1288" s="173"/>
      <c r="L1288" s="173"/>
      <c r="M1288" s="173"/>
      <c r="N1288" s="173"/>
      <c r="O1288" s="173"/>
      <c r="P1288" s="173"/>
      <c r="Q1288" s="173"/>
      <c r="R1288" s="173"/>
      <c r="S1288" s="173"/>
      <c r="T1288" s="173"/>
      <c r="U1288" s="173"/>
      <c r="V1288" s="173"/>
      <c r="W1288" s="173"/>
      <c r="X1288" s="173"/>
      <c r="Y1288" s="173"/>
      <c r="Z1288" s="173"/>
      <c r="AA1288" s="173"/>
      <c r="AB1288" s="173"/>
      <c r="AC1288" s="174"/>
      <c r="AE1288" s="507"/>
      <c r="AG1288" s="507"/>
      <c r="AI1288" s="507"/>
      <c r="AK1288" s="429"/>
    </row>
    <row r="1289" spans="4:37" ht="12.75" customHeight="1" outlineLevel="1">
      <c r="D1289" s="106" t="str">
        <f>'Line Items'!D994</f>
        <v>[Rolling Stock - Vehicles Line 33]</v>
      </c>
      <c r="E1289" s="89"/>
      <c r="F1289" s="107" t="str">
        <f t="shared" ref="F1289:F1315" si="982">F1224</f>
        <v>£000/ Veh</v>
      </c>
      <c r="G1289" s="173"/>
      <c r="H1289" s="173"/>
      <c r="I1289" s="173"/>
      <c r="J1289" s="173"/>
      <c r="K1289" s="173"/>
      <c r="L1289" s="173"/>
      <c r="M1289" s="173"/>
      <c r="N1289" s="173"/>
      <c r="O1289" s="173"/>
      <c r="P1289" s="173"/>
      <c r="Q1289" s="173"/>
      <c r="R1289" s="173"/>
      <c r="S1289" s="173"/>
      <c r="T1289" s="173"/>
      <c r="U1289" s="173"/>
      <c r="V1289" s="173"/>
      <c r="W1289" s="173"/>
      <c r="X1289" s="173"/>
      <c r="Y1289" s="173"/>
      <c r="Z1289" s="173"/>
      <c r="AA1289" s="173"/>
      <c r="AB1289" s="173"/>
      <c r="AC1289" s="174"/>
      <c r="AE1289" s="507"/>
      <c r="AG1289" s="507"/>
      <c r="AI1289" s="507"/>
      <c r="AK1289" s="429"/>
    </row>
    <row r="1290" spans="4:37" ht="12.75" customHeight="1" outlineLevel="1">
      <c r="D1290" s="106" t="str">
        <f>'Line Items'!D995</f>
        <v>[Rolling Stock - Vehicles Line 34]</v>
      </c>
      <c r="E1290" s="89"/>
      <c r="F1290" s="107" t="str">
        <f t="shared" si="982"/>
        <v>£000/ Veh</v>
      </c>
      <c r="G1290" s="173"/>
      <c r="H1290" s="173"/>
      <c r="I1290" s="173"/>
      <c r="J1290" s="173"/>
      <c r="K1290" s="173"/>
      <c r="L1290" s="173"/>
      <c r="M1290" s="173"/>
      <c r="N1290" s="173"/>
      <c r="O1290" s="173"/>
      <c r="P1290" s="173"/>
      <c r="Q1290" s="173"/>
      <c r="R1290" s="173"/>
      <c r="S1290" s="173"/>
      <c r="T1290" s="173"/>
      <c r="U1290" s="173"/>
      <c r="V1290" s="173"/>
      <c r="W1290" s="173"/>
      <c r="X1290" s="173"/>
      <c r="Y1290" s="173"/>
      <c r="Z1290" s="173"/>
      <c r="AA1290" s="173"/>
      <c r="AB1290" s="173"/>
      <c r="AC1290" s="174"/>
      <c r="AE1290" s="507"/>
      <c r="AG1290" s="507"/>
      <c r="AI1290" s="507"/>
      <c r="AK1290" s="429"/>
    </row>
    <row r="1291" spans="4:37" ht="12.75" customHeight="1" outlineLevel="1">
      <c r="D1291" s="106" t="str">
        <f>'Line Items'!D996</f>
        <v>[Rolling Stock - Vehicles Line 35]</v>
      </c>
      <c r="E1291" s="89"/>
      <c r="F1291" s="107" t="str">
        <f t="shared" si="982"/>
        <v>£000/ Veh</v>
      </c>
      <c r="G1291" s="173"/>
      <c r="H1291" s="173"/>
      <c r="I1291" s="173"/>
      <c r="J1291" s="173"/>
      <c r="K1291" s="173"/>
      <c r="L1291" s="173"/>
      <c r="M1291" s="173"/>
      <c r="N1291" s="173"/>
      <c r="O1291" s="173"/>
      <c r="P1291" s="173"/>
      <c r="Q1291" s="173"/>
      <c r="R1291" s="173"/>
      <c r="S1291" s="173"/>
      <c r="T1291" s="173"/>
      <c r="U1291" s="173"/>
      <c r="V1291" s="173"/>
      <c r="W1291" s="173"/>
      <c r="X1291" s="173"/>
      <c r="Y1291" s="173"/>
      <c r="Z1291" s="173"/>
      <c r="AA1291" s="173"/>
      <c r="AB1291" s="173"/>
      <c r="AC1291" s="174"/>
      <c r="AE1291" s="507"/>
      <c r="AG1291" s="507"/>
      <c r="AI1291" s="507"/>
      <c r="AK1291" s="429"/>
    </row>
    <row r="1292" spans="4:37" ht="12.75" customHeight="1" outlineLevel="1">
      <c r="D1292" s="106" t="str">
        <f>'Line Items'!D997</f>
        <v>[Rolling Stock - Vehicles Line 36]</v>
      </c>
      <c r="E1292" s="89"/>
      <c r="F1292" s="107" t="str">
        <f t="shared" si="982"/>
        <v>£000/ Veh</v>
      </c>
      <c r="G1292" s="173"/>
      <c r="H1292" s="173"/>
      <c r="I1292" s="173"/>
      <c r="J1292" s="173"/>
      <c r="K1292" s="173"/>
      <c r="L1292" s="173"/>
      <c r="M1292" s="173"/>
      <c r="N1292" s="173"/>
      <c r="O1292" s="173"/>
      <c r="P1292" s="173"/>
      <c r="Q1292" s="173"/>
      <c r="R1292" s="173"/>
      <c r="S1292" s="173"/>
      <c r="T1292" s="173"/>
      <c r="U1292" s="173"/>
      <c r="V1292" s="173"/>
      <c r="W1292" s="173"/>
      <c r="X1292" s="173"/>
      <c r="Y1292" s="173"/>
      <c r="Z1292" s="173"/>
      <c r="AA1292" s="173"/>
      <c r="AB1292" s="173"/>
      <c r="AC1292" s="174"/>
      <c r="AE1292" s="507"/>
      <c r="AG1292" s="507"/>
      <c r="AI1292" s="507"/>
      <c r="AK1292" s="429"/>
    </row>
    <row r="1293" spans="4:37" ht="12.75" customHeight="1" outlineLevel="1">
      <c r="D1293" s="106" t="str">
        <f>'Line Items'!D998</f>
        <v>[Rolling Stock - Vehicles Line 37]</v>
      </c>
      <c r="E1293" s="89"/>
      <c r="F1293" s="107" t="str">
        <f t="shared" si="982"/>
        <v>£000/ Veh</v>
      </c>
      <c r="G1293" s="173"/>
      <c r="H1293" s="173"/>
      <c r="I1293" s="173"/>
      <c r="J1293" s="173"/>
      <c r="K1293" s="173"/>
      <c r="L1293" s="173"/>
      <c r="M1293" s="173"/>
      <c r="N1293" s="173"/>
      <c r="O1293" s="173"/>
      <c r="P1293" s="173"/>
      <c r="Q1293" s="173"/>
      <c r="R1293" s="173"/>
      <c r="S1293" s="173"/>
      <c r="T1293" s="173"/>
      <c r="U1293" s="173"/>
      <c r="V1293" s="173"/>
      <c r="W1293" s="173"/>
      <c r="X1293" s="173"/>
      <c r="Y1293" s="173"/>
      <c r="Z1293" s="173"/>
      <c r="AA1293" s="173"/>
      <c r="AB1293" s="173"/>
      <c r="AC1293" s="174"/>
      <c r="AE1293" s="507"/>
      <c r="AG1293" s="507"/>
      <c r="AI1293" s="507"/>
      <c r="AK1293" s="429"/>
    </row>
    <row r="1294" spans="4:37" ht="12.75" customHeight="1" outlineLevel="1">
      <c r="D1294" s="106" t="str">
        <f>'Line Items'!D999</f>
        <v>[Rolling Stock - Vehicles Line 38]</v>
      </c>
      <c r="E1294" s="89"/>
      <c r="F1294" s="107" t="str">
        <f t="shared" si="982"/>
        <v>£000/ Veh</v>
      </c>
      <c r="G1294" s="173"/>
      <c r="H1294" s="173"/>
      <c r="I1294" s="173"/>
      <c r="J1294" s="173"/>
      <c r="K1294" s="173"/>
      <c r="L1294" s="173"/>
      <c r="M1294" s="173"/>
      <c r="N1294" s="173"/>
      <c r="O1294" s="173"/>
      <c r="P1294" s="173"/>
      <c r="Q1294" s="173"/>
      <c r="R1294" s="173"/>
      <c r="S1294" s="173"/>
      <c r="T1294" s="173"/>
      <c r="U1294" s="173"/>
      <c r="V1294" s="173"/>
      <c r="W1294" s="173"/>
      <c r="X1294" s="173"/>
      <c r="Y1294" s="173"/>
      <c r="Z1294" s="173"/>
      <c r="AA1294" s="173"/>
      <c r="AB1294" s="173"/>
      <c r="AC1294" s="174"/>
      <c r="AE1294" s="507"/>
      <c r="AG1294" s="507"/>
      <c r="AI1294" s="507"/>
      <c r="AK1294" s="429"/>
    </row>
    <row r="1295" spans="4:37" ht="12.75" customHeight="1" outlineLevel="1">
      <c r="D1295" s="106" t="str">
        <f>'Line Items'!D1000</f>
        <v>[Rolling Stock - Vehicles Line 39]</v>
      </c>
      <c r="E1295" s="89"/>
      <c r="F1295" s="107" t="str">
        <f t="shared" si="982"/>
        <v>£000/ Veh</v>
      </c>
      <c r="G1295" s="173"/>
      <c r="H1295" s="173"/>
      <c r="I1295" s="173"/>
      <c r="J1295" s="173"/>
      <c r="K1295" s="173"/>
      <c r="L1295" s="173"/>
      <c r="M1295" s="173"/>
      <c r="N1295" s="173"/>
      <c r="O1295" s="173"/>
      <c r="P1295" s="173"/>
      <c r="Q1295" s="173"/>
      <c r="R1295" s="173"/>
      <c r="S1295" s="173"/>
      <c r="T1295" s="173"/>
      <c r="U1295" s="173"/>
      <c r="V1295" s="173"/>
      <c r="W1295" s="173"/>
      <c r="X1295" s="173"/>
      <c r="Y1295" s="173"/>
      <c r="Z1295" s="173"/>
      <c r="AA1295" s="173"/>
      <c r="AB1295" s="173"/>
      <c r="AC1295" s="174"/>
      <c r="AE1295" s="507"/>
      <c r="AG1295" s="507"/>
      <c r="AI1295" s="507"/>
      <c r="AK1295" s="429"/>
    </row>
    <row r="1296" spans="4:37" ht="12.75" customHeight="1" outlineLevel="1">
      <c r="D1296" s="106" t="str">
        <f>'Line Items'!D1001</f>
        <v>[Rolling Stock - Vehicles Line 40]</v>
      </c>
      <c r="E1296" s="89"/>
      <c r="F1296" s="107" t="str">
        <f t="shared" si="982"/>
        <v>£000/ Veh</v>
      </c>
      <c r="G1296" s="173"/>
      <c r="H1296" s="173"/>
      <c r="I1296" s="173"/>
      <c r="J1296" s="173"/>
      <c r="K1296" s="173"/>
      <c r="L1296" s="173"/>
      <c r="M1296" s="173"/>
      <c r="N1296" s="173"/>
      <c r="O1296" s="173"/>
      <c r="P1296" s="173"/>
      <c r="Q1296" s="173"/>
      <c r="R1296" s="173"/>
      <c r="S1296" s="173"/>
      <c r="T1296" s="173"/>
      <c r="U1296" s="173"/>
      <c r="V1296" s="173"/>
      <c r="W1296" s="173"/>
      <c r="X1296" s="173"/>
      <c r="Y1296" s="173"/>
      <c r="Z1296" s="173"/>
      <c r="AA1296" s="173"/>
      <c r="AB1296" s="173"/>
      <c r="AC1296" s="174"/>
      <c r="AE1296" s="507"/>
      <c r="AG1296" s="507"/>
      <c r="AI1296" s="507"/>
      <c r="AK1296" s="429"/>
    </row>
    <row r="1297" spans="4:37" ht="12.75" customHeight="1" outlineLevel="1">
      <c r="D1297" s="106" t="str">
        <f>'Line Items'!D1002</f>
        <v>[Rolling Stock - Vehicles Line 41]</v>
      </c>
      <c r="E1297" s="89"/>
      <c r="F1297" s="107" t="str">
        <f t="shared" si="982"/>
        <v>£000/ Veh</v>
      </c>
      <c r="G1297" s="173"/>
      <c r="H1297" s="173"/>
      <c r="I1297" s="173"/>
      <c r="J1297" s="173"/>
      <c r="K1297" s="173"/>
      <c r="L1297" s="173"/>
      <c r="M1297" s="173"/>
      <c r="N1297" s="173"/>
      <c r="O1297" s="173"/>
      <c r="P1297" s="173"/>
      <c r="Q1297" s="173"/>
      <c r="R1297" s="173"/>
      <c r="S1297" s="173"/>
      <c r="T1297" s="173"/>
      <c r="U1297" s="173"/>
      <c r="V1297" s="173"/>
      <c r="W1297" s="173"/>
      <c r="X1297" s="173"/>
      <c r="Y1297" s="173"/>
      <c r="Z1297" s="173"/>
      <c r="AA1297" s="173"/>
      <c r="AB1297" s="173"/>
      <c r="AC1297" s="174"/>
      <c r="AE1297" s="507"/>
      <c r="AG1297" s="507"/>
      <c r="AI1297" s="507"/>
      <c r="AK1297" s="429"/>
    </row>
    <row r="1298" spans="4:37" ht="12.75" customHeight="1" outlineLevel="1">
      <c r="D1298" s="106" t="str">
        <f>'Line Items'!D1003</f>
        <v>[Rolling Stock - Vehicles Line 42]</v>
      </c>
      <c r="E1298" s="89"/>
      <c r="F1298" s="107" t="str">
        <f t="shared" si="982"/>
        <v>£000/ Veh</v>
      </c>
      <c r="G1298" s="173"/>
      <c r="H1298" s="173"/>
      <c r="I1298" s="173"/>
      <c r="J1298" s="173"/>
      <c r="K1298" s="173"/>
      <c r="L1298" s="173"/>
      <c r="M1298" s="173"/>
      <c r="N1298" s="173"/>
      <c r="O1298" s="173"/>
      <c r="P1298" s="173"/>
      <c r="Q1298" s="173"/>
      <c r="R1298" s="173"/>
      <c r="S1298" s="173"/>
      <c r="T1298" s="173"/>
      <c r="U1298" s="173"/>
      <c r="V1298" s="173"/>
      <c r="W1298" s="173"/>
      <c r="X1298" s="173"/>
      <c r="Y1298" s="173"/>
      <c r="Z1298" s="173"/>
      <c r="AA1298" s="173"/>
      <c r="AB1298" s="173"/>
      <c r="AC1298" s="174"/>
      <c r="AE1298" s="507"/>
      <c r="AG1298" s="507"/>
      <c r="AI1298" s="507"/>
      <c r="AK1298" s="429"/>
    </row>
    <row r="1299" spans="4:37" ht="12.75" customHeight="1" outlineLevel="1">
      <c r="D1299" s="106" t="str">
        <f>'Line Items'!D1004</f>
        <v>[Rolling Stock - Vehicles Line 43]</v>
      </c>
      <c r="E1299" s="89"/>
      <c r="F1299" s="107" t="str">
        <f t="shared" si="982"/>
        <v>£000/ Veh</v>
      </c>
      <c r="G1299" s="173"/>
      <c r="H1299" s="173"/>
      <c r="I1299" s="173"/>
      <c r="J1299" s="173"/>
      <c r="K1299" s="173"/>
      <c r="L1299" s="173"/>
      <c r="M1299" s="173"/>
      <c r="N1299" s="173"/>
      <c r="O1299" s="173"/>
      <c r="P1299" s="173"/>
      <c r="Q1299" s="173"/>
      <c r="R1299" s="173"/>
      <c r="S1299" s="173"/>
      <c r="T1299" s="173"/>
      <c r="U1299" s="173"/>
      <c r="V1299" s="173"/>
      <c r="W1299" s="173"/>
      <c r="X1299" s="173"/>
      <c r="Y1299" s="173"/>
      <c r="Z1299" s="173"/>
      <c r="AA1299" s="173"/>
      <c r="AB1299" s="173"/>
      <c r="AC1299" s="174"/>
      <c r="AE1299" s="507"/>
      <c r="AG1299" s="507"/>
      <c r="AI1299" s="507"/>
      <c r="AK1299" s="429"/>
    </row>
    <row r="1300" spans="4:37" ht="12.75" customHeight="1" outlineLevel="1">
      <c r="D1300" s="106" t="str">
        <f>'Line Items'!D1005</f>
        <v>[Rolling Stock - Vehicles Line 44]</v>
      </c>
      <c r="E1300" s="89"/>
      <c r="F1300" s="107" t="str">
        <f t="shared" si="982"/>
        <v>£000/ Veh</v>
      </c>
      <c r="G1300" s="173"/>
      <c r="H1300" s="173"/>
      <c r="I1300" s="173"/>
      <c r="J1300" s="173"/>
      <c r="K1300" s="173"/>
      <c r="L1300" s="173"/>
      <c r="M1300" s="173"/>
      <c r="N1300" s="173"/>
      <c r="O1300" s="173"/>
      <c r="P1300" s="173"/>
      <c r="Q1300" s="173"/>
      <c r="R1300" s="173"/>
      <c r="S1300" s="173"/>
      <c r="T1300" s="173"/>
      <c r="U1300" s="173"/>
      <c r="V1300" s="173"/>
      <c r="W1300" s="173"/>
      <c r="X1300" s="173"/>
      <c r="Y1300" s="173"/>
      <c r="Z1300" s="173"/>
      <c r="AA1300" s="173"/>
      <c r="AB1300" s="173"/>
      <c r="AC1300" s="174"/>
      <c r="AE1300" s="507"/>
      <c r="AG1300" s="507"/>
      <c r="AI1300" s="507"/>
      <c r="AK1300" s="429"/>
    </row>
    <row r="1301" spans="4:37" ht="12.75" customHeight="1" outlineLevel="1">
      <c r="D1301" s="106" t="str">
        <f>'Line Items'!D1006</f>
        <v>[Rolling Stock - Vehicles Line 45]</v>
      </c>
      <c r="E1301" s="89"/>
      <c r="F1301" s="107" t="str">
        <f t="shared" si="982"/>
        <v>£000/ Veh</v>
      </c>
      <c r="G1301" s="173"/>
      <c r="H1301" s="173"/>
      <c r="I1301" s="173"/>
      <c r="J1301" s="173"/>
      <c r="K1301" s="173"/>
      <c r="L1301" s="173"/>
      <c r="M1301" s="173"/>
      <c r="N1301" s="173"/>
      <c r="O1301" s="173"/>
      <c r="P1301" s="173"/>
      <c r="Q1301" s="173"/>
      <c r="R1301" s="173"/>
      <c r="S1301" s="173"/>
      <c r="T1301" s="173"/>
      <c r="U1301" s="173"/>
      <c r="V1301" s="173"/>
      <c r="W1301" s="173"/>
      <c r="X1301" s="173"/>
      <c r="Y1301" s="173"/>
      <c r="Z1301" s="173"/>
      <c r="AA1301" s="173"/>
      <c r="AB1301" s="173"/>
      <c r="AC1301" s="174"/>
      <c r="AE1301" s="507"/>
      <c r="AG1301" s="507"/>
      <c r="AI1301" s="507"/>
      <c r="AK1301" s="429"/>
    </row>
    <row r="1302" spans="4:37" ht="12.75" customHeight="1" outlineLevel="1">
      <c r="D1302" s="106" t="str">
        <f>'Line Items'!D1007</f>
        <v>[Rolling Stock - Vehicles Line 46]</v>
      </c>
      <c r="E1302" s="89"/>
      <c r="F1302" s="107" t="str">
        <f t="shared" si="982"/>
        <v>£000/ Veh</v>
      </c>
      <c r="G1302" s="173"/>
      <c r="H1302" s="173"/>
      <c r="I1302" s="173"/>
      <c r="J1302" s="173"/>
      <c r="K1302" s="173"/>
      <c r="L1302" s="173"/>
      <c r="M1302" s="173"/>
      <c r="N1302" s="173"/>
      <c r="O1302" s="173"/>
      <c r="P1302" s="173"/>
      <c r="Q1302" s="173"/>
      <c r="R1302" s="173"/>
      <c r="S1302" s="173"/>
      <c r="T1302" s="173"/>
      <c r="U1302" s="173"/>
      <c r="V1302" s="173"/>
      <c r="W1302" s="173"/>
      <c r="X1302" s="173"/>
      <c r="Y1302" s="173"/>
      <c r="Z1302" s="173"/>
      <c r="AA1302" s="173"/>
      <c r="AB1302" s="173"/>
      <c r="AC1302" s="174"/>
      <c r="AE1302" s="507"/>
      <c r="AG1302" s="507"/>
      <c r="AI1302" s="507"/>
      <c r="AK1302" s="429"/>
    </row>
    <row r="1303" spans="4:37" ht="12.75" customHeight="1" outlineLevel="1">
      <c r="D1303" s="106" t="str">
        <f>'Line Items'!D1008</f>
        <v>[Rolling Stock - Vehicles Line 47]</v>
      </c>
      <c r="E1303" s="89"/>
      <c r="F1303" s="107" t="str">
        <f t="shared" si="982"/>
        <v>£000/ Veh</v>
      </c>
      <c r="G1303" s="173"/>
      <c r="H1303" s="173"/>
      <c r="I1303" s="173"/>
      <c r="J1303" s="173"/>
      <c r="K1303" s="173"/>
      <c r="L1303" s="173"/>
      <c r="M1303" s="173"/>
      <c r="N1303" s="173"/>
      <c r="O1303" s="173"/>
      <c r="P1303" s="173"/>
      <c r="Q1303" s="173"/>
      <c r="R1303" s="173"/>
      <c r="S1303" s="173"/>
      <c r="T1303" s="173"/>
      <c r="U1303" s="173"/>
      <c r="V1303" s="173"/>
      <c r="W1303" s="173"/>
      <c r="X1303" s="173"/>
      <c r="Y1303" s="173"/>
      <c r="Z1303" s="173"/>
      <c r="AA1303" s="173"/>
      <c r="AB1303" s="173"/>
      <c r="AC1303" s="174"/>
      <c r="AE1303" s="507"/>
      <c r="AG1303" s="507"/>
      <c r="AI1303" s="507"/>
      <c r="AK1303" s="429"/>
    </row>
    <row r="1304" spans="4:37" ht="12.75" customHeight="1" outlineLevel="1">
      <c r="D1304" s="106" t="str">
        <f>'Line Items'!D1009</f>
        <v>[Rolling Stock - Vehicles Line 48]</v>
      </c>
      <c r="E1304" s="89"/>
      <c r="F1304" s="107" t="str">
        <f t="shared" si="982"/>
        <v>£000/ Veh</v>
      </c>
      <c r="G1304" s="173"/>
      <c r="H1304" s="173"/>
      <c r="I1304" s="173"/>
      <c r="J1304" s="173"/>
      <c r="K1304" s="173"/>
      <c r="L1304" s="173"/>
      <c r="M1304" s="173"/>
      <c r="N1304" s="173"/>
      <c r="O1304" s="173"/>
      <c r="P1304" s="173"/>
      <c r="Q1304" s="173"/>
      <c r="R1304" s="173"/>
      <c r="S1304" s="173"/>
      <c r="T1304" s="173"/>
      <c r="U1304" s="173"/>
      <c r="V1304" s="173"/>
      <c r="W1304" s="173"/>
      <c r="X1304" s="173"/>
      <c r="Y1304" s="173"/>
      <c r="Z1304" s="173"/>
      <c r="AA1304" s="173"/>
      <c r="AB1304" s="173"/>
      <c r="AC1304" s="174"/>
      <c r="AE1304" s="507"/>
      <c r="AG1304" s="507"/>
      <c r="AI1304" s="507"/>
      <c r="AK1304" s="429"/>
    </row>
    <row r="1305" spans="4:37" ht="12.75" customHeight="1" outlineLevel="1">
      <c r="D1305" s="106" t="str">
        <f>'Line Items'!D1010</f>
        <v>[Rolling Stock - Vehicles Line 49]</v>
      </c>
      <c r="E1305" s="89"/>
      <c r="F1305" s="107" t="str">
        <f t="shared" si="982"/>
        <v>£000/ Veh</v>
      </c>
      <c r="G1305" s="173"/>
      <c r="H1305" s="173"/>
      <c r="I1305" s="173"/>
      <c r="J1305" s="173"/>
      <c r="K1305" s="173"/>
      <c r="L1305" s="173"/>
      <c r="M1305" s="173"/>
      <c r="N1305" s="173"/>
      <c r="O1305" s="173"/>
      <c r="P1305" s="173"/>
      <c r="Q1305" s="173"/>
      <c r="R1305" s="173"/>
      <c r="S1305" s="173"/>
      <c r="T1305" s="173"/>
      <c r="U1305" s="173"/>
      <c r="V1305" s="173"/>
      <c r="W1305" s="173"/>
      <c r="X1305" s="173"/>
      <c r="Y1305" s="173"/>
      <c r="Z1305" s="173"/>
      <c r="AA1305" s="173"/>
      <c r="AB1305" s="173"/>
      <c r="AC1305" s="174"/>
      <c r="AE1305" s="507"/>
      <c r="AG1305" s="507"/>
      <c r="AI1305" s="507"/>
      <c r="AK1305" s="429"/>
    </row>
    <row r="1306" spans="4:37" ht="12.75" customHeight="1" outlineLevel="1">
      <c r="D1306" s="106" t="str">
        <f>'Line Items'!D1011</f>
        <v>[Rolling Stock - Vehicles Line 50]</v>
      </c>
      <c r="E1306" s="89"/>
      <c r="F1306" s="107" t="str">
        <f t="shared" si="982"/>
        <v>£000/ Veh</v>
      </c>
      <c r="G1306" s="173"/>
      <c r="H1306" s="173"/>
      <c r="I1306" s="173"/>
      <c r="J1306" s="173"/>
      <c r="K1306" s="173"/>
      <c r="L1306" s="173"/>
      <c r="M1306" s="173"/>
      <c r="N1306" s="173"/>
      <c r="O1306" s="173"/>
      <c r="P1306" s="173"/>
      <c r="Q1306" s="173"/>
      <c r="R1306" s="173"/>
      <c r="S1306" s="173"/>
      <c r="T1306" s="173"/>
      <c r="U1306" s="173"/>
      <c r="V1306" s="173"/>
      <c r="W1306" s="173"/>
      <c r="X1306" s="173"/>
      <c r="Y1306" s="173"/>
      <c r="Z1306" s="173"/>
      <c r="AA1306" s="173"/>
      <c r="AB1306" s="173"/>
      <c r="AC1306" s="174"/>
      <c r="AE1306" s="507"/>
      <c r="AG1306" s="507"/>
      <c r="AI1306" s="507"/>
      <c r="AK1306" s="429"/>
    </row>
    <row r="1307" spans="4:37" ht="12.75" customHeight="1" outlineLevel="1">
      <c r="D1307" s="106" t="str">
        <f>'Line Items'!D1012</f>
        <v>[Rolling Stock - Vehicles Line 51]</v>
      </c>
      <c r="E1307" s="89"/>
      <c r="F1307" s="107" t="str">
        <f t="shared" si="982"/>
        <v>£000/ Veh</v>
      </c>
      <c r="G1307" s="173"/>
      <c r="H1307" s="173"/>
      <c r="I1307" s="173"/>
      <c r="J1307" s="173"/>
      <c r="K1307" s="173"/>
      <c r="L1307" s="173"/>
      <c r="M1307" s="173"/>
      <c r="N1307" s="173"/>
      <c r="O1307" s="173"/>
      <c r="P1307" s="173"/>
      <c r="Q1307" s="173"/>
      <c r="R1307" s="173"/>
      <c r="S1307" s="173"/>
      <c r="T1307" s="173"/>
      <c r="U1307" s="173"/>
      <c r="V1307" s="173"/>
      <c r="W1307" s="173"/>
      <c r="X1307" s="173"/>
      <c r="Y1307" s="173"/>
      <c r="Z1307" s="173"/>
      <c r="AA1307" s="173"/>
      <c r="AB1307" s="173"/>
      <c r="AC1307" s="174"/>
      <c r="AE1307" s="507"/>
      <c r="AG1307" s="507"/>
      <c r="AI1307" s="507"/>
      <c r="AK1307" s="429"/>
    </row>
    <row r="1308" spans="4:37" ht="12.75" customHeight="1" outlineLevel="1">
      <c r="D1308" s="106" t="str">
        <f>'Line Items'!D1013</f>
        <v>[Rolling Stock - Vehicles Line 52]</v>
      </c>
      <c r="E1308" s="89"/>
      <c r="F1308" s="107" t="str">
        <f t="shared" si="982"/>
        <v>£000/ Veh</v>
      </c>
      <c r="G1308" s="173"/>
      <c r="H1308" s="173"/>
      <c r="I1308" s="173"/>
      <c r="J1308" s="173"/>
      <c r="K1308" s="173"/>
      <c r="L1308" s="173"/>
      <c r="M1308" s="173"/>
      <c r="N1308" s="173"/>
      <c r="O1308" s="173"/>
      <c r="P1308" s="173"/>
      <c r="Q1308" s="173"/>
      <c r="R1308" s="173"/>
      <c r="S1308" s="173"/>
      <c r="T1308" s="173"/>
      <c r="U1308" s="173"/>
      <c r="V1308" s="173"/>
      <c r="W1308" s="173"/>
      <c r="X1308" s="173"/>
      <c r="Y1308" s="173"/>
      <c r="Z1308" s="173"/>
      <c r="AA1308" s="173"/>
      <c r="AB1308" s="173"/>
      <c r="AC1308" s="174"/>
      <c r="AE1308" s="507"/>
      <c r="AG1308" s="507"/>
      <c r="AI1308" s="507"/>
      <c r="AK1308" s="429"/>
    </row>
    <row r="1309" spans="4:37" ht="12.75" customHeight="1" outlineLevel="1">
      <c r="D1309" s="106" t="str">
        <f>'Line Items'!D1014</f>
        <v>[Rolling Stock - Vehicles Line 53]</v>
      </c>
      <c r="E1309" s="89"/>
      <c r="F1309" s="107" t="str">
        <f t="shared" si="982"/>
        <v>£000/ Veh</v>
      </c>
      <c r="G1309" s="173"/>
      <c r="H1309" s="173"/>
      <c r="I1309" s="173"/>
      <c r="J1309" s="173"/>
      <c r="K1309" s="173"/>
      <c r="L1309" s="173"/>
      <c r="M1309" s="173"/>
      <c r="N1309" s="173"/>
      <c r="O1309" s="173"/>
      <c r="P1309" s="173"/>
      <c r="Q1309" s="173"/>
      <c r="R1309" s="173"/>
      <c r="S1309" s="173"/>
      <c r="T1309" s="173"/>
      <c r="U1309" s="173"/>
      <c r="V1309" s="173"/>
      <c r="W1309" s="173"/>
      <c r="X1309" s="173"/>
      <c r="Y1309" s="173"/>
      <c r="Z1309" s="173"/>
      <c r="AA1309" s="173"/>
      <c r="AB1309" s="173"/>
      <c r="AC1309" s="174"/>
      <c r="AE1309" s="507"/>
      <c r="AG1309" s="507"/>
      <c r="AI1309" s="507"/>
      <c r="AK1309" s="429"/>
    </row>
    <row r="1310" spans="4:37" ht="12.75" customHeight="1" outlineLevel="1">
      <c r="D1310" s="106" t="str">
        <f>'Line Items'!D1015</f>
        <v>[Rolling Stock - Vehicles Line 54]</v>
      </c>
      <c r="E1310" s="89"/>
      <c r="F1310" s="107" t="str">
        <f t="shared" si="982"/>
        <v>£000/ Veh</v>
      </c>
      <c r="G1310" s="173"/>
      <c r="H1310" s="173"/>
      <c r="I1310" s="173"/>
      <c r="J1310" s="173"/>
      <c r="K1310" s="173"/>
      <c r="L1310" s="173"/>
      <c r="M1310" s="173"/>
      <c r="N1310" s="173"/>
      <c r="O1310" s="173"/>
      <c r="P1310" s="173"/>
      <c r="Q1310" s="173"/>
      <c r="R1310" s="173"/>
      <c r="S1310" s="173"/>
      <c r="T1310" s="173"/>
      <c r="U1310" s="173"/>
      <c r="V1310" s="173"/>
      <c r="W1310" s="173"/>
      <c r="X1310" s="173"/>
      <c r="Y1310" s="173"/>
      <c r="Z1310" s="173"/>
      <c r="AA1310" s="173"/>
      <c r="AB1310" s="173"/>
      <c r="AC1310" s="174"/>
      <c r="AE1310" s="507"/>
      <c r="AG1310" s="507"/>
      <c r="AI1310" s="507"/>
      <c r="AK1310" s="429"/>
    </row>
    <row r="1311" spans="4:37" ht="12.75" customHeight="1" outlineLevel="1">
      <c r="D1311" s="106" t="str">
        <f>'Line Items'!D1016</f>
        <v>[Rolling Stock - Vehicles Line 55]</v>
      </c>
      <c r="E1311" s="89"/>
      <c r="F1311" s="107" t="str">
        <f t="shared" si="982"/>
        <v>£000/ Veh</v>
      </c>
      <c r="G1311" s="173"/>
      <c r="H1311" s="173"/>
      <c r="I1311" s="173"/>
      <c r="J1311" s="173"/>
      <c r="K1311" s="173"/>
      <c r="L1311" s="173"/>
      <c r="M1311" s="173"/>
      <c r="N1311" s="173"/>
      <c r="O1311" s="173"/>
      <c r="P1311" s="173"/>
      <c r="Q1311" s="173"/>
      <c r="R1311" s="173"/>
      <c r="S1311" s="173"/>
      <c r="T1311" s="173"/>
      <c r="U1311" s="173"/>
      <c r="V1311" s="173"/>
      <c r="W1311" s="173"/>
      <c r="X1311" s="173"/>
      <c r="Y1311" s="173"/>
      <c r="Z1311" s="173"/>
      <c r="AA1311" s="173"/>
      <c r="AB1311" s="173"/>
      <c r="AC1311" s="174"/>
      <c r="AE1311" s="507"/>
      <c r="AG1311" s="507"/>
      <c r="AI1311" s="507"/>
      <c r="AK1311" s="429"/>
    </row>
    <row r="1312" spans="4:37" ht="12.75" customHeight="1" outlineLevel="1">
      <c r="D1312" s="106" t="str">
        <f>'Line Items'!D1017</f>
        <v>[Rolling Stock - Vehicles Line 56]</v>
      </c>
      <c r="E1312" s="89"/>
      <c r="F1312" s="107" t="str">
        <f t="shared" si="982"/>
        <v>£000/ Veh</v>
      </c>
      <c r="G1312" s="173"/>
      <c r="H1312" s="173"/>
      <c r="I1312" s="173"/>
      <c r="J1312" s="173"/>
      <c r="K1312" s="173"/>
      <c r="L1312" s="173"/>
      <c r="M1312" s="173"/>
      <c r="N1312" s="173"/>
      <c r="O1312" s="173"/>
      <c r="P1312" s="173"/>
      <c r="Q1312" s="173"/>
      <c r="R1312" s="173"/>
      <c r="S1312" s="173"/>
      <c r="T1312" s="173"/>
      <c r="U1312" s="173"/>
      <c r="V1312" s="173"/>
      <c r="W1312" s="173"/>
      <c r="X1312" s="173"/>
      <c r="Y1312" s="173"/>
      <c r="Z1312" s="173"/>
      <c r="AA1312" s="173"/>
      <c r="AB1312" s="173"/>
      <c r="AC1312" s="174"/>
      <c r="AE1312" s="507"/>
      <c r="AG1312" s="507"/>
      <c r="AI1312" s="507"/>
      <c r="AK1312" s="429"/>
    </row>
    <row r="1313" spans="2:37" ht="12.75" customHeight="1" outlineLevel="1">
      <c r="D1313" s="106" t="str">
        <f>'Line Items'!D1018</f>
        <v>[Rolling Stock - Vehicles Line 57]</v>
      </c>
      <c r="E1313" s="89"/>
      <c r="F1313" s="107" t="str">
        <f t="shared" si="982"/>
        <v>£000/ Veh</v>
      </c>
      <c r="G1313" s="173"/>
      <c r="H1313" s="173"/>
      <c r="I1313" s="173"/>
      <c r="J1313" s="173"/>
      <c r="K1313" s="173"/>
      <c r="L1313" s="173"/>
      <c r="M1313" s="173"/>
      <c r="N1313" s="173"/>
      <c r="O1313" s="173"/>
      <c r="P1313" s="173"/>
      <c r="Q1313" s="173"/>
      <c r="R1313" s="173"/>
      <c r="S1313" s="173"/>
      <c r="T1313" s="173"/>
      <c r="U1313" s="173"/>
      <c r="V1313" s="173"/>
      <c r="W1313" s="173"/>
      <c r="X1313" s="173"/>
      <c r="Y1313" s="173"/>
      <c r="Z1313" s="173"/>
      <c r="AA1313" s="173"/>
      <c r="AB1313" s="173"/>
      <c r="AC1313" s="174"/>
      <c r="AE1313" s="507"/>
      <c r="AG1313" s="507"/>
      <c r="AI1313" s="507"/>
      <c r="AK1313" s="429"/>
    </row>
    <row r="1314" spans="2:37" ht="12.75" customHeight="1" outlineLevel="1">
      <c r="D1314" s="106" t="str">
        <f>'Line Items'!D1019</f>
        <v>[Rolling Stock - Vehicles Line 58]</v>
      </c>
      <c r="E1314" s="89"/>
      <c r="F1314" s="107" t="str">
        <f t="shared" si="982"/>
        <v>£000/ Veh</v>
      </c>
      <c r="G1314" s="173"/>
      <c r="H1314" s="173"/>
      <c r="I1314" s="173"/>
      <c r="J1314" s="173"/>
      <c r="K1314" s="173"/>
      <c r="L1314" s="173"/>
      <c r="M1314" s="173"/>
      <c r="N1314" s="173"/>
      <c r="O1314" s="173"/>
      <c r="P1314" s="173"/>
      <c r="Q1314" s="173"/>
      <c r="R1314" s="173"/>
      <c r="S1314" s="173"/>
      <c r="T1314" s="173"/>
      <c r="U1314" s="173"/>
      <c r="V1314" s="173"/>
      <c r="W1314" s="173"/>
      <c r="X1314" s="173"/>
      <c r="Y1314" s="173"/>
      <c r="Z1314" s="173"/>
      <c r="AA1314" s="173"/>
      <c r="AB1314" s="173"/>
      <c r="AC1314" s="174"/>
      <c r="AE1314" s="507"/>
      <c r="AG1314" s="507"/>
      <c r="AI1314" s="507"/>
      <c r="AK1314" s="429"/>
    </row>
    <row r="1315" spans="2:37" ht="12.75" customHeight="1" outlineLevel="1">
      <c r="D1315" s="106" t="str">
        <f>'Line Items'!D1020</f>
        <v>[Rolling Stock - Vehicles Line 59]</v>
      </c>
      <c r="E1315" s="89"/>
      <c r="F1315" s="107" t="str">
        <f t="shared" si="982"/>
        <v>£000/ Veh</v>
      </c>
      <c r="G1315" s="173"/>
      <c r="H1315" s="173"/>
      <c r="I1315" s="173"/>
      <c r="J1315" s="173"/>
      <c r="K1315" s="173"/>
      <c r="L1315" s="173"/>
      <c r="M1315" s="173"/>
      <c r="N1315" s="173"/>
      <c r="O1315" s="173"/>
      <c r="P1315" s="173"/>
      <c r="Q1315" s="173"/>
      <c r="R1315" s="173"/>
      <c r="S1315" s="173"/>
      <c r="T1315" s="173"/>
      <c r="U1315" s="173"/>
      <c r="V1315" s="173"/>
      <c r="W1315" s="173"/>
      <c r="X1315" s="173"/>
      <c r="Y1315" s="173"/>
      <c r="Z1315" s="173"/>
      <c r="AA1315" s="173"/>
      <c r="AB1315" s="173"/>
      <c r="AC1315" s="174"/>
      <c r="AE1315" s="507"/>
      <c r="AG1315" s="507"/>
      <c r="AI1315" s="507"/>
      <c r="AK1315" s="429"/>
    </row>
    <row r="1316" spans="2:37" ht="12.75" customHeight="1" outlineLevel="1">
      <c r="D1316" s="117" t="str">
        <f>'Line Items'!D1021</f>
        <v>[Rolling Stock - Vehicles Line 60]</v>
      </c>
      <c r="E1316" s="175"/>
      <c r="F1316" s="118" t="str">
        <f>F1315</f>
        <v>£000/ Veh</v>
      </c>
      <c r="G1316" s="176"/>
      <c r="H1316" s="176"/>
      <c r="I1316" s="176"/>
      <c r="J1316" s="176"/>
      <c r="K1316" s="176"/>
      <c r="L1316" s="176"/>
      <c r="M1316" s="176"/>
      <c r="N1316" s="176"/>
      <c r="O1316" s="176"/>
      <c r="P1316" s="176"/>
      <c r="Q1316" s="176"/>
      <c r="R1316" s="176"/>
      <c r="S1316" s="176"/>
      <c r="T1316" s="176"/>
      <c r="U1316" s="176"/>
      <c r="V1316" s="176"/>
      <c r="W1316" s="176"/>
      <c r="X1316" s="176"/>
      <c r="Y1316" s="176"/>
      <c r="Z1316" s="176"/>
      <c r="AA1316" s="176"/>
      <c r="AB1316" s="176"/>
      <c r="AC1316" s="177"/>
      <c r="AE1316" s="508"/>
      <c r="AG1316" s="508"/>
      <c r="AI1316" s="508"/>
      <c r="AK1316" s="430"/>
    </row>
    <row r="1317" spans="2:37" ht="12.75" customHeight="1" outlineLevel="1">
      <c r="G1317" s="90"/>
      <c r="H1317" s="90"/>
      <c r="I1317" s="90"/>
      <c r="J1317" s="90"/>
      <c r="K1317" s="90"/>
      <c r="L1317" s="90"/>
      <c r="M1317" s="90"/>
      <c r="N1317" s="90"/>
      <c r="O1317" s="90"/>
      <c r="P1317" s="90"/>
      <c r="Q1317" s="90"/>
      <c r="R1317" s="90"/>
      <c r="S1317" s="90"/>
      <c r="T1317" s="90"/>
      <c r="U1317" s="90"/>
      <c r="V1317" s="90"/>
      <c r="W1317" s="90"/>
      <c r="X1317" s="90"/>
      <c r="Y1317" s="90"/>
      <c r="Z1317" s="90"/>
      <c r="AA1317" s="90"/>
      <c r="AB1317" s="90"/>
      <c r="AC1317" s="90"/>
      <c r="AE1317" s="90"/>
      <c r="AG1317" s="90"/>
      <c r="AI1317" s="90"/>
      <c r="AK1317" s="431"/>
    </row>
    <row r="1318" spans="2:37" ht="12.75" customHeight="1" outlineLevel="1">
      <c r="D1318" s="216" t="str">
        <f>"Average "&amp;B1255</f>
        <v>Average Non-Capital Lease Charge per Vehicle</v>
      </c>
      <c r="E1318" s="217"/>
      <c r="F1318" s="218" t="str">
        <f>F1316</f>
        <v>£000/ Veh</v>
      </c>
      <c r="G1318" s="219">
        <f t="shared" ref="G1318:AB1318" si="983">IF(G$79=0,0,SUMPRODUCT(G$18:G$77,G1257:G1316)/G$79)</f>
        <v>0</v>
      </c>
      <c r="H1318" s="219">
        <f t="shared" si="983"/>
        <v>0</v>
      </c>
      <c r="I1318" s="219">
        <f t="shared" si="983"/>
        <v>0</v>
      </c>
      <c r="J1318" s="219">
        <f t="shared" si="983"/>
        <v>0</v>
      </c>
      <c r="K1318" s="219">
        <f t="shared" si="983"/>
        <v>0</v>
      </c>
      <c r="L1318" s="219">
        <f t="shared" si="983"/>
        <v>0</v>
      </c>
      <c r="M1318" s="219">
        <f t="shared" si="983"/>
        <v>0</v>
      </c>
      <c r="N1318" s="219">
        <f t="shared" si="983"/>
        <v>0</v>
      </c>
      <c r="O1318" s="219">
        <f t="shared" si="983"/>
        <v>0</v>
      </c>
      <c r="P1318" s="219">
        <f t="shared" si="983"/>
        <v>0</v>
      </c>
      <c r="Q1318" s="219">
        <f t="shared" si="983"/>
        <v>0</v>
      </c>
      <c r="R1318" s="219">
        <f t="shared" si="983"/>
        <v>0</v>
      </c>
      <c r="S1318" s="219">
        <f t="shared" si="983"/>
        <v>0</v>
      </c>
      <c r="T1318" s="219">
        <f t="shared" si="983"/>
        <v>0</v>
      </c>
      <c r="U1318" s="219">
        <f t="shared" si="983"/>
        <v>0</v>
      </c>
      <c r="V1318" s="219">
        <f t="shared" si="983"/>
        <v>0</v>
      </c>
      <c r="W1318" s="219">
        <f t="shared" si="983"/>
        <v>0</v>
      </c>
      <c r="X1318" s="219">
        <f t="shared" si="983"/>
        <v>0</v>
      </c>
      <c r="Y1318" s="219">
        <f t="shared" si="983"/>
        <v>0</v>
      </c>
      <c r="Z1318" s="219">
        <f t="shared" si="983"/>
        <v>0</v>
      </c>
      <c r="AA1318" s="219">
        <f t="shared" si="983"/>
        <v>0</v>
      </c>
      <c r="AB1318" s="219">
        <f t="shared" si="983"/>
        <v>0</v>
      </c>
      <c r="AC1318" s="220">
        <f t="shared" ref="AC1318" si="984">IF(AC$79=0,0,SUMPRODUCT(AC$18:AC$77,AC1257:AC1316)/AC$79)</f>
        <v>0</v>
      </c>
      <c r="AE1318" s="509">
        <f t="shared" ref="AE1318" si="985">IF(AE$79=0,0,SUMPRODUCT(AE$18:AE$77,AE1257:AE1316)/AE$79)</f>
        <v>0</v>
      </c>
      <c r="AG1318" s="509">
        <f t="shared" ref="AG1318:AI1318" si="986">IF(AG$79=0,0,SUMPRODUCT(AG$18:AG$77,AG1257:AG1316)/AG$79)</f>
        <v>0</v>
      </c>
      <c r="AI1318" s="509">
        <f t="shared" si="986"/>
        <v>0</v>
      </c>
      <c r="AK1318" s="858"/>
    </row>
    <row r="1319" spans="2:37">
      <c r="G1319" s="90"/>
      <c r="H1319" s="90"/>
      <c r="I1319" s="90"/>
      <c r="J1319" s="90"/>
      <c r="K1319" s="90"/>
      <c r="L1319" s="90"/>
      <c r="M1319" s="90"/>
      <c r="N1319" s="90"/>
      <c r="O1319" s="90"/>
      <c r="P1319" s="90"/>
      <c r="Q1319" s="90"/>
      <c r="R1319" s="90"/>
      <c r="S1319" s="90"/>
      <c r="T1319" s="90"/>
      <c r="U1319" s="90"/>
      <c r="V1319" s="90"/>
      <c r="W1319" s="90"/>
      <c r="X1319" s="90"/>
      <c r="Y1319" s="90"/>
      <c r="Z1319" s="90"/>
      <c r="AA1319" s="90"/>
      <c r="AB1319" s="90"/>
      <c r="AC1319" s="90"/>
      <c r="AE1319" s="90"/>
      <c r="AG1319" s="90"/>
      <c r="AI1319" s="90"/>
      <c r="AK1319" s="431"/>
    </row>
    <row r="1320" spans="2:37">
      <c r="B1320" s="15" t="s">
        <v>485</v>
      </c>
      <c r="C1320" s="15"/>
      <c r="D1320" s="170"/>
      <c r="E1320" s="170"/>
      <c r="F1320" s="15"/>
      <c r="G1320" s="184"/>
      <c r="H1320" s="184"/>
      <c r="I1320" s="184"/>
      <c r="J1320" s="184"/>
      <c r="K1320" s="184"/>
      <c r="L1320" s="184"/>
      <c r="M1320" s="184"/>
      <c r="N1320" s="184"/>
      <c r="O1320" s="184"/>
      <c r="P1320" s="184"/>
      <c r="Q1320" s="184"/>
      <c r="R1320" s="184"/>
      <c r="S1320" s="184"/>
      <c r="T1320" s="184"/>
      <c r="U1320" s="184"/>
      <c r="V1320" s="184"/>
      <c r="W1320" s="184"/>
      <c r="X1320" s="184"/>
      <c r="Y1320" s="184"/>
      <c r="Z1320" s="184"/>
      <c r="AA1320" s="184"/>
      <c r="AB1320" s="184"/>
      <c r="AC1320" s="184"/>
      <c r="AD1320" s="15"/>
      <c r="AE1320" s="184"/>
      <c r="AF1320" s="15"/>
      <c r="AG1320" s="184"/>
      <c r="AH1320" s="15"/>
      <c r="AI1320" s="184"/>
      <c r="AJ1320" s="15"/>
      <c r="AK1320" s="432"/>
    </row>
    <row r="1321" spans="2:37" ht="12.75" customHeight="1" outlineLevel="1">
      <c r="G1321" s="90"/>
      <c r="H1321" s="90"/>
      <c r="I1321" s="90"/>
      <c r="J1321" s="90"/>
      <c r="K1321" s="90"/>
      <c r="L1321" s="90"/>
      <c r="M1321" s="90"/>
      <c r="N1321" s="90"/>
      <c r="O1321" s="90"/>
      <c r="P1321" s="90"/>
      <c r="Q1321" s="90"/>
      <c r="R1321" s="90"/>
      <c r="S1321" s="90"/>
      <c r="T1321" s="90"/>
      <c r="U1321" s="90"/>
      <c r="V1321" s="90"/>
      <c r="W1321" s="90"/>
      <c r="X1321" s="90"/>
      <c r="Y1321" s="90"/>
      <c r="Z1321" s="90"/>
      <c r="AA1321" s="90"/>
      <c r="AB1321" s="90"/>
      <c r="AC1321" s="90"/>
      <c r="AE1321" s="90"/>
      <c r="AG1321" s="90"/>
      <c r="AI1321" s="90"/>
      <c r="AK1321" s="431"/>
    </row>
    <row r="1322" spans="2:37" ht="12.75" customHeight="1" outlineLevel="1">
      <c r="D1322" s="100" t="str">
        <f>'Line Items'!D962</f>
        <v>ME202 - DMU - Class 150/1 Angel</v>
      </c>
      <c r="E1322" s="85"/>
      <c r="F1322" s="101" t="str">
        <f t="shared" ref="F1322:F1353" si="987">F1257</f>
        <v>£000/ Veh</v>
      </c>
      <c r="G1322" s="171"/>
      <c r="H1322" s="171"/>
      <c r="I1322" s="171"/>
      <c r="J1322" s="171"/>
      <c r="K1322" s="171"/>
      <c r="L1322" s="171"/>
      <c r="M1322" s="171"/>
      <c r="N1322" s="171"/>
      <c r="O1322" s="171"/>
      <c r="P1322" s="171"/>
      <c r="Q1322" s="171"/>
      <c r="R1322" s="171"/>
      <c r="S1322" s="171"/>
      <c r="T1322" s="171"/>
      <c r="U1322" s="171"/>
      <c r="V1322" s="171"/>
      <c r="W1322" s="171"/>
      <c r="X1322" s="171"/>
      <c r="Y1322" s="171"/>
      <c r="Z1322" s="171"/>
      <c r="AA1322" s="171"/>
      <c r="AB1322" s="171"/>
      <c r="AC1322" s="185"/>
      <c r="AE1322" s="511"/>
      <c r="AG1322" s="511"/>
      <c r="AI1322" s="511"/>
      <c r="AK1322" s="427"/>
    </row>
    <row r="1323" spans="2:37" ht="12.75" customHeight="1" outlineLevel="1">
      <c r="D1323" s="106" t="str">
        <f>'Line Items'!D963</f>
        <v>ME203 - DMU - Class 153/1 Porterbrook</v>
      </c>
      <c r="E1323" s="89"/>
      <c r="F1323" s="107" t="str">
        <f t="shared" si="987"/>
        <v>£000/ Veh</v>
      </c>
      <c r="G1323" s="173"/>
      <c r="H1323" s="173"/>
      <c r="I1323" s="173"/>
      <c r="J1323" s="173"/>
      <c r="K1323" s="173"/>
      <c r="L1323" s="173"/>
      <c r="M1323" s="173"/>
      <c r="N1323" s="173"/>
      <c r="O1323" s="173"/>
      <c r="P1323" s="173"/>
      <c r="Q1323" s="173"/>
      <c r="R1323" s="173"/>
      <c r="S1323" s="173"/>
      <c r="T1323" s="173"/>
      <c r="U1323" s="173"/>
      <c r="V1323" s="173"/>
      <c r="W1323" s="173"/>
      <c r="X1323" s="173"/>
      <c r="Y1323" s="173"/>
      <c r="Z1323" s="173"/>
      <c r="AA1323" s="173"/>
      <c r="AB1323" s="173"/>
      <c r="AC1323" s="174"/>
      <c r="AE1323" s="507"/>
      <c r="AG1323" s="507"/>
      <c r="AI1323" s="507"/>
      <c r="AK1323" s="429"/>
    </row>
    <row r="1324" spans="2:37" ht="12.75" customHeight="1" outlineLevel="1">
      <c r="D1324" s="106" t="str">
        <f>'Line Items'!D964</f>
        <v>ME206 - DMU - Class 170/5 Porterbrook</v>
      </c>
      <c r="E1324" s="89"/>
      <c r="F1324" s="107" t="str">
        <f t="shared" si="987"/>
        <v>£000/ Veh</v>
      </c>
      <c r="G1324" s="173"/>
      <c r="H1324" s="173"/>
      <c r="I1324" s="173"/>
      <c r="J1324" s="173"/>
      <c r="K1324" s="173"/>
      <c r="L1324" s="173"/>
      <c r="M1324" s="173"/>
      <c r="N1324" s="173"/>
      <c r="O1324" s="173"/>
      <c r="P1324" s="173"/>
      <c r="Q1324" s="173"/>
      <c r="R1324" s="173"/>
      <c r="S1324" s="173"/>
      <c r="T1324" s="173"/>
      <c r="U1324" s="173"/>
      <c r="V1324" s="173"/>
      <c r="W1324" s="173"/>
      <c r="X1324" s="173"/>
      <c r="Y1324" s="173"/>
      <c r="Z1324" s="173"/>
      <c r="AA1324" s="173"/>
      <c r="AB1324" s="173"/>
      <c r="AC1324" s="174"/>
      <c r="AE1324" s="507"/>
      <c r="AG1324" s="507"/>
      <c r="AI1324" s="507"/>
      <c r="AK1324" s="429"/>
    </row>
    <row r="1325" spans="2:37" ht="12.75" customHeight="1" outlineLevel="1">
      <c r="D1325" s="106" t="str">
        <f>'Line Items'!D965</f>
        <v>ME207 - DMU - Class 170/6 Porterbrook</v>
      </c>
      <c r="E1325" s="89"/>
      <c r="F1325" s="107" t="str">
        <f t="shared" si="987"/>
        <v>£000/ Veh</v>
      </c>
      <c r="G1325" s="173"/>
      <c r="H1325" s="173"/>
      <c r="I1325" s="173"/>
      <c r="J1325" s="173"/>
      <c r="K1325" s="173"/>
      <c r="L1325" s="173"/>
      <c r="M1325" s="173"/>
      <c r="N1325" s="173"/>
      <c r="O1325" s="173"/>
      <c r="P1325" s="173"/>
      <c r="Q1325" s="173"/>
      <c r="R1325" s="173"/>
      <c r="S1325" s="173"/>
      <c r="T1325" s="173"/>
      <c r="U1325" s="173"/>
      <c r="V1325" s="173"/>
      <c r="W1325" s="173"/>
      <c r="X1325" s="173"/>
      <c r="Y1325" s="173"/>
      <c r="Z1325" s="173"/>
      <c r="AA1325" s="173"/>
      <c r="AB1325" s="173"/>
      <c r="AC1325" s="174"/>
      <c r="AE1325" s="507"/>
      <c r="AG1325" s="507"/>
      <c r="AI1325" s="507"/>
      <c r="AK1325" s="429"/>
    </row>
    <row r="1326" spans="2:37" ht="12.75" customHeight="1" outlineLevel="1">
      <c r="D1326" s="106" t="str">
        <f>'Line Items'!D966</f>
        <v>ME208 - DMU - Class 172/2 Porterbrook</v>
      </c>
      <c r="E1326" s="89"/>
      <c r="F1326" s="107" t="str">
        <f t="shared" si="987"/>
        <v>£000/ Veh</v>
      </c>
      <c r="G1326" s="173"/>
      <c r="H1326" s="173"/>
      <c r="I1326" s="173"/>
      <c r="J1326" s="173"/>
      <c r="K1326" s="173"/>
      <c r="L1326" s="173"/>
      <c r="M1326" s="173"/>
      <c r="N1326" s="173"/>
      <c r="O1326" s="173"/>
      <c r="P1326" s="173"/>
      <c r="Q1326" s="173"/>
      <c r="R1326" s="173"/>
      <c r="S1326" s="173"/>
      <c r="T1326" s="173"/>
      <c r="U1326" s="173"/>
      <c r="V1326" s="173"/>
      <c r="W1326" s="173"/>
      <c r="X1326" s="173"/>
      <c r="Y1326" s="173"/>
      <c r="Z1326" s="173"/>
      <c r="AA1326" s="173"/>
      <c r="AB1326" s="173"/>
      <c r="AC1326" s="174"/>
      <c r="AE1326" s="507"/>
      <c r="AG1326" s="507"/>
      <c r="AI1326" s="507"/>
      <c r="AK1326" s="429"/>
    </row>
    <row r="1327" spans="2:37" ht="12.75" customHeight="1" outlineLevel="1">
      <c r="D1327" s="106" t="str">
        <f>'Line Items'!D967</f>
        <v>ME209 - DMU - Class 172/3 Porterbrook</v>
      </c>
      <c r="E1327" s="89"/>
      <c r="F1327" s="107" t="str">
        <f t="shared" si="987"/>
        <v>£000/ Veh</v>
      </c>
      <c r="G1327" s="173"/>
      <c r="H1327" s="173"/>
      <c r="I1327" s="173"/>
      <c r="J1327" s="173"/>
      <c r="K1327" s="173"/>
      <c r="L1327" s="173"/>
      <c r="M1327" s="173"/>
      <c r="N1327" s="173"/>
      <c r="O1327" s="173"/>
      <c r="P1327" s="173"/>
      <c r="Q1327" s="173"/>
      <c r="R1327" s="173"/>
      <c r="S1327" s="173"/>
      <c r="T1327" s="173"/>
      <c r="U1327" s="173"/>
      <c r="V1327" s="173"/>
      <c r="W1327" s="173"/>
      <c r="X1327" s="173"/>
      <c r="Y1327" s="173"/>
      <c r="Z1327" s="173"/>
      <c r="AA1327" s="173"/>
      <c r="AB1327" s="173"/>
      <c r="AC1327" s="174"/>
      <c r="AE1327" s="507"/>
      <c r="AG1327" s="507"/>
      <c r="AI1327" s="507"/>
      <c r="AK1327" s="429"/>
    </row>
    <row r="1328" spans="2:37" ht="12.75" customHeight="1" outlineLevel="1">
      <c r="D1328" s="106" t="str">
        <f>'Line Items'!D968</f>
        <v>ME216 - Class 139 PPM - Porterbrook</v>
      </c>
      <c r="E1328" s="89"/>
      <c r="F1328" s="107" t="str">
        <f t="shared" si="987"/>
        <v>£000/ Veh</v>
      </c>
      <c r="G1328" s="173"/>
      <c r="H1328" s="173"/>
      <c r="I1328" s="173"/>
      <c r="J1328" s="173"/>
      <c r="K1328" s="173"/>
      <c r="L1328" s="173"/>
      <c r="M1328" s="173"/>
      <c r="N1328" s="173"/>
      <c r="O1328" s="173"/>
      <c r="P1328" s="173"/>
      <c r="Q1328" s="173"/>
      <c r="R1328" s="173"/>
      <c r="S1328" s="173"/>
      <c r="T1328" s="173"/>
      <c r="U1328" s="173"/>
      <c r="V1328" s="173"/>
      <c r="W1328" s="173"/>
      <c r="X1328" s="173"/>
      <c r="Y1328" s="173"/>
      <c r="Z1328" s="173"/>
      <c r="AA1328" s="173"/>
      <c r="AB1328" s="173"/>
      <c r="AC1328" s="174"/>
      <c r="AE1328" s="507"/>
      <c r="AG1328" s="507"/>
      <c r="AI1328" s="507"/>
      <c r="AK1328" s="429"/>
    </row>
    <row r="1329" spans="4:37" ht="12.75" customHeight="1" outlineLevel="1">
      <c r="D1329" s="106" t="str">
        <f>'Line Items'!D969</f>
        <v>ME211 - EMU - Class 321/4  HSBC - motor car</v>
      </c>
      <c r="E1329" s="89"/>
      <c r="F1329" s="107" t="str">
        <f t="shared" si="987"/>
        <v>£000/ Veh</v>
      </c>
      <c r="G1329" s="173"/>
      <c r="H1329" s="173"/>
      <c r="I1329" s="173"/>
      <c r="J1329" s="173"/>
      <c r="K1329" s="173"/>
      <c r="L1329" s="173"/>
      <c r="M1329" s="173"/>
      <c r="N1329" s="173"/>
      <c r="O1329" s="173"/>
      <c r="P1329" s="173"/>
      <c r="Q1329" s="173"/>
      <c r="R1329" s="173"/>
      <c r="S1329" s="173"/>
      <c r="T1329" s="173"/>
      <c r="U1329" s="173"/>
      <c r="V1329" s="173"/>
      <c r="W1329" s="173"/>
      <c r="X1329" s="173"/>
      <c r="Y1329" s="173"/>
      <c r="Z1329" s="173"/>
      <c r="AA1329" s="173"/>
      <c r="AB1329" s="173"/>
      <c r="AC1329" s="174"/>
      <c r="AE1329" s="507"/>
      <c r="AG1329" s="507"/>
      <c r="AI1329" s="507"/>
      <c r="AK1329" s="429"/>
    </row>
    <row r="1330" spans="4:37" ht="12.75" customHeight="1" outlineLevel="1">
      <c r="D1330" s="106" t="str">
        <f>'Line Items'!D970</f>
        <v>ME211 - EMU - Class 321/4  HSBC - trailer car</v>
      </c>
      <c r="E1330" s="89"/>
      <c r="F1330" s="107" t="str">
        <f t="shared" si="987"/>
        <v>£000/ Veh</v>
      </c>
      <c r="G1330" s="173"/>
      <c r="H1330" s="173"/>
      <c r="I1330" s="173"/>
      <c r="J1330" s="173"/>
      <c r="K1330" s="173"/>
      <c r="L1330" s="173"/>
      <c r="M1330" s="173"/>
      <c r="N1330" s="173"/>
      <c r="O1330" s="173"/>
      <c r="P1330" s="173"/>
      <c r="Q1330" s="173"/>
      <c r="R1330" s="173"/>
      <c r="S1330" s="173"/>
      <c r="T1330" s="173"/>
      <c r="U1330" s="173"/>
      <c r="V1330" s="173"/>
      <c r="W1330" s="173"/>
      <c r="X1330" s="173"/>
      <c r="Y1330" s="173"/>
      <c r="Z1330" s="173"/>
      <c r="AA1330" s="173"/>
      <c r="AB1330" s="173"/>
      <c r="AC1330" s="174"/>
      <c r="AE1330" s="507"/>
      <c r="AG1330" s="507"/>
      <c r="AI1330" s="507"/>
      <c r="AK1330" s="429"/>
    </row>
    <row r="1331" spans="4:37" ht="12.75" customHeight="1" outlineLevel="1">
      <c r="D1331" s="106" t="str">
        <f>'Line Items'!D971</f>
        <v>ME212 - EMU - Class 323/3 Porterbrook - motor car</v>
      </c>
      <c r="E1331" s="89"/>
      <c r="F1331" s="107" t="str">
        <f t="shared" si="987"/>
        <v>£000/ Veh</v>
      </c>
      <c r="G1331" s="173"/>
      <c r="H1331" s="173"/>
      <c r="I1331" s="173"/>
      <c r="J1331" s="173"/>
      <c r="K1331" s="173"/>
      <c r="L1331" s="173"/>
      <c r="M1331" s="173"/>
      <c r="N1331" s="173"/>
      <c r="O1331" s="173"/>
      <c r="P1331" s="173"/>
      <c r="Q1331" s="173"/>
      <c r="R1331" s="173"/>
      <c r="S1331" s="173"/>
      <c r="T1331" s="173"/>
      <c r="U1331" s="173"/>
      <c r="V1331" s="173"/>
      <c r="W1331" s="173"/>
      <c r="X1331" s="173"/>
      <c r="Y1331" s="173"/>
      <c r="Z1331" s="173"/>
      <c r="AA1331" s="173"/>
      <c r="AB1331" s="173"/>
      <c r="AC1331" s="174"/>
      <c r="AE1331" s="507"/>
      <c r="AG1331" s="507"/>
      <c r="AI1331" s="507"/>
      <c r="AK1331" s="429"/>
    </row>
    <row r="1332" spans="4:37" ht="12.75" customHeight="1" outlineLevel="1">
      <c r="D1332" s="106" t="str">
        <f>'Line Items'!D972</f>
        <v>ME212 - EMU - Class 323/3 Porterbrook - trailer car</v>
      </c>
      <c r="E1332" s="89"/>
      <c r="F1332" s="107" t="str">
        <f t="shared" si="987"/>
        <v>£000/ Veh</v>
      </c>
      <c r="G1332" s="173"/>
      <c r="H1332" s="173"/>
      <c r="I1332" s="173"/>
      <c r="J1332" s="173"/>
      <c r="K1332" s="173"/>
      <c r="L1332" s="173"/>
      <c r="M1332" s="173"/>
      <c r="N1332" s="173"/>
      <c r="O1332" s="173"/>
      <c r="P1332" s="173"/>
      <c r="Q1332" s="173"/>
      <c r="R1332" s="173"/>
      <c r="S1332" s="173"/>
      <c r="T1332" s="173"/>
      <c r="U1332" s="173"/>
      <c r="V1332" s="173"/>
      <c r="W1332" s="173"/>
      <c r="X1332" s="173"/>
      <c r="Y1332" s="173"/>
      <c r="Z1332" s="173"/>
      <c r="AA1332" s="173"/>
      <c r="AB1332" s="173"/>
      <c r="AC1332" s="174"/>
      <c r="AE1332" s="507"/>
      <c r="AG1332" s="507"/>
      <c r="AI1332" s="507"/>
      <c r="AK1332" s="429"/>
    </row>
    <row r="1333" spans="4:37" ht="12.75" customHeight="1" outlineLevel="1">
      <c r="D1333" s="106" t="str">
        <f>'Line Items'!D973</f>
        <v>ME215 - EMU - Class 323 Centro (Porterbrook) - motor car</v>
      </c>
      <c r="E1333" s="89"/>
      <c r="F1333" s="107" t="str">
        <f t="shared" si="987"/>
        <v>£000/ Veh</v>
      </c>
      <c r="G1333" s="173"/>
      <c r="H1333" s="173"/>
      <c r="I1333" s="173"/>
      <c r="J1333" s="173"/>
      <c r="K1333" s="173"/>
      <c r="L1333" s="173"/>
      <c r="M1333" s="173"/>
      <c r="N1333" s="173"/>
      <c r="O1333" s="173"/>
      <c r="P1333" s="173"/>
      <c r="Q1333" s="173"/>
      <c r="R1333" s="173"/>
      <c r="S1333" s="173"/>
      <c r="T1333" s="173"/>
      <c r="U1333" s="173"/>
      <c r="V1333" s="173"/>
      <c r="W1333" s="173"/>
      <c r="X1333" s="173"/>
      <c r="Y1333" s="173"/>
      <c r="Z1333" s="173"/>
      <c r="AA1333" s="173"/>
      <c r="AB1333" s="173"/>
      <c r="AC1333" s="174"/>
      <c r="AE1333" s="507"/>
      <c r="AG1333" s="507"/>
      <c r="AI1333" s="507"/>
      <c r="AK1333" s="429"/>
    </row>
    <row r="1334" spans="4:37" ht="12.75" customHeight="1" outlineLevel="1">
      <c r="D1334" s="106" t="str">
        <f>'Line Items'!D974</f>
        <v>ME215 - EMU - Class 323 Centro (Porterbrook) - trailer car</v>
      </c>
      <c r="E1334" s="89"/>
      <c r="F1334" s="107" t="str">
        <f t="shared" si="987"/>
        <v>£000/ Veh</v>
      </c>
      <c r="G1334" s="173"/>
      <c r="H1334" s="173"/>
      <c r="I1334" s="173"/>
      <c r="J1334" s="173"/>
      <c r="K1334" s="173"/>
      <c r="L1334" s="173"/>
      <c r="M1334" s="173"/>
      <c r="N1334" s="173"/>
      <c r="O1334" s="173"/>
      <c r="P1334" s="173"/>
      <c r="Q1334" s="173"/>
      <c r="R1334" s="173"/>
      <c r="S1334" s="173"/>
      <c r="T1334" s="173"/>
      <c r="U1334" s="173"/>
      <c r="V1334" s="173"/>
      <c r="W1334" s="173"/>
      <c r="X1334" s="173"/>
      <c r="Y1334" s="173"/>
      <c r="Z1334" s="173"/>
      <c r="AA1334" s="173"/>
      <c r="AB1334" s="173"/>
      <c r="AC1334" s="174"/>
      <c r="AE1334" s="507"/>
      <c r="AG1334" s="507"/>
      <c r="AI1334" s="507"/>
      <c r="AK1334" s="429"/>
    </row>
    <row r="1335" spans="4:37" ht="12.75" customHeight="1" outlineLevel="1">
      <c r="D1335" s="106" t="str">
        <f>'Line Items'!D975</f>
        <v>ME213 - EMU - Class 350/1 Angel - motor car</v>
      </c>
      <c r="E1335" s="89"/>
      <c r="F1335" s="107" t="str">
        <f t="shared" si="987"/>
        <v>£000/ Veh</v>
      </c>
      <c r="G1335" s="173"/>
      <c r="H1335" s="173"/>
      <c r="I1335" s="173"/>
      <c r="J1335" s="173"/>
      <c r="K1335" s="173"/>
      <c r="L1335" s="173"/>
      <c r="M1335" s="173"/>
      <c r="N1335" s="173"/>
      <c r="O1335" s="173"/>
      <c r="P1335" s="173"/>
      <c r="Q1335" s="173"/>
      <c r="R1335" s="173"/>
      <c r="S1335" s="173"/>
      <c r="T1335" s="173"/>
      <c r="U1335" s="173"/>
      <c r="V1335" s="173"/>
      <c r="W1335" s="173"/>
      <c r="X1335" s="173"/>
      <c r="Y1335" s="173"/>
      <c r="Z1335" s="173"/>
      <c r="AA1335" s="173"/>
      <c r="AB1335" s="173"/>
      <c r="AC1335" s="174"/>
      <c r="AE1335" s="507"/>
      <c r="AG1335" s="507"/>
      <c r="AI1335" s="507"/>
      <c r="AK1335" s="429"/>
    </row>
    <row r="1336" spans="4:37" ht="12.75" customHeight="1" outlineLevel="1">
      <c r="D1336" s="106" t="str">
        <f>'Line Items'!D976</f>
        <v>ME213 - EMU - Class 350/1 Angel - trailer car</v>
      </c>
      <c r="E1336" s="89"/>
      <c r="F1336" s="107" t="str">
        <f t="shared" si="987"/>
        <v>£000/ Veh</v>
      </c>
      <c r="G1336" s="173"/>
      <c r="H1336" s="173"/>
      <c r="I1336" s="173"/>
      <c r="J1336" s="173"/>
      <c r="K1336" s="173"/>
      <c r="L1336" s="173"/>
      <c r="M1336" s="173"/>
      <c r="N1336" s="173"/>
      <c r="O1336" s="173"/>
      <c r="P1336" s="173"/>
      <c r="Q1336" s="173"/>
      <c r="R1336" s="173"/>
      <c r="S1336" s="173"/>
      <c r="T1336" s="173"/>
      <c r="U1336" s="173"/>
      <c r="V1336" s="173"/>
      <c r="W1336" s="173"/>
      <c r="X1336" s="173"/>
      <c r="Y1336" s="173"/>
      <c r="Z1336" s="173"/>
      <c r="AA1336" s="173"/>
      <c r="AB1336" s="173"/>
      <c r="AC1336" s="174"/>
      <c r="AE1336" s="507"/>
      <c r="AG1336" s="507"/>
      <c r="AI1336" s="507"/>
      <c r="AK1336" s="429"/>
    </row>
    <row r="1337" spans="4:37" ht="12.75" customHeight="1" outlineLevel="1">
      <c r="D1337" s="106" t="str">
        <f>'Line Items'!D977</f>
        <v>ME214 - EMU - Class 350/2 Porterbrook - motor car</v>
      </c>
      <c r="E1337" s="89"/>
      <c r="F1337" s="107" t="str">
        <f t="shared" si="987"/>
        <v>£000/ Veh</v>
      </c>
      <c r="G1337" s="173"/>
      <c r="H1337" s="173"/>
      <c r="I1337" s="173"/>
      <c r="J1337" s="173"/>
      <c r="K1337" s="173"/>
      <c r="L1337" s="173"/>
      <c r="M1337" s="173"/>
      <c r="N1337" s="173"/>
      <c r="O1337" s="173"/>
      <c r="P1337" s="173"/>
      <c r="Q1337" s="173"/>
      <c r="R1337" s="173"/>
      <c r="S1337" s="173"/>
      <c r="T1337" s="173"/>
      <c r="U1337" s="173"/>
      <c r="V1337" s="173"/>
      <c r="W1337" s="173"/>
      <c r="X1337" s="173"/>
      <c r="Y1337" s="173"/>
      <c r="Z1337" s="173"/>
      <c r="AA1337" s="173"/>
      <c r="AB1337" s="173"/>
      <c r="AC1337" s="174"/>
      <c r="AE1337" s="507"/>
      <c r="AG1337" s="507"/>
      <c r="AI1337" s="507"/>
      <c r="AK1337" s="429"/>
    </row>
    <row r="1338" spans="4:37" ht="12.75" customHeight="1" outlineLevel="1">
      <c r="D1338" s="106" t="str">
        <f>'Line Items'!D978</f>
        <v>ME214 - EMU - Class 350/2 Porterbrook - trailer car</v>
      </c>
      <c r="E1338" s="89"/>
      <c r="F1338" s="107" t="str">
        <f t="shared" si="987"/>
        <v>£000/ Veh</v>
      </c>
      <c r="G1338" s="173"/>
      <c r="H1338" s="173"/>
      <c r="I1338" s="173"/>
      <c r="J1338" s="173"/>
      <c r="K1338" s="173"/>
      <c r="L1338" s="173"/>
      <c r="M1338" s="173"/>
      <c r="N1338" s="173"/>
      <c r="O1338" s="173"/>
      <c r="P1338" s="173"/>
      <c r="Q1338" s="173"/>
      <c r="R1338" s="173"/>
      <c r="S1338" s="173"/>
      <c r="T1338" s="173"/>
      <c r="U1338" s="173"/>
      <c r="V1338" s="173"/>
      <c r="W1338" s="173"/>
      <c r="X1338" s="173"/>
      <c r="Y1338" s="173"/>
      <c r="Z1338" s="173"/>
      <c r="AA1338" s="173"/>
      <c r="AB1338" s="173"/>
      <c r="AC1338" s="174"/>
      <c r="AE1338" s="507"/>
      <c r="AG1338" s="507"/>
      <c r="AI1338" s="507"/>
      <c r="AK1338" s="429"/>
    </row>
    <row r="1339" spans="4:37" ht="12.75" customHeight="1" outlineLevel="1">
      <c r="D1339" s="106" t="str">
        <f>'Line Items'!D979</f>
        <v>ME217 - EMU - Class 350/3 Angel - motor car</v>
      </c>
      <c r="E1339" s="89"/>
      <c r="F1339" s="107" t="str">
        <f t="shared" si="987"/>
        <v>£000/ Veh</v>
      </c>
      <c r="G1339" s="173"/>
      <c r="H1339" s="173"/>
      <c r="I1339" s="173"/>
      <c r="J1339" s="173"/>
      <c r="K1339" s="173"/>
      <c r="L1339" s="173"/>
      <c r="M1339" s="173"/>
      <c r="N1339" s="173"/>
      <c r="O1339" s="173"/>
      <c r="P1339" s="173"/>
      <c r="Q1339" s="173"/>
      <c r="R1339" s="173"/>
      <c r="S1339" s="173"/>
      <c r="T1339" s="173"/>
      <c r="U1339" s="173"/>
      <c r="V1339" s="173"/>
      <c r="W1339" s="173"/>
      <c r="X1339" s="173"/>
      <c r="Y1339" s="173"/>
      <c r="Z1339" s="173"/>
      <c r="AA1339" s="173"/>
      <c r="AB1339" s="173"/>
      <c r="AC1339" s="174"/>
      <c r="AE1339" s="507"/>
      <c r="AG1339" s="507"/>
      <c r="AI1339" s="507"/>
      <c r="AK1339" s="429"/>
    </row>
    <row r="1340" spans="4:37" ht="12.75" customHeight="1" outlineLevel="1">
      <c r="D1340" s="106" t="str">
        <f>'Line Items'!D980</f>
        <v>ME217 - EMU - Class 350/3 Angel - trailer car</v>
      </c>
      <c r="E1340" s="89"/>
      <c r="F1340" s="107" t="str">
        <f t="shared" si="987"/>
        <v>£000/ Veh</v>
      </c>
      <c r="G1340" s="173"/>
      <c r="H1340" s="173"/>
      <c r="I1340" s="173"/>
      <c r="J1340" s="173"/>
      <c r="K1340" s="173"/>
      <c r="L1340" s="173"/>
      <c r="M1340" s="173"/>
      <c r="N1340" s="173"/>
      <c r="O1340" s="173"/>
      <c r="P1340" s="173"/>
      <c r="Q1340" s="173"/>
      <c r="R1340" s="173"/>
      <c r="S1340" s="173"/>
      <c r="T1340" s="173"/>
      <c r="U1340" s="173"/>
      <c r="V1340" s="173"/>
      <c r="W1340" s="173"/>
      <c r="X1340" s="173"/>
      <c r="Y1340" s="173"/>
      <c r="Z1340" s="173"/>
      <c r="AA1340" s="173"/>
      <c r="AB1340" s="173"/>
      <c r="AC1340" s="174"/>
      <c r="AE1340" s="507"/>
      <c r="AG1340" s="507"/>
      <c r="AI1340" s="507"/>
      <c r="AK1340" s="429"/>
    </row>
    <row r="1341" spans="4:37" ht="12.75" customHeight="1" outlineLevel="1">
      <c r="D1341" s="106" t="str">
        <f>'Line Items'!D981</f>
        <v>ME211 - EMU - Class 319 Porterbrook - motor car</v>
      </c>
      <c r="E1341" s="89"/>
      <c r="F1341" s="107" t="str">
        <f t="shared" si="987"/>
        <v>£000/ Veh</v>
      </c>
      <c r="G1341" s="173"/>
      <c r="H1341" s="173"/>
      <c r="I1341" s="173"/>
      <c r="J1341" s="173"/>
      <c r="K1341" s="173"/>
      <c r="L1341" s="173"/>
      <c r="M1341" s="173"/>
      <c r="N1341" s="173"/>
      <c r="O1341" s="173"/>
      <c r="P1341" s="173"/>
      <c r="Q1341" s="173"/>
      <c r="R1341" s="173"/>
      <c r="S1341" s="173"/>
      <c r="T1341" s="173"/>
      <c r="U1341" s="173"/>
      <c r="V1341" s="173"/>
      <c r="W1341" s="173"/>
      <c r="X1341" s="173"/>
      <c r="Y1341" s="173"/>
      <c r="Z1341" s="173"/>
      <c r="AA1341" s="173"/>
      <c r="AB1341" s="173"/>
      <c r="AC1341" s="174"/>
      <c r="AE1341" s="507"/>
      <c r="AG1341" s="507"/>
      <c r="AI1341" s="507"/>
      <c r="AK1341" s="429"/>
    </row>
    <row r="1342" spans="4:37" ht="12.75" customHeight="1" outlineLevel="1">
      <c r="D1342" s="106" t="str">
        <f>'Line Items'!D982</f>
        <v>ME211 - EMU - Class 319 Porterbrook - trailer car</v>
      </c>
      <c r="E1342" s="89"/>
      <c r="F1342" s="107" t="str">
        <f t="shared" si="987"/>
        <v>£000/ Veh</v>
      </c>
      <c r="G1342" s="173"/>
      <c r="H1342" s="173"/>
      <c r="I1342" s="173"/>
      <c r="J1342" s="173"/>
      <c r="K1342" s="173"/>
      <c r="L1342" s="173"/>
      <c r="M1342" s="173"/>
      <c r="N1342" s="173"/>
      <c r="O1342" s="173"/>
      <c r="P1342" s="173"/>
      <c r="Q1342" s="173"/>
      <c r="R1342" s="173"/>
      <c r="S1342" s="173"/>
      <c r="T1342" s="173"/>
      <c r="U1342" s="173"/>
      <c r="V1342" s="173"/>
      <c r="W1342" s="173"/>
      <c r="X1342" s="173"/>
      <c r="Y1342" s="173"/>
      <c r="Z1342" s="173"/>
      <c r="AA1342" s="173"/>
      <c r="AB1342" s="173"/>
      <c r="AC1342" s="174"/>
      <c r="AE1342" s="507"/>
      <c r="AG1342" s="507"/>
      <c r="AI1342" s="507"/>
      <c r="AK1342" s="429"/>
    </row>
    <row r="1343" spans="4:37" ht="12.75" customHeight="1" outlineLevel="1">
      <c r="D1343" s="106" t="str">
        <f>'Line Items'!D983</f>
        <v>[Rolling Stock - Vehicles Line 22]</v>
      </c>
      <c r="E1343" s="89"/>
      <c r="F1343" s="107" t="str">
        <f t="shared" si="987"/>
        <v>£000/ Veh</v>
      </c>
      <c r="G1343" s="173"/>
      <c r="H1343" s="173"/>
      <c r="I1343" s="173"/>
      <c r="J1343" s="173"/>
      <c r="K1343" s="173"/>
      <c r="L1343" s="173"/>
      <c r="M1343" s="173"/>
      <c r="N1343" s="173"/>
      <c r="O1343" s="173"/>
      <c r="P1343" s="173"/>
      <c r="Q1343" s="173"/>
      <c r="R1343" s="173"/>
      <c r="S1343" s="173"/>
      <c r="T1343" s="173"/>
      <c r="U1343" s="173"/>
      <c r="V1343" s="173"/>
      <c r="W1343" s="173"/>
      <c r="X1343" s="173"/>
      <c r="Y1343" s="173"/>
      <c r="Z1343" s="173"/>
      <c r="AA1343" s="173"/>
      <c r="AB1343" s="173"/>
      <c r="AC1343" s="174"/>
      <c r="AE1343" s="507"/>
      <c r="AG1343" s="507"/>
      <c r="AI1343" s="507"/>
      <c r="AK1343" s="429"/>
    </row>
    <row r="1344" spans="4:37" ht="12.75" customHeight="1" outlineLevel="1">
      <c r="D1344" s="106" t="str">
        <f>'Line Items'!D984</f>
        <v>[Rolling Stock - Vehicles Line 23]</v>
      </c>
      <c r="E1344" s="89"/>
      <c r="F1344" s="107" t="str">
        <f t="shared" si="987"/>
        <v>£000/ Veh</v>
      </c>
      <c r="G1344" s="173"/>
      <c r="H1344" s="173"/>
      <c r="I1344" s="173"/>
      <c r="J1344" s="173"/>
      <c r="K1344" s="173"/>
      <c r="L1344" s="173"/>
      <c r="M1344" s="173"/>
      <c r="N1344" s="173"/>
      <c r="O1344" s="173"/>
      <c r="P1344" s="173"/>
      <c r="Q1344" s="173"/>
      <c r="R1344" s="173"/>
      <c r="S1344" s="173"/>
      <c r="T1344" s="173"/>
      <c r="U1344" s="173"/>
      <c r="V1344" s="173"/>
      <c r="W1344" s="173"/>
      <c r="X1344" s="173"/>
      <c r="Y1344" s="173"/>
      <c r="Z1344" s="173"/>
      <c r="AA1344" s="173"/>
      <c r="AB1344" s="173"/>
      <c r="AC1344" s="174"/>
      <c r="AE1344" s="507"/>
      <c r="AG1344" s="507"/>
      <c r="AI1344" s="507"/>
      <c r="AK1344" s="429"/>
    </row>
    <row r="1345" spans="4:37" ht="12.75" customHeight="1" outlineLevel="1">
      <c r="D1345" s="106" t="str">
        <f>'Line Items'!D985</f>
        <v>[Rolling Stock - Vehicles Line 24]</v>
      </c>
      <c r="E1345" s="89"/>
      <c r="F1345" s="107" t="str">
        <f t="shared" si="987"/>
        <v>£000/ Veh</v>
      </c>
      <c r="G1345" s="173"/>
      <c r="H1345" s="173"/>
      <c r="I1345" s="173"/>
      <c r="J1345" s="173"/>
      <c r="K1345" s="173"/>
      <c r="L1345" s="173"/>
      <c r="M1345" s="173"/>
      <c r="N1345" s="173"/>
      <c r="O1345" s="173"/>
      <c r="P1345" s="173"/>
      <c r="Q1345" s="173"/>
      <c r="R1345" s="173"/>
      <c r="S1345" s="173"/>
      <c r="T1345" s="173"/>
      <c r="U1345" s="173"/>
      <c r="V1345" s="173"/>
      <c r="W1345" s="173"/>
      <c r="X1345" s="173"/>
      <c r="Y1345" s="173"/>
      <c r="Z1345" s="173"/>
      <c r="AA1345" s="173"/>
      <c r="AB1345" s="173"/>
      <c r="AC1345" s="174"/>
      <c r="AE1345" s="507"/>
      <c r="AG1345" s="507"/>
      <c r="AI1345" s="507"/>
      <c r="AK1345" s="429"/>
    </row>
    <row r="1346" spans="4:37" ht="12.75" customHeight="1" outlineLevel="1">
      <c r="D1346" s="106" t="str">
        <f>'Line Items'!D986</f>
        <v>[Rolling Stock - Vehicles Line 25]</v>
      </c>
      <c r="E1346" s="89"/>
      <c r="F1346" s="107" t="str">
        <f t="shared" si="987"/>
        <v>£000/ Veh</v>
      </c>
      <c r="G1346" s="173"/>
      <c r="H1346" s="173"/>
      <c r="I1346" s="173"/>
      <c r="J1346" s="173"/>
      <c r="K1346" s="173"/>
      <c r="L1346" s="173"/>
      <c r="M1346" s="173"/>
      <c r="N1346" s="173"/>
      <c r="O1346" s="173"/>
      <c r="P1346" s="173"/>
      <c r="Q1346" s="173"/>
      <c r="R1346" s="173"/>
      <c r="S1346" s="173"/>
      <c r="T1346" s="173"/>
      <c r="U1346" s="173"/>
      <c r="V1346" s="173"/>
      <c r="W1346" s="173"/>
      <c r="X1346" s="173"/>
      <c r="Y1346" s="173"/>
      <c r="Z1346" s="173"/>
      <c r="AA1346" s="173"/>
      <c r="AB1346" s="173"/>
      <c r="AC1346" s="174"/>
      <c r="AE1346" s="507"/>
      <c r="AG1346" s="507"/>
      <c r="AI1346" s="507"/>
      <c r="AK1346" s="429"/>
    </row>
    <row r="1347" spans="4:37" ht="12.75" customHeight="1" outlineLevel="1">
      <c r="D1347" s="106" t="str">
        <f>'Line Items'!D987</f>
        <v>[Rolling Stock - Vehicles Line 26]</v>
      </c>
      <c r="E1347" s="89"/>
      <c r="F1347" s="107" t="str">
        <f t="shared" si="987"/>
        <v>£000/ Veh</v>
      </c>
      <c r="G1347" s="173"/>
      <c r="H1347" s="173"/>
      <c r="I1347" s="173"/>
      <c r="J1347" s="173"/>
      <c r="K1347" s="173"/>
      <c r="L1347" s="173"/>
      <c r="M1347" s="173"/>
      <c r="N1347" s="173"/>
      <c r="O1347" s="173"/>
      <c r="P1347" s="173"/>
      <c r="Q1347" s="173"/>
      <c r="R1347" s="173"/>
      <c r="S1347" s="173"/>
      <c r="T1347" s="173"/>
      <c r="U1347" s="173"/>
      <c r="V1347" s="173"/>
      <c r="W1347" s="173"/>
      <c r="X1347" s="173"/>
      <c r="Y1347" s="173"/>
      <c r="Z1347" s="173"/>
      <c r="AA1347" s="173"/>
      <c r="AB1347" s="173"/>
      <c r="AC1347" s="174"/>
      <c r="AE1347" s="507"/>
      <c r="AG1347" s="507"/>
      <c r="AI1347" s="507"/>
      <c r="AK1347" s="429"/>
    </row>
    <row r="1348" spans="4:37" ht="12.75" customHeight="1" outlineLevel="1">
      <c r="D1348" s="106" t="str">
        <f>'Line Items'!D988</f>
        <v>[Rolling Stock - Vehicles Line 27]</v>
      </c>
      <c r="E1348" s="89"/>
      <c r="F1348" s="107" t="str">
        <f t="shared" si="987"/>
        <v>£000/ Veh</v>
      </c>
      <c r="G1348" s="173"/>
      <c r="H1348" s="173"/>
      <c r="I1348" s="173"/>
      <c r="J1348" s="173"/>
      <c r="K1348" s="173"/>
      <c r="L1348" s="173"/>
      <c r="M1348" s="173"/>
      <c r="N1348" s="173"/>
      <c r="O1348" s="173"/>
      <c r="P1348" s="173"/>
      <c r="Q1348" s="173"/>
      <c r="R1348" s="173"/>
      <c r="S1348" s="173"/>
      <c r="T1348" s="173"/>
      <c r="U1348" s="173"/>
      <c r="V1348" s="173"/>
      <c r="W1348" s="173"/>
      <c r="X1348" s="173"/>
      <c r="Y1348" s="173"/>
      <c r="Z1348" s="173"/>
      <c r="AA1348" s="173"/>
      <c r="AB1348" s="173"/>
      <c r="AC1348" s="174"/>
      <c r="AE1348" s="507"/>
      <c r="AG1348" s="507"/>
      <c r="AI1348" s="507"/>
      <c r="AK1348" s="429"/>
    </row>
    <row r="1349" spans="4:37" ht="12.75" customHeight="1" outlineLevel="1">
      <c r="D1349" s="106" t="str">
        <f>'Line Items'!D989</f>
        <v>[Rolling Stock - Vehicles Line 28]</v>
      </c>
      <c r="E1349" s="89"/>
      <c r="F1349" s="107" t="str">
        <f t="shared" si="987"/>
        <v>£000/ Veh</v>
      </c>
      <c r="G1349" s="173"/>
      <c r="H1349" s="173"/>
      <c r="I1349" s="173"/>
      <c r="J1349" s="173"/>
      <c r="K1349" s="173"/>
      <c r="L1349" s="173"/>
      <c r="M1349" s="173"/>
      <c r="N1349" s="173"/>
      <c r="O1349" s="173"/>
      <c r="P1349" s="173"/>
      <c r="Q1349" s="173"/>
      <c r="R1349" s="173"/>
      <c r="S1349" s="173"/>
      <c r="T1349" s="173"/>
      <c r="U1349" s="173"/>
      <c r="V1349" s="173"/>
      <c r="W1349" s="173"/>
      <c r="X1349" s="173"/>
      <c r="Y1349" s="173"/>
      <c r="Z1349" s="173"/>
      <c r="AA1349" s="173"/>
      <c r="AB1349" s="173"/>
      <c r="AC1349" s="174"/>
      <c r="AE1349" s="507"/>
      <c r="AG1349" s="507"/>
      <c r="AI1349" s="507"/>
      <c r="AK1349" s="429"/>
    </row>
    <row r="1350" spans="4:37" ht="12.75" customHeight="1" outlineLevel="1">
      <c r="D1350" s="106" t="str">
        <f>'Line Items'!D990</f>
        <v>[Rolling Stock - Vehicles Line 29]</v>
      </c>
      <c r="E1350" s="89"/>
      <c r="F1350" s="107" t="str">
        <f t="shared" si="987"/>
        <v>£000/ Veh</v>
      </c>
      <c r="G1350" s="173"/>
      <c r="H1350" s="173"/>
      <c r="I1350" s="173"/>
      <c r="J1350" s="173"/>
      <c r="K1350" s="173"/>
      <c r="L1350" s="173"/>
      <c r="M1350" s="173"/>
      <c r="N1350" s="173"/>
      <c r="O1350" s="173"/>
      <c r="P1350" s="173"/>
      <c r="Q1350" s="173"/>
      <c r="R1350" s="173"/>
      <c r="S1350" s="173"/>
      <c r="T1350" s="173"/>
      <c r="U1350" s="173"/>
      <c r="V1350" s="173"/>
      <c r="W1350" s="173"/>
      <c r="X1350" s="173"/>
      <c r="Y1350" s="173"/>
      <c r="Z1350" s="173"/>
      <c r="AA1350" s="173"/>
      <c r="AB1350" s="173"/>
      <c r="AC1350" s="174"/>
      <c r="AE1350" s="507"/>
      <c r="AG1350" s="507"/>
      <c r="AI1350" s="507"/>
      <c r="AK1350" s="429"/>
    </row>
    <row r="1351" spans="4:37" ht="12.75" customHeight="1" outlineLevel="1">
      <c r="D1351" s="106" t="str">
        <f>'Line Items'!D991</f>
        <v>[Rolling Stock - Vehicles Line 30]</v>
      </c>
      <c r="E1351" s="89"/>
      <c r="F1351" s="107" t="str">
        <f t="shared" si="987"/>
        <v>£000/ Veh</v>
      </c>
      <c r="G1351" s="173"/>
      <c r="H1351" s="173"/>
      <c r="I1351" s="173"/>
      <c r="J1351" s="173"/>
      <c r="K1351" s="173"/>
      <c r="L1351" s="173"/>
      <c r="M1351" s="173"/>
      <c r="N1351" s="173"/>
      <c r="O1351" s="173"/>
      <c r="P1351" s="173"/>
      <c r="Q1351" s="173"/>
      <c r="R1351" s="173"/>
      <c r="S1351" s="173"/>
      <c r="T1351" s="173"/>
      <c r="U1351" s="173"/>
      <c r="V1351" s="173"/>
      <c r="W1351" s="173"/>
      <c r="X1351" s="173"/>
      <c r="Y1351" s="173"/>
      <c r="Z1351" s="173"/>
      <c r="AA1351" s="173"/>
      <c r="AB1351" s="173"/>
      <c r="AC1351" s="174"/>
      <c r="AE1351" s="507"/>
      <c r="AG1351" s="507"/>
      <c r="AI1351" s="507"/>
      <c r="AK1351" s="429"/>
    </row>
    <row r="1352" spans="4:37" ht="12.75" customHeight="1" outlineLevel="1">
      <c r="D1352" s="106" t="str">
        <f>'Line Items'!D992</f>
        <v>[Rolling Stock - Vehicles Line 31]</v>
      </c>
      <c r="E1352" s="89"/>
      <c r="F1352" s="107" t="str">
        <f t="shared" si="987"/>
        <v>£000/ Veh</v>
      </c>
      <c r="G1352" s="173"/>
      <c r="H1352" s="173"/>
      <c r="I1352" s="173"/>
      <c r="J1352" s="173"/>
      <c r="K1352" s="173"/>
      <c r="L1352" s="173"/>
      <c r="M1352" s="173"/>
      <c r="N1352" s="173"/>
      <c r="O1352" s="173"/>
      <c r="P1352" s="173"/>
      <c r="Q1352" s="173"/>
      <c r="R1352" s="173"/>
      <c r="S1352" s="173"/>
      <c r="T1352" s="173"/>
      <c r="U1352" s="173"/>
      <c r="V1352" s="173"/>
      <c r="W1352" s="173"/>
      <c r="X1352" s="173"/>
      <c r="Y1352" s="173"/>
      <c r="Z1352" s="173"/>
      <c r="AA1352" s="173"/>
      <c r="AB1352" s="173"/>
      <c r="AC1352" s="174"/>
      <c r="AE1352" s="507"/>
      <c r="AG1352" s="507"/>
      <c r="AI1352" s="507"/>
      <c r="AK1352" s="429"/>
    </row>
    <row r="1353" spans="4:37" ht="12.75" customHeight="1" outlineLevel="1">
      <c r="D1353" s="106" t="str">
        <f>'Line Items'!D993</f>
        <v>[Rolling Stock - Vehicles Line 32]</v>
      </c>
      <c r="E1353" s="89"/>
      <c r="F1353" s="107" t="str">
        <f t="shared" si="987"/>
        <v>£000/ Veh</v>
      </c>
      <c r="G1353" s="173"/>
      <c r="H1353" s="173"/>
      <c r="I1353" s="173"/>
      <c r="J1353" s="173"/>
      <c r="K1353" s="173"/>
      <c r="L1353" s="173"/>
      <c r="M1353" s="173"/>
      <c r="N1353" s="173"/>
      <c r="O1353" s="173"/>
      <c r="P1353" s="173"/>
      <c r="Q1353" s="173"/>
      <c r="R1353" s="173"/>
      <c r="S1353" s="173"/>
      <c r="T1353" s="173"/>
      <c r="U1353" s="173"/>
      <c r="V1353" s="173"/>
      <c r="W1353" s="173"/>
      <c r="X1353" s="173"/>
      <c r="Y1353" s="173"/>
      <c r="Z1353" s="173"/>
      <c r="AA1353" s="173"/>
      <c r="AB1353" s="173"/>
      <c r="AC1353" s="174"/>
      <c r="AE1353" s="507"/>
      <c r="AG1353" s="507"/>
      <c r="AI1353" s="507"/>
      <c r="AK1353" s="429"/>
    </row>
    <row r="1354" spans="4:37" ht="12.75" customHeight="1" outlineLevel="1">
      <c r="D1354" s="106" t="str">
        <f>'Line Items'!D994</f>
        <v>[Rolling Stock - Vehicles Line 33]</v>
      </c>
      <c r="E1354" s="89"/>
      <c r="F1354" s="107" t="str">
        <f t="shared" ref="F1354:F1380" si="988">F1289</f>
        <v>£000/ Veh</v>
      </c>
      <c r="G1354" s="173"/>
      <c r="H1354" s="173"/>
      <c r="I1354" s="173"/>
      <c r="J1354" s="173"/>
      <c r="K1354" s="173"/>
      <c r="L1354" s="173"/>
      <c r="M1354" s="173"/>
      <c r="N1354" s="173"/>
      <c r="O1354" s="173"/>
      <c r="P1354" s="173"/>
      <c r="Q1354" s="173"/>
      <c r="R1354" s="173"/>
      <c r="S1354" s="173"/>
      <c r="T1354" s="173"/>
      <c r="U1354" s="173"/>
      <c r="V1354" s="173"/>
      <c r="W1354" s="173"/>
      <c r="X1354" s="173"/>
      <c r="Y1354" s="173"/>
      <c r="Z1354" s="173"/>
      <c r="AA1354" s="173"/>
      <c r="AB1354" s="173"/>
      <c r="AC1354" s="174"/>
      <c r="AE1354" s="507"/>
      <c r="AG1354" s="507"/>
      <c r="AI1354" s="507"/>
      <c r="AK1354" s="429"/>
    </row>
    <row r="1355" spans="4:37" ht="12.75" customHeight="1" outlineLevel="1">
      <c r="D1355" s="106" t="str">
        <f>'Line Items'!D995</f>
        <v>[Rolling Stock - Vehicles Line 34]</v>
      </c>
      <c r="E1355" s="89"/>
      <c r="F1355" s="107" t="str">
        <f t="shared" si="988"/>
        <v>£000/ Veh</v>
      </c>
      <c r="G1355" s="173"/>
      <c r="H1355" s="173"/>
      <c r="I1355" s="173"/>
      <c r="J1355" s="173"/>
      <c r="K1355" s="173"/>
      <c r="L1355" s="173"/>
      <c r="M1355" s="173"/>
      <c r="N1355" s="173"/>
      <c r="O1355" s="173"/>
      <c r="P1355" s="173"/>
      <c r="Q1355" s="173"/>
      <c r="R1355" s="173"/>
      <c r="S1355" s="173"/>
      <c r="T1355" s="173"/>
      <c r="U1355" s="173"/>
      <c r="V1355" s="173"/>
      <c r="W1355" s="173"/>
      <c r="X1355" s="173"/>
      <c r="Y1355" s="173"/>
      <c r="Z1355" s="173"/>
      <c r="AA1355" s="173"/>
      <c r="AB1355" s="173"/>
      <c r="AC1355" s="174"/>
      <c r="AE1355" s="507"/>
      <c r="AG1355" s="507"/>
      <c r="AI1355" s="507"/>
      <c r="AK1355" s="429"/>
    </row>
    <row r="1356" spans="4:37" ht="12.75" customHeight="1" outlineLevel="1">
      <c r="D1356" s="106" t="str">
        <f>'Line Items'!D996</f>
        <v>[Rolling Stock - Vehicles Line 35]</v>
      </c>
      <c r="E1356" s="89"/>
      <c r="F1356" s="107" t="str">
        <f t="shared" si="988"/>
        <v>£000/ Veh</v>
      </c>
      <c r="G1356" s="173"/>
      <c r="H1356" s="173"/>
      <c r="I1356" s="173"/>
      <c r="J1356" s="173"/>
      <c r="K1356" s="173"/>
      <c r="L1356" s="173"/>
      <c r="M1356" s="173"/>
      <c r="N1356" s="173"/>
      <c r="O1356" s="173"/>
      <c r="P1356" s="173"/>
      <c r="Q1356" s="173"/>
      <c r="R1356" s="173"/>
      <c r="S1356" s="173"/>
      <c r="T1356" s="173"/>
      <c r="U1356" s="173"/>
      <c r="V1356" s="173"/>
      <c r="W1356" s="173"/>
      <c r="X1356" s="173"/>
      <c r="Y1356" s="173"/>
      <c r="Z1356" s="173"/>
      <c r="AA1356" s="173"/>
      <c r="AB1356" s="173"/>
      <c r="AC1356" s="174"/>
      <c r="AE1356" s="507"/>
      <c r="AG1356" s="507"/>
      <c r="AI1356" s="507"/>
      <c r="AK1356" s="429"/>
    </row>
    <row r="1357" spans="4:37" ht="12.75" customHeight="1" outlineLevel="1">
      <c r="D1357" s="106" t="str">
        <f>'Line Items'!D997</f>
        <v>[Rolling Stock - Vehicles Line 36]</v>
      </c>
      <c r="E1357" s="89"/>
      <c r="F1357" s="107" t="str">
        <f t="shared" si="988"/>
        <v>£000/ Veh</v>
      </c>
      <c r="G1357" s="173"/>
      <c r="H1357" s="173"/>
      <c r="I1357" s="173"/>
      <c r="J1357" s="173"/>
      <c r="K1357" s="173"/>
      <c r="L1357" s="173"/>
      <c r="M1357" s="173"/>
      <c r="N1357" s="173"/>
      <c r="O1357" s="173"/>
      <c r="P1357" s="173"/>
      <c r="Q1357" s="173"/>
      <c r="R1357" s="173"/>
      <c r="S1357" s="173"/>
      <c r="T1357" s="173"/>
      <c r="U1357" s="173"/>
      <c r="V1357" s="173"/>
      <c r="W1357" s="173"/>
      <c r="X1357" s="173"/>
      <c r="Y1357" s="173"/>
      <c r="Z1357" s="173"/>
      <c r="AA1357" s="173"/>
      <c r="AB1357" s="173"/>
      <c r="AC1357" s="174"/>
      <c r="AE1357" s="507"/>
      <c r="AG1357" s="507"/>
      <c r="AI1357" s="507"/>
      <c r="AK1357" s="429"/>
    </row>
    <row r="1358" spans="4:37" ht="12.75" customHeight="1" outlineLevel="1">
      <c r="D1358" s="106" t="str">
        <f>'Line Items'!D998</f>
        <v>[Rolling Stock - Vehicles Line 37]</v>
      </c>
      <c r="E1358" s="89"/>
      <c r="F1358" s="107" t="str">
        <f t="shared" si="988"/>
        <v>£000/ Veh</v>
      </c>
      <c r="G1358" s="173"/>
      <c r="H1358" s="173"/>
      <c r="I1358" s="173"/>
      <c r="J1358" s="173"/>
      <c r="K1358" s="173"/>
      <c r="L1358" s="173"/>
      <c r="M1358" s="173"/>
      <c r="N1358" s="173"/>
      <c r="O1358" s="173"/>
      <c r="P1358" s="173"/>
      <c r="Q1358" s="173"/>
      <c r="R1358" s="173"/>
      <c r="S1358" s="173"/>
      <c r="T1358" s="173"/>
      <c r="U1358" s="173"/>
      <c r="V1358" s="173"/>
      <c r="W1358" s="173"/>
      <c r="X1358" s="173"/>
      <c r="Y1358" s="173"/>
      <c r="Z1358" s="173"/>
      <c r="AA1358" s="173"/>
      <c r="AB1358" s="173"/>
      <c r="AC1358" s="174"/>
      <c r="AE1358" s="507"/>
      <c r="AG1358" s="507"/>
      <c r="AI1358" s="507"/>
      <c r="AK1358" s="429"/>
    </row>
    <row r="1359" spans="4:37" ht="12.75" customHeight="1" outlineLevel="1">
      <c r="D1359" s="106" t="str">
        <f>'Line Items'!D999</f>
        <v>[Rolling Stock - Vehicles Line 38]</v>
      </c>
      <c r="E1359" s="89"/>
      <c r="F1359" s="107" t="str">
        <f t="shared" si="988"/>
        <v>£000/ Veh</v>
      </c>
      <c r="G1359" s="173"/>
      <c r="H1359" s="173"/>
      <c r="I1359" s="173"/>
      <c r="J1359" s="173"/>
      <c r="K1359" s="173"/>
      <c r="L1359" s="173"/>
      <c r="M1359" s="173"/>
      <c r="N1359" s="173"/>
      <c r="O1359" s="173"/>
      <c r="P1359" s="173"/>
      <c r="Q1359" s="173"/>
      <c r="R1359" s="173"/>
      <c r="S1359" s="173"/>
      <c r="T1359" s="173"/>
      <c r="U1359" s="173"/>
      <c r="V1359" s="173"/>
      <c r="W1359" s="173"/>
      <c r="X1359" s="173"/>
      <c r="Y1359" s="173"/>
      <c r="Z1359" s="173"/>
      <c r="AA1359" s="173"/>
      <c r="AB1359" s="173"/>
      <c r="AC1359" s="174"/>
      <c r="AE1359" s="507"/>
      <c r="AG1359" s="507"/>
      <c r="AI1359" s="507"/>
      <c r="AK1359" s="429"/>
    </row>
    <row r="1360" spans="4:37" ht="12.75" customHeight="1" outlineLevel="1">
      <c r="D1360" s="106" t="str">
        <f>'Line Items'!D1000</f>
        <v>[Rolling Stock - Vehicles Line 39]</v>
      </c>
      <c r="E1360" s="89"/>
      <c r="F1360" s="107" t="str">
        <f t="shared" si="988"/>
        <v>£000/ Veh</v>
      </c>
      <c r="G1360" s="173"/>
      <c r="H1360" s="173"/>
      <c r="I1360" s="173"/>
      <c r="J1360" s="173"/>
      <c r="K1360" s="173"/>
      <c r="L1360" s="173"/>
      <c r="M1360" s="173"/>
      <c r="N1360" s="173"/>
      <c r="O1360" s="173"/>
      <c r="P1360" s="173"/>
      <c r="Q1360" s="173"/>
      <c r="R1360" s="173"/>
      <c r="S1360" s="173"/>
      <c r="T1360" s="173"/>
      <c r="U1360" s="173"/>
      <c r="V1360" s="173"/>
      <c r="W1360" s="173"/>
      <c r="X1360" s="173"/>
      <c r="Y1360" s="173"/>
      <c r="Z1360" s="173"/>
      <c r="AA1360" s="173"/>
      <c r="AB1360" s="173"/>
      <c r="AC1360" s="174"/>
      <c r="AE1360" s="507"/>
      <c r="AG1360" s="507"/>
      <c r="AI1360" s="507"/>
      <c r="AK1360" s="429"/>
    </row>
    <row r="1361" spans="4:37" ht="12.75" customHeight="1" outlineLevel="1">
      <c r="D1361" s="106" t="str">
        <f>'Line Items'!D1001</f>
        <v>[Rolling Stock - Vehicles Line 40]</v>
      </c>
      <c r="E1361" s="89"/>
      <c r="F1361" s="107" t="str">
        <f t="shared" si="988"/>
        <v>£000/ Veh</v>
      </c>
      <c r="G1361" s="173"/>
      <c r="H1361" s="173"/>
      <c r="I1361" s="173"/>
      <c r="J1361" s="173"/>
      <c r="K1361" s="173"/>
      <c r="L1361" s="173"/>
      <c r="M1361" s="173"/>
      <c r="N1361" s="173"/>
      <c r="O1361" s="173"/>
      <c r="P1361" s="173"/>
      <c r="Q1361" s="173"/>
      <c r="R1361" s="173"/>
      <c r="S1361" s="173"/>
      <c r="T1361" s="173"/>
      <c r="U1361" s="173"/>
      <c r="V1361" s="173"/>
      <c r="W1361" s="173"/>
      <c r="X1361" s="173"/>
      <c r="Y1361" s="173"/>
      <c r="Z1361" s="173"/>
      <c r="AA1361" s="173"/>
      <c r="AB1361" s="173"/>
      <c r="AC1361" s="174"/>
      <c r="AE1361" s="507"/>
      <c r="AG1361" s="507"/>
      <c r="AI1361" s="507"/>
      <c r="AK1361" s="429"/>
    </row>
    <row r="1362" spans="4:37" ht="12.75" customHeight="1" outlineLevel="1">
      <c r="D1362" s="106" t="str">
        <f>'Line Items'!D1002</f>
        <v>[Rolling Stock - Vehicles Line 41]</v>
      </c>
      <c r="E1362" s="89"/>
      <c r="F1362" s="107" t="str">
        <f t="shared" si="988"/>
        <v>£000/ Veh</v>
      </c>
      <c r="G1362" s="173"/>
      <c r="H1362" s="173"/>
      <c r="I1362" s="173"/>
      <c r="J1362" s="173"/>
      <c r="K1362" s="173"/>
      <c r="L1362" s="173"/>
      <c r="M1362" s="173"/>
      <c r="N1362" s="173"/>
      <c r="O1362" s="173"/>
      <c r="P1362" s="173"/>
      <c r="Q1362" s="173"/>
      <c r="R1362" s="173"/>
      <c r="S1362" s="173"/>
      <c r="T1362" s="173"/>
      <c r="U1362" s="173"/>
      <c r="V1362" s="173"/>
      <c r="W1362" s="173"/>
      <c r="X1362" s="173"/>
      <c r="Y1362" s="173"/>
      <c r="Z1362" s="173"/>
      <c r="AA1362" s="173"/>
      <c r="AB1362" s="173"/>
      <c r="AC1362" s="174"/>
      <c r="AE1362" s="507"/>
      <c r="AG1362" s="507"/>
      <c r="AI1362" s="507"/>
      <c r="AK1362" s="429"/>
    </row>
    <row r="1363" spans="4:37" ht="12.75" customHeight="1" outlineLevel="1">
      <c r="D1363" s="106" t="str">
        <f>'Line Items'!D1003</f>
        <v>[Rolling Stock - Vehicles Line 42]</v>
      </c>
      <c r="E1363" s="89"/>
      <c r="F1363" s="107" t="str">
        <f t="shared" si="988"/>
        <v>£000/ Veh</v>
      </c>
      <c r="G1363" s="173"/>
      <c r="H1363" s="173"/>
      <c r="I1363" s="173"/>
      <c r="J1363" s="173"/>
      <c r="K1363" s="173"/>
      <c r="L1363" s="173"/>
      <c r="M1363" s="173"/>
      <c r="N1363" s="173"/>
      <c r="O1363" s="173"/>
      <c r="P1363" s="173"/>
      <c r="Q1363" s="173"/>
      <c r="R1363" s="173"/>
      <c r="S1363" s="173"/>
      <c r="T1363" s="173"/>
      <c r="U1363" s="173"/>
      <c r="V1363" s="173"/>
      <c r="W1363" s="173"/>
      <c r="X1363" s="173"/>
      <c r="Y1363" s="173"/>
      <c r="Z1363" s="173"/>
      <c r="AA1363" s="173"/>
      <c r="AB1363" s="173"/>
      <c r="AC1363" s="174"/>
      <c r="AE1363" s="507"/>
      <c r="AG1363" s="507"/>
      <c r="AI1363" s="507"/>
      <c r="AK1363" s="429"/>
    </row>
    <row r="1364" spans="4:37" ht="12.75" customHeight="1" outlineLevel="1">
      <c r="D1364" s="106" t="str">
        <f>'Line Items'!D1004</f>
        <v>[Rolling Stock - Vehicles Line 43]</v>
      </c>
      <c r="E1364" s="89"/>
      <c r="F1364" s="107" t="str">
        <f t="shared" si="988"/>
        <v>£000/ Veh</v>
      </c>
      <c r="G1364" s="173"/>
      <c r="H1364" s="173"/>
      <c r="I1364" s="173"/>
      <c r="J1364" s="173"/>
      <c r="K1364" s="173"/>
      <c r="L1364" s="173"/>
      <c r="M1364" s="173"/>
      <c r="N1364" s="173"/>
      <c r="O1364" s="173"/>
      <c r="P1364" s="173"/>
      <c r="Q1364" s="173"/>
      <c r="R1364" s="173"/>
      <c r="S1364" s="173"/>
      <c r="T1364" s="173"/>
      <c r="U1364" s="173"/>
      <c r="V1364" s="173"/>
      <c r="W1364" s="173"/>
      <c r="X1364" s="173"/>
      <c r="Y1364" s="173"/>
      <c r="Z1364" s="173"/>
      <c r="AA1364" s="173"/>
      <c r="AB1364" s="173"/>
      <c r="AC1364" s="174"/>
      <c r="AE1364" s="507"/>
      <c r="AG1364" s="507"/>
      <c r="AI1364" s="507"/>
      <c r="AK1364" s="429"/>
    </row>
    <row r="1365" spans="4:37" ht="12.75" customHeight="1" outlineLevel="1">
      <c r="D1365" s="106" t="str">
        <f>'Line Items'!D1005</f>
        <v>[Rolling Stock - Vehicles Line 44]</v>
      </c>
      <c r="E1365" s="89"/>
      <c r="F1365" s="107" t="str">
        <f t="shared" si="988"/>
        <v>£000/ Veh</v>
      </c>
      <c r="G1365" s="173"/>
      <c r="H1365" s="173"/>
      <c r="I1365" s="173"/>
      <c r="J1365" s="173"/>
      <c r="K1365" s="173"/>
      <c r="L1365" s="173"/>
      <c r="M1365" s="173"/>
      <c r="N1365" s="173"/>
      <c r="O1365" s="173"/>
      <c r="P1365" s="173"/>
      <c r="Q1365" s="173"/>
      <c r="R1365" s="173"/>
      <c r="S1365" s="173"/>
      <c r="T1365" s="173"/>
      <c r="U1365" s="173"/>
      <c r="V1365" s="173"/>
      <c r="W1365" s="173"/>
      <c r="X1365" s="173"/>
      <c r="Y1365" s="173"/>
      <c r="Z1365" s="173"/>
      <c r="AA1365" s="173"/>
      <c r="AB1365" s="173"/>
      <c r="AC1365" s="174"/>
      <c r="AE1365" s="507"/>
      <c r="AG1365" s="507"/>
      <c r="AI1365" s="507"/>
      <c r="AK1365" s="429"/>
    </row>
    <row r="1366" spans="4:37" ht="12.75" customHeight="1" outlineLevel="1">
      <c r="D1366" s="106" t="str">
        <f>'Line Items'!D1006</f>
        <v>[Rolling Stock - Vehicles Line 45]</v>
      </c>
      <c r="E1366" s="89"/>
      <c r="F1366" s="107" t="str">
        <f t="shared" si="988"/>
        <v>£000/ Veh</v>
      </c>
      <c r="G1366" s="173"/>
      <c r="H1366" s="173"/>
      <c r="I1366" s="173"/>
      <c r="J1366" s="173"/>
      <c r="K1366" s="173"/>
      <c r="L1366" s="173"/>
      <c r="M1366" s="173"/>
      <c r="N1366" s="173"/>
      <c r="O1366" s="173"/>
      <c r="P1366" s="173"/>
      <c r="Q1366" s="173"/>
      <c r="R1366" s="173"/>
      <c r="S1366" s="173"/>
      <c r="T1366" s="173"/>
      <c r="U1366" s="173"/>
      <c r="V1366" s="173"/>
      <c r="W1366" s="173"/>
      <c r="X1366" s="173"/>
      <c r="Y1366" s="173"/>
      <c r="Z1366" s="173"/>
      <c r="AA1366" s="173"/>
      <c r="AB1366" s="173"/>
      <c r="AC1366" s="174"/>
      <c r="AE1366" s="507"/>
      <c r="AG1366" s="507"/>
      <c r="AI1366" s="507"/>
      <c r="AK1366" s="429"/>
    </row>
    <row r="1367" spans="4:37" ht="12.75" customHeight="1" outlineLevel="1">
      <c r="D1367" s="106" t="str">
        <f>'Line Items'!D1007</f>
        <v>[Rolling Stock - Vehicles Line 46]</v>
      </c>
      <c r="E1367" s="89"/>
      <c r="F1367" s="107" t="str">
        <f t="shared" si="988"/>
        <v>£000/ Veh</v>
      </c>
      <c r="G1367" s="173"/>
      <c r="H1367" s="173"/>
      <c r="I1367" s="173"/>
      <c r="J1367" s="173"/>
      <c r="K1367" s="173"/>
      <c r="L1367" s="173"/>
      <c r="M1367" s="173"/>
      <c r="N1367" s="173"/>
      <c r="O1367" s="173"/>
      <c r="P1367" s="173"/>
      <c r="Q1367" s="173"/>
      <c r="R1367" s="173"/>
      <c r="S1367" s="173"/>
      <c r="T1367" s="173"/>
      <c r="U1367" s="173"/>
      <c r="V1367" s="173"/>
      <c r="W1367" s="173"/>
      <c r="X1367" s="173"/>
      <c r="Y1367" s="173"/>
      <c r="Z1367" s="173"/>
      <c r="AA1367" s="173"/>
      <c r="AB1367" s="173"/>
      <c r="AC1367" s="174"/>
      <c r="AE1367" s="507"/>
      <c r="AG1367" s="507"/>
      <c r="AI1367" s="507"/>
      <c r="AK1367" s="429"/>
    </row>
    <row r="1368" spans="4:37" ht="12.75" customHeight="1" outlineLevel="1">
      <c r="D1368" s="106" t="str">
        <f>'Line Items'!D1008</f>
        <v>[Rolling Stock - Vehicles Line 47]</v>
      </c>
      <c r="E1368" s="89"/>
      <c r="F1368" s="107" t="str">
        <f t="shared" si="988"/>
        <v>£000/ Veh</v>
      </c>
      <c r="G1368" s="173"/>
      <c r="H1368" s="173"/>
      <c r="I1368" s="173"/>
      <c r="J1368" s="173"/>
      <c r="K1368" s="173"/>
      <c r="L1368" s="173"/>
      <c r="M1368" s="173"/>
      <c r="N1368" s="173"/>
      <c r="O1368" s="173"/>
      <c r="P1368" s="173"/>
      <c r="Q1368" s="173"/>
      <c r="R1368" s="173"/>
      <c r="S1368" s="173"/>
      <c r="T1368" s="173"/>
      <c r="U1368" s="173"/>
      <c r="V1368" s="173"/>
      <c r="W1368" s="173"/>
      <c r="X1368" s="173"/>
      <c r="Y1368" s="173"/>
      <c r="Z1368" s="173"/>
      <c r="AA1368" s="173"/>
      <c r="AB1368" s="173"/>
      <c r="AC1368" s="174"/>
      <c r="AE1368" s="507"/>
      <c r="AG1368" s="507"/>
      <c r="AI1368" s="507"/>
      <c r="AK1368" s="429"/>
    </row>
    <row r="1369" spans="4:37" ht="12.75" customHeight="1" outlineLevel="1">
      <c r="D1369" s="106" t="str">
        <f>'Line Items'!D1009</f>
        <v>[Rolling Stock - Vehicles Line 48]</v>
      </c>
      <c r="E1369" s="89"/>
      <c r="F1369" s="107" t="str">
        <f t="shared" si="988"/>
        <v>£000/ Veh</v>
      </c>
      <c r="G1369" s="173"/>
      <c r="H1369" s="173"/>
      <c r="I1369" s="173"/>
      <c r="J1369" s="173"/>
      <c r="K1369" s="173"/>
      <c r="L1369" s="173"/>
      <c r="M1369" s="173"/>
      <c r="N1369" s="173"/>
      <c r="O1369" s="173"/>
      <c r="P1369" s="173"/>
      <c r="Q1369" s="173"/>
      <c r="R1369" s="173"/>
      <c r="S1369" s="173"/>
      <c r="T1369" s="173"/>
      <c r="U1369" s="173"/>
      <c r="V1369" s="173"/>
      <c r="W1369" s="173"/>
      <c r="X1369" s="173"/>
      <c r="Y1369" s="173"/>
      <c r="Z1369" s="173"/>
      <c r="AA1369" s="173"/>
      <c r="AB1369" s="173"/>
      <c r="AC1369" s="174"/>
      <c r="AE1369" s="507"/>
      <c r="AG1369" s="507"/>
      <c r="AI1369" s="507"/>
      <c r="AK1369" s="429"/>
    </row>
    <row r="1370" spans="4:37" ht="12.75" customHeight="1" outlineLevel="1">
      <c r="D1370" s="106" t="str">
        <f>'Line Items'!D1010</f>
        <v>[Rolling Stock - Vehicles Line 49]</v>
      </c>
      <c r="E1370" s="89"/>
      <c r="F1370" s="107" t="str">
        <f t="shared" si="988"/>
        <v>£000/ Veh</v>
      </c>
      <c r="G1370" s="173"/>
      <c r="H1370" s="173"/>
      <c r="I1370" s="173"/>
      <c r="J1370" s="173"/>
      <c r="K1370" s="173"/>
      <c r="L1370" s="173"/>
      <c r="M1370" s="173"/>
      <c r="N1370" s="173"/>
      <c r="O1370" s="173"/>
      <c r="P1370" s="173"/>
      <c r="Q1370" s="173"/>
      <c r="R1370" s="173"/>
      <c r="S1370" s="173"/>
      <c r="T1370" s="173"/>
      <c r="U1370" s="173"/>
      <c r="V1370" s="173"/>
      <c r="W1370" s="173"/>
      <c r="X1370" s="173"/>
      <c r="Y1370" s="173"/>
      <c r="Z1370" s="173"/>
      <c r="AA1370" s="173"/>
      <c r="AB1370" s="173"/>
      <c r="AC1370" s="174"/>
      <c r="AE1370" s="507"/>
      <c r="AG1370" s="507"/>
      <c r="AI1370" s="507"/>
      <c r="AK1370" s="429"/>
    </row>
    <row r="1371" spans="4:37" ht="12.75" customHeight="1" outlineLevel="1">
      <c r="D1371" s="106" t="str">
        <f>'Line Items'!D1011</f>
        <v>[Rolling Stock - Vehicles Line 50]</v>
      </c>
      <c r="E1371" s="89"/>
      <c r="F1371" s="107" t="str">
        <f t="shared" si="988"/>
        <v>£000/ Veh</v>
      </c>
      <c r="G1371" s="173"/>
      <c r="H1371" s="173"/>
      <c r="I1371" s="173"/>
      <c r="J1371" s="173"/>
      <c r="K1371" s="173"/>
      <c r="L1371" s="173"/>
      <c r="M1371" s="173"/>
      <c r="N1371" s="173"/>
      <c r="O1371" s="173"/>
      <c r="P1371" s="173"/>
      <c r="Q1371" s="173"/>
      <c r="R1371" s="173"/>
      <c r="S1371" s="173"/>
      <c r="T1371" s="173"/>
      <c r="U1371" s="173"/>
      <c r="V1371" s="173"/>
      <c r="W1371" s="173"/>
      <c r="X1371" s="173"/>
      <c r="Y1371" s="173"/>
      <c r="Z1371" s="173"/>
      <c r="AA1371" s="173"/>
      <c r="AB1371" s="173"/>
      <c r="AC1371" s="174"/>
      <c r="AE1371" s="507"/>
      <c r="AG1371" s="507"/>
      <c r="AI1371" s="507"/>
      <c r="AK1371" s="429"/>
    </row>
    <row r="1372" spans="4:37" ht="12.75" customHeight="1" outlineLevel="1">
      <c r="D1372" s="106" t="str">
        <f>'Line Items'!D1012</f>
        <v>[Rolling Stock - Vehicles Line 51]</v>
      </c>
      <c r="E1372" s="89"/>
      <c r="F1372" s="107" t="str">
        <f t="shared" si="988"/>
        <v>£000/ Veh</v>
      </c>
      <c r="G1372" s="173"/>
      <c r="H1372" s="173"/>
      <c r="I1372" s="173"/>
      <c r="J1372" s="173"/>
      <c r="K1372" s="173"/>
      <c r="L1372" s="173"/>
      <c r="M1372" s="173"/>
      <c r="N1372" s="173"/>
      <c r="O1372" s="173"/>
      <c r="P1372" s="173"/>
      <c r="Q1372" s="173"/>
      <c r="R1372" s="173"/>
      <c r="S1372" s="173"/>
      <c r="T1372" s="173"/>
      <c r="U1372" s="173"/>
      <c r="V1372" s="173"/>
      <c r="W1372" s="173"/>
      <c r="X1372" s="173"/>
      <c r="Y1372" s="173"/>
      <c r="Z1372" s="173"/>
      <c r="AA1372" s="173"/>
      <c r="AB1372" s="173"/>
      <c r="AC1372" s="174"/>
      <c r="AE1372" s="507"/>
      <c r="AG1372" s="507"/>
      <c r="AI1372" s="507"/>
      <c r="AK1372" s="429"/>
    </row>
    <row r="1373" spans="4:37" ht="12.75" customHeight="1" outlineLevel="1">
      <c r="D1373" s="106" t="str">
        <f>'Line Items'!D1013</f>
        <v>[Rolling Stock - Vehicles Line 52]</v>
      </c>
      <c r="E1373" s="89"/>
      <c r="F1373" s="107" t="str">
        <f t="shared" si="988"/>
        <v>£000/ Veh</v>
      </c>
      <c r="G1373" s="173"/>
      <c r="H1373" s="173"/>
      <c r="I1373" s="173"/>
      <c r="J1373" s="173"/>
      <c r="K1373" s="173"/>
      <c r="L1373" s="173"/>
      <c r="M1373" s="173"/>
      <c r="N1373" s="173"/>
      <c r="O1373" s="173"/>
      <c r="P1373" s="173"/>
      <c r="Q1373" s="173"/>
      <c r="R1373" s="173"/>
      <c r="S1373" s="173"/>
      <c r="T1373" s="173"/>
      <c r="U1373" s="173"/>
      <c r="V1373" s="173"/>
      <c r="W1373" s="173"/>
      <c r="X1373" s="173"/>
      <c r="Y1373" s="173"/>
      <c r="Z1373" s="173"/>
      <c r="AA1373" s="173"/>
      <c r="AB1373" s="173"/>
      <c r="AC1373" s="174"/>
      <c r="AE1373" s="507"/>
      <c r="AG1373" s="507"/>
      <c r="AI1373" s="507"/>
      <c r="AK1373" s="429"/>
    </row>
    <row r="1374" spans="4:37" ht="12.75" customHeight="1" outlineLevel="1">
      <c r="D1374" s="106" t="str">
        <f>'Line Items'!D1014</f>
        <v>[Rolling Stock - Vehicles Line 53]</v>
      </c>
      <c r="E1374" s="89"/>
      <c r="F1374" s="107" t="str">
        <f t="shared" si="988"/>
        <v>£000/ Veh</v>
      </c>
      <c r="G1374" s="173"/>
      <c r="H1374" s="173"/>
      <c r="I1374" s="173"/>
      <c r="J1374" s="173"/>
      <c r="K1374" s="173"/>
      <c r="L1374" s="173"/>
      <c r="M1374" s="173"/>
      <c r="N1374" s="173"/>
      <c r="O1374" s="173"/>
      <c r="P1374" s="173"/>
      <c r="Q1374" s="173"/>
      <c r="R1374" s="173"/>
      <c r="S1374" s="173"/>
      <c r="T1374" s="173"/>
      <c r="U1374" s="173"/>
      <c r="V1374" s="173"/>
      <c r="W1374" s="173"/>
      <c r="X1374" s="173"/>
      <c r="Y1374" s="173"/>
      <c r="Z1374" s="173"/>
      <c r="AA1374" s="173"/>
      <c r="AB1374" s="173"/>
      <c r="AC1374" s="174"/>
      <c r="AE1374" s="507"/>
      <c r="AG1374" s="507"/>
      <c r="AI1374" s="507"/>
      <c r="AK1374" s="429"/>
    </row>
    <row r="1375" spans="4:37" ht="12.75" customHeight="1" outlineLevel="1">
      <c r="D1375" s="106" t="str">
        <f>'Line Items'!D1015</f>
        <v>[Rolling Stock - Vehicles Line 54]</v>
      </c>
      <c r="E1375" s="89"/>
      <c r="F1375" s="107" t="str">
        <f t="shared" si="988"/>
        <v>£000/ Veh</v>
      </c>
      <c r="G1375" s="173"/>
      <c r="H1375" s="173"/>
      <c r="I1375" s="173"/>
      <c r="J1375" s="173"/>
      <c r="K1375" s="173"/>
      <c r="L1375" s="173"/>
      <c r="M1375" s="173"/>
      <c r="N1375" s="173"/>
      <c r="O1375" s="173"/>
      <c r="P1375" s="173"/>
      <c r="Q1375" s="173"/>
      <c r="R1375" s="173"/>
      <c r="S1375" s="173"/>
      <c r="T1375" s="173"/>
      <c r="U1375" s="173"/>
      <c r="V1375" s="173"/>
      <c r="W1375" s="173"/>
      <c r="X1375" s="173"/>
      <c r="Y1375" s="173"/>
      <c r="Z1375" s="173"/>
      <c r="AA1375" s="173"/>
      <c r="AB1375" s="173"/>
      <c r="AC1375" s="174"/>
      <c r="AE1375" s="507"/>
      <c r="AG1375" s="507"/>
      <c r="AI1375" s="507"/>
      <c r="AK1375" s="429"/>
    </row>
    <row r="1376" spans="4:37" ht="12.75" customHeight="1" outlineLevel="1">
      <c r="D1376" s="106" t="str">
        <f>'Line Items'!D1016</f>
        <v>[Rolling Stock - Vehicles Line 55]</v>
      </c>
      <c r="E1376" s="89"/>
      <c r="F1376" s="107" t="str">
        <f t="shared" si="988"/>
        <v>£000/ Veh</v>
      </c>
      <c r="G1376" s="173"/>
      <c r="H1376" s="173"/>
      <c r="I1376" s="173"/>
      <c r="J1376" s="173"/>
      <c r="K1376" s="173"/>
      <c r="L1376" s="173"/>
      <c r="M1376" s="173"/>
      <c r="N1376" s="173"/>
      <c r="O1376" s="173"/>
      <c r="P1376" s="173"/>
      <c r="Q1376" s="173"/>
      <c r="R1376" s="173"/>
      <c r="S1376" s="173"/>
      <c r="T1376" s="173"/>
      <c r="U1376" s="173"/>
      <c r="V1376" s="173"/>
      <c r="W1376" s="173"/>
      <c r="X1376" s="173"/>
      <c r="Y1376" s="173"/>
      <c r="Z1376" s="173"/>
      <c r="AA1376" s="173"/>
      <c r="AB1376" s="173"/>
      <c r="AC1376" s="174"/>
      <c r="AE1376" s="507"/>
      <c r="AG1376" s="507"/>
      <c r="AI1376" s="507"/>
      <c r="AK1376" s="429"/>
    </row>
    <row r="1377" spans="2:37" ht="12.75" customHeight="1" outlineLevel="1">
      <c r="D1377" s="106" t="str">
        <f>'Line Items'!D1017</f>
        <v>[Rolling Stock - Vehicles Line 56]</v>
      </c>
      <c r="E1377" s="89"/>
      <c r="F1377" s="107" t="str">
        <f t="shared" si="988"/>
        <v>£000/ Veh</v>
      </c>
      <c r="G1377" s="173"/>
      <c r="H1377" s="173"/>
      <c r="I1377" s="173"/>
      <c r="J1377" s="173"/>
      <c r="K1377" s="173"/>
      <c r="L1377" s="173"/>
      <c r="M1377" s="173"/>
      <c r="N1377" s="173"/>
      <c r="O1377" s="173"/>
      <c r="P1377" s="173"/>
      <c r="Q1377" s="173"/>
      <c r="R1377" s="173"/>
      <c r="S1377" s="173"/>
      <c r="T1377" s="173"/>
      <c r="U1377" s="173"/>
      <c r="V1377" s="173"/>
      <c r="W1377" s="173"/>
      <c r="X1377" s="173"/>
      <c r="Y1377" s="173"/>
      <c r="Z1377" s="173"/>
      <c r="AA1377" s="173"/>
      <c r="AB1377" s="173"/>
      <c r="AC1377" s="174"/>
      <c r="AE1377" s="507"/>
      <c r="AG1377" s="507"/>
      <c r="AI1377" s="507"/>
      <c r="AK1377" s="429"/>
    </row>
    <row r="1378" spans="2:37" ht="12.75" customHeight="1" outlineLevel="1">
      <c r="D1378" s="106" t="str">
        <f>'Line Items'!D1018</f>
        <v>[Rolling Stock - Vehicles Line 57]</v>
      </c>
      <c r="E1378" s="89"/>
      <c r="F1378" s="107" t="str">
        <f t="shared" si="988"/>
        <v>£000/ Veh</v>
      </c>
      <c r="G1378" s="173"/>
      <c r="H1378" s="173"/>
      <c r="I1378" s="173"/>
      <c r="J1378" s="173"/>
      <c r="K1378" s="173"/>
      <c r="L1378" s="173"/>
      <c r="M1378" s="173"/>
      <c r="N1378" s="173"/>
      <c r="O1378" s="173"/>
      <c r="P1378" s="173"/>
      <c r="Q1378" s="173"/>
      <c r="R1378" s="173"/>
      <c r="S1378" s="173"/>
      <c r="T1378" s="173"/>
      <c r="U1378" s="173"/>
      <c r="V1378" s="173"/>
      <c r="W1378" s="173"/>
      <c r="X1378" s="173"/>
      <c r="Y1378" s="173"/>
      <c r="Z1378" s="173"/>
      <c r="AA1378" s="173"/>
      <c r="AB1378" s="173"/>
      <c r="AC1378" s="174"/>
      <c r="AE1378" s="507"/>
      <c r="AG1378" s="507"/>
      <c r="AI1378" s="507"/>
      <c r="AK1378" s="429"/>
    </row>
    <row r="1379" spans="2:37" ht="12.75" customHeight="1" outlineLevel="1">
      <c r="D1379" s="106" t="str">
        <f>'Line Items'!D1019</f>
        <v>[Rolling Stock - Vehicles Line 58]</v>
      </c>
      <c r="E1379" s="89"/>
      <c r="F1379" s="107" t="str">
        <f t="shared" si="988"/>
        <v>£000/ Veh</v>
      </c>
      <c r="G1379" s="173"/>
      <c r="H1379" s="173"/>
      <c r="I1379" s="173"/>
      <c r="J1379" s="173"/>
      <c r="K1379" s="173"/>
      <c r="L1379" s="173"/>
      <c r="M1379" s="173"/>
      <c r="N1379" s="173"/>
      <c r="O1379" s="173"/>
      <c r="P1379" s="173"/>
      <c r="Q1379" s="173"/>
      <c r="R1379" s="173"/>
      <c r="S1379" s="173"/>
      <c r="T1379" s="173"/>
      <c r="U1379" s="173"/>
      <c r="V1379" s="173"/>
      <c r="W1379" s="173"/>
      <c r="X1379" s="173"/>
      <c r="Y1379" s="173"/>
      <c r="Z1379" s="173"/>
      <c r="AA1379" s="173"/>
      <c r="AB1379" s="173"/>
      <c r="AC1379" s="174"/>
      <c r="AE1379" s="507"/>
      <c r="AG1379" s="507"/>
      <c r="AI1379" s="507"/>
      <c r="AK1379" s="429"/>
    </row>
    <row r="1380" spans="2:37" ht="12.75" customHeight="1" outlineLevel="1">
      <c r="D1380" s="106" t="str">
        <f>'Line Items'!D1020</f>
        <v>[Rolling Stock - Vehicles Line 59]</v>
      </c>
      <c r="E1380" s="89"/>
      <c r="F1380" s="107" t="str">
        <f t="shared" si="988"/>
        <v>£000/ Veh</v>
      </c>
      <c r="G1380" s="173"/>
      <c r="H1380" s="173"/>
      <c r="I1380" s="173"/>
      <c r="J1380" s="173"/>
      <c r="K1380" s="173"/>
      <c r="L1380" s="173"/>
      <c r="M1380" s="173"/>
      <c r="N1380" s="173"/>
      <c r="O1380" s="173"/>
      <c r="P1380" s="173"/>
      <c r="Q1380" s="173"/>
      <c r="R1380" s="173"/>
      <c r="S1380" s="173"/>
      <c r="T1380" s="173"/>
      <c r="U1380" s="173"/>
      <c r="V1380" s="173"/>
      <c r="W1380" s="173"/>
      <c r="X1380" s="173"/>
      <c r="Y1380" s="173"/>
      <c r="Z1380" s="173"/>
      <c r="AA1380" s="173"/>
      <c r="AB1380" s="173"/>
      <c r="AC1380" s="174"/>
      <c r="AE1380" s="507"/>
      <c r="AG1380" s="507"/>
      <c r="AI1380" s="507"/>
      <c r="AK1380" s="429"/>
    </row>
    <row r="1381" spans="2:37" ht="12.75" customHeight="1" outlineLevel="1">
      <c r="D1381" s="117" t="str">
        <f>'Line Items'!D1021</f>
        <v>[Rolling Stock - Vehicles Line 60]</v>
      </c>
      <c r="E1381" s="175"/>
      <c r="F1381" s="118" t="str">
        <f>F1380</f>
        <v>£000/ Veh</v>
      </c>
      <c r="G1381" s="176"/>
      <c r="H1381" s="176"/>
      <c r="I1381" s="176"/>
      <c r="J1381" s="176"/>
      <c r="K1381" s="176"/>
      <c r="L1381" s="176"/>
      <c r="M1381" s="176"/>
      <c r="N1381" s="176"/>
      <c r="O1381" s="176"/>
      <c r="P1381" s="176"/>
      <c r="Q1381" s="176"/>
      <c r="R1381" s="176"/>
      <c r="S1381" s="176"/>
      <c r="T1381" s="176"/>
      <c r="U1381" s="176"/>
      <c r="V1381" s="176"/>
      <c r="W1381" s="176"/>
      <c r="X1381" s="176"/>
      <c r="Y1381" s="176"/>
      <c r="Z1381" s="176"/>
      <c r="AA1381" s="176"/>
      <c r="AB1381" s="176"/>
      <c r="AC1381" s="177"/>
      <c r="AE1381" s="508"/>
      <c r="AG1381" s="508"/>
      <c r="AI1381" s="508"/>
      <c r="AK1381" s="430"/>
    </row>
    <row r="1382" spans="2:37" ht="12.75" customHeight="1" outlineLevel="1">
      <c r="G1382" s="90"/>
      <c r="H1382" s="90"/>
      <c r="I1382" s="90"/>
      <c r="J1382" s="90"/>
      <c r="K1382" s="90"/>
      <c r="L1382" s="90"/>
      <c r="M1382" s="90"/>
      <c r="N1382" s="90"/>
      <c r="O1382" s="90"/>
      <c r="P1382" s="90"/>
      <c r="Q1382" s="90"/>
      <c r="R1382" s="90"/>
      <c r="S1382" s="90"/>
      <c r="T1382" s="90"/>
      <c r="U1382" s="90"/>
      <c r="V1382" s="90"/>
      <c r="W1382" s="90"/>
      <c r="X1382" s="90"/>
      <c r="Y1382" s="90"/>
      <c r="Z1382" s="90"/>
      <c r="AA1382" s="90"/>
      <c r="AB1382" s="90"/>
      <c r="AC1382" s="90"/>
      <c r="AE1382" s="90"/>
      <c r="AG1382" s="90"/>
      <c r="AI1382" s="90"/>
      <c r="AK1382" s="431"/>
    </row>
    <row r="1383" spans="2:37" ht="12.75" customHeight="1" outlineLevel="1">
      <c r="D1383" s="216" t="str">
        <f>"Average "&amp;B1320</f>
        <v>Average Heavy Maintenance Reserve per vehicle</v>
      </c>
      <c r="E1383" s="217"/>
      <c r="F1383" s="218" t="str">
        <f>F1381</f>
        <v>£000/ Veh</v>
      </c>
      <c r="G1383" s="219">
        <f t="shared" ref="G1383:AB1383" si="989">IF(G$79=0,0,SUMPRODUCT(G$18:G$77,G1322:G1381)/G$79)</f>
        <v>0</v>
      </c>
      <c r="H1383" s="219">
        <f t="shared" si="989"/>
        <v>0</v>
      </c>
      <c r="I1383" s="219">
        <f t="shared" si="989"/>
        <v>0</v>
      </c>
      <c r="J1383" s="219">
        <f t="shared" si="989"/>
        <v>0</v>
      </c>
      <c r="K1383" s="219">
        <f t="shared" si="989"/>
        <v>0</v>
      </c>
      <c r="L1383" s="219">
        <f t="shared" si="989"/>
        <v>0</v>
      </c>
      <c r="M1383" s="219">
        <f t="shared" si="989"/>
        <v>0</v>
      </c>
      <c r="N1383" s="219">
        <f t="shared" si="989"/>
        <v>0</v>
      </c>
      <c r="O1383" s="219">
        <f t="shared" si="989"/>
        <v>0</v>
      </c>
      <c r="P1383" s="219">
        <f t="shared" si="989"/>
        <v>0</v>
      </c>
      <c r="Q1383" s="219">
        <f t="shared" si="989"/>
        <v>0</v>
      </c>
      <c r="R1383" s="219">
        <f t="shared" si="989"/>
        <v>0</v>
      </c>
      <c r="S1383" s="219">
        <f t="shared" si="989"/>
        <v>0</v>
      </c>
      <c r="T1383" s="219">
        <f t="shared" si="989"/>
        <v>0</v>
      </c>
      <c r="U1383" s="219">
        <f t="shared" si="989"/>
        <v>0</v>
      </c>
      <c r="V1383" s="219">
        <f t="shared" si="989"/>
        <v>0</v>
      </c>
      <c r="W1383" s="219">
        <f t="shared" si="989"/>
        <v>0</v>
      </c>
      <c r="X1383" s="219">
        <f t="shared" si="989"/>
        <v>0</v>
      </c>
      <c r="Y1383" s="219">
        <f t="shared" si="989"/>
        <v>0</v>
      </c>
      <c r="Z1383" s="219">
        <f t="shared" si="989"/>
        <v>0</v>
      </c>
      <c r="AA1383" s="219">
        <f t="shared" si="989"/>
        <v>0</v>
      </c>
      <c r="AB1383" s="219">
        <f t="shared" si="989"/>
        <v>0</v>
      </c>
      <c r="AC1383" s="220">
        <f t="shared" ref="AC1383" si="990">IF(AC$79=0,0,SUMPRODUCT(AC$18:AC$77,AC1322:AC1381)/AC$79)</f>
        <v>0</v>
      </c>
      <c r="AE1383" s="509">
        <f t="shared" ref="AE1383:AG1383" si="991">IF(AE$79=0,0,SUMPRODUCT(AE$18:AE$77,AE1322:AE1381)/AE$79)</f>
        <v>0</v>
      </c>
      <c r="AG1383" s="509">
        <f t="shared" si="991"/>
        <v>0</v>
      </c>
      <c r="AI1383" s="509">
        <f t="shared" ref="AI1383" si="992">IF(AI$79=0,0,SUMPRODUCT(AI$18:AI$77,AI1322:AI1381)/AI$79)</f>
        <v>0</v>
      </c>
      <c r="AK1383" s="858"/>
    </row>
    <row r="1384" spans="2:37">
      <c r="G1384" s="90"/>
      <c r="H1384" s="90"/>
      <c r="I1384" s="90"/>
      <c r="J1384" s="90"/>
      <c r="K1384" s="90"/>
      <c r="L1384" s="90"/>
      <c r="M1384" s="90"/>
      <c r="N1384" s="90"/>
      <c r="O1384" s="90"/>
      <c r="P1384" s="90"/>
      <c r="Q1384" s="90"/>
      <c r="R1384" s="90"/>
      <c r="S1384" s="90"/>
      <c r="T1384" s="90"/>
      <c r="U1384" s="90"/>
      <c r="V1384" s="90"/>
      <c r="W1384" s="90"/>
      <c r="X1384" s="90"/>
      <c r="Y1384" s="90"/>
      <c r="Z1384" s="90"/>
      <c r="AA1384" s="90"/>
      <c r="AB1384" s="90"/>
      <c r="AC1384" s="90"/>
      <c r="AE1384" s="90"/>
      <c r="AG1384" s="90"/>
      <c r="AI1384" s="90"/>
      <c r="AK1384" s="431"/>
    </row>
    <row r="1385" spans="2:37">
      <c r="B1385" s="15" t="s">
        <v>486</v>
      </c>
      <c r="C1385" s="15"/>
      <c r="D1385" s="170"/>
      <c r="E1385" s="170"/>
      <c r="F1385" s="15"/>
      <c r="G1385" s="184"/>
      <c r="H1385" s="184"/>
      <c r="I1385" s="184"/>
      <c r="J1385" s="184"/>
      <c r="K1385" s="184"/>
      <c r="L1385" s="184"/>
      <c r="M1385" s="184"/>
      <c r="N1385" s="184"/>
      <c r="O1385" s="184"/>
      <c r="P1385" s="184"/>
      <c r="Q1385" s="184"/>
      <c r="R1385" s="184"/>
      <c r="S1385" s="184"/>
      <c r="T1385" s="184"/>
      <c r="U1385" s="184"/>
      <c r="V1385" s="184"/>
      <c r="W1385" s="184"/>
      <c r="X1385" s="184"/>
      <c r="Y1385" s="184"/>
      <c r="Z1385" s="184"/>
      <c r="AA1385" s="184"/>
      <c r="AB1385" s="184"/>
      <c r="AC1385" s="184"/>
      <c r="AD1385" s="15"/>
      <c r="AE1385" s="184"/>
      <c r="AF1385" s="15"/>
      <c r="AG1385" s="184"/>
      <c r="AH1385" s="15"/>
      <c r="AI1385" s="184"/>
      <c r="AJ1385" s="15"/>
      <c r="AK1385" s="432"/>
    </row>
    <row r="1386" spans="2:37" ht="12.75" customHeight="1" outlineLevel="1">
      <c r="G1386" s="90"/>
      <c r="H1386" s="90"/>
      <c r="I1386" s="90"/>
      <c r="J1386" s="90"/>
      <c r="K1386" s="90"/>
      <c r="L1386" s="90"/>
      <c r="M1386" s="90"/>
      <c r="N1386" s="90"/>
      <c r="O1386" s="90"/>
      <c r="P1386" s="90"/>
      <c r="Q1386" s="90"/>
      <c r="R1386" s="90"/>
      <c r="S1386" s="90"/>
      <c r="T1386" s="90"/>
      <c r="U1386" s="90"/>
      <c r="V1386" s="90"/>
      <c r="W1386" s="90"/>
      <c r="X1386" s="90"/>
      <c r="Y1386" s="90"/>
      <c r="Z1386" s="90"/>
      <c r="AA1386" s="90"/>
      <c r="AB1386" s="90"/>
      <c r="AC1386" s="90"/>
      <c r="AE1386" s="90"/>
      <c r="AG1386" s="90"/>
      <c r="AI1386" s="90"/>
      <c r="AK1386" s="431"/>
    </row>
    <row r="1387" spans="2:37" ht="12.75" customHeight="1" outlineLevel="1">
      <c r="D1387" s="100" t="str">
        <f>'Line Items'!D962</f>
        <v>ME202 - DMU - Class 150/1 Angel</v>
      </c>
      <c r="E1387" s="85"/>
      <c r="F1387" s="101" t="str">
        <f>F1322</f>
        <v>£000/ Veh</v>
      </c>
      <c r="G1387" s="171"/>
      <c r="H1387" s="171"/>
      <c r="I1387" s="171"/>
      <c r="J1387" s="171"/>
      <c r="K1387" s="171"/>
      <c r="L1387" s="171"/>
      <c r="M1387" s="171"/>
      <c r="N1387" s="171"/>
      <c r="O1387" s="171"/>
      <c r="P1387" s="171"/>
      <c r="Q1387" s="171"/>
      <c r="R1387" s="171"/>
      <c r="S1387" s="171"/>
      <c r="T1387" s="171"/>
      <c r="U1387" s="171"/>
      <c r="V1387" s="171"/>
      <c r="W1387" s="171"/>
      <c r="X1387" s="171"/>
      <c r="Y1387" s="171"/>
      <c r="Z1387" s="171"/>
      <c r="AA1387" s="171"/>
      <c r="AB1387" s="171"/>
      <c r="AC1387" s="185"/>
      <c r="AE1387" s="511"/>
      <c r="AG1387" s="511"/>
      <c r="AI1387" s="511"/>
      <c r="AK1387" s="427"/>
    </row>
    <row r="1388" spans="2:37" ht="12.75" customHeight="1" outlineLevel="1">
      <c r="D1388" s="106" t="str">
        <f>'Line Items'!D963</f>
        <v>ME203 - DMU - Class 153/1 Porterbrook</v>
      </c>
      <c r="E1388" s="89"/>
      <c r="F1388" s="107" t="str">
        <f t="shared" ref="F1388:F1445" si="993">F1387</f>
        <v>£000/ Veh</v>
      </c>
      <c r="G1388" s="173"/>
      <c r="H1388" s="173"/>
      <c r="I1388" s="173"/>
      <c r="J1388" s="173"/>
      <c r="K1388" s="173"/>
      <c r="L1388" s="173"/>
      <c r="M1388" s="173"/>
      <c r="N1388" s="173"/>
      <c r="O1388" s="173"/>
      <c r="P1388" s="173"/>
      <c r="Q1388" s="173"/>
      <c r="R1388" s="173"/>
      <c r="S1388" s="173"/>
      <c r="T1388" s="173"/>
      <c r="U1388" s="173"/>
      <c r="V1388" s="173"/>
      <c r="W1388" s="173"/>
      <c r="X1388" s="173"/>
      <c r="Y1388" s="173"/>
      <c r="Z1388" s="173"/>
      <c r="AA1388" s="173"/>
      <c r="AB1388" s="173"/>
      <c r="AC1388" s="174"/>
      <c r="AE1388" s="507"/>
      <c r="AG1388" s="507"/>
      <c r="AI1388" s="507"/>
      <c r="AK1388" s="429"/>
    </row>
    <row r="1389" spans="2:37" ht="12.75" customHeight="1" outlineLevel="1">
      <c r="D1389" s="106" t="str">
        <f>'Line Items'!D964</f>
        <v>ME206 - DMU - Class 170/5 Porterbrook</v>
      </c>
      <c r="E1389" s="89"/>
      <c r="F1389" s="107" t="str">
        <f t="shared" si="993"/>
        <v>£000/ Veh</v>
      </c>
      <c r="G1389" s="173"/>
      <c r="H1389" s="173"/>
      <c r="I1389" s="173"/>
      <c r="J1389" s="173"/>
      <c r="K1389" s="173"/>
      <c r="L1389" s="173"/>
      <c r="M1389" s="173"/>
      <c r="N1389" s="173"/>
      <c r="O1389" s="173"/>
      <c r="P1389" s="173"/>
      <c r="Q1389" s="173"/>
      <c r="R1389" s="173"/>
      <c r="S1389" s="173"/>
      <c r="T1389" s="173"/>
      <c r="U1389" s="173"/>
      <c r="V1389" s="173"/>
      <c r="W1389" s="173"/>
      <c r="X1389" s="173"/>
      <c r="Y1389" s="173"/>
      <c r="Z1389" s="173"/>
      <c r="AA1389" s="173"/>
      <c r="AB1389" s="173"/>
      <c r="AC1389" s="174"/>
      <c r="AE1389" s="507"/>
      <c r="AG1389" s="507"/>
      <c r="AI1389" s="507"/>
      <c r="AK1389" s="429"/>
    </row>
    <row r="1390" spans="2:37" ht="12.75" customHeight="1" outlineLevel="1">
      <c r="D1390" s="106" t="str">
        <f>'Line Items'!D965</f>
        <v>ME207 - DMU - Class 170/6 Porterbrook</v>
      </c>
      <c r="E1390" s="89"/>
      <c r="F1390" s="107" t="str">
        <f t="shared" si="993"/>
        <v>£000/ Veh</v>
      </c>
      <c r="G1390" s="173"/>
      <c r="H1390" s="173"/>
      <c r="I1390" s="173"/>
      <c r="J1390" s="173"/>
      <c r="K1390" s="173"/>
      <c r="L1390" s="173"/>
      <c r="M1390" s="173"/>
      <c r="N1390" s="173"/>
      <c r="O1390" s="173"/>
      <c r="P1390" s="173"/>
      <c r="Q1390" s="173"/>
      <c r="R1390" s="173"/>
      <c r="S1390" s="173"/>
      <c r="T1390" s="173"/>
      <c r="U1390" s="173"/>
      <c r="V1390" s="173"/>
      <c r="W1390" s="173"/>
      <c r="X1390" s="173"/>
      <c r="Y1390" s="173"/>
      <c r="Z1390" s="173"/>
      <c r="AA1390" s="173"/>
      <c r="AB1390" s="173"/>
      <c r="AC1390" s="174"/>
      <c r="AE1390" s="507"/>
      <c r="AG1390" s="507"/>
      <c r="AI1390" s="507"/>
      <c r="AK1390" s="429"/>
    </row>
    <row r="1391" spans="2:37" ht="12.75" customHeight="1" outlineLevel="1">
      <c r="D1391" s="106" t="str">
        <f>'Line Items'!D966</f>
        <v>ME208 - DMU - Class 172/2 Porterbrook</v>
      </c>
      <c r="E1391" s="89"/>
      <c r="F1391" s="107" t="str">
        <f t="shared" si="993"/>
        <v>£000/ Veh</v>
      </c>
      <c r="G1391" s="173"/>
      <c r="H1391" s="173"/>
      <c r="I1391" s="173"/>
      <c r="J1391" s="173"/>
      <c r="K1391" s="173"/>
      <c r="L1391" s="173"/>
      <c r="M1391" s="173"/>
      <c r="N1391" s="173"/>
      <c r="O1391" s="173"/>
      <c r="P1391" s="173"/>
      <c r="Q1391" s="173"/>
      <c r="R1391" s="173"/>
      <c r="S1391" s="173"/>
      <c r="T1391" s="173"/>
      <c r="U1391" s="173"/>
      <c r="V1391" s="173"/>
      <c r="W1391" s="173"/>
      <c r="X1391" s="173"/>
      <c r="Y1391" s="173"/>
      <c r="Z1391" s="173"/>
      <c r="AA1391" s="173"/>
      <c r="AB1391" s="173"/>
      <c r="AC1391" s="174"/>
      <c r="AE1391" s="507"/>
      <c r="AG1391" s="507"/>
      <c r="AI1391" s="507"/>
      <c r="AK1391" s="429"/>
    </row>
    <row r="1392" spans="2:37" ht="12.75" customHeight="1" outlineLevel="1">
      <c r="D1392" s="106" t="str">
        <f>'Line Items'!D967</f>
        <v>ME209 - DMU - Class 172/3 Porterbrook</v>
      </c>
      <c r="E1392" s="89"/>
      <c r="F1392" s="107" t="str">
        <f t="shared" si="993"/>
        <v>£000/ Veh</v>
      </c>
      <c r="G1392" s="173"/>
      <c r="H1392" s="173"/>
      <c r="I1392" s="173"/>
      <c r="J1392" s="173"/>
      <c r="K1392" s="173"/>
      <c r="L1392" s="173"/>
      <c r="M1392" s="173"/>
      <c r="N1392" s="173"/>
      <c r="O1392" s="173"/>
      <c r="P1392" s="173"/>
      <c r="Q1392" s="173"/>
      <c r="R1392" s="173"/>
      <c r="S1392" s="173"/>
      <c r="T1392" s="173"/>
      <c r="U1392" s="173"/>
      <c r="V1392" s="173"/>
      <c r="W1392" s="173"/>
      <c r="X1392" s="173"/>
      <c r="Y1392" s="173"/>
      <c r="Z1392" s="173"/>
      <c r="AA1392" s="173"/>
      <c r="AB1392" s="173"/>
      <c r="AC1392" s="174"/>
      <c r="AE1392" s="507"/>
      <c r="AG1392" s="507"/>
      <c r="AI1392" s="507"/>
      <c r="AK1392" s="429"/>
    </row>
    <row r="1393" spans="4:37" ht="12.75" customHeight="1" outlineLevel="1">
      <c r="D1393" s="106" t="str">
        <f>'Line Items'!D968</f>
        <v>ME216 - Class 139 PPM - Porterbrook</v>
      </c>
      <c r="E1393" s="89"/>
      <c r="F1393" s="107" t="str">
        <f t="shared" si="993"/>
        <v>£000/ Veh</v>
      </c>
      <c r="G1393" s="173"/>
      <c r="H1393" s="173"/>
      <c r="I1393" s="173"/>
      <c r="J1393" s="173"/>
      <c r="K1393" s="173"/>
      <c r="L1393" s="173"/>
      <c r="M1393" s="173"/>
      <c r="N1393" s="173"/>
      <c r="O1393" s="173"/>
      <c r="P1393" s="173"/>
      <c r="Q1393" s="173"/>
      <c r="R1393" s="173"/>
      <c r="S1393" s="173"/>
      <c r="T1393" s="173"/>
      <c r="U1393" s="173"/>
      <c r="V1393" s="173"/>
      <c r="W1393" s="173"/>
      <c r="X1393" s="173"/>
      <c r="Y1393" s="173"/>
      <c r="Z1393" s="173"/>
      <c r="AA1393" s="173"/>
      <c r="AB1393" s="173"/>
      <c r="AC1393" s="174"/>
      <c r="AE1393" s="507"/>
      <c r="AG1393" s="507"/>
      <c r="AI1393" s="507"/>
      <c r="AK1393" s="429"/>
    </row>
    <row r="1394" spans="4:37" ht="12.75" customHeight="1" outlineLevel="1">
      <c r="D1394" s="106" t="str">
        <f>'Line Items'!D969</f>
        <v>ME211 - EMU - Class 321/4  HSBC - motor car</v>
      </c>
      <c r="E1394" s="89"/>
      <c r="F1394" s="107" t="str">
        <f t="shared" si="993"/>
        <v>£000/ Veh</v>
      </c>
      <c r="G1394" s="173"/>
      <c r="H1394" s="173"/>
      <c r="I1394" s="173"/>
      <c r="J1394" s="173"/>
      <c r="K1394" s="173"/>
      <c r="L1394" s="173"/>
      <c r="M1394" s="173"/>
      <c r="N1394" s="173"/>
      <c r="O1394" s="173"/>
      <c r="P1394" s="173"/>
      <c r="Q1394" s="173"/>
      <c r="R1394" s="173"/>
      <c r="S1394" s="173"/>
      <c r="T1394" s="173"/>
      <c r="U1394" s="173"/>
      <c r="V1394" s="173"/>
      <c r="W1394" s="173"/>
      <c r="X1394" s="173"/>
      <c r="Y1394" s="173"/>
      <c r="Z1394" s="173"/>
      <c r="AA1394" s="173"/>
      <c r="AB1394" s="173"/>
      <c r="AC1394" s="174"/>
      <c r="AE1394" s="507"/>
      <c r="AG1394" s="507"/>
      <c r="AI1394" s="507"/>
      <c r="AK1394" s="429"/>
    </row>
    <row r="1395" spans="4:37" ht="12.75" customHeight="1" outlineLevel="1">
      <c r="D1395" s="106" t="str">
        <f>'Line Items'!D970</f>
        <v>ME211 - EMU - Class 321/4  HSBC - trailer car</v>
      </c>
      <c r="E1395" s="89"/>
      <c r="F1395" s="107" t="str">
        <f t="shared" si="993"/>
        <v>£000/ Veh</v>
      </c>
      <c r="G1395" s="173"/>
      <c r="H1395" s="173"/>
      <c r="I1395" s="173"/>
      <c r="J1395" s="173"/>
      <c r="K1395" s="173"/>
      <c r="L1395" s="173"/>
      <c r="M1395" s="173"/>
      <c r="N1395" s="173"/>
      <c r="O1395" s="173"/>
      <c r="P1395" s="173"/>
      <c r="Q1395" s="173"/>
      <c r="R1395" s="173"/>
      <c r="S1395" s="173"/>
      <c r="T1395" s="173"/>
      <c r="U1395" s="173"/>
      <c r="V1395" s="173"/>
      <c r="W1395" s="173"/>
      <c r="X1395" s="173"/>
      <c r="Y1395" s="173"/>
      <c r="Z1395" s="173"/>
      <c r="AA1395" s="173"/>
      <c r="AB1395" s="173"/>
      <c r="AC1395" s="174"/>
      <c r="AE1395" s="507"/>
      <c r="AG1395" s="507"/>
      <c r="AI1395" s="507"/>
      <c r="AK1395" s="429"/>
    </row>
    <row r="1396" spans="4:37" ht="12.75" customHeight="1" outlineLevel="1">
      <c r="D1396" s="106" t="str">
        <f>'Line Items'!D971</f>
        <v>ME212 - EMU - Class 323/3 Porterbrook - motor car</v>
      </c>
      <c r="E1396" s="89"/>
      <c r="F1396" s="107" t="str">
        <f t="shared" si="993"/>
        <v>£000/ Veh</v>
      </c>
      <c r="G1396" s="173"/>
      <c r="H1396" s="173"/>
      <c r="I1396" s="173"/>
      <c r="J1396" s="173"/>
      <c r="K1396" s="173"/>
      <c r="L1396" s="173"/>
      <c r="M1396" s="173"/>
      <c r="N1396" s="173"/>
      <c r="O1396" s="173"/>
      <c r="P1396" s="173"/>
      <c r="Q1396" s="173"/>
      <c r="R1396" s="173"/>
      <c r="S1396" s="173"/>
      <c r="T1396" s="173"/>
      <c r="U1396" s="173"/>
      <c r="V1396" s="173"/>
      <c r="W1396" s="173"/>
      <c r="X1396" s="173"/>
      <c r="Y1396" s="173"/>
      <c r="Z1396" s="173"/>
      <c r="AA1396" s="173"/>
      <c r="AB1396" s="173"/>
      <c r="AC1396" s="174"/>
      <c r="AE1396" s="507"/>
      <c r="AG1396" s="507"/>
      <c r="AI1396" s="507"/>
      <c r="AK1396" s="429"/>
    </row>
    <row r="1397" spans="4:37" ht="12.75" customHeight="1" outlineLevel="1">
      <c r="D1397" s="106" t="str">
        <f>'Line Items'!D972</f>
        <v>ME212 - EMU - Class 323/3 Porterbrook - trailer car</v>
      </c>
      <c r="E1397" s="89"/>
      <c r="F1397" s="107" t="str">
        <f t="shared" si="993"/>
        <v>£000/ Veh</v>
      </c>
      <c r="G1397" s="173"/>
      <c r="H1397" s="173"/>
      <c r="I1397" s="173"/>
      <c r="J1397" s="173"/>
      <c r="K1397" s="173"/>
      <c r="L1397" s="173"/>
      <c r="M1397" s="173"/>
      <c r="N1397" s="173"/>
      <c r="O1397" s="173"/>
      <c r="P1397" s="173"/>
      <c r="Q1397" s="173"/>
      <c r="R1397" s="173"/>
      <c r="S1397" s="173"/>
      <c r="T1397" s="173"/>
      <c r="U1397" s="173"/>
      <c r="V1397" s="173"/>
      <c r="W1397" s="173"/>
      <c r="X1397" s="173"/>
      <c r="Y1397" s="173"/>
      <c r="Z1397" s="173"/>
      <c r="AA1397" s="173"/>
      <c r="AB1397" s="173"/>
      <c r="AC1397" s="174"/>
      <c r="AE1397" s="507"/>
      <c r="AG1397" s="507"/>
      <c r="AI1397" s="507"/>
      <c r="AK1397" s="429"/>
    </row>
    <row r="1398" spans="4:37" ht="12.75" customHeight="1" outlineLevel="1">
      <c r="D1398" s="106" t="str">
        <f>'Line Items'!D973</f>
        <v>ME215 - EMU - Class 323 Centro (Porterbrook) - motor car</v>
      </c>
      <c r="E1398" s="89"/>
      <c r="F1398" s="107" t="str">
        <f t="shared" si="993"/>
        <v>£000/ Veh</v>
      </c>
      <c r="G1398" s="173"/>
      <c r="H1398" s="173"/>
      <c r="I1398" s="173"/>
      <c r="J1398" s="173"/>
      <c r="K1398" s="173"/>
      <c r="L1398" s="173"/>
      <c r="M1398" s="173"/>
      <c r="N1398" s="173"/>
      <c r="O1398" s="173"/>
      <c r="P1398" s="173"/>
      <c r="Q1398" s="173"/>
      <c r="R1398" s="173"/>
      <c r="S1398" s="173"/>
      <c r="T1398" s="173"/>
      <c r="U1398" s="173"/>
      <c r="V1398" s="173"/>
      <c r="W1398" s="173"/>
      <c r="X1398" s="173"/>
      <c r="Y1398" s="173"/>
      <c r="Z1398" s="173"/>
      <c r="AA1398" s="173"/>
      <c r="AB1398" s="173"/>
      <c r="AC1398" s="174"/>
      <c r="AE1398" s="507"/>
      <c r="AG1398" s="507"/>
      <c r="AI1398" s="507"/>
      <c r="AK1398" s="429"/>
    </row>
    <row r="1399" spans="4:37" ht="12.75" customHeight="1" outlineLevel="1">
      <c r="D1399" s="106" t="str">
        <f>'Line Items'!D974</f>
        <v>ME215 - EMU - Class 323 Centro (Porterbrook) - trailer car</v>
      </c>
      <c r="E1399" s="89"/>
      <c r="F1399" s="107" t="str">
        <f t="shared" si="993"/>
        <v>£000/ Veh</v>
      </c>
      <c r="G1399" s="173"/>
      <c r="H1399" s="173"/>
      <c r="I1399" s="173"/>
      <c r="J1399" s="173"/>
      <c r="K1399" s="173"/>
      <c r="L1399" s="173"/>
      <c r="M1399" s="173"/>
      <c r="N1399" s="173"/>
      <c r="O1399" s="173"/>
      <c r="P1399" s="173"/>
      <c r="Q1399" s="173"/>
      <c r="R1399" s="173"/>
      <c r="S1399" s="173"/>
      <c r="T1399" s="173"/>
      <c r="U1399" s="173"/>
      <c r="V1399" s="173"/>
      <c r="W1399" s="173"/>
      <c r="X1399" s="173"/>
      <c r="Y1399" s="173"/>
      <c r="Z1399" s="173"/>
      <c r="AA1399" s="173"/>
      <c r="AB1399" s="173"/>
      <c r="AC1399" s="174"/>
      <c r="AE1399" s="507"/>
      <c r="AG1399" s="507"/>
      <c r="AI1399" s="507"/>
      <c r="AK1399" s="429"/>
    </row>
    <row r="1400" spans="4:37" ht="12.75" customHeight="1" outlineLevel="1">
      <c r="D1400" s="106" t="str">
        <f>'Line Items'!D975</f>
        <v>ME213 - EMU - Class 350/1 Angel - motor car</v>
      </c>
      <c r="E1400" s="89"/>
      <c r="F1400" s="107" t="str">
        <f t="shared" si="993"/>
        <v>£000/ Veh</v>
      </c>
      <c r="G1400" s="173"/>
      <c r="H1400" s="173"/>
      <c r="I1400" s="173"/>
      <c r="J1400" s="173"/>
      <c r="K1400" s="173"/>
      <c r="L1400" s="173"/>
      <c r="M1400" s="173"/>
      <c r="N1400" s="173"/>
      <c r="O1400" s="173"/>
      <c r="P1400" s="173"/>
      <c r="Q1400" s="173"/>
      <c r="R1400" s="173"/>
      <c r="S1400" s="173"/>
      <c r="T1400" s="173"/>
      <c r="U1400" s="173"/>
      <c r="V1400" s="173"/>
      <c r="W1400" s="173"/>
      <c r="X1400" s="173"/>
      <c r="Y1400" s="173"/>
      <c r="Z1400" s="173"/>
      <c r="AA1400" s="173"/>
      <c r="AB1400" s="173"/>
      <c r="AC1400" s="174"/>
      <c r="AE1400" s="507"/>
      <c r="AG1400" s="507"/>
      <c r="AI1400" s="507"/>
      <c r="AK1400" s="429"/>
    </row>
    <row r="1401" spans="4:37" ht="12.75" customHeight="1" outlineLevel="1">
      <c r="D1401" s="106" t="str">
        <f>'Line Items'!D976</f>
        <v>ME213 - EMU - Class 350/1 Angel - trailer car</v>
      </c>
      <c r="E1401" s="89"/>
      <c r="F1401" s="107" t="str">
        <f t="shared" si="993"/>
        <v>£000/ Veh</v>
      </c>
      <c r="G1401" s="173"/>
      <c r="H1401" s="173"/>
      <c r="I1401" s="173"/>
      <c r="J1401" s="173"/>
      <c r="K1401" s="173"/>
      <c r="L1401" s="173"/>
      <c r="M1401" s="173"/>
      <c r="N1401" s="173"/>
      <c r="O1401" s="173"/>
      <c r="P1401" s="173"/>
      <c r="Q1401" s="173"/>
      <c r="R1401" s="173"/>
      <c r="S1401" s="173"/>
      <c r="T1401" s="173"/>
      <c r="U1401" s="173"/>
      <c r="V1401" s="173"/>
      <c r="W1401" s="173"/>
      <c r="X1401" s="173"/>
      <c r="Y1401" s="173"/>
      <c r="Z1401" s="173"/>
      <c r="AA1401" s="173"/>
      <c r="AB1401" s="173"/>
      <c r="AC1401" s="174"/>
      <c r="AE1401" s="507"/>
      <c r="AG1401" s="507"/>
      <c r="AI1401" s="507"/>
      <c r="AK1401" s="429"/>
    </row>
    <row r="1402" spans="4:37" ht="12.75" customHeight="1" outlineLevel="1">
      <c r="D1402" s="106" t="str">
        <f>'Line Items'!D977</f>
        <v>ME214 - EMU - Class 350/2 Porterbrook - motor car</v>
      </c>
      <c r="E1402" s="89"/>
      <c r="F1402" s="107" t="str">
        <f t="shared" si="993"/>
        <v>£000/ Veh</v>
      </c>
      <c r="G1402" s="173"/>
      <c r="H1402" s="173"/>
      <c r="I1402" s="173"/>
      <c r="J1402" s="173"/>
      <c r="K1402" s="173"/>
      <c r="L1402" s="173"/>
      <c r="M1402" s="173"/>
      <c r="N1402" s="173"/>
      <c r="O1402" s="173"/>
      <c r="P1402" s="173"/>
      <c r="Q1402" s="173"/>
      <c r="R1402" s="173"/>
      <c r="S1402" s="173"/>
      <c r="T1402" s="173"/>
      <c r="U1402" s="173"/>
      <c r="V1402" s="173"/>
      <c r="W1402" s="173"/>
      <c r="X1402" s="173"/>
      <c r="Y1402" s="173"/>
      <c r="Z1402" s="173"/>
      <c r="AA1402" s="173"/>
      <c r="AB1402" s="173"/>
      <c r="AC1402" s="174"/>
      <c r="AE1402" s="507"/>
      <c r="AG1402" s="507"/>
      <c r="AI1402" s="507"/>
      <c r="AK1402" s="429"/>
    </row>
    <row r="1403" spans="4:37" ht="12.75" customHeight="1" outlineLevel="1">
      <c r="D1403" s="106" t="str">
        <f>'Line Items'!D978</f>
        <v>ME214 - EMU - Class 350/2 Porterbrook - trailer car</v>
      </c>
      <c r="E1403" s="89"/>
      <c r="F1403" s="107" t="str">
        <f t="shared" si="993"/>
        <v>£000/ Veh</v>
      </c>
      <c r="G1403" s="173"/>
      <c r="H1403" s="173"/>
      <c r="I1403" s="173"/>
      <c r="J1403" s="173"/>
      <c r="K1403" s="173"/>
      <c r="L1403" s="173"/>
      <c r="M1403" s="173"/>
      <c r="N1403" s="173"/>
      <c r="O1403" s="173"/>
      <c r="P1403" s="173"/>
      <c r="Q1403" s="173"/>
      <c r="R1403" s="173"/>
      <c r="S1403" s="173"/>
      <c r="T1403" s="173"/>
      <c r="U1403" s="173"/>
      <c r="V1403" s="173"/>
      <c r="W1403" s="173"/>
      <c r="X1403" s="173"/>
      <c r="Y1403" s="173"/>
      <c r="Z1403" s="173"/>
      <c r="AA1403" s="173"/>
      <c r="AB1403" s="173"/>
      <c r="AC1403" s="174"/>
      <c r="AE1403" s="507"/>
      <c r="AG1403" s="507"/>
      <c r="AI1403" s="507"/>
      <c r="AK1403" s="429"/>
    </row>
    <row r="1404" spans="4:37" ht="12.75" customHeight="1" outlineLevel="1">
      <c r="D1404" s="106" t="str">
        <f>'Line Items'!D979</f>
        <v>ME217 - EMU - Class 350/3 Angel - motor car</v>
      </c>
      <c r="E1404" s="89"/>
      <c r="F1404" s="107" t="str">
        <f t="shared" si="993"/>
        <v>£000/ Veh</v>
      </c>
      <c r="G1404" s="173"/>
      <c r="H1404" s="173"/>
      <c r="I1404" s="173"/>
      <c r="J1404" s="173"/>
      <c r="K1404" s="173"/>
      <c r="L1404" s="173"/>
      <c r="M1404" s="173"/>
      <c r="N1404" s="173"/>
      <c r="O1404" s="173"/>
      <c r="P1404" s="173"/>
      <c r="Q1404" s="173"/>
      <c r="R1404" s="173"/>
      <c r="S1404" s="173"/>
      <c r="T1404" s="173"/>
      <c r="U1404" s="173"/>
      <c r="V1404" s="173"/>
      <c r="W1404" s="173"/>
      <c r="X1404" s="173"/>
      <c r="Y1404" s="173"/>
      <c r="Z1404" s="173"/>
      <c r="AA1404" s="173"/>
      <c r="AB1404" s="173"/>
      <c r="AC1404" s="174"/>
      <c r="AE1404" s="507"/>
      <c r="AG1404" s="507"/>
      <c r="AI1404" s="507"/>
      <c r="AK1404" s="429"/>
    </row>
    <row r="1405" spans="4:37" ht="12.75" customHeight="1" outlineLevel="1">
      <c r="D1405" s="106" t="str">
        <f>'Line Items'!D980</f>
        <v>ME217 - EMU - Class 350/3 Angel - trailer car</v>
      </c>
      <c r="E1405" s="89"/>
      <c r="F1405" s="107" t="str">
        <f t="shared" si="993"/>
        <v>£000/ Veh</v>
      </c>
      <c r="G1405" s="173"/>
      <c r="H1405" s="173"/>
      <c r="I1405" s="173"/>
      <c r="J1405" s="173"/>
      <c r="K1405" s="173"/>
      <c r="L1405" s="173"/>
      <c r="M1405" s="173"/>
      <c r="N1405" s="173"/>
      <c r="O1405" s="173"/>
      <c r="P1405" s="173"/>
      <c r="Q1405" s="173"/>
      <c r="R1405" s="173"/>
      <c r="S1405" s="173"/>
      <c r="T1405" s="173"/>
      <c r="U1405" s="173"/>
      <c r="V1405" s="173"/>
      <c r="W1405" s="173"/>
      <c r="X1405" s="173"/>
      <c r="Y1405" s="173"/>
      <c r="Z1405" s="173"/>
      <c r="AA1405" s="173"/>
      <c r="AB1405" s="173"/>
      <c r="AC1405" s="174"/>
      <c r="AE1405" s="507"/>
      <c r="AG1405" s="507"/>
      <c r="AI1405" s="507"/>
      <c r="AK1405" s="429"/>
    </row>
    <row r="1406" spans="4:37" ht="12.75" customHeight="1" outlineLevel="1">
      <c r="D1406" s="106" t="str">
        <f>'Line Items'!D981</f>
        <v>ME211 - EMU - Class 319 Porterbrook - motor car</v>
      </c>
      <c r="E1406" s="89"/>
      <c r="F1406" s="107" t="str">
        <f t="shared" si="993"/>
        <v>£000/ Veh</v>
      </c>
      <c r="G1406" s="173"/>
      <c r="H1406" s="173"/>
      <c r="I1406" s="173"/>
      <c r="J1406" s="173"/>
      <c r="K1406" s="173"/>
      <c r="L1406" s="173"/>
      <c r="M1406" s="173"/>
      <c r="N1406" s="173"/>
      <c r="O1406" s="173"/>
      <c r="P1406" s="173"/>
      <c r="Q1406" s="173"/>
      <c r="R1406" s="173"/>
      <c r="S1406" s="173"/>
      <c r="T1406" s="173"/>
      <c r="U1406" s="173"/>
      <c r="V1406" s="173"/>
      <c r="W1406" s="173"/>
      <c r="X1406" s="173"/>
      <c r="Y1406" s="173"/>
      <c r="Z1406" s="173"/>
      <c r="AA1406" s="173"/>
      <c r="AB1406" s="173"/>
      <c r="AC1406" s="174"/>
      <c r="AE1406" s="507"/>
      <c r="AG1406" s="507"/>
      <c r="AI1406" s="507"/>
      <c r="AK1406" s="429"/>
    </row>
    <row r="1407" spans="4:37" ht="12.75" customHeight="1" outlineLevel="1">
      <c r="D1407" s="106" t="str">
        <f>'Line Items'!D982</f>
        <v>ME211 - EMU - Class 319 Porterbrook - trailer car</v>
      </c>
      <c r="E1407" s="89"/>
      <c r="F1407" s="107" t="str">
        <f t="shared" si="993"/>
        <v>£000/ Veh</v>
      </c>
      <c r="G1407" s="173"/>
      <c r="H1407" s="173"/>
      <c r="I1407" s="173"/>
      <c r="J1407" s="173"/>
      <c r="K1407" s="173"/>
      <c r="L1407" s="173"/>
      <c r="M1407" s="173"/>
      <c r="N1407" s="173"/>
      <c r="O1407" s="173"/>
      <c r="P1407" s="173"/>
      <c r="Q1407" s="173"/>
      <c r="R1407" s="173"/>
      <c r="S1407" s="173"/>
      <c r="T1407" s="173"/>
      <c r="U1407" s="173"/>
      <c r="V1407" s="173"/>
      <c r="W1407" s="173"/>
      <c r="X1407" s="173"/>
      <c r="Y1407" s="173"/>
      <c r="Z1407" s="173"/>
      <c r="AA1407" s="173"/>
      <c r="AB1407" s="173"/>
      <c r="AC1407" s="174"/>
      <c r="AE1407" s="507"/>
      <c r="AG1407" s="507"/>
      <c r="AI1407" s="507"/>
      <c r="AK1407" s="429"/>
    </row>
    <row r="1408" spans="4:37" ht="12.75" customHeight="1" outlineLevel="1">
      <c r="D1408" s="106" t="str">
        <f>'Line Items'!D983</f>
        <v>[Rolling Stock - Vehicles Line 22]</v>
      </c>
      <c r="E1408" s="89"/>
      <c r="F1408" s="107" t="str">
        <f t="shared" si="993"/>
        <v>£000/ Veh</v>
      </c>
      <c r="G1408" s="173"/>
      <c r="H1408" s="173"/>
      <c r="I1408" s="173"/>
      <c r="J1408" s="173"/>
      <c r="K1408" s="173"/>
      <c r="L1408" s="173"/>
      <c r="M1408" s="173"/>
      <c r="N1408" s="173"/>
      <c r="O1408" s="173"/>
      <c r="P1408" s="173"/>
      <c r="Q1408" s="173"/>
      <c r="R1408" s="173"/>
      <c r="S1408" s="173"/>
      <c r="T1408" s="173"/>
      <c r="U1408" s="173"/>
      <c r="V1408" s="173"/>
      <c r="W1408" s="173"/>
      <c r="X1408" s="173"/>
      <c r="Y1408" s="173"/>
      <c r="Z1408" s="173"/>
      <c r="AA1408" s="173"/>
      <c r="AB1408" s="173"/>
      <c r="AC1408" s="174"/>
      <c r="AE1408" s="507"/>
      <c r="AG1408" s="507"/>
      <c r="AI1408" s="507"/>
      <c r="AK1408" s="429"/>
    </row>
    <row r="1409" spans="4:37" ht="12.75" customHeight="1" outlineLevel="1">
      <c r="D1409" s="106" t="str">
        <f>'Line Items'!D984</f>
        <v>[Rolling Stock - Vehicles Line 23]</v>
      </c>
      <c r="E1409" s="89"/>
      <c r="F1409" s="107" t="str">
        <f t="shared" si="993"/>
        <v>£000/ Veh</v>
      </c>
      <c r="G1409" s="173"/>
      <c r="H1409" s="173"/>
      <c r="I1409" s="173"/>
      <c r="J1409" s="173"/>
      <c r="K1409" s="173"/>
      <c r="L1409" s="173"/>
      <c r="M1409" s="173"/>
      <c r="N1409" s="173"/>
      <c r="O1409" s="173"/>
      <c r="P1409" s="173"/>
      <c r="Q1409" s="173"/>
      <c r="R1409" s="173"/>
      <c r="S1409" s="173"/>
      <c r="T1409" s="173"/>
      <c r="U1409" s="173"/>
      <c r="V1409" s="173"/>
      <c r="W1409" s="173"/>
      <c r="X1409" s="173"/>
      <c r="Y1409" s="173"/>
      <c r="Z1409" s="173"/>
      <c r="AA1409" s="173"/>
      <c r="AB1409" s="173"/>
      <c r="AC1409" s="174"/>
      <c r="AE1409" s="507"/>
      <c r="AG1409" s="507"/>
      <c r="AI1409" s="507"/>
      <c r="AK1409" s="429"/>
    </row>
    <row r="1410" spans="4:37" ht="12.75" customHeight="1" outlineLevel="1">
      <c r="D1410" s="106" t="str">
        <f>'Line Items'!D985</f>
        <v>[Rolling Stock - Vehicles Line 24]</v>
      </c>
      <c r="E1410" s="89"/>
      <c r="F1410" s="107" t="str">
        <f t="shared" si="993"/>
        <v>£000/ Veh</v>
      </c>
      <c r="G1410" s="173"/>
      <c r="H1410" s="173"/>
      <c r="I1410" s="173"/>
      <c r="J1410" s="173"/>
      <c r="K1410" s="173"/>
      <c r="L1410" s="173"/>
      <c r="M1410" s="173"/>
      <c r="N1410" s="173"/>
      <c r="O1410" s="173"/>
      <c r="P1410" s="173"/>
      <c r="Q1410" s="173"/>
      <c r="R1410" s="173"/>
      <c r="S1410" s="173"/>
      <c r="T1410" s="173"/>
      <c r="U1410" s="173"/>
      <c r="V1410" s="173"/>
      <c r="W1410" s="173"/>
      <c r="X1410" s="173"/>
      <c r="Y1410" s="173"/>
      <c r="Z1410" s="173"/>
      <c r="AA1410" s="173"/>
      <c r="AB1410" s="173"/>
      <c r="AC1410" s="174"/>
      <c r="AE1410" s="507"/>
      <c r="AG1410" s="507"/>
      <c r="AI1410" s="507"/>
      <c r="AK1410" s="429"/>
    </row>
    <row r="1411" spans="4:37" ht="12.75" customHeight="1" outlineLevel="1">
      <c r="D1411" s="106" t="str">
        <f>'Line Items'!D986</f>
        <v>[Rolling Stock - Vehicles Line 25]</v>
      </c>
      <c r="E1411" s="89"/>
      <c r="F1411" s="107" t="str">
        <f t="shared" si="993"/>
        <v>£000/ Veh</v>
      </c>
      <c r="G1411" s="173"/>
      <c r="H1411" s="173"/>
      <c r="I1411" s="173"/>
      <c r="J1411" s="173"/>
      <c r="K1411" s="173"/>
      <c r="L1411" s="173"/>
      <c r="M1411" s="173"/>
      <c r="N1411" s="173"/>
      <c r="O1411" s="173"/>
      <c r="P1411" s="173"/>
      <c r="Q1411" s="173"/>
      <c r="R1411" s="173"/>
      <c r="S1411" s="173"/>
      <c r="T1411" s="173"/>
      <c r="U1411" s="173"/>
      <c r="V1411" s="173"/>
      <c r="W1411" s="173"/>
      <c r="X1411" s="173"/>
      <c r="Y1411" s="173"/>
      <c r="Z1411" s="173"/>
      <c r="AA1411" s="173"/>
      <c r="AB1411" s="173"/>
      <c r="AC1411" s="174"/>
      <c r="AE1411" s="507"/>
      <c r="AG1411" s="507"/>
      <c r="AI1411" s="507"/>
      <c r="AK1411" s="429"/>
    </row>
    <row r="1412" spans="4:37" ht="12.75" customHeight="1" outlineLevel="1">
      <c r="D1412" s="106" t="str">
        <f>'Line Items'!D987</f>
        <v>[Rolling Stock - Vehicles Line 26]</v>
      </c>
      <c r="E1412" s="89"/>
      <c r="F1412" s="107" t="str">
        <f t="shared" si="993"/>
        <v>£000/ Veh</v>
      </c>
      <c r="G1412" s="173"/>
      <c r="H1412" s="173"/>
      <c r="I1412" s="173"/>
      <c r="J1412" s="173"/>
      <c r="K1412" s="173"/>
      <c r="L1412" s="173"/>
      <c r="M1412" s="173"/>
      <c r="N1412" s="173"/>
      <c r="O1412" s="173"/>
      <c r="P1412" s="173"/>
      <c r="Q1412" s="173"/>
      <c r="R1412" s="173"/>
      <c r="S1412" s="173"/>
      <c r="T1412" s="173"/>
      <c r="U1412" s="173"/>
      <c r="V1412" s="173"/>
      <c r="W1412" s="173"/>
      <c r="X1412" s="173"/>
      <c r="Y1412" s="173"/>
      <c r="Z1412" s="173"/>
      <c r="AA1412" s="173"/>
      <c r="AB1412" s="173"/>
      <c r="AC1412" s="174"/>
      <c r="AE1412" s="507"/>
      <c r="AG1412" s="507"/>
      <c r="AI1412" s="507"/>
      <c r="AK1412" s="429"/>
    </row>
    <row r="1413" spans="4:37" ht="12.75" customHeight="1" outlineLevel="1">
      <c r="D1413" s="106" t="str">
        <f>'Line Items'!D988</f>
        <v>[Rolling Stock - Vehicles Line 27]</v>
      </c>
      <c r="E1413" s="89"/>
      <c r="F1413" s="107" t="str">
        <f t="shared" si="993"/>
        <v>£000/ Veh</v>
      </c>
      <c r="G1413" s="173"/>
      <c r="H1413" s="173"/>
      <c r="I1413" s="173"/>
      <c r="J1413" s="173"/>
      <c r="K1413" s="173"/>
      <c r="L1413" s="173"/>
      <c r="M1413" s="173"/>
      <c r="N1413" s="173"/>
      <c r="O1413" s="173"/>
      <c r="P1413" s="173"/>
      <c r="Q1413" s="173"/>
      <c r="R1413" s="173"/>
      <c r="S1413" s="173"/>
      <c r="T1413" s="173"/>
      <c r="U1413" s="173"/>
      <c r="V1413" s="173"/>
      <c r="W1413" s="173"/>
      <c r="X1413" s="173"/>
      <c r="Y1413" s="173"/>
      <c r="Z1413" s="173"/>
      <c r="AA1413" s="173"/>
      <c r="AB1413" s="173"/>
      <c r="AC1413" s="174"/>
      <c r="AE1413" s="507"/>
      <c r="AG1413" s="507"/>
      <c r="AI1413" s="507"/>
      <c r="AK1413" s="429"/>
    </row>
    <row r="1414" spans="4:37" ht="12.75" customHeight="1" outlineLevel="1">
      <c r="D1414" s="106" t="str">
        <f>'Line Items'!D989</f>
        <v>[Rolling Stock - Vehicles Line 28]</v>
      </c>
      <c r="E1414" s="89"/>
      <c r="F1414" s="107" t="str">
        <f t="shared" si="993"/>
        <v>£000/ Veh</v>
      </c>
      <c r="G1414" s="173"/>
      <c r="H1414" s="173"/>
      <c r="I1414" s="173"/>
      <c r="J1414" s="173"/>
      <c r="K1414" s="173"/>
      <c r="L1414" s="173"/>
      <c r="M1414" s="173"/>
      <c r="N1414" s="173"/>
      <c r="O1414" s="173"/>
      <c r="P1414" s="173"/>
      <c r="Q1414" s="173"/>
      <c r="R1414" s="173"/>
      <c r="S1414" s="173"/>
      <c r="T1414" s="173"/>
      <c r="U1414" s="173"/>
      <c r="V1414" s="173"/>
      <c r="W1414" s="173"/>
      <c r="X1414" s="173"/>
      <c r="Y1414" s="173"/>
      <c r="Z1414" s="173"/>
      <c r="AA1414" s="173"/>
      <c r="AB1414" s="173"/>
      <c r="AC1414" s="174"/>
      <c r="AE1414" s="507"/>
      <c r="AG1414" s="507"/>
      <c r="AI1414" s="507"/>
      <c r="AK1414" s="429"/>
    </row>
    <row r="1415" spans="4:37" ht="12.75" customHeight="1" outlineLevel="1">
      <c r="D1415" s="106" t="str">
        <f>'Line Items'!D990</f>
        <v>[Rolling Stock - Vehicles Line 29]</v>
      </c>
      <c r="E1415" s="89"/>
      <c r="F1415" s="107" t="str">
        <f t="shared" si="993"/>
        <v>£000/ Veh</v>
      </c>
      <c r="G1415" s="173"/>
      <c r="H1415" s="173"/>
      <c r="I1415" s="173"/>
      <c r="J1415" s="173"/>
      <c r="K1415" s="173"/>
      <c r="L1415" s="173"/>
      <c r="M1415" s="173"/>
      <c r="N1415" s="173"/>
      <c r="O1415" s="173"/>
      <c r="P1415" s="173"/>
      <c r="Q1415" s="173"/>
      <c r="R1415" s="173"/>
      <c r="S1415" s="173"/>
      <c r="T1415" s="173"/>
      <c r="U1415" s="173"/>
      <c r="V1415" s="173"/>
      <c r="W1415" s="173"/>
      <c r="X1415" s="173"/>
      <c r="Y1415" s="173"/>
      <c r="Z1415" s="173"/>
      <c r="AA1415" s="173"/>
      <c r="AB1415" s="173"/>
      <c r="AC1415" s="174"/>
      <c r="AE1415" s="507"/>
      <c r="AG1415" s="507"/>
      <c r="AI1415" s="507"/>
      <c r="AK1415" s="429"/>
    </row>
    <row r="1416" spans="4:37" ht="12.75" customHeight="1" outlineLevel="1">
      <c r="D1416" s="106" t="str">
        <f>'Line Items'!D991</f>
        <v>[Rolling Stock - Vehicles Line 30]</v>
      </c>
      <c r="E1416" s="89"/>
      <c r="F1416" s="107" t="str">
        <f t="shared" si="993"/>
        <v>£000/ Veh</v>
      </c>
      <c r="G1416" s="173"/>
      <c r="H1416" s="173"/>
      <c r="I1416" s="173"/>
      <c r="J1416" s="173"/>
      <c r="K1416" s="173"/>
      <c r="L1416" s="173"/>
      <c r="M1416" s="173"/>
      <c r="N1416" s="173"/>
      <c r="O1416" s="173"/>
      <c r="P1416" s="173"/>
      <c r="Q1416" s="173"/>
      <c r="R1416" s="173"/>
      <c r="S1416" s="173"/>
      <c r="T1416" s="173"/>
      <c r="U1416" s="173"/>
      <c r="V1416" s="173"/>
      <c r="W1416" s="173"/>
      <c r="X1416" s="173"/>
      <c r="Y1416" s="173"/>
      <c r="Z1416" s="173"/>
      <c r="AA1416" s="173"/>
      <c r="AB1416" s="173"/>
      <c r="AC1416" s="174"/>
      <c r="AE1416" s="507"/>
      <c r="AG1416" s="507"/>
      <c r="AI1416" s="507"/>
      <c r="AK1416" s="429"/>
    </row>
    <row r="1417" spans="4:37" ht="12.75" customHeight="1" outlineLevel="1">
      <c r="D1417" s="106" t="str">
        <f>'Line Items'!D992</f>
        <v>[Rolling Stock - Vehicles Line 31]</v>
      </c>
      <c r="E1417" s="89"/>
      <c r="F1417" s="107" t="str">
        <f t="shared" si="993"/>
        <v>£000/ Veh</v>
      </c>
      <c r="G1417" s="173"/>
      <c r="H1417" s="173"/>
      <c r="I1417" s="173"/>
      <c r="J1417" s="173"/>
      <c r="K1417" s="173"/>
      <c r="L1417" s="173"/>
      <c r="M1417" s="173"/>
      <c r="N1417" s="173"/>
      <c r="O1417" s="173"/>
      <c r="P1417" s="173"/>
      <c r="Q1417" s="173"/>
      <c r="R1417" s="173"/>
      <c r="S1417" s="173"/>
      <c r="T1417" s="173"/>
      <c r="U1417" s="173"/>
      <c r="V1417" s="173"/>
      <c r="W1417" s="173"/>
      <c r="X1417" s="173"/>
      <c r="Y1417" s="173"/>
      <c r="Z1417" s="173"/>
      <c r="AA1417" s="173"/>
      <c r="AB1417" s="173"/>
      <c r="AC1417" s="174"/>
      <c r="AE1417" s="507"/>
      <c r="AG1417" s="507"/>
      <c r="AI1417" s="507"/>
      <c r="AK1417" s="429"/>
    </row>
    <row r="1418" spans="4:37" ht="12.75" customHeight="1" outlineLevel="1">
      <c r="D1418" s="106" t="str">
        <f>'Line Items'!D993</f>
        <v>[Rolling Stock - Vehicles Line 32]</v>
      </c>
      <c r="E1418" s="89"/>
      <c r="F1418" s="107" t="str">
        <f t="shared" si="993"/>
        <v>£000/ Veh</v>
      </c>
      <c r="G1418" s="173"/>
      <c r="H1418" s="173"/>
      <c r="I1418" s="173"/>
      <c r="J1418" s="173"/>
      <c r="K1418" s="173"/>
      <c r="L1418" s="173"/>
      <c r="M1418" s="173"/>
      <c r="N1418" s="173"/>
      <c r="O1418" s="173"/>
      <c r="P1418" s="173"/>
      <c r="Q1418" s="173"/>
      <c r="R1418" s="173"/>
      <c r="S1418" s="173"/>
      <c r="T1418" s="173"/>
      <c r="U1418" s="173"/>
      <c r="V1418" s="173"/>
      <c r="W1418" s="173"/>
      <c r="X1418" s="173"/>
      <c r="Y1418" s="173"/>
      <c r="Z1418" s="173"/>
      <c r="AA1418" s="173"/>
      <c r="AB1418" s="173"/>
      <c r="AC1418" s="174"/>
      <c r="AE1418" s="507"/>
      <c r="AG1418" s="507"/>
      <c r="AI1418" s="507"/>
      <c r="AK1418" s="429"/>
    </row>
    <row r="1419" spans="4:37" ht="12.75" customHeight="1" outlineLevel="1">
      <c r="D1419" s="106" t="str">
        <f>'Line Items'!D994</f>
        <v>[Rolling Stock - Vehicles Line 33]</v>
      </c>
      <c r="E1419" s="89"/>
      <c r="F1419" s="107" t="str">
        <f t="shared" si="993"/>
        <v>£000/ Veh</v>
      </c>
      <c r="G1419" s="173"/>
      <c r="H1419" s="173"/>
      <c r="I1419" s="173"/>
      <c r="J1419" s="173"/>
      <c r="K1419" s="173"/>
      <c r="L1419" s="173"/>
      <c r="M1419" s="173"/>
      <c r="N1419" s="173"/>
      <c r="O1419" s="173"/>
      <c r="P1419" s="173"/>
      <c r="Q1419" s="173"/>
      <c r="R1419" s="173"/>
      <c r="S1419" s="173"/>
      <c r="T1419" s="173"/>
      <c r="U1419" s="173"/>
      <c r="V1419" s="173"/>
      <c r="W1419" s="173"/>
      <c r="X1419" s="173"/>
      <c r="Y1419" s="173"/>
      <c r="Z1419" s="173"/>
      <c r="AA1419" s="173"/>
      <c r="AB1419" s="173"/>
      <c r="AC1419" s="174"/>
      <c r="AE1419" s="507"/>
      <c r="AG1419" s="507"/>
      <c r="AI1419" s="507"/>
      <c r="AK1419" s="429"/>
    </row>
    <row r="1420" spans="4:37" ht="12.75" customHeight="1" outlineLevel="1">
      <c r="D1420" s="106" t="str">
        <f>'Line Items'!D995</f>
        <v>[Rolling Stock - Vehicles Line 34]</v>
      </c>
      <c r="E1420" s="89"/>
      <c r="F1420" s="107" t="str">
        <f t="shared" si="993"/>
        <v>£000/ Veh</v>
      </c>
      <c r="G1420" s="173"/>
      <c r="H1420" s="173"/>
      <c r="I1420" s="173"/>
      <c r="J1420" s="173"/>
      <c r="K1420" s="173"/>
      <c r="L1420" s="173"/>
      <c r="M1420" s="173"/>
      <c r="N1420" s="173"/>
      <c r="O1420" s="173"/>
      <c r="P1420" s="173"/>
      <c r="Q1420" s="173"/>
      <c r="R1420" s="173"/>
      <c r="S1420" s="173"/>
      <c r="T1420" s="173"/>
      <c r="U1420" s="173"/>
      <c r="V1420" s="173"/>
      <c r="W1420" s="173"/>
      <c r="X1420" s="173"/>
      <c r="Y1420" s="173"/>
      <c r="Z1420" s="173"/>
      <c r="AA1420" s="173"/>
      <c r="AB1420" s="173"/>
      <c r="AC1420" s="174"/>
      <c r="AE1420" s="507"/>
      <c r="AG1420" s="507"/>
      <c r="AI1420" s="507"/>
      <c r="AK1420" s="429"/>
    </row>
    <row r="1421" spans="4:37" ht="12.75" customHeight="1" outlineLevel="1">
      <c r="D1421" s="106" t="str">
        <f>'Line Items'!D996</f>
        <v>[Rolling Stock - Vehicles Line 35]</v>
      </c>
      <c r="E1421" s="89"/>
      <c r="F1421" s="107" t="str">
        <f t="shared" si="993"/>
        <v>£000/ Veh</v>
      </c>
      <c r="G1421" s="173"/>
      <c r="H1421" s="173"/>
      <c r="I1421" s="173"/>
      <c r="J1421" s="173"/>
      <c r="K1421" s="173"/>
      <c r="L1421" s="173"/>
      <c r="M1421" s="173"/>
      <c r="N1421" s="173"/>
      <c r="O1421" s="173"/>
      <c r="P1421" s="173"/>
      <c r="Q1421" s="173"/>
      <c r="R1421" s="173"/>
      <c r="S1421" s="173"/>
      <c r="T1421" s="173"/>
      <c r="U1421" s="173"/>
      <c r="V1421" s="173"/>
      <c r="W1421" s="173"/>
      <c r="X1421" s="173"/>
      <c r="Y1421" s="173"/>
      <c r="Z1421" s="173"/>
      <c r="AA1421" s="173"/>
      <c r="AB1421" s="173"/>
      <c r="AC1421" s="174"/>
      <c r="AE1421" s="507"/>
      <c r="AG1421" s="507"/>
      <c r="AI1421" s="507"/>
      <c r="AK1421" s="429"/>
    </row>
    <row r="1422" spans="4:37" ht="12.75" customHeight="1" outlineLevel="1">
      <c r="D1422" s="106" t="str">
        <f>'Line Items'!D997</f>
        <v>[Rolling Stock - Vehicles Line 36]</v>
      </c>
      <c r="E1422" s="89"/>
      <c r="F1422" s="107" t="str">
        <f t="shared" si="993"/>
        <v>£000/ Veh</v>
      </c>
      <c r="G1422" s="173"/>
      <c r="H1422" s="173"/>
      <c r="I1422" s="173"/>
      <c r="J1422" s="173"/>
      <c r="K1422" s="173"/>
      <c r="L1422" s="173"/>
      <c r="M1422" s="173"/>
      <c r="N1422" s="173"/>
      <c r="O1422" s="173"/>
      <c r="P1422" s="173"/>
      <c r="Q1422" s="173"/>
      <c r="R1422" s="173"/>
      <c r="S1422" s="173"/>
      <c r="T1422" s="173"/>
      <c r="U1422" s="173"/>
      <c r="V1422" s="173"/>
      <c r="W1422" s="173"/>
      <c r="X1422" s="173"/>
      <c r="Y1422" s="173"/>
      <c r="Z1422" s="173"/>
      <c r="AA1422" s="173"/>
      <c r="AB1422" s="173"/>
      <c r="AC1422" s="174"/>
      <c r="AE1422" s="507"/>
      <c r="AG1422" s="507"/>
      <c r="AI1422" s="507"/>
      <c r="AK1422" s="429"/>
    </row>
    <row r="1423" spans="4:37" ht="12.75" customHeight="1" outlineLevel="1">
      <c r="D1423" s="106" t="str">
        <f>'Line Items'!D998</f>
        <v>[Rolling Stock - Vehicles Line 37]</v>
      </c>
      <c r="E1423" s="89"/>
      <c r="F1423" s="107" t="str">
        <f t="shared" si="993"/>
        <v>£000/ Veh</v>
      </c>
      <c r="G1423" s="173"/>
      <c r="H1423" s="173"/>
      <c r="I1423" s="173"/>
      <c r="J1423" s="173"/>
      <c r="K1423" s="173"/>
      <c r="L1423" s="173"/>
      <c r="M1423" s="173"/>
      <c r="N1423" s="173"/>
      <c r="O1423" s="173"/>
      <c r="P1423" s="173"/>
      <c r="Q1423" s="173"/>
      <c r="R1423" s="173"/>
      <c r="S1423" s="173"/>
      <c r="T1423" s="173"/>
      <c r="U1423" s="173"/>
      <c r="V1423" s="173"/>
      <c r="W1423" s="173"/>
      <c r="X1423" s="173"/>
      <c r="Y1423" s="173"/>
      <c r="Z1423" s="173"/>
      <c r="AA1423" s="173"/>
      <c r="AB1423" s="173"/>
      <c r="AC1423" s="174"/>
      <c r="AE1423" s="507"/>
      <c r="AG1423" s="507"/>
      <c r="AI1423" s="507"/>
      <c r="AK1423" s="429"/>
    </row>
    <row r="1424" spans="4:37" ht="12.75" customHeight="1" outlineLevel="1">
      <c r="D1424" s="106" t="str">
        <f>'Line Items'!D999</f>
        <v>[Rolling Stock - Vehicles Line 38]</v>
      </c>
      <c r="E1424" s="89"/>
      <c r="F1424" s="107" t="str">
        <f t="shared" si="993"/>
        <v>£000/ Veh</v>
      </c>
      <c r="G1424" s="173"/>
      <c r="H1424" s="173"/>
      <c r="I1424" s="173"/>
      <c r="J1424" s="173"/>
      <c r="K1424" s="173"/>
      <c r="L1424" s="173"/>
      <c r="M1424" s="173"/>
      <c r="N1424" s="173"/>
      <c r="O1424" s="173"/>
      <c r="P1424" s="173"/>
      <c r="Q1424" s="173"/>
      <c r="R1424" s="173"/>
      <c r="S1424" s="173"/>
      <c r="T1424" s="173"/>
      <c r="U1424" s="173"/>
      <c r="V1424" s="173"/>
      <c r="W1424" s="173"/>
      <c r="X1424" s="173"/>
      <c r="Y1424" s="173"/>
      <c r="Z1424" s="173"/>
      <c r="AA1424" s="173"/>
      <c r="AB1424" s="173"/>
      <c r="AC1424" s="174"/>
      <c r="AE1424" s="507"/>
      <c r="AG1424" s="507"/>
      <c r="AI1424" s="507"/>
      <c r="AK1424" s="429"/>
    </row>
    <row r="1425" spans="4:37" ht="12.75" customHeight="1" outlineLevel="1">
      <c r="D1425" s="106" t="str">
        <f>'Line Items'!D1000</f>
        <v>[Rolling Stock - Vehicles Line 39]</v>
      </c>
      <c r="E1425" s="89"/>
      <c r="F1425" s="107" t="str">
        <f t="shared" si="993"/>
        <v>£000/ Veh</v>
      </c>
      <c r="G1425" s="173"/>
      <c r="H1425" s="173"/>
      <c r="I1425" s="173"/>
      <c r="J1425" s="173"/>
      <c r="K1425" s="173"/>
      <c r="L1425" s="173"/>
      <c r="M1425" s="173"/>
      <c r="N1425" s="173"/>
      <c r="O1425" s="173"/>
      <c r="P1425" s="173"/>
      <c r="Q1425" s="173"/>
      <c r="R1425" s="173"/>
      <c r="S1425" s="173"/>
      <c r="T1425" s="173"/>
      <c r="U1425" s="173"/>
      <c r="V1425" s="173"/>
      <c r="W1425" s="173"/>
      <c r="X1425" s="173"/>
      <c r="Y1425" s="173"/>
      <c r="Z1425" s="173"/>
      <c r="AA1425" s="173"/>
      <c r="AB1425" s="173"/>
      <c r="AC1425" s="174"/>
      <c r="AE1425" s="507"/>
      <c r="AG1425" s="507"/>
      <c r="AI1425" s="507"/>
      <c r="AK1425" s="429"/>
    </row>
    <row r="1426" spans="4:37" ht="12.75" customHeight="1" outlineLevel="1">
      <c r="D1426" s="106" t="str">
        <f>'Line Items'!D1001</f>
        <v>[Rolling Stock - Vehicles Line 40]</v>
      </c>
      <c r="E1426" s="89"/>
      <c r="F1426" s="107" t="str">
        <f t="shared" si="993"/>
        <v>£000/ Veh</v>
      </c>
      <c r="G1426" s="173"/>
      <c r="H1426" s="173"/>
      <c r="I1426" s="173"/>
      <c r="J1426" s="173"/>
      <c r="K1426" s="173"/>
      <c r="L1426" s="173"/>
      <c r="M1426" s="173"/>
      <c r="N1426" s="173"/>
      <c r="O1426" s="173"/>
      <c r="P1426" s="173"/>
      <c r="Q1426" s="173"/>
      <c r="R1426" s="173"/>
      <c r="S1426" s="173"/>
      <c r="T1426" s="173"/>
      <c r="U1426" s="173"/>
      <c r="V1426" s="173"/>
      <c r="W1426" s="173"/>
      <c r="X1426" s="173"/>
      <c r="Y1426" s="173"/>
      <c r="Z1426" s="173"/>
      <c r="AA1426" s="173"/>
      <c r="AB1426" s="173"/>
      <c r="AC1426" s="174"/>
      <c r="AE1426" s="507"/>
      <c r="AG1426" s="507"/>
      <c r="AI1426" s="507"/>
      <c r="AK1426" s="429"/>
    </row>
    <row r="1427" spans="4:37" ht="12.75" customHeight="1" outlineLevel="1">
      <c r="D1427" s="106" t="str">
        <f>'Line Items'!D1002</f>
        <v>[Rolling Stock - Vehicles Line 41]</v>
      </c>
      <c r="E1427" s="89"/>
      <c r="F1427" s="107" t="str">
        <f t="shared" si="993"/>
        <v>£000/ Veh</v>
      </c>
      <c r="G1427" s="173"/>
      <c r="H1427" s="173"/>
      <c r="I1427" s="173"/>
      <c r="J1427" s="173"/>
      <c r="K1427" s="173"/>
      <c r="L1427" s="173"/>
      <c r="M1427" s="173"/>
      <c r="N1427" s="173"/>
      <c r="O1427" s="173"/>
      <c r="P1427" s="173"/>
      <c r="Q1427" s="173"/>
      <c r="R1427" s="173"/>
      <c r="S1427" s="173"/>
      <c r="T1427" s="173"/>
      <c r="U1427" s="173"/>
      <c r="V1427" s="173"/>
      <c r="W1427" s="173"/>
      <c r="X1427" s="173"/>
      <c r="Y1427" s="173"/>
      <c r="Z1427" s="173"/>
      <c r="AA1427" s="173"/>
      <c r="AB1427" s="173"/>
      <c r="AC1427" s="174"/>
      <c r="AE1427" s="507"/>
      <c r="AG1427" s="507"/>
      <c r="AI1427" s="507"/>
      <c r="AK1427" s="429"/>
    </row>
    <row r="1428" spans="4:37" ht="12.75" customHeight="1" outlineLevel="1">
      <c r="D1428" s="106" t="str">
        <f>'Line Items'!D1003</f>
        <v>[Rolling Stock - Vehicles Line 42]</v>
      </c>
      <c r="E1428" s="89"/>
      <c r="F1428" s="107" t="str">
        <f t="shared" si="993"/>
        <v>£000/ Veh</v>
      </c>
      <c r="G1428" s="173"/>
      <c r="H1428" s="173"/>
      <c r="I1428" s="173"/>
      <c r="J1428" s="173"/>
      <c r="K1428" s="173"/>
      <c r="L1428" s="173"/>
      <c r="M1428" s="173"/>
      <c r="N1428" s="173"/>
      <c r="O1428" s="173"/>
      <c r="P1428" s="173"/>
      <c r="Q1428" s="173"/>
      <c r="R1428" s="173"/>
      <c r="S1428" s="173"/>
      <c r="T1428" s="173"/>
      <c r="U1428" s="173"/>
      <c r="V1428" s="173"/>
      <c r="W1428" s="173"/>
      <c r="X1428" s="173"/>
      <c r="Y1428" s="173"/>
      <c r="Z1428" s="173"/>
      <c r="AA1428" s="173"/>
      <c r="AB1428" s="173"/>
      <c r="AC1428" s="174"/>
      <c r="AE1428" s="507"/>
      <c r="AG1428" s="507"/>
      <c r="AI1428" s="507"/>
      <c r="AK1428" s="429"/>
    </row>
    <row r="1429" spans="4:37" ht="12.75" customHeight="1" outlineLevel="1">
      <c r="D1429" s="106" t="str">
        <f>'Line Items'!D1004</f>
        <v>[Rolling Stock - Vehicles Line 43]</v>
      </c>
      <c r="E1429" s="89"/>
      <c r="F1429" s="107" t="str">
        <f t="shared" si="993"/>
        <v>£000/ Veh</v>
      </c>
      <c r="G1429" s="173"/>
      <c r="H1429" s="173"/>
      <c r="I1429" s="173"/>
      <c r="J1429" s="173"/>
      <c r="K1429" s="173"/>
      <c r="L1429" s="173"/>
      <c r="M1429" s="173"/>
      <c r="N1429" s="173"/>
      <c r="O1429" s="173"/>
      <c r="P1429" s="173"/>
      <c r="Q1429" s="173"/>
      <c r="R1429" s="173"/>
      <c r="S1429" s="173"/>
      <c r="T1429" s="173"/>
      <c r="U1429" s="173"/>
      <c r="V1429" s="173"/>
      <c r="W1429" s="173"/>
      <c r="X1429" s="173"/>
      <c r="Y1429" s="173"/>
      <c r="Z1429" s="173"/>
      <c r="AA1429" s="173"/>
      <c r="AB1429" s="173"/>
      <c r="AC1429" s="174"/>
      <c r="AE1429" s="507"/>
      <c r="AG1429" s="507"/>
      <c r="AI1429" s="507"/>
      <c r="AK1429" s="429"/>
    </row>
    <row r="1430" spans="4:37" ht="12.75" customHeight="1" outlineLevel="1">
      <c r="D1430" s="106" t="str">
        <f>'Line Items'!D1005</f>
        <v>[Rolling Stock - Vehicles Line 44]</v>
      </c>
      <c r="E1430" s="89"/>
      <c r="F1430" s="107" t="str">
        <f t="shared" si="993"/>
        <v>£000/ Veh</v>
      </c>
      <c r="G1430" s="173"/>
      <c r="H1430" s="173"/>
      <c r="I1430" s="173"/>
      <c r="J1430" s="173"/>
      <c r="K1430" s="173"/>
      <c r="L1430" s="173"/>
      <c r="M1430" s="173"/>
      <c r="N1430" s="173"/>
      <c r="O1430" s="173"/>
      <c r="P1430" s="173"/>
      <c r="Q1430" s="173"/>
      <c r="R1430" s="173"/>
      <c r="S1430" s="173"/>
      <c r="T1430" s="173"/>
      <c r="U1430" s="173"/>
      <c r="V1430" s="173"/>
      <c r="W1430" s="173"/>
      <c r="X1430" s="173"/>
      <c r="Y1430" s="173"/>
      <c r="Z1430" s="173"/>
      <c r="AA1430" s="173"/>
      <c r="AB1430" s="173"/>
      <c r="AC1430" s="174"/>
      <c r="AE1430" s="507"/>
      <c r="AG1430" s="507"/>
      <c r="AI1430" s="507"/>
      <c r="AK1430" s="429"/>
    </row>
    <row r="1431" spans="4:37" ht="12.75" customHeight="1" outlineLevel="1">
      <c r="D1431" s="106" t="str">
        <f>'Line Items'!D1006</f>
        <v>[Rolling Stock - Vehicles Line 45]</v>
      </c>
      <c r="E1431" s="89"/>
      <c r="F1431" s="107" t="str">
        <f t="shared" si="993"/>
        <v>£000/ Veh</v>
      </c>
      <c r="G1431" s="173"/>
      <c r="H1431" s="173"/>
      <c r="I1431" s="173"/>
      <c r="J1431" s="173"/>
      <c r="K1431" s="173"/>
      <c r="L1431" s="173"/>
      <c r="M1431" s="173"/>
      <c r="N1431" s="173"/>
      <c r="O1431" s="173"/>
      <c r="P1431" s="173"/>
      <c r="Q1431" s="173"/>
      <c r="R1431" s="173"/>
      <c r="S1431" s="173"/>
      <c r="T1431" s="173"/>
      <c r="U1431" s="173"/>
      <c r="V1431" s="173"/>
      <c r="W1431" s="173"/>
      <c r="X1431" s="173"/>
      <c r="Y1431" s="173"/>
      <c r="Z1431" s="173"/>
      <c r="AA1431" s="173"/>
      <c r="AB1431" s="173"/>
      <c r="AC1431" s="174"/>
      <c r="AE1431" s="507"/>
      <c r="AG1431" s="507"/>
      <c r="AI1431" s="507"/>
      <c r="AK1431" s="429"/>
    </row>
    <row r="1432" spans="4:37" ht="12.75" customHeight="1" outlineLevel="1">
      <c r="D1432" s="106" t="str">
        <f>'Line Items'!D1007</f>
        <v>[Rolling Stock - Vehicles Line 46]</v>
      </c>
      <c r="E1432" s="89"/>
      <c r="F1432" s="107" t="str">
        <f t="shared" si="993"/>
        <v>£000/ Veh</v>
      </c>
      <c r="G1432" s="173"/>
      <c r="H1432" s="173"/>
      <c r="I1432" s="173"/>
      <c r="J1432" s="173"/>
      <c r="K1432" s="173"/>
      <c r="L1432" s="173"/>
      <c r="M1432" s="173"/>
      <c r="N1432" s="173"/>
      <c r="O1432" s="173"/>
      <c r="P1432" s="173"/>
      <c r="Q1432" s="173"/>
      <c r="R1432" s="173"/>
      <c r="S1432" s="173"/>
      <c r="T1432" s="173"/>
      <c r="U1432" s="173"/>
      <c r="V1432" s="173"/>
      <c r="W1432" s="173"/>
      <c r="X1432" s="173"/>
      <c r="Y1432" s="173"/>
      <c r="Z1432" s="173"/>
      <c r="AA1432" s="173"/>
      <c r="AB1432" s="173"/>
      <c r="AC1432" s="174"/>
      <c r="AE1432" s="507"/>
      <c r="AG1432" s="507"/>
      <c r="AI1432" s="507"/>
      <c r="AK1432" s="429"/>
    </row>
    <row r="1433" spans="4:37" ht="12.75" customHeight="1" outlineLevel="1">
      <c r="D1433" s="106" t="str">
        <f>'Line Items'!D1008</f>
        <v>[Rolling Stock - Vehicles Line 47]</v>
      </c>
      <c r="E1433" s="89"/>
      <c r="F1433" s="107" t="str">
        <f t="shared" si="993"/>
        <v>£000/ Veh</v>
      </c>
      <c r="G1433" s="173"/>
      <c r="H1433" s="173"/>
      <c r="I1433" s="173"/>
      <c r="J1433" s="173"/>
      <c r="K1433" s="173"/>
      <c r="L1433" s="173"/>
      <c r="M1433" s="173"/>
      <c r="N1433" s="173"/>
      <c r="O1433" s="173"/>
      <c r="P1433" s="173"/>
      <c r="Q1433" s="173"/>
      <c r="R1433" s="173"/>
      <c r="S1433" s="173"/>
      <c r="T1433" s="173"/>
      <c r="U1433" s="173"/>
      <c r="V1433" s="173"/>
      <c r="W1433" s="173"/>
      <c r="X1433" s="173"/>
      <c r="Y1433" s="173"/>
      <c r="Z1433" s="173"/>
      <c r="AA1433" s="173"/>
      <c r="AB1433" s="173"/>
      <c r="AC1433" s="174"/>
      <c r="AE1433" s="507"/>
      <c r="AG1433" s="507"/>
      <c r="AI1433" s="507"/>
      <c r="AK1433" s="429"/>
    </row>
    <row r="1434" spans="4:37" ht="12.75" customHeight="1" outlineLevel="1">
      <c r="D1434" s="106" t="str">
        <f>'Line Items'!D1009</f>
        <v>[Rolling Stock - Vehicles Line 48]</v>
      </c>
      <c r="E1434" s="89"/>
      <c r="F1434" s="107" t="str">
        <f t="shared" si="993"/>
        <v>£000/ Veh</v>
      </c>
      <c r="G1434" s="173"/>
      <c r="H1434" s="173"/>
      <c r="I1434" s="173"/>
      <c r="J1434" s="173"/>
      <c r="K1434" s="173"/>
      <c r="L1434" s="173"/>
      <c r="M1434" s="173"/>
      <c r="N1434" s="173"/>
      <c r="O1434" s="173"/>
      <c r="P1434" s="173"/>
      <c r="Q1434" s="173"/>
      <c r="R1434" s="173"/>
      <c r="S1434" s="173"/>
      <c r="T1434" s="173"/>
      <c r="U1434" s="173"/>
      <c r="V1434" s="173"/>
      <c r="W1434" s="173"/>
      <c r="X1434" s="173"/>
      <c r="Y1434" s="173"/>
      <c r="Z1434" s="173"/>
      <c r="AA1434" s="173"/>
      <c r="AB1434" s="173"/>
      <c r="AC1434" s="174"/>
      <c r="AE1434" s="507"/>
      <c r="AG1434" s="507"/>
      <c r="AI1434" s="507"/>
      <c r="AK1434" s="429"/>
    </row>
    <row r="1435" spans="4:37" ht="12.75" customHeight="1" outlineLevel="1">
      <c r="D1435" s="106" t="str">
        <f>'Line Items'!D1010</f>
        <v>[Rolling Stock - Vehicles Line 49]</v>
      </c>
      <c r="E1435" s="89"/>
      <c r="F1435" s="107" t="str">
        <f t="shared" si="993"/>
        <v>£000/ Veh</v>
      </c>
      <c r="G1435" s="173"/>
      <c r="H1435" s="173"/>
      <c r="I1435" s="173"/>
      <c r="J1435" s="173"/>
      <c r="K1435" s="173"/>
      <c r="L1435" s="173"/>
      <c r="M1435" s="173"/>
      <c r="N1435" s="173"/>
      <c r="O1435" s="173"/>
      <c r="P1435" s="173"/>
      <c r="Q1435" s="173"/>
      <c r="R1435" s="173"/>
      <c r="S1435" s="173"/>
      <c r="T1435" s="173"/>
      <c r="U1435" s="173"/>
      <c r="V1435" s="173"/>
      <c r="W1435" s="173"/>
      <c r="X1435" s="173"/>
      <c r="Y1435" s="173"/>
      <c r="Z1435" s="173"/>
      <c r="AA1435" s="173"/>
      <c r="AB1435" s="173"/>
      <c r="AC1435" s="174"/>
      <c r="AE1435" s="507"/>
      <c r="AG1435" s="507"/>
      <c r="AI1435" s="507"/>
      <c r="AK1435" s="429"/>
    </row>
    <row r="1436" spans="4:37" ht="12.75" customHeight="1" outlineLevel="1">
      <c r="D1436" s="106" t="str">
        <f>'Line Items'!D1011</f>
        <v>[Rolling Stock - Vehicles Line 50]</v>
      </c>
      <c r="E1436" s="89"/>
      <c r="F1436" s="107" t="str">
        <f t="shared" si="993"/>
        <v>£000/ Veh</v>
      </c>
      <c r="G1436" s="173"/>
      <c r="H1436" s="173"/>
      <c r="I1436" s="173"/>
      <c r="J1436" s="173"/>
      <c r="K1436" s="173"/>
      <c r="L1436" s="173"/>
      <c r="M1436" s="173"/>
      <c r="N1436" s="173"/>
      <c r="O1436" s="173"/>
      <c r="P1436" s="173"/>
      <c r="Q1436" s="173"/>
      <c r="R1436" s="173"/>
      <c r="S1436" s="173"/>
      <c r="T1436" s="173"/>
      <c r="U1436" s="173"/>
      <c r="V1436" s="173"/>
      <c r="W1436" s="173"/>
      <c r="X1436" s="173"/>
      <c r="Y1436" s="173"/>
      <c r="Z1436" s="173"/>
      <c r="AA1436" s="173"/>
      <c r="AB1436" s="173"/>
      <c r="AC1436" s="174"/>
      <c r="AE1436" s="507"/>
      <c r="AG1436" s="507"/>
      <c r="AI1436" s="507"/>
      <c r="AK1436" s="429"/>
    </row>
    <row r="1437" spans="4:37" ht="12.75" customHeight="1" outlineLevel="1">
      <c r="D1437" s="106" t="str">
        <f>'Line Items'!D1012</f>
        <v>[Rolling Stock - Vehicles Line 51]</v>
      </c>
      <c r="E1437" s="89"/>
      <c r="F1437" s="107" t="str">
        <f t="shared" si="993"/>
        <v>£000/ Veh</v>
      </c>
      <c r="G1437" s="173"/>
      <c r="H1437" s="173"/>
      <c r="I1437" s="173"/>
      <c r="J1437" s="173"/>
      <c r="K1437" s="173"/>
      <c r="L1437" s="173"/>
      <c r="M1437" s="173"/>
      <c r="N1437" s="173"/>
      <c r="O1437" s="173"/>
      <c r="P1437" s="173"/>
      <c r="Q1437" s="173"/>
      <c r="R1437" s="173"/>
      <c r="S1437" s="173"/>
      <c r="T1437" s="173"/>
      <c r="U1437" s="173"/>
      <c r="V1437" s="173"/>
      <c r="W1437" s="173"/>
      <c r="X1437" s="173"/>
      <c r="Y1437" s="173"/>
      <c r="Z1437" s="173"/>
      <c r="AA1437" s="173"/>
      <c r="AB1437" s="173"/>
      <c r="AC1437" s="174"/>
      <c r="AE1437" s="507"/>
      <c r="AG1437" s="507"/>
      <c r="AI1437" s="507"/>
      <c r="AK1437" s="429"/>
    </row>
    <row r="1438" spans="4:37" ht="12.75" customHeight="1" outlineLevel="1">
      <c r="D1438" s="106" t="str">
        <f>'Line Items'!D1013</f>
        <v>[Rolling Stock - Vehicles Line 52]</v>
      </c>
      <c r="E1438" s="89"/>
      <c r="F1438" s="107" t="str">
        <f t="shared" si="993"/>
        <v>£000/ Veh</v>
      </c>
      <c r="G1438" s="173"/>
      <c r="H1438" s="173"/>
      <c r="I1438" s="173"/>
      <c r="J1438" s="173"/>
      <c r="K1438" s="173"/>
      <c r="L1438" s="173"/>
      <c r="M1438" s="173"/>
      <c r="N1438" s="173"/>
      <c r="O1438" s="173"/>
      <c r="P1438" s="173"/>
      <c r="Q1438" s="173"/>
      <c r="R1438" s="173"/>
      <c r="S1438" s="173"/>
      <c r="T1438" s="173"/>
      <c r="U1438" s="173"/>
      <c r="V1438" s="173"/>
      <c r="W1438" s="173"/>
      <c r="X1438" s="173"/>
      <c r="Y1438" s="173"/>
      <c r="Z1438" s="173"/>
      <c r="AA1438" s="173"/>
      <c r="AB1438" s="173"/>
      <c r="AC1438" s="174"/>
      <c r="AE1438" s="507"/>
      <c r="AG1438" s="507"/>
      <c r="AI1438" s="507"/>
      <c r="AK1438" s="429"/>
    </row>
    <row r="1439" spans="4:37" ht="12.75" customHeight="1" outlineLevel="1">
      <c r="D1439" s="106" t="str">
        <f>'Line Items'!D1014</f>
        <v>[Rolling Stock - Vehicles Line 53]</v>
      </c>
      <c r="E1439" s="89"/>
      <c r="F1439" s="107" t="str">
        <f t="shared" si="993"/>
        <v>£000/ Veh</v>
      </c>
      <c r="G1439" s="173"/>
      <c r="H1439" s="173"/>
      <c r="I1439" s="173"/>
      <c r="J1439" s="173"/>
      <c r="K1439" s="173"/>
      <c r="L1439" s="173"/>
      <c r="M1439" s="173"/>
      <c r="N1439" s="173"/>
      <c r="O1439" s="173"/>
      <c r="P1439" s="173"/>
      <c r="Q1439" s="173"/>
      <c r="R1439" s="173"/>
      <c r="S1439" s="173"/>
      <c r="T1439" s="173"/>
      <c r="U1439" s="173"/>
      <c r="V1439" s="173"/>
      <c r="W1439" s="173"/>
      <c r="X1439" s="173"/>
      <c r="Y1439" s="173"/>
      <c r="Z1439" s="173"/>
      <c r="AA1439" s="173"/>
      <c r="AB1439" s="173"/>
      <c r="AC1439" s="174"/>
      <c r="AE1439" s="507"/>
      <c r="AG1439" s="507"/>
      <c r="AI1439" s="507"/>
      <c r="AK1439" s="429"/>
    </row>
    <row r="1440" spans="4:37" ht="12.75" customHeight="1" outlineLevel="1">
      <c r="D1440" s="106" t="str">
        <f>'Line Items'!D1015</f>
        <v>[Rolling Stock - Vehicles Line 54]</v>
      </c>
      <c r="E1440" s="89"/>
      <c r="F1440" s="107" t="str">
        <f t="shared" si="993"/>
        <v>£000/ Veh</v>
      </c>
      <c r="G1440" s="173"/>
      <c r="H1440" s="173"/>
      <c r="I1440" s="173"/>
      <c r="J1440" s="173"/>
      <c r="K1440" s="173"/>
      <c r="L1440" s="173"/>
      <c r="M1440" s="173"/>
      <c r="N1440" s="173"/>
      <c r="O1440" s="173"/>
      <c r="P1440" s="173"/>
      <c r="Q1440" s="173"/>
      <c r="R1440" s="173"/>
      <c r="S1440" s="173"/>
      <c r="T1440" s="173"/>
      <c r="U1440" s="173"/>
      <c r="V1440" s="173"/>
      <c r="W1440" s="173"/>
      <c r="X1440" s="173"/>
      <c r="Y1440" s="173"/>
      <c r="Z1440" s="173"/>
      <c r="AA1440" s="173"/>
      <c r="AB1440" s="173"/>
      <c r="AC1440" s="174"/>
      <c r="AE1440" s="507"/>
      <c r="AG1440" s="507"/>
      <c r="AI1440" s="507"/>
      <c r="AK1440" s="429"/>
    </row>
    <row r="1441" spans="2:37" ht="12.75" customHeight="1" outlineLevel="1">
      <c r="D1441" s="106" t="str">
        <f>'Line Items'!D1016</f>
        <v>[Rolling Stock - Vehicles Line 55]</v>
      </c>
      <c r="E1441" s="89"/>
      <c r="F1441" s="107" t="str">
        <f t="shared" si="993"/>
        <v>£000/ Veh</v>
      </c>
      <c r="G1441" s="173"/>
      <c r="H1441" s="173"/>
      <c r="I1441" s="173"/>
      <c r="J1441" s="173"/>
      <c r="K1441" s="173"/>
      <c r="L1441" s="173"/>
      <c r="M1441" s="173"/>
      <c r="N1441" s="173"/>
      <c r="O1441" s="173"/>
      <c r="P1441" s="173"/>
      <c r="Q1441" s="173"/>
      <c r="R1441" s="173"/>
      <c r="S1441" s="173"/>
      <c r="T1441" s="173"/>
      <c r="U1441" s="173"/>
      <c r="V1441" s="173"/>
      <c r="W1441" s="173"/>
      <c r="X1441" s="173"/>
      <c r="Y1441" s="173"/>
      <c r="Z1441" s="173"/>
      <c r="AA1441" s="173"/>
      <c r="AB1441" s="173"/>
      <c r="AC1441" s="174"/>
      <c r="AE1441" s="507"/>
      <c r="AG1441" s="507"/>
      <c r="AI1441" s="507"/>
      <c r="AK1441" s="429"/>
    </row>
    <row r="1442" spans="2:37" ht="12.75" customHeight="1" outlineLevel="1">
      <c r="D1442" s="106" t="str">
        <f>'Line Items'!D1017</f>
        <v>[Rolling Stock - Vehicles Line 56]</v>
      </c>
      <c r="E1442" s="89"/>
      <c r="F1442" s="107" t="str">
        <f t="shared" si="993"/>
        <v>£000/ Veh</v>
      </c>
      <c r="G1442" s="173"/>
      <c r="H1442" s="173"/>
      <c r="I1442" s="173"/>
      <c r="J1442" s="173"/>
      <c r="K1442" s="173"/>
      <c r="L1442" s="173"/>
      <c r="M1442" s="173"/>
      <c r="N1442" s="173"/>
      <c r="O1442" s="173"/>
      <c r="P1442" s="173"/>
      <c r="Q1442" s="173"/>
      <c r="R1442" s="173"/>
      <c r="S1442" s="173"/>
      <c r="T1442" s="173"/>
      <c r="U1442" s="173"/>
      <c r="V1442" s="173"/>
      <c r="W1442" s="173"/>
      <c r="X1442" s="173"/>
      <c r="Y1442" s="173"/>
      <c r="Z1442" s="173"/>
      <c r="AA1442" s="173"/>
      <c r="AB1442" s="173"/>
      <c r="AC1442" s="174"/>
      <c r="AE1442" s="507"/>
      <c r="AG1442" s="507"/>
      <c r="AI1442" s="507"/>
      <c r="AK1442" s="429"/>
    </row>
    <row r="1443" spans="2:37" ht="12.75" customHeight="1" outlineLevel="1">
      <c r="D1443" s="106" t="str">
        <f>'Line Items'!D1018</f>
        <v>[Rolling Stock - Vehicles Line 57]</v>
      </c>
      <c r="E1443" s="89"/>
      <c r="F1443" s="107" t="str">
        <f t="shared" si="993"/>
        <v>£000/ Veh</v>
      </c>
      <c r="G1443" s="173"/>
      <c r="H1443" s="173"/>
      <c r="I1443" s="173"/>
      <c r="J1443" s="173"/>
      <c r="K1443" s="173"/>
      <c r="L1443" s="173"/>
      <c r="M1443" s="173"/>
      <c r="N1443" s="173"/>
      <c r="O1443" s="173"/>
      <c r="P1443" s="173"/>
      <c r="Q1443" s="173"/>
      <c r="R1443" s="173"/>
      <c r="S1443" s="173"/>
      <c r="T1443" s="173"/>
      <c r="U1443" s="173"/>
      <c r="V1443" s="173"/>
      <c r="W1443" s="173"/>
      <c r="X1443" s="173"/>
      <c r="Y1443" s="173"/>
      <c r="Z1443" s="173"/>
      <c r="AA1443" s="173"/>
      <c r="AB1443" s="173"/>
      <c r="AC1443" s="174"/>
      <c r="AE1443" s="507"/>
      <c r="AG1443" s="507"/>
      <c r="AI1443" s="507"/>
      <c r="AK1443" s="429"/>
    </row>
    <row r="1444" spans="2:37" ht="12.75" customHeight="1" outlineLevel="1">
      <c r="D1444" s="106" t="str">
        <f>'Line Items'!D1019</f>
        <v>[Rolling Stock - Vehicles Line 58]</v>
      </c>
      <c r="E1444" s="89"/>
      <c r="F1444" s="107" t="str">
        <f t="shared" si="993"/>
        <v>£000/ Veh</v>
      </c>
      <c r="G1444" s="173"/>
      <c r="H1444" s="173"/>
      <c r="I1444" s="173"/>
      <c r="J1444" s="173"/>
      <c r="K1444" s="173"/>
      <c r="L1444" s="173"/>
      <c r="M1444" s="173"/>
      <c r="N1444" s="173"/>
      <c r="O1444" s="173"/>
      <c r="P1444" s="173"/>
      <c r="Q1444" s="173"/>
      <c r="R1444" s="173"/>
      <c r="S1444" s="173"/>
      <c r="T1444" s="173"/>
      <c r="U1444" s="173"/>
      <c r="V1444" s="173"/>
      <c r="W1444" s="173"/>
      <c r="X1444" s="173"/>
      <c r="Y1444" s="173"/>
      <c r="Z1444" s="173"/>
      <c r="AA1444" s="173"/>
      <c r="AB1444" s="173"/>
      <c r="AC1444" s="174"/>
      <c r="AE1444" s="507"/>
      <c r="AG1444" s="507"/>
      <c r="AI1444" s="507"/>
      <c r="AK1444" s="429"/>
    </row>
    <row r="1445" spans="2:37" ht="12.75" customHeight="1" outlineLevel="1">
      <c r="D1445" s="106" t="str">
        <f>'Line Items'!D1020</f>
        <v>[Rolling Stock - Vehicles Line 59]</v>
      </c>
      <c r="E1445" s="89"/>
      <c r="F1445" s="107" t="str">
        <f t="shared" si="993"/>
        <v>£000/ Veh</v>
      </c>
      <c r="G1445" s="173"/>
      <c r="H1445" s="173"/>
      <c r="I1445" s="173"/>
      <c r="J1445" s="173"/>
      <c r="K1445" s="173"/>
      <c r="L1445" s="173"/>
      <c r="M1445" s="173"/>
      <c r="N1445" s="173"/>
      <c r="O1445" s="173"/>
      <c r="P1445" s="173"/>
      <c r="Q1445" s="173"/>
      <c r="R1445" s="173"/>
      <c r="S1445" s="173"/>
      <c r="T1445" s="173"/>
      <c r="U1445" s="173"/>
      <c r="V1445" s="173"/>
      <c r="W1445" s="173"/>
      <c r="X1445" s="173"/>
      <c r="Y1445" s="173"/>
      <c r="Z1445" s="173"/>
      <c r="AA1445" s="173"/>
      <c r="AB1445" s="173"/>
      <c r="AC1445" s="174"/>
      <c r="AE1445" s="507"/>
      <c r="AG1445" s="507"/>
      <c r="AI1445" s="507"/>
      <c r="AK1445" s="429"/>
    </row>
    <row r="1446" spans="2:37" ht="12.75" customHeight="1" outlineLevel="1">
      <c r="D1446" s="117" t="str">
        <f>'Line Items'!D1021</f>
        <v>[Rolling Stock - Vehicles Line 60]</v>
      </c>
      <c r="E1446" s="175"/>
      <c r="F1446" s="118" t="str">
        <f>F1445</f>
        <v>£000/ Veh</v>
      </c>
      <c r="G1446" s="176"/>
      <c r="H1446" s="176"/>
      <c r="I1446" s="176"/>
      <c r="J1446" s="176"/>
      <c r="K1446" s="176"/>
      <c r="L1446" s="176"/>
      <c r="M1446" s="176"/>
      <c r="N1446" s="176"/>
      <c r="O1446" s="176"/>
      <c r="P1446" s="176"/>
      <c r="Q1446" s="176"/>
      <c r="R1446" s="176"/>
      <c r="S1446" s="176"/>
      <c r="T1446" s="176"/>
      <c r="U1446" s="176"/>
      <c r="V1446" s="176"/>
      <c r="W1446" s="176"/>
      <c r="X1446" s="176"/>
      <c r="Y1446" s="176"/>
      <c r="Z1446" s="176"/>
      <c r="AA1446" s="176"/>
      <c r="AB1446" s="176"/>
      <c r="AC1446" s="177"/>
      <c r="AE1446" s="508"/>
      <c r="AG1446" s="508"/>
      <c r="AI1446" s="508"/>
      <c r="AK1446" s="430"/>
    </row>
    <row r="1447" spans="2:37" ht="12.75" customHeight="1" outlineLevel="1">
      <c r="G1447" s="90"/>
      <c r="H1447" s="90"/>
      <c r="I1447" s="90"/>
      <c r="J1447" s="90"/>
      <c r="K1447" s="90"/>
      <c r="L1447" s="90"/>
      <c r="M1447" s="90"/>
      <c r="N1447" s="90"/>
      <c r="O1447" s="90"/>
      <c r="P1447" s="90"/>
      <c r="Q1447" s="90"/>
      <c r="R1447" s="90"/>
      <c r="S1447" s="90"/>
      <c r="T1447" s="90"/>
      <c r="U1447" s="90"/>
      <c r="V1447" s="90"/>
      <c r="W1447" s="90"/>
      <c r="X1447" s="90"/>
      <c r="Y1447" s="90"/>
      <c r="Z1447" s="90"/>
      <c r="AA1447" s="90"/>
      <c r="AB1447" s="90"/>
      <c r="AC1447" s="90"/>
      <c r="AE1447" s="90"/>
      <c r="AG1447" s="90"/>
      <c r="AI1447" s="90"/>
    </row>
    <row r="1448" spans="2:37" ht="12.75" customHeight="1" outlineLevel="1">
      <c r="D1448" s="216" t="str">
        <f>"Average "&amp;B1385</f>
        <v>Average Rentalised Enhancements per vehicle</v>
      </c>
      <c r="E1448" s="217"/>
      <c r="F1448" s="218" t="str">
        <f>F1446</f>
        <v>£000/ Veh</v>
      </c>
      <c r="G1448" s="219">
        <f t="shared" ref="G1448:AB1448" si="994">IF(G$79=0,0,SUMPRODUCT(G$18:G$77,G1387:G1446)/G$79)</f>
        <v>0</v>
      </c>
      <c r="H1448" s="219">
        <f t="shared" si="994"/>
        <v>0</v>
      </c>
      <c r="I1448" s="219">
        <f t="shared" si="994"/>
        <v>0</v>
      </c>
      <c r="J1448" s="219">
        <f t="shared" si="994"/>
        <v>0</v>
      </c>
      <c r="K1448" s="219">
        <f t="shared" si="994"/>
        <v>0</v>
      </c>
      <c r="L1448" s="219">
        <f t="shared" si="994"/>
        <v>0</v>
      </c>
      <c r="M1448" s="219">
        <f t="shared" si="994"/>
        <v>0</v>
      </c>
      <c r="N1448" s="219">
        <f t="shared" si="994"/>
        <v>0</v>
      </c>
      <c r="O1448" s="219">
        <f t="shared" si="994"/>
        <v>0</v>
      </c>
      <c r="P1448" s="219">
        <f t="shared" si="994"/>
        <v>0</v>
      </c>
      <c r="Q1448" s="219">
        <f t="shared" si="994"/>
        <v>0</v>
      </c>
      <c r="R1448" s="219">
        <f t="shared" si="994"/>
        <v>0</v>
      </c>
      <c r="S1448" s="219">
        <f t="shared" si="994"/>
        <v>0</v>
      </c>
      <c r="T1448" s="219">
        <f t="shared" si="994"/>
        <v>0</v>
      </c>
      <c r="U1448" s="219">
        <f t="shared" si="994"/>
        <v>0</v>
      </c>
      <c r="V1448" s="219">
        <f t="shared" si="994"/>
        <v>0</v>
      </c>
      <c r="W1448" s="219">
        <f t="shared" si="994"/>
        <v>0</v>
      </c>
      <c r="X1448" s="219">
        <f t="shared" si="994"/>
        <v>0</v>
      </c>
      <c r="Y1448" s="219">
        <f t="shared" si="994"/>
        <v>0</v>
      </c>
      <c r="Z1448" s="219">
        <f t="shared" si="994"/>
        <v>0</v>
      </c>
      <c r="AA1448" s="219">
        <f t="shared" si="994"/>
        <v>0</v>
      </c>
      <c r="AB1448" s="219">
        <f t="shared" si="994"/>
        <v>0</v>
      </c>
      <c r="AC1448" s="220">
        <f t="shared" ref="AC1448" si="995">IF(AC$79=0,0,SUMPRODUCT(AC$18:AC$77,AC1387:AC1446)/AC$79)</f>
        <v>0</v>
      </c>
      <c r="AE1448" s="509">
        <f t="shared" ref="AE1448:AI1448" si="996">IF(AE$79=0,0,SUMPRODUCT(AE$18:AE$77,AE1387:AE1446)/AE$79)</f>
        <v>0</v>
      </c>
      <c r="AG1448" s="509">
        <f t="shared" si="996"/>
        <v>0</v>
      </c>
      <c r="AI1448" s="509">
        <f t="shared" si="996"/>
        <v>0</v>
      </c>
      <c r="AK1448" s="222"/>
    </row>
    <row r="1449" spans="2:37">
      <c r="G1449" s="90"/>
      <c r="H1449" s="90"/>
      <c r="I1449" s="90"/>
      <c r="J1449" s="90"/>
      <c r="K1449" s="90"/>
      <c r="L1449" s="90"/>
      <c r="M1449" s="90"/>
      <c r="N1449" s="90"/>
      <c r="O1449" s="90"/>
      <c r="P1449" s="90"/>
      <c r="Q1449" s="90"/>
      <c r="R1449" s="90"/>
      <c r="S1449" s="90"/>
      <c r="T1449" s="90"/>
      <c r="U1449" s="90"/>
      <c r="V1449" s="90"/>
      <c r="W1449" s="90"/>
      <c r="X1449" s="90"/>
      <c r="Y1449" s="90"/>
      <c r="Z1449" s="90"/>
      <c r="AA1449" s="90"/>
      <c r="AB1449" s="90"/>
      <c r="AC1449" s="90"/>
      <c r="AE1449" s="90"/>
      <c r="AG1449" s="90"/>
      <c r="AI1449" s="90"/>
    </row>
    <row r="1450" spans="2:37">
      <c r="G1450" s="90"/>
      <c r="H1450" s="90"/>
      <c r="I1450" s="90"/>
      <c r="J1450" s="90"/>
      <c r="K1450" s="90"/>
      <c r="L1450" s="90"/>
      <c r="M1450" s="90"/>
      <c r="N1450" s="90"/>
      <c r="O1450" s="90"/>
      <c r="P1450" s="90"/>
      <c r="Q1450" s="90"/>
      <c r="R1450" s="90"/>
      <c r="S1450" s="90"/>
      <c r="T1450" s="90"/>
      <c r="U1450" s="90"/>
      <c r="V1450" s="90"/>
      <c r="W1450" s="90"/>
      <c r="X1450" s="90"/>
      <c r="Y1450" s="90"/>
      <c r="Z1450" s="90"/>
      <c r="AA1450" s="90"/>
      <c r="AB1450" s="90"/>
      <c r="AC1450" s="90"/>
      <c r="AE1450" s="90"/>
      <c r="AG1450" s="90"/>
      <c r="AI1450" s="90"/>
    </row>
    <row r="1451" spans="2:37" ht="16.5">
      <c r="B1451" s="5" t="s">
        <v>223</v>
      </c>
      <c r="C1451" s="5"/>
      <c r="D1451" s="5"/>
      <c r="E1451" s="5"/>
      <c r="F1451" s="5"/>
      <c r="G1451" s="186"/>
      <c r="H1451" s="186"/>
      <c r="I1451" s="186"/>
      <c r="J1451" s="186"/>
      <c r="K1451" s="186"/>
      <c r="L1451" s="186"/>
      <c r="M1451" s="186"/>
      <c r="N1451" s="186"/>
      <c r="O1451" s="186"/>
      <c r="P1451" s="186"/>
      <c r="Q1451" s="186"/>
      <c r="R1451" s="186"/>
      <c r="S1451" s="186"/>
      <c r="T1451" s="186"/>
      <c r="U1451" s="186"/>
      <c r="V1451" s="186"/>
      <c r="W1451" s="186"/>
      <c r="X1451" s="186"/>
      <c r="Y1451" s="186"/>
      <c r="Z1451" s="186"/>
      <c r="AA1451" s="186"/>
      <c r="AB1451" s="186"/>
      <c r="AC1451" s="186"/>
      <c r="AD1451" s="5"/>
      <c r="AE1451" s="186"/>
      <c r="AF1451" s="5"/>
      <c r="AG1451" s="186"/>
      <c r="AH1451" s="5"/>
      <c r="AI1451" s="186"/>
      <c r="AJ1451" s="5"/>
      <c r="AK1451" s="5"/>
    </row>
    <row r="1452" spans="2:37">
      <c r="G1452" s="90"/>
      <c r="H1452" s="90"/>
      <c r="I1452" s="90"/>
      <c r="J1452" s="90"/>
      <c r="K1452" s="90"/>
      <c r="L1452" s="90"/>
      <c r="M1452" s="90"/>
      <c r="N1452" s="90"/>
      <c r="O1452" s="90"/>
      <c r="P1452" s="90"/>
      <c r="Q1452" s="90"/>
      <c r="R1452" s="90"/>
      <c r="S1452" s="90"/>
      <c r="T1452" s="90"/>
      <c r="U1452" s="90"/>
      <c r="V1452" s="90"/>
      <c r="W1452" s="90"/>
      <c r="X1452" s="90"/>
      <c r="Y1452" s="90"/>
      <c r="Z1452" s="90"/>
      <c r="AA1452" s="90"/>
      <c r="AB1452" s="90"/>
      <c r="AC1452" s="90"/>
      <c r="AE1452" s="90"/>
      <c r="AG1452" s="90"/>
      <c r="AI1452" s="90"/>
    </row>
    <row r="1453" spans="2:37">
      <c r="B1453" s="15" t="s">
        <v>487</v>
      </c>
      <c r="C1453" s="15"/>
      <c r="D1453" s="170"/>
      <c r="E1453" s="170"/>
      <c r="F1453" s="15"/>
      <c r="G1453" s="184"/>
      <c r="H1453" s="184"/>
      <c r="I1453" s="184"/>
      <c r="J1453" s="184"/>
      <c r="K1453" s="184"/>
      <c r="L1453" s="184"/>
      <c r="M1453" s="184"/>
      <c r="N1453" s="184"/>
      <c r="O1453" s="184"/>
      <c r="P1453" s="184"/>
      <c r="Q1453" s="184"/>
      <c r="R1453" s="184"/>
      <c r="S1453" s="184"/>
      <c r="T1453" s="184"/>
      <c r="U1453" s="184"/>
      <c r="V1453" s="184"/>
      <c r="W1453" s="184"/>
      <c r="X1453" s="184"/>
      <c r="Y1453" s="184"/>
      <c r="Z1453" s="184"/>
      <c r="AA1453" s="184"/>
      <c r="AB1453" s="184"/>
      <c r="AC1453" s="184"/>
      <c r="AD1453" s="15"/>
      <c r="AE1453" s="184"/>
      <c r="AF1453" s="15"/>
      <c r="AG1453" s="184"/>
      <c r="AH1453" s="15"/>
      <c r="AI1453" s="184"/>
      <c r="AJ1453" s="15"/>
      <c r="AK1453" s="15"/>
    </row>
    <row r="1454" spans="2:37" ht="12.75" customHeight="1" outlineLevel="1">
      <c r="G1454" s="90"/>
      <c r="H1454" s="90"/>
      <c r="I1454" s="90"/>
      <c r="J1454" s="90"/>
      <c r="K1454" s="90"/>
      <c r="L1454" s="90"/>
      <c r="M1454" s="90"/>
      <c r="N1454" s="90"/>
      <c r="O1454" s="90"/>
      <c r="P1454" s="90"/>
      <c r="Q1454" s="90"/>
      <c r="R1454" s="90"/>
      <c r="S1454" s="90"/>
      <c r="T1454" s="90"/>
      <c r="U1454" s="90"/>
      <c r="V1454" s="90"/>
      <c r="W1454" s="90"/>
      <c r="X1454" s="90"/>
      <c r="Y1454" s="90"/>
      <c r="Z1454" s="90"/>
      <c r="AA1454" s="90"/>
      <c r="AB1454" s="90"/>
      <c r="AC1454" s="90"/>
      <c r="AE1454" s="90"/>
      <c r="AG1454" s="90"/>
      <c r="AI1454" s="90"/>
    </row>
    <row r="1455" spans="2:37" ht="12.75" customHeight="1" outlineLevel="1">
      <c r="D1455" s="100" t="str">
        <f>'Line Items'!D962</f>
        <v>ME202 - DMU - Class 150/1 Angel</v>
      </c>
      <c r="E1455" s="85"/>
      <c r="F1455" s="101" t="s">
        <v>102</v>
      </c>
      <c r="G1455" s="86">
        <f t="shared" ref="G1455:AC1455" si="997">G18*G1192</f>
        <v>0</v>
      </c>
      <c r="H1455" s="86">
        <f t="shared" si="997"/>
        <v>0</v>
      </c>
      <c r="I1455" s="86">
        <f t="shared" si="997"/>
        <v>0</v>
      </c>
      <c r="J1455" s="86">
        <f t="shared" si="997"/>
        <v>0</v>
      </c>
      <c r="K1455" s="86">
        <f t="shared" si="997"/>
        <v>0</v>
      </c>
      <c r="L1455" s="86">
        <f t="shared" si="997"/>
        <v>0</v>
      </c>
      <c r="M1455" s="86">
        <f t="shared" si="997"/>
        <v>0</v>
      </c>
      <c r="N1455" s="86">
        <f t="shared" si="997"/>
        <v>0</v>
      </c>
      <c r="O1455" s="86">
        <f t="shared" si="997"/>
        <v>0</v>
      </c>
      <c r="P1455" s="86">
        <f t="shared" si="997"/>
        <v>0</v>
      </c>
      <c r="Q1455" s="86">
        <f t="shared" si="997"/>
        <v>0</v>
      </c>
      <c r="R1455" s="86">
        <f t="shared" si="997"/>
        <v>0</v>
      </c>
      <c r="S1455" s="86">
        <f t="shared" si="997"/>
        <v>0</v>
      </c>
      <c r="T1455" s="86">
        <f t="shared" si="997"/>
        <v>0</v>
      </c>
      <c r="U1455" s="86">
        <f t="shared" si="997"/>
        <v>0</v>
      </c>
      <c r="V1455" s="86">
        <f t="shared" si="997"/>
        <v>0</v>
      </c>
      <c r="W1455" s="86">
        <f t="shared" si="997"/>
        <v>0</v>
      </c>
      <c r="X1455" s="86">
        <f t="shared" si="997"/>
        <v>0</v>
      </c>
      <c r="Y1455" s="86">
        <f t="shared" si="997"/>
        <v>0</v>
      </c>
      <c r="Z1455" s="86">
        <f t="shared" si="997"/>
        <v>0</v>
      </c>
      <c r="AA1455" s="86">
        <f t="shared" si="997"/>
        <v>0</v>
      </c>
      <c r="AB1455" s="86">
        <f t="shared" si="997"/>
        <v>0</v>
      </c>
      <c r="AC1455" s="87">
        <f t="shared" si="997"/>
        <v>0</v>
      </c>
      <c r="AE1455" s="475">
        <f t="shared" ref="AE1455:AE1486" si="998">AE18*AE1192</f>
        <v>0</v>
      </c>
      <c r="AG1455" s="475">
        <f t="shared" ref="AG1455:AG1486" si="999">AG18*AG1192</f>
        <v>0</v>
      </c>
      <c r="AI1455" s="475">
        <f t="shared" ref="AI1455:AI1486" si="1000">AI18*AI1192</f>
        <v>0</v>
      </c>
      <c r="AK1455" s="201"/>
    </row>
    <row r="1456" spans="2:37" ht="12.75" customHeight="1" outlineLevel="1">
      <c r="D1456" s="106" t="str">
        <f>'Line Items'!D963</f>
        <v>ME203 - DMU - Class 153/1 Porterbrook</v>
      </c>
      <c r="E1456" s="89"/>
      <c r="F1456" s="107" t="str">
        <f t="shared" ref="F1456:F1513" si="1001">F1455</f>
        <v>£000</v>
      </c>
      <c r="G1456" s="90">
        <f t="shared" ref="G1456:AC1456" si="1002">G19*G1193</f>
        <v>0</v>
      </c>
      <c r="H1456" s="90">
        <f t="shared" si="1002"/>
        <v>0</v>
      </c>
      <c r="I1456" s="90">
        <f t="shared" si="1002"/>
        <v>0</v>
      </c>
      <c r="J1456" s="90">
        <f t="shared" si="1002"/>
        <v>0</v>
      </c>
      <c r="K1456" s="90">
        <f t="shared" si="1002"/>
        <v>0</v>
      </c>
      <c r="L1456" s="90">
        <f t="shared" si="1002"/>
        <v>0</v>
      </c>
      <c r="M1456" s="90">
        <f t="shared" si="1002"/>
        <v>0</v>
      </c>
      <c r="N1456" s="90">
        <f t="shared" si="1002"/>
        <v>0</v>
      </c>
      <c r="O1456" s="90">
        <f t="shared" si="1002"/>
        <v>0</v>
      </c>
      <c r="P1456" s="90">
        <f t="shared" si="1002"/>
        <v>0</v>
      </c>
      <c r="Q1456" s="90">
        <f t="shared" si="1002"/>
        <v>0</v>
      </c>
      <c r="R1456" s="90">
        <f t="shared" si="1002"/>
        <v>0</v>
      </c>
      <c r="S1456" s="90">
        <f t="shared" si="1002"/>
        <v>0</v>
      </c>
      <c r="T1456" s="90">
        <f t="shared" si="1002"/>
        <v>0</v>
      </c>
      <c r="U1456" s="90">
        <f t="shared" si="1002"/>
        <v>0</v>
      </c>
      <c r="V1456" s="90">
        <f t="shared" si="1002"/>
        <v>0</v>
      </c>
      <c r="W1456" s="90">
        <f t="shared" si="1002"/>
        <v>0</v>
      </c>
      <c r="X1456" s="90">
        <f t="shared" si="1002"/>
        <v>0</v>
      </c>
      <c r="Y1456" s="90">
        <f t="shared" si="1002"/>
        <v>0</v>
      </c>
      <c r="Z1456" s="90">
        <f t="shared" si="1002"/>
        <v>0</v>
      </c>
      <c r="AA1456" s="90">
        <f t="shared" si="1002"/>
        <v>0</v>
      </c>
      <c r="AB1456" s="90">
        <f t="shared" si="1002"/>
        <v>0</v>
      </c>
      <c r="AC1456" s="91">
        <f t="shared" si="1002"/>
        <v>0</v>
      </c>
      <c r="AE1456" s="476">
        <f t="shared" si="998"/>
        <v>0</v>
      </c>
      <c r="AG1456" s="476">
        <f t="shared" si="999"/>
        <v>0</v>
      </c>
      <c r="AI1456" s="476">
        <f t="shared" si="1000"/>
        <v>0</v>
      </c>
      <c r="AK1456" s="202"/>
    </row>
    <row r="1457" spans="4:37" ht="12.75" customHeight="1" outlineLevel="1">
      <c r="D1457" s="106" t="str">
        <f>'Line Items'!D964</f>
        <v>ME206 - DMU - Class 170/5 Porterbrook</v>
      </c>
      <c r="E1457" s="89"/>
      <c r="F1457" s="107" t="str">
        <f t="shared" si="1001"/>
        <v>£000</v>
      </c>
      <c r="G1457" s="90">
        <f t="shared" ref="G1457:AC1457" si="1003">G20*G1194</f>
        <v>0</v>
      </c>
      <c r="H1457" s="90">
        <f t="shared" si="1003"/>
        <v>0</v>
      </c>
      <c r="I1457" s="90">
        <f t="shared" si="1003"/>
        <v>0</v>
      </c>
      <c r="J1457" s="90">
        <f t="shared" si="1003"/>
        <v>0</v>
      </c>
      <c r="K1457" s="90">
        <f t="shared" si="1003"/>
        <v>0</v>
      </c>
      <c r="L1457" s="90">
        <f t="shared" si="1003"/>
        <v>0</v>
      </c>
      <c r="M1457" s="90">
        <f t="shared" si="1003"/>
        <v>0</v>
      </c>
      <c r="N1457" s="90">
        <f t="shared" si="1003"/>
        <v>0</v>
      </c>
      <c r="O1457" s="90">
        <f t="shared" si="1003"/>
        <v>0</v>
      </c>
      <c r="P1457" s="90">
        <f t="shared" si="1003"/>
        <v>0</v>
      </c>
      <c r="Q1457" s="90">
        <f t="shared" si="1003"/>
        <v>0</v>
      </c>
      <c r="R1457" s="90">
        <f t="shared" si="1003"/>
        <v>0</v>
      </c>
      <c r="S1457" s="90">
        <f t="shared" si="1003"/>
        <v>0</v>
      </c>
      <c r="T1457" s="90">
        <f t="shared" si="1003"/>
        <v>0</v>
      </c>
      <c r="U1457" s="90">
        <f t="shared" si="1003"/>
        <v>0</v>
      </c>
      <c r="V1457" s="90">
        <f t="shared" si="1003"/>
        <v>0</v>
      </c>
      <c r="W1457" s="90">
        <f t="shared" si="1003"/>
        <v>0</v>
      </c>
      <c r="X1457" s="90">
        <f t="shared" si="1003"/>
        <v>0</v>
      </c>
      <c r="Y1457" s="90">
        <f t="shared" si="1003"/>
        <v>0</v>
      </c>
      <c r="Z1457" s="90">
        <f t="shared" si="1003"/>
        <v>0</v>
      </c>
      <c r="AA1457" s="90">
        <f t="shared" si="1003"/>
        <v>0</v>
      </c>
      <c r="AB1457" s="90">
        <f t="shared" si="1003"/>
        <v>0</v>
      </c>
      <c r="AC1457" s="91">
        <f t="shared" si="1003"/>
        <v>0</v>
      </c>
      <c r="AE1457" s="476">
        <f t="shared" si="998"/>
        <v>0</v>
      </c>
      <c r="AG1457" s="476">
        <f t="shared" si="999"/>
        <v>0</v>
      </c>
      <c r="AI1457" s="476">
        <f t="shared" si="1000"/>
        <v>0</v>
      </c>
      <c r="AK1457" s="202"/>
    </row>
    <row r="1458" spans="4:37" ht="12.75" customHeight="1" outlineLevel="1">
      <c r="D1458" s="106" t="str">
        <f>'Line Items'!D965</f>
        <v>ME207 - DMU - Class 170/6 Porterbrook</v>
      </c>
      <c r="E1458" s="89"/>
      <c r="F1458" s="107" t="str">
        <f t="shared" si="1001"/>
        <v>£000</v>
      </c>
      <c r="G1458" s="90">
        <f t="shared" ref="G1458:AC1458" si="1004">G21*G1195</f>
        <v>0</v>
      </c>
      <c r="H1458" s="90">
        <f t="shared" si="1004"/>
        <v>0</v>
      </c>
      <c r="I1458" s="90">
        <f t="shared" si="1004"/>
        <v>0</v>
      </c>
      <c r="J1458" s="90">
        <f t="shared" si="1004"/>
        <v>0</v>
      </c>
      <c r="K1458" s="90">
        <f t="shared" si="1004"/>
        <v>0</v>
      </c>
      <c r="L1458" s="90">
        <f t="shared" si="1004"/>
        <v>0</v>
      </c>
      <c r="M1458" s="90">
        <f t="shared" si="1004"/>
        <v>0</v>
      </c>
      <c r="N1458" s="90">
        <f t="shared" si="1004"/>
        <v>0</v>
      </c>
      <c r="O1458" s="90">
        <f t="shared" si="1004"/>
        <v>0</v>
      </c>
      <c r="P1458" s="90">
        <f t="shared" si="1004"/>
        <v>0</v>
      </c>
      <c r="Q1458" s="90">
        <f t="shared" si="1004"/>
        <v>0</v>
      </c>
      <c r="R1458" s="90">
        <f t="shared" si="1004"/>
        <v>0</v>
      </c>
      <c r="S1458" s="90">
        <f t="shared" si="1004"/>
        <v>0</v>
      </c>
      <c r="T1458" s="90">
        <f t="shared" si="1004"/>
        <v>0</v>
      </c>
      <c r="U1458" s="90">
        <f t="shared" si="1004"/>
        <v>0</v>
      </c>
      <c r="V1458" s="90">
        <f t="shared" si="1004"/>
        <v>0</v>
      </c>
      <c r="W1458" s="90">
        <f t="shared" si="1004"/>
        <v>0</v>
      </c>
      <c r="X1458" s="90">
        <f t="shared" si="1004"/>
        <v>0</v>
      </c>
      <c r="Y1458" s="90">
        <f t="shared" si="1004"/>
        <v>0</v>
      </c>
      <c r="Z1458" s="90">
        <f t="shared" si="1004"/>
        <v>0</v>
      </c>
      <c r="AA1458" s="90">
        <f t="shared" si="1004"/>
        <v>0</v>
      </c>
      <c r="AB1458" s="90">
        <f t="shared" si="1004"/>
        <v>0</v>
      </c>
      <c r="AC1458" s="91">
        <f t="shared" si="1004"/>
        <v>0</v>
      </c>
      <c r="AE1458" s="476">
        <f t="shared" si="998"/>
        <v>0</v>
      </c>
      <c r="AG1458" s="476">
        <f t="shared" si="999"/>
        <v>0</v>
      </c>
      <c r="AI1458" s="476">
        <f t="shared" si="1000"/>
        <v>0</v>
      </c>
      <c r="AK1458" s="202"/>
    </row>
    <row r="1459" spans="4:37" ht="12.75" customHeight="1" outlineLevel="1">
      <c r="D1459" s="106" t="str">
        <f>'Line Items'!D966</f>
        <v>ME208 - DMU - Class 172/2 Porterbrook</v>
      </c>
      <c r="E1459" s="89"/>
      <c r="F1459" s="107" t="str">
        <f t="shared" si="1001"/>
        <v>£000</v>
      </c>
      <c r="G1459" s="90">
        <f t="shared" ref="G1459:AC1459" si="1005">G22*G1196</f>
        <v>0</v>
      </c>
      <c r="H1459" s="90">
        <f t="shared" si="1005"/>
        <v>0</v>
      </c>
      <c r="I1459" s="90">
        <f t="shared" si="1005"/>
        <v>0</v>
      </c>
      <c r="J1459" s="90">
        <f t="shared" si="1005"/>
        <v>0</v>
      </c>
      <c r="K1459" s="90">
        <f t="shared" si="1005"/>
        <v>0</v>
      </c>
      <c r="L1459" s="90">
        <f t="shared" si="1005"/>
        <v>0</v>
      </c>
      <c r="M1459" s="90">
        <f t="shared" si="1005"/>
        <v>0</v>
      </c>
      <c r="N1459" s="90">
        <f t="shared" si="1005"/>
        <v>0</v>
      </c>
      <c r="O1459" s="90">
        <f t="shared" si="1005"/>
        <v>0</v>
      </c>
      <c r="P1459" s="90">
        <f t="shared" si="1005"/>
        <v>0</v>
      </c>
      <c r="Q1459" s="90">
        <f t="shared" si="1005"/>
        <v>0</v>
      </c>
      <c r="R1459" s="90">
        <f t="shared" si="1005"/>
        <v>0</v>
      </c>
      <c r="S1459" s="90">
        <f t="shared" si="1005"/>
        <v>0</v>
      </c>
      <c r="T1459" s="90">
        <f t="shared" si="1005"/>
        <v>0</v>
      </c>
      <c r="U1459" s="90">
        <f t="shared" si="1005"/>
        <v>0</v>
      </c>
      <c r="V1459" s="90">
        <f t="shared" si="1005"/>
        <v>0</v>
      </c>
      <c r="W1459" s="90">
        <f t="shared" si="1005"/>
        <v>0</v>
      </c>
      <c r="X1459" s="90">
        <f t="shared" si="1005"/>
        <v>0</v>
      </c>
      <c r="Y1459" s="90">
        <f t="shared" si="1005"/>
        <v>0</v>
      </c>
      <c r="Z1459" s="90">
        <f t="shared" si="1005"/>
        <v>0</v>
      </c>
      <c r="AA1459" s="90">
        <f t="shared" si="1005"/>
        <v>0</v>
      </c>
      <c r="AB1459" s="90">
        <f t="shared" si="1005"/>
        <v>0</v>
      </c>
      <c r="AC1459" s="91">
        <f t="shared" si="1005"/>
        <v>0</v>
      </c>
      <c r="AE1459" s="476">
        <f t="shared" si="998"/>
        <v>0</v>
      </c>
      <c r="AG1459" s="476">
        <f t="shared" si="999"/>
        <v>0</v>
      </c>
      <c r="AI1459" s="476">
        <f t="shared" si="1000"/>
        <v>0</v>
      </c>
      <c r="AK1459" s="202"/>
    </row>
    <row r="1460" spans="4:37" ht="12.75" customHeight="1" outlineLevel="1">
      <c r="D1460" s="106" t="str">
        <f>'Line Items'!D967</f>
        <v>ME209 - DMU - Class 172/3 Porterbrook</v>
      </c>
      <c r="E1460" s="89"/>
      <c r="F1460" s="107" t="str">
        <f t="shared" si="1001"/>
        <v>£000</v>
      </c>
      <c r="G1460" s="90">
        <f t="shared" ref="G1460:AC1460" si="1006">G23*G1197</f>
        <v>0</v>
      </c>
      <c r="H1460" s="90">
        <f t="shared" si="1006"/>
        <v>0</v>
      </c>
      <c r="I1460" s="90">
        <f t="shared" si="1006"/>
        <v>0</v>
      </c>
      <c r="J1460" s="90">
        <f t="shared" si="1006"/>
        <v>0</v>
      </c>
      <c r="K1460" s="90">
        <f t="shared" si="1006"/>
        <v>0</v>
      </c>
      <c r="L1460" s="90">
        <f t="shared" si="1006"/>
        <v>0</v>
      </c>
      <c r="M1460" s="90">
        <f t="shared" si="1006"/>
        <v>0</v>
      </c>
      <c r="N1460" s="90">
        <f t="shared" si="1006"/>
        <v>0</v>
      </c>
      <c r="O1460" s="90">
        <f t="shared" si="1006"/>
        <v>0</v>
      </c>
      <c r="P1460" s="90">
        <f t="shared" si="1006"/>
        <v>0</v>
      </c>
      <c r="Q1460" s="90">
        <f t="shared" si="1006"/>
        <v>0</v>
      </c>
      <c r="R1460" s="90">
        <f t="shared" si="1006"/>
        <v>0</v>
      </c>
      <c r="S1460" s="90">
        <f t="shared" si="1006"/>
        <v>0</v>
      </c>
      <c r="T1460" s="90">
        <f t="shared" si="1006"/>
        <v>0</v>
      </c>
      <c r="U1460" s="90">
        <f t="shared" si="1006"/>
        <v>0</v>
      </c>
      <c r="V1460" s="90">
        <f t="shared" si="1006"/>
        <v>0</v>
      </c>
      <c r="W1460" s="90">
        <f t="shared" si="1006"/>
        <v>0</v>
      </c>
      <c r="X1460" s="90">
        <f t="shared" si="1006"/>
        <v>0</v>
      </c>
      <c r="Y1460" s="90">
        <f t="shared" si="1006"/>
        <v>0</v>
      </c>
      <c r="Z1460" s="90">
        <f t="shared" si="1006"/>
        <v>0</v>
      </c>
      <c r="AA1460" s="90">
        <f t="shared" si="1006"/>
        <v>0</v>
      </c>
      <c r="AB1460" s="90">
        <f t="shared" si="1006"/>
        <v>0</v>
      </c>
      <c r="AC1460" s="91">
        <f t="shared" si="1006"/>
        <v>0</v>
      </c>
      <c r="AE1460" s="476">
        <f t="shared" si="998"/>
        <v>0</v>
      </c>
      <c r="AG1460" s="476">
        <f t="shared" si="999"/>
        <v>0</v>
      </c>
      <c r="AI1460" s="476">
        <f t="shared" si="1000"/>
        <v>0</v>
      </c>
      <c r="AK1460" s="202"/>
    </row>
    <row r="1461" spans="4:37" ht="12.75" customHeight="1" outlineLevel="1">
      <c r="D1461" s="106" t="str">
        <f>'Line Items'!D968</f>
        <v>ME216 - Class 139 PPM - Porterbrook</v>
      </c>
      <c r="E1461" s="89"/>
      <c r="F1461" s="107" t="str">
        <f t="shared" si="1001"/>
        <v>£000</v>
      </c>
      <c r="G1461" s="90">
        <f t="shared" ref="G1461:AC1461" si="1007">G24*G1198</f>
        <v>0</v>
      </c>
      <c r="H1461" s="90">
        <f t="shared" si="1007"/>
        <v>0</v>
      </c>
      <c r="I1461" s="90">
        <f t="shared" si="1007"/>
        <v>0</v>
      </c>
      <c r="J1461" s="90">
        <f t="shared" si="1007"/>
        <v>0</v>
      </c>
      <c r="K1461" s="90">
        <f t="shared" si="1007"/>
        <v>0</v>
      </c>
      <c r="L1461" s="90">
        <f t="shared" si="1007"/>
        <v>0</v>
      </c>
      <c r="M1461" s="90">
        <f t="shared" si="1007"/>
        <v>0</v>
      </c>
      <c r="N1461" s="90">
        <f t="shared" si="1007"/>
        <v>0</v>
      </c>
      <c r="O1461" s="90">
        <f t="shared" si="1007"/>
        <v>0</v>
      </c>
      <c r="P1461" s="90">
        <f t="shared" si="1007"/>
        <v>0</v>
      </c>
      <c r="Q1461" s="90">
        <f t="shared" si="1007"/>
        <v>0</v>
      </c>
      <c r="R1461" s="90">
        <f t="shared" si="1007"/>
        <v>0</v>
      </c>
      <c r="S1461" s="90">
        <f t="shared" si="1007"/>
        <v>0</v>
      </c>
      <c r="T1461" s="90">
        <f t="shared" si="1007"/>
        <v>0</v>
      </c>
      <c r="U1461" s="90">
        <f t="shared" si="1007"/>
        <v>0</v>
      </c>
      <c r="V1461" s="90">
        <f t="shared" si="1007"/>
        <v>0</v>
      </c>
      <c r="W1461" s="90">
        <f t="shared" si="1007"/>
        <v>0</v>
      </c>
      <c r="X1461" s="90">
        <f t="shared" si="1007"/>
        <v>0</v>
      </c>
      <c r="Y1461" s="90">
        <f t="shared" si="1007"/>
        <v>0</v>
      </c>
      <c r="Z1461" s="90">
        <f t="shared" si="1007"/>
        <v>0</v>
      </c>
      <c r="AA1461" s="90">
        <f t="shared" si="1007"/>
        <v>0</v>
      </c>
      <c r="AB1461" s="90">
        <f t="shared" si="1007"/>
        <v>0</v>
      </c>
      <c r="AC1461" s="91">
        <f t="shared" si="1007"/>
        <v>0</v>
      </c>
      <c r="AE1461" s="476">
        <f t="shared" si="998"/>
        <v>0</v>
      </c>
      <c r="AG1461" s="476">
        <f t="shared" si="999"/>
        <v>0</v>
      </c>
      <c r="AI1461" s="476">
        <f t="shared" si="1000"/>
        <v>0</v>
      </c>
      <c r="AK1461" s="202"/>
    </row>
    <row r="1462" spans="4:37" ht="12.75" customHeight="1" outlineLevel="1">
      <c r="D1462" s="106" t="str">
        <f>'Line Items'!D969</f>
        <v>ME211 - EMU - Class 321/4  HSBC - motor car</v>
      </c>
      <c r="E1462" s="89"/>
      <c r="F1462" s="107" t="str">
        <f t="shared" si="1001"/>
        <v>£000</v>
      </c>
      <c r="G1462" s="90">
        <f t="shared" ref="G1462:AC1462" si="1008">G25*G1199</f>
        <v>0</v>
      </c>
      <c r="H1462" s="90">
        <f t="shared" si="1008"/>
        <v>0</v>
      </c>
      <c r="I1462" s="90">
        <f t="shared" si="1008"/>
        <v>0</v>
      </c>
      <c r="J1462" s="90">
        <f t="shared" si="1008"/>
        <v>0</v>
      </c>
      <c r="K1462" s="90">
        <f t="shared" si="1008"/>
        <v>0</v>
      </c>
      <c r="L1462" s="90">
        <f t="shared" si="1008"/>
        <v>0</v>
      </c>
      <c r="M1462" s="90">
        <f t="shared" si="1008"/>
        <v>0</v>
      </c>
      <c r="N1462" s="90">
        <f t="shared" si="1008"/>
        <v>0</v>
      </c>
      <c r="O1462" s="90">
        <f t="shared" si="1008"/>
        <v>0</v>
      </c>
      <c r="P1462" s="90">
        <f t="shared" si="1008"/>
        <v>0</v>
      </c>
      <c r="Q1462" s="90">
        <f t="shared" si="1008"/>
        <v>0</v>
      </c>
      <c r="R1462" s="90">
        <f t="shared" si="1008"/>
        <v>0</v>
      </c>
      <c r="S1462" s="90">
        <f t="shared" si="1008"/>
        <v>0</v>
      </c>
      <c r="T1462" s="90">
        <f t="shared" si="1008"/>
        <v>0</v>
      </c>
      <c r="U1462" s="90">
        <f t="shared" si="1008"/>
        <v>0</v>
      </c>
      <c r="V1462" s="90">
        <f t="shared" si="1008"/>
        <v>0</v>
      </c>
      <c r="W1462" s="90">
        <f t="shared" si="1008"/>
        <v>0</v>
      </c>
      <c r="X1462" s="90">
        <f t="shared" si="1008"/>
        <v>0</v>
      </c>
      <c r="Y1462" s="90">
        <f t="shared" si="1008"/>
        <v>0</v>
      </c>
      <c r="Z1462" s="90">
        <f t="shared" si="1008"/>
        <v>0</v>
      </c>
      <c r="AA1462" s="90">
        <f t="shared" si="1008"/>
        <v>0</v>
      </c>
      <c r="AB1462" s="90">
        <f t="shared" si="1008"/>
        <v>0</v>
      </c>
      <c r="AC1462" s="91">
        <f t="shared" si="1008"/>
        <v>0</v>
      </c>
      <c r="AE1462" s="476">
        <f t="shared" si="998"/>
        <v>0</v>
      </c>
      <c r="AG1462" s="476">
        <f t="shared" si="999"/>
        <v>0</v>
      </c>
      <c r="AI1462" s="476">
        <f t="shared" si="1000"/>
        <v>0</v>
      </c>
      <c r="AK1462" s="202"/>
    </row>
    <row r="1463" spans="4:37" ht="12.75" customHeight="1" outlineLevel="1">
      <c r="D1463" s="106" t="str">
        <f>'Line Items'!D970</f>
        <v>ME211 - EMU - Class 321/4  HSBC - trailer car</v>
      </c>
      <c r="E1463" s="89"/>
      <c r="F1463" s="107" t="str">
        <f t="shared" si="1001"/>
        <v>£000</v>
      </c>
      <c r="G1463" s="90">
        <f t="shared" ref="G1463:AC1463" si="1009">G26*G1200</f>
        <v>0</v>
      </c>
      <c r="H1463" s="90">
        <f t="shared" si="1009"/>
        <v>0</v>
      </c>
      <c r="I1463" s="90">
        <f t="shared" si="1009"/>
        <v>0</v>
      </c>
      <c r="J1463" s="90">
        <f t="shared" si="1009"/>
        <v>0</v>
      </c>
      <c r="K1463" s="90">
        <f t="shared" si="1009"/>
        <v>0</v>
      </c>
      <c r="L1463" s="90">
        <f t="shared" si="1009"/>
        <v>0</v>
      </c>
      <c r="M1463" s="90">
        <f t="shared" si="1009"/>
        <v>0</v>
      </c>
      <c r="N1463" s="90">
        <f t="shared" si="1009"/>
        <v>0</v>
      </c>
      <c r="O1463" s="90">
        <f t="shared" si="1009"/>
        <v>0</v>
      </c>
      <c r="P1463" s="90">
        <f t="shared" si="1009"/>
        <v>0</v>
      </c>
      <c r="Q1463" s="90">
        <f t="shared" si="1009"/>
        <v>0</v>
      </c>
      <c r="R1463" s="90">
        <f t="shared" si="1009"/>
        <v>0</v>
      </c>
      <c r="S1463" s="90">
        <f t="shared" si="1009"/>
        <v>0</v>
      </c>
      <c r="T1463" s="90">
        <f t="shared" si="1009"/>
        <v>0</v>
      </c>
      <c r="U1463" s="90">
        <f t="shared" si="1009"/>
        <v>0</v>
      </c>
      <c r="V1463" s="90">
        <f t="shared" si="1009"/>
        <v>0</v>
      </c>
      <c r="W1463" s="90">
        <f t="shared" si="1009"/>
        <v>0</v>
      </c>
      <c r="X1463" s="90">
        <f t="shared" si="1009"/>
        <v>0</v>
      </c>
      <c r="Y1463" s="90">
        <f t="shared" si="1009"/>
        <v>0</v>
      </c>
      <c r="Z1463" s="90">
        <f t="shared" si="1009"/>
        <v>0</v>
      </c>
      <c r="AA1463" s="90">
        <f t="shared" si="1009"/>
        <v>0</v>
      </c>
      <c r="AB1463" s="90">
        <f t="shared" si="1009"/>
        <v>0</v>
      </c>
      <c r="AC1463" s="91">
        <f t="shared" si="1009"/>
        <v>0</v>
      </c>
      <c r="AE1463" s="476">
        <f t="shared" si="998"/>
        <v>0</v>
      </c>
      <c r="AG1463" s="476">
        <f t="shared" si="999"/>
        <v>0</v>
      </c>
      <c r="AI1463" s="476">
        <f t="shared" si="1000"/>
        <v>0</v>
      </c>
      <c r="AK1463" s="202"/>
    </row>
    <row r="1464" spans="4:37" ht="12.75" customHeight="1" outlineLevel="1">
      <c r="D1464" s="106" t="str">
        <f>'Line Items'!D971</f>
        <v>ME212 - EMU - Class 323/3 Porterbrook - motor car</v>
      </c>
      <c r="E1464" s="89"/>
      <c r="F1464" s="107" t="str">
        <f t="shared" si="1001"/>
        <v>£000</v>
      </c>
      <c r="G1464" s="90">
        <f t="shared" ref="G1464:AC1464" si="1010">G27*G1201</f>
        <v>0</v>
      </c>
      <c r="H1464" s="90">
        <f t="shared" si="1010"/>
        <v>0</v>
      </c>
      <c r="I1464" s="90">
        <f t="shared" si="1010"/>
        <v>0</v>
      </c>
      <c r="J1464" s="90">
        <f t="shared" si="1010"/>
        <v>0</v>
      </c>
      <c r="K1464" s="90">
        <f t="shared" si="1010"/>
        <v>0</v>
      </c>
      <c r="L1464" s="90">
        <f t="shared" si="1010"/>
        <v>0</v>
      </c>
      <c r="M1464" s="90">
        <f t="shared" si="1010"/>
        <v>0</v>
      </c>
      <c r="N1464" s="90">
        <f t="shared" si="1010"/>
        <v>0</v>
      </c>
      <c r="O1464" s="90">
        <f t="shared" si="1010"/>
        <v>0</v>
      </c>
      <c r="P1464" s="90">
        <f t="shared" si="1010"/>
        <v>0</v>
      </c>
      <c r="Q1464" s="90">
        <f t="shared" si="1010"/>
        <v>0</v>
      </c>
      <c r="R1464" s="90">
        <f t="shared" si="1010"/>
        <v>0</v>
      </c>
      <c r="S1464" s="90">
        <f t="shared" si="1010"/>
        <v>0</v>
      </c>
      <c r="T1464" s="90">
        <f t="shared" si="1010"/>
        <v>0</v>
      </c>
      <c r="U1464" s="90">
        <f t="shared" si="1010"/>
        <v>0</v>
      </c>
      <c r="V1464" s="90">
        <f t="shared" si="1010"/>
        <v>0</v>
      </c>
      <c r="W1464" s="90">
        <f t="shared" si="1010"/>
        <v>0</v>
      </c>
      <c r="X1464" s="90">
        <f t="shared" si="1010"/>
        <v>0</v>
      </c>
      <c r="Y1464" s="90">
        <f t="shared" si="1010"/>
        <v>0</v>
      </c>
      <c r="Z1464" s="90">
        <f t="shared" si="1010"/>
        <v>0</v>
      </c>
      <c r="AA1464" s="90">
        <f t="shared" si="1010"/>
        <v>0</v>
      </c>
      <c r="AB1464" s="90">
        <f t="shared" si="1010"/>
        <v>0</v>
      </c>
      <c r="AC1464" s="91">
        <f t="shared" si="1010"/>
        <v>0</v>
      </c>
      <c r="AE1464" s="476">
        <f t="shared" si="998"/>
        <v>0</v>
      </c>
      <c r="AG1464" s="476">
        <f t="shared" si="999"/>
        <v>0</v>
      </c>
      <c r="AI1464" s="476">
        <f t="shared" si="1000"/>
        <v>0</v>
      </c>
      <c r="AK1464" s="202"/>
    </row>
    <row r="1465" spans="4:37" ht="12.75" customHeight="1" outlineLevel="1">
      <c r="D1465" s="106" t="str">
        <f>'Line Items'!D972</f>
        <v>ME212 - EMU - Class 323/3 Porterbrook - trailer car</v>
      </c>
      <c r="E1465" s="89"/>
      <c r="F1465" s="107" t="str">
        <f t="shared" si="1001"/>
        <v>£000</v>
      </c>
      <c r="G1465" s="90">
        <f t="shared" ref="G1465:AC1465" si="1011">G28*G1202</f>
        <v>0</v>
      </c>
      <c r="H1465" s="90">
        <f t="shared" si="1011"/>
        <v>0</v>
      </c>
      <c r="I1465" s="90">
        <f t="shared" si="1011"/>
        <v>0</v>
      </c>
      <c r="J1465" s="90">
        <f t="shared" si="1011"/>
        <v>0</v>
      </c>
      <c r="K1465" s="90">
        <f t="shared" si="1011"/>
        <v>0</v>
      </c>
      <c r="L1465" s="90">
        <f t="shared" si="1011"/>
        <v>0</v>
      </c>
      <c r="M1465" s="90">
        <f t="shared" si="1011"/>
        <v>0</v>
      </c>
      <c r="N1465" s="90">
        <f t="shared" si="1011"/>
        <v>0</v>
      </c>
      <c r="O1465" s="90">
        <f t="shared" si="1011"/>
        <v>0</v>
      </c>
      <c r="P1465" s="90">
        <f t="shared" si="1011"/>
        <v>0</v>
      </c>
      <c r="Q1465" s="90">
        <f t="shared" si="1011"/>
        <v>0</v>
      </c>
      <c r="R1465" s="90">
        <f t="shared" si="1011"/>
        <v>0</v>
      </c>
      <c r="S1465" s="90">
        <f t="shared" si="1011"/>
        <v>0</v>
      </c>
      <c r="T1465" s="90">
        <f t="shared" si="1011"/>
        <v>0</v>
      </c>
      <c r="U1465" s="90">
        <f t="shared" si="1011"/>
        <v>0</v>
      </c>
      <c r="V1465" s="90">
        <f t="shared" si="1011"/>
        <v>0</v>
      </c>
      <c r="W1465" s="90">
        <f t="shared" si="1011"/>
        <v>0</v>
      </c>
      <c r="X1465" s="90">
        <f t="shared" si="1011"/>
        <v>0</v>
      </c>
      <c r="Y1465" s="90">
        <f t="shared" si="1011"/>
        <v>0</v>
      </c>
      <c r="Z1465" s="90">
        <f t="shared" si="1011"/>
        <v>0</v>
      </c>
      <c r="AA1465" s="90">
        <f t="shared" si="1011"/>
        <v>0</v>
      </c>
      <c r="AB1465" s="90">
        <f t="shared" si="1011"/>
        <v>0</v>
      </c>
      <c r="AC1465" s="91">
        <f t="shared" si="1011"/>
        <v>0</v>
      </c>
      <c r="AE1465" s="476">
        <f t="shared" si="998"/>
        <v>0</v>
      </c>
      <c r="AG1465" s="476">
        <f t="shared" si="999"/>
        <v>0</v>
      </c>
      <c r="AI1465" s="476">
        <f t="shared" si="1000"/>
        <v>0</v>
      </c>
      <c r="AK1465" s="202"/>
    </row>
    <row r="1466" spans="4:37" ht="12.75" customHeight="1" outlineLevel="1">
      <c r="D1466" s="106" t="str">
        <f>'Line Items'!D973</f>
        <v>ME215 - EMU - Class 323 Centro (Porterbrook) - motor car</v>
      </c>
      <c r="E1466" s="89"/>
      <c r="F1466" s="107" t="str">
        <f t="shared" si="1001"/>
        <v>£000</v>
      </c>
      <c r="G1466" s="90">
        <f t="shared" ref="G1466:AC1466" si="1012">G29*G1203</f>
        <v>0</v>
      </c>
      <c r="H1466" s="90">
        <f t="shared" si="1012"/>
        <v>0</v>
      </c>
      <c r="I1466" s="90">
        <f t="shared" si="1012"/>
        <v>0</v>
      </c>
      <c r="J1466" s="90">
        <f t="shared" si="1012"/>
        <v>0</v>
      </c>
      <c r="K1466" s="90">
        <f t="shared" si="1012"/>
        <v>0</v>
      </c>
      <c r="L1466" s="90">
        <f t="shared" si="1012"/>
        <v>0</v>
      </c>
      <c r="M1466" s="90">
        <f t="shared" si="1012"/>
        <v>0</v>
      </c>
      <c r="N1466" s="90">
        <f t="shared" si="1012"/>
        <v>0</v>
      </c>
      <c r="O1466" s="90">
        <f t="shared" si="1012"/>
        <v>0</v>
      </c>
      <c r="P1466" s="90">
        <f t="shared" si="1012"/>
        <v>0</v>
      </c>
      <c r="Q1466" s="90">
        <f t="shared" si="1012"/>
        <v>0</v>
      </c>
      <c r="R1466" s="90">
        <f t="shared" si="1012"/>
        <v>0</v>
      </c>
      <c r="S1466" s="90">
        <f t="shared" si="1012"/>
        <v>0</v>
      </c>
      <c r="T1466" s="90">
        <f t="shared" si="1012"/>
        <v>0</v>
      </c>
      <c r="U1466" s="90">
        <f t="shared" si="1012"/>
        <v>0</v>
      </c>
      <c r="V1466" s="90">
        <f t="shared" si="1012"/>
        <v>0</v>
      </c>
      <c r="W1466" s="90">
        <f t="shared" si="1012"/>
        <v>0</v>
      </c>
      <c r="X1466" s="90">
        <f t="shared" si="1012"/>
        <v>0</v>
      </c>
      <c r="Y1466" s="90">
        <f t="shared" si="1012"/>
        <v>0</v>
      </c>
      <c r="Z1466" s="90">
        <f t="shared" si="1012"/>
        <v>0</v>
      </c>
      <c r="AA1466" s="90">
        <f t="shared" si="1012"/>
        <v>0</v>
      </c>
      <c r="AB1466" s="90">
        <f t="shared" si="1012"/>
        <v>0</v>
      </c>
      <c r="AC1466" s="91">
        <f t="shared" si="1012"/>
        <v>0</v>
      </c>
      <c r="AE1466" s="476">
        <f t="shared" si="998"/>
        <v>0</v>
      </c>
      <c r="AG1466" s="476">
        <f t="shared" si="999"/>
        <v>0</v>
      </c>
      <c r="AI1466" s="476">
        <f t="shared" si="1000"/>
        <v>0</v>
      </c>
      <c r="AK1466" s="202"/>
    </row>
    <row r="1467" spans="4:37" ht="12.75" customHeight="1" outlineLevel="1">
      <c r="D1467" s="106" t="str">
        <f>'Line Items'!D974</f>
        <v>ME215 - EMU - Class 323 Centro (Porterbrook) - trailer car</v>
      </c>
      <c r="E1467" s="89"/>
      <c r="F1467" s="107" t="str">
        <f t="shared" si="1001"/>
        <v>£000</v>
      </c>
      <c r="G1467" s="90">
        <f t="shared" ref="G1467:AC1467" si="1013">G30*G1204</f>
        <v>0</v>
      </c>
      <c r="H1467" s="90">
        <f t="shared" si="1013"/>
        <v>0</v>
      </c>
      <c r="I1467" s="90">
        <f t="shared" si="1013"/>
        <v>0</v>
      </c>
      <c r="J1467" s="90">
        <f t="shared" si="1013"/>
        <v>0</v>
      </c>
      <c r="K1467" s="90">
        <f t="shared" si="1013"/>
        <v>0</v>
      </c>
      <c r="L1467" s="90">
        <f t="shared" si="1013"/>
        <v>0</v>
      </c>
      <c r="M1467" s="90">
        <f t="shared" si="1013"/>
        <v>0</v>
      </c>
      <c r="N1467" s="90">
        <f t="shared" si="1013"/>
        <v>0</v>
      </c>
      <c r="O1467" s="90">
        <f t="shared" si="1013"/>
        <v>0</v>
      </c>
      <c r="P1467" s="90">
        <f t="shared" si="1013"/>
        <v>0</v>
      </c>
      <c r="Q1467" s="90">
        <f t="shared" si="1013"/>
        <v>0</v>
      </c>
      <c r="R1467" s="90">
        <f t="shared" si="1013"/>
        <v>0</v>
      </c>
      <c r="S1467" s="90">
        <f t="shared" si="1013"/>
        <v>0</v>
      </c>
      <c r="T1467" s="90">
        <f t="shared" si="1013"/>
        <v>0</v>
      </c>
      <c r="U1467" s="90">
        <f t="shared" si="1013"/>
        <v>0</v>
      </c>
      <c r="V1467" s="90">
        <f t="shared" si="1013"/>
        <v>0</v>
      </c>
      <c r="W1467" s="90">
        <f t="shared" si="1013"/>
        <v>0</v>
      </c>
      <c r="X1467" s="90">
        <f t="shared" si="1013"/>
        <v>0</v>
      </c>
      <c r="Y1467" s="90">
        <f t="shared" si="1013"/>
        <v>0</v>
      </c>
      <c r="Z1467" s="90">
        <f t="shared" si="1013"/>
        <v>0</v>
      </c>
      <c r="AA1467" s="90">
        <f t="shared" si="1013"/>
        <v>0</v>
      </c>
      <c r="AB1467" s="90">
        <f t="shared" si="1013"/>
        <v>0</v>
      </c>
      <c r="AC1467" s="91">
        <f t="shared" si="1013"/>
        <v>0</v>
      </c>
      <c r="AE1467" s="476">
        <f t="shared" si="998"/>
        <v>0</v>
      </c>
      <c r="AG1467" s="476">
        <f t="shared" si="999"/>
        <v>0</v>
      </c>
      <c r="AI1467" s="476">
        <f t="shared" si="1000"/>
        <v>0</v>
      </c>
      <c r="AK1467" s="202"/>
    </row>
    <row r="1468" spans="4:37" ht="12.75" customHeight="1" outlineLevel="1">
      <c r="D1468" s="106" t="str">
        <f>'Line Items'!D975</f>
        <v>ME213 - EMU - Class 350/1 Angel - motor car</v>
      </c>
      <c r="E1468" s="89"/>
      <c r="F1468" s="107" t="str">
        <f t="shared" si="1001"/>
        <v>£000</v>
      </c>
      <c r="G1468" s="90">
        <f t="shared" ref="G1468:AC1468" si="1014">G31*G1205</f>
        <v>0</v>
      </c>
      <c r="H1468" s="90">
        <f t="shared" si="1014"/>
        <v>0</v>
      </c>
      <c r="I1468" s="90">
        <f t="shared" si="1014"/>
        <v>0</v>
      </c>
      <c r="J1468" s="90">
        <f t="shared" si="1014"/>
        <v>0</v>
      </c>
      <c r="K1468" s="90">
        <f t="shared" si="1014"/>
        <v>0</v>
      </c>
      <c r="L1468" s="90">
        <f t="shared" si="1014"/>
        <v>0</v>
      </c>
      <c r="M1468" s="90">
        <f t="shared" si="1014"/>
        <v>0</v>
      </c>
      <c r="N1468" s="90">
        <f t="shared" si="1014"/>
        <v>0</v>
      </c>
      <c r="O1468" s="90">
        <f t="shared" si="1014"/>
        <v>0</v>
      </c>
      <c r="P1468" s="90">
        <f t="shared" si="1014"/>
        <v>0</v>
      </c>
      <c r="Q1468" s="90">
        <f t="shared" si="1014"/>
        <v>0</v>
      </c>
      <c r="R1468" s="90">
        <f t="shared" si="1014"/>
        <v>0</v>
      </c>
      <c r="S1468" s="90">
        <f t="shared" si="1014"/>
        <v>0</v>
      </c>
      <c r="T1468" s="90">
        <f t="shared" si="1014"/>
        <v>0</v>
      </c>
      <c r="U1468" s="90">
        <f t="shared" si="1014"/>
        <v>0</v>
      </c>
      <c r="V1468" s="90">
        <f t="shared" si="1014"/>
        <v>0</v>
      </c>
      <c r="W1468" s="90">
        <f t="shared" si="1014"/>
        <v>0</v>
      </c>
      <c r="X1468" s="90">
        <f t="shared" si="1014"/>
        <v>0</v>
      </c>
      <c r="Y1468" s="90">
        <f t="shared" si="1014"/>
        <v>0</v>
      </c>
      <c r="Z1468" s="90">
        <f t="shared" si="1014"/>
        <v>0</v>
      </c>
      <c r="AA1468" s="90">
        <f t="shared" si="1014"/>
        <v>0</v>
      </c>
      <c r="AB1468" s="90">
        <f t="shared" si="1014"/>
        <v>0</v>
      </c>
      <c r="AC1468" s="91">
        <f t="shared" si="1014"/>
        <v>0</v>
      </c>
      <c r="AE1468" s="476">
        <f t="shared" si="998"/>
        <v>0</v>
      </c>
      <c r="AG1468" s="476">
        <f t="shared" si="999"/>
        <v>0</v>
      </c>
      <c r="AI1468" s="476">
        <f t="shared" si="1000"/>
        <v>0</v>
      </c>
      <c r="AK1468" s="202"/>
    </row>
    <row r="1469" spans="4:37" ht="12.75" customHeight="1" outlineLevel="1">
      <c r="D1469" s="106" t="str">
        <f>'Line Items'!D976</f>
        <v>ME213 - EMU - Class 350/1 Angel - trailer car</v>
      </c>
      <c r="E1469" s="89"/>
      <c r="F1469" s="107" t="str">
        <f t="shared" si="1001"/>
        <v>£000</v>
      </c>
      <c r="G1469" s="90">
        <f t="shared" ref="G1469:AC1469" si="1015">G32*G1206</f>
        <v>0</v>
      </c>
      <c r="H1469" s="90">
        <f t="shared" si="1015"/>
        <v>0</v>
      </c>
      <c r="I1469" s="90">
        <f t="shared" si="1015"/>
        <v>0</v>
      </c>
      <c r="J1469" s="90">
        <f t="shared" si="1015"/>
        <v>0</v>
      </c>
      <c r="K1469" s="90">
        <f t="shared" si="1015"/>
        <v>0</v>
      </c>
      <c r="L1469" s="90">
        <f t="shared" si="1015"/>
        <v>0</v>
      </c>
      <c r="M1469" s="90">
        <f t="shared" si="1015"/>
        <v>0</v>
      </c>
      <c r="N1469" s="90">
        <f t="shared" si="1015"/>
        <v>0</v>
      </c>
      <c r="O1469" s="90">
        <f t="shared" si="1015"/>
        <v>0</v>
      </c>
      <c r="P1469" s="90">
        <f t="shared" si="1015"/>
        <v>0</v>
      </c>
      <c r="Q1469" s="90">
        <f t="shared" si="1015"/>
        <v>0</v>
      </c>
      <c r="R1469" s="90">
        <f t="shared" si="1015"/>
        <v>0</v>
      </c>
      <c r="S1469" s="90">
        <f t="shared" si="1015"/>
        <v>0</v>
      </c>
      <c r="T1469" s="90">
        <f t="shared" si="1015"/>
        <v>0</v>
      </c>
      <c r="U1469" s="90">
        <f t="shared" si="1015"/>
        <v>0</v>
      </c>
      <c r="V1469" s="90">
        <f t="shared" si="1015"/>
        <v>0</v>
      </c>
      <c r="W1469" s="90">
        <f t="shared" si="1015"/>
        <v>0</v>
      </c>
      <c r="X1469" s="90">
        <f t="shared" si="1015"/>
        <v>0</v>
      </c>
      <c r="Y1469" s="90">
        <f t="shared" si="1015"/>
        <v>0</v>
      </c>
      <c r="Z1469" s="90">
        <f t="shared" si="1015"/>
        <v>0</v>
      </c>
      <c r="AA1469" s="90">
        <f t="shared" si="1015"/>
        <v>0</v>
      </c>
      <c r="AB1469" s="90">
        <f t="shared" si="1015"/>
        <v>0</v>
      </c>
      <c r="AC1469" s="91">
        <f t="shared" si="1015"/>
        <v>0</v>
      </c>
      <c r="AE1469" s="476">
        <f t="shared" si="998"/>
        <v>0</v>
      </c>
      <c r="AG1469" s="476">
        <f t="shared" si="999"/>
        <v>0</v>
      </c>
      <c r="AI1469" s="476">
        <f t="shared" si="1000"/>
        <v>0</v>
      </c>
      <c r="AK1469" s="202"/>
    </row>
    <row r="1470" spans="4:37" ht="12.75" customHeight="1" outlineLevel="1">
      <c r="D1470" s="106" t="str">
        <f>'Line Items'!D977</f>
        <v>ME214 - EMU - Class 350/2 Porterbrook - motor car</v>
      </c>
      <c r="E1470" s="89"/>
      <c r="F1470" s="107" t="str">
        <f t="shared" si="1001"/>
        <v>£000</v>
      </c>
      <c r="G1470" s="90">
        <f t="shared" ref="G1470:AC1470" si="1016">G33*G1207</f>
        <v>0</v>
      </c>
      <c r="H1470" s="90">
        <f t="shared" si="1016"/>
        <v>0</v>
      </c>
      <c r="I1470" s="90">
        <f t="shared" si="1016"/>
        <v>0</v>
      </c>
      <c r="J1470" s="90">
        <f t="shared" si="1016"/>
        <v>0</v>
      </c>
      <c r="K1470" s="90">
        <f t="shared" si="1016"/>
        <v>0</v>
      </c>
      <c r="L1470" s="90">
        <f t="shared" si="1016"/>
        <v>0</v>
      </c>
      <c r="M1470" s="90">
        <f t="shared" si="1016"/>
        <v>0</v>
      </c>
      <c r="N1470" s="90">
        <f t="shared" si="1016"/>
        <v>0</v>
      </c>
      <c r="O1470" s="90">
        <f t="shared" si="1016"/>
        <v>0</v>
      </c>
      <c r="P1470" s="90">
        <f t="shared" si="1016"/>
        <v>0</v>
      </c>
      <c r="Q1470" s="90">
        <f t="shared" si="1016"/>
        <v>0</v>
      </c>
      <c r="R1470" s="90">
        <f t="shared" si="1016"/>
        <v>0</v>
      </c>
      <c r="S1470" s="90">
        <f t="shared" si="1016"/>
        <v>0</v>
      </c>
      <c r="T1470" s="90">
        <f t="shared" si="1016"/>
        <v>0</v>
      </c>
      <c r="U1470" s="90">
        <f t="shared" si="1016"/>
        <v>0</v>
      </c>
      <c r="V1470" s="90">
        <f t="shared" si="1016"/>
        <v>0</v>
      </c>
      <c r="W1470" s="90">
        <f t="shared" si="1016"/>
        <v>0</v>
      </c>
      <c r="X1470" s="90">
        <f t="shared" si="1016"/>
        <v>0</v>
      </c>
      <c r="Y1470" s="90">
        <f t="shared" si="1016"/>
        <v>0</v>
      </c>
      <c r="Z1470" s="90">
        <f t="shared" si="1016"/>
        <v>0</v>
      </c>
      <c r="AA1470" s="90">
        <f t="shared" si="1016"/>
        <v>0</v>
      </c>
      <c r="AB1470" s="90">
        <f t="shared" si="1016"/>
        <v>0</v>
      </c>
      <c r="AC1470" s="91">
        <f t="shared" si="1016"/>
        <v>0</v>
      </c>
      <c r="AE1470" s="476">
        <f t="shared" si="998"/>
        <v>0</v>
      </c>
      <c r="AG1470" s="476">
        <f t="shared" si="999"/>
        <v>0</v>
      </c>
      <c r="AI1470" s="476">
        <f t="shared" si="1000"/>
        <v>0</v>
      </c>
      <c r="AK1470" s="202"/>
    </row>
    <row r="1471" spans="4:37" ht="12.75" customHeight="1" outlineLevel="1">
      <c r="D1471" s="106" t="str">
        <f>'Line Items'!D978</f>
        <v>ME214 - EMU - Class 350/2 Porterbrook - trailer car</v>
      </c>
      <c r="E1471" s="89"/>
      <c r="F1471" s="107" t="str">
        <f t="shared" si="1001"/>
        <v>£000</v>
      </c>
      <c r="G1471" s="90">
        <f t="shared" ref="G1471:AC1471" si="1017">G34*G1208</f>
        <v>0</v>
      </c>
      <c r="H1471" s="90">
        <f t="shared" si="1017"/>
        <v>0</v>
      </c>
      <c r="I1471" s="90">
        <f t="shared" si="1017"/>
        <v>0</v>
      </c>
      <c r="J1471" s="90">
        <f t="shared" si="1017"/>
        <v>0</v>
      </c>
      <c r="K1471" s="90">
        <f t="shared" si="1017"/>
        <v>0</v>
      </c>
      <c r="L1471" s="90">
        <f t="shared" si="1017"/>
        <v>0</v>
      </c>
      <c r="M1471" s="90">
        <f t="shared" si="1017"/>
        <v>0</v>
      </c>
      <c r="N1471" s="90">
        <f t="shared" si="1017"/>
        <v>0</v>
      </c>
      <c r="O1471" s="90">
        <f t="shared" si="1017"/>
        <v>0</v>
      </c>
      <c r="P1471" s="90">
        <f t="shared" si="1017"/>
        <v>0</v>
      </c>
      <c r="Q1471" s="90">
        <f t="shared" si="1017"/>
        <v>0</v>
      </c>
      <c r="R1471" s="90">
        <f t="shared" si="1017"/>
        <v>0</v>
      </c>
      <c r="S1471" s="90">
        <f t="shared" si="1017"/>
        <v>0</v>
      </c>
      <c r="T1471" s="90">
        <f t="shared" si="1017"/>
        <v>0</v>
      </c>
      <c r="U1471" s="90">
        <f t="shared" si="1017"/>
        <v>0</v>
      </c>
      <c r="V1471" s="90">
        <f t="shared" si="1017"/>
        <v>0</v>
      </c>
      <c r="W1471" s="90">
        <f t="shared" si="1017"/>
        <v>0</v>
      </c>
      <c r="X1471" s="90">
        <f t="shared" si="1017"/>
        <v>0</v>
      </c>
      <c r="Y1471" s="90">
        <f t="shared" si="1017"/>
        <v>0</v>
      </c>
      <c r="Z1471" s="90">
        <f t="shared" si="1017"/>
        <v>0</v>
      </c>
      <c r="AA1471" s="90">
        <f t="shared" si="1017"/>
        <v>0</v>
      </c>
      <c r="AB1471" s="90">
        <f t="shared" si="1017"/>
        <v>0</v>
      </c>
      <c r="AC1471" s="91">
        <f t="shared" si="1017"/>
        <v>0</v>
      </c>
      <c r="AE1471" s="476">
        <f t="shared" si="998"/>
        <v>0</v>
      </c>
      <c r="AG1471" s="476">
        <f t="shared" si="999"/>
        <v>0</v>
      </c>
      <c r="AI1471" s="476">
        <f t="shared" si="1000"/>
        <v>0</v>
      </c>
      <c r="AK1471" s="202"/>
    </row>
    <row r="1472" spans="4:37" ht="12.75" customHeight="1" outlineLevel="1">
      <c r="D1472" s="106" t="str">
        <f>'Line Items'!D979</f>
        <v>ME217 - EMU - Class 350/3 Angel - motor car</v>
      </c>
      <c r="E1472" s="89"/>
      <c r="F1472" s="107" t="str">
        <f t="shared" si="1001"/>
        <v>£000</v>
      </c>
      <c r="G1472" s="90">
        <f t="shared" ref="G1472:AC1472" si="1018">G35*G1209</f>
        <v>0</v>
      </c>
      <c r="H1472" s="90">
        <f t="shared" si="1018"/>
        <v>0</v>
      </c>
      <c r="I1472" s="90">
        <f t="shared" si="1018"/>
        <v>0</v>
      </c>
      <c r="J1472" s="90">
        <f t="shared" si="1018"/>
        <v>0</v>
      </c>
      <c r="K1472" s="90">
        <f t="shared" si="1018"/>
        <v>0</v>
      </c>
      <c r="L1472" s="90">
        <f t="shared" si="1018"/>
        <v>0</v>
      </c>
      <c r="M1472" s="90">
        <f t="shared" si="1018"/>
        <v>0</v>
      </c>
      <c r="N1472" s="90">
        <f t="shared" si="1018"/>
        <v>0</v>
      </c>
      <c r="O1472" s="90">
        <f t="shared" si="1018"/>
        <v>0</v>
      </c>
      <c r="P1472" s="90">
        <f t="shared" si="1018"/>
        <v>0</v>
      </c>
      <c r="Q1472" s="90">
        <f t="shared" si="1018"/>
        <v>0</v>
      </c>
      <c r="R1472" s="90">
        <f t="shared" si="1018"/>
        <v>0</v>
      </c>
      <c r="S1472" s="90">
        <f t="shared" si="1018"/>
        <v>0</v>
      </c>
      <c r="T1472" s="90">
        <f t="shared" si="1018"/>
        <v>0</v>
      </c>
      <c r="U1472" s="90">
        <f t="shared" si="1018"/>
        <v>0</v>
      </c>
      <c r="V1472" s="90">
        <f t="shared" si="1018"/>
        <v>0</v>
      </c>
      <c r="W1472" s="90">
        <f t="shared" si="1018"/>
        <v>0</v>
      </c>
      <c r="X1472" s="90">
        <f t="shared" si="1018"/>
        <v>0</v>
      </c>
      <c r="Y1472" s="90">
        <f t="shared" si="1018"/>
        <v>0</v>
      </c>
      <c r="Z1472" s="90">
        <f t="shared" si="1018"/>
        <v>0</v>
      </c>
      <c r="AA1472" s="90">
        <f t="shared" si="1018"/>
        <v>0</v>
      </c>
      <c r="AB1472" s="90">
        <f t="shared" si="1018"/>
        <v>0</v>
      </c>
      <c r="AC1472" s="91">
        <f t="shared" si="1018"/>
        <v>0</v>
      </c>
      <c r="AE1472" s="476">
        <f t="shared" si="998"/>
        <v>0</v>
      </c>
      <c r="AG1472" s="476">
        <f t="shared" si="999"/>
        <v>0</v>
      </c>
      <c r="AI1472" s="476">
        <f t="shared" si="1000"/>
        <v>0</v>
      </c>
      <c r="AK1472" s="202"/>
    </row>
    <row r="1473" spans="4:37" ht="12.75" customHeight="1" outlineLevel="1">
      <c r="D1473" s="106" t="str">
        <f>'Line Items'!D980</f>
        <v>ME217 - EMU - Class 350/3 Angel - trailer car</v>
      </c>
      <c r="E1473" s="89"/>
      <c r="F1473" s="107" t="str">
        <f t="shared" si="1001"/>
        <v>£000</v>
      </c>
      <c r="G1473" s="90">
        <f t="shared" ref="G1473:AC1473" si="1019">G36*G1210</f>
        <v>0</v>
      </c>
      <c r="H1473" s="90">
        <f t="shared" si="1019"/>
        <v>0</v>
      </c>
      <c r="I1473" s="90">
        <f t="shared" si="1019"/>
        <v>0</v>
      </c>
      <c r="J1473" s="90">
        <f t="shared" si="1019"/>
        <v>0</v>
      </c>
      <c r="K1473" s="90">
        <f t="shared" si="1019"/>
        <v>0</v>
      </c>
      <c r="L1473" s="90">
        <f t="shared" si="1019"/>
        <v>0</v>
      </c>
      <c r="M1473" s="90">
        <f t="shared" si="1019"/>
        <v>0</v>
      </c>
      <c r="N1473" s="90">
        <f t="shared" si="1019"/>
        <v>0</v>
      </c>
      <c r="O1473" s="90">
        <f t="shared" si="1019"/>
        <v>0</v>
      </c>
      <c r="P1473" s="90">
        <f t="shared" si="1019"/>
        <v>0</v>
      </c>
      <c r="Q1473" s="90">
        <f t="shared" si="1019"/>
        <v>0</v>
      </c>
      <c r="R1473" s="90">
        <f t="shared" si="1019"/>
        <v>0</v>
      </c>
      <c r="S1473" s="90">
        <f t="shared" si="1019"/>
        <v>0</v>
      </c>
      <c r="T1473" s="90">
        <f t="shared" si="1019"/>
        <v>0</v>
      </c>
      <c r="U1473" s="90">
        <f t="shared" si="1019"/>
        <v>0</v>
      </c>
      <c r="V1473" s="90">
        <f t="shared" si="1019"/>
        <v>0</v>
      </c>
      <c r="W1473" s="90">
        <f t="shared" si="1019"/>
        <v>0</v>
      </c>
      <c r="X1473" s="90">
        <f t="shared" si="1019"/>
        <v>0</v>
      </c>
      <c r="Y1473" s="90">
        <f t="shared" si="1019"/>
        <v>0</v>
      </c>
      <c r="Z1473" s="90">
        <f t="shared" si="1019"/>
        <v>0</v>
      </c>
      <c r="AA1473" s="90">
        <f t="shared" si="1019"/>
        <v>0</v>
      </c>
      <c r="AB1473" s="90">
        <f t="shared" si="1019"/>
        <v>0</v>
      </c>
      <c r="AC1473" s="91">
        <f t="shared" si="1019"/>
        <v>0</v>
      </c>
      <c r="AE1473" s="476">
        <f t="shared" si="998"/>
        <v>0</v>
      </c>
      <c r="AG1473" s="476">
        <f t="shared" si="999"/>
        <v>0</v>
      </c>
      <c r="AI1473" s="476">
        <f t="shared" si="1000"/>
        <v>0</v>
      </c>
      <c r="AK1473" s="202"/>
    </row>
    <row r="1474" spans="4:37" ht="12.75" customHeight="1" outlineLevel="1">
      <c r="D1474" s="106" t="str">
        <f>'Line Items'!D981</f>
        <v>ME211 - EMU - Class 319 Porterbrook - motor car</v>
      </c>
      <c r="E1474" s="89"/>
      <c r="F1474" s="107" t="str">
        <f t="shared" si="1001"/>
        <v>£000</v>
      </c>
      <c r="G1474" s="90">
        <f t="shared" ref="G1474:AC1474" si="1020">G37*G1211</f>
        <v>0</v>
      </c>
      <c r="H1474" s="90">
        <f t="shared" si="1020"/>
        <v>0</v>
      </c>
      <c r="I1474" s="90">
        <f t="shared" si="1020"/>
        <v>0</v>
      </c>
      <c r="J1474" s="90">
        <f t="shared" si="1020"/>
        <v>0</v>
      </c>
      <c r="K1474" s="90">
        <f t="shared" si="1020"/>
        <v>0</v>
      </c>
      <c r="L1474" s="90">
        <f t="shared" si="1020"/>
        <v>0</v>
      </c>
      <c r="M1474" s="90">
        <f t="shared" si="1020"/>
        <v>0</v>
      </c>
      <c r="N1474" s="90">
        <f t="shared" si="1020"/>
        <v>0</v>
      </c>
      <c r="O1474" s="90">
        <f t="shared" si="1020"/>
        <v>0</v>
      </c>
      <c r="P1474" s="90">
        <f t="shared" si="1020"/>
        <v>0</v>
      </c>
      <c r="Q1474" s="90">
        <f t="shared" si="1020"/>
        <v>0</v>
      </c>
      <c r="R1474" s="90">
        <f t="shared" si="1020"/>
        <v>0</v>
      </c>
      <c r="S1474" s="90">
        <f t="shared" si="1020"/>
        <v>0</v>
      </c>
      <c r="T1474" s="90">
        <f t="shared" si="1020"/>
        <v>0</v>
      </c>
      <c r="U1474" s="90">
        <f t="shared" si="1020"/>
        <v>0</v>
      </c>
      <c r="V1474" s="90">
        <f t="shared" si="1020"/>
        <v>0</v>
      </c>
      <c r="W1474" s="90">
        <f t="shared" si="1020"/>
        <v>0</v>
      </c>
      <c r="X1474" s="90">
        <f t="shared" si="1020"/>
        <v>0</v>
      </c>
      <c r="Y1474" s="90">
        <f t="shared" si="1020"/>
        <v>0</v>
      </c>
      <c r="Z1474" s="90">
        <f t="shared" si="1020"/>
        <v>0</v>
      </c>
      <c r="AA1474" s="90">
        <f t="shared" si="1020"/>
        <v>0</v>
      </c>
      <c r="AB1474" s="90">
        <f t="shared" si="1020"/>
        <v>0</v>
      </c>
      <c r="AC1474" s="91">
        <f t="shared" si="1020"/>
        <v>0</v>
      </c>
      <c r="AE1474" s="476">
        <f t="shared" si="998"/>
        <v>0</v>
      </c>
      <c r="AG1474" s="476">
        <f t="shared" si="999"/>
        <v>0</v>
      </c>
      <c r="AI1474" s="476">
        <f t="shared" si="1000"/>
        <v>0</v>
      </c>
      <c r="AK1474" s="202"/>
    </row>
    <row r="1475" spans="4:37" ht="12.75" customHeight="1" outlineLevel="1">
      <c r="D1475" s="106" t="str">
        <f>'Line Items'!D982</f>
        <v>ME211 - EMU - Class 319 Porterbrook - trailer car</v>
      </c>
      <c r="E1475" s="89"/>
      <c r="F1475" s="107" t="str">
        <f t="shared" si="1001"/>
        <v>£000</v>
      </c>
      <c r="G1475" s="90">
        <f t="shared" ref="G1475:AC1475" si="1021">G38*G1212</f>
        <v>0</v>
      </c>
      <c r="H1475" s="90">
        <f t="shared" si="1021"/>
        <v>0</v>
      </c>
      <c r="I1475" s="90">
        <f t="shared" si="1021"/>
        <v>0</v>
      </c>
      <c r="J1475" s="90">
        <f t="shared" si="1021"/>
        <v>0</v>
      </c>
      <c r="K1475" s="90">
        <f t="shared" si="1021"/>
        <v>0</v>
      </c>
      <c r="L1475" s="90">
        <f t="shared" si="1021"/>
        <v>0</v>
      </c>
      <c r="M1475" s="90">
        <f t="shared" si="1021"/>
        <v>0</v>
      </c>
      <c r="N1475" s="90">
        <f t="shared" si="1021"/>
        <v>0</v>
      </c>
      <c r="O1475" s="90">
        <f t="shared" si="1021"/>
        <v>0</v>
      </c>
      <c r="P1475" s="90">
        <f t="shared" si="1021"/>
        <v>0</v>
      </c>
      <c r="Q1475" s="90">
        <f t="shared" si="1021"/>
        <v>0</v>
      </c>
      <c r="R1475" s="90">
        <f t="shared" si="1021"/>
        <v>0</v>
      </c>
      <c r="S1475" s="90">
        <f t="shared" si="1021"/>
        <v>0</v>
      </c>
      <c r="T1475" s="90">
        <f t="shared" si="1021"/>
        <v>0</v>
      </c>
      <c r="U1475" s="90">
        <f t="shared" si="1021"/>
        <v>0</v>
      </c>
      <c r="V1475" s="90">
        <f t="shared" si="1021"/>
        <v>0</v>
      </c>
      <c r="W1475" s="90">
        <f t="shared" si="1021"/>
        <v>0</v>
      </c>
      <c r="X1475" s="90">
        <f t="shared" si="1021"/>
        <v>0</v>
      </c>
      <c r="Y1475" s="90">
        <f t="shared" si="1021"/>
        <v>0</v>
      </c>
      <c r="Z1475" s="90">
        <f t="shared" si="1021"/>
        <v>0</v>
      </c>
      <c r="AA1475" s="90">
        <f t="shared" si="1021"/>
        <v>0</v>
      </c>
      <c r="AB1475" s="90">
        <f t="shared" si="1021"/>
        <v>0</v>
      </c>
      <c r="AC1475" s="91">
        <f t="shared" si="1021"/>
        <v>0</v>
      </c>
      <c r="AE1475" s="476">
        <f t="shared" si="998"/>
        <v>0</v>
      </c>
      <c r="AG1475" s="476">
        <f t="shared" si="999"/>
        <v>0</v>
      </c>
      <c r="AI1475" s="476">
        <f t="shared" si="1000"/>
        <v>0</v>
      </c>
      <c r="AK1475" s="202"/>
    </row>
    <row r="1476" spans="4:37" ht="12.75" customHeight="1" outlineLevel="1">
      <c r="D1476" s="106" t="str">
        <f>'Line Items'!D983</f>
        <v>[Rolling Stock - Vehicles Line 22]</v>
      </c>
      <c r="E1476" s="89"/>
      <c r="F1476" s="107" t="str">
        <f t="shared" si="1001"/>
        <v>£000</v>
      </c>
      <c r="G1476" s="90">
        <f t="shared" ref="G1476:AC1476" si="1022">G39*G1213</f>
        <v>0</v>
      </c>
      <c r="H1476" s="90">
        <f t="shared" si="1022"/>
        <v>0</v>
      </c>
      <c r="I1476" s="90">
        <f t="shared" si="1022"/>
        <v>0</v>
      </c>
      <c r="J1476" s="90">
        <f t="shared" si="1022"/>
        <v>0</v>
      </c>
      <c r="K1476" s="90">
        <f t="shared" si="1022"/>
        <v>0</v>
      </c>
      <c r="L1476" s="90">
        <f t="shared" si="1022"/>
        <v>0</v>
      </c>
      <c r="M1476" s="90">
        <f t="shared" si="1022"/>
        <v>0</v>
      </c>
      <c r="N1476" s="90">
        <f t="shared" si="1022"/>
        <v>0</v>
      </c>
      <c r="O1476" s="90">
        <f t="shared" si="1022"/>
        <v>0</v>
      </c>
      <c r="P1476" s="90">
        <f t="shared" si="1022"/>
        <v>0</v>
      </c>
      <c r="Q1476" s="90">
        <f t="shared" si="1022"/>
        <v>0</v>
      </c>
      <c r="R1476" s="90">
        <f t="shared" si="1022"/>
        <v>0</v>
      </c>
      <c r="S1476" s="90">
        <f t="shared" si="1022"/>
        <v>0</v>
      </c>
      <c r="T1476" s="90">
        <f t="shared" si="1022"/>
        <v>0</v>
      </c>
      <c r="U1476" s="90">
        <f t="shared" si="1022"/>
        <v>0</v>
      </c>
      <c r="V1476" s="90">
        <f t="shared" si="1022"/>
        <v>0</v>
      </c>
      <c r="W1476" s="90">
        <f t="shared" si="1022"/>
        <v>0</v>
      </c>
      <c r="X1476" s="90">
        <f t="shared" si="1022"/>
        <v>0</v>
      </c>
      <c r="Y1476" s="90">
        <f t="shared" si="1022"/>
        <v>0</v>
      </c>
      <c r="Z1476" s="90">
        <f t="shared" si="1022"/>
        <v>0</v>
      </c>
      <c r="AA1476" s="90">
        <f t="shared" si="1022"/>
        <v>0</v>
      </c>
      <c r="AB1476" s="90">
        <f t="shared" si="1022"/>
        <v>0</v>
      </c>
      <c r="AC1476" s="91">
        <f t="shared" si="1022"/>
        <v>0</v>
      </c>
      <c r="AE1476" s="476">
        <f t="shared" si="998"/>
        <v>0</v>
      </c>
      <c r="AG1476" s="476">
        <f t="shared" si="999"/>
        <v>0</v>
      </c>
      <c r="AI1476" s="476">
        <f t="shared" si="1000"/>
        <v>0</v>
      </c>
      <c r="AK1476" s="202"/>
    </row>
    <row r="1477" spans="4:37" ht="12.75" customHeight="1" outlineLevel="1">
      <c r="D1477" s="106" t="str">
        <f>'Line Items'!D984</f>
        <v>[Rolling Stock - Vehicles Line 23]</v>
      </c>
      <c r="E1477" s="89"/>
      <c r="F1477" s="107" t="str">
        <f t="shared" si="1001"/>
        <v>£000</v>
      </c>
      <c r="G1477" s="90">
        <f t="shared" ref="G1477:AC1477" si="1023">G40*G1214</f>
        <v>0</v>
      </c>
      <c r="H1477" s="90">
        <f t="shared" si="1023"/>
        <v>0</v>
      </c>
      <c r="I1477" s="90">
        <f t="shared" si="1023"/>
        <v>0</v>
      </c>
      <c r="J1477" s="90">
        <f t="shared" si="1023"/>
        <v>0</v>
      </c>
      <c r="K1477" s="90">
        <f t="shared" si="1023"/>
        <v>0</v>
      </c>
      <c r="L1477" s="90">
        <f t="shared" si="1023"/>
        <v>0</v>
      </c>
      <c r="M1477" s="90">
        <f t="shared" si="1023"/>
        <v>0</v>
      </c>
      <c r="N1477" s="90">
        <f t="shared" si="1023"/>
        <v>0</v>
      </c>
      <c r="O1477" s="90">
        <f t="shared" si="1023"/>
        <v>0</v>
      </c>
      <c r="P1477" s="90">
        <f t="shared" si="1023"/>
        <v>0</v>
      </c>
      <c r="Q1477" s="90">
        <f t="shared" si="1023"/>
        <v>0</v>
      </c>
      <c r="R1477" s="90">
        <f t="shared" si="1023"/>
        <v>0</v>
      </c>
      <c r="S1477" s="90">
        <f t="shared" si="1023"/>
        <v>0</v>
      </c>
      <c r="T1477" s="90">
        <f t="shared" si="1023"/>
        <v>0</v>
      </c>
      <c r="U1477" s="90">
        <f t="shared" si="1023"/>
        <v>0</v>
      </c>
      <c r="V1477" s="90">
        <f t="shared" si="1023"/>
        <v>0</v>
      </c>
      <c r="W1477" s="90">
        <f t="shared" si="1023"/>
        <v>0</v>
      </c>
      <c r="X1477" s="90">
        <f t="shared" si="1023"/>
        <v>0</v>
      </c>
      <c r="Y1477" s="90">
        <f t="shared" si="1023"/>
        <v>0</v>
      </c>
      <c r="Z1477" s="90">
        <f t="shared" si="1023"/>
        <v>0</v>
      </c>
      <c r="AA1477" s="90">
        <f t="shared" si="1023"/>
        <v>0</v>
      </c>
      <c r="AB1477" s="90">
        <f t="shared" si="1023"/>
        <v>0</v>
      </c>
      <c r="AC1477" s="91">
        <f t="shared" si="1023"/>
        <v>0</v>
      </c>
      <c r="AE1477" s="476">
        <f t="shared" si="998"/>
        <v>0</v>
      </c>
      <c r="AG1477" s="476">
        <f t="shared" si="999"/>
        <v>0</v>
      </c>
      <c r="AI1477" s="476">
        <f t="shared" si="1000"/>
        <v>0</v>
      </c>
      <c r="AK1477" s="202"/>
    </row>
    <row r="1478" spans="4:37" ht="12.75" customHeight="1" outlineLevel="1">
      <c r="D1478" s="106" t="str">
        <f>'Line Items'!D985</f>
        <v>[Rolling Stock - Vehicles Line 24]</v>
      </c>
      <c r="E1478" s="89"/>
      <c r="F1478" s="107" t="str">
        <f t="shared" si="1001"/>
        <v>£000</v>
      </c>
      <c r="G1478" s="90">
        <f t="shared" ref="G1478:AC1478" si="1024">G41*G1215</f>
        <v>0</v>
      </c>
      <c r="H1478" s="90">
        <f t="shared" si="1024"/>
        <v>0</v>
      </c>
      <c r="I1478" s="90">
        <f t="shared" si="1024"/>
        <v>0</v>
      </c>
      <c r="J1478" s="90">
        <f t="shared" si="1024"/>
        <v>0</v>
      </c>
      <c r="K1478" s="90">
        <f t="shared" si="1024"/>
        <v>0</v>
      </c>
      <c r="L1478" s="90">
        <f t="shared" si="1024"/>
        <v>0</v>
      </c>
      <c r="M1478" s="90">
        <f t="shared" si="1024"/>
        <v>0</v>
      </c>
      <c r="N1478" s="90">
        <f t="shared" si="1024"/>
        <v>0</v>
      </c>
      <c r="O1478" s="90">
        <f t="shared" si="1024"/>
        <v>0</v>
      </c>
      <c r="P1478" s="90">
        <f t="shared" si="1024"/>
        <v>0</v>
      </c>
      <c r="Q1478" s="90">
        <f t="shared" si="1024"/>
        <v>0</v>
      </c>
      <c r="R1478" s="90">
        <f t="shared" si="1024"/>
        <v>0</v>
      </c>
      <c r="S1478" s="90">
        <f t="shared" si="1024"/>
        <v>0</v>
      </c>
      <c r="T1478" s="90">
        <f t="shared" si="1024"/>
        <v>0</v>
      </c>
      <c r="U1478" s="90">
        <f t="shared" si="1024"/>
        <v>0</v>
      </c>
      <c r="V1478" s="90">
        <f t="shared" si="1024"/>
        <v>0</v>
      </c>
      <c r="W1478" s="90">
        <f t="shared" si="1024"/>
        <v>0</v>
      </c>
      <c r="X1478" s="90">
        <f t="shared" si="1024"/>
        <v>0</v>
      </c>
      <c r="Y1478" s="90">
        <f t="shared" si="1024"/>
        <v>0</v>
      </c>
      <c r="Z1478" s="90">
        <f t="shared" si="1024"/>
        <v>0</v>
      </c>
      <c r="AA1478" s="90">
        <f t="shared" si="1024"/>
        <v>0</v>
      </c>
      <c r="AB1478" s="90">
        <f t="shared" si="1024"/>
        <v>0</v>
      </c>
      <c r="AC1478" s="91">
        <f t="shared" si="1024"/>
        <v>0</v>
      </c>
      <c r="AE1478" s="476">
        <f t="shared" si="998"/>
        <v>0</v>
      </c>
      <c r="AG1478" s="476">
        <f t="shared" si="999"/>
        <v>0</v>
      </c>
      <c r="AI1478" s="476">
        <f t="shared" si="1000"/>
        <v>0</v>
      </c>
      <c r="AK1478" s="202"/>
    </row>
    <row r="1479" spans="4:37" ht="12.75" customHeight="1" outlineLevel="1">
      <c r="D1479" s="106" t="str">
        <f>'Line Items'!D986</f>
        <v>[Rolling Stock - Vehicles Line 25]</v>
      </c>
      <c r="E1479" s="89"/>
      <c r="F1479" s="107" t="str">
        <f t="shared" si="1001"/>
        <v>£000</v>
      </c>
      <c r="G1479" s="90">
        <f t="shared" ref="G1479:AC1479" si="1025">G42*G1216</f>
        <v>0</v>
      </c>
      <c r="H1479" s="90">
        <f t="shared" si="1025"/>
        <v>0</v>
      </c>
      <c r="I1479" s="90">
        <f t="shared" si="1025"/>
        <v>0</v>
      </c>
      <c r="J1479" s="90">
        <f t="shared" si="1025"/>
        <v>0</v>
      </c>
      <c r="K1479" s="90">
        <f t="shared" si="1025"/>
        <v>0</v>
      </c>
      <c r="L1479" s="90">
        <f t="shared" si="1025"/>
        <v>0</v>
      </c>
      <c r="M1479" s="90">
        <f t="shared" si="1025"/>
        <v>0</v>
      </c>
      <c r="N1479" s="90">
        <f t="shared" si="1025"/>
        <v>0</v>
      </c>
      <c r="O1479" s="90">
        <f t="shared" si="1025"/>
        <v>0</v>
      </c>
      <c r="P1479" s="90">
        <f t="shared" si="1025"/>
        <v>0</v>
      </c>
      <c r="Q1479" s="90">
        <f t="shared" si="1025"/>
        <v>0</v>
      </c>
      <c r="R1479" s="90">
        <f t="shared" si="1025"/>
        <v>0</v>
      </c>
      <c r="S1479" s="90">
        <f t="shared" si="1025"/>
        <v>0</v>
      </c>
      <c r="T1479" s="90">
        <f t="shared" si="1025"/>
        <v>0</v>
      </c>
      <c r="U1479" s="90">
        <f t="shared" si="1025"/>
        <v>0</v>
      </c>
      <c r="V1479" s="90">
        <f t="shared" si="1025"/>
        <v>0</v>
      </c>
      <c r="W1479" s="90">
        <f t="shared" si="1025"/>
        <v>0</v>
      </c>
      <c r="X1479" s="90">
        <f t="shared" si="1025"/>
        <v>0</v>
      </c>
      <c r="Y1479" s="90">
        <f t="shared" si="1025"/>
        <v>0</v>
      </c>
      <c r="Z1479" s="90">
        <f t="shared" si="1025"/>
        <v>0</v>
      </c>
      <c r="AA1479" s="90">
        <f t="shared" si="1025"/>
        <v>0</v>
      </c>
      <c r="AB1479" s="90">
        <f t="shared" si="1025"/>
        <v>0</v>
      </c>
      <c r="AC1479" s="91">
        <f t="shared" si="1025"/>
        <v>0</v>
      </c>
      <c r="AE1479" s="476">
        <f t="shared" si="998"/>
        <v>0</v>
      </c>
      <c r="AG1479" s="476">
        <f t="shared" si="999"/>
        <v>0</v>
      </c>
      <c r="AI1479" s="476">
        <f t="shared" si="1000"/>
        <v>0</v>
      </c>
      <c r="AK1479" s="202"/>
    </row>
    <row r="1480" spans="4:37" ht="12.75" customHeight="1" outlineLevel="1">
      <c r="D1480" s="106" t="str">
        <f>'Line Items'!D987</f>
        <v>[Rolling Stock - Vehicles Line 26]</v>
      </c>
      <c r="E1480" s="89"/>
      <c r="F1480" s="107" t="str">
        <f t="shared" si="1001"/>
        <v>£000</v>
      </c>
      <c r="G1480" s="90">
        <f t="shared" ref="G1480:AC1480" si="1026">G43*G1217</f>
        <v>0</v>
      </c>
      <c r="H1480" s="90">
        <f t="shared" si="1026"/>
        <v>0</v>
      </c>
      <c r="I1480" s="90">
        <f t="shared" si="1026"/>
        <v>0</v>
      </c>
      <c r="J1480" s="90">
        <f t="shared" si="1026"/>
        <v>0</v>
      </c>
      <c r="K1480" s="90">
        <f t="shared" si="1026"/>
        <v>0</v>
      </c>
      <c r="L1480" s="90">
        <f t="shared" si="1026"/>
        <v>0</v>
      </c>
      <c r="M1480" s="90">
        <f t="shared" si="1026"/>
        <v>0</v>
      </c>
      <c r="N1480" s="90">
        <f t="shared" si="1026"/>
        <v>0</v>
      </c>
      <c r="O1480" s="90">
        <f t="shared" si="1026"/>
        <v>0</v>
      </c>
      <c r="P1480" s="90">
        <f t="shared" si="1026"/>
        <v>0</v>
      </c>
      <c r="Q1480" s="90">
        <f t="shared" si="1026"/>
        <v>0</v>
      </c>
      <c r="R1480" s="90">
        <f t="shared" si="1026"/>
        <v>0</v>
      </c>
      <c r="S1480" s="90">
        <f t="shared" si="1026"/>
        <v>0</v>
      </c>
      <c r="T1480" s="90">
        <f t="shared" si="1026"/>
        <v>0</v>
      </c>
      <c r="U1480" s="90">
        <f t="shared" si="1026"/>
        <v>0</v>
      </c>
      <c r="V1480" s="90">
        <f t="shared" si="1026"/>
        <v>0</v>
      </c>
      <c r="W1480" s="90">
        <f t="shared" si="1026"/>
        <v>0</v>
      </c>
      <c r="X1480" s="90">
        <f t="shared" si="1026"/>
        <v>0</v>
      </c>
      <c r="Y1480" s="90">
        <f t="shared" si="1026"/>
        <v>0</v>
      </c>
      <c r="Z1480" s="90">
        <f t="shared" si="1026"/>
        <v>0</v>
      </c>
      <c r="AA1480" s="90">
        <f t="shared" si="1026"/>
        <v>0</v>
      </c>
      <c r="AB1480" s="90">
        <f t="shared" si="1026"/>
        <v>0</v>
      </c>
      <c r="AC1480" s="91">
        <f t="shared" si="1026"/>
        <v>0</v>
      </c>
      <c r="AE1480" s="476">
        <f t="shared" si="998"/>
        <v>0</v>
      </c>
      <c r="AG1480" s="476">
        <f t="shared" si="999"/>
        <v>0</v>
      </c>
      <c r="AI1480" s="476">
        <f t="shared" si="1000"/>
        <v>0</v>
      </c>
      <c r="AK1480" s="202"/>
    </row>
    <row r="1481" spans="4:37" ht="12.75" customHeight="1" outlineLevel="1">
      <c r="D1481" s="106" t="str">
        <f>'Line Items'!D988</f>
        <v>[Rolling Stock - Vehicles Line 27]</v>
      </c>
      <c r="E1481" s="89"/>
      <c r="F1481" s="107" t="str">
        <f t="shared" si="1001"/>
        <v>£000</v>
      </c>
      <c r="G1481" s="90">
        <f t="shared" ref="G1481:AC1481" si="1027">G44*G1218</f>
        <v>0</v>
      </c>
      <c r="H1481" s="90">
        <f t="shared" si="1027"/>
        <v>0</v>
      </c>
      <c r="I1481" s="90">
        <f t="shared" si="1027"/>
        <v>0</v>
      </c>
      <c r="J1481" s="90">
        <f t="shared" si="1027"/>
        <v>0</v>
      </c>
      <c r="K1481" s="90">
        <f t="shared" si="1027"/>
        <v>0</v>
      </c>
      <c r="L1481" s="90">
        <f t="shared" si="1027"/>
        <v>0</v>
      </c>
      <c r="M1481" s="90">
        <f t="shared" si="1027"/>
        <v>0</v>
      </c>
      <c r="N1481" s="90">
        <f t="shared" si="1027"/>
        <v>0</v>
      </c>
      <c r="O1481" s="90">
        <f t="shared" si="1027"/>
        <v>0</v>
      </c>
      <c r="P1481" s="90">
        <f t="shared" si="1027"/>
        <v>0</v>
      </c>
      <c r="Q1481" s="90">
        <f t="shared" si="1027"/>
        <v>0</v>
      </c>
      <c r="R1481" s="90">
        <f t="shared" si="1027"/>
        <v>0</v>
      </c>
      <c r="S1481" s="90">
        <f t="shared" si="1027"/>
        <v>0</v>
      </c>
      <c r="T1481" s="90">
        <f t="shared" si="1027"/>
        <v>0</v>
      </c>
      <c r="U1481" s="90">
        <f t="shared" si="1027"/>
        <v>0</v>
      </c>
      <c r="V1481" s="90">
        <f t="shared" si="1027"/>
        <v>0</v>
      </c>
      <c r="W1481" s="90">
        <f t="shared" si="1027"/>
        <v>0</v>
      </c>
      <c r="X1481" s="90">
        <f t="shared" si="1027"/>
        <v>0</v>
      </c>
      <c r="Y1481" s="90">
        <f t="shared" si="1027"/>
        <v>0</v>
      </c>
      <c r="Z1481" s="90">
        <f t="shared" si="1027"/>
        <v>0</v>
      </c>
      <c r="AA1481" s="90">
        <f t="shared" si="1027"/>
        <v>0</v>
      </c>
      <c r="AB1481" s="90">
        <f t="shared" si="1027"/>
        <v>0</v>
      </c>
      <c r="AC1481" s="91">
        <f t="shared" si="1027"/>
        <v>0</v>
      </c>
      <c r="AE1481" s="476">
        <f t="shared" si="998"/>
        <v>0</v>
      </c>
      <c r="AG1481" s="476">
        <f t="shared" si="999"/>
        <v>0</v>
      </c>
      <c r="AI1481" s="476">
        <f t="shared" si="1000"/>
        <v>0</v>
      </c>
      <c r="AK1481" s="202"/>
    </row>
    <row r="1482" spans="4:37" ht="12.75" customHeight="1" outlineLevel="1">
      <c r="D1482" s="106" t="str">
        <f>'Line Items'!D989</f>
        <v>[Rolling Stock - Vehicles Line 28]</v>
      </c>
      <c r="E1482" s="89"/>
      <c r="F1482" s="107" t="str">
        <f t="shared" si="1001"/>
        <v>£000</v>
      </c>
      <c r="G1482" s="90">
        <f t="shared" ref="G1482:AC1482" si="1028">G45*G1219</f>
        <v>0</v>
      </c>
      <c r="H1482" s="90">
        <f t="shared" si="1028"/>
        <v>0</v>
      </c>
      <c r="I1482" s="90">
        <f t="shared" si="1028"/>
        <v>0</v>
      </c>
      <c r="J1482" s="90">
        <f t="shared" si="1028"/>
        <v>0</v>
      </c>
      <c r="K1482" s="90">
        <f t="shared" si="1028"/>
        <v>0</v>
      </c>
      <c r="L1482" s="90">
        <f t="shared" si="1028"/>
        <v>0</v>
      </c>
      <c r="M1482" s="90">
        <f t="shared" si="1028"/>
        <v>0</v>
      </c>
      <c r="N1482" s="90">
        <f t="shared" si="1028"/>
        <v>0</v>
      </c>
      <c r="O1482" s="90">
        <f t="shared" si="1028"/>
        <v>0</v>
      </c>
      <c r="P1482" s="90">
        <f t="shared" si="1028"/>
        <v>0</v>
      </c>
      <c r="Q1482" s="90">
        <f t="shared" si="1028"/>
        <v>0</v>
      </c>
      <c r="R1482" s="90">
        <f t="shared" si="1028"/>
        <v>0</v>
      </c>
      <c r="S1482" s="90">
        <f t="shared" si="1028"/>
        <v>0</v>
      </c>
      <c r="T1482" s="90">
        <f t="shared" si="1028"/>
        <v>0</v>
      </c>
      <c r="U1482" s="90">
        <f t="shared" si="1028"/>
        <v>0</v>
      </c>
      <c r="V1482" s="90">
        <f t="shared" si="1028"/>
        <v>0</v>
      </c>
      <c r="W1482" s="90">
        <f t="shared" si="1028"/>
        <v>0</v>
      </c>
      <c r="X1482" s="90">
        <f t="shared" si="1028"/>
        <v>0</v>
      </c>
      <c r="Y1482" s="90">
        <f t="shared" si="1028"/>
        <v>0</v>
      </c>
      <c r="Z1482" s="90">
        <f t="shared" si="1028"/>
        <v>0</v>
      </c>
      <c r="AA1482" s="90">
        <f t="shared" si="1028"/>
        <v>0</v>
      </c>
      <c r="AB1482" s="90">
        <f t="shared" si="1028"/>
        <v>0</v>
      </c>
      <c r="AC1482" s="91">
        <f t="shared" si="1028"/>
        <v>0</v>
      </c>
      <c r="AE1482" s="476">
        <f t="shared" si="998"/>
        <v>0</v>
      </c>
      <c r="AG1482" s="476">
        <f t="shared" si="999"/>
        <v>0</v>
      </c>
      <c r="AI1482" s="476">
        <f t="shared" si="1000"/>
        <v>0</v>
      </c>
      <c r="AK1482" s="202"/>
    </row>
    <row r="1483" spans="4:37" ht="12.75" customHeight="1" outlineLevel="1">
      <c r="D1483" s="106" t="str">
        <f>'Line Items'!D990</f>
        <v>[Rolling Stock - Vehicles Line 29]</v>
      </c>
      <c r="E1483" s="89"/>
      <c r="F1483" s="107" t="str">
        <f t="shared" si="1001"/>
        <v>£000</v>
      </c>
      <c r="G1483" s="90">
        <f t="shared" ref="G1483:AC1483" si="1029">G46*G1220</f>
        <v>0</v>
      </c>
      <c r="H1483" s="90">
        <f t="shared" si="1029"/>
        <v>0</v>
      </c>
      <c r="I1483" s="90">
        <f t="shared" si="1029"/>
        <v>0</v>
      </c>
      <c r="J1483" s="90">
        <f t="shared" si="1029"/>
        <v>0</v>
      </c>
      <c r="K1483" s="90">
        <f t="shared" si="1029"/>
        <v>0</v>
      </c>
      <c r="L1483" s="90">
        <f t="shared" si="1029"/>
        <v>0</v>
      </c>
      <c r="M1483" s="90">
        <f t="shared" si="1029"/>
        <v>0</v>
      </c>
      <c r="N1483" s="90">
        <f t="shared" si="1029"/>
        <v>0</v>
      </c>
      <c r="O1483" s="90">
        <f t="shared" si="1029"/>
        <v>0</v>
      </c>
      <c r="P1483" s="90">
        <f t="shared" si="1029"/>
        <v>0</v>
      </c>
      <c r="Q1483" s="90">
        <f t="shared" si="1029"/>
        <v>0</v>
      </c>
      <c r="R1483" s="90">
        <f t="shared" si="1029"/>
        <v>0</v>
      </c>
      <c r="S1483" s="90">
        <f t="shared" si="1029"/>
        <v>0</v>
      </c>
      <c r="T1483" s="90">
        <f t="shared" si="1029"/>
        <v>0</v>
      </c>
      <c r="U1483" s="90">
        <f t="shared" si="1029"/>
        <v>0</v>
      </c>
      <c r="V1483" s="90">
        <f t="shared" si="1029"/>
        <v>0</v>
      </c>
      <c r="W1483" s="90">
        <f t="shared" si="1029"/>
        <v>0</v>
      </c>
      <c r="X1483" s="90">
        <f t="shared" si="1029"/>
        <v>0</v>
      </c>
      <c r="Y1483" s="90">
        <f t="shared" si="1029"/>
        <v>0</v>
      </c>
      <c r="Z1483" s="90">
        <f t="shared" si="1029"/>
        <v>0</v>
      </c>
      <c r="AA1483" s="90">
        <f t="shared" si="1029"/>
        <v>0</v>
      </c>
      <c r="AB1483" s="90">
        <f t="shared" si="1029"/>
        <v>0</v>
      </c>
      <c r="AC1483" s="91">
        <f t="shared" si="1029"/>
        <v>0</v>
      </c>
      <c r="AE1483" s="476">
        <f t="shared" si="998"/>
        <v>0</v>
      </c>
      <c r="AG1483" s="476">
        <f t="shared" si="999"/>
        <v>0</v>
      </c>
      <c r="AI1483" s="476">
        <f t="shared" si="1000"/>
        <v>0</v>
      </c>
      <c r="AK1483" s="202"/>
    </row>
    <row r="1484" spans="4:37" ht="12.75" customHeight="1" outlineLevel="1">
      <c r="D1484" s="106" t="str">
        <f>'Line Items'!D991</f>
        <v>[Rolling Stock - Vehicles Line 30]</v>
      </c>
      <c r="E1484" s="89"/>
      <c r="F1484" s="107" t="str">
        <f t="shared" si="1001"/>
        <v>£000</v>
      </c>
      <c r="G1484" s="90">
        <f t="shared" ref="G1484:AC1484" si="1030">G47*G1221</f>
        <v>0</v>
      </c>
      <c r="H1484" s="90">
        <f t="shared" si="1030"/>
        <v>0</v>
      </c>
      <c r="I1484" s="90">
        <f t="shared" si="1030"/>
        <v>0</v>
      </c>
      <c r="J1484" s="90">
        <f t="shared" si="1030"/>
        <v>0</v>
      </c>
      <c r="K1484" s="90">
        <f t="shared" si="1030"/>
        <v>0</v>
      </c>
      <c r="L1484" s="90">
        <f t="shared" si="1030"/>
        <v>0</v>
      </c>
      <c r="M1484" s="90">
        <f t="shared" si="1030"/>
        <v>0</v>
      </c>
      <c r="N1484" s="90">
        <f t="shared" si="1030"/>
        <v>0</v>
      </c>
      <c r="O1484" s="90">
        <f t="shared" si="1030"/>
        <v>0</v>
      </c>
      <c r="P1484" s="90">
        <f t="shared" si="1030"/>
        <v>0</v>
      </c>
      <c r="Q1484" s="90">
        <f t="shared" si="1030"/>
        <v>0</v>
      </c>
      <c r="R1484" s="90">
        <f t="shared" si="1030"/>
        <v>0</v>
      </c>
      <c r="S1484" s="90">
        <f t="shared" si="1030"/>
        <v>0</v>
      </c>
      <c r="T1484" s="90">
        <f t="shared" si="1030"/>
        <v>0</v>
      </c>
      <c r="U1484" s="90">
        <f t="shared" si="1030"/>
        <v>0</v>
      </c>
      <c r="V1484" s="90">
        <f t="shared" si="1030"/>
        <v>0</v>
      </c>
      <c r="W1484" s="90">
        <f t="shared" si="1030"/>
        <v>0</v>
      </c>
      <c r="X1484" s="90">
        <f t="shared" si="1030"/>
        <v>0</v>
      </c>
      <c r="Y1484" s="90">
        <f t="shared" si="1030"/>
        <v>0</v>
      </c>
      <c r="Z1484" s="90">
        <f t="shared" si="1030"/>
        <v>0</v>
      </c>
      <c r="AA1484" s="90">
        <f t="shared" si="1030"/>
        <v>0</v>
      </c>
      <c r="AB1484" s="90">
        <f t="shared" si="1030"/>
        <v>0</v>
      </c>
      <c r="AC1484" s="91">
        <f t="shared" si="1030"/>
        <v>0</v>
      </c>
      <c r="AE1484" s="476">
        <f t="shared" si="998"/>
        <v>0</v>
      </c>
      <c r="AG1484" s="476">
        <f t="shared" si="999"/>
        <v>0</v>
      </c>
      <c r="AI1484" s="476">
        <f t="shared" si="1000"/>
        <v>0</v>
      </c>
      <c r="AK1484" s="202"/>
    </row>
    <row r="1485" spans="4:37" ht="12.75" customHeight="1" outlineLevel="1">
      <c r="D1485" s="106" t="str">
        <f>'Line Items'!D992</f>
        <v>[Rolling Stock - Vehicles Line 31]</v>
      </c>
      <c r="E1485" s="89"/>
      <c r="F1485" s="107" t="str">
        <f t="shared" si="1001"/>
        <v>£000</v>
      </c>
      <c r="G1485" s="90">
        <f t="shared" ref="G1485:AC1485" si="1031">G48*G1222</f>
        <v>0</v>
      </c>
      <c r="H1485" s="90">
        <f t="shared" si="1031"/>
        <v>0</v>
      </c>
      <c r="I1485" s="90">
        <f t="shared" si="1031"/>
        <v>0</v>
      </c>
      <c r="J1485" s="90">
        <f t="shared" si="1031"/>
        <v>0</v>
      </c>
      <c r="K1485" s="90">
        <f t="shared" si="1031"/>
        <v>0</v>
      </c>
      <c r="L1485" s="90">
        <f t="shared" si="1031"/>
        <v>0</v>
      </c>
      <c r="M1485" s="90">
        <f t="shared" si="1031"/>
        <v>0</v>
      </c>
      <c r="N1485" s="90">
        <f t="shared" si="1031"/>
        <v>0</v>
      </c>
      <c r="O1485" s="90">
        <f t="shared" si="1031"/>
        <v>0</v>
      </c>
      <c r="P1485" s="90">
        <f t="shared" si="1031"/>
        <v>0</v>
      </c>
      <c r="Q1485" s="90">
        <f t="shared" si="1031"/>
        <v>0</v>
      </c>
      <c r="R1485" s="90">
        <f t="shared" si="1031"/>
        <v>0</v>
      </c>
      <c r="S1485" s="90">
        <f t="shared" si="1031"/>
        <v>0</v>
      </c>
      <c r="T1485" s="90">
        <f t="shared" si="1031"/>
        <v>0</v>
      </c>
      <c r="U1485" s="90">
        <f t="shared" si="1031"/>
        <v>0</v>
      </c>
      <c r="V1485" s="90">
        <f t="shared" si="1031"/>
        <v>0</v>
      </c>
      <c r="W1485" s="90">
        <f t="shared" si="1031"/>
        <v>0</v>
      </c>
      <c r="X1485" s="90">
        <f t="shared" si="1031"/>
        <v>0</v>
      </c>
      <c r="Y1485" s="90">
        <f t="shared" si="1031"/>
        <v>0</v>
      </c>
      <c r="Z1485" s="90">
        <f t="shared" si="1031"/>
        <v>0</v>
      </c>
      <c r="AA1485" s="90">
        <f t="shared" si="1031"/>
        <v>0</v>
      </c>
      <c r="AB1485" s="90">
        <f t="shared" si="1031"/>
        <v>0</v>
      </c>
      <c r="AC1485" s="91">
        <f t="shared" si="1031"/>
        <v>0</v>
      </c>
      <c r="AE1485" s="476">
        <f t="shared" si="998"/>
        <v>0</v>
      </c>
      <c r="AG1485" s="476">
        <f t="shared" si="999"/>
        <v>0</v>
      </c>
      <c r="AI1485" s="476">
        <f t="shared" si="1000"/>
        <v>0</v>
      </c>
      <c r="AK1485" s="202"/>
    </row>
    <row r="1486" spans="4:37" ht="12.75" customHeight="1" outlineLevel="1">
      <c r="D1486" s="106" t="str">
        <f>'Line Items'!D993</f>
        <v>[Rolling Stock - Vehicles Line 32]</v>
      </c>
      <c r="E1486" s="89"/>
      <c r="F1486" s="107" t="str">
        <f t="shared" si="1001"/>
        <v>£000</v>
      </c>
      <c r="G1486" s="90">
        <f t="shared" ref="G1486:AC1486" si="1032">G49*G1223</f>
        <v>0</v>
      </c>
      <c r="H1486" s="90">
        <f t="shared" si="1032"/>
        <v>0</v>
      </c>
      <c r="I1486" s="90">
        <f t="shared" si="1032"/>
        <v>0</v>
      </c>
      <c r="J1486" s="90">
        <f t="shared" si="1032"/>
        <v>0</v>
      </c>
      <c r="K1486" s="90">
        <f t="shared" si="1032"/>
        <v>0</v>
      </c>
      <c r="L1486" s="90">
        <f t="shared" si="1032"/>
        <v>0</v>
      </c>
      <c r="M1486" s="90">
        <f t="shared" si="1032"/>
        <v>0</v>
      </c>
      <c r="N1486" s="90">
        <f t="shared" si="1032"/>
        <v>0</v>
      </c>
      <c r="O1486" s="90">
        <f t="shared" si="1032"/>
        <v>0</v>
      </c>
      <c r="P1486" s="90">
        <f t="shared" si="1032"/>
        <v>0</v>
      </c>
      <c r="Q1486" s="90">
        <f t="shared" si="1032"/>
        <v>0</v>
      </c>
      <c r="R1486" s="90">
        <f t="shared" si="1032"/>
        <v>0</v>
      </c>
      <c r="S1486" s="90">
        <f t="shared" si="1032"/>
        <v>0</v>
      </c>
      <c r="T1486" s="90">
        <f t="shared" si="1032"/>
        <v>0</v>
      </c>
      <c r="U1486" s="90">
        <f t="shared" si="1032"/>
        <v>0</v>
      </c>
      <c r="V1486" s="90">
        <f t="shared" si="1032"/>
        <v>0</v>
      </c>
      <c r="W1486" s="90">
        <f t="shared" si="1032"/>
        <v>0</v>
      </c>
      <c r="X1486" s="90">
        <f t="shared" si="1032"/>
        <v>0</v>
      </c>
      <c r="Y1486" s="90">
        <f t="shared" si="1032"/>
        <v>0</v>
      </c>
      <c r="Z1486" s="90">
        <f t="shared" si="1032"/>
        <v>0</v>
      </c>
      <c r="AA1486" s="90">
        <f t="shared" si="1032"/>
        <v>0</v>
      </c>
      <c r="AB1486" s="90">
        <f t="shared" si="1032"/>
        <v>0</v>
      </c>
      <c r="AC1486" s="91">
        <f t="shared" si="1032"/>
        <v>0</v>
      </c>
      <c r="AE1486" s="476">
        <f t="shared" si="998"/>
        <v>0</v>
      </c>
      <c r="AG1486" s="476">
        <f t="shared" si="999"/>
        <v>0</v>
      </c>
      <c r="AI1486" s="476">
        <f t="shared" si="1000"/>
        <v>0</v>
      </c>
      <c r="AK1486" s="202"/>
    </row>
    <row r="1487" spans="4:37" ht="12.75" customHeight="1" outlineLevel="1">
      <c r="D1487" s="106" t="str">
        <f>'Line Items'!D994</f>
        <v>[Rolling Stock - Vehicles Line 33]</v>
      </c>
      <c r="E1487" s="89"/>
      <c r="F1487" s="107" t="str">
        <f t="shared" si="1001"/>
        <v>£000</v>
      </c>
      <c r="G1487" s="90">
        <f t="shared" ref="G1487:AC1487" si="1033">G50*G1224</f>
        <v>0</v>
      </c>
      <c r="H1487" s="90">
        <f t="shared" si="1033"/>
        <v>0</v>
      </c>
      <c r="I1487" s="90">
        <f t="shared" si="1033"/>
        <v>0</v>
      </c>
      <c r="J1487" s="90">
        <f t="shared" si="1033"/>
        <v>0</v>
      </c>
      <c r="K1487" s="90">
        <f t="shared" si="1033"/>
        <v>0</v>
      </c>
      <c r="L1487" s="90">
        <f t="shared" si="1033"/>
        <v>0</v>
      </c>
      <c r="M1487" s="90">
        <f t="shared" si="1033"/>
        <v>0</v>
      </c>
      <c r="N1487" s="90">
        <f t="shared" si="1033"/>
        <v>0</v>
      </c>
      <c r="O1487" s="90">
        <f t="shared" si="1033"/>
        <v>0</v>
      </c>
      <c r="P1487" s="90">
        <f t="shared" si="1033"/>
        <v>0</v>
      </c>
      <c r="Q1487" s="90">
        <f t="shared" si="1033"/>
        <v>0</v>
      </c>
      <c r="R1487" s="90">
        <f t="shared" si="1033"/>
        <v>0</v>
      </c>
      <c r="S1487" s="90">
        <f t="shared" si="1033"/>
        <v>0</v>
      </c>
      <c r="T1487" s="90">
        <f t="shared" si="1033"/>
        <v>0</v>
      </c>
      <c r="U1487" s="90">
        <f t="shared" si="1033"/>
        <v>0</v>
      </c>
      <c r="V1487" s="90">
        <f t="shared" si="1033"/>
        <v>0</v>
      </c>
      <c r="W1487" s="90">
        <f t="shared" si="1033"/>
        <v>0</v>
      </c>
      <c r="X1487" s="90">
        <f t="shared" si="1033"/>
        <v>0</v>
      </c>
      <c r="Y1487" s="90">
        <f t="shared" si="1033"/>
        <v>0</v>
      </c>
      <c r="Z1487" s="90">
        <f t="shared" si="1033"/>
        <v>0</v>
      </c>
      <c r="AA1487" s="90">
        <f t="shared" si="1033"/>
        <v>0</v>
      </c>
      <c r="AB1487" s="90">
        <f t="shared" si="1033"/>
        <v>0</v>
      </c>
      <c r="AC1487" s="91">
        <f t="shared" si="1033"/>
        <v>0</v>
      </c>
      <c r="AE1487" s="476">
        <f t="shared" ref="AE1487:AE1514" si="1034">AE50*AE1224</f>
        <v>0</v>
      </c>
      <c r="AG1487" s="476">
        <f t="shared" ref="AG1487:AG1514" si="1035">AG50*AG1224</f>
        <v>0</v>
      </c>
      <c r="AI1487" s="476">
        <f t="shared" ref="AI1487:AI1514" si="1036">AI50*AI1224</f>
        <v>0</v>
      </c>
      <c r="AK1487" s="202"/>
    </row>
    <row r="1488" spans="4:37" ht="12.75" customHeight="1" outlineLevel="1">
      <c r="D1488" s="106" t="str">
        <f>'Line Items'!D995</f>
        <v>[Rolling Stock - Vehicles Line 34]</v>
      </c>
      <c r="E1488" s="89"/>
      <c r="F1488" s="107" t="str">
        <f t="shared" si="1001"/>
        <v>£000</v>
      </c>
      <c r="G1488" s="90">
        <f t="shared" ref="G1488:AC1488" si="1037">G51*G1225</f>
        <v>0</v>
      </c>
      <c r="H1488" s="90">
        <f t="shared" si="1037"/>
        <v>0</v>
      </c>
      <c r="I1488" s="90">
        <f t="shared" si="1037"/>
        <v>0</v>
      </c>
      <c r="J1488" s="90">
        <f t="shared" si="1037"/>
        <v>0</v>
      </c>
      <c r="K1488" s="90">
        <f t="shared" si="1037"/>
        <v>0</v>
      </c>
      <c r="L1488" s="90">
        <f t="shared" si="1037"/>
        <v>0</v>
      </c>
      <c r="M1488" s="90">
        <f t="shared" si="1037"/>
        <v>0</v>
      </c>
      <c r="N1488" s="90">
        <f t="shared" si="1037"/>
        <v>0</v>
      </c>
      <c r="O1488" s="90">
        <f t="shared" si="1037"/>
        <v>0</v>
      </c>
      <c r="P1488" s="90">
        <f t="shared" si="1037"/>
        <v>0</v>
      </c>
      <c r="Q1488" s="90">
        <f t="shared" si="1037"/>
        <v>0</v>
      </c>
      <c r="R1488" s="90">
        <f t="shared" si="1037"/>
        <v>0</v>
      </c>
      <c r="S1488" s="90">
        <f t="shared" si="1037"/>
        <v>0</v>
      </c>
      <c r="T1488" s="90">
        <f t="shared" si="1037"/>
        <v>0</v>
      </c>
      <c r="U1488" s="90">
        <f t="shared" si="1037"/>
        <v>0</v>
      </c>
      <c r="V1488" s="90">
        <f t="shared" si="1037"/>
        <v>0</v>
      </c>
      <c r="W1488" s="90">
        <f t="shared" si="1037"/>
        <v>0</v>
      </c>
      <c r="X1488" s="90">
        <f t="shared" si="1037"/>
        <v>0</v>
      </c>
      <c r="Y1488" s="90">
        <f t="shared" si="1037"/>
        <v>0</v>
      </c>
      <c r="Z1488" s="90">
        <f t="shared" si="1037"/>
        <v>0</v>
      </c>
      <c r="AA1488" s="90">
        <f t="shared" si="1037"/>
        <v>0</v>
      </c>
      <c r="AB1488" s="90">
        <f t="shared" si="1037"/>
        <v>0</v>
      </c>
      <c r="AC1488" s="91">
        <f t="shared" si="1037"/>
        <v>0</v>
      </c>
      <c r="AE1488" s="476">
        <f t="shared" si="1034"/>
        <v>0</v>
      </c>
      <c r="AG1488" s="476">
        <f t="shared" si="1035"/>
        <v>0</v>
      </c>
      <c r="AI1488" s="476">
        <f t="shared" si="1036"/>
        <v>0</v>
      </c>
      <c r="AK1488" s="202"/>
    </row>
    <row r="1489" spans="4:37" ht="12.75" customHeight="1" outlineLevel="1">
      <c r="D1489" s="106" t="str">
        <f>'Line Items'!D996</f>
        <v>[Rolling Stock - Vehicles Line 35]</v>
      </c>
      <c r="E1489" s="89"/>
      <c r="F1489" s="107" t="str">
        <f t="shared" si="1001"/>
        <v>£000</v>
      </c>
      <c r="G1489" s="90">
        <f t="shared" ref="G1489:AC1489" si="1038">G52*G1226</f>
        <v>0</v>
      </c>
      <c r="H1489" s="90">
        <f t="shared" si="1038"/>
        <v>0</v>
      </c>
      <c r="I1489" s="90">
        <f t="shared" si="1038"/>
        <v>0</v>
      </c>
      <c r="J1489" s="90">
        <f t="shared" si="1038"/>
        <v>0</v>
      </c>
      <c r="K1489" s="90">
        <f t="shared" si="1038"/>
        <v>0</v>
      </c>
      <c r="L1489" s="90">
        <f t="shared" si="1038"/>
        <v>0</v>
      </c>
      <c r="M1489" s="90">
        <f t="shared" si="1038"/>
        <v>0</v>
      </c>
      <c r="N1489" s="90">
        <f t="shared" si="1038"/>
        <v>0</v>
      </c>
      <c r="O1489" s="90">
        <f t="shared" si="1038"/>
        <v>0</v>
      </c>
      <c r="P1489" s="90">
        <f t="shared" si="1038"/>
        <v>0</v>
      </c>
      <c r="Q1489" s="90">
        <f t="shared" si="1038"/>
        <v>0</v>
      </c>
      <c r="R1489" s="90">
        <f t="shared" si="1038"/>
        <v>0</v>
      </c>
      <c r="S1489" s="90">
        <f t="shared" si="1038"/>
        <v>0</v>
      </c>
      <c r="T1489" s="90">
        <f t="shared" si="1038"/>
        <v>0</v>
      </c>
      <c r="U1489" s="90">
        <f t="shared" si="1038"/>
        <v>0</v>
      </c>
      <c r="V1489" s="90">
        <f t="shared" si="1038"/>
        <v>0</v>
      </c>
      <c r="W1489" s="90">
        <f t="shared" si="1038"/>
        <v>0</v>
      </c>
      <c r="X1489" s="90">
        <f t="shared" si="1038"/>
        <v>0</v>
      </c>
      <c r="Y1489" s="90">
        <f t="shared" si="1038"/>
        <v>0</v>
      </c>
      <c r="Z1489" s="90">
        <f t="shared" si="1038"/>
        <v>0</v>
      </c>
      <c r="AA1489" s="90">
        <f t="shared" si="1038"/>
        <v>0</v>
      </c>
      <c r="AB1489" s="90">
        <f t="shared" si="1038"/>
        <v>0</v>
      </c>
      <c r="AC1489" s="91">
        <f t="shared" si="1038"/>
        <v>0</v>
      </c>
      <c r="AE1489" s="476">
        <f t="shared" si="1034"/>
        <v>0</v>
      </c>
      <c r="AG1489" s="476">
        <f t="shared" si="1035"/>
        <v>0</v>
      </c>
      <c r="AI1489" s="476">
        <f t="shared" si="1036"/>
        <v>0</v>
      </c>
      <c r="AK1489" s="202"/>
    </row>
    <row r="1490" spans="4:37" ht="12.75" customHeight="1" outlineLevel="1">
      <c r="D1490" s="106" t="str">
        <f>'Line Items'!D997</f>
        <v>[Rolling Stock - Vehicles Line 36]</v>
      </c>
      <c r="E1490" s="89"/>
      <c r="F1490" s="107" t="str">
        <f t="shared" si="1001"/>
        <v>£000</v>
      </c>
      <c r="G1490" s="90">
        <f t="shared" ref="G1490:AC1490" si="1039">G53*G1227</f>
        <v>0</v>
      </c>
      <c r="H1490" s="90">
        <f t="shared" si="1039"/>
        <v>0</v>
      </c>
      <c r="I1490" s="90">
        <f t="shared" si="1039"/>
        <v>0</v>
      </c>
      <c r="J1490" s="90">
        <f t="shared" si="1039"/>
        <v>0</v>
      </c>
      <c r="K1490" s="90">
        <f t="shared" si="1039"/>
        <v>0</v>
      </c>
      <c r="L1490" s="90">
        <f t="shared" si="1039"/>
        <v>0</v>
      </c>
      <c r="M1490" s="90">
        <f t="shared" si="1039"/>
        <v>0</v>
      </c>
      <c r="N1490" s="90">
        <f t="shared" si="1039"/>
        <v>0</v>
      </c>
      <c r="O1490" s="90">
        <f t="shared" si="1039"/>
        <v>0</v>
      </c>
      <c r="P1490" s="90">
        <f t="shared" si="1039"/>
        <v>0</v>
      </c>
      <c r="Q1490" s="90">
        <f t="shared" si="1039"/>
        <v>0</v>
      </c>
      <c r="R1490" s="90">
        <f t="shared" si="1039"/>
        <v>0</v>
      </c>
      <c r="S1490" s="90">
        <f t="shared" si="1039"/>
        <v>0</v>
      </c>
      <c r="T1490" s="90">
        <f t="shared" si="1039"/>
        <v>0</v>
      </c>
      <c r="U1490" s="90">
        <f t="shared" si="1039"/>
        <v>0</v>
      </c>
      <c r="V1490" s="90">
        <f t="shared" si="1039"/>
        <v>0</v>
      </c>
      <c r="W1490" s="90">
        <f t="shared" si="1039"/>
        <v>0</v>
      </c>
      <c r="X1490" s="90">
        <f t="shared" si="1039"/>
        <v>0</v>
      </c>
      <c r="Y1490" s="90">
        <f t="shared" si="1039"/>
        <v>0</v>
      </c>
      <c r="Z1490" s="90">
        <f t="shared" si="1039"/>
        <v>0</v>
      </c>
      <c r="AA1490" s="90">
        <f t="shared" si="1039"/>
        <v>0</v>
      </c>
      <c r="AB1490" s="90">
        <f t="shared" si="1039"/>
        <v>0</v>
      </c>
      <c r="AC1490" s="91">
        <f t="shared" si="1039"/>
        <v>0</v>
      </c>
      <c r="AE1490" s="476">
        <f t="shared" si="1034"/>
        <v>0</v>
      </c>
      <c r="AG1490" s="476">
        <f t="shared" si="1035"/>
        <v>0</v>
      </c>
      <c r="AI1490" s="476">
        <f t="shared" si="1036"/>
        <v>0</v>
      </c>
      <c r="AK1490" s="202"/>
    </row>
    <row r="1491" spans="4:37" ht="12.75" customHeight="1" outlineLevel="1">
      <c r="D1491" s="106" t="str">
        <f>'Line Items'!D998</f>
        <v>[Rolling Stock - Vehicles Line 37]</v>
      </c>
      <c r="E1491" s="89"/>
      <c r="F1491" s="107" t="str">
        <f t="shared" si="1001"/>
        <v>£000</v>
      </c>
      <c r="G1491" s="90">
        <f t="shared" ref="G1491:AC1491" si="1040">G54*G1228</f>
        <v>0</v>
      </c>
      <c r="H1491" s="90">
        <f t="shared" si="1040"/>
        <v>0</v>
      </c>
      <c r="I1491" s="90">
        <f t="shared" si="1040"/>
        <v>0</v>
      </c>
      <c r="J1491" s="90">
        <f t="shared" si="1040"/>
        <v>0</v>
      </c>
      <c r="K1491" s="90">
        <f t="shared" si="1040"/>
        <v>0</v>
      </c>
      <c r="L1491" s="90">
        <f t="shared" si="1040"/>
        <v>0</v>
      </c>
      <c r="M1491" s="90">
        <f t="shared" si="1040"/>
        <v>0</v>
      </c>
      <c r="N1491" s="90">
        <f t="shared" si="1040"/>
        <v>0</v>
      </c>
      <c r="O1491" s="90">
        <f t="shared" si="1040"/>
        <v>0</v>
      </c>
      <c r="P1491" s="90">
        <f t="shared" si="1040"/>
        <v>0</v>
      </c>
      <c r="Q1491" s="90">
        <f t="shared" si="1040"/>
        <v>0</v>
      </c>
      <c r="R1491" s="90">
        <f t="shared" si="1040"/>
        <v>0</v>
      </c>
      <c r="S1491" s="90">
        <f t="shared" si="1040"/>
        <v>0</v>
      </c>
      <c r="T1491" s="90">
        <f t="shared" si="1040"/>
        <v>0</v>
      </c>
      <c r="U1491" s="90">
        <f t="shared" si="1040"/>
        <v>0</v>
      </c>
      <c r="V1491" s="90">
        <f t="shared" si="1040"/>
        <v>0</v>
      </c>
      <c r="W1491" s="90">
        <f t="shared" si="1040"/>
        <v>0</v>
      </c>
      <c r="X1491" s="90">
        <f t="shared" si="1040"/>
        <v>0</v>
      </c>
      <c r="Y1491" s="90">
        <f t="shared" si="1040"/>
        <v>0</v>
      </c>
      <c r="Z1491" s="90">
        <f t="shared" si="1040"/>
        <v>0</v>
      </c>
      <c r="AA1491" s="90">
        <f t="shared" si="1040"/>
        <v>0</v>
      </c>
      <c r="AB1491" s="90">
        <f t="shared" si="1040"/>
        <v>0</v>
      </c>
      <c r="AC1491" s="91">
        <f t="shared" si="1040"/>
        <v>0</v>
      </c>
      <c r="AE1491" s="476">
        <f t="shared" si="1034"/>
        <v>0</v>
      </c>
      <c r="AG1491" s="476">
        <f t="shared" si="1035"/>
        <v>0</v>
      </c>
      <c r="AI1491" s="476">
        <f t="shared" si="1036"/>
        <v>0</v>
      </c>
      <c r="AK1491" s="202"/>
    </row>
    <row r="1492" spans="4:37" ht="12.75" customHeight="1" outlineLevel="1">
      <c r="D1492" s="106" t="str">
        <f>'Line Items'!D999</f>
        <v>[Rolling Stock - Vehicles Line 38]</v>
      </c>
      <c r="E1492" s="89"/>
      <c r="F1492" s="107" t="str">
        <f t="shared" si="1001"/>
        <v>£000</v>
      </c>
      <c r="G1492" s="90">
        <f t="shared" ref="G1492:AC1492" si="1041">G55*G1229</f>
        <v>0</v>
      </c>
      <c r="H1492" s="90">
        <f t="shared" si="1041"/>
        <v>0</v>
      </c>
      <c r="I1492" s="90">
        <f t="shared" si="1041"/>
        <v>0</v>
      </c>
      <c r="J1492" s="90">
        <f t="shared" si="1041"/>
        <v>0</v>
      </c>
      <c r="K1492" s="90">
        <f t="shared" si="1041"/>
        <v>0</v>
      </c>
      <c r="L1492" s="90">
        <f t="shared" si="1041"/>
        <v>0</v>
      </c>
      <c r="M1492" s="90">
        <f t="shared" si="1041"/>
        <v>0</v>
      </c>
      <c r="N1492" s="90">
        <f t="shared" si="1041"/>
        <v>0</v>
      </c>
      <c r="O1492" s="90">
        <f t="shared" si="1041"/>
        <v>0</v>
      </c>
      <c r="P1492" s="90">
        <f t="shared" si="1041"/>
        <v>0</v>
      </c>
      <c r="Q1492" s="90">
        <f t="shared" si="1041"/>
        <v>0</v>
      </c>
      <c r="R1492" s="90">
        <f t="shared" si="1041"/>
        <v>0</v>
      </c>
      <c r="S1492" s="90">
        <f t="shared" si="1041"/>
        <v>0</v>
      </c>
      <c r="T1492" s="90">
        <f t="shared" si="1041"/>
        <v>0</v>
      </c>
      <c r="U1492" s="90">
        <f t="shared" si="1041"/>
        <v>0</v>
      </c>
      <c r="V1492" s="90">
        <f t="shared" si="1041"/>
        <v>0</v>
      </c>
      <c r="W1492" s="90">
        <f t="shared" si="1041"/>
        <v>0</v>
      </c>
      <c r="X1492" s="90">
        <f t="shared" si="1041"/>
        <v>0</v>
      </c>
      <c r="Y1492" s="90">
        <f t="shared" si="1041"/>
        <v>0</v>
      </c>
      <c r="Z1492" s="90">
        <f t="shared" si="1041"/>
        <v>0</v>
      </c>
      <c r="AA1492" s="90">
        <f t="shared" si="1041"/>
        <v>0</v>
      </c>
      <c r="AB1492" s="90">
        <f t="shared" si="1041"/>
        <v>0</v>
      </c>
      <c r="AC1492" s="91">
        <f t="shared" si="1041"/>
        <v>0</v>
      </c>
      <c r="AE1492" s="476">
        <f t="shared" si="1034"/>
        <v>0</v>
      </c>
      <c r="AG1492" s="476">
        <f t="shared" si="1035"/>
        <v>0</v>
      </c>
      <c r="AI1492" s="476">
        <f t="shared" si="1036"/>
        <v>0</v>
      </c>
      <c r="AK1492" s="202"/>
    </row>
    <row r="1493" spans="4:37" ht="12.75" customHeight="1" outlineLevel="1">
      <c r="D1493" s="106" t="str">
        <f>'Line Items'!D1000</f>
        <v>[Rolling Stock - Vehicles Line 39]</v>
      </c>
      <c r="E1493" s="89"/>
      <c r="F1493" s="107" t="str">
        <f t="shared" si="1001"/>
        <v>£000</v>
      </c>
      <c r="G1493" s="90">
        <f t="shared" ref="G1493:AC1493" si="1042">G56*G1230</f>
        <v>0</v>
      </c>
      <c r="H1493" s="90">
        <f t="shared" si="1042"/>
        <v>0</v>
      </c>
      <c r="I1493" s="90">
        <f t="shared" si="1042"/>
        <v>0</v>
      </c>
      <c r="J1493" s="90">
        <f t="shared" si="1042"/>
        <v>0</v>
      </c>
      <c r="K1493" s="90">
        <f t="shared" si="1042"/>
        <v>0</v>
      </c>
      <c r="L1493" s="90">
        <f t="shared" si="1042"/>
        <v>0</v>
      </c>
      <c r="M1493" s="90">
        <f t="shared" si="1042"/>
        <v>0</v>
      </c>
      <c r="N1493" s="90">
        <f t="shared" si="1042"/>
        <v>0</v>
      </c>
      <c r="O1493" s="90">
        <f t="shared" si="1042"/>
        <v>0</v>
      </c>
      <c r="P1493" s="90">
        <f t="shared" si="1042"/>
        <v>0</v>
      </c>
      <c r="Q1493" s="90">
        <f t="shared" si="1042"/>
        <v>0</v>
      </c>
      <c r="R1493" s="90">
        <f t="shared" si="1042"/>
        <v>0</v>
      </c>
      <c r="S1493" s="90">
        <f t="shared" si="1042"/>
        <v>0</v>
      </c>
      <c r="T1493" s="90">
        <f t="shared" si="1042"/>
        <v>0</v>
      </c>
      <c r="U1493" s="90">
        <f t="shared" si="1042"/>
        <v>0</v>
      </c>
      <c r="V1493" s="90">
        <f t="shared" si="1042"/>
        <v>0</v>
      </c>
      <c r="W1493" s="90">
        <f t="shared" si="1042"/>
        <v>0</v>
      </c>
      <c r="X1493" s="90">
        <f t="shared" si="1042"/>
        <v>0</v>
      </c>
      <c r="Y1493" s="90">
        <f t="shared" si="1042"/>
        <v>0</v>
      </c>
      <c r="Z1493" s="90">
        <f t="shared" si="1042"/>
        <v>0</v>
      </c>
      <c r="AA1493" s="90">
        <f t="shared" si="1042"/>
        <v>0</v>
      </c>
      <c r="AB1493" s="90">
        <f t="shared" si="1042"/>
        <v>0</v>
      </c>
      <c r="AC1493" s="91">
        <f t="shared" si="1042"/>
        <v>0</v>
      </c>
      <c r="AE1493" s="476">
        <f t="shared" si="1034"/>
        <v>0</v>
      </c>
      <c r="AG1493" s="476">
        <f t="shared" si="1035"/>
        <v>0</v>
      </c>
      <c r="AI1493" s="476">
        <f t="shared" si="1036"/>
        <v>0</v>
      </c>
      <c r="AK1493" s="202"/>
    </row>
    <row r="1494" spans="4:37" ht="12.75" customHeight="1" outlineLevel="1">
      <c r="D1494" s="106" t="str">
        <f>'Line Items'!D1001</f>
        <v>[Rolling Stock - Vehicles Line 40]</v>
      </c>
      <c r="E1494" s="89"/>
      <c r="F1494" s="107" t="str">
        <f t="shared" si="1001"/>
        <v>£000</v>
      </c>
      <c r="G1494" s="90">
        <f t="shared" ref="G1494:AC1494" si="1043">G57*G1231</f>
        <v>0</v>
      </c>
      <c r="H1494" s="90">
        <f t="shared" si="1043"/>
        <v>0</v>
      </c>
      <c r="I1494" s="90">
        <f t="shared" si="1043"/>
        <v>0</v>
      </c>
      <c r="J1494" s="90">
        <f t="shared" si="1043"/>
        <v>0</v>
      </c>
      <c r="K1494" s="90">
        <f t="shared" si="1043"/>
        <v>0</v>
      </c>
      <c r="L1494" s="90">
        <f t="shared" si="1043"/>
        <v>0</v>
      </c>
      <c r="M1494" s="90">
        <f t="shared" si="1043"/>
        <v>0</v>
      </c>
      <c r="N1494" s="90">
        <f t="shared" si="1043"/>
        <v>0</v>
      </c>
      <c r="O1494" s="90">
        <f t="shared" si="1043"/>
        <v>0</v>
      </c>
      <c r="P1494" s="90">
        <f t="shared" si="1043"/>
        <v>0</v>
      </c>
      <c r="Q1494" s="90">
        <f t="shared" si="1043"/>
        <v>0</v>
      </c>
      <c r="R1494" s="90">
        <f t="shared" si="1043"/>
        <v>0</v>
      </c>
      <c r="S1494" s="90">
        <f t="shared" si="1043"/>
        <v>0</v>
      </c>
      <c r="T1494" s="90">
        <f t="shared" si="1043"/>
        <v>0</v>
      </c>
      <c r="U1494" s="90">
        <f t="shared" si="1043"/>
        <v>0</v>
      </c>
      <c r="V1494" s="90">
        <f t="shared" si="1043"/>
        <v>0</v>
      </c>
      <c r="W1494" s="90">
        <f t="shared" si="1043"/>
        <v>0</v>
      </c>
      <c r="X1494" s="90">
        <f t="shared" si="1043"/>
        <v>0</v>
      </c>
      <c r="Y1494" s="90">
        <f t="shared" si="1043"/>
        <v>0</v>
      </c>
      <c r="Z1494" s="90">
        <f t="shared" si="1043"/>
        <v>0</v>
      </c>
      <c r="AA1494" s="90">
        <f t="shared" si="1043"/>
        <v>0</v>
      </c>
      <c r="AB1494" s="90">
        <f t="shared" si="1043"/>
        <v>0</v>
      </c>
      <c r="AC1494" s="91">
        <f t="shared" si="1043"/>
        <v>0</v>
      </c>
      <c r="AE1494" s="476">
        <f t="shared" si="1034"/>
        <v>0</v>
      </c>
      <c r="AG1494" s="476">
        <f t="shared" si="1035"/>
        <v>0</v>
      </c>
      <c r="AI1494" s="476">
        <f t="shared" si="1036"/>
        <v>0</v>
      </c>
      <c r="AK1494" s="202"/>
    </row>
    <row r="1495" spans="4:37" ht="12.75" customHeight="1" outlineLevel="1">
      <c r="D1495" s="106" t="str">
        <f>'Line Items'!D1002</f>
        <v>[Rolling Stock - Vehicles Line 41]</v>
      </c>
      <c r="E1495" s="89"/>
      <c r="F1495" s="107" t="str">
        <f t="shared" si="1001"/>
        <v>£000</v>
      </c>
      <c r="G1495" s="90">
        <f t="shared" ref="G1495:AC1495" si="1044">G58*G1232</f>
        <v>0</v>
      </c>
      <c r="H1495" s="90">
        <f t="shared" si="1044"/>
        <v>0</v>
      </c>
      <c r="I1495" s="90">
        <f t="shared" si="1044"/>
        <v>0</v>
      </c>
      <c r="J1495" s="90">
        <f t="shared" si="1044"/>
        <v>0</v>
      </c>
      <c r="K1495" s="90">
        <f t="shared" si="1044"/>
        <v>0</v>
      </c>
      <c r="L1495" s="90">
        <f t="shared" si="1044"/>
        <v>0</v>
      </c>
      <c r="M1495" s="90">
        <f t="shared" si="1044"/>
        <v>0</v>
      </c>
      <c r="N1495" s="90">
        <f t="shared" si="1044"/>
        <v>0</v>
      </c>
      <c r="O1495" s="90">
        <f t="shared" si="1044"/>
        <v>0</v>
      </c>
      <c r="P1495" s="90">
        <f t="shared" si="1044"/>
        <v>0</v>
      </c>
      <c r="Q1495" s="90">
        <f t="shared" si="1044"/>
        <v>0</v>
      </c>
      <c r="R1495" s="90">
        <f t="shared" si="1044"/>
        <v>0</v>
      </c>
      <c r="S1495" s="90">
        <f t="shared" si="1044"/>
        <v>0</v>
      </c>
      <c r="T1495" s="90">
        <f t="shared" si="1044"/>
        <v>0</v>
      </c>
      <c r="U1495" s="90">
        <f t="shared" si="1044"/>
        <v>0</v>
      </c>
      <c r="V1495" s="90">
        <f t="shared" si="1044"/>
        <v>0</v>
      </c>
      <c r="W1495" s="90">
        <f t="shared" si="1044"/>
        <v>0</v>
      </c>
      <c r="X1495" s="90">
        <f t="shared" si="1044"/>
        <v>0</v>
      </c>
      <c r="Y1495" s="90">
        <f t="shared" si="1044"/>
        <v>0</v>
      </c>
      <c r="Z1495" s="90">
        <f t="shared" si="1044"/>
        <v>0</v>
      </c>
      <c r="AA1495" s="90">
        <f t="shared" si="1044"/>
        <v>0</v>
      </c>
      <c r="AB1495" s="90">
        <f t="shared" si="1044"/>
        <v>0</v>
      </c>
      <c r="AC1495" s="91">
        <f t="shared" si="1044"/>
        <v>0</v>
      </c>
      <c r="AE1495" s="476">
        <f t="shared" si="1034"/>
        <v>0</v>
      </c>
      <c r="AG1495" s="476">
        <f t="shared" si="1035"/>
        <v>0</v>
      </c>
      <c r="AI1495" s="476">
        <f t="shared" si="1036"/>
        <v>0</v>
      </c>
      <c r="AK1495" s="202"/>
    </row>
    <row r="1496" spans="4:37" ht="12.75" customHeight="1" outlineLevel="1">
      <c r="D1496" s="106" t="str">
        <f>'Line Items'!D1003</f>
        <v>[Rolling Stock - Vehicles Line 42]</v>
      </c>
      <c r="E1496" s="89"/>
      <c r="F1496" s="107" t="str">
        <f t="shared" si="1001"/>
        <v>£000</v>
      </c>
      <c r="G1496" s="90">
        <f t="shared" ref="G1496:AC1496" si="1045">G59*G1233</f>
        <v>0</v>
      </c>
      <c r="H1496" s="90">
        <f t="shared" si="1045"/>
        <v>0</v>
      </c>
      <c r="I1496" s="90">
        <f t="shared" si="1045"/>
        <v>0</v>
      </c>
      <c r="J1496" s="90">
        <f t="shared" si="1045"/>
        <v>0</v>
      </c>
      <c r="K1496" s="90">
        <f t="shared" si="1045"/>
        <v>0</v>
      </c>
      <c r="L1496" s="90">
        <f t="shared" si="1045"/>
        <v>0</v>
      </c>
      <c r="M1496" s="90">
        <f t="shared" si="1045"/>
        <v>0</v>
      </c>
      <c r="N1496" s="90">
        <f t="shared" si="1045"/>
        <v>0</v>
      </c>
      <c r="O1496" s="90">
        <f t="shared" si="1045"/>
        <v>0</v>
      </c>
      <c r="P1496" s="90">
        <f t="shared" si="1045"/>
        <v>0</v>
      </c>
      <c r="Q1496" s="90">
        <f t="shared" si="1045"/>
        <v>0</v>
      </c>
      <c r="R1496" s="90">
        <f t="shared" si="1045"/>
        <v>0</v>
      </c>
      <c r="S1496" s="90">
        <f t="shared" si="1045"/>
        <v>0</v>
      </c>
      <c r="T1496" s="90">
        <f t="shared" si="1045"/>
        <v>0</v>
      </c>
      <c r="U1496" s="90">
        <f t="shared" si="1045"/>
        <v>0</v>
      </c>
      <c r="V1496" s="90">
        <f t="shared" si="1045"/>
        <v>0</v>
      </c>
      <c r="W1496" s="90">
        <f t="shared" si="1045"/>
        <v>0</v>
      </c>
      <c r="X1496" s="90">
        <f t="shared" si="1045"/>
        <v>0</v>
      </c>
      <c r="Y1496" s="90">
        <f t="shared" si="1045"/>
        <v>0</v>
      </c>
      <c r="Z1496" s="90">
        <f t="shared" si="1045"/>
        <v>0</v>
      </c>
      <c r="AA1496" s="90">
        <f t="shared" si="1045"/>
        <v>0</v>
      </c>
      <c r="AB1496" s="90">
        <f t="shared" si="1045"/>
        <v>0</v>
      </c>
      <c r="AC1496" s="91">
        <f t="shared" si="1045"/>
        <v>0</v>
      </c>
      <c r="AE1496" s="476">
        <f t="shared" si="1034"/>
        <v>0</v>
      </c>
      <c r="AG1496" s="476">
        <f t="shared" si="1035"/>
        <v>0</v>
      </c>
      <c r="AI1496" s="476">
        <f t="shared" si="1036"/>
        <v>0</v>
      </c>
      <c r="AK1496" s="202"/>
    </row>
    <row r="1497" spans="4:37" ht="12.75" customHeight="1" outlineLevel="1">
      <c r="D1497" s="106" t="str">
        <f>'Line Items'!D1004</f>
        <v>[Rolling Stock - Vehicles Line 43]</v>
      </c>
      <c r="E1497" s="89"/>
      <c r="F1497" s="107" t="str">
        <f t="shared" si="1001"/>
        <v>£000</v>
      </c>
      <c r="G1497" s="90">
        <f t="shared" ref="G1497:AC1497" si="1046">G60*G1234</f>
        <v>0</v>
      </c>
      <c r="H1497" s="90">
        <f t="shared" si="1046"/>
        <v>0</v>
      </c>
      <c r="I1497" s="90">
        <f t="shared" si="1046"/>
        <v>0</v>
      </c>
      <c r="J1497" s="90">
        <f t="shared" si="1046"/>
        <v>0</v>
      </c>
      <c r="K1497" s="90">
        <f t="shared" si="1046"/>
        <v>0</v>
      </c>
      <c r="L1497" s="90">
        <f t="shared" si="1046"/>
        <v>0</v>
      </c>
      <c r="M1497" s="90">
        <f t="shared" si="1046"/>
        <v>0</v>
      </c>
      <c r="N1497" s="90">
        <f t="shared" si="1046"/>
        <v>0</v>
      </c>
      <c r="O1497" s="90">
        <f t="shared" si="1046"/>
        <v>0</v>
      </c>
      <c r="P1497" s="90">
        <f t="shared" si="1046"/>
        <v>0</v>
      </c>
      <c r="Q1497" s="90">
        <f t="shared" si="1046"/>
        <v>0</v>
      </c>
      <c r="R1497" s="90">
        <f t="shared" si="1046"/>
        <v>0</v>
      </c>
      <c r="S1497" s="90">
        <f t="shared" si="1046"/>
        <v>0</v>
      </c>
      <c r="T1497" s="90">
        <f t="shared" si="1046"/>
        <v>0</v>
      </c>
      <c r="U1497" s="90">
        <f t="shared" si="1046"/>
        <v>0</v>
      </c>
      <c r="V1497" s="90">
        <f t="shared" si="1046"/>
        <v>0</v>
      </c>
      <c r="W1497" s="90">
        <f t="shared" si="1046"/>
        <v>0</v>
      </c>
      <c r="X1497" s="90">
        <f t="shared" si="1046"/>
        <v>0</v>
      </c>
      <c r="Y1497" s="90">
        <f t="shared" si="1046"/>
        <v>0</v>
      </c>
      <c r="Z1497" s="90">
        <f t="shared" si="1046"/>
        <v>0</v>
      </c>
      <c r="AA1497" s="90">
        <f t="shared" si="1046"/>
        <v>0</v>
      </c>
      <c r="AB1497" s="90">
        <f t="shared" si="1046"/>
        <v>0</v>
      </c>
      <c r="AC1497" s="91">
        <f t="shared" si="1046"/>
        <v>0</v>
      </c>
      <c r="AE1497" s="476">
        <f t="shared" si="1034"/>
        <v>0</v>
      </c>
      <c r="AG1497" s="476">
        <f t="shared" si="1035"/>
        <v>0</v>
      </c>
      <c r="AI1497" s="476">
        <f t="shared" si="1036"/>
        <v>0</v>
      </c>
      <c r="AK1497" s="202"/>
    </row>
    <row r="1498" spans="4:37" ht="12.75" customHeight="1" outlineLevel="1">
      <c r="D1498" s="106" t="str">
        <f>'Line Items'!D1005</f>
        <v>[Rolling Stock - Vehicles Line 44]</v>
      </c>
      <c r="E1498" s="89"/>
      <c r="F1498" s="107" t="str">
        <f t="shared" si="1001"/>
        <v>£000</v>
      </c>
      <c r="G1498" s="90">
        <f t="shared" ref="G1498:AC1498" si="1047">G61*G1235</f>
        <v>0</v>
      </c>
      <c r="H1498" s="90">
        <f t="shared" si="1047"/>
        <v>0</v>
      </c>
      <c r="I1498" s="90">
        <f t="shared" si="1047"/>
        <v>0</v>
      </c>
      <c r="J1498" s="90">
        <f t="shared" si="1047"/>
        <v>0</v>
      </c>
      <c r="K1498" s="90">
        <f t="shared" si="1047"/>
        <v>0</v>
      </c>
      <c r="L1498" s="90">
        <f t="shared" si="1047"/>
        <v>0</v>
      </c>
      <c r="M1498" s="90">
        <f t="shared" si="1047"/>
        <v>0</v>
      </c>
      <c r="N1498" s="90">
        <f t="shared" si="1047"/>
        <v>0</v>
      </c>
      <c r="O1498" s="90">
        <f t="shared" si="1047"/>
        <v>0</v>
      </c>
      <c r="P1498" s="90">
        <f t="shared" si="1047"/>
        <v>0</v>
      </c>
      <c r="Q1498" s="90">
        <f t="shared" si="1047"/>
        <v>0</v>
      </c>
      <c r="R1498" s="90">
        <f t="shared" si="1047"/>
        <v>0</v>
      </c>
      <c r="S1498" s="90">
        <f t="shared" si="1047"/>
        <v>0</v>
      </c>
      <c r="T1498" s="90">
        <f t="shared" si="1047"/>
        <v>0</v>
      </c>
      <c r="U1498" s="90">
        <f t="shared" si="1047"/>
        <v>0</v>
      </c>
      <c r="V1498" s="90">
        <f t="shared" si="1047"/>
        <v>0</v>
      </c>
      <c r="W1498" s="90">
        <f t="shared" si="1047"/>
        <v>0</v>
      </c>
      <c r="X1498" s="90">
        <f t="shared" si="1047"/>
        <v>0</v>
      </c>
      <c r="Y1498" s="90">
        <f t="shared" si="1047"/>
        <v>0</v>
      </c>
      <c r="Z1498" s="90">
        <f t="shared" si="1047"/>
        <v>0</v>
      </c>
      <c r="AA1498" s="90">
        <f t="shared" si="1047"/>
        <v>0</v>
      </c>
      <c r="AB1498" s="90">
        <f t="shared" si="1047"/>
        <v>0</v>
      </c>
      <c r="AC1498" s="91">
        <f t="shared" si="1047"/>
        <v>0</v>
      </c>
      <c r="AE1498" s="476">
        <f t="shared" si="1034"/>
        <v>0</v>
      </c>
      <c r="AG1498" s="476">
        <f t="shared" si="1035"/>
        <v>0</v>
      </c>
      <c r="AI1498" s="476">
        <f t="shared" si="1036"/>
        <v>0</v>
      </c>
      <c r="AK1498" s="202"/>
    </row>
    <row r="1499" spans="4:37" ht="12.75" customHeight="1" outlineLevel="1">
      <c r="D1499" s="106" t="str">
        <f>'Line Items'!D1006</f>
        <v>[Rolling Stock - Vehicles Line 45]</v>
      </c>
      <c r="E1499" s="89"/>
      <c r="F1499" s="107" t="str">
        <f t="shared" si="1001"/>
        <v>£000</v>
      </c>
      <c r="G1499" s="90">
        <f t="shared" ref="G1499:AC1499" si="1048">G62*G1236</f>
        <v>0</v>
      </c>
      <c r="H1499" s="90">
        <f t="shared" si="1048"/>
        <v>0</v>
      </c>
      <c r="I1499" s="90">
        <f t="shared" si="1048"/>
        <v>0</v>
      </c>
      <c r="J1499" s="90">
        <f t="shared" si="1048"/>
        <v>0</v>
      </c>
      <c r="K1499" s="90">
        <f t="shared" si="1048"/>
        <v>0</v>
      </c>
      <c r="L1499" s="90">
        <f t="shared" si="1048"/>
        <v>0</v>
      </c>
      <c r="M1499" s="90">
        <f t="shared" si="1048"/>
        <v>0</v>
      </c>
      <c r="N1499" s="90">
        <f t="shared" si="1048"/>
        <v>0</v>
      </c>
      <c r="O1499" s="90">
        <f t="shared" si="1048"/>
        <v>0</v>
      </c>
      <c r="P1499" s="90">
        <f t="shared" si="1048"/>
        <v>0</v>
      </c>
      <c r="Q1499" s="90">
        <f t="shared" si="1048"/>
        <v>0</v>
      </c>
      <c r="R1499" s="90">
        <f t="shared" si="1048"/>
        <v>0</v>
      </c>
      <c r="S1499" s="90">
        <f t="shared" si="1048"/>
        <v>0</v>
      </c>
      <c r="T1499" s="90">
        <f t="shared" si="1048"/>
        <v>0</v>
      </c>
      <c r="U1499" s="90">
        <f t="shared" si="1048"/>
        <v>0</v>
      </c>
      <c r="V1499" s="90">
        <f t="shared" si="1048"/>
        <v>0</v>
      </c>
      <c r="W1499" s="90">
        <f t="shared" si="1048"/>
        <v>0</v>
      </c>
      <c r="X1499" s="90">
        <f t="shared" si="1048"/>
        <v>0</v>
      </c>
      <c r="Y1499" s="90">
        <f t="shared" si="1048"/>
        <v>0</v>
      </c>
      <c r="Z1499" s="90">
        <f t="shared" si="1048"/>
        <v>0</v>
      </c>
      <c r="AA1499" s="90">
        <f t="shared" si="1048"/>
        <v>0</v>
      </c>
      <c r="AB1499" s="90">
        <f t="shared" si="1048"/>
        <v>0</v>
      </c>
      <c r="AC1499" s="91">
        <f t="shared" si="1048"/>
        <v>0</v>
      </c>
      <c r="AE1499" s="476">
        <f t="shared" si="1034"/>
        <v>0</v>
      </c>
      <c r="AG1499" s="476">
        <f t="shared" si="1035"/>
        <v>0</v>
      </c>
      <c r="AI1499" s="476">
        <f t="shared" si="1036"/>
        <v>0</v>
      </c>
      <c r="AK1499" s="202"/>
    </row>
    <row r="1500" spans="4:37" ht="12.75" customHeight="1" outlineLevel="1">
      <c r="D1500" s="106" t="str">
        <f>'Line Items'!D1007</f>
        <v>[Rolling Stock - Vehicles Line 46]</v>
      </c>
      <c r="E1500" s="89"/>
      <c r="F1500" s="107" t="str">
        <f t="shared" si="1001"/>
        <v>£000</v>
      </c>
      <c r="G1500" s="90">
        <f t="shared" ref="G1500:AC1500" si="1049">G63*G1237</f>
        <v>0</v>
      </c>
      <c r="H1500" s="90">
        <f t="shared" si="1049"/>
        <v>0</v>
      </c>
      <c r="I1500" s="90">
        <f t="shared" si="1049"/>
        <v>0</v>
      </c>
      <c r="J1500" s="90">
        <f t="shared" si="1049"/>
        <v>0</v>
      </c>
      <c r="K1500" s="90">
        <f t="shared" si="1049"/>
        <v>0</v>
      </c>
      <c r="L1500" s="90">
        <f t="shared" si="1049"/>
        <v>0</v>
      </c>
      <c r="M1500" s="90">
        <f t="shared" si="1049"/>
        <v>0</v>
      </c>
      <c r="N1500" s="90">
        <f t="shared" si="1049"/>
        <v>0</v>
      </c>
      <c r="O1500" s="90">
        <f t="shared" si="1049"/>
        <v>0</v>
      </c>
      <c r="P1500" s="90">
        <f t="shared" si="1049"/>
        <v>0</v>
      </c>
      <c r="Q1500" s="90">
        <f t="shared" si="1049"/>
        <v>0</v>
      </c>
      <c r="R1500" s="90">
        <f t="shared" si="1049"/>
        <v>0</v>
      </c>
      <c r="S1500" s="90">
        <f t="shared" si="1049"/>
        <v>0</v>
      </c>
      <c r="T1500" s="90">
        <f t="shared" si="1049"/>
        <v>0</v>
      </c>
      <c r="U1500" s="90">
        <f t="shared" si="1049"/>
        <v>0</v>
      </c>
      <c r="V1500" s="90">
        <f t="shared" si="1049"/>
        <v>0</v>
      </c>
      <c r="W1500" s="90">
        <f t="shared" si="1049"/>
        <v>0</v>
      </c>
      <c r="X1500" s="90">
        <f t="shared" si="1049"/>
        <v>0</v>
      </c>
      <c r="Y1500" s="90">
        <f t="shared" si="1049"/>
        <v>0</v>
      </c>
      <c r="Z1500" s="90">
        <f t="shared" si="1049"/>
        <v>0</v>
      </c>
      <c r="AA1500" s="90">
        <f t="shared" si="1049"/>
        <v>0</v>
      </c>
      <c r="AB1500" s="90">
        <f t="shared" si="1049"/>
        <v>0</v>
      </c>
      <c r="AC1500" s="91">
        <f t="shared" si="1049"/>
        <v>0</v>
      </c>
      <c r="AE1500" s="476">
        <f t="shared" si="1034"/>
        <v>0</v>
      </c>
      <c r="AG1500" s="476">
        <f t="shared" si="1035"/>
        <v>0</v>
      </c>
      <c r="AI1500" s="476">
        <f t="shared" si="1036"/>
        <v>0</v>
      </c>
      <c r="AK1500" s="202"/>
    </row>
    <row r="1501" spans="4:37" ht="12.75" customHeight="1" outlineLevel="1">
      <c r="D1501" s="106" t="str">
        <f>'Line Items'!D1008</f>
        <v>[Rolling Stock - Vehicles Line 47]</v>
      </c>
      <c r="E1501" s="89"/>
      <c r="F1501" s="107" t="str">
        <f t="shared" si="1001"/>
        <v>£000</v>
      </c>
      <c r="G1501" s="90">
        <f t="shared" ref="G1501:AC1501" si="1050">G64*G1238</f>
        <v>0</v>
      </c>
      <c r="H1501" s="90">
        <f t="shared" si="1050"/>
        <v>0</v>
      </c>
      <c r="I1501" s="90">
        <f t="shared" si="1050"/>
        <v>0</v>
      </c>
      <c r="J1501" s="90">
        <f t="shared" si="1050"/>
        <v>0</v>
      </c>
      <c r="K1501" s="90">
        <f t="shared" si="1050"/>
        <v>0</v>
      </c>
      <c r="L1501" s="90">
        <f t="shared" si="1050"/>
        <v>0</v>
      </c>
      <c r="M1501" s="90">
        <f t="shared" si="1050"/>
        <v>0</v>
      </c>
      <c r="N1501" s="90">
        <f t="shared" si="1050"/>
        <v>0</v>
      </c>
      <c r="O1501" s="90">
        <f t="shared" si="1050"/>
        <v>0</v>
      </c>
      <c r="P1501" s="90">
        <f t="shared" si="1050"/>
        <v>0</v>
      </c>
      <c r="Q1501" s="90">
        <f t="shared" si="1050"/>
        <v>0</v>
      </c>
      <c r="R1501" s="90">
        <f t="shared" si="1050"/>
        <v>0</v>
      </c>
      <c r="S1501" s="90">
        <f t="shared" si="1050"/>
        <v>0</v>
      </c>
      <c r="T1501" s="90">
        <f t="shared" si="1050"/>
        <v>0</v>
      </c>
      <c r="U1501" s="90">
        <f t="shared" si="1050"/>
        <v>0</v>
      </c>
      <c r="V1501" s="90">
        <f t="shared" si="1050"/>
        <v>0</v>
      </c>
      <c r="W1501" s="90">
        <f t="shared" si="1050"/>
        <v>0</v>
      </c>
      <c r="X1501" s="90">
        <f t="shared" si="1050"/>
        <v>0</v>
      </c>
      <c r="Y1501" s="90">
        <f t="shared" si="1050"/>
        <v>0</v>
      </c>
      <c r="Z1501" s="90">
        <f t="shared" si="1050"/>
        <v>0</v>
      </c>
      <c r="AA1501" s="90">
        <f t="shared" si="1050"/>
        <v>0</v>
      </c>
      <c r="AB1501" s="90">
        <f t="shared" si="1050"/>
        <v>0</v>
      </c>
      <c r="AC1501" s="91">
        <f t="shared" si="1050"/>
        <v>0</v>
      </c>
      <c r="AE1501" s="476">
        <f t="shared" si="1034"/>
        <v>0</v>
      </c>
      <c r="AG1501" s="476">
        <f t="shared" si="1035"/>
        <v>0</v>
      </c>
      <c r="AI1501" s="476">
        <f t="shared" si="1036"/>
        <v>0</v>
      </c>
      <c r="AK1501" s="202"/>
    </row>
    <row r="1502" spans="4:37" ht="12.75" customHeight="1" outlineLevel="1">
      <c r="D1502" s="106" t="str">
        <f>'Line Items'!D1009</f>
        <v>[Rolling Stock - Vehicles Line 48]</v>
      </c>
      <c r="E1502" s="89"/>
      <c r="F1502" s="107" t="str">
        <f t="shared" si="1001"/>
        <v>£000</v>
      </c>
      <c r="G1502" s="90">
        <f t="shared" ref="G1502:AC1502" si="1051">G65*G1239</f>
        <v>0</v>
      </c>
      <c r="H1502" s="90">
        <f t="shared" si="1051"/>
        <v>0</v>
      </c>
      <c r="I1502" s="90">
        <f t="shared" si="1051"/>
        <v>0</v>
      </c>
      <c r="J1502" s="90">
        <f t="shared" si="1051"/>
        <v>0</v>
      </c>
      <c r="K1502" s="90">
        <f t="shared" si="1051"/>
        <v>0</v>
      </c>
      <c r="L1502" s="90">
        <f t="shared" si="1051"/>
        <v>0</v>
      </c>
      <c r="M1502" s="90">
        <f t="shared" si="1051"/>
        <v>0</v>
      </c>
      <c r="N1502" s="90">
        <f t="shared" si="1051"/>
        <v>0</v>
      </c>
      <c r="O1502" s="90">
        <f t="shared" si="1051"/>
        <v>0</v>
      </c>
      <c r="P1502" s="90">
        <f t="shared" si="1051"/>
        <v>0</v>
      </c>
      <c r="Q1502" s="90">
        <f t="shared" si="1051"/>
        <v>0</v>
      </c>
      <c r="R1502" s="90">
        <f t="shared" si="1051"/>
        <v>0</v>
      </c>
      <c r="S1502" s="90">
        <f t="shared" si="1051"/>
        <v>0</v>
      </c>
      <c r="T1502" s="90">
        <f t="shared" si="1051"/>
        <v>0</v>
      </c>
      <c r="U1502" s="90">
        <f t="shared" si="1051"/>
        <v>0</v>
      </c>
      <c r="V1502" s="90">
        <f t="shared" si="1051"/>
        <v>0</v>
      </c>
      <c r="W1502" s="90">
        <f t="shared" si="1051"/>
        <v>0</v>
      </c>
      <c r="X1502" s="90">
        <f t="shared" si="1051"/>
        <v>0</v>
      </c>
      <c r="Y1502" s="90">
        <f t="shared" si="1051"/>
        <v>0</v>
      </c>
      <c r="Z1502" s="90">
        <f t="shared" si="1051"/>
        <v>0</v>
      </c>
      <c r="AA1502" s="90">
        <f t="shared" si="1051"/>
        <v>0</v>
      </c>
      <c r="AB1502" s="90">
        <f t="shared" si="1051"/>
        <v>0</v>
      </c>
      <c r="AC1502" s="91">
        <f t="shared" si="1051"/>
        <v>0</v>
      </c>
      <c r="AE1502" s="476">
        <f t="shared" si="1034"/>
        <v>0</v>
      </c>
      <c r="AG1502" s="476">
        <f t="shared" si="1035"/>
        <v>0</v>
      </c>
      <c r="AI1502" s="476">
        <f t="shared" si="1036"/>
        <v>0</v>
      </c>
      <c r="AK1502" s="202"/>
    </row>
    <row r="1503" spans="4:37" ht="12.75" customHeight="1" outlineLevel="1">
      <c r="D1503" s="106" t="str">
        <f>'Line Items'!D1010</f>
        <v>[Rolling Stock - Vehicles Line 49]</v>
      </c>
      <c r="E1503" s="89"/>
      <c r="F1503" s="107" t="str">
        <f t="shared" si="1001"/>
        <v>£000</v>
      </c>
      <c r="G1503" s="90">
        <f t="shared" ref="G1503:AC1503" si="1052">G66*G1240</f>
        <v>0</v>
      </c>
      <c r="H1503" s="90">
        <f t="shared" si="1052"/>
        <v>0</v>
      </c>
      <c r="I1503" s="90">
        <f t="shared" si="1052"/>
        <v>0</v>
      </c>
      <c r="J1503" s="90">
        <f t="shared" si="1052"/>
        <v>0</v>
      </c>
      <c r="K1503" s="90">
        <f t="shared" si="1052"/>
        <v>0</v>
      </c>
      <c r="L1503" s="90">
        <f t="shared" si="1052"/>
        <v>0</v>
      </c>
      <c r="M1503" s="90">
        <f t="shared" si="1052"/>
        <v>0</v>
      </c>
      <c r="N1503" s="90">
        <f t="shared" si="1052"/>
        <v>0</v>
      </c>
      <c r="O1503" s="90">
        <f t="shared" si="1052"/>
        <v>0</v>
      </c>
      <c r="P1503" s="90">
        <f t="shared" si="1052"/>
        <v>0</v>
      </c>
      <c r="Q1503" s="90">
        <f t="shared" si="1052"/>
        <v>0</v>
      </c>
      <c r="R1503" s="90">
        <f t="shared" si="1052"/>
        <v>0</v>
      </c>
      <c r="S1503" s="90">
        <f t="shared" si="1052"/>
        <v>0</v>
      </c>
      <c r="T1503" s="90">
        <f t="shared" si="1052"/>
        <v>0</v>
      </c>
      <c r="U1503" s="90">
        <f t="shared" si="1052"/>
        <v>0</v>
      </c>
      <c r="V1503" s="90">
        <f t="shared" si="1052"/>
        <v>0</v>
      </c>
      <c r="W1503" s="90">
        <f t="shared" si="1052"/>
        <v>0</v>
      </c>
      <c r="X1503" s="90">
        <f t="shared" si="1052"/>
        <v>0</v>
      </c>
      <c r="Y1503" s="90">
        <f t="shared" si="1052"/>
        <v>0</v>
      </c>
      <c r="Z1503" s="90">
        <f t="shared" si="1052"/>
        <v>0</v>
      </c>
      <c r="AA1503" s="90">
        <f t="shared" si="1052"/>
        <v>0</v>
      </c>
      <c r="AB1503" s="90">
        <f t="shared" si="1052"/>
        <v>0</v>
      </c>
      <c r="AC1503" s="91">
        <f t="shared" si="1052"/>
        <v>0</v>
      </c>
      <c r="AE1503" s="476">
        <f t="shared" si="1034"/>
        <v>0</v>
      </c>
      <c r="AG1503" s="476">
        <f t="shared" si="1035"/>
        <v>0</v>
      </c>
      <c r="AI1503" s="476">
        <f t="shared" si="1036"/>
        <v>0</v>
      </c>
      <c r="AK1503" s="202"/>
    </row>
    <row r="1504" spans="4:37" ht="12.75" customHeight="1" outlineLevel="1">
      <c r="D1504" s="106" t="str">
        <f>'Line Items'!D1011</f>
        <v>[Rolling Stock - Vehicles Line 50]</v>
      </c>
      <c r="E1504" s="89"/>
      <c r="F1504" s="107" t="str">
        <f t="shared" si="1001"/>
        <v>£000</v>
      </c>
      <c r="G1504" s="90">
        <f t="shared" ref="G1504:AC1504" si="1053">G67*G1241</f>
        <v>0</v>
      </c>
      <c r="H1504" s="90">
        <f t="shared" si="1053"/>
        <v>0</v>
      </c>
      <c r="I1504" s="90">
        <f t="shared" si="1053"/>
        <v>0</v>
      </c>
      <c r="J1504" s="90">
        <f t="shared" si="1053"/>
        <v>0</v>
      </c>
      <c r="K1504" s="90">
        <f t="shared" si="1053"/>
        <v>0</v>
      </c>
      <c r="L1504" s="90">
        <f t="shared" si="1053"/>
        <v>0</v>
      </c>
      <c r="M1504" s="90">
        <f t="shared" si="1053"/>
        <v>0</v>
      </c>
      <c r="N1504" s="90">
        <f t="shared" si="1053"/>
        <v>0</v>
      </c>
      <c r="O1504" s="90">
        <f t="shared" si="1053"/>
        <v>0</v>
      </c>
      <c r="P1504" s="90">
        <f t="shared" si="1053"/>
        <v>0</v>
      </c>
      <c r="Q1504" s="90">
        <f t="shared" si="1053"/>
        <v>0</v>
      </c>
      <c r="R1504" s="90">
        <f t="shared" si="1053"/>
        <v>0</v>
      </c>
      <c r="S1504" s="90">
        <f t="shared" si="1053"/>
        <v>0</v>
      </c>
      <c r="T1504" s="90">
        <f t="shared" si="1053"/>
        <v>0</v>
      </c>
      <c r="U1504" s="90">
        <f t="shared" si="1053"/>
        <v>0</v>
      </c>
      <c r="V1504" s="90">
        <f t="shared" si="1053"/>
        <v>0</v>
      </c>
      <c r="W1504" s="90">
        <f t="shared" si="1053"/>
        <v>0</v>
      </c>
      <c r="X1504" s="90">
        <f t="shared" si="1053"/>
        <v>0</v>
      </c>
      <c r="Y1504" s="90">
        <f t="shared" si="1053"/>
        <v>0</v>
      </c>
      <c r="Z1504" s="90">
        <f t="shared" si="1053"/>
        <v>0</v>
      </c>
      <c r="AA1504" s="90">
        <f t="shared" si="1053"/>
        <v>0</v>
      </c>
      <c r="AB1504" s="90">
        <f t="shared" si="1053"/>
        <v>0</v>
      </c>
      <c r="AC1504" s="91">
        <f t="shared" si="1053"/>
        <v>0</v>
      </c>
      <c r="AE1504" s="476">
        <f t="shared" si="1034"/>
        <v>0</v>
      </c>
      <c r="AG1504" s="476">
        <f t="shared" si="1035"/>
        <v>0</v>
      </c>
      <c r="AI1504" s="476">
        <f t="shared" si="1036"/>
        <v>0</v>
      </c>
      <c r="AK1504" s="202"/>
    </row>
    <row r="1505" spans="2:37" ht="12.75" customHeight="1" outlineLevel="1">
      <c r="D1505" s="106" t="str">
        <f>'Line Items'!D1012</f>
        <v>[Rolling Stock - Vehicles Line 51]</v>
      </c>
      <c r="E1505" s="89"/>
      <c r="F1505" s="107" t="str">
        <f t="shared" si="1001"/>
        <v>£000</v>
      </c>
      <c r="G1505" s="90">
        <f t="shared" ref="G1505:AC1505" si="1054">G68*G1242</f>
        <v>0</v>
      </c>
      <c r="H1505" s="90">
        <f t="shared" si="1054"/>
        <v>0</v>
      </c>
      <c r="I1505" s="90">
        <f t="shared" si="1054"/>
        <v>0</v>
      </c>
      <c r="J1505" s="90">
        <f t="shared" si="1054"/>
        <v>0</v>
      </c>
      <c r="K1505" s="90">
        <f t="shared" si="1054"/>
        <v>0</v>
      </c>
      <c r="L1505" s="90">
        <f t="shared" si="1054"/>
        <v>0</v>
      </c>
      <c r="M1505" s="90">
        <f t="shared" si="1054"/>
        <v>0</v>
      </c>
      <c r="N1505" s="90">
        <f t="shared" si="1054"/>
        <v>0</v>
      </c>
      <c r="O1505" s="90">
        <f t="shared" si="1054"/>
        <v>0</v>
      </c>
      <c r="P1505" s="90">
        <f t="shared" si="1054"/>
        <v>0</v>
      </c>
      <c r="Q1505" s="90">
        <f t="shared" si="1054"/>
        <v>0</v>
      </c>
      <c r="R1505" s="90">
        <f t="shared" si="1054"/>
        <v>0</v>
      </c>
      <c r="S1505" s="90">
        <f t="shared" si="1054"/>
        <v>0</v>
      </c>
      <c r="T1505" s="90">
        <f t="shared" si="1054"/>
        <v>0</v>
      </c>
      <c r="U1505" s="90">
        <f t="shared" si="1054"/>
        <v>0</v>
      </c>
      <c r="V1505" s="90">
        <f t="shared" si="1054"/>
        <v>0</v>
      </c>
      <c r="W1505" s="90">
        <f t="shared" si="1054"/>
        <v>0</v>
      </c>
      <c r="X1505" s="90">
        <f t="shared" si="1054"/>
        <v>0</v>
      </c>
      <c r="Y1505" s="90">
        <f t="shared" si="1054"/>
        <v>0</v>
      </c>
      <c r="Z1505" s="90">
        <f t="shared" si="1054"/>
        <v>0</v>
      </c>
      <c r="AA1505" s="90">
        <f t="shared" si="1054"/>
        <v>0</v>
      </c>
      <c r="AB1505" s="90">
        <f t="shared" si="1054"/>
        <v>0</v>
      </c>
      <c r="AC1505" s="91">
        <f t="shared" si="1054"/>
        <v>0</v>
      </c>
      <c r="AE1505" s="476">
        <f t="shared" si="1034"/>
        <v>0</v>
      </c>
      <c r="AG1505" s="476">
        <f t="shared" si="1035"/>
        <v>0</v>
      </c>
      <c r="AI1505" s="476">
        <f t="shared" si="1036"/>
        <v>0</v>
      </c>
      <c r="AK1505" s="202"/>
    </row>
    <row r="1506" spans="2:37" ht="12.75" customHeight="1" outlineLevel="1">
      <c r="D1506" s="106" t="str">
        <f>'Line Items'!D1013</f>
        <v>[Rolling Stock - Vehicles Line 52]</v>
      </c>
      <c r="E1506" s="89"/>
      <c r="F1506" s="107" t="str">
        <f t="shared" si="1001"/>
        <v>£000</v>
      </c>
      <c r="G1506" s="90">
        <f t="shared" ref="G1506:AC1506" si="1055">G69*G1243</f>
        <v>0</v>
      </c>
      <c r="H1506" s="90">
        <f t="shared" si="1055"/>
        <v>0</v>
      </c>
      <c r="I1506" s="90">
        <f t="shared" si="1055"/>
        <v>0</v>
      </c>
      <c r="J1506" s="90">
        <f t="shared" si="1055"/>
        <v>0</v>
      </c>
      <c r="K1506" s="90">
        <f t="shared" si="1055"/>
        <v>0</v>
      </c>
      <c r="L1506" s="90">
        <f t="shared" si="1055"/>
        <v>0</v>
      </c>
      <c r="M1506" s="90">
        <f t="shared" si="1055"/>
        <v>0</v>
      </c>
      <c r="N1506" s="90">
        <f t="shared" si="1055"/>
        <v>0</v>
      </c>
      <c r="O1506" s="90">
        <f t="shared" si="1055"/>
        <v>0</v>
      </c>
      <c r="P1506" s="90">
        <f t="shared" si="1055"/>
        <v>0</v>
      </c>
      <c r="Q1506" s="90">
        <f t="shared" si="1055"/>
        <v>0</v>
      </c>
      <c r="R1506" s="90">
        <f t="shared" si="1055"/>
        <v>0</v>
      </c>
      <c r="S1506" s="90">
        <f t="shared" si="1055"/>
        <v>0</v>
      </c>
      <c r="T1506" s="90">
        <f t="shared" si="1055"/>
        <v>0</v>
      </c>
      <c r="U1506" s="90">
        <f t="shared" si="1055"/>
        <v>0</v>
      </c>
      <c r="V1506" s="90">
        <f t="shared" si="1055"/>
        <v>0</v>
      </c>
      <c r="W1506" s="90">
        <f t="shared" si="1055"/>
        <v>0</v>
      </c>
      <c r="X1506" s="90">
        <f t="shared" si="1055"/>
        <v>0</v>
      </c>
      <c r="Y1506" s="90">
        <f t="shared" si="1055"/>
        <v>0</v>
      </c>
      <c r="Z1506" s="90">
        <f t="shared" si="1055"/>
        <v>0</v>
      </c>
      <c r="AA1506" s="90">
        <f t="shared" si="1055"/>
        <v>0</v>
      </c>
      <c r="AB1506" s="90">
        <f t="shared" si="1055"/>
        <v>0</v>
      </c>
      <c r="AC1506" s="91">
        <f t="shared" si="1055"/>
        <v>0</v>
      </c>
      <c r="AE1506" s="476">
        <f t="shared" si="1034"/>
        <v>0</v>
      </c>
      <c r="AG1506" s="476">
        <f t="shared" si="1035"/>
        <v>0</v>
      </c>
      <c r="AI1506" s="476">
        <f t="shared" si="1036"/>
        <v>0</v>
      </c>
      <c r="AK1506" s="202"/>
    </row>
    <row r="1507" spans="2:37" ht="12.75" customHeight="1" outlineLevel="1">
      <c r="D1507" s="106" t="str">
        <f>'Line Items'!D1014</f>
        <v>[Rolling Stock - Vehicles Line 53]</v>
      </c>
      <c r="E1507" s="89"/>
      <c r="F1507" s="107" t="str">
        <f t="shared" si="1001"/>
        <v>£000</v>
      </c>
      <c r="G1507" s="90">
        <f t="shared" ref="G1507:AC1507" si="1056">G70*G1244</f>
        <v>0</v>
      </c>
      <c r="H1507" s="90">
        <f t="shared" si="1056"/>
        <v>0</v>
      </c>
      <c r="I1507" s="90">
        <f t="shared" si="1056"/>
        <v>0</v>
      </c>
      <c r="J1507" s="90">
        <f t="shared" si="1056"/>
        <v>0</v>
      </c>
      <c r="K1507" s="90">
        <f t="shared" si="1056"/>
        <v>0</v>
      </c>
      <c r="L1507" s="90">
        <f t="shared" si="1056"/>
        <v>0</v>
      </c>
      <c r="M1507" s="90">
        <f t="shared" si="1056"/>
        <v>0</v>
      </c>
      <c r="N1507" s="90">
        <f t="shared" si="1056"/>
        <v>0</v>
      </c>
      <c r="O1507" s="90">
        <f t="shared" si="1056"/>
        <v>0</v>
      </c>
      <c r="P1507" s="90">
        <f t="shared" si="1056"/>
        <v>0</v>
      </c>
      <c r="Q1507" s="90">
        <f t="shared" si="1056"/>
        <v>0</v>
      </c>
      <c r="R1507" s="90">
        <f t="shared" si="1056"/>
        <v>0</v>
      </c>
      <c r="S1507" s="90">
        <f t="shared" si="1056"/>
        <v>0</v>
      </c>
      <c r="T1507" s="90">
        <f t="shared" si="1056"/>
        <v>0</v>
      </c>
      <c r="U1507" s="90">
        <f t="shared" si="1056"/>
        <v>0</v>
      </c>
      <c r="V1507" s="90">
        <f t="shared" si="1056"/>
        <v>0</v>
      </c>
      <c r="W1507" s="90">
        <f t="shared" si="1056"/>
        <v>0</v>
      </c>
      <c r="X1507" s="90">
        <f t="shared" si="1056"/>
        <v>0</v>
      </c>
      <c r="Y1507" s="90">
        <f t="shared" si="1056"/>
        <v>0</v>
      </c>
      <c r="Z1507" s="90">
        <f t="shared" si="1056"/>
        <v>0</v>
      </c>
      <c r="AA1507" s="90">
        <f t="shared" si="1056"/>
        <v>0</v>
      </c>
      <c r="AB1507" s="90">
        <f t="shared" si="1056"/>
        <v>0</v>
      </c>
      <c r="AC1507" s="91">
        <f t="shared" si="1056"/>
        <v>0</v>
      </c>
      <c r="AE1507" s="476">
        <f t="shared" si="1034"/>
        <v>0</v>
      </c>
      <c r="AG1507" s="476">
        <f t="shared" si="1035"/>
        <v>0</v>
      </c>
      <c r="AI1507" s="476">
        <f t="shared" si="1036"/>
        <v>0</v>
      </c>
      <c r="AK1507" s="202"/>
    </row>
    <row r="1508" spans="2:37" ht="12.75" customHeight="1" outlineLevel="1">
      <c r="D1508" s="106" t="str">
        <f>'Line Items'!D1015</f>
        <v>[Rolling Stock - Vehicles Line 54]</v>
      </c>
      <c r="E1508" s="89"/>
      <c r="F1508" s="107" t="str">
        <f t="shared" si="1001"/>
        <v>£000</v>
      </c>
      <c r="G1508" s="90">
        <f t="shared" ref="G1508:AC1508" si="1057">G71*G1245</f>
        <v>0</v>
      </c>
      <c r="H1508" s="90">
        <f t="shared" si="1057"/>
        <v>0</v>
      </c>
      <c r="I1508" s="90">
        <f t="shared" si="1057"/>
        <v>0</v>
      </c>
      <c r="J1508" s="90">
        <f t="shared" si="1057"/>
        <v>0</v>
      </c>
      <c r="K1508" s="90">
        <f t="shared" si="1057"/>
        <v>0</v>
      </c>
      <c r="L1508" s="90">
        <f t="shared" si="1057"/>
        <v>0</v>
      </c>
      <c r="M1508" s="90">
        <f t="shared" si="1057"/>
        <v>0</v>
      </c>
      <c r="N1508" s="90">
        <f t="shared" si="1057"/>
        <v>0</v>
      </c>
      <c r="O1508" s="90">
        <f t="shared" si="1057"/>
        <v>0</v>
      </c>
      <c r="P1508" s="90">
        <f t="shared" si="1057"/>
        <v>0</v>
      </c>
      <c r="Q1508" s="90">
        <f t="shared" si="1057"/>
        <v>0</v>
      </c>
      <c r="R1508" s="90">
        <f t="shared" si="1057"/>
        <v>0</v>
      </c>
      <c r="S1508" s="90">
        <f t="shared" si="1057"/>
        <v>0</v>
      </c>
      <c r="T1508" s="90">
        <f t="shared" si="1057"/>
        <v>0</v>
      </c>
      <c r="U1508" s="90">
        <f t="shared" si="1057"/>
        <v>0</v>
      </c>
      <c r="V1508" s="90">
        <f t="shared" si="1057"/>
        <v>0</v>
      </c>
      <c r="W1508" s="90">
        <f t="shared" si="1057"/>
        <v>0</v>
      </c>
      <c r="X1508" s="90">
        <f t="shared" si="1057"/>
        <v>0</v>
      </c>
      <c r="Y1508" s="90">
        <f t="shared" si="1057"/>
        <v>0</v>
      </c>
      <c r="Z1508" s="90">
        <f t="shared" si="1057"/>
        <v>0</v>
      </c>
      <c r="AA1508" s="90">
        <f t="shared" si="1057"/>
        <v>0</v>
      </c>
      <c r="AB1508" s="90">
        <f t="shared" si="1057"/>
        <v>0</v>
      </c>
      <c r="AC1508" s="91">
        <f t="shared" si="1057"/>
        <v>0</v>
      </c>
      <c r="AE1508" s="476">
        <f t="shared" si="1034"/>
        <v>0</v>
      </c>
      <c r="AG1508" s="476">
        <f t="shared" si="1035"/>
        <v>0</v>
      </c>
      <c r="AI1508" s="476">
        <f t="shared" si="1036"/>
        <v>0</v>
      </c>
      <c r="AK1508" s="202"/>
    </row>
    <row r="1509" spans="2:37" ht="12.75" customHeight="1" outlineLevel="1">
      <c r="D1509" s="106" t="str">
        <f>'Line Items'!D1016</f>
        <v>[Rolling Stock - Vehicles Line 55]</v>
      </c>
      <c r="E1509" s="89"/>
      <c r="F1509" s="107" t="str">
        <f t="shared" si="1001"/>
        <v>£000</v>
      </c>
      <c r="G1509" s="90">
        <f t="shared" ref="G1509:AC1509" si="1058">G72*G1246</f>
        <v>0</v>
      </c>
      <c r="H1509" s="90">
        <f t="shared" si="1058"/>
        <v>0</v>
      </c>
      <c r="I1509" s="90">
        <f t="shared" si="1058"/>
        <v>0</v>
      </c>
      <c r="J1509" s="90">
        <f t="shared" si="1058"/>
        <v>0</v>
      </c>
      <c r="K1509" s="90">
        <f t="shared" si="1058"/>
        <v>0</v>
      </c>
      <c r="L1509" s="90">
        <f t="shared" si="1058"/>
        <v>0</v>
      </c>
      <c r="M1509" s="90">
        <f t="shared" si="1058"/>
        <v>0</v>
      </c>
      <c r="N1509" s="90">
        <f t="shared" si="1058"/>
        <v>0</v>
      </c>
      <c r="O1509" s="90">
        <f t="shared" si="1058"/>
        <v>0</v>
      </c>
      <c r="P1509" s="90">
        <f t="shared" si="1058"/>
        <v>0</v>
      </c>
      <c r="Q1509" s="90">
        <f t="shared" si="1058"/>
        <v>0</v>
      </c>
      <c r="R1509" s="90">
        <f t="shared" si="1058"/>
        <v>0</v>
      </c>
      <c r="S1509" s="90">
        <f t="shared" si="1058"/>
        <v>0</v>
      </c>
      <c r="T1509" s="90">
        <f t="shared" si="1058"/>
        <v>0</v>
      </c>
      <c r="U1509" s="90">
        <f t="shared" si="1058"/>
        <v>0</v>
      </c>
      <c r="V1509" s="90">
        <f t="shared" si="1058"/>
        <v>0</v>
      </c>
      <c r="W1509" s="90">
        <f t="shared" si="1058"/>
        <v>0</v>
      </c>
      <c r="X1509" s="90">
        <f t="shared" si="1058"/>
        <v>0</v>
      </c>
      <c r="Y1509" s="90">
        <f t="shared" si="1058"/>
        <v>0</v>
      </c>
      <c r="Z1509" s="90">
        <f t="shared" si="1058"/>
        <v>0</v>
      </c>
      <c r="AA1509" s="90">
        <f t="shared" si="1058"/>
        <v>0</v>
      </c>
      <c r="AB1509" s="90">
        <f t="shared" si="1058"/>
        <v>0</v>
      </c>
      <c r="AC1509" s="91">
        <f t="shared" si="1058"/>
        <v>0</v>
      </c>
      <c r="AE1509" s="476">
        <f t="shared" si="1034"/>
        <v>0</v>
      </c>
      <c r="AG1509" s="476">
        <f t="shared" si="1035"/>
        <v>0</v>
      </c>
      <c r="AI1509" s="476">
        <f t="shared" si="1036"/>
        <v>0</v>
      </c>
      <c r="AK1509" s="202"/>
    </row>
    <row r="1510" spans="2:37" ht="12.75" customHeight="1" outlineLevel="1">
      <c r="D1510" s="106" t="str">
        <f>'Line Items'!D1017</f>
        <v>[Rolling Stock - Vehicles Line 56]</v>
      </c>
      <c r="E1510" s="89"/>
      <c r="F1510" s="107" t="str">
        <f t="shared" si="1001"/>
        <v>£000</v>
      </c>
      <c r="G1510" s="90">
        <f t="shared" ref="G1510:AC1510" si="1059">G73*G1247</f>
        <v>0</v>
      </c>
      <c r="H1510" s="90">
        <f t="shared" si="1059"/>
        <v>0</v>
      </c>
      <c r="I1510" s="90">
        <f t="shared" si="1059"/>
        <v>0</v>
      </c>
      <c r="J1510" s="90">
        <f t="shared" si="1059"/>
        <v>0</v>
      </c>
      <c r="K1510" s="90">
        <f t="shared" si="1059"/>
        <v>0</v>
      </c>
      <c r="L1510" s="90">
        <f t="shared" si="1059"/>
        <v>0</v>
      </c>
      <c r="M1510" s="90">
        <f t="shared" si="1059"/>
        <v>0</v>
      </c>
      <c r="N1510" s="90">
        <f t="shared" si="1059"/>
        <v>0</v>
      </c>
      <c r="O1510" s="90">
        <f t="shared" si="1059"/>
        <v>0</v>
      </c>
      <c r="P1510" s="90">
        <f t="shared" si="1059"/>
        <v>0</v>
      </c>
      <c r="Q1510" s="90">
        <f t="shared" si="1059"/>
        <v>0</v>
      </c>
      <c r="R1510" s="90">
        <f t="shared" si="1059"/>
        <v>0</v>
      </c>
      <c r="S1510" s="90">
        <f t="shared" si="1059"/>
        <v>0</v>
      </c>
      <c r="T1510" s="90">
        <f t="shared" si="1059"/>
        <v>0</v>
      </c>
      <c r="U1510" s="90">
        <f t="shared" si="1059"/>
        <v>0</v>
      </c>
      <c r="V1510" s="90">
        <f t="shared" si="1059"/>
        <v>0</v>
      </c>
      <c r="W1510" s="90">
        <f t="shared" si="1059"/>
        <v>0</v>
      </c>
      <c r="X1510" s="90">
        <f t="shared" si="1059"/>
        <v>0</v>
      </c>
      <c r="Y1510" s="90">
        <f t="shared" si="1059"/>
        <v>0</v>
      </c>
      <c r="Z1510" s="90">
        <f t="shared" si="1059"/>
        <v>0</v>
      </c>
      <c r="AA1510" s="90">
        <f t="shared" si="1059"/>
        <v>0</v>
      </c>
      <c r="AB1510" s="90">
        <f t="shared" si="1059"/>
        <v>0</v>
      </c>
      <c r="AC1510" s="91">
        <f t="shared" si="1059"/>
        <v>0</v>
      </c>
      <c r="AE1510" s="476">
        <f t="shared" si="1034"/>
        <v>0</v>
      </c>
      <c r="AG1510" s="476">
        <f t="shared" si="1035"/>
        <v>0</v>
      </c>
      <c r="AI1510" s="476">
        <f t="shared" si="1036"/>
        <v>0</v>
      </c>
      <c r="AK1510" s="202"/>
    </row>
    <row r="1511" spans="2:37" ht="12.75" customHeight="1" outlineLevel="1">
      <c r="D1511" s="106" t="str">
        <f>'Line Items'!D1018</f>
        <v>[Rolling Stock - Vehicles Line 57]</v>
      </c>
      <c r="E1511" s="89"/>
      <c r="F1511" s="107" t="str">
        <f t="shared" si="1001"/>
        <v>£000</v>
      </c>
      <c r="G1511" s="90">
        <f t="shared" ref="G1511:AC1511" si="1060">G74*G1248</f>
        <v>0</v>
      </c>
      <c r="H1511" s="90">
        <f t="shared" si="1060"/>
        <v>0</v>
      </c>
      <c r="I1511" s="90">
        <f t="shared" si="1060"/>
        <v>0</v>
      </c>
      <c r="J1511" s="90">
        <f t="shared" si="1060"/>
        <v>0</v>
      </c>
      <c r="K1511" s="90">
        <f t="shared" si="1060"/>
        <v>0</v>
      </c>
      <c r="L1511" s="90">
        <f t="shared" si="1060"/>
        <v>0</v>
      </c>
      <c r="M1511" s="90">
        <f t="shared" si="1060"/>
        <v>0</v>
      </c>
      <c r="N1511" s="90">
        <f t="shared" si="1060"/>
        <v>0</v>
      </c>
      <c r="O1511" s="90">
        <f t="shared" si="1060"/>
        <v>0</v>
      </c>
      <c r="P1511" s="90">
        <f t="shared" si="1060"/>
        <v>0</v>
      </c>
      <c r="Q1511" s="90">
        <f t="shared" si="1060"/>
        <v>0</v>
      </c>
      <c r="R1511" s="90">
        <f t="shared" si="1060"/>
        <v>0</v>
      </c>
      <c r="S1511" s="90">
        <f t="shared" si="1060"/>
        <v>0</v>
      </c>
      <c r="T1511" s="90">
        <f t="shared" si="1060"/>
        <v>0</v>
      </c>
      <c r="U1511" s="90">
        <f t="shared" si="1060"/>
        <v>0</v>
      </c>
      <c r="V1511" s="90">
        <f t="shared" si="1060"/>
        <v>0</v>
      </c>
      <c r="W1511" s="90">
        <f t="shared" si="1060"/>
        <v>0</v>
      </c>
      <c r="X1511" s="90">
        <f t="shared" si="1060"/>
        <v>0</v>
      </c>
      <c r="Y1511" s="90">
        <f t="shared" si="1060"/>
        <v>0</v>
      </c>
      <c r="Z1511" s="90">
        <f t="shared" si="1060"/>
        <v>0</v>
      </c>
      <c r="AA1511" s="90">
        <f t="shared" si="1060"/>
        <v>0</v>
      </c>
      <c r="AB1511" s="90">
        <f t="shared" si="1060"/>
        <v>0</v>
      </c>
      <c r="AC1511" s="91">
        <f t="shared" si="1060"/>
        <v>0</v>
      </c>
      <c r="AE1511" s="476">
        <f t="shared" si="1034"/>
        <v>0</v>
      </c>
      <c r="AG1511" s="476">
        <f t="shared" si="1035"/>
        <v>0</v>
      </c>
      <c r="AI1511" s="476">
        <f t="shared" si="1036"/>
        <v>0</v>
      </c>
      <c r="AK1511" s="202"/>
    </row>
    <row r="1512" spans="2:37" ht="12.75" customHeight="1" outlineLevel="1">
      <c r="D1512" s="106" t="str">
        <f>'Line Items'!D1019</f>
        <v>[Rolling Stock - Vehicles Line 58]</v>
      </c>
      <c r="E1512" s="89"/>
      <c r="F1512" s="107" t="str">
        <f t="shared" si="1001"/>
        <v>£000</v>
      </c>
      <c r="G1512" s="90">
        <f t="shared" ref="G1512:AC1512" si="1061">G75*G1249</f>
        <v>0</v>
      </c>
      <c r="H1512" s="90">
        <f t="shared" si="1061"/>
        <v>0</v>
      </c>
      <c r="I1512" s="90">
        <f t="shared" si="1061"/>
        <v>0</v>
      </c>
      <c r="J1512" s="90">
        <f t="shared" si="1061"/>
        <v>0</v>
      </c>
      <c r="K1512" s="90">
        <f t="shared" si="1061"/>
        <v>0</v>
      </c>
      <c r="L1512" s="90">
        <f t="shared" si="1061"/>
        <v>0</v>
      </c>
      <c r="M1512" s="90">
        <f t="shared" si="1061"/>
        <v>0</v>
      </c>
      <c r="N1512" s="90">
        <f t="shared" si="1061"/>
        <v>0</v>
      </c>
      <c r="O1512" s="90">
        <f t="shared" si="1061"/>
        <v>0</v>
      </c>
      <c r="P1512" s="90">
        <f t="shared" si="1061"/>
        <v>0</v>
      </c>
      <c r="Q1512" s="90">
        <f t="shared" si="1061"/>
        <v>0</v>
      </c>
      <c r="R1512" s="90">
        <f t="shared" si="1061"/>
        <v>0</v>
      </c>
      <c r="S1512" s="90">
        <f t="shared" si="1061"/>
        <v>0</v>
      </c>
      <c r="T1512" s="90">
        <f t="shared" si="1061"/>
        <v>0</v>
      </c>
      <c r="U1512" s="90">
        <f t="shared" si="1061"/>
        <v>0</v>
      </c>
      <c r="V1512" s="90">
        <f t="shared" si="1061"/>
        <v>0</v>
      </c>
      <c r="W1512" s="90">
        <f t="shared" si="1061"/>
        <v>0</v>
      </c>
      <c r="X1512" s="90">
        <f t="shared" si="1061"/>
        <v>0</v>
      </c>
      <c r="Y1512" s="90">
        <f t="shared" si="1061"/>
        <v>0</v>
      </c>
      <c r="Z1512" s="90">
        <f t="shared" si="1061"/>
        <v>0</v>
      </c>
      <c r="AA1512" s="90">
        <f t="shared" si="1061"/>
        <v>0</v>
      </c>
      <c r="AB1512" s="90">
        <f t="shared" si="1061"/>
        <v>0</v>
      </c>
      <c r="AC1512" s="91">
        <f t="shared" si="1061"/>
        <v>0</v>
      </c>
      <c r="AE1512" s="476">
        <f t="shared" si="1034"/>
        <v>0</v>
      </c>
      <c r="AG1512" s="476">
        <f t="shared" si="1035"/>
        <v>0</v>
      </c>
      <c r="AI1512" s="476">
        <f t="shared" si="1036"/>
        <v>0</v>
      </c>
      <c r="AK1512" s="202"/>
    </row>
    <row r="1513" spans="2:37" ht="12.75" customHeight="1" outlineLevel="1">
      <c r="D1513" s="106" t="str">
        <f>'Line Items'!D1020</f>
        <v>[Rolling Stock - Vehicles Line 59]</v>
      </c>
      <c r="E1513" s="89"/>
      <c r="F1513" s="107" t="str">
        <f t="shared" si="1001"/>
        <v>£000</v>
      </c>
      <c r="G1513" s="90">
        <f t="shared" ref="G1513:AC1513" si="1062">G76*G1250</f>
        <v>0</v>
      </c>
      <c r="H1513" s="90">
        <f t="shared" si="1062"/>
        <v>0</v>
      </c>
      <c r="I1513" s="90">
        <f t="shared" si="1062"/>
        <v>0</v>
      </c>
      <c r="J1513" s="90">
        <f t="shared" si="1062"/>
        <v>0</v>
      </c>
      <c r="K1513" s="90">
        <f t="shared" si="1062"/>
        <v>0</v>
      </c>
      <c r="L1513" s="90">
        <f t="shared" si="1062"/>
        <v>0</v>
      </c>
      <c r="M1513" s="90">
        <f t="shared" si="1062"/>
        <v>0</v>
      </c>
      <c r="N1513" s="90">
        <f t="shared" si="1062"/>
        <v>0</v>
      </c>
      <c r="O1513" s="90">
        <f t="shared" si="1062"/>
        <v>0</v>
      </c>
      <c r="P1513" s="90">
        <f t="shared" si="1062"/>
        <v>0</v>
      </c>
      <c r="Q1513" s="90">
        <f t="shared" si="1062"/>
        <v>0</v>
      </c>
      <c r="R1513" s="90">
        <f t="shared" si="1062"/>
        <v>0</v>
      </c>
      <c r="S1513" s="90">
        <f t="shared" si="1062"/>
        <v>0</v>
      </c>
      <c r="T1513" s="90">
        <f t="shared" si="1062"/>
        <v>0</v>
      </c>
      <c r="U1513" s="90">
        <f t="shared" si="1062"/>
        <v>0</v>
      </c>
      <c r="V1513" s="90">
        <f t="shared" si="1062"/>
        <v>0</v>
      </c>
      <c r="W1513" s="90">
        <f t="shared" si="1062"/>
        <v>0</v>
      </c>
      <c r="X1513" s="90">
        <f t="shared" si="1062"/>
        <v>0</v>
      </c>
      <c r="Y1513" s="90">
        <f t="shared" si="1062"/>
        <v>0</v>
      </c>
      <c r="Z1513" s="90">
        <f t="shared" si="1062"/>
        <v>0</v>
      </c>
      <c r="AA1513" s="90">
        <f t="shared" si="1062"/>
        <v>0</v>
      </c>
      <c r="AB1513" s="90">
        <f t="shared" si="1062"/>
        <v>0</v>
      </c>
      <c r="AC1513" s="91">
        <f t="shared" si="1062"/>
        <v>0</v>
      </c>
      <c r="AE1513" s="476">
        <f t="shared" si="1034"/>
        <v>0</v>
      </c>
      <c r="AG1513" s="476">
        <f t="shared" si="1035"/>
        <v>0</v>
      </c>
      <c r="AI1513" s="476">
        <f t="shared" si="1036"/>
        <v>0</v>
      </c>
      <c r="AK1513" s="202"/>
    </row>
    <row r="1514" spans="2:37" ht="12.75" customHeight="1" outlineLevel="1">
      <c r="D1514" s="117" t="str">
        <f>'Line Items'!D1021</f>
        <v>[Rolling Stock - Vehicles Line 60]</v>
      </c>
      <c r="E1514" s="175"/>
      <c r="F1514" s="118" t="str">
        <f>F1513</f>
        <v>£000</v>
      </c>
      <c r="G1514" s="94">
        <f t="shared" ref="G1514:AC1514" si="1063">G77*G1251</f>
        <v>0</v>
      </c>
      <c r="H1514" s="94">
        <f t="shared" si="1063"/>
        <v>0</v>
      </c>
      <c r="I1514" s="94">
        <f t="shared" si="1063"/>
        <v>0</v>
      </c>
      <c r="J1514" s="94">
        <f t="shared" si="1063"/>
        <v>0</v>
      </c>
      <c r="K1514" s="94">
        <f t="shared" si="1063"/>
        <v>0</v>
      </c>
      <c r="L1514" s="94">
        <f t="shared" si="1063"/>
        <v>0</v>
      </c>
      <c r="M1514" s="94">
        <f t="shared" si="1063"/>
        <v>0</v>
      </c>
      <c r="N1514" s="94">
        <f t="shared" si="1063"/>
        <v>0</v>
      </c>
      <c r="O1514" s="94">
        <f t="shared" si="1063"/>
        <v>0</v>
      </c>
      <c r="P1514" s="94">
        <f t="shared" si="1063"/>
        <v>0</v>
      </c>
      <c r="Q1514" s="94">
        <f t="shared" si="1063"/>
        <v>0</v>
      </c>
      <c r="R1514" s="94">
        <f t="shared" si="1063"/>
        <v>0</v>
      </c>
      <c r="S1514" s="94">
        <f t="shared" si="1063"/>
        <v>0</v>
      </c>
      <c r="T1514" s="94">
        <f t="shared" si="1063"/>
        <v>0</v>
      </c>
      <c r="U1514" s="94">
        <f t="shared" si="1063"/>
        <v>0</v>
      </c>
      <c r="V1514" s="94">
        <f t="shared" si="1063"/>
        <v>0</v>
      </c>
      <c r="W1514" s="94">
        <f t="shared" si="1063"/>
        <v>0</v>
      </c>
      <c r="X1514" s="94">
        <f t="shared" si="1063"/>
        <v>0</v>
      </c>
      <c r="Y1514" s="94">
        <f t="shared" si="1063"/>
        <v>0</v>
      </c>
      <c r="Z1514" s="94">
        <f t="shared" si="1063"/>
        <v>0</v>
      </c>
      <c r="AA1514" s="94">
        <f t="shared" si="1063"/>
        <v>0</v>
      </c>
      <c r="AB1514" s="94">
        <f t="shared" si="1063"/>
        <v>0</v>
      </c>
      <c r="AC1514" s="95">
        <f t="shared" si="1063"/>
        <v>0</v>
      </c>
      <c r="AE1514" s="477">
        <f t="shared" si="1034"/>
        <v>0</v>
      </c>
      <c r="AG1514" s="477">
        <f t="shared" si="1035"/>
        <v>0</v>
      </c>
      <c r="AI1514" s="477">
        <f t="shared" si="1036"/>
        <v>0</v>
      </c>
      <c r="AK1514" s="195"/>
    </row>
    <row r="1515" spans="2:37" ht="12.75" customHeight="1" outlineLevel="1">
      <c r="G1515" s="90"/>
      <c r="H1515" s="90"/>
      <c r="I1515" s="90"/>
      <c r="J1515" s="90"/>
      <c r="K1515" s="90"/>
      <c r="L1515" s="90"/>
      <c r="M1515" s="90"/>
      <c r="N1515" s="90"/>
      <c r="O1515" s="90"/>
      <c r="P1515" s="90"/>
      <c r="Q1515" s="90"/>
      <c r="R1515" s="90"/>
      <c r="S1515" s="90"/>
      <c r="T1515" s="90"/>
      <c r="U1515" s="90"/>
      <c r="V1515" s="90"/>
      <c r="W1515" s="90"/>
      <c r="X1515" s="90"/>
      <c r="Y1515" s="90"/>
      <c r="Z1515" s="90"/>
      <c r="AA1515" s="90"/>
      <c r="AB1515" s="90"/>
      <c r="AC1515" s="90"/>
      <c r="AE1515" s="90"/>
      <c r="AG1515" s="90"/>
      <c r="AI1515" s="90"/>
    </row>
    <row r="1516" spans="2:37" ht="12.75" customHeight="1" outlineLevel="1">
      <c r="D1516" s="216" t="str">
        <f>"Total "&amp;B1453</f>
        <v>Total Capital Lease Charges</v>
      </c>
      <c r="E1516" s="217"/>
      <c r="F1516" s="218" t="str">
        <f>F1514</f>
        <v>£000</v>
      </c>
      <c r="G1516" s="219">
        <f t="shared" ref="G1516:AB1516" si="1064">SUM(G1455:G1514)</f>
        <v>0</v>
      </c>
      <c r="H1516" s="219">
        <f t="shared" si="1064"/>
        <v>0</v>
      </c>
      <c r="I1516" s="219">
        <f t="shared" si="1064"/>
        <v>0</v>
      </c>
      <c r="J1516" s="219">
        <f t="shared" si="1064"/>
        <v>0</v>
      </c>
      <c r="K1516" s="219">
        <f t="shared" si="1064"/>
        <v>0</v>
      </c>
      <c r="L1516" s="219">
        <f t="shared" si="1064"/>
        <v>0</v>
      </c>
      <c r="M1516" s="219">
        <f t="shared" si="1064"/>
        <v>0</v>
      </c>
      <c r="N1516" s="219">
        <f t="shared" si="1064"/>
        <v>0</v>
      </c>
      <c r="O1516" s="219">
        <f t="shared" si="1064"/>
        <v>0</v>
      </c>
      <c r="P1516" s="219">
        <f t="shared" si="1064"/>
        <v>0</v>
      </c>
      <c r="Q1516" s="219">
        <f t="shared" si="1064"/>
        <v>0</v>
      </c>
      <c r="R1516" s="219">
        <f t="shared" si="1064"/>
        <v>0</v>
      </c>
      <c r="S1516" s="219">
        <f t="shared" si="1064"/>
        <v>0</v>
      </c>
      <c r="T1516" s="219">
        <f t="shared" si="1064"/>
        <v>0</v>
      </c>
      <c r="U1516" s="219">
        <f t="shared" si="1064"/>
        <v>0</v>
      </c>
      <c r="V1516" s="219">
        <f t="shared" si="1064"/>
        <v>0</v>
      </c>
      <c r="W1516" s="219">
        <f t="shared" si="1064"/>
        <v>0</v>
      </c>
      <c r="X1516" s="219">
        <f t="shared" si="1064"/>
        <v>0</v>
      </c>
      <c r="Y1516" s="219">
        <f t="shared" si="1064"/>
        <v>0</v>
      </c>
      <c r="Z1516" s="219">
        <f t="shared" si="1064"/>
        <v>0</v>
      </c>
      <c r="AA1516" s="219">
        <f t="shared" si="1064"/>
        <v>0</v>
      </c>
      <c r="AB1516" s="219">
        <f t="shared" si="1064"/>
        <v>0</v>
      </c>
      <c r="AC1516" s="220">
        <f t="shared" ref="AC1516" si="1065">SUM(AC1455:AC1514)</f>
        <v>0</v>
      </c>
      <c r="AE1516" s="509">
        <f t="shared" ref="AE1516" si="1066">SUM(AE1455:AE1514)</f>
        <v>0</v>
      </c>
      <c r="AG1516" s="509">
        <f t="shared" ref="AG1516" si="1067">SUM(AG1455:AG1514)</f>
        <v>0</v>
      </c>
      <c r="AI1516" s="509">
        <f t="shared" ref="AI1516" si="1068">SUM(AI1455:AI1514)</f>
        <v>0</v>
      </c>
      <c r="AK1516" s="222"/>
    </row>
    <row r="1517" spans="2:37">
      <c r="G1517" s="90"/>
      <c r="H1517" s="90"/>
      <c r="I1517" s="90"/>
      <c r="J1517" s="90"/>
      <c r="K1517" s="90"/>
      <c r="L1517" s="90"/>
      <c r="M1517" s="90"/>
      <c r="N1517" s="90"/>
      <c r="O1517" s="90"/>
      <c r="P1517" s="90"/>
      <c r="Q1517" s="90"/>
      <c r="R1517" s="90"/>
      <c r="S1517" s="90"/>
      <c r="T1517" s="90"/>
      <c r="U1517" s="90"/>
      <c r="V1517" s="90"/>
      <c r="W1517" s="90"/>
      <c r="X1517" s="90"/>
      <c r="Y1517" s="90"/>
      <c r="Z1517" s="90"/>
      <c r="AA1517" s="90"/>
      <c r="AB1517" s="90"/>
      <c r="AC1517" s="90"/>
      <c r="AE1517" s="90"/>
      <c r="AG1517" s="90"/>
      <c r="AI1517" s="90"/>
    </row>
    <row r="1518" spans="2:37">
      <c r="B1518" s="15" t="s">
        <v>488</v>
      </c>
      <c r="C1518" s="15"/>
      <c r="D1518" s="170"/>
      <c r="E1518" s="170"/>
      <c r="F1518" s="15"/>
      <c r="G1518" s="184"/>
      <c r="H1518" s="184"/>
      <c r="I1518" s="184"/>
      <c r="J1518" s="184"/>
      <c r="K1518" s="184"/>
      <c r="L1518" s="184"/>
      <c r="M1518" s="184"/>
      <c r="N1518" s="184"/>
      <c r="O1518" s="184"/>
      <c r="P1518" s="184"/>
      <c r="Q1518" s="184"/>
      <c r="R1518" s="184"/>
      <c r="S1518" s="184"/>
      <c r="T1518" s="184"/>
      <c r="U1518" s="184"/>
      <c r="V1518" s="184"/>
      <c r="W1518" s="184"/>
      <c r="X1518" s="184"/>
      <c r="Y1518" s="184"/>
      <c r="Z1518" s="184"/>
      <c r="AA1518" s="184"/>
      <c r="AB1518" s="184"/>
      <c r="AC1518" s="184"/>
      <c r="AD1518" s="15"/>
      <c r="AE1518" s="184"/>
      <c r="AF1518" s="15"/>
      <c r="AG1518" s="184"/>
      <c r="AH1518" s="15"/>
      <c r="AI1518" s="184"/>
      <c r="AJ1518" s="15"/>
      <c r="AK1518" s="15"/>
    </row>
    <row r="1519" spans="2:37" ht="12.75" customHeight="1" outlineLevel="1">
      <c r="G1519" s="90"/>
      <c r="H1519" s="90"/>
      <c r="I1519" s="90"/>
      <c r="J1519" s="90"/>
      <c r="K1519" s="90"/>
      <c r="L1519" s="90"/>
      <c r="M1519" s="90"/>
      <c r="N1519" s="90"/>
      <c r="O1519" s="90"/>
      <c r="P1519" s="90"/>
      <c r="Q1519" s="90"/>
      <c r="R1519" s="90"/>
      <c r="S1519" s="90"/>
      <c r="T1519" s="90"/>
      <c r="U1519" s="90"/>
      <c r="V1519" s="90"/>
      <c r="W1519" s="90"/>
      <c r="X1519" s="90"/>
      <c r="Y1519" s="90"/>
      <c r="Z1519" s="90"/>
      <c r="AA1519" s="90"/>
      <c r="AB1519" s="90"/>
      <c r="AC1519" s="90"/>
      <c r="AE1519" s="90"/>
      <c r="AG1519" s="90"/>
      <c r="AI1519" s="90"/>
    </row>
    <row r="1520" spans="2:37" ht="12.75" customHeight="1" outlineLevel="1">
      <c r="D1520" s="100" t="str">
        <f>'Line Items'!D962</f>
        <v>ME202 - DMU - Class 150/1 Angel</v>
      </c>
      <c r="E1520" s="85"/>
      <c r="F1520" s="183" t="str">
        <f t="shared" ref="F1520:F1551" si="1069">F1455</f>
        <v>£000</v>
      </c>
      <c r="G1520" s="86">
        <f t="shared" ref="G1520:AC1520" si="1070">G18*G1257</f>
        <v>0</v>
      </c>
      <c r="H1520" s="86">
        <f t="shared" si="1070"/>
        <v>0</v>
      </c>
      <c r="I1520" s="86">
        <f t="shared" si="1070"/>
        <v>0</v>
      </c>
      <c r="J1520" s="86">
        <f t="shared" si="1070"/>
        <v>0</v>
      </c>
      <c r="K1520" s="86">
        <f t="shared" si="1070"/>
        <v>0</v>
      </c>
      <c r="L1520" s="86">
        <f t="shared" si="1070"/>
        <v>0</v>
      </c>
      <c r="M1520" s="86">
        <f t="shared" si="1070"/>
        <v>0</v>
      </c>
      <c r="N1520" s="86">
        <f t="shared" si="1070"/>
        <v>0</v>
      </c>
      <c r="O1520" s="86">
        <f t="shared" si="1070"/>
        <v>0</v>
      </c>
      <c r="P1520" s="86">
        <f t="shared" si="1070"/>
        <v>0</v>
      </c>
      <c r="Q1520" s="86">
        <f t="shared" si="1070"/>
        <v>0</v>
      </c>
      <c r="R1520" s="86">
        <f t="shared" si="1070"/>
        <v>0</v>
      </c>
      <c r="S1520" s="86">
        <f t="shared" si="1070"/>
        <v>0</v>
      </c>
      <c r="T1520" s="86">
        <f t="shared" si="1070"/>
        <v>0</v>
      </c>
      <c r="U1520" s="86">
        <f t="shared" si="1070"/>
        <v>0</v>
      </c>
      <c r="V1520" s="86">
        <f t="shared" si="1070"/>
        <v>0</v>
      </c>
      <c r="W1520" s="86">
        <f t="shared" si="1070"/>
        <v>0</v>
      </c>
      <c r="X1520" s="86">
        <f t="shared" si="1070"/>
        <v>0</v>
      </c>
      <c r="Y1520" s="86">
        <f t="shared" si="1070"/>
        <v>0</v>
      </c>
      <c r="Z1520" s="86">
        <f t="shared" si="1070"/>
        <v>0</v>
      </c>
      <c r="AA1520" s="86">
        <f t="shared" si="1070"/>
        <v>0</v>
      </c>
      <c r="AB1520" s="86">
        <f t="shared" si="1070"/>
        <v>0</v>
      </c>
      <c r="AC1520" s="87">
        <f t="shared" si="1070"/>
        <v>0</v>
      </c>
      <c r="AE1520" s="475">
        <f t="shared" ref="AE1520:AE1551" si="1071">AE18*AE1257</f>
        <v>0</v>
      </c>
      <c r="AG1520" s="475">
        <f t="shared" ref="AG1520:AG1551" si="1072">AG18*AG1257</f>
        <v>0</v>
      </c>
      <c r="AI1520" s="475">
        <f t="shared" ref="AI1520:AI1551" si="1073">AI18*AI1257</f>
        <v>0</v>
      </c>
      <c r="AK1520" s="201"/>
    </row>
    <row r="1521" spans="4:37" ht="12.75" customHeight="1" outlineLevel="1">
      <c r="D1521" s="106" t="str">
        <f>'Line Items'!D963</f>
        <v>ME203 - DMU - Class 153/1 Porterbrook</v>
      </c>
      <c r="E1521" s="89"/>
      <c r="F1521" s="107" t="str">
        <f t="shared" si="1069"/>
        <v>£000</v>
      </c>
      <c r="G1521" s="90">
        <f t="shared" ref="G1521:AC1521" si="1074">G19*G1258</f>
        <v>0</v>
      </c>
      <c r="H1521" s="90">
        <f t="shared" si="1074"/>
        <v>0</v>
      </c>
      <c r="I1521" s="90">
        <f t="shared" si="1074"/>
        <v>0</v>
      </c>
      <c r="J1521" s="90">
        <f t="shared" si="1074"/>
        <v>0</v>
      </c>
      <c r="K1521" s="90">
        <f t="shared" si="1074"/>
        <v>0</v>
      </c>
      <c r="L1521" s="90">
        <f t="shared" si="1074"/>
        <v>0</v>
      </c>
      <c r="M1521" s="90">
        <f t="shared" si="1074"/>
        <v>0</v>
      </c>
      <c r="N1521" s="90">
        <f t="shared" si="1074"/>
        <v>0</v>
      </c>
      <c r="O1521" s="90">
        <f t="shared" si="1074"/>
        <v>0</v>
      </c>
      <c r="P1521" s="90">
        <f t="shared" si="1074"/>
        <v>0</v>
      </c>
      <c r="Q1521" s="90">
        <f t="shared" si="1074"/>
        <v>0</v>
      </c>
      <c r="R1521" s="90">
        <f t="shared" si="1074"/>
        <v>0</v>
      </c>
      <c r="S1521" s="90">
        <f t="shared" si="1074"/>
        <v>0</v>
      </c>
      <c r="T1521" s="90">
        <f t="shared" si="1074"/>
        <v>0</v>
      </c>
      <c r="U1521" s="90">
        <f t="shared" si="1074"/>
        <v>0</v>
      </c>
      <c r="V1521" s="90">
        <f t="shared" si="1074"/>
        <v>0</v>
      </c>
      <c r="W1521" s="90">
        <f t="shared" si="1074"/>
        <v>0</v>
      </c>
      <c r="X1521" s="90">
        <f t="shared" si="1074"/>
        <v>0</v>
      </c>
      <c r="Y1521" s="90">
        <f t="shared" si="1074"/>
        <v>0</v>
      </c>
      <c r="Z1521" s="90">
        <f t="shared" si="1074"/>
        <v>0</v>
      </c>
      <c r="AA1521" s="90">
        <f t="shared" si="1074"/>
        <v>0</v>
      </c>
      <c r="AB1521" s="90">
        <f t="shared" si="1074"/>
        <v>0</v>
      </c>
      <c r="AC1521" s="91">
        <f t="shared" si="1074"/>
        <v>0</v>
      </c>
      <c r="AE1521" s="476">
        <f t="shared" si="1071"/>
        <v>0</v>
      </c>
      <c r="AG1521" s="476">
        <f t="shared" si="1072"/>
        <v>0</v>
      </c>
      <c r="AI1521" s="476">
        <f t="shared" si="1073"/>
        <v>0</v>
      </c>
      <c r="AK1521" s="202"/>
    </row>
    <row r="1522" spans="4:37" ht="12.75" customHeight="1" outlineLevel="1">
      <c r="D1522" s="106" t="str">
        <f>'Line Items'!D964</f>
        <v>ME206 - DMU - Class 170/5 Porterbrook</v>
      </c>
      <c r="E1522" s="89"/>
      <c r="F1522" s="107" t="str">
        <f t="shared" si="1069"/>
        <v>£000</v>
      </c>
      <c r="G1522" s="90">
        <f t="shared" ref="G1522:AC1522" si="1075">G20*G1259</f>
        <v>0</v>
      </c>
      <c r="H1522" s="90">
        <f t="shared" si="1075"/>
        <v>0</v>
      </c>
      <c r="I1522" s="90">
        <f t="shared" si="1075"/>
        <v>0</v>
      </c>
      <c r="J1522" s="90">
        <f t="shared" si="1075"/>
        <v>0</v>
      </c>
      <c r="K1522" s="90">
        <f t="shared" si="1075"/>
        <v>0</v>
      </c>
      <c r="L1522" s="90">
        <f t="shared" si="1075"/>
        <v>0</v>
      </c>
      <c r="M1522" s="90">
        <f t="shared" si="1075"/>
        <v>0</v>
      </c>
      <c r="N1522" s="90">
        <f t="shared" si="1075"/>
        <v>0</v>
      </c>
      <c r="O1522" s="90">
        <f t="shared" si="1075"/>
        <v>0</v>
      </c>
      <c r="P1522" s="90">
        <f t="shared" si="1075"/>
        <v>0</v>
      </c>
      <c r="Q1522" s="90">
        <f t="shared" si="1075"/>
        <v>0</v>
      </c>
      <c r="R1522" s="90">
        <f t="shared" si="1075"/>
        <v>0</v>
      </c>
      <c r="S1522" s="90">
        <f t="shared" si="1075"/>
        <v>0</v>
      </c>
      <c r="T1522" s="90">
        <f t="shared" si="1075"/>
        <v>0</v>
      </c>
      <c r="U1522" s="90">
        <f t="shared" si="1075"/>
        <v>0</v>
      </c>
      <c r="V1522" s="90">
        <f t="shared" si="1075"/>
        <v>0</v>
      </c>
      <c r="W1522" s="90">
        <f t="shared" si="1075"/>
        <v>0</v>
      </c>
      <c r="X1522" s="90">
        <f t="shared" si="1075"/>
        <v>0</v>
      </c>
      <c r="Y1522" s="90">
        <f t="shared" si="1075"/>
        <v>0</v>
      </c>
      <c r="Z1522" s="90">
        <f t="shared" si="1075"/>
        <v>0</v>
      </c>
      <c r="AA1522" s="90">
        <f t="shared" si="1075"/>
        <v>0</v>
      </c>
      <c r="AB1522" s="90">
        <f t="shared" si="1075"/>
        <v>0</v>
      </c>
      <c r="AC1522" s="91">
        <f t="shared" si="1075"/>
        <v>0</v>
      </c>
      <c r="AE1522" s="476">
        <f t="shared" si="1071"/>
        <v>0</v>
      </c>
      <c r="AG1522" s="476">
        <f t="shared" si="1072"/>
        <v>0</v>
      </c>
      <c r="AI1522" s="476">
        <f t="shared" si="1073"/>
        <v>0</v>
      </c>
      <c r="AK1522" s="202"/>
    </row>
    <row r="1523" spans="4:37" ht="12.75" customHeight="1" outlineLevel="1">
      <c r="D1523" s="106" t="str">
        <f>'Line Items'!D965</f>
        <v>ME207 - DMU - Class 170/6 Porterbrook</v>
      </c>
      <c r="E1523" s="89"/>
      <c r="F1523" s="107" t="str">
        <f t="shared" si="1069"/>
        <v>£000</v>
      </c>
      <c r="G1523" s="90">
        <f t="shared" ref="G1523:AC1523" si="1076">G21*G1260</f>
        <v>0</v>
      </c>
      <c r="H1523" s="90">
        <f t="shared" si="1076"/>
        <v>0</v>
      </c>
      <c r="I1523" s="90">
        <f t="shared" si="1076"/>
        <v>0</v>
      </c>
      <c r="J1523" s="90">
        <f t="shared" si="1076"/>
        <v>0</v>
      </c>
      <c r="K1523" s="90">
        <f t="shared" si="1076"/>
        <v>0</v>
      </c>
      <c r="L1523" s="90">
        <f t="shared" si="1076"/>
        <v>0</v>
      </c>
      <c r="M1523" s="90">
        <f t="shared" si="1076"/>
        <v>0</v>
      </c>
      <c r="N1523" s="90">
        <f t="shared" si="1076"/>
        <v>0</v>
      </c>
      <c r="O1523" s="90">
        <f t="shared" si="1076"/>
        <v>0</v>
      </c>
      <c r="P1523" s="90">
        <f t="shared" si="1076"/>
        <v>0</v>
      </c>
      <c r="Q1523" s="90">
        <f t="shared" si="1076"/>
        <v>0</v>
      </c>
      <c r="R1523" s="90">
        <f t="shared" si="1076"/>
        <v>0</v>
      </c>
      <c r="S1523" s="90">
        <f t="shared" si="1076"/>
        <v>0</v>
      </c>
      <c r="T1523" s="90">
        <f t="shared" si="1076"/>
        <v>0</v>
      </c>
      <c r="U1523" s="90">
        <f t="shared" si="1076"/>
        <v>0</v>
      </c>
      <c r="V1523" s="90">
        <f t="shared" si="1076"/>
        <v>0</v>
      </c>
      <c r="W1523" s="90">
        <f t="shared" si="1076"/>
        <v>0</v>
      </c>
      <c r="X1523" s="90">
        <f t="shared" si="1076"/>
        <v>0</v>
      </c>
      <c r="Y1523" s="90">
        <f t="shared" si="1076"/>
        <v>0</v>
      </c>
      <c r="Z1523" s="90">
        <f t="shared" si="1076"/>
        <v>0</v>
      </c>
      <c r="AA1523" s="90">
        <f t="shared" si="1076"/>
        <v>0</v>
      </c>
      <c r="AB1523" s="90">
        <f t="shared" si="1076"/>
        <v>0</v>
      </c>
      <c r="AC1523" s="91">
        <f t="shared" si="1076"/>
        <v>0</v>
      </c>
      <c r="AE1523" s="476">
        <f t="shared" si="1071"/>
        <v>0</v>
      </c>
      <c r="AG1523" s="476">
        <f t="shared" si="1072"/>
        <v>0</v>
      </c>
      <c r="AI1523" s="476">
        <f t="shared" si="1073"/>
        <v>0</v>
      </c>
      <c r="AK1523" s="202"/>
    </row>
    <row r="1524" spans="4:37" ht="12.75" customHeight="1" outlineLevel="1">
      <c r="D1524" s="106" t="str">
        <f>'Line Items'!D966</f>
        <v>ME208 - DMU - Class 172/2 Porterbrook</v>
      </c>
      <c r="E1524" s="89"/>
      <c r="F1524" s="107" t="str">
        <f t="shared" si="1069"/>
        <v>£000</v>
      </c>
      <c r="G1524" s="90">
        <f t="shared" ref="G1524:AC1524" si="1077">G22*G1261</f>
        <v>0</v>
      </c>
      <c r="H1524" s="90">
        <f t="shared" si="1077"/>
        <v>0</v>
      </c>
      <c r="I1524" s="90">
        <f t="shared" si="1077"/>
        <v>0</v>
      </c>
      <c r="J1524" s="90">
        <f t="shared" si="1077"/>
        <v>0</v>
      </c>
      <c r="K1524" s="90">
        <f t="shared" si="1077"/>
        <v>0</v>
      </c>
      <c r="L1524" s="90">
        <f t="shared" si="1077"/>
        <v>0</v>
      </c>
      <c r="M1524" s="90">
        <f t="shared" si="1077"/>
        <v>0</v>
      </c>
      <c r="N1524" s="90">
        <f t="shared" si="1077"/>
        <v>0</v>
      </c>
      <c r="O1524" s="90">
        <f t="shared" si="1077"/>
        <v>0</v>
      </c>
      <c r="P1524" s="90">
        <f t="shared" si="1077"/>
        <v>0</v>
      </c>
      <c r="Q1524" s="90">
        <f t="shared" si="1077"/>
        <v>0</v>
      </c>
      <c r="R1524" s="90">
        <f t="shared" si="1077"/>
        <v>0</v>
      </c>
      <c r="S1524" s="90">
        <f t="shared" si="1077"/>
        <v>0</v>
      </c>
      <c r="T1524" s="90">
        <f t="shared" si="1077"/>
        <v>0</v>
      </c>
      <c r="U1524" s="90">
        <f t="shared" si="1077"/>
        <v>0</v>
      </c>
      <c r="V1524" s="90">
        <f t="shared" si="1077"/>
        <v>0</v>
      </c>
      <c r="W1524" s="90">
        <f t="shared" si="1077"/>
        <v>0</v>
      </c>
      <c r="X1524" s="90">
        <f t="shared" si="1077"/>
        <v>0</v>
      </c>
      <c r="Y1524" s="90">
        <f t="shared" si="1077"/>
        <v>0</v>
      </c>
      <c r="Z1524" s="90">
        <f t="shared" si="1077"/>
        <v>0</v>
      </c>
      <c r="AA1524" s="90">
        <f t="shared" si="1077"/>
        <v>0</v>
      </c>
      <c r="AB1524" s="90">
        <f t="shared" si="1077"/>
        <v>0</v>
      </c>
      <c r="AC1524" s="91">
        <f t="shared" si="1077"/>
        <v>0</v>
      </c>
      <c r="AE1524" s="476">
        <f t="shared" si="1071"/>
        <v>0</v>
      </c>
      <c r="AG1524" s="476">
        <f t="shared" si="1072"/>
        <v>0</v>
      </c>
      <c r="AI1524" s="476">
        <f t="shared" si="1073"/>
        <v>0</v>
      </c>
      <c r="AK1524" s="202"/>
    </row>
    <row r="1525" spans="4:37" ht="12.75" customHeight="1" outlineLevel="1">
      <c r="D1525" s="106" t="str">
        <f>'Line Items'!D967</f>
        <v>ME209 - DMU - Class 172/3 Porterbrook</v>
      </c>
      <c r="E1525" s="89"/>
      <c r="F1525" s="107" t="str">
        <f t="shared" si="1069"/>
        <v>£000</v>
      </c>
      <c r="G1525" s="90">
        <f t="shared" ref="G1525:AC1525" si="1078">G23*G1262</f>
        <v>0</v>
      </c>
      <c r="H1525" s="90">
        <f t="shared" si="1078"/>
        <v>0</v>
      </c>
      <c r="I1525" s="90">
        <f t="shared" si="1078"/>
        <v>0</v>
      </c>
      <c r="J1525" s="90">
        <f t="shared" si="1078"/>
        <v>0</v>
      </c>
      <c r="K1525" s="90">
        <f t="shared" si="1078"/>
        <v>0</v>
      </c>
      <c r="L1525" s="90">
        <f t="shared" si="1078"/>
        <v>0</v>
      </c>
      <c r="M1525" s="90">
        <f t="shared" si="1078"/>
        <v>0</v>
      </c>
      <c r="N1525" s="90">
        <f t="shared" si="1078"/>
        <v>0</v>
      </c>
      <c r="O1525" s="90">
        <f t="shared" si="1078"/>
        <v>0</v>
      </c>
      <c r="P1525" s="90">
        <f t="shared" si="1078"/>
        <v>0</v>
      </c>
      <c r="Q1525" s="90">
        <f t="shared" si="1078"/>
        <v>0</v>
      </c>
      <c r="R1525" s="90">
        <f t="shared" si="1078"/>
        <v>0</v>
      </c>
      <c r="S1525" s="90">
        <f t="shared" si="1078"/>
        <v>0</v>
      </c>
      <c r="T1525" s="90">
        <f t="shared" si="1078"/>
        <v>0</v>
      </c>
      <c r="U1525" s="90">
        <f t="shared" si="1078"/>
        <v>0</v>
      </c>
      <c r="V1525" s="90">
        <f t="shared" si="1078"/>
        <v>0</v>
      </c>
      <c r="W1525" s="90">
        <f t="shared" si="1078"/>
        <v>0</v>
      </c>
      <c r="X1525" s="90">
        <f t="shared" si="1078"/>
        <v>0</v>
      </c>
      <c r="Y1525" s="90">
        <f t="shared" si="1078"/>
        <v>0</v>
      </c>
      <c r="Z1525" s="90">
        <f t="shared" si="1078"/>
        <v>0</v>
      </c>
      <c r="AA1525" s="90">
        <f t="shared" si="1078"/>
        <v>0</v>
      </c>
      <c r="AB1525" s="90">
        <f t="shared" si="1078"/>
        <v>0</v>
      </c>
      <c r="AC1525" s="91">
        <f t="shared" si="1078"/>
        <v>0</v>
      </c>
      <c r="AE1525" s="476">
        <f t="shared" si="1071"/>
        <v>0</v>
      </c>
      <c r="AG1525" s="476">
        <f t="shared" si="1072"/>
        <v>0</v>
      </c>
      <c r="AI1525" s="476">
        <f t="shared" si="1073"/>
        <v>0</v>
      </c>
      <c r="AK1525" s="202"/>
    </row>
    <row r="1526" spans="4:37" ht="12.75" customHeight="1" outlineLevel="1">
      <c r="D1526" s="106" t="str">
        <f>'Line Items'!D968</f>
        <v>ME216 - Class 139 PPM - Porterbrook</v>
      </c>
      <c r="E1526" s="89"/>
      <c r="F1526" s="107" t="str">
        <f t="shared" si="1069"/>
        <v>£000</v>
      </c>
      <c r="G1526" s="90">
        <f t="shared" ref="G1526:AC1526" si="1079">G24*G1263</f>
        <v>0</v>
      </c>
      <c r="H1526" s="90">
        <f t="shared" si="1079"/>
        <v>0</v>
      </c>
      <c r="I1526" s="90">
        <f t="shared" si="1079"/>
        <v>0</v>
      </c>
      <c r="J1526" s="90">
        <f t="shared" si="1079"/>
        <v>0</v>
      </c>
      <c r="K1526" s="90">
        <f t="shared" si="1079"/>
        <v>0</v>
      </c>
      <c r="L1526" s="90">
        <f t="shared" si="1079"/>
        <v>0</v>
      </c>
      <c r="M1526" s="90">
        <f t="shared" si="1079"/>
        <v>0</v>
      </c>
      <c r="N1526" s="90">
        <f t="shared" si="1079"/>
        <v>0</v>
      </c>
      <c r="O1526" s="90">
        <f t="shared" si="1079"/>
        <v>0</v>
      </c>
      <c r="P1526" s="90">
        <f t="shared" si="1079"/>
        <v>0</v>
      </c>
      <c r="Q1526" s="90">
        <f t="shared" si="1079"/>
        <v>0</v>
      </c>
      <c r="R1526" s="90">
        <f t="shared" si="1079"/>
        <v>0</v>
      </c>
      <c r="S1526" s="90">
        <f t="shared" si="1079"/>
        <v>0</v>
      </c>
      <c r="T1526" s="90">
        <f t="shared" si="1079"/>
        <v>0</v>
      </c>
      <c r="U1526" s="90">
        <f t="shared" si="1079"/>
        <v>0</v>
      </c>
      <c r="V1526" s="90">
        <f t="shared" si="1079"/>
        <v>0</v>
      </c>
      <c r="W1526" s="90">
        <f t="shared" si="1079"/>
        <v>0</v>
      </c>
      <c r="X1526" s="90">
        <f t="shared" si="1079"/>
        <v>0</v>
      </c>
      <c r="Y1526" s="90">
        <f t="shared" si="1079"/>
        <v>0</v>
      </c>
      <c r="Z1526" s="90">
        <f t="shared" si="1079"/>
        <v>0</v>
      </c>
      <c r="AA1526" s="90">
        <f t="shared" si="1079"/>
        <v>0</v>
      </c>
      <c r="AB1526" s="90">
        <f t="shared" si="1079"/>
        <v>0</v>
      </c>
      <c r="AC1526" s="91">
        <f t="shared" si="1079"/>
        <v>0</v>
      </c>
      <c r="AE1526" s="476">
        <f t="shared" si="1071"/>
        <v>0</v>
      </c>
      <c r="AG1526" s="476">
        <f t="shared" si="1072"/>
        <v>0</v>
      </c>
      <c r="AI1526" s="476">
        <f t="shared" si="1073"/>
        <v>0</v>
      </c>
      <c r="AK1526" s="202"/>
    </row>
    <row r="1527" spans="4:37" ht="12.75" customHeight="1" outlineLevel="1">
      <c r="D1527" s="106" t="str">
        <f>'Line Items'!D969</f>
        <v>ME211 - EMU - Class 321/4  HSBC - motor car</v>
      </c>
      <c r="E1527" s="89"/>
      <c r="F1527" s="107" t="str">
        <f t="shared" si="1069"/>
        <v>£000</v>
      </c>
      <c r="G1527" s="90">
        <f t="shared" ref="G1527:AC1527" si="1080">G25*G1264</f>
        <v>0</v>
      </c>
      <c r="H1527" s="90">
        <f t="shared" si="1080"/>
        <v>0</v>
      </c>
      <c r="I1527" s="90">
        <f t="shared" si="1080"/>
        <v>0</v>
      </c>
      <c r="J1527" s="90">
        <f t="shared" si="1080"/>
        <v>0</v>
      </c>
      <c r="K1527" s="90">
        <f t="shared" si="1080"/>
        <v>0</v>
      </c>
      <c r="L1527" s="90">
        <f t="shared" si="1080"/>
        <v>0</v>
      </c>
      <c r="M1527" s="90">
        <f t="shared" si="1080"/>
        <v>0</v>
      </c>
      <c r="N1527" s="90">
        <f t="shared" si="1080"/>
        <v>0</v>
      </c>
      <c r="O1527" s="90">
        <f t="shared" si="1080"/>
        <v>0</v>
      </c>
      <c r="P1527" s="90">
        <f t="shared" si="1080"/>
        <v>0</v>
      </c>
      <c r="Q1527" s="90">
        <f t="shared" si="1080"/>
        <v>0</v>
      </c>
      <c r="R1527" s="90">
        <f t="shared" si="1080"/>
        <v>0</v>
      </c>
      <c r="S1527" s="90">
        <f t="shared" si="1080"/>
        <v>0</v>
      </c>
      <c r="T1527" s="90">
        <f t="shared" si="1080"/>
        <v>0</v>
      </c>
      <c r="U1527" s="90">
        <f t="shared" si="1080"/>
        <v>0</v>
      </c>
      <c r="V1527" s="90">
        <f t="shared" si="1080"/>
        <v>0</v>
      </c>
      <c r="W1527" s="90">
        <f t="shared" si="1080"/>
        <v>0</v>
      </c>
      <c r="X1527" s="90">
        <f t="shared" si="1080"/>
        <v>0</v>
      </c>
      <c r="Y1527" s="90">
        <f t="shared" si="1080"/>
        <v>0</v>
      </c>
      <c r="Z1527" s="90">
        <f t="shared" si="1080"/>
        <v>0</v>
      </c>
      <c r="AA1527" s="90">
        <f t="shared" si="1080"/>
        <v>0</v>
      </c>
      <c r="AB1527" s="90">
        <f t="shared" si="1080"/>
        <v>0</v>
      </c>
      <c r="AC1527" s="91">
        <f t="shared" si="1080"/>
        <v>0</v>
      </c>
      <c r="AE1527" s="476">
        <f t="shared" si="1071"/>
        <v>0</v>
      </c>
      <c r="AG1527" s="476">
        <f t="shared" si="1072"/>
        <v>0</v>
      </c>
      <c r="AI1527" s="476">
        <f t="shared" si="1073"/>
        <v>0</v>
      </c>
      <c r="AK1527" s="202"/>
    </row>
    <row r="1528" spans="4:37" ht="12.75" customHeight="1" outlineLevel="1">
      <c r="D1528" s="106" t="str">
        <f>'Line Items'!D970</f>
        <v>ME211 - EMU - Class 321/4  HSBC - trailer car</v>
      </c>
      <c r="E1528" s="89"/>
      <c r="F1528" s="107" t="str">
        <f t="shared" si="1069"/>
        <v>£000</v>
      </c>
      <c r="G1528" s="90">
        <f t="shared" ref="G1528:AC1528" si="1081">G26*G1265</f>
        <v>0</v>
      </c>
      <c r="H1528" s="90">
        <f t="shared" si="1081"/>
        <v>0</v>
      </c>
      <c r="I1528" s="90">
        <f t="shared" si="1081"/>
        <v>0</v>
      </c>
      <c r="J1528" s="90">
        <f t="shared" si="1081"/>
        <v>0</v>
      </c>
      <c r="K1528" s="90">
        <f t="shared" si="1081"/>
        <v>0</v>
      </c>
      <c r="L1528" s="90">
        <f t="shared" si="1081"/>
        <v>0</v>
      </c>
      <c r="M1528" s="90">
        <f t="shared" si="1081"/>
        <v>0</v>
      </c>
      <c r="N1528" s="90">
        <f t="shared" si="1081"/>
        <v>0</v>
      </c>
      <c r="O1528" s="90">
        <f t="shared" si="1081"/>
        <v>0</v>
      </c>
      <c r="P1528" s="90">
        <f t="shared" si="1081"/>
        <v>0</v>
      </c>
      <c r="Q1528" s="90">
        <f t="shared" si="1081"/>
        <v>0</v>
      </c>
      <c r="R1528" s="90">
        <f t="shared" si="1081"/>
        <v>0</v>
      </c>
      <c r="S1528" s="90">
        <f t="shared" si="1081"/>
        <v>0</v>
      </c>
      <c r="T1528" s="90">
        <f t="shared" si="1081"/>
        <v>0</v>
      </c>
      <c r="U1528" s="90">
        <f t="shared" si="1081"/>
        <v>0</v>
      </c>
      <c r="V1528" s="90">
        <f t="shared" si="1081"/>
        <v>0</v>
      </c>
      <c r="W1528" s="90">
        <f t="shared" si="1081"/>
        <v>0</v>
      </c>
      <c r="X1528" s="90">
        <f t="shared" si="1081"/>
        <v>0</v>
      </c>
      <c r="Y1528" s="90">
        <f t="shared" si="1081"/>
        <v>0</v>
      </c>
      <c r="Z1528" s="90">
        <f t="shared" si="1081"/>
        <v>0</v>
      </c>
      <c r="AA1528" s="90">
        <f t="shared" si="1081"/>
        <v>0</v>
      </c>
      <c r="AB1528" s="90">
        <f t="shared" si="1081"/>
        <v>0</v>
      </c>
      <c r="AC1528" s="91">
        <f t="shared" si="1081"/>
        <v>0</v>
      </c>
      <c r="AE1528" s="476">
        <f t="shared" si="1071"/>
        <v>0</v>
      </c>
      <c r="AG1528" s="476">
        <f t="shared" si="1072"/>
        <v>0</v>
      </c>
      <c r="AI1528" s="476">
        <f t="shared" si="1073"/>
        <v>0</v>
      </c>
      <c r="AK1528" s="202"/>
    </row>
    <row r="1529" spans="4:37" ht="12.75" customHeight="1" outlineLevel="1">
      <c r="D1529" s="106" t="str">
        <f>'Line Items'!D971</f>
        <v>ME212 - EMU - Class 323/3 Porterbrook - motor car</v>
      </c>
      <c r="E1529" s="89"/>
      <c r="F1529" s="107" t="str">
        <f t="shared" si="1069"/>
        <v>£000</v>
      </c>
      <c r="G1529" s="90">
        <f t="shared" ref="G1529:AC1529" si="1082">G27*G1266</f>
        <v>0</v>
      </c>
      <c r="H1529" s="90">
        <f t="shared" si="1082"/>
        <v>0</v>
      </c>
      <c r="I1529" s="90">
        <f t="shared" si="1082"/>
        <v>0</v>
      </c>
      <c r="J1529" s="90">
        <f t="shared" si="1082"/>
        <v>0</v>
      </c>
      <c r="K1529" s="90">
        <f t="shared" si="1082"/>
        <v>0</v>
      </c>
      <c r="L1529" s="90">
        <f t="shared" si="1082"/>
        <v>0</v>
      </c>
      <c r="M1529" s="90">
        <f t="shared" si="1082"/>
        <v>0</v>
      </c>
      <c r="N1529" s="90">
        <f t="shared" si="1082"/>
        <v>0</v>
      </c>
      <c r="O1529" s="90">
        <f t="shared" si="1082"/>
        <v>0</v>
      </c>
      <c r="P1529" s="90">
        <f t="shared" si="1082"/>
        <v>0</v>
      </c>
      <c r="Q1529" s="90">
        <f t="shared" si="1082"/>
        <v>0</v>
      </c>
      <c r="R1529" s="90">
        <f t="shared" si="1082"/>
        <v>0</v>
      </c>
      <c r="S1529" s="90">
        <f t="shared" si="1082"/>
        <v>0</v>
      </c>
      <c r="T1529" s="90">
        <f t="shared" si="1082"/>
        <v>0</v>
      </c>
      <c r="U1529" s="90">
        <f t="shared" si="1082"/>
        <v>0</v>
      </c>
      <c r="V1529" s="90">
        <f t="shared" si="1082"/>
        <v>0</v>
      </c>
      <c r="W1529" s="90">
        <f t="shared" si="1082"/>
        <v>0</v>
      </c>
      <c r="X1529" s="90">
        <f t="shared" si="1082"/>
        <v>0</v>
      </c>
      <c r="Y1529" s="90">
        <f t="shared" si="1082"/>
        <v>0</v>
      </c>
      <c r="Z1529" s="90">
        <f t="shared" si="1082"/>
        <v>0</v>
      </c>
      <c r="AA1529" s="90">
        <f t="shared" si="1082"/>
        <v>0</v>
      </c>
      <c r="AB1529" s="90">
        <f t="shared" si="1082"/>
        <v>0</v>
      </c>
      <c r="AC1529" s="91">
        <f t="shared" si="1082"/>
        <v>0</v>
      </c>
      <c r="AE1529" s="476">
        <f t="shared" si="1071"/>
        <v>0</v>
      </c>
      <c r="AG1529" s="476">
        <f t="shared" si="1072"/>
        <v>0</v>
      </c>
      <c r="AI1529" s="476">
        <f t="shared" si="1073"/>
        <v>0</v>
      </c>
      <c r="AK1529" s="202"/>
    </row>
    <row r="1530" spans="4:37" ht="12.75" customHeight="1" outlineLevel="1">
      <c r="D1530" s="106" t="str">
        <f>'Line Items'!D972</f>
        <v>ME212 - EMU - Class 323/3 Porterbrook - trailer car</v>
      </c>
      <c r="E1530" s="89"/>
      <c r="F1530" s="107" t="str">
        <f t="shared" si="1069"/>
        <v>£000</v>
      </c>
      <c r="G1530" s="90">
        <f t="shared" ref="G1530:AC1530" si="1083">G28*G1267</f>
        <v>0</v>
      </c>
      <c r="H1530" s="90">
        <f t="shared" si="1083"/>
        <v>0</v>
      </c>
      <c r="I1530" s="90">
        <f t="shared" si="1083"/>
        <v>0</v>
      </c>
      <c r="J1530" s="90">
        <f t="shared" si="1083"/>
        <v>0</v>
      </c>
      <c r="K1530" s="90">
        <f t="shared" si="1083"/>
        <v>0</v>
      </c>
      <c r="L1530" s="90">
        <f t="shared" si="1083"/>
        <v>0</v>
      </c>
      <c r="M1530" s="90">
        <f t="shared" si="1083"/>
        <v>0</v>
      </c>
      <c r="N1530" s="90">
        <f t="shared" si="1083"/>
        <v>0</v>
      </c>
      <c r="O1530" s="90">
        <f t="shared" si="1083"/>
        <v>0</v>
      </c>
      <c r="P1530" s="90">
        <f t="shared" si="1083"/>
        <v>0</v>
      </c>
      <c r="Q1530" s="90">
        <f t="shared" si="1083"/>
        <v>0</v>
      </c>
      <c r="R1530" s="90">
        <f t="shared" si="1083"/>
        <v>0</v>
      </c>
      <c r="S1530" s="90">
        <f t="shared" si="1083"/>
        <v>0</v>
      </c>
      <c r="T1530" s="90">
        <f t="shared" si="1083"/>
        <v>0</v>
      </c>
      <c r="U1530" s="90">
        <f t="shared" si="1083"/>
        <v>0</v>
      </c>
      <c r="V1530" s="90">
        <f t="shared" si="1083"/>
        <v>0</v>
      </c>
      <c r="W1530" s="90">
        <f t="shared" si="1083"/>
        <v>0</v>
      </c>
      <c r="X1530" s="90">
        <f t="shared" si="1083"/>
        <v>0</v>
      </c>
      <c r="Y1530" s="90">
        <f t="shared" si="1083"/>
        <v>0</v>
      </c>
      <c r="Z1530" s="90">
        <f t="shared" si="1083"/>
        <v>0</v>
      </c>
      <c r="AA1530" s="90">
        <f t="shared" si="1083"/>
        <v>0</v>
      </c>
      <c r="AB1530" s="90">
        <f t="shared" si="1083"/>
        <v>0</v>
      </c>
      <c r="AC1530" s="91">
        <f t="shared" si="1083"/>
        <v>0</v>
      </c>
      <c r="AE1530" s="476">
        <f t="shared" si="1071"/>
        <v>0</v>
      </c>
      <c r="AG1530" s="476">
        <f t="shared" si="1072"/>
        <v>0</v>
      </c>
      <c r="AI1530" s="476">
        <f t="shared" si="1073"/>
        <v>0</v>
      </c>
      <c r="AK1530" s="202"/>
    </row>
    <row r="1531" spans="4:37" ht="12.75" customHeight="1" outlineLevel="1">
      <c r="D1531" s="106" t="str">
        <f>'Line Items'!D973</f>
        <v>ME215 - EMU - Class 323 Centro (Porterbrook) - motor car</v>
      </c>
      <c r="E1531" s="89"/>
      <c r="F1531" s="107" t="str">
        <f t="shared" si="1069"/>
        <v>£000</v>
      </c>
      <c r="G1531" s="90">
        <f t="shared" ref="G1531:AC1531" si="1084">G29*G1268</f>
        <v>0</v>
      </c>
      <c r="H1531" s="90">
        <f t="shared" si="1084"/>
        <v>0</v>
      </c>
      <c r="I1531" s="90">
        <f t="shared" si="1084"/>
        <v>0</v>
      </c>
      <c r="J1531" s="90">
        <f t="shared" si="1084"/>
        <v>0</v>
      </c>
      <c r="K1531" s="90">
        <f t="shared" si="1084"/>
        <v>0</v>
      </c>
      <c r="L1531" s="90">
        <f t="shared" si="1084"/>
        <v>0</v>
      </c>
      <c r="M1531" s="90">
        <f t="shared" si="1084"/>
        <v>0</v>
      </c>
      <c r="N1531" s="90">
        <f t="shared" si="1084"/>
        <v>0</v>
      </c>
      <c r="O1531" s="90">
        <f t="shared" si="1084"/>
        <v>0</v>
      </c>
      <c r="P1531" s="90">
        <f t="shared" si="1084"/>
        <v>0</v>
      </c>
      <c r="Q1531" s="90">
        <f t="shared" si="1084"/>
        <v>0</v>
      </c>
      <c r="R1531" s="90">
        <f t="shared" si="1084"/>
        <v>0</v>
      </c>
      <c r="S1531" s="90">
        <f t="shared" si="1084"/>
        <v>0</v>
      </c>
      <c r="T1531" s="90">
        <f t="shared" si="1084"/>
        <v>0</v>
      </c>
      <c r="U1531" s="90">
        <f t="shared" si="1084"/>
        <v>0</v>
      </c>
      <c r="V1531" s="90">
        <f t="shared" si="1084"/>
        <v>0</v>
      </c>
      <c r="W1531" s="90">
        <f t="shared" si="1084"/>
        <v>0</v>
      </c>
      <c r="X1531" s="90">
        <f t="shared" si="1084"/>
        <v>0</v>
      </c>
      <c r="Y1531" s="90">
        <f t="shared" si="1084"/>
        <v>0</v>
      </c>
      <c r="Z1531" s="90">
        <f t="shared" si="1084"/>
        <v>0</v>
      </c>
      <c r="AA1531" s="90">
        <f t="shared" si="1084"/>
        <v>0</v>
      </c>
      <c r="AB1531" s="90">
        <f t="shared" si="1084"/>
        <v>0</v>
      </c>
      <c r="AC1531" s="91">
        <f t="shared" si="1084"/>
        <v>0</v>
      </c>
      <c r="AE1531" s="476">
        <f t="shared" si="1071"/>
        <v>0</v>
      </c>
      <c r="AG1531" s="476">
        <f t="shared" si="1072"/>
        <v>0</v>
      </c>
      <c r="AI1531" s="476">
        <f t="shared" si="1073"/>
        <v>0</v>
      </c>
      <c r="AK1531" s="202"/>
    </row>
    <row r="1532" spans="4:37" ht="12.75" customHeight="1" outlineLevel="1">
      <c r="D1532" s="106" t="str">
        <f>'Line Items'!D974</f>
        <v>ME215 - EMU - Class 323 Centro (Porterbrook) - trailer car</v>
      </c>
      <c r="E1532" s="89"/>
      <c r="F1532" s="107" t="str">
        <f t="shared" si="1069"/>
        <v>£000</v>
      </c>
      <c r="G1532" s="90">
        <f t="shared" ref="G1532:AC1532" si="1085">G30*G1269</f>
        <v>0</v>
      </c>
      <c r="H1532" s="90">
        <f t="shared" si="1085"/>
        <v>0</v>
      </c>
      <c r="I1532" s="90">
        <f t="shared" si="1085"/>
        <v>0</v>
      </c>
      <c r="J1532" s="90">
        <f t="shared" si="1085"/>
        <v>0</v>
      </c>
      <c r="K1532" s="90">
        <f t="shared" si="1085"/>
        <v>0</v>
      </c>
      <c r="L1532" s="90">
        <f t="shared" si="1085"/>
        <v>0</v>
      </c>
      <c r="M1532" s="90">
        <f t="shared" si="1085"/>
        <v>0</v>
      </c>
      <c r="N1532" s="90">
        <f t="shared" si="1085"/>
        <v>0</v>
      </c>
      <c r="O1532" s="90">
        <f t="shared" si="1085"/>
        <v>0</v>
      </c>
      <c r="P1532" s="90">
        <f t="shared" si="1085"/>
        <v>0</v>
      </c>
      <c r="Q1532" s="90">
        <f t="shared" si="1085"/>
        <v>0</v>
      </c>
      <c r="R1532" s="90">
        <f t="shared" si="1085"/>
        <v>0</v>
      </c>
      <c r="S1532" s="90">
        <f t="shared" si="1085"/>
        <v>0</v>
      </c>
      <c r="T1532" s="90">
        <f t="shared" si="1085"/>
        <v>0</v>
      </c>
      <c r="U1532" s="90">
        <f t="shared" si="1085"/>
        <v>0</v>
      </c>
      <c r="V1532" s="90">
        <f t="shared" si="1085"/>
        <v>0</v>
      </c>
      <c r="W1532" s="90">
        <f t="shared" si="1085"/>
        <v>0</v>
      </c>
      <c r="X1532" s="90">
        <f t="shared" si="1085"/>
        <v>0</v>
      </c>
      <c r="Y1532" s="90">
        <f t="shared" si="1085"/>
        <v>0</v>
      </c>
      <c r="Z1532" s="90">
        <f t="shared" si="1085"/>
        <v>0</v>
      </c>
      <c r="AA1532" s="90">
        <f t="shared" si="1085"/>
        <v>0</v>
      </c>
      <c r="AB1532" s="90">
        <f t="shared" si="1085"/>
        <v>0</v>
      </c>
      <c r="AC1532" s="91">
        <f t="shared" si="1085"/>
        <v>0</v>
      </c>
      <c r="AE1532" s="476">
        <f t="shared" si="1071"/>
        <v>0</v>
      </c>
      <c r="AG1532" s="476">
        <f t="shared" si="1072"/>
        <v>0</v>
      </c>
      <c r="AI1532" s="476">
        <f t="shared" si="1073"/>
        <v>0</v>
      </c>
      <c r="AK1532" s="202"/>
    </row>
    <row r="1533" spans="4:37" ht="12.75" customHeight="1" outlineLevel="1">
      <c r="D1533" s="106" t="str">
        <f>'Line Items'!D975</f>
        <v>ME213 - EMU - Class 350/1 Angel - motor car</v>
      </c>
      <c r="E1533" s="89"/>
      <c r="F1533" s="107" t="str">
        <f t="shared" si="1069"/>
        <v>£000</v>
      </c>
      <c r="G1533" s="90">
        <f t="shared" ref="G1533:AC1533" si="1086">G31*G1270</f>
        <v>0</v>
      </c>
      <c r="H1533" s="90">
        <f t="shared" si="1086"/>
        <v>0</v>
      </c>
      <c r="I1533" s="90">
        <f t="shared" si="1086"/>
        <v>0</v>
      </c>
      <c r="J1533" s="90">
        <f t="shared" si="1086"/>
        <v>0</v>
      </c>
      <c r="K1533" s="90">
        <f t="shared" si="1086"/>
        <v>0</v>
      </c>
      <c r="L1533" s="90">
        <f t="shared" si="1086"/>
        <v>0</v>
      </c>
      <c r="M1533" s="90">
        <f t="shared" si="1086"/>
        <v>0</v>
      </c>
      <c r="N1533" s="90">
        <f t="shared" si="1086"/>
        <v>0</v>
      </c>
      <c r="O1533" s="90">
        <f t="shared" si="1086"/>
        <v>0</v>
      </c>
      <c r="P1533" s="90">
        <f t="shared" si="1086"/>
        <v>0</v>
      </c>
      <c r="Q1533" s="90">
        <f t="shared" si="1086"/>
        <v>0</v>
      </c>
      <c r="R1533" s="90">
        <f t="shared" si="1086"/>
        <v>0</v>
      </c>
      <c r="S1533" s="90">
        <f t="shared" si="1086"/>
        <v>0</v>
      </c>
      <c r="T1533" s="90">
        <f t="shared" si="1086"/>
        <v>0</v>
      </c>
      <c r="U1533" s="90">
        <f t="shared" si="1086"/>
        <v>0</v>
      </c>
      <c r="V1533" s="90">
        <f t="shared" si="1086"/>
        <v>0</v>
      </c>
      <c r="W1533" s="90">
        <f t="shared" si="1086"/>
        <v>0</v>
      </c>
      <c r="X1533" s="90">
        <f t="shared" si="1086"/>
        <v>0</v>
      </c>
      <c r="Y1533" s="90">
        <f t="shared" si="1086"/>
        <v>0</v>
      </c>
      <c r="Z1533" s="90">
        <f t="shared" si="1086"/>
        <v>0</v>
      </c>
      <c r="AA1533" s="90">
        <f t="shared" si="1086"/>
        <v>0</v>
      </c>
      <c r="AB1533" s="90">
        <f t="shared" si="1086"/>
        <v>0</v>
      </c>
      <c r="AC1533" s="91">
        <f t="shared" si="1086"/>
        <v>0</v>
      </c>
      <c r="AE1533" s="476">
        <f t="shared" si="1071"/>
        <v>0</v>
      </c>
      <c r="AG1533" s="476">
        <f t="shared" si="1072"/>
        <v>0</v>
      </c>
      <c r="AI1533" s="476">
        <f t="shared" si="1073"/>
        <v>0</v>
      </c>
      <c r="AK1533" s="202"/>
    </row>
    <row r="1534" spans="4:37" ht="12.75" customHeight="1" outlineLevel="1">
      <c r="D1534" s="106" t="str">
        <f>'Line Items'!D976</f>
        <v>ME213 - EMU - Class 350/1 Angel - trailer car</v>
      </c>
      <c r="E1534" s="89"/>
      <c r="F1534" s="107" t="str">
        <f t="shared" si="1069"/>
        <v>£000</v>
      </c>
      <c r="G1534" s="90">
        <f t="shared" ref="G1534:AC1534" si="1087">G32*G1271</f>
        <v>0</v>
      </c>
      <c r="H1534" s="90">
        <f t="shared" si="1087"/>
        <v>0</v>
      </c>
      <c r="I1534" s="90">
        <f t="shared" si="1087"/>
        <v>0</v>
      </c>
      <c r="J1534" s="90">
        <f t="shared" si="1087"/>
        <v>0</v>
      </c>
      <c r="K1534" s="90">
        <f t="shared" si="1087"/>
        <v>0</v>
      </c>
      <c r="L1534" s="90">
        <f t="shared" si="1087"/>
        <v>0</v>
      </c>
      <c r="M1534" s="90">
        <f t="shared" si="1087"/>
        <v>0</v>
      </c>
      <c r="N1534" s="90">
        <f t="shared" si="1087"/>
        <v>0</v>
      </c>
      <c r="O1534" s="90">
        <f t="shared" si="1087"/>
        <v>0</v>
      </c>
      <c r="P1534" s="90">
        <f t="shared" si="1087"/>
        <v>0</v>
      </c>
      <c r="Q1534" s="90">
        <f t="shared" si="1087"/>
        <v>0</v>
      </c>
      <c r="R1534" s="90">
        <f t="shared" si="1087"/>
        <v>0</v>
      </c>
      <c r="S1534" s="90">
        <f t="shared" si="1087"/>
        <v>0</v>
      </c>
      <c r="T1534" s="90">
        <f t="shared" si="1087"/>
        <v>0</v>
      </c>
      <c r="U1534" s="90">
        <f t="shared" si="1087"/>
        <v>0</v>
      </c>
      <c r="V1534" s="90">
        <f t="shared" si="1087"/>
        <v>0</v>
      </c>
      <c r="W1534" s="90">
        <f t="shared" si="1087"/>
        <v>0</v>
      </c>
      <c r="X1534" s="90">
        <f t="shared" si="1087"/>
        <v>0</v>
      </c>
      <c r="Y1534" s="90">
        <f t="shared" si="1087"/>
        <v>0</v>
      </c>
      <c r="Z1534" s="90">
        <f t="shared" si="1087"/>
        <v>0</v>
      </c>
      <c r="AA1534" s="90">
        <f t="shared" si="1087"/>
        <v>0</v>
      </c>
      <c r="AB1534" s="90">
        <f t="shared" si="1087"/>
        <v>0</v>
      </c>
      <c r="AC1534" s="91">
        <f t="shared" si="1087"/>
        <v>0</v>
      </c>
      <c r="AE1534" s="476">
        <f t="shared" si="1071"/>
        <v>0</v>
      </c>
      <c r="AG1534" s="476">
        <f t="shared" si="1072"/>
        <v>0</v>
      </c>
      <c r="AI1534" s="476">
        <f t="shared" si="1073"/>
        <v>0</v>
      </c>
      <c r="AK1534" s="202"/>
    </row>
    <row r="1535" spans="4:37" ht="12.75" customHeight="1" outlineLevel="1">
      <c r="D1535" s="106" t="str">
        <f>'Line Items'!D977</f>
        <v>ME214 - EMU - Class 350/2 Porterbrook - motor car</v>
      </c>
      <c r="E1535" s="89"/>
      <c r="F1535" s="107" t="str">
        <f t="shared" si="1069"/>
        <v>£000</v>
      </c>
      <c r="G1535" s="90">
        <f t="shared" ref="G1535:AC1535" si="1088">G33*G1272</f>
        <v>0</v>
      </c>
      <c r="H1535" s="90">
        <f t="shared" si="1088"/>
        <v>0</v>
      </c>
      <c r="I1535" s="90">
        <f t="shared" si="1088"/>
        <v>0</v>
      </c>
      <c r="J1535" s="90">
        <f t="shared" si="1088"/>
        <v>0</v>
      </c>
      <c r="K1535" s="90">
        <f t="shared" si="1088"/>
        <v>0</v>
      </c>
      <c r="L1535" s="90">
        <f t="shared" si="1088"/>
        <v>0</v>
      </c>
      <c r="M1535" s="90">
        <f t="shared" si="1088"/>
        <v>0</v>
      </c>
      <c r="N1535" s="90">
        <f t="shared" si="1088"/>
        <v>0</v>
      </c>
      <c r="O1535" s="90">
        <f t="shared" si="1088"/>
        <v>0</v>
      </c>
      <c r="P1535" s="90">
        <f t="shared" si="1088"/>
        <v>0</v>
      </c>
      <c r="Q1535" s="90">
        <f t="shared" si="1088"/>
        <v>0</v>
      </c>
      <c r="R1535" s="90">
        <f t="shared" si="1088"/>
        <v>0</v>
      </c>
      <c r="S1535" s="90">
        <f t="shared" si="1088"/>
        <v>0</v>
      </c>
      <c r="T1535" s="90">
        <f t="shared" si="1088"/>
        <v>0</v>
      </c>
      <c r="U1535" s="90">
        <f t="shared" si="1088"/>
        <v>0</v>
      </c>
      <c r="V1535" s="90">
        <f t="shared" si="1088"/>
        <v>0</v>
      </c>
      <c r="W1535" s="90">
        <f t="shared" si="1088"/>
        <v>0</v>
      </c>
      <c r="X1535" s="90">
        <f t="shared" si="1088"/>
        <v>0</v>
      </c>
      <c r="Y1535" s="90">
        <f t="shared" si="1088"/>
        <v>0</v>
      </c>
      <c r="Z1535" s="90">
        <f t="shared" si="1088"/>
        <v>0</v>
      </c>
      <c r="AA1535" s="90">
        <f t="shared" si="1088"/>
        <v>0</v>
      </c>
      <c r="AB1535" s="90">
        <f t="shared" si="1088"/>
        <v>0</v>
      </c>
      <c r="AC1535" s="91">
        <f t="shared" si="1088"/>
        <v>0</v>
      </c>
      <c r="AE1535" s="476">
        <f t="shared" si="1071"/>
        <v>0</v>
      </c>
      <c r="AG1535" s="476">
        <f t="shared" si="1072"/>
        <v>0</v>
      </c>
      <c r="AI1535" s="476">
        <f t="shared" si="1073"/>
        <v>0</v>
      </c>
      <c r="AK1535" s="202"/>
    </row>
    <row r="1536" spans="4:37" ht="12.75" customHeight="1" outlineLevel="1">
      <c r="D1536" s="106" t="str">
        <f>'Line Items'!D978</f>
        <v>ME214 - EMU - Class 350/2 Porterbrook - trailer car</v>
      </c>
      <c r="E1536" s="89"/>
      <c r="F1536" s="107" t="str">
        <f t="shared" si="1069"/>
        <v>£000</v>
      </c>
      <c r="G1536" s="90">
        <f t="shared" ref="G1536:AC1536" si="1089">G34*G1273</f>
        <v>0</v>
      </c>
      <c r="H1536" s="90">
        <f t="shared" si="1089"/>
        <v>0</v>
      </c>
      <c r="I1536" s="90">
        <f t="shared" si="1089"/>
        <v>0</v>
      </c>
      <c r="J1536" s="90">
        <f t="shared" si="1089"/>
        <v>0</v>
      </c>
      <c r="K1536" s="90">
        <f t="shared" si="1089"/>
        <v>0</v>
      </c>
      <c r="L1536" s="90">
        <f t="shared" si="1089"/>
        <v>0</v>
      </c>
      <c r="M1536" s="90">
        <f t="shared" si="1089"/>
        <v>0</v>
      </c>
      <c r="N1536" s="90">
        <f t="shared" si="1089"/>
        <v>0</v>
      </c>
      <c r="O1536" s="90">
        <f t="shared" si="1089"/>
        <v>0</v>
      </c>
      <c r="P1536" s="90">
        <f t="shared" si="1089"/>
        <v>0</v>
      </c>
      <c r="Q1536" s="90">
        <f t="shared" si="1089"/>
        <v>0</v>
      </c>
      <c r="R1536" s="90">
        <f t="shared" si="1089"/>
        <v>0</v>
      </c>
      <c r="S1536" s="90">
        <f t="shared" si="1089"/>
        <v>0</v>
      </c>
      <c r="T1536" s="90">
        <f t="shared" si="1089"/>
        <v>0</v>
      </c>
      <c r="U1536" s="90">
        <f t="shared" si="1089"/>
        <v>0</v>
      </c>
      <c r="V1536" s="90">
        <f t="shared" si="1089"/>
        <v>0</v>
      </c>
      <c r="W1536" s="90">
        <f t="shared" si="1089"/>
        <v>0</v>
      </c>
      <c r="X1536" s="90">
        <f t="shared" si="1089"/>
        <v>0</v>
      </c>
      <c r="Y1536" s="90">
        <f t="shared" si="1089"/>
        <v>0</v>
      </c>
      <c r="Z1536" s="90">
        <f t="shared" si="1089"/>
        <v>0</v>
      </c>
      <c r="AA1536" s="90">
        <f t="shared" si="1089"/>
        <v>0</v>
      </c>
      <c r="AB1536" s="90">
        <f t="shared" si="1089"/>
        <v>0</v>
      </c>
      <c r="AC1536" s="91">
        <f t="shared" si="1089"/>
        <v>0</v>
      </c>
      <c r="AE1536" s="476">
        <f t="shared" si="1071"/>
        <v>0</v>
      </c>
      <c r="AG1536" s="476">
        <f t="shared" si="1072"/>
        <v>0</v>
      </c>
      <c r="AI1536" s="476">
        <f t="shared" si="1073"/>
        <v>0</v>
      </c>
      <c r="AK1536" s="202"/>
    </row>
    <row r="1537" spans="4:37" ht="12.75" customHeight="1" outlineLevel="1">
      <c r="D1537" s="106" t="str">
        <f>'Line Items'!D979</f>
        <v>ME217 - EMU - Class 350/3 Angel - motor car</v>
      </c>
      <c r="E1537" s="89"/>
      <c r="F1537" s="107" t="str">
        <f t="shared" si="1069"/>
        <v>£000</v>
      </c>
      <c r="G1537" s="90">
        <f t="shared" ref="G1537:AC1537" si="1090">G35*G1274</f>
        <v>0</v>
      </c>
      <c r="H1537" s="90">
        <f t="shared" si="1090"/>
        <v>0</v>
      </c>
      <c r="I1537" s="90">
        <f t="shared" si="1090"/>
        <v>0</v>
      </c>
      <c r="J1537" s="90">
        <f t="shared" si="1090"/>
        <v>0</v>
      </c>
      <c r="K1537" s="90">
        <f t="shared" si="1090"/>
        <v>0</v>
      </c>
      <c r="L1537" s="90">
        <f t="shared" si="1090"/>
        <v>0</v>
      </c>
      <c r="M1537" s="90">
        <f t="shared" si="1090"/>
        <v>0</v>
      </c>
      <c r="N1537" s="90">
        <f t="shared" si="1090"/>
        <v>0</v>
      </c>
      <c r="O1537" s="90">
        <f t="shared" si="1090"/>
        <v>0</v>
      </c>
      <c r="P1537" s="90">
        <f t="shared" si="1090"/>
        <v>0</v>
      </c>
      <c r="Q1537" s="90">
        <f t="shared" si="1090"/>
        <v>0</v>
      </c>
      <c r="R1537" s="90">
        <f t="shared" si="1090"/>
        <v>0</v>
      </c>
      <c r="S1537" s="90">
        <f t="shared" si="1090"/>
        <v>0</v>
      </c>
      <c r="T1537" s="90">
        <f t="shared" si="1090"/>
        <v>0</v>
      </c>
      <c r="U1537" s="90">
        <f t="shared" si="1090"/>
        <v>0</v>
      </c>
      <c r="V1537" s="90">
        <f t="shared" si="1090"/>
        <v>0</v>
      </c>
      <c r="W1537" s="90">
        <f t="shared" si="1090"/>
        <v>0</v>
      </c>
      <c r="X1537" s="90">
        <f t="shared" si="1090"/>
        <v>0</v>
      </c>
      <c r="Y1537" s="90">
        <f t="shared" si="1090"/>
        <v>0</v>
      </c>
      <c r="Z1537" s="90">
        <f t="shared" si="1090"/>
        <v>0</v>
      </c>
      <c r="AA1537" s="90">
        <f t="shared" si="1090"/>
        <v>0</v>
      </c>
      <c r="AB1537" s="90">
        <f t="shared" si="1090"/>
        <v>0</v>
      </c>
      <c r="AC1537" s="91">
        <f t="shared" si="1090"/>
        <v>0</v>
      </c>
      <c r="AE1537" s="476">
        <f t="shared" si="1071"/>
        <v>0</v>
      </c>
      <c r="AG1537" s="476">
        <f t="shared" si="1072"/>
        <v>0</v>
      </c>
      <c r="AI1537" s="476">
        <f t="shared" si="1073"/>
        <v>0</v>
      </c>
      <c r="AK1537" s="202"/>
    </row>
    <row r="1538" spans="4:37" ht="12.75" customHeight="1" outlineLevel="1">
      <c r="D1538" s="106" t="str">
        <f>'Line Items'!D980</f>
        <v>ME217 - EMU - Class 350/3 Angel - trailer car</v>
      </c>
      <c r="E1538" s="89"/>
      <c r="F1538" s="107" t="str">
        <f t="shared" si="1069"/>
        <v>£000</v>
      </c>
      <c r="G1538" s="90">
        <f t="shared" ref="G1538:AC1538" si="1091">G36*G1275</f>
        <v>0</v>
      </c>
      <c r="H1538" s="90">
        <f t="shared" si="1091"/>
        <v>0</v>
      </c>
      <c r="I1538" s="90">
        <f t="shared" si="1091"/>
        <v>0</v>
      </c>
      <c r="J1538" s="90">
        <f t="shared" si="1091"/>
        <v>0</v>
      </c>
      <c r="K1538" s="90">
        <f t="shared" si="1091"/>
        <v>0</v>
      </c>
      <c r="L1538" s="90">
        <f t="shared" si="1091"/>
        <v>0</v>
      </c>
      <c r="M1538" s="90">
        <f t="shared" si="1091"/>
        <v>0</v>
      </c>
      <c r="N1538" s="90">
        <f t="shared" si="1091"/>
        <v>0</v>
      </c>
      <c r="O1538" s="90">
        <f t="shared" si="1091"/>
        <v>0</v>
      </c>
      <c r="P1538" s="90">
        <f t="shared" si="1091"/>
        <v>0</v>
      </c>
      <c r="Q1538" s="90">
        <f t="shared" si="1091"/>
        <v>0</v>
      </c>
      <c r="R1538" s="90">
        <f t="shared" si="1091"/>
        <v>0</v>
      </c>
      <c r="S1538" s="90">
        <f t="shared" si="1091"/>
        <v>0</v>
      </c>
      <c r="T1538" s="90">
        <f t="shared" si="1091"/>
        <v>0</v>
      </c>
      <c r="U1538" s="90">
        <f t="shared" si="1091"/>
        <v>0</v>
      </c>
      <c r="V1538" s="90">
        <f t="shared" si="1091"/>
        <v>0</v>
      </c>
      <c r="W1538" s="90">
        <f t="shared" si="1091"/>
        <v>0</v>
      </c>
      <c r="X1538" s="90">
        <f t="shared" si="1091"/>
        <v>0</v>
      </c>
      <c r="Y1538" s="90">
        <f t="shared" si="1091"/>
        <v>0</v>
      </c>
      <c r="Z1538" s="90">
        <f t="shared" si="1091"/>
        <v>0</v>
      </c>
      <c r="AA1538" s="90">
        <f t="shared" si="1091"/>
        <v>0</v>
      </c>
      <c r="AB1538" s="90">
        <f t="shared" si="1091"/>
        <v>0</v>
      </c>
      <c r="AC1538" s="91">
        <f t="shared" si="1091"/>
        <v>0</v>
      </c>
      <c r="AE1538" s="476">
        <f t="shared" si="1071"/>
        <v>0</v>
      </c>
      <c r="AG1538" s="476">
        <f t="shared" si="1072"/>
        <v>0</v>
      </c>
      <c r="AI1538" s="476">
        <f t="shared" si="1073"/>
        <v>0</v>
      </c>
      <c r="AK1538" s="202"/>
    </row>
    <row r="1539" spans="4:37" ht="12.75" customHeight="1" outlineLevel="1">
      <c r="D1539" s="106" t="str">
        <f>'Line Items'!D981</f>
        <v>ME211 - EMU - Class 319 Porterbrook - motor car</v>
      </c>
      <c r="E1539" s="89"/>
      <c r="F1539" s="107" t="str">
        <f t="shared" si="1069"/>
        <v>£000</v>
      </c>
      <c r="G1539" s="90">
        <f t="shared" ref="G1539:AC1539" si="1092">G37*G1276</f>
        <v>0</v>
      </c>
      <c r="H1539" s="90">
        <f t="shared" si="1092"/>
        <v>0</v>
      </c>
      <c r="I1539" s="90">
        <f t="shared" si="1092"/>
        <v>0</v>
      </c>
      <c r="J1539" s="90">
        <f t="shared" si="1092"/>
        <v>0</v>
      </c>
      <c r="K1539" s="90">
        <f t="shared" si="1092"/>
        <v>0</v>
      </c>
      <c r="L1539" s="90">
        <f t="shared" si="1092"/>
        <v>0</v>
      </c>
      <c r="M1539" s="90">
        <f t="shared" si="1092"/>
        <v>0</v>
      </c>
      <c r="N1539" s="90">
        <f t="shared" si="1092"/>
        <v>0</v>
      </c>
      <c r="O1539" s="90">
        <f t="shared" si="1092"/>
        <v>0</v>
      </c>
      <c r="P1539" s="90">
        <f t="shared" si="1092"/>
        <v>0</v>
      </c>
      <c r="Q1539" s="90">
        <f t="shared" si="1092"/>
        <v>0</v>
      </c>
      <c r="R1539" s="90">
        <f t="shared" si="1092"/>
        <v>0</v>
      </c>
      <c r="S1539" s="90">
        <f t="shared" si="1092"/>
        <v>0</v>
      </c>
      <c r="T1539" s="90">
        <f t="shared" si="1092"/>
        <v>0</v>
      </c>
      <c r="U1539" s="90">
        <f t="shared" si="1092"/>
        <v>0</v>
      </c>
      <c r="V1539" s="90">
        <f t="shared" si="1092"/>
        <v>0</v>
      </c>
      <c r="W1539" s="90">
        <f t="shared" si="1092"/>
        <v>0</v>
      </c>
      <c r="X1539" s="90">
        <f t="shared" si="1092"/>
        <v>0</v>
      </c>
      <c r="Y1539" s="90">
        <f t="shared" si="1092"/>
        <v>0</v>
      </c>
      <c r="Z1539" s="90">
        <f t="shared" si="1092"/>
        <v>0</v>
      </c>
      <c r="AA1539" s="90">
        <f t="shared" si="1092"/>
        <v>0</v>
      </c>
      <c r="AB1539" s="90">
        <f t="shared" si="1092"/>
        <v>0</v>
      </c>
      <c r="AC1539" s="91">
        <f t="shared" si="1092"/>
        <v>0</v>
      </c>
      <c r="AE1539" s="476">
        <f t="shared" si="1071"/>
        <v>0</v>
      </c>
      <c r="AG1539" s="476">
        <f t="shared" si="1072"/>
        <v>0</v>
      </c>
      <c r="AI1539" s="476">
        <f t="shared" si="1073"/>
        <v>0</v>
      </c>
      <c r="AK1539" s="202"/>
    </row>
    <row r="1540" spans="4:37" ht="12.75" customHeight="1" outlineLevel="1">
      <c r="D1540" s="106" t="str">
        <f>'Line Items'!D982</f>
        <v>ME211 - EMU - Class 319 Porterbrook - trailer car</v>
      </c>
      <c r="E1540" s="89"/>
      <c r="F1540" s="107" t="str">
        <f t="shared" si="1069"/>
        <v>£000</v>
      </c>
      <c r="G1540" s="90">
        <f t="shared" ref="G1540:AC1540" si="1093">G38*G1277</f>
        <v>0</v>
      </c>
      <c r="H1540" s="90">
        <f t="shared" si="1093"/>
        <v>0</v>
      </c>
      <c r="I1540" s="90">
        <f t="shared" si="1093"/>
        <v>0</v>
      </c>
      <c r="J1540" s="90">
        <f t="shared" si="1093"/>
        <v>0</v>
      </c>
      <c r="K1540" s="90">
        <f t="shared" si="1093"/>
        <v>0</v>
      </c>
      <c r="L1540" s="90">
        <f t="shared" si="1093"/>
        <v>0</v>
      </c>
      <c r="M1540" s="90">
        <f t="shared" si="1093"/>
        <v>0</v>
      </c>
      <c r="N1540" s="90">
        <f t="shared" si="1093"/>
        <v>0</v>
      </c>
      <c r="O1540" s="90">
        <f t="shared" si="1093"/>
        <v>0</v>
      </c>
      <c r="P1540" s="90">
        <f t="shared" si="1093"/>
        <v>0</v>
      </c>
      <c r="Q1540" s="90">
        <f t="shared" si="1093"/>
        <v>0</v>
      </c>
      <c r="R1540" s="90">
        <f t="shared" si="1093"/>
        <v>0</v>
      </c>
      <c r="S1540" s="90">
        <f t="shared" si="1093"/>
        <v>0</v>
      </c>
      <c r="T1540" s="90">
        <f t="shared" si="1093"/>
        <v>0</v>
      </c>
      <c r="U1540" s="90">
        <f t="shared" si="1093"/>
        <v>0</v>
      </c>
      <c r="V1540" s="90">
        <f t="shared" si="1093"/>
        <v>0</v>
      </c>
      <c r="W1540" s="90">
        <f t="shared" si="1093"/>
        <v>0</v>
      </c>
      <c r="X1540" s="90">
        <f t="shared" si="1093"/>
        <v>0</v>
      </c>
      <c r="Y1540" s="90">
        <f t="shared" si="1093"/>
        <v>0</v>
      </c>
      <c r="Z1540" s="90">
        <f t="shared" si="1093"/>
        <v>0</v>
      </c>
      <c r="AA1540" s="90">
        <f t="shared" si="1093"/>
        <v>0</v>
      </c>
      <c r="AB1540" s="90">
        <f t="shared" si="1093"/>
        <v>0</v>
      </c>
      <c r="AC1540" s="91">
        <f t="shared" si="1093"/>
        <v>0</v>
      </c>
      <c r="AE1540" s="476">
        <f t="shared" si="1071"/>
        <v>0</v>
      </c>
      <c r="AG1540" s="476">
        <f t="shared" si="1072"/>
        <v>0</v>
      </c>
      <c r="AI1540" s="476">
        <f t="shared" si="1073"/>
        <v>0</v>
      </c>
      <c r="AK1540" s="202"/>
    </row>
    <row r="1541" spans="4:37" ht="12.75" customHeight="1" outlineLevel="1">
      <c r="D1541" s="106" t="str">
        <f>'Line Items'!D983</f>
        <v>[Rolling Stock - Vehicles Line 22]</v>
      </c>
      <c r="E1541" s="89"/>
      <c r="F1541" s="107" t="str">
        <f t="shared" si="1069"/>
        <v>£000</v>
      </c>
      <c r="G1541" s="90">
        <f t="shared" ref="G1541:AC1541" si="1094">G39*G1278</f>
        <v>0</v>
      </c>
      <c r="H1541" s="90">
        <f t="shared" si="1094"/>
        <v>0</v>
      </c>
      <c r="I1541" s="90">
        <f t="shared" si="1094"/>
        <v>0</v>
      </c>
      <c r="J1541" s="90">
        <f t="shared" si="1094"/>
        <v>0</v>
      </c>
      <c r="K1541" s="90">
        <f t="shared" si="1094"/>
        <v>0</v>
      </c>
      <c r="L1541" s="90">
        <f t="shared" si="1094"/>
        <v>0</v>
      </c>
      <c r="M1541" s="90">
        <f t="shared" si="1094"/>
        <v>0</v>
      </c>
      <c r="N1541" s="90">
        <f t="shared" si="1094"/>
        <v>0</v>
      </c>
      <c r="O1541" s="90">
        <f t="shared" si="1094"/>
        <v>0</v>
      </c>
      <c r="P1541" s="90">
        <f t="shared" si="1094"/>
        <v>0</v>
      </c>
      <c r="Q1541" s="90">
        <f t="shared" si="1094"/>
        <v>0</v>
      </c>
      <c r="R1541" s="90">
        <f t="shared" si="1094"/>
        <v>0</v>
      </c>
      <c r="S1541" s="90">
        <f t="shared" si="1094"/>
        <v>0</v>
      </c>
      <c r="T1541" s="90">
        <f t="shared" si="1094"/>
        <v>0</v>
      </c>
      <c r="U1541" s="90">
        <f t="shared" si="1094"/>
        <v>0</v>
      </c>
      <c r="V1541" s="90">
        <f t="shared" si="1094"/>
        <v>0</v>
      </c>
      <c r="W1541" s="90">
        <f t="shared" si="1094"/>
        <v>0</v>
      </c>
      <c r="X1541" s="90">
        <f t="shared" si="1094"/>
        <v>0</v>
      </c>
      <c r="Y1541" s="90">
        <f t="shared" si="1094"/>
        <v>0</v>
      </c>
      <c r="Z1541" s="90">
        <f t="shared" si="1094"/>
        <v>0</v>
      </c>
      <c r="AA1541" s="90">
        <f t="shared" si="1094"/>
        <v>0</v>
      </c>
      <c r="AB1541" s="90">
        <f t="shared" si="1094"/>
        <v>0</v>
      </c>
      <c r="AC1541" s="91">
        <f t="shared" si="1094"/>
        <v>0</v>
      </c>
      <c r="AE1541" s="476">
        <f t="shared" si="1071"/>
        <v>0</v>
      </c>
      <c r="AG1541" s="476">
        <f t="shared" si="1072"/>
        <v>0</v>
      </c>
      <c r="AI1541" s="476">
        <f t="shared" si="1073"/>
        <v>0</v>
      </c>
      <c r="AK1541" s="202"/>
    </row>
    <row r="1542" spans="4:37" ht="12.75" customHeight="1" outlineLevel="1">
      <c r="D1542" s="106" t="str">
        <f>'Line Items'!D984</f>
        <v>[Rolling Stock - Vehicles Line 23]</v>
      </c>
      <c r="E1542" s="89"/>
      <c r="F1542" s="107" t="str">
        <f t="shared" si="1069"/>
        <v>£000</v>
      </c>
      <c r="G1542" s="90">
        <f t="shared" ref="G1542:AC1542" si="1095">G40*G1279</f>
        <v>0</v>
      </c>
      <c r="H1542" s="90">
        <f t="shared" si="1095"/>
        <v>0</v>
      </c>
      <c r="I1542" s="90">
        <f t="shared" si="1095"/>
        <v>0</v>
      </c>
      <c r="J1542" s="90">
        <f t="shared" si="1095"/>
        <v>0</v>
      </c>
      <c r="K1542" s="90">
        <f t="shared" si="1095"/>
        <v>0</v>
      </c>
      <c r="L1542" s="90">
        <f t="shared" si="1095"/>
        <v>0</v>
      </c>
      <c r="M1542" s="90">
        <f t="shared" si="1095"/>
        <v>0</v>
      </c>
      <c r="N1542" s="90">
        <f t="shared" si="1095"/>
        <v>0</v>
      </c>
      <c r="O1542" s="90">
        <f t="shared" si="1095"/>
        <v>0</v>
      </c>
      <c r="P1542" s="90">
        <f t="shared" si="1095"/>
        <v>0</v>
      </c>
      <c r="Q1542" s="90">
        <f t="shared" si="1095"/>
        <v>0</v>
      </c>
      <c r="R1542" s="90">
        <f t="shared" si="1095"/>
        <v>0</v>
      </c>
      <c r="S1542" s="90">
        <f t="shared" si="1095"/>
        <v>0</v>
      </c>
      <c r="T1542" s="90">
        <f t="shared" si="1095"/>
        <v>0</v>
      </c>
      <c r="U1542" s="90">
        <f t="shared" si="1095"/>
        <v>0</v>
      </c>
      <c r="V1542" s="90">
        <f t="shared" si="1095"/>
        <v>0</v>
      </c>
      <c r="W1542" s="90">
        <f t="shared" si="1095"/>
        <v>0</v>
      </c>
      <c r="X1542" s="90">
        <f t="shared" si="1095"/>
        <v>0</v>
      </c>
      <c r="Y1542" s="90">
        <f t="shared" si="1095"/>
        <v>0</v>
      </c>
      <c r="Z1542" s="90">
        <f t="shared" si="1095"/>
        <v>0</v>
      </c>
      <c r="AA1542" s="90">
        <f t="shared" si="1095"/>
        <v>0</v>
      </c>
      <c r="AB1542" s="90">
        <f t="shared" si="1095"/>
        <v>0</v>
      </c>
      <c r="AC1542" s="91">
        <f t="shared" si="1095"/>
        <v>0</v>
      </c>
      <c r="AE1542" s="476">
        <f t="shared" si="1071"/>
        <v>0</v>
      </c>
      <c r="AG1542" s="476">
        <f t="shared" si="1072"/>
        <v>0</v>
      </c>
      <c r="AI1542" s="476">
        <f t="shared" si="1073"/>
        <v>0</v>
      </c>
      <c r="AK1542" s="202"/>
    </row>
    <row r="1543" spans="4:37" ht="12.75" customHeight="1" outlineLevel="1">
      <c r="D1543" s="106" t="str">
        <f>'Line Items'!D985</f>
        <v>[Rolling Stock - Vehicles Line 24]</v>
      </c>
      <c r="E1543" s="89"/>
      <c r="F1543" s="107" t="str">
        <f t="shared" si="1069"/>
        <v>£000</v>
      </c>
      <c r="G1543" s="90">
        <f t="shared" ref="G1543:AC1543" si="1096">G41*G1280</f>
        <v>0</v>
      </c>
      <c r="H1543" s="90">
        <f t="shared" si="1096"/>
        <v>0</v>
      </c>
      <c r="I1543" s="90">
        <f t="shared" si="1096"/>
        <v>0</v>
      </c>
      <c r="J1543" s="90">
        <f t="shared" si="1096"/>
        <v>0</v>
      </c>
      <c r="K1543" s="90">
        <f t="shared" si="1096"/>
        <v>0</v>
      </c>
      <c r="L1543" s="90">
        <f t="shared" si="1096"/>
        <v>0</v>
      </c>
      <c r="M1543" s="90">
        <f t="shared" si="1096"/>
        <v>0</v>
      </c>
      <c r="N1543" s="90">
        <f t="shared" si="1096"/>
        <v>0</v>
      </c>
      <c r="O1543" s="90">
        <f t="shared" si="1096"/>
        <v>0</v>
      </c>
      <c r="P1543" s="90">
        <f t="shared" si="1096"/>
        <v>0</v>
      </c>
      <c r="Q1543" s="90">
        <f t="shared" si="1096"/>
        <v>0</v>
      </c>
      <c r="R1543" s="90">
        <f t="shared" si="1096"/>
        <v>0</v>
      </c>
      <c r="S1543" s="90">
        <f t="shared" si="1096"/>
        <v>0</v>
      </c>
      <c r="T1543" s="90">
        <f t="shared" si="1096"/>
        <v>0</v>
      </c>
      <c r="U1543" s="90">
        <f t="shared" si="1096"/>
        <v>0</v>
      </c>
      <c r="V1543" s="90">
        <f t="shared" si="1096"/>
        <v>0</v>
      </c>
      <c r="W1543" s="90">
        <f t="shared" si="1096"/>
        <v>0</v>
      </c>
      <c r="X1543" s="90">
        <f t="shared" si="1096"/>
        <v>0</v>
      </c>
      <c r="Y1543" s="90">
        <f t="shared" si="1096"/>
        <v>0</v>
      </c>
      <c r="Z1543" s="90">
        <f t="shared" si="1096"/>
        <v>0</v>
      </c>
      <c r="AA1543" s="90">
        <f t="shared" si="1096"/>
        <v>0</v>
      </c>
      <c r="AB1543" s="90">
        <f t="shared" si="1096"/>
        <v>0</v>
      </c>
      <c r="AC1543" s="91">
        <f t="shared" si="1096"/>
        <v>0</v>
      </c>
      <c r="AE1543" s="476">
        <f t="shared" si="1071"/>
        <v>0</v>
      </c>
      <c r="AG1543" s="476">
        <f t="shared" si="1072"/>
        <v>0</v>
      </c>
      <c r="AI1543" s="476">
        <f t="shared" si="1073"/>
        <v>0</v>
      </c>
      <c r="AK1543" s="202"/>
    </row>
    <row r="1544" spans="4:37" ht="12.75" customHeight="1" outlineLevel="1">
      <c r="D1544" s="106" t="str">
        <f>'Line Items'!D986</f>
        <v>[Rolling Stock - Vehicles Line 25]</v>
      </c>
      <c r="E1544" s="89"/>
      <c r="F1544" s="107" t="str">
        <f t="shared" si="1069"/>
        <v>£000</v>
      </c>
      <c r="G1544" s="90">
        <f t="shared" ref="G1544:AC1544" si="1097">G42*G1281</f>
        <v>0</v>
      </c>
      <c r="H1544" s="90">
        <f t="shared" si="1097"/>
        <v>0</v>
      </c>
      <c r="I1544" s="90">
        <f t="shared" si="1097"/>
        <v>0</v>
      </c>
      <c r="J1544" s="90">
        <f t="shared" si="1097"/>
        <v>0</v>
      </c>
      <c r="K1544" s="90">
        <f t="shared" si="1097"/>
        <v>0</v>
      </c>
      <c r="L1544" s="90">
        <f t="shared" si="1097"/>
        <v>0</v>
      </c>
      <c r="M1544" s="90">
        <f t="shared" si="1097"/>
        <v>0</v>
      </c>
      <c r="N1544" s="90">
        <f t="shared" si="1097"/>
        <v>0</v>
      </c>
      <c r="O1544" s="90">
        <f t="shared" si="1097"/>
        <v>0</v>
      </c>
      <c r="P1544" s="90">
        <f t="shared" si="1097"/>
        <v>0</v>
      </c>
      <c r="Q1544" s="90">
        <f t="shared" si="1097"/>
        <v>0</v>
      </c>
      <c r="R1544" s="90">
        <f t="shared" si="1097"/>
        <v>0</v>
      </c>
      <c r="S1544" s="90">
        <f t="shared" si="1097"/>
        <v>0</v>
      </c>
      <c r="T1544" s="90">
        <f t="shared" si="1097"/>
        <v>0</v>
      </c>
      <c r="U1544" s="90">
        <f t="shared" si="1097"/>
        <v>0</v>
      </c>
      <c r="V1544" s="90">
        <f t="shared" si="1097"/>
        <v>0</v>
      </c>
      <c r="W1544" s="90">
        <f t="shared" si="1097"/>
        <v>0</v>
      </c>
      <c r="X1544" s="90">
        <f t="shared" si="1097"/>
        <v>0</v>
      </c>
      <c r="Y1544" s="90">
        <f t="shared" si="1097"/>
        <v>0</v>
      </c>
      <c r="Z1544" s="90">
        <f t="shared" si="1097"/>
        <v>0</v>
      </c>
      <c r="AA1544" s="90">
        <f t="shared" si="1097"/>
        <v>0</v>
      </c>
      <c r="AB1544" s="90">
        <f t="shared" si="1097"/>
        <v>0</v>
      </c>
      <c r="AC1544" s="91">
        <f t="shared" si="1097"/>
        <v>0</v>
      </c>
      <c r="AE1544" s="476">
        <f t="shared" si="1071"/>
        <v>0</v>
      </c>
      <c r="AG1544" s="476">
        <f t="shared" si="1072"/>
        <v>0</v>
      </c>
      <c r="AI1544" s="476">
        <f t="shared" si="1073"/>
        <v>0</v>
      </c>
      <c r="AK1544" s="202"/>
    </row>
    <row r="1545" spans="4:37" ht="12.75" customHeight="1" outlineLevel="1">
      <c r="D1545" s="106" t="str">
        <f>'Line Items'!D987</f>
        <v>[Rolling Stock - Vehicles Line 26]</v>
      </c>
      <c r="E1545" s="89"/>
      <c r="F1545" s="107" t="str">
        <f t="shared" si="1069"/>
        <v>£000</v>
      </c>
      <c r="G1545" s="90">
        <f t="shared" ref="G1545:AC1545" si="1098">G43*G1282</f>
        <v>0</v>
      </c>
      <c r="H1545" s="90">
        <f t="shared" si="1098"/>
        <v>0</v>
      </c>
      <c r="I1545" s="90">
        <f t="shared" si="1098"/>
        <v>0</v>
      </c>
      <c r="J1545" s="90">
        <f t="shared" si="1098"/>
        <v>0</v>
      </c>
      <c r="K1545" s="90">
        <f t="shared" si="1098"/>
        <v>0</v>
      </c>
      <c r="L1545" s="90">
        <f t="shared" si="1098"/>
        <v>0</v>
      </c>
      <c r="M1545" s="90">
        <f t="shared" si="1098"/>
        <v>0</v>
      </c>
      <c r="N1545" s="90">
        <f t="shared" si="1098"/>
        <v>0</v>
      </c>
      <c r="O1545" s="90">
        <f t="shared" si="1098"/>
        <v>0</v>
      </c>
      <c r="P1545" s="90">
        <f t="shared" si="1098"/>
        <v>0</v>
      </c>
      <c r="Q1545" s="90">
        <f t="shared" si="1098"/>
        <v>0</v>
      </c>
      <c r="R1545" s="90">
        <f t="shared" si="1098"/>
        <v>0</v>
      </c>
      <c r="S1545" s="90">
        <f t="shared" si="1098"/>
        <v>0</v>
      </c>
      <c r="T1545" s="90">
        <f t="shared" si="1098"/>
        <v>0</v>
      </c>
      <c r="U1545" s="90">
        <f t="shared" si="1098"/>
        <v>0</v>
      </c>
      <c r="V1545" s="90">
        <f t="shared" si="1098"/>
        <v>0</v>
      </c>
      <c r="W1545" s="90">
        <f t="shared" si="1098"/>
        <v>0</v>
      </c>
      <c r="X1545" s="90">
        <f t="shared" si="1098"/>
        <v>0</v>
      </c>
      <c r="Y1545" s="90">
        <f t="shared" si="1098"/>
        <v>0</v>
      </c>
      <c r="Z1545" s="90">
        <f t="shared" si="1098"/>
        <v>0</v>
      </c>
      <c r="AA1545" s="90">
        <f t="shared" si="1098"/>
        <v>0</v>
      </c>
      <c r="AB1545" s="90">
        <f t="shared" si="1098"/>
        <v>0</v>
      </c>
      <c r="AC1545" s="91">
        <f t="shared" si="1098"/>
        <v>0</v>
      </c>
      <c r="AE1545" s="476">
        <f t="shared" si="1071"/>
        <v>0</v>
      </c>
      <c r="AG1545" s="476">
        <f t="shared" si="1072"/>
        <v>0</v>
      </c>
      <c r="AI1545" s="476">
        <f t="shared" si="1073"/>
        <v>0</v>
      </c>
      <c r="AK1545" s="202"/>
    </row>
    <row r="1546" spans="4:37" ht="12.75" customHeight="1" outlineLevel="1">
      <c r="D1546" s="106" t="str">
        <f>'Line Items'!D988</f>
        <v>[Rolling Stock - Vehicles Line 27]</v>
      </c>
      <c r="E1546" s="89"/>
      <c r="F1546" s="107" t="str">
        <f t="shared" si="1069"/>
        <v>£000</v>
      </c>
      <c r="G1546" s="90">
        <f t="shared" ref="G1546:AC1546" si="1099">G44*G1283</f>
        <v>0</v>
      </c>
      <c r="H1546" s="90">
        <f t="shared" si="1099"/>
        <v>0</v>
      </c>
      <c r="I1546" s="90">
        <f t="shared" si="1099"/>
        <v>0</v>
      </c>
      <c r="J1546" s="90">
        <f t="shared" si="1099"/>
        <v>0</v>
      </c>
      <c r="K1546" s="90">
        <f t="shared" si="1099"/>
        <v>0</v>
      </c>
      <c r="L1546" s="90">
        <f t="shared" si="1099"/>
        <v>0</v>
      </c>
      <c r="M1546" s="90">
        <f t="shared" si="1099"/>
        <v>0</v>
      </c>
      <c r="N1546" s="90">
        <f t="shared" si="1099"/>
        <v>0</v>
      </c>
      <c r="O1546" s="90">
        <f t="shared" si="1099"/>
        <v>0</v>
      </c>
      <c r="P1546" s="90">
        <f t="shared" si="1099"/>
        <v>0</v>
      </c>
      <c r="Q1546" s="90">
        <f t="shared" si="1099"/>
        <v>0</v>
      </c>
      <c r="R1546" s="90">
        <f t="shared" si="1099"/>
        <v>0</v>
      </c>
      <c r="S1546" s="90">
        <f t="shared" si="1099"/>
        <v>0</v>
      </c>
      <c r="T1546" s="90">
        <f t="shared" si="1099"/>
        <v>0</v>
      </c>
      <c r="U1546" s="90">
        <f t="shared" si="1099"/>
        <v>0</v>
      </c>
      <c r="V1546" s="90">
        <f t="shared" si="1099"/>
        <v>0</v>
      </c>
      <c r="W1546" s="90">
        <f t="shared" si="1099"/>
        <v>0</v>
      </c>
      <c r="X1546" s="90">
        <f t="shared" si="1099"/>
        <v>0</v>
      </c>
      <c r="Y1546" s="90">
        <f t="shared" si="1099"/>
        <v>0</v>
      </c>
      <c r="Z1546" s="90">
        <f t="shared" si="1099"/>
        <v>0</v>
      </c>
      <c r="AA1546" s="90">
        <f t="shared" si="1099"/>
        <v>0</v>
      </c>
      <c r="AB1546" s="90">
        <f t="shared" si="1099"/>
        <v>0</v>
      </c>
      <c r="AC1546" s="91">
        <f t="shared" si="1099"/>
        <v>0</v>
      </c>
      <c r="AE1546" s="476">
        <f t="shared" si="1071"/>
        <v>0</v>
      </c>
      <c r="AG1546" s="476">
        <f t="shared" si="1072"/>
        <v>0</v>
      </c>
      <c r="AI1546" s="476">
        <f t="shared" si="1073"/>
        <v>0</v>
      </c>
      <c r="AK1546" s="202"/>
    </row>
    <row r="1547" spans="4:37" ht="12.75" customHeight="1" outlineLevel="1">
      <c r="D1547" s="106" t="str">
        <f>'Line Items'!D989</f>
        <v>[Rolling Stock - Vehicles Line 28]</v>
      </c>
      <c r="E1547" s="89"/>
      <c r="F1547" s="107" t="str">
        <f t="shared" si="1069"/>
        <v>£000</v>
      </c>
      <c r="G1547" s="90">
        <f t="shared" ref="G1547:AC1547" si="1100">G45*G1284</f>
        <v>0</v>
      </c>
      <c r="H1547" s="90">
        <f t="shared" si="1100"/>
        <v>0</v>
      </c>
      <c r="I1547" s="90">
        <f t="shared" si="1100"/>
        <v>0</v>
      </c>
      <c r="J1547" s="90">
        <f t="shared" si="1100"/>
        <v>0</v>
      </c>
      <c r="K1547" s="90">
        <f t="shared" si="1100"/>
        <v>0</v>
      </c>
      <c r="L1547" s="90">
        <f t="shared" si="1100"/>
        <v>0</v>
      </c>
      <c r="M1547" s="90">
        <f t="shared" si="1100"/>
        <v>0</v>
      </c>
      <c r="N1547" s="90">
        <f t="shared" si="1100"/>
        <v>0</v>
      </c>
      <c r="O1547" s="90">
        <f t="shared" si="1100"/>
        <v>0</v>
      </c>
      <c r="P1547" s="90">
        <f t="shared" si="1100"/>
        <v>0</v>
      </c>
      <c r="Q1547" s="90">
        <f t="shared" si="1100"/>
        <v>0</v>
      </c>
      <c r="R1547" s="90">
        <f t="shared" si="1100"/>
        <v>0</v>
      </c>
      <c r="S1547" s="90">
        <f t="shared" si="1100"/>
        <v>0</v>
      </c>
      <c r="T1547" s="90">
        <f t="shared" si="1100"/>
        <v>0</v>
      </c>
      <c r="U1547" s="90">
        <f t="shared" si="1100"/>
        <v>0</v>
      </c>
      <c r="V1547" s="90">
        <f t="shared" si="1100"/>
        <v>0</v>
      </c>
      <c r="W1547" s="90">
        <f t="shared" si="1100"/>
        <v>0</v>
      </c>
      <c r="X1547" s="90">
        <f t="shared" si="1100"/>
        <v>0</v>
      </c>
      <c r="Y1547" s="90">
        <f t="shared" si="1100"/>
        <v>0</v>
      </c>
      <c r="Z1547" s="90">
        <f t="shared" si="1100"/>
        <v>0</v>
      </c>
      <c r="AA1547" s="90">
        <f t="shared" si="1100"/>
        <v>0</v>
      </c>
      <c r="AB1547" s="90">
        <f t="shared" si="1100"/>
        <v>0</v>
      </c>
      <c r="AC1547" s="91">
        <f t="shared" si="1100"/>
        <v>0</v>
      </c>
      <c r="AE1547" s="476">
        <f t="shared" si="1071"/>
        <v>0</v>
      </c>
      <c r="AG1547" s="476">
        <f t="shared" si="1072"/>
        <v>0</v>
      </c>
      <c r="AI1547" s="476">
        <f t="shared" si="1073"/>
        <v>0</v>
      </c>
      <c r="AK1547" s="202"/>
    </row>
    <row r="1548" spans="4:37" ht="12.75" customHeight="1" outlineLevel="1">
      <c r="D1548" s="106" t="str">
        <f>'Line Items'!D990</f>
        <v>[Rolling Stock - Vehicles Line 29]</v>
      </c>
      <c r="E1548" s="89"/>
      <c r="F1548" s="107" t="str">
        <f t="shared" si="1069"/>
        <v>£000</v>
      </c>
      <c r="G1548" s="90">
        <f t="shared" ref="G1548:AC1548" si="1101">G46*G1285</f>
        <v>0</v>
      </c>
      <c r="H1548" s="90">
        <f t="shared" si="1101"/>
        <v>0</v>
      </c>
      <c r="I1548" s="90">
        <f t="shared" si="1101"/>
        <v>0</v>
      </c>
      <c r="J1548" s="90">
        <f t="shared" si="1101"/>
        <v>0</v>
      </c>
      <c r="K1548" s="90">
        <f t="shared" si="1101"/>
        <v>0</v>
      </c>
      <c r="L1548" s="90">
        <f t="shared" si="1101"/>
        <v>0</v>
      </c>
      <c r="M1548" s="90">
        <f t="shared" si="1101"/>
        <v>0</v>
      </c>
      <c r="N1548" s="90">
        <f t="shared" si="1101"/>
        <v>0</v>
      </c>
      <c r="O1548" s="90">
        <f t="shared" si="1101"/>
        <v>0</v>
      </c>
      <c r="P1548" s="90">
        <f t="shared" si="1101"/>
        <v>0</v>
      </c>
      <c r="Q1548" s="90">
        <f t="shared" si="1101"/>
        <v>0</v>
      </c>
      <c r="R1548" s="90">
        <f t="shared" si="1101"/>
        <v>0</v>
      </c>
      <c r="S1548" s="90">
        <f t="shared" si="1101"/>
        <v>0</v>
      </c>
      <c r="T1548" s="90">
        <f t="shared" si="1101"/>
        <v>0</v>
      </c>
      <c r="U1548" s="90">
        <f t="shared" si="1101"/>
        <v>0</v>
      </c>
      <c r="V1548" s="90">
        <f t="shared" si="1101"/>
        <v>0</v>
      </c>
      <c r="W1548" s="90">
        <f t="shared" si="1101"/>
        <v>0</v>
      </c>
      <c r="X1548" s="90">
        <f t="shared" si="1101"/>
        <v>0</v>
      </c>
      <c r="Y1548" s="90">
        <f t="shared" si="1101"/>
        <v>0</v>
      </c>
      <c r="Z1548" s="90">
        <f t="shared" si="1101"/>
        <v>0</v>
      </c>
      <c r="AA1548" s="90">
        <f t="shared" si="1101"/>
        <v>0</v>
      </c>
      <c r="AB1548" s="90">
        <f t="shared" si="1101"/>
        <v>0</v>
      </c>
      <c r="AC1548" s="91">
        <f t="shared" si="1101"/>
        <v>0</v>
      </c>
      <c r="AE1548" s="476">
        <f t="shared" si="1071"/>
        <v>0</v>
      </c>
      <c r="AG1548" s="476">
        <f t="shared" si="1072"/>
        <v>0</v>
      </c>
      <c r="AI1548" s="476">
        <f t="shared" si="1073"/>
        <v>0</v>
      </c>
      <c r="AK1548" s="202"/>
    </row>
    <row r="1549" spans="4:37" ht="12.75" customHeight="1" outlineLevel="1">
      <c r="D1549" s="106" t="str">
        <f>'Line Items'!D991</f>
        <v>[Rolling Stock - Vehicles Line 30]</v>
      </c>
      <c r="E1549" s="89"/>
      <c r="F1549" s="107" t="str">
        <f t="shared" si="1069"/>
        <v>£000</v>
      </c>
      <c r="G1549" s="90">
        <f t="shared" ref="G1549:AC1549" si="1102">G47*G1286</f>
        <v>0</v>
      </c>
      <c r="H1549" s="90">
        <f t="shared" si="1102"/>
        <v>0</v>
      </c>
      <c r="I1549" s="90">
        <f t="shared" si="1102"/>
        <v>0</v>
      </c>
      <c r="J1549" s="90">
        <f t="shared" si="1102"/>
        <v>0</v>
      </c>
      <c r="K1549" s="90">
        <f t="shared" si="1102"/>
        <v>0</v>
      </c>
      <c r="L1549" s="90">
        <f t="shared" si="1102"/>
        <v>0</v>
      </c>
      <c r="M1549" s="90">
        <f t="shared" si="1102"/>
        <v>0</v>
      </c>
      <c r="N1549" s="90">
        <f t="shared" si="1102"/>
        <v>0</v>
      </c>
      <c r="O1549" s="90">
        <f t="shared" si="1102"/>
        <v>0</v>
      </c>
      <c r="P1549" s="90">
        <f t="shared" si="1102"/>
        <v>0</v>
      </c>
      <c r="Q1549" s="90">
        <f t="shared" si="1102"/>
        <v>0</v>
      </c>
      <c r="R1549" s="90">
        <f t="shared" si="1102"/>
        <v>0</v>
      </c>
      <c r="S1549" s="90">
        <f t="shared" si="1102"/>
        <v>0</v>
      </c>
      <c r="T1549" s="90">
        <f t="shared" si="1102"/>
        <v>0</v>
      </c>
      <c r="U1549" s="90">
        <f t="shared" si="1102"/>
        <v>0</v>
      </c>
      <c r="V1549" s="90">
        <f t="shared" si="1102"/>
        <v>0</v>
      </c>
      <c r="W1549" s="90">
        <f t="shared" si="1102"/>
        <v>0</v>
      </c>
      <c r="X1549" s="90">
        <f t="shared" si="1102"/>
        <v>0</v>
      </c>
      <c r="Y1549" s="90">
        <f t="shared" si="1102"/>
        <v>0</v>
      </c>
      <c r="Z1549" s="90">
        <f t="shared" si="1102"/>
        <v>0</v>
      </c>
      <c r="AA1549" s="90">
        <f t="shared" si="1102"/>
        <v>0</v>
      </c>
      <c r="AB1549" s="90">
        <f t="shared" si="1102"/>
        <v>0</v>
      </c>
      <c r="AC1549" s="91">
        <f t="shared" si="1102"/>
        <v>0</v>
      </c>
      <c r="AE1549" s="476">
        <f t="shared" si="1071"/>
        <v>0</v>
      </c>
      <c r="AG1549" s="476">
        <f t="shared" si="1072"/>
        <v>0</v>
      </c>
      <c r="AI1549" s="476">
        <f t="shared" si="1073"/>
        <v>0</v>
      </c>
      <c r="AK1549" s="202"/>
    </row>
    <row r="1550" spans="4:37" ht="12.75" customHeight="1" outlineLevel="1">
      <c r="D1550" s="106" t="str">
        <f>'Line Items'!D992</f>
        <v>[Rolling Stock - Vehicles Line 31]</v>
      </c>
      <c r="E1550" s="89"/>
      <c r="F1550" s="107" t="str">
        <f t="shared" si="1069"/>
        <v>£000</v>
      </c>
      <c r="G1550" s="90">
        <f t="shared" ref="G1550:AC1550" si="1103">G48*G1287</f>
        <v>0</v>
      </c>
      <c r="H1550" s="90">
        <f t="shared" si="1103"/>
        <v>0</v>
      </c>
      <c r="I1550" s="90">
        <f t="shared" si="1103"/>
        <v>0</v>
      </c>
      <c r="J1550" s="90">
        <f t="shared" si="1103"/>
        <v>0</v>
      </c>
      <c r="K1550" s="90">
        <f t="shared" si="1103"/>
        <v>0</v>
      </c>
      <c r="L1550" s="90">
        <f t="shared" si="1103"/>
        <v>0</v>
      </c>
      <c r="M1550" s="90">
        <f t="shared" si="1103"/>
        <v>0</v>
      </c>
      <c r="N1550" s="90">
        <f t="shared" si="1103"/>
        <v>0</v>
      </c>
      <c r="O1550" s="90">
        <f t="shared" si="1103"/>
        <v>0</v>
      </c>
      <c r="P1550" s="90">
        <f t="shared" si="1103"/>
        <v>0</v>
      </c>
      <c r="Q1550" s="90">
        <f t="shared" si="1103"/>
        <v>0</v>
      </c>
      <c r="R1550" s="90">
        <f t="shared" si="1103"/>
        <v>0</v>
      </c>
      <c r="S1550" s="90">
        <f t="shared" si="1103"/>
        <v>0</v>
      </c>
      <c r="T1550" s="90">
        <f t="shared" si="1103"/>
        <v>0</v>
      </c>
      <c r="U1550" s="90">
        <f t="shared" si="1103"/>
        <v>0</v>
      </c>
      <c r="V1550" s="90">
        <f t="shared" si="1103"/>
        <v>0</v>
      </c>
      <c r="W1550" s="90">
        <f t="shared" si="1103"/>
        <v>0</v>
      </c>
      <c r="X1550" s="90">
        <f t="shared" si="1103"/>
        <v>0</v>
      </c>
      <c r="Y1550" s="90">
        <f t="shared" si="1103"/>
        <v>0</v>
      </c>
      <c r="Z1550" s="90">
        <f t="shared" si="1103"/>
        <v>0</v>
      </c>
      <c r="AA1550" s="90">
        <f t="shared" si="1103"/>
        <v>0</v>
      </c>
      <c r="AB1550" s="90">
        <f t="shared" si="1103"/>
        <v>0</v>
      </c>
      <c r="AC1550" s="91">
        <f t="shared" si="1103"/>
        <v>0</v>
      </c>
      <c r="AE1550" s="476">
        <f t="shared" si="1071"/>
        <v>0</v>
      </c>
      <c r="AG1550" s="476">
        <f t="shared" si="1072"/>
        <v>0</v>
      </c>
      <c r="AI1550" s="476">
        <f t="shared" si="1073"/>
        <v>0</v>
      </c>
      <c r="AK1550" s="202"/>
    </row>
    <row r="1551" spans="4:37" ht="12.75" customHeight="1" outlineLevel="1">
      <c r="D1551" s="106" t="str">
        <f>'Line Items'!D993</f>
        <v>[Rolling Stock - Vehicles Line 32]</v>
      </c>
      <c r="E1551" s="89"/>
      <c r="F1551" s="107" t="str">
        <f t="shared" si="1069"/>
        <v>£000</v>
      </c>
      <c r="G1551" s="90">
        <f t="shared" ref="G1551:AC1551" si="1104">G49*G1288</f>
        <v>0</v>
      </c>
      <c r="H1551" s="90">
        <f t="shared" si="1104"/>
        <v>0</v>
      </c>
      <c r="I1551" s="90">
        <f t="shared" si="1104"/>
        <v>0</v>
      </c>
      <c r="J1551" s="90">
        <f t="shared" si="1104"/>
        <v>0</v>
      </c>
      <c r="K1551" s="90">
        <f t="shared" si="1104"/>
        <v>0</v>
      </c>
      <c r="L1551" s="90">
        <f t="shared" si="1104"/>
        <v>0</v>
      </c>
      <c r="M1551" s="90">
        <f t="shared" si="1104"/>
        <v>0</v>
      </c>
      <c r="N1551" s="90">
        <f t="shared" si="1104"/>
        <v>0</v>
      </c>
      <c r="O1551" s="90">
        <f t="shared" si="1104"/>
        <v>0</v>
      </c>
      <c r="P1551" s="90">
        <f t="shared" si="1104"/>
        <v>0</v>
      </c>
      <c r="Q1551" s="90">
        <f t="shared" si="1104"/>
        <v>0</v>
      </c>
      <c r="R1551" s="90">
        <f t="shared" si="1104"/>
        <v>0</v>
      </c>
      <c r="S1551" s="90">
        <f t="shared" si="1104"/>
        <v>0</v>
      </c>
      <c r="T1551" s="90">
        <f t="shared" si="1104"/>
        <v>0</v>
      </c>
      <c r="U1551" s="90">
        <f t="shared" si="1104"/>
        <v>0</v>
      </c>
      <c r="V1551" s="90">
        <f t="shared" si="1104"/>
        <v>0</v>
      </c>
      <c r="W1551" s="90">
        <f t="shared" si="1104"/>
        <v>0</v>
      </c>
      <c r="X1551" s="90">
        <f t="shared" si="1104"/>
        <v>0</v>
      </c>
      <c r="Y1551" s="90">
        <f t="shared" si="1104"/>
        <v>0</v>
      </c>
      <c r="Z1551" s="90">
        <f t="shared" si="1104"/>
        <v>0</v>
      </c>
      <c r="AA1551" s="90">
        <f t="shared" si="1104"/>
        <v>0</v>
      </c>
      <c r="AB1551" s="90">
        <f t="shared" si="1104"/>
        <v>0</v>
      </c>
      <c r="AC1551" s="91">
        <f t="shared" si="1104"/>
        <v>0</v>
      </c>
      <c r="AE1551" s="476">
        <f t="shared" si="1071"/>
        <v>0</v>
      </c>
      <c r="AG1551" s="476">
        <f t="shared" si="1072"/>
        <v>0</v>
      </c>
      <c r="AI1551" s="476">
        <f t="shared" si="1073"/>
        <v>0</v>
      </c>
      <c r="AK1551" s="202"/>
    </row>
    <row r="1552" spans="4:37" ht="12.75" customHeight="1" outlineLevel="1">
      <c r="D1552" s="106" t="str">
        <f>'Line Items'!D994</f>
        <v>[Rolling Stock - Vehicles Line 33]</v>
      </c>
      <c r="E1552" s="89"/>
      <c r="F1552" s="107" t="str">
        <f t="shared" ref="F1552:F1578" si="1105">F1487</f>
        <v>£000</v>
      </c>
      <c r="G1552" s="90">
        <f t="shared" ref="G1552:AC1552" si="1106">G50*G1289</f>
        <v>0</v>
      </c>
      <c r="H1552" s="90">
        <f t="shared" si="1106"/>
        <v>0</v>
      </c>
      <c r="I1552" s="90">
        <f t="shared" si="1106"/>
        <v>0</v>
      </c>
      <c r="J1552" s="90">
        <f t="shared" si="1106"/>
        <v>0</v>
      </c>
      <c r="K1552" s="90">
        <f t="shared" si="1106"/>
        <v>0</v>
      </c>
      <c r="L1552" s="90">
        <f t="shared" si="1106"/>
        <v>0</v>
      </c>
      <c r="M1552" s="90">
        <f t="shared" si="1106"/>
        <v>0</v>
      </c>
      <c r="N1552" s="90">
        <f t="shared" si="1106"/>
        <v>0</v>
      </c>
      <c r="O1552" s="90">
        <f t="shared" si="1106"/>
        <v>0</v>
      </c>
      <c r="P1552" s="90">
        <f t="shared" si="1106"/>
        <v>0</v>
      </c>
      <c r="Q1552" s="90">
        <f t="shared" si="1106"/>
        <v>0</v>
      </c>
      <c r="R1552" s="90">
        <f t="shared" si="1106"/>
        <v>0</v>
      </c>
      <c r="S1552" s="90">
        <f t="shared" si="1106"/>
        <v>0</v>
      </c>
      <c r="T1552" s="90">
        <f t="shared" si="1106"/>
        <v>0</v>
      </c>
      <c r="U1552" s="90">
        <f t="shared" si="1106"/>
        <v>0</v>
      </c>
      <c r="V1552" s="90">
        <f t="shared" si="1106"/>
        <v>0</v>
      </c>
      <c r="W1552" s="90">
        <f t="shared" si="1106"/>
        <v>0</v>
      </c>
      <c r="X1552" s="90">
        <f t="shared" si="1106"/>
        <v>0</v>
      </c>
      <c r="Y1552" s="90">
        <f t="shared" si="1106"/>
        <v>0</v>
      </c>
      <c r="Z1552" s="90">
        <f t="shared" si="1106"/>
        <v>0</v>
      </c>
      <c r="AA1552" s="90">
        <f t="shared" si="1106"/>
        <v>0</v>
      </c>
      <c r="AB1552" s="90">
        <f t="shared" si="1106"/>
        <v>0</v>
      </c>
      <c r="AC1552" s="91">
        <f t="shared" si="1106"/>
        <v>0</v>
      </c>
      <c r="AE1552" s="476">
        <f t="shared" ref="AE1552:AE1579" si="1107">AE50*AE1289</f>
        <v>0</v>
      </c>
      <c r="AG1552" s="476">
        <f t="shared" ref="AG1552:AG1579" si="1108">AG50*AG1289</f>
        <v>0</v>
      </c>
      <c r="AI1552" s="476">
        <f t="shared" ref="AI1552:AI1579" si="1109">AI50*AI1289</f>
        <v>0</v>
      </c>
      <c r="AK1552" s="202"/>
    </row>
    <row r="1553" spans="4:37" ht="12.75" customHeight="1" outlineLevel="1">
      <c r="D1553" s="106" t="str">
        <f>'Line Items'!D995</f>
        <v>[Rolling Stock - Vehicles Line 34]</v>
      </c>
      <c r="E1553" s="89"/>
      <c r="F1553" s="107" t="str">
        <f t="shared" si="1105"/>
        <v>£000</v>
      </c>
      <c r="G1553" s="90">
        <f t="shared" ref="G1553:AC1553" si="1110">G51*G1290</f>
        <v>0</v>
      </c>
      <c r="H1553" s="90">
        <f t="shared" si="1110"/>
        <v>0</v>
      </c>
      <c r="I1553" s="90">
        <f t="shared" si="1110"/>
        <v>0</v>
      </c>
      <c r="J1553" s="90">
        <f t="shared" si="1110"/>
        <v>0</v>
      </c>
      <c r="K1553" s="90">
        <f t="shared" si="1110"/>
        <v>0</v>
      </c>
      <c r="L1553" s="90">
        <f t="shared" si="1110"/>
        <v>0</v>
      </c>
      <c r="M1553" s="90">
        <f t="shared" si="1110"/>
        <v>0</v>
      </c>
      <c r="N1553" s="90">
        <f t="shared" si="1110"/>
        <v>0</v>
      </c>
      <c r="O1553" s="90">
        <f t="shared" si="1110"/>
        <v>0</v>
      </c>
      <c r="P1553" s="90">
        <f t="shared" si="1110"/>
        <v>0</v>
      </c>
      <c r="Q1553" s="90">
        <f t="shared" si="1110"/>
        <v>0</v>
      </c>
      <c r="R1553" s="90">
        <f t="shared" si="1110"/>
        <v>0</v>
      </c>
      <c r="S1553" s="90">
        <f t="shared" si="1110"/>
        <v>0</v>
      </c>
      <c r="T1553" s="90">
        <f t="shared" si="1110"/>
        <v>0</v>
      </c>
      <c r="U1553" s="90">
        <f t="shared" si="1110"/>
        <v>0</v>
      </c>
      <c r="V1553" s="90">
        <f t="shared" si="1110"/>
        <v>0</v>
      </c>
      <c r="W1553" s="90">
        <f t="shared" si="1110"/>
        <v>0</v>
      </c>
      <c r="X1553" s="90">
        <f t="shared" si="1110"/>
        <v>0</v>
      </c>
      <c r="Y1553" s="90">
        <f t="shared" si="1110"/>
        <v>0</v>
      </c>
      <c r="Z1553" s="90">
        <f t="shared" si="1110"/>
        <v>0</v>
      </c>
      <c r="AA1553" s="90">
        <f t="shared" si="1110"/>
        <v>0</v>
      </c>
      <c r="AB1553" s="90">
        <f t="shared" si="1110"/>
        <v>0</v>
      </c>
      <c r="AC1553" s="91">
        <f t="shared" si="1110"/>
        <v>0</v>
      </c>
      <c r="AE1553" s="476">
        <f t="shared" si="1107"/>
        <v>0</v>
      </c>
      <c r="AG1553" s="476">
        <f t="shared" si="1108"/>
        <v>0</v>
      </c>
      <c r="AI1553" s="476">
        <f t="shared" si="1109"/>
        <v>0</v>
      </c>
      <c r="AK1553" s="202"/>
    </row>
    <row r="1554" spans="4:37" ht="12.75" customHeight="1" outlineLevel="1">
      <c r="D1554" s="106" t="str">
        <f>'Line Items'!D996</f>
        <v>[Rolling Stock - Vehicles Line 35]</v>
      </c>
      <c r="E1554" s="89"/>
      <c r="F1554" s="107" t="str">
        <f t="shared" si="1105"/>
        <v>£000</v>
      </c>
      <c r="G1554" s="90">
        <f t="shared" ref="G1554:AC1554" si="1111">G52*G1291</f>
        <v>0</v>
      </c>
      <c r="H1554" s="90">
        <f t="shared" si="1111"/>
        <v>0</v>
      </c>
      <c r="I1554" s="90">
        <f t="shared" si="1111"/>
        <v>0</v>
      </c>
      <c r="J1554" s="90">
        <f t="shared" si="1111"/>
        <v>0</v>
      </c>
      <c r="K1554" s="90">
        <f t="shared" si="1111"/>
        <v>0</v>
      </c>
      <c r="L1554" s="90">
        <f t="shared" si="1111"/>
        <v>0</v>
      </c>
      <c r="M1554" s="90">
        <f t="shared" si="1111"/>
        <v>0</v>
      </c>
      <c r="N1554" s="90">
        <f t="shared" si="1111"/>
        <v>0</v>
      </c>
      <c r="O1554" s="90">
        <f t="shared" si="1111"/>
        <v>0</v>
      </c>
      <c r="P1554" s="90">
        <f t="shared" si="1111"/>
        <v>0</v>
      </c>
      <c r="Q1554" s="90">
        <f t="shared" si="1111"/>
        <v>0</v>
      </c>
      <c r="R1554" s="90">
        <f t="shared" si="1111"/>
        <v>0</v>
      </c>
      <c r="S1554" s="90">
        <f t="shared" si="1111"/>
        <v>0</v>
      </c>
      <c r="T1554" s="90">
        <f t="shared" si="1111"/>
        <v>0</v>
      </c>
      <c r="U1554" s="90">
        <f t="shared" si="1111"/>
        <v>0</v>
      </c>
      <c r="V1554" s="90">
        <f t="shared" si="1111"/>
        <v>0</v>
      </c>
      <c r="W1554" s="90">
        <f t="shared" si="1111"/>
        <v>0</v>
      </c>
      <c r="X1554" s="90">
        <f t="shared" si="1111"/>
        <v>0</v>
      </c>
      <c r="Y1554" s="90">
        <f t="shared" si="1111"/>
        <v>0</v>
      </c>
      <c r="Z1554" s="90">
        <f t="shared" si="1111"/>
        <v>0</v>
      </c>
      <c r="AA1554" s="90">
        <f t="shared" si="1111"/>
        <v>0</v>
      </c>
      <c r="AB1554" s="90">
        <f t="shared" si="1111"/>
        <v>0</v>
      </c>
      <c r="AC1554" s="91">
        <f t="shared" si="1111"/>
        <v>0</v>
      </c>
      <c r="AE1554" s="476">
        <f t="shared" si="1107"/>
        <v>0</v>
      </c>
      <c r="AG1554" s="476">
        <f t="shared" si="1108"/>
        <v>0</v>
      </c>
      <c r="AI1554" s="476">
        <f t="shared" si="1109"/>
        <v>0</v>
      </c>
      <c r="AK1554" s="202"/>
    </row>
    <row r="1555" spans="4:37" ht="12.75" customHeight="1" outlineLevel="1">
      <c r="D1555" s="106" t="str">
        <f>'Line Items'!D997</f>
        <v>[Rolling Stock - Vehicles Line 36]</v>
      </c>
      <c r="E1555" s="89"/>
      <c r="F1555" s="107" t="str">
        <f t="shared" si="1105"/>
        <v>£000</v>
      </c>
      <c r="G1555" s="90">
        <f t="shared" ref="G1555:AC1555" si="1112">G53*G1292</f>
        <v>0</v>
      </c>
      <c r="H1555" s="90">
        <f t="shared" si="1112"/>
        <v>0</v>
      </c>
      <c r="I1555" s="90">
        <f t="shared" si="1112"/>
        <v>0</v>
      </c>
      <c r="J1555" s="90">
        <f t="shared" si="1112"/>
        <v>0</v>
      </c>
      <c r="K1555" s="90">
        <f t="shared" si="1112"/>
        <v>0</v>
      </c>
      <c r="L1555" s="90">
        <f t="shared" si="1112"/>
        <v>0</v>
      </c>
      <c r="M1555" s="90">
        <f t="shared" si="1112"/>
        <v>0</v>
      </c>
      <c r="N1555" s="90">
        <f t="shared" si="1112"/>
        <v>0</v>
      </c>
      <c r="O1555" s="90">
        <f t="shared" si="1112"/>
        <v>0</v>
      </c>
      <c r="P1555" s="90">
        <f t="shared" si="1112"/>
        <v>0</v>
      </c>
      <c r="Q1555" s="90">
        <f t="shared" si="1112"/>
        <v>0</v>
      </c>
      <c r="R1555" s="90">
        <f t="shared" si="1112"/>
        <v>0</v>
      </c>
      <c r="S1555" s="90">
        <f t="shared" si="1112"/>
        <v>0</v>
      </c>
      <c r="T1555" s="90">
        <f t="shared" si="1112"/>
        <v>0</v>
      </c>
      <c r="U1555" s="90">
        <f t="shared" si="1112"/>
        <v>0</v>
      </c>
      <c r="V1555" s="90">
        <f t="shared" si="1112"/>
        <v>0</v>
      </c>
      <c r="W1555" s="90">
        <f t="shared" si="1112"/>
        <v>0</v>
      </c>
      <c r="X1555" s="90">
        <f t="shared" si="1112"/>
        <v>0</v>
      </c>
      <c r="Y1555" s="90">
        <f t="shared" si="1112"/>
        <v>0</v>
      </c>
      <c r="Z1555" s="90">
        <f t="shared" si="1112"/>
        <v>0</v>
      </c>
      <c r="AA1555" s="90">
        <f t="shared" si="1112"/>
        <v>0</v>
      </c>
      <c r="AB1555" s="90">
        <f t="shared" si="1112"/>
        <v>0</v>
      </c>
      <c r="AC1555" s="91">
        <f t="shared" si="1112"/>
        <v>0</v>
      </c>
      <c r="AE1555" s="476">
        <f t="shared" si="1107"/>
        <v>0</v>
      </c>
      <c r="AG1555" s="476">
        <f t="shared" si="1108"/>
        <v>0</v>
      </c>
      <c r="AI1555" s="476">
        <f t="shared" si="1109"/>
        <v>0</v>
      </c>
      <c r="AK1555" s="202"/>
    </row>
    <row r="1556" spans="4:37" ht="12.75" customHeight="1" outlineLevel="1">
      <c r="D1556" s="106" t="str">
        <f>'Line Items'!D998</f>
        <v>[Rolling Stock - Vehicles Line 37]</v>
      </c>
      <c r="E1556" s="89"/>
      <c r="F1556" s="107" t="str">
        <f t="shared" si="1105"/>
        <v>£000</v>
      </c>
      <c r="G1556" s="90">
        <f t="shared" ref="G1556:AC1556" si="1113">G54*G1293</f>
        <v>0</v>
      </c>
      <c r="H1556" s="90">
        <f t="shared" si="1113"/>
        <v>0</v>
      </c>
      <c r="I1556" s="90">
        <f t="shared" si="1113"/>
        <v>0</v>
      </c>
      <c r="J1556" s="90">
        <f t="shared" si="1113"/>
        <v>0</v>
      </c>
      <c r="K1556" s="90">
        <f t="shared" si="1113"/>
        <v>0</v>
      </c>
      <c r="L1556" s="90">
        <f t="shared" si="1113"/>
        <v>0</v>
      </c>
      <c r="M1556" s="90">
        <f t="shared" si="1113"/>
        <v>0</v>
      </c>
      <c r="N1556" s="90">
        <f t="shared" si="1113"/>
        <v>0</v>
      </c>
      <c r="O1556" s="90">
        <f t="shared" si="1113"/>
        <v>0</v>
      </c>
      <c r="P1556" s="90">
        <f t="shared" si="1113"/>
        <v>0</v>
      </c>
      <c r="Q1556" s="90">
        <f t="shared" si="1113"/>
        <v>0</v>
      </c>
      <c r="R1556" s="90">
        <f t="shared" si="1113"/>
        <v>0</v>
      </c>
      <c r="S1556" s="90">
        <f t="shared" si="1113"/>
        <v>0</v>
      </c>
      <c r="T1556" s="90">
        <f t="shared" si="1113"/>
        <v>0</v>
      </c>
      <c r="U1556" s="90">
        <f t="shared" si="1113"/>
        <v>0</v>
      </c>
      <c r="V1556" s="90">
        <f t="shared" si="1113"/>
        <v>0</v>
      </c>
      <c r="W1556" s="90">
        <f t="shared" si="1113"/>
        <v>0</v>
      </c>
      <c r="X1556" s="90">
        <f t="shared" si="1113"/>
        <v>0</v>
      </c>
      <c r="Y1556" s="90">
        <f t="shared" si="1113"/>
        <v>0</v>
      </c>
      <c r="Z1556" s="90">
        <f t="shared" si="1113"/>
        <v>0</v>
      </c>
      <c r="AA1556" s="90">
        <f t="shared" si="1113"/>
        <v>0</v>
      </c>
      <c r="AB1556" s="90">
        <f t="shared" si="1113"/>
        <v>0</v>
      </c>
      <c r="AC1556" s="91">
        <f t="shared" si="1113"/>
        <v>0</v>
      </c>
      <c r="AE1556" s="476">
        <f t="shared" si="1107"/>
        <v>0</v>
      </c>
      <c r="AG1556" s="476">
        <f t="shared" si="1108"/>
        <v>0</v>
      </c>
      <c r="AI1556" s="476">
        <f t="shared" si="1109"/>
        <v>0</v>
      </c>
      <c r="AK1556" s="202"/>
    </row>
    <row r="1557" spans="4:37" ht="12.75" customHeight="1" outlineLevel="1">
      <c r="D1557" s="106" t="str">
        <f>'Line Items'!D999</f>
        <v>[Rolling Stock - Vehicles Line 38]</v>
      </c>
      <c r="E1557" s="89"/>
      <c r="F1557" s="107" t="str">
        <f t="shared" si="1105"/>
        <v>£000</v>
      </c>
      <c r="G1557" s="90">
        <f t="shared" ref="G1557:AC1557" si="1114">G55*G1294</f>
        <v>0</v>
      </c>
      <c r="H1557" s="90">
        <f t="shared" si="1114"/>
        <v>0</v>
      </c>
      <c r="I1557" s="90">
        <f t="shared" si="1114"/>
        <v>0</v>
      </c>
      <c r="J1557" s="90">
        <f t="shared" si="1114"/>
        <v>0</v>
      </c>
      <c r="K1557" s="90">
        <f t="shared" si="1114"/>
        <v>0</v>
      </c>
      <c r="L1557" s="90">
        <f t="shared" si="1114"/>
        <v>0</v>
      </c>
      <c r="M1557" s="90">
        <f t="shared" si="1114"/>
        <v>0</v>
      </c>
      <c r="N1557" s="90">
        <f t="shared" si="1114"/>
        <v>0</v>
      </c>
      <c r="O1557" s="90">
        <f t="shared" si="1114"/>
        <v>0</v>
      </c>
      <c r="P1557" s="90">
        <f t="shared" si="1114"/>
        <v>0</v>
      </c>
      <c r="Q1557" s="90">
        <f t="shared" si="1114"/>
        <v>0</v>
      </c>
      <c r="R1557" s="90">
        <f t="shared" si="1114"/>
        <v>0</v>
      </c>
      <c r="S1557" s="90">
        <f t="shared" si="1114"/>
        <v>0</v>
      </c>
      <c r="T1557" s="90">
        <f t="shared" si="1114"/>
        <v>0</v>
      </c>
      <c r="U1557" s="90">
        <f t="shared" si="1114"/>
        <v>0</v>
      </c>
      <c r="V1557" s="90">
        <f t="shared" si="1114"/>
        <v>0</v>
      </c>
      <c r="W1557" s="90">
        <f t="shared" si="1114"/>
        <v>0</v>
      </c>
      <c r="X1557" s="90">
        <f t="shared" si="1114"/>
        <v>0</v>
      </c>
      <c r="Y1557" s="90">
        <f t="shared" si="1114"/>
        <v>0</v>
      </c>
      <c r="Z1557" s="90">
        <f t="shared" si="1114"/>
        <v>0</v>
      </c>
      <c r="AA1557" s="90">
        <f t="shared" si="1114"/>
        <v>0</v>
      </c>
      <c r="AB1557" s="90">
        <f t="shared" si="1114"/>
        <v>0</v>
      </c>
      <c r="AC1557" s="91">
        <f t="shared" si="1114"/>
        <v>0</v>
      </c>
      <c r="AE1557" s="476">
        <f t="shared" si="1107"/>
        <v>0</v>
      </c>
      <c r="AG1557" s="476">
        <f t="shared" si="1108"/>
        <v>0</v>
      </c>
      <c r="AI1557" s="476">
        <f t="shared" si="1109"/>
        <v>0</v>
      </c>
      <c r="AK1557" s="202"/>
    </row>
    <row r="1558" spans="4:37" ht="12.75" customHeight="1" outlineLevel="1">
      <c r="D1558" s="106" t="str">
        <f>'Line Items'!D1000</f>
        <v>[Rolling Stock - Vehicles Line 39]</v>
      </c>
      <c r="E1558" s="89"/>
      <c r="F1558" s="107" t="str">
        <f t="shared" si="1105"/>
        <v>£000</v>
      </c>
      <c r="G1558" s="90">
        <f t="shared" ref="G1558:AC1558" si="1115">G56*G1295</f>
        <v>0</v>
      </c>
      <c r="H1558" s="90">
        <f t="shared" si="1115"/>
        <v>0</v>
      </c>
      <c r="I1558" s="90">
        <f t="shared" si="1115"/>
        <v>0</v>
      </c>
      <c r="J1558" s="90">
        <f t="shared" si="1115"/>
        <v>0</v>
      </c>
      <c r="K1558" s="90">
        <f t="shared" si="1115"/>
        <v>0</v>
      </c>
      <c r="L1558" s="90">
        <f t="shared" si="1115"/>
        <v>0</v>
      </c>
      <c r="M1558" s="90">
        <f t="shared" si="1115"/>
        <v>0</v>
      </c>
      <c r="N1558" s="90">
        <f t="shared" si="1115"/>
        <v>0</v>
      </c>
      <c r="O1558" s="90">
        <f t="shared" si="1115"/>
        <v>0</v>
      </c>
      <c r="P1558" s="90">
        <f t="shared" si="1115"/>
        <v>0</v>
      </c>
      <c r="Q1558" s="90">
        <f t="shared" si="1115"/>
        <v>0</v>
      </c>
      <c r="R1558" s="90">
        <f t="shared" si="1115"/>
        <v>0</v>
      </c>
      <c r="S1558" s="90">
        <f t="shared" si="1115"/>
        <v>0</v>
      </c>
      <c r="T1558" s="90">
        <f t="shared" si="1115"/>
        <v>0</v>
      </c>
      <c r="U1558" s="90">
        <f t="shared" si="1115"/>
        <v>0</v>
      </c>
      <c r="V1558" s="90">
        <f t="shared" si="1115"/>
        <v>0</v>
      </c>
      <c r="W1558" s="90">
        <f t="shared" si="1115"/>
        <v>0</v>
      </c>
      <c r="X1558" s="90">
        <f t="shared" si="1115"/>
        <v>0</v>
      </c>
      <c r="Y1558" s="90">
        <f t="shared" si="1115"/>
        <v>0</v>
      </c>
      <c r="Z1558" s="90">
        <f t="shared" si="1115"/>
        <v>0</v>
      </c>
      <c r="AA1558" s="90">
        <f t="shared" si="1115"/>
        <v>0</v>
      </c>
      <c r="AB1558" s="90">
        <f t="shared" si="1115"/>
        <v>0</v>
      </c>
      <c r="AC1558" s="91">
        <f t="shared" si="1115"/>
        <v>0</v>
      </c>
      <c r="AE1558" s="476">
        <f t="shared" si="1107"/>
        <v>0</v>
      </c>
      <c r="AG1558" s="476">
        <f t="shared" si="1108"/>
        <v>0</v>
      </c>
      <c r="AI1558" s="476">
        <f t="shared" si="1109"/>
        <v>0</v>
      </c>
      <c r="AK1558" s="202"/>
    </row>
    <row r="1559" spans="4:37" ht="12.75" customHeight="1" outlineLevel="1">
      <c r="D1559" s="106" t="str">
        <f>'Line Items'!D1001</f>
        <v>[Rolling Stock - Vehicles Line 40]</v>
      </c>
      <c r="E1559" s="89"/>
      <c r="F1559" s="107" t="str">
        <f t="shared" si="1105"/>
        <v>£000</v>
      </c>
      <c r="G1559" s="90">
        <f t="shared" ref="G1559:AC1559" si="1116">G57*G1296</f>
        <v>0</v>
      </c>
      <c r="H1559" s="90">
        <f t="shared" si="1116"/>
        <v>0</v>
      </c>
      <c r="I1559" s="90">
        <f t="shared" si="1116"/>
        <v>0</v>
      </c>
      <c r="J1559" s="90">
        <f t="shared" si="1116"/>
        <v>0</v>
      </c>
      <c r="K1559" s="90">
        <f t="shared" si="1116"/>
        <v>0</v>
      </c>
      <c r="L1559" s="90">
        <f t="shared" si="1116"/>
        <v>0</v>
      </c>
      <c r="M1559" s="90">
        <f t="shared" si="1116"/>
        <v>0</v>
      </c>
      <c r="N1559" s="90">
        <f t="shared" si="1116"/>
        <v>0</v>
      </c>
      <c r="O1559" s="90">
        <f t="shared" si="1116"/>
        <v>0</v>
      </c>
      <c r="P1559" s="90">
        <f t="shared" si="1116"/>
        <v>0</v>
      </c>
      <c r="Q1559" s="90">
        <f t="shared" si="1116"/>
        <v>0</v>
      </c>
      <c r="R1559" s="90">
        <f t="shared" si="1116"/>
        <v>0</v>
      </c>
      <c r="S1559" s="90">
        <f t="shared" si="1116"/>
        <v>0</v>
      </c>
      <c r="T1559" s="90">
        <f t="shared" si="1116"/>
        <v>0</v>
      </c>
      <c r="U1559" s="90">
        <f t="shared" si="1116"/>
        <v>0</v>
      </c>
      <c r="V1559" s="90">
        <f t="shared" si="1116"/>
        <v>0</v>
      </c>
      <c r="W1559" s="90">
        <f t="shared" si="1116"/>
        <v>0</v>
      </c>
      <c r="X1559" s="90">
        <f t="shared" si="1116"/>
        <v>0</v>
      </c>
      <c r="Y1559" s="90">
        <f t="shared" si="1116"/>
        <v>0</v>
      </c>
      <c r="Z1559" s="90">
        <f t="shared" si="1116"/>
        <v>0</v>
      </c>
      <c r="AA1559" s="90">
        <f t="shared" si="1116"/>
        <v>0</v>
      </c>
      <c r="AB1559" s="90">
        <f t="shared" si="1116"/>
        <v>0</v>
      </c>
      <c r="AC1559" s="91">
        <f t="shared" si="1116"/>
        <v>0</v>
      </c>
      <c r="AE1559" s="476">
        <f t="shared" si="1107"/>
        <v>0</v>
      </c>
      <c r="AG1559" s="476">
        <f t="shared" si="1108"/>
        <v>0</v>
      </c>
      <c r="AI1559" s="476">
        <f t="shared" si="1109"/>
        <v>0</v>
      </c>
      <c r="AK1559" s="202"/>
    </row>
    <row r="1560" spans="4:37" ht="12.75" customHeight="1" outlineLevel="1">
      <c r="D1560" s="106" t="str">
        <f>'Line Items'!D1002</f>
        <v>[Rolling Stock - Vehicles Line 41]</v>
      </c>
      <c r="E1560" s="89"/>
      <c r="F1560" s="107" t="str">
        <f t="shared" si="1105"/>
        <v>£000</v>
      </c>
      <c r="G1560" s="90">
        <f t="shared" ref="G1560:AC1560" si="1117">G58*G1297</f>
        <v>0</v>
      </c>
      <c r="H1560" s="90">
        <f t="shared" si="1117"/>
        <v>0</v>
      </c>
      <c r="I1560" s="90">
        <f t="shared" si="1117"/>
        <v>0</v>
      </c>
      <c r="J1560" s="90">
        <f t="shared" si="1117"/>
        <v>0</v>
      </c>
      <c r="K1560" s="90">
        <f t="shared" si="1117"/>
        <v>0</v>
      </c>
      <c r="L1560" s="90">
        <f t="shared" si="1117"/>
        <v>0</v>
      </c>
      <c r="M1560" s="90">
        <f t="shared" si="1117"/>
        <v>0</v>
      </c>
      <c r="N1560" s="90">
        <f t="shared" si="1117"/>
        <v>0</v>
      </c>
      <c r="O1560" s="90">
        <f t="shared" si="1117"/>
        <v>0</v>
      </c>
      <c r="P1560" s="90">
        <f t="shared" si="1117"/>
        <v>0</v>
      </c>
      <c r="Q1560" s="90">
        <f t="shared" si="1117"/>
        <v>0</v>
      </c>
      <c r="R1560" s="90">
        <f t="shared" si="1117"/>
        <v>0</v>
      </c>
      <c r="S1560" s="90">
        <f t="shared" si="1117"/>
        <v>0</v>
      </c>
      <c r="T1560" s="90">
        <f t="shared" si="1117"/>
        <v>0</v>
      </c>
      <c r="U1560" s="90">
        <f t="shared" si="1117"/>
        <v>0</v>
      </c>
      <c r="V1560" s="90">
        <f t="shared" si="1117"/>
        <v>0</v>
      </c>
      <c r="W1560" s="90">
        <f t="shared" si="1117"/>
        <v>0</v>
      </c>
      <c r="X1560" s="90">
        <f t="shared" si="1117"/>
        <v>0</v>
      </c>
      <c r="Y1560" s="90">
        <f t="shared" si="1117"/>
        <v>0</v>
      </c>
      <c r="Z1560" s="90">
        <f t="shared" si="1117"/>
        <v>0</v>
      </c>
      <c r="AA1560" s="90">
        <f t="shared" si="1117"/>
        <v>0</v>
      </c>
      <c r="AB1560" s="90">
        <f t="shared" si="1117"/>
        <v>0</v>
      </c>
      <c r="AC1560" s="91">
        <f t="shared" si="1117"/>
        <v>0</v>
      </c>
      <c r="AE1560" s="476">
        <f t="shared" si="1107"/>
        <v>0</v>
      </c>
      <c r="AG1560" s="476">
        <f t="shared" si="1108"/>
        <v>0</v>
      </c>
      <c r="AI1560" s="476">
        <f t="shared" si="1109"/>
        <v>0</v>
      </c>
      <c r="AK1560" s="202"/>
    </row>
    <row r="1561" spans="4:37" ht="12.75" customHeight="1" outlineLevel="1">
      <c r="D1561" s="106" t="str">
        <f>'Line Items'!D1003</f>
        <v>[Rolling Stock - Vehicles Line 42]</v>
      </c>
      <c r="E1561" s="89"/>
      <c r="F1561" s="107" t="str">
        <f t="shared" si="1105"/>
        <v>£000</v>
      </c>
      <c r="G1561" s="90">
        <f t="shared" ref="G1561:AC1561" si="1118">G59*G1298</f>
        <v>0</v>
      </c>
      <c r="H1561" s="90">
        <f t="shared" si="1118"/>
        <v>0</v>
      </c>
      <c r="I1561" s="90">
        <f t="shared" si="1118"/>
        <v>0</v>
      </c>
      <c r="J1561" s="90">
        <f t="shared" si="1118"/>
        <v>0</v>
      </c>
      <c r="K1561" s="90">
        <f t="shared" si="1118"/>
        <v>0</v>
      </c>
      <c r="L1561" s="90">
        <f t="shared" si="1118"/>
        <v>0</v>
      </c>
      <c r="M1561" s="90">
        <f t="shared" si="1118"/>
        <v>0</v>
      </c>
      <c r="N1561" s="90">
        <f t="shared" si="1118"/>
        <v>0</v>
      </c>
      <c r="O1561" s="90">
        <f t="shared" si="1118"/>
        <v>0</v>
      </c>
      <c r="P1561" s="90">
        <f t="shared" si="1118"/>
        <v>0</v>
      </c>
      <c r="Q1561" s="90">
        <f t="shared" si="1118"/>
        <v>0</v>
      </c>
      <c r="R1561" s="90">
        <f t="shared" si="1118"/>
        <v>0</v>
      </c>
      <c r="S1561" s="90">
        <f t="shared" si="1118"/>
        <v>0</v>
      </c>
      <c r="T1561" s="90">
        <f t="shared" si="1118"/>
        <v>0</v>
      </c>
      <c r="U1561" s="90">
        <f t="shared" si="1118"/>
        <v>0</v>
      </c>
      <c r="V1561" s="90">
        <f t="shared" si="1118"/>
        <v>0</v>
      </c>
      <c r="W1561" s="90">
        <f t="shared" si="1118"/>
        <v>0</v>
      </c>
      <c r="X1561" s="90">
        <f t="shared" si="1118"/>
        <v>0</v>
      </c>
      <c r="Y1561" s="90">
        <f t="shared" si="1118"/>
        <v>0</v>
      </c>
      <c r="Z1561" s="90">
        <f t="shared" si="1118"/>
        <v>0</v>
      </c>
      <c r="AA1561" s="90">
        <f t="shared" si="1118"/>
        <v>0</v>
      </c>
      <c r="AB1561" s="90">
        <f t="shared" si="1118"/>
        <v>0</v>
      </c>
      <c r="AC1561" s="91">
        <f t="shared" si="1118"/>
        <v>0</v>
      </c>
      <c r="AE1561" s="476">
        <f t="shared" si="1107"/>
        <v>0</v>
      </c>
      <c r="AG1561" s="476">
        <f t="shared" si="1108"/>
        <v>0</v>
      </c>
      <c r="AI1561" s="476">
        <f t="shared" si="1109"/>
        <v>0</v>
      </c>
      <c r="AK1561" s="202"/>
    </row>
    <row r="1562" spans="4:37" ht="12.75" customHeight="1" outlineLevel="1">
      <c r="D1562" s="106" t="str">
        <f>'Line Items'!D1004</f>
        <v>[Rolling Stock - Vehicles Line 43]</v>
      </c>
      <c r="E1562" s="89"/>
      <c r="F1562" s="107" t="str">
        <f t="shared" si="1105"/>
        <v>£000</v>
      </c>
      <c r="G1562" s="90">
        <f t="shared" ref="G1562:AC1562" si="1119">G60*G1299</f>
        <v>0</v>
      </c>
      <c r="H1562" s="90">
        <f t="shared" si="1119"/>
        <v>0</v>
      </c>
      <c r="I1562" s="90">
        <f t="shared" si="1119"/>
        <v>0</v>
      </c>
      <c r="J1562" s="90">
        <f t="shared" si="1119"/>
        <v>0</v>
      </c>
      <c r="K1562" s="90">
        <f t="shared" si="1119"/>
        <v>0</v>
      </c>
      <c r="L1562" s="90">
        <f t="shared" si="1119"/>
        <v>0</v>
      </c>
      <c r="M1562" s="90">
        <f t="shared" si="1119"/>
        <v>0</v>
      </c>
      <c r="N1562" s="90">
        <f t="shared" si="1119"/>
        <v>0</v>
      </c>
      <c r="O1562" s="90">
        <f t="shared" si="1119"/>
        <v>0</v>
      </c>
      <c r="P1562" s="90">
        <f t="shared" si="1119"/>
        <v>0</v>
      </c>
      <c r="Q1562" s="90">
        <f t="shared" si="1119"/>
        <v>0</v>
      </c>
      <c r="R1562" s="90">
        <f t="shared" si="1119"/>
        <v>0</v>
      </c>
      <c r="S1562" s="90">
        <f t="shared" si="1119"/>
        <v>0</v>
      </c>
      <c r="T1562" s="90">
        <f t="shared" si="1119"/>
        <v>0</v>
      </c>
      <c r="U1562" s="90">
        <f t="shared" si="1119"/>
        <v>0</v>
      </c>
      <c r="V1562" s="90">
        <f t="shared" si="1119"/>
        <v>0</v>
      </c>
      <c r="W1562" s="90">
        <f t="shared" si="1119"/>
        <v>0</v>
      </c>
      <c r="X1562" s="90">
        <f t="shared" si="1119"/>
        <v>0</v>
      </c>
      <c r="Y1562" s="90">
        <f t="shared" si="1119"/>
        <v>0</v>
      </c>
      <c r="Z1562" s="90">
        <f t="shared" si="1119"/>
        <v>0</v>
      </c>
      <c r="AA1562" s="90">
        <f t="shared" si="1119"/>
        <v>0</v>
      </c>
      <c r="AB1562" s="90">
        <f t="shared" si="1119"/>
        <v>0</v>
      </c>
      <c r="AC1562" s="91">
        <f t="shared" si="1119"/>
        <v>0</v>
      </c>
      <c r="AE1562" s="476">
        <f t="shared" si="1107"/>
        <v>0</v>
      </c>
      <c r="AG1562" s="476">
        <f t="shared" si="1108"/>
        <v>0</v>
      </c>
      <c r="AI1562" s="476">
        <f t="shared" si="1109"/>
        <v>0</v>
      </c>
      <c r="AK1562" s="202"/>
    </row>
    <row r="1563" spans="4:37" ht="12.75" customHeight="1" outlineLevel="1">
      <c r="D1563" s="106" t="str">
        <f>'Line Items'!D1005</f>
        <v>[Rolling Stock - Vehicles Line 44]</v>
      </c>
      <c r="E1563" s="89"/>
      <c r="F1563" s="107" t="str">
        <f t="shared" si="1105"/>
        <v>£000</v>
      </c>
      <c r="G1563" s="90">
        <f t="shared" ref="G1563:AC1563" si="1120">G61*G1300</f>
        <v>0</v>
      </c>
      <c r="H1563" s="90">
        <f t="shared" si="1120"/>
        <v>0</v>
      </c>
      <c r="I1563" s="90">
        <f t="shared" si="1120"/>
        <v>0</v>
      </c>
      <c r="J1563" s="90">
        <f t="shared" si="1120"/>
        <v>0</v>
      </c>
      <c r="K1563" s="90">
        <f t="shared" si="1120"/>
        <v>0</v>
      </c>
      <c r="L1563" s="90">
        <f t="shared" si="1120"/>
        <v>0</v>
      </c>
      <c r="M1563" s="90">
        <f t="shared" si="1120"/>
        <v>0</v>
      </c>
      <c r="N1563" s="90">
        <f t="shared" si="1120"/>
        <v>0</v>
      </c>
      <c r="O1563" s="90">
        <f t="shared" si="1120"/>
        <v>0</v>
      </c>
      <c r="P1563" s="90">
        <f t="shared" si="1120"/>
        <v>0</v>
      </c>
      <c r="Q1563" s="90">
        <f t="shared" si="1120"/>
        <v>0</v>
      </c>
      <c r="R1563" s="90">
        <f t="shared" si="1120"/>
        <v>0</v>
      </c>
      <c r="S1563" s="90">
        <f t="shared" si="1120"/>
        <v>0</v>
      </c>
      <c r="T1563" s="90">
        <f t="shared" si="1120"/>
        <v>0</v>
      </c>
      <c r="U1563" s="90">
        <f t="shared" si="1120"/>
        <v>0</v>
      </c>
      <c r="V1563" s="90">
        <f t="shared" si="1120"/>
        <v>0</v>
      </c>
      <c r="W1563" s="90">
        <f t="shared" si="1120"/>
        <v>0</v>
      </c>
      <c r="X1563" s="90">
        <f t="shared" si="1120"/>
        <v>0</v>
      </c>
      <c r="Y1563" s="90">
        <f t="shared" si="1120"/>
        <v>0</v>
      </c>
      <c r="Z1563" s="90">
        <f t="shared" si="1120"/>
        <v>0</v>
      </c>
      <c r="AA1563" s="90">
        <f t="shared" si="1120"/>
        <v>0</v>
      </c>
      <c r="AB1563" s="90">
        <f t="shared" si="1120"/>
        <v>0</v>
      </c>
      <c r="AC1563" s="91">
        <f t="shared" si="1120"/>
        <v>0</v>
      </c>
      <c r="AE1563" s="476">
        <f t="shared" si="1107"/>
        <v>0</v>
      </c>
      <c r="AG1563" s="476">
        <f t="shared" si="1108"/>
        <v>0</v>
      </c>
      <c r="AI1563" s="476">
        <f t="shared" si="1109"/>
        <v>0</v>
      </c>
      <c r="AK1563" s="202"/>
    </row>
    <row r="1564" spans="4:37" ht="12.75" customHeight="1" outlineLevel="1">
      <c r="D1564" s="106" t="str">
        <f>'Line Items'!D1006</f>
        <v>[Rolling Stock - Vehicles Line 45]</v>
      </c>
      <c r="E1564" s="89"/>
      <c r="F1564" s="107" t="str">
        <f t="shared" si="1105"/>
        <v>£000</v>
      </c>
      <c r="G1564" s="90">
        <f t="shared" ref="G1564:AC1564" si="1121">G62*G1301</f>
        <v>0</v>
      </c>
      <c r="H1564" s="90">
        <f t="shared" si="1121"/>
        <v>0</v>
      </c>
      <c r="I1564" s="90">
        <f t="shared" si="1121"/>
        <v>0</v>
      </c>
      <c r="J1564" s="90">
        <f t="shared" si="1121"/>
        <v>0</v>
      </c>
      <c r="K1564" s="90">
        <f t="shared" si="1121"/>
        <v>0</v>
      </c>
      <c r="L1564" s="90">
        <f t="shared" si="1121"/>
        <v>0</v>
      </c>
      <c r="M1564" s="90">
        <f t="shared" si="1121"/>
        <v>0</v>
      </c>
      <c r="N1564" s="90">
        <f t="shared" si="1121"/>
        <v>0</v>
      </c>
      <c r="O1564" s="90">
        <f t="shared" si="1121"/>
        <v>0</v>
      </c>
      <c r="P1564" s="90">
        <f t="shared" si="1121"/>
        <v>0</v>
      </c>
      <c r="Q1564" s="90">
        <f t="shared" si="1121"/>
        <v>0</v>
      </c>
      <c r="R1564" s="90">
        <f t="shared" si="1121"/>
        <v>0</v>
      </c>
      <c r="S1564" s="90">
        <f t="shared" si="1121"/>
        <v>0</v>
      </c>
      <c r="T1564" s="90">
        <f t="shared" si="1121"/>
        <v>0</v>
      </c>
      <c r="U1564" s="90">
        <f t="shared" si="1121"/>
        <v>0</v>
      </c>
      <c r="V1564" s="90">
        <f t="shared" si="1121"/>
        <v>0</v>
      </c>
      <c r="W1564" s="90">
        <f t="shared" si="1121"/>
        <v>0</v>
      </c>
      <c r="X1564" s="90">
        <f t="shared" si="1121"/>
        <v>0</v>
      </c>
      <c r="Y1564" s="90">
        <f t="shared" si="1121"/>
        <v>0</v>
      </c>
      <c r="Z1564" s="90">
        <f t="shared" si="1121"/>
        <v>0</v>
      </c>
      <c r="AA1564" s="90">
        <f t="shared" si="1121"/>
        <v>0</v>
      </c>
      <c r="AB1564" s="90">
        <f t="shared" si="1121"/>
        <v>0</v>
      </c>
      <c r="AC1564" s="91">
        <f t="shared" si="1121"/>
        <v>0</v>
      </c>
      <c r="AE1564" s="476">
        <f t="shared" si="1107"/>
        <v>0</v>
      </c>
      <c r="AG1564" s="476">
        <f t="shared" si="1108"/>
        <v>0</v>
      </c>
      <c r="AI1564" s="476">
        <f t="shared" si="1109"/>
        <v>0</v>
      </c>
      <c r="AK1564" s="202"/>
    </row>
    <row r="1565" spans="4:37" ht="12.75" customHeight="1" outlineLevel="1">
      <c r="D1565" s="106" t="str">
        <f>'Line Items'!D1007</f>
        <v>[Rolling Stock - Vehicles Line 46]</v>
      </c>
      <c r="E1565" s="89"/>
      <c r="F1565" s="107" t="str">
        <f t="shared" si="1105"/>
        <v>£000</v>
      </c>
      <c r="G1565" s="90">
        <f t="shared" ref="G1565:AC1565" si="1122">G63*G1302</f>
        <v>0</v>
      </c>
      <c r="H1565" s="90">
        <f t="shared" si="1122"/>
        <v>0</v>
      </c>
      <c r="I1565" s="90">
        <f t="shared" si="1122"/>
        <v>0</v>
      </c>
      <c r="J1565" s="90">
        <f t="shared" si="1122"/>
        <v>0</v>
      </c>
      <c r="K1565" s="90">
        <f t="shared" si="1122"/>
        <v>0</v>
      </c>
      <c r="L1565" s="90">
        <f t="shared" si="1122"/>
        <v>0</v>
      </c>
      <c r="M1565" s="90">
        <f t="shared" si="1122"/>
        <v>0</v>
      </c>
      <c r="N1565" s="90">
        <f t="shared" si="1122"/>
        <v>0</v>
      </c>
      <c r="O1565" s="90">
        <f t="shared" si="1122"/>
        <v>0</v>
      </c>
      <c r="P1565" s="90">
        <f t="shared" si="1122"/>
        <v>0</v>
      </c>
      <c r="Q1565" s="90">
        <f t="shared" si="1122"/>
        <v>0</v>
      </c>
      <c r="R1565" s="90">
        <f t="shared" si="1122"/>
        <v>0</v>
      </c>
      <c r="S1565" s="90">
        <f t="shared" si="1122"/>
        <v>0</v>
      </c>
      <c r="T1565" s="90">
        <f t="shared" si="1122"/>
        <v>0</v>
      </c>
      <c r="U1565" s="90">
        <f t="shared" si="1122"/>
        <v>0</v>
      </c>
      <c r="V1565" s="90">
        <f t="shared" si="1122"/>
        <v>0</v>
      </c>
      <c r="W1565" s="90">
        <f t="shared" si="1122"/>
        <v>0</v>
      </c>
      <c r="X1565" s="90">
        <f t="shared" si="1122"/>
        <v>0</v>
      </c>
      <c r="Y1565" s="90">
        <f t="shared" si="1122"/>
        <v>0</v>
      </c>
      <c r="Z1565" s="90">
        <f t="shared" si="1122"/>
        <v>0</v>
      </c>
      <c r="AA1565" s="90">
        <f t="shared" si="1122"/>
        <v>0</v>
      </c>
      <c r="AB1565" s="90">
        <f t="shared" si="1122"/>
        <v>0</v>
      </c>
      <c r="AC1565" s="91">
        <f t="shared" si="1122"/>
        <v>0</v>
      </c>
      <c r="AE1565" s="476">
        <f t="shared" si="1107"/>
        <v>0</v>
      </c>
      <c r="AG1565" s="476">
        <f t="shared" si="1108"/>
        <v>0</v>
      </c>
      <c r="AI1565" s="476">
        <f t="shared" si="1109"/>
        <v>0</v>
      </c>
      <c r="AK1565" s="202"/>
    </row>
    <row r="1566" spans="4:37" ht="12.75" customHeight="1" outlineLevel="1">
      <c r="D1566" s="106" t="str">
        <f>'Line Items'!D1008</f>
        <v>[Rolling Stock - Vehicles Line 47]</v>
      </c>
      <c r="E1566" s="89"/>
      <c r="F1566" s="107" t="str">
        <f t="shared" si="1105"/>
        <v>£000</v>
      </c>
      <c r="G1566" s="90">
        <f t="shared" ref="G1566:AC1566" si="1123">G64*G1303</f>
        <v>0</v>
      </c>
      <c r="H1566" s="90">
        <f t="shared" si="1123"/>
        <v>0</v>
      </c>
      <c r="I1566" s="90">
        <f t="shared" si="1123"/>
        <v>0</v>
      </c>
      <c r="J1566" s="90">
        <f t="shared" si="1123"/>
        <v>0</v>
      </c>
      <c r="K1566" s="90">
        <f t="shared" si="1123"/>
        <v>0</v>
      </c>
      <c r="L1566" s="90">
        <f t="shared" si="1123"/>
        <v>0</v>
      </c>
      <c r="M1566" s="90">
        <f t="shared" si="1123"/>
        <v>0</v>
      </c>
      <c r="N1566" s="90">
        <f t="shared" si="1123"/>
        <v>0</v>
      </c>
      <c r="O1566" s="90">
        <f t="shared" si="1123"/>
        <v>0</v>
      </c>
      <c r="P1566" s="90">
        <f t="shared" si="1123"/>
        <v>0</v>
      </c>
      <c r="Q1566" s="90">
        <f t="shared" si="1123"/>
        <v>0</v>
      </c>
      <c r="R1566" s="90">
        <f t="shared" si="1123"/>
        <v>0</v>
      </c>
      <c r="S1566" s="90">
        <f t="shared" si="1123"/>
        <v>0</v>
      </c>
      <c r="T1566" s="90">
        <f t="shared" si="1123"/>
        <v>0</v>
      </c>
      <c r="U1566" s="90">
        <f t="shared" si="1123"/>
        <v>0</v>
      </c>
      <c r="V1566" s="90">
        <f t="shared" si="1123"/>
        <v>0</v>
      </c>
      <c r="W1566" s="90">
        <f t="shared" si="1123"/>
        <v>0</v>
      </c>
      <c r="X1566" s="90">
        <f t="shared" si="1123"/>
        <v>0</v>
      </c>
      <c r="Y1566" s="90">
        <f t="shared" si="1123"/>
        <v>0</v>
      </c>
      <c r="Z1566" s="90">
        <f t="shared" si="1123"/>
        <v>0</v>
      </c>
      <c r="AA1566" s="90">
        <f t="shared" si="1123"/>
        <v>0</v>
      </c>
      <c r="AB1566" s="90">
        <f t="shared" si="1123"/>
        <v>0</v>
      </c>
      <c r="AC1566" s="91">
        <f t="shared" si="1123"/>
        <v>0</v>
      </c>
      <c r="AE1566" s="476">
        <f t="shared" si="1107"/>
        <v>0</v>
      </c>
      <c r="AG1566" s="476">
        <f t="shared" si="1108"/>
        <v>0</v>
      </c>
      <c r="AI1566" s="476">
        <f t="shared" si="1109"/>
        <v>0</v>
      </c>
      <c r="AK1566" s="202"/>
    </row>
    <row r="1567" spans="4:37" ht="12.75" customHeight="1" outlineLevel="1">
      <c r="D1567" s="106" t="str">
        <f>'Line Items'!D1009</f>
        <v>[Rolling Stock - Vehicles Line 48]</v>
      </c>
      <c r="E1567" s="89"/>
      <c r="F1567" s="107" t="str">
        <f t="shared" si="1105"/>
        <v>£000</v>
      </c>
      <c r="G1567" s="90">
        <f t="shared" ref="G1567:AC1567" si="1124">G65*G1304</f>
        <v>0</v>
      </c>
      <c r="H1567" s="90">
        <f t="shared" si="1124"/>
        <v>0</v>
      </c>
      <c r="I1567" s="90">
        <f t="shared" si="1124"/>
        <v>0</v>
      </c>
      <c r="J1567" s="90">
        <f t="shared" si="1124"/>
        <v>0</v>
      </c>
      <c r="K1567" s="90">
        <f t="shared" si="1124"/>
        <v>0</v>
      </c>
      <c r="L1567" s="90">
        <f t="shared" si="1124"/>
        <v>0</v>
      </c>
      <c r="M1567" s="90">
        <f t="shared" si="1124"/>
        <v>0</v>
      </c>
      <c r="N1567" s="90">
        <f t="shared" si="1124"/>
        <v>0</v>
      </c>
      <c r="O1567" s="90">
        <f t="shared" si="1124"/>
        <v>0</v>
      </c>
      <c r="P1567" s="90">
        <f t="shared" si="1124"/>
        <v>0</v>
      </c>
      <c r="Q1567" s="90">
        <f t="shared" si="1124"/>
        <v>0</v>
      </c>
      <c r="R1567" s="90">
        <f t="shared" si="1124"/>
        <v>0</v>
      </c>
      <c r="S1567" s="90">
        <f t="shared" si="1124"/>
        <v>0</v>
      </c>
      <c r="T1567" s="90">
        <f t="shared" si="1124"/>
        <v>0</v>
      </c>
      <c r="U1567" s="90">
        <f t="shared" si="1124"/>
        <v>0</v>
      </c>
      <c r="V1567" s="90">
        <f t="shared" si="1124"/>
        <v>0</v>
      </c>
      <c r="W1567" s="90">
        <f t="shared" si="1124"/>
        <v>0</v>
      </c>
      <c r="X1567" s="90">
        <f t="shared" si="1124"/>
        <v>0</v>
      </c>
      <c r="Y1567" s="90">
        <f t="shared" si="1124"/>
        <v>0</v>
      </c>
      <c r="Z1567" s="90">
        <f t="shared" si="1124"/>
        <v>0</v>
      </c>
      <c r="AA1567" s="90">
        <f t="shared" si="1124"/>
        <v>0</v>
      </c>
      <c r="AB1567" s="90">
        <f t="shared" si="1124"/>
        <v>0</v>
      </c>
      <c r="AC1567" s="91">
        <f t="shared" si="1124"/>
        <v>0</v>
      </c>
      <c r="AE1567" s="476">
        <f t="shared" si="1107"/>
        <v>0</v>
      </c>
      <c r="AG1567" s="476">
        <f t="shared" si="1108"/>
        <v>0</v>
      </c>
      <c r="AI1567" s="476">
        <f t="shared" si="1109"/>
        <v>0</v>
      </c>
      <c r="AK1567" s="202"/>
    </row>
    <row r="1568" spans="4:37" ht="12.75" customHeight="1" outlineLevel="1">
      <c r="D1568" s="106" t="str">
        <f>'Line Items'!D1010</f>
        <v>[Rolling Stock - Vehicles Line 49]</v>
      </c>
      <c r="E1568" s="89"/>
      <c r="F1568" s="107" t="str">
        <f t="shared" si="1105"/>
        <v>£000</v>
      </c>
      <c r="G1568" s="90">
        <f t="shared" ref="G1568:AC1568" si="1125">G66*G1305</f>
        <v>0</v>
      </c>
      <c r="H1568" s="90">
        <f t="shared" si="1125"/>
        <v>0</v>
      </c>
      <c r="I1568" s="90">
        <f t="shared" si="1125"/>
        <v>0</v>
      </c>
      <c r="J1568" s="90">
        <f t="shared" si="1125"/>
        <v>0</v>
      </c>
      <c r="K1568" s="90">
        <f t="shared" si="1125"/>
        <v>0</v>
      </c>
      <c r="L1568" s="90">
        <f t="shared" si="1125"/>
        <v>0</v>
      </c>
      <c r="M1568" s="90">
        <f t="shared" si="1125"/>
        <v>0</v>
      </c>
      <c r="N1568" s="90">
        <f t="shared" si="1125"/>
        <v>0</v>
      </c>
      <c r="O1568" s="90">
        <f t="shared" si="1125"/>
        <v>0</v>
      </c>
      <c r="P1568" s="90">
        <f t="shared" si="1125"/>
        <v>0</v>
      </c>
      <c r="Q1568" s="90">
        <f t="shared" si="1125"/>
        <v>0</v>
      </c>
      <c r="R1568" s="90">
        <f t="shared" si="1125"/>
        <v>0</v>
      </c>
      <c r="S1568" s="90">
        <f t="shared" si="1125"/>
        <v>0</v>
      </c>
      <c r="T1568" s="90">
        <f t="shared" si="1125"/>
        <v>0</v>
      </c>
      <c r="U1568" s="90">
        <f t="shared" si="1125"/>
        <v>0</v>
      </c>
      <c r="V1568" s="90">
        <f t="shared" si="1125"/>
        <v>0</v>
      </c>
      <c r="W1568" s="90">
        <f t="shared" si="1125"/>
        <v>0</v>
      </c>
      <c r="X1568" s="90">
        <f t="shared" si="1125"/>
        <v>0</v>
      </c>
      <c r="Y1568" s="90">
        <f t="shared" si="1125"/>
        <v>0</v>
      </c>
      <c r="Z1568" s="90">
        <f t="shared" si="1125"/>
        <v>0</v>
      </c>
      <c r="AA1568" s="90">
        <f t="shared" si="1125"/>
        <v>0</v>
      </c>
      <c r="AB1568" s="90">
        <f t="shared" si="1125"/>
        <v>0</v>
      </c>
      <c r="AC1568" s="91">
        <f t="shared" si="1125"/>
        <v>0</v>
      </c>
      <c r="AE1568" s="476">
        <f t="shared" si="1107"/>
        <v>0</v>
      </c>
      <c r="AG1568" s="476">
        <f t="shared" si="1108"/>
        <v>0</v>
      </c>
      <c r="AI1568" s="476">
        <f t="shared" si="1109"/>
        <v>0</v>
      </c>
      <c r="AK1568" s="202"/>
    </row>
    <row r="1569" spans="2:37" ht="12.75" customHeight="1" outlineLevel="1">
      <c r="D1569" s="106" t="str">
        <f>'Line Items'!D1011</f>
        <v>[Rolling Stock - Vehicles Line 50]</v>
      </c>
      <c r="E1569" s="89"/>
      <c r="F1569" s="107" t="str">
        <f t="shared" si="1105"/>
        <v>£000</v>
      </c>
      <c r="G1569" s="90">
        <f t="shared" ref="G1569:AC1569" si="1126">G67*G1306</f>
        <v>0</v>
      </c>
      <c r="H1569" s="90">
        <f t="shared" si="1126"/>
        <v>0</v>
      </c>
      <c r="I1569" s="90">
        <f t="shared" si="1126"/>
        <v>0</v>
      </c>
      <c r="J1569" s="90">
        <f t="shared" si="1126"/>
        <v>0</v>
      </c>
      <c r="K1569" s="90">
        <f t="shared" si="1126"/>
        <v>0</v>
      </c>
      <c r="L1569" s="90">
        <f t="shared" si="1126"/>
        <v>0</v>
      </c>
      <c r="M1569" s="90">
        <f t="shared" si="1126"/>
        <v>0</v>
      </c>
      <c r="N1569" s="90">
        <f t="shared" si="1126"/>
        <v>0</v>
      </c>
      <c r="O1569" s="90">
        <f t="shared" si="1126"/>
        <v>0</v>
      </c>
      <c r="P1569" s="90">
        <f t="shared" si="1126"/>
        <v>0</v>
      </c>
      <c r="Q1569" s="90">
        <f t="shared" si="1126"/>
        <v>0</v>
      </c>
      <c r="R1569" s="90">
        <f t="shared" si="1126"/>
        <v>0</v>
      </c>
      <c r="S1569" s="90">
        <f t="shared" si="1126"/>
        <v>0</v>
      </c>
      <c r="T1569" s="90">
        <f t="shared" si="1126"/>
        <v>0</v>
      </c>
      <c r="U1569" s="90">
        <f t="shared" si="1126"/>
        <v>0</v>
      </c>
      <c r="V1569" s="90">
        <f t="shared" si="1126"/>
        <v>0</v>
      </c>
      <c r="W1569" s="90">
        <f t="shared" si="1126"/>
        <v>0</v>
      </c>
      <c r="X1569" s="90">
        <f t="shared" si="1126"/>
        <v>0</v>
      </c>
      <c r="Y1569" s="90">
        <f t="shared" si="1126"/>
        <v>0</v>
      </c>
      <c r="Z1569" s="90">
        <f t="shared" si="1126"/>
        <v>0</v>
      </c>
      <c r="AA1569" s="90">
        <f t="shared" si="1126"/>
        <v>0</v>
      </c>
      <c r="AB1569" s="90">
        <f t="shared" si="1126"/>
        <v>0</v>
      </c>
      <c r="AC1569" s="91">
        <f t="shared" si="1126"/>
        <v>0</v>
      </c>
      <c r="AE1569" s="476">
        <f t="shared" si="1107"/>
        <v>0</v>
      </c>
      <c r="AG1569" s="476">
        <f t="shared" si="1108"/>
        <v>0</v>
      </c>
      <c r="AI1569" s="476">
        <f t="shared" si="1109"/>
        <v>0</v>
      </c>
      <c r="AK1569" s="202"/>
    </row>
    <row r="1570" spans="2:37" ht="12.75" customHeight="1" outlineLevel="1">
      <c r="D1570" s="106" t="str">
        <f>'Line Items'!D1012</f>
        <v>[Rolling Stock - Vehicles Line 51]</v>
      </c>
      <c r="E1570" s="89"/>
      <c r="F1570" s="107" t="str">
        <f t="shared" si="1105"/>
        <v>£000</v>
      </c>
      <c r="G1570" s="90">
        <f t="shared" ref="G1570:AC1570" si="1127">G68*G1307</f>
        <v>0</v>
      </c>
      <c r="H1570" s="90">
        <f t="shared" si="1127"/>
        <v>0</v>
      </c>
      <c r="I1570" s="90">
        <f t="shared" si="1127"/>
        <v>0</v>
      </c>
      <c r="J1570" s="90">
        <f t="shared" si="1127"/>
        <v>0</v>
      </c>
      <c r="K1570" s="90">
        <f t="shared" si="1127"/>
        <v>0</v>
      </c>
      <c r="L1570" s="90">
        <f t="shared" si="1127"/>
        <v>0</v>
      </c>
      <c r="M1570" s="90">
        <f t="shared" si="1127"/>
        <v>0</v>
      </c>
      <c r="N1570" s="90">
        <f t="shared" si="1127"/>
        <v>0</v>
      </c>
      <c r="O1570" s="90">
        <f t="shared" si="1127"/>
        <v>0</v>
      </c>
      <c r="P1570" s="90">
        <f t="shared" si="1127"/>
        <v>0</v>
      </c>
      <c r="Q1570" s="90">
        <f t="shared" si="1127"/>
        <v>0</v>
      </c>
      <c r="R1570" s="90">
        <f t="shared" si="1127"/>
        <v>0</v>
      </c>
      <c r="S1570" s="90">
        <f t="shared" si="1127"/>
        <v>0</v>
      </c>
      <c r="T1570" s="90">
        <f t="shared" si="1127"/>
        <v>0</v>
      </c>
      <c r="U1570" s="90">
        <f t="shared" si="1127"/>
        <v>0</v>
      </c>
      <c r="V1570" s="90">
        <f t="shared" si="1127"/>
        <v>0</v>
      </c>
      <c r="W1570" s="90">
        <f t="shared" si="1127"/>
        <v>0</v>
      </c>
      <c r="X1570" s="90">
        <f t="shared" si="1127"/>
        <v>0</v>
      </c>
      <c r="Y1570" s="90">
        <f t="shared" si="1127"/>
        <v>0</v>
      </c>
      <c r="Z1570" s="90">
        <f t="shared" si="1127"/>
        <v>0</v>
      </c>
      <c r="AA1570" s="90">
        <f t="shared" si="1127"/>
        <v>0</v>
      </c>
      <c r="AB1570" s="90">
        <f t="shared" si="1127"/>
        <v>0</v>
      </c>
      <c r="AC1570" s="91">
        <f t="shared" si="1127"/>
        <v>0</v>
      </c>
      <c r="AE1570" s="476">
        <f t="shared" si="1107"/>
        <v>0</v>
      </c>
      <c r="AG1570" s="476">
        <f t="shared" si="1108"/>
        <v>0</v>
      </c>
      <c r="AI1570" s="476">
        <f t="shared" si="1109"/>
        <v>0</v>
      </c>
      <c r="AK1570" s="202"/>
    </row>
    <row r="1571" spans="2:37" ht="12.75" customHeight="1" outlineLevel="1">
      <c r="D1571" s="106" t="str">
        <f>'Line Items'!D1013</f>
        <v>[Rolling Stock - Vehicles Line 52]</v>
      </c>
      <c r="E1571" s="89"/>
      <c r="F1571" s="107" t="str">
        <f t="shared" si="1105"/>
        <v>£000</v>
      </c>
      <c r="G1571" s="90">
        <f t="shared" ref="G1571:AC1571" si="1128">G69*G1308</f>
        <v>0</v>
      </c>
      <c r="H1571" s="90">
        <f t="shared" si="1128"/>
        <v>0</v>
      </c>
      <c r="I1571" s="90">
        <f t="shared" si="1128"/>
        <v>0</v>
      </c>
      <c r="J1571" s="90">
        <f t="shared" si="1128"/>
        <v>0</v>
      </c>
      <c r="K1571" s="90">
        <f t="shared" si="1128"/>
        <v>0</v>
      </c>
      <c r="L1571" s="90">
        <f t="shared" si="1128"/>
        <v>0</v>
      </c>
      <c r="M1571" s="90">
        <f t="shared" si="1128"/>
        <v>0</v>
      </c>
      <c r="N1571" s="90">
        <f t="shared" si="1128"/>
        <v>0</v>
      </c>
      <c r="O1571" s="90">
        <f t="shared" si="1128"/>
        <v>0</v>
      </c>
      <c r="P1571" s="90">
        <f t="shared" si="1128"/>
        <v>0</v>
      </c>
      <c r="Q1571" s="90">
        <f t="shared" si="1128"/>
        <v>0</v>
      </c>
      <c r="R1571" s="90">
        <f t="shared" si="1128"/>
        <v>0</v>
      </c>
      <c r="S1571" s="90">
        <f t="shared" si="1128"/>
        <v>0</v>
      </c>
      <c r="T1571" s="90">
        <f t="shared" si="1128"/>
        <v>0</v>
      </c>
      <c r="U1571" s="90">
        <f t="shared" si="1128"/>
        <v>0</v>
      </c>
      <c r="V1571" s="90">
        <f t="shared" si="1128"/>
        <v>0</v>
      </c>
      <c r="W1571" s="90">
        <f t="shared" si="1128"/>
        <v>0</v>
      </c>
      <c r="X1571" s="90">
        <f t="shared" si="1128"/>
        <v>0</v>
      </c>
      <c r="Y1571" s="90">
        <f t="shared" si="1128"/>
        <v>0</v>
      </c>
      <c r="Z1571" s="90">
        <f t="shared" si="1128"/>
        <v>0</v>
      </c>
      <c r="AA1571" s="90">
        <f t="shared" si="1128"/>
        <v>0</v>
      </c>
      <c r="AB1571" s="90">
        <f t="shared" si="1128"/>
        <v>0</v>
      </c>
      <c r="AC1571" s="91">
        <f t="shared" si="1128"/>
        <v>0</v>
      </c>
      <c r="AE1571" s="476">
        <f t="shared" si="1107"/>
        <v>0</v>
      </c>
      <c r="AG1571" s="476">
        <f t="shared" si="1108"/>
        <v>0</v>
      </c>
      <c r="AI1571" s="476">
        <f t="shared" si="1109"/>
        <v>0</v>
      </c>
      <c r="AK1571" s="202"/>
    </row>
    <row r="1572" spans="2:37" ht="12.75" customHeight="1" outlineLevel="1">
      <c r="D1572" s="106" t="str">
        <f>'Line Items'!D1014</f>
        <v>[Rolling Stock - Vehicles Line 53]</v>
      </c>
      <c r="E1572" s="89"/>
      <c r="F1572" s="107" t="str">
        <f t="shared" si="1105"/>
        <v>£000</v>
      </c>
      <c r="G1572" s="90">
        <f t="shared" ref="G1572:AC1572" si="1129">G70*G1309</f>
        <v>0</v>
      </c>
      <c r="H1572" s="90">
        <f t="shared" si="1129"/>
        <v>0</v>
      </c>
      <c r="I1572" s="90">
        <f t="shared" si="1129"/>
        <v>0</v>
      </c>
      <c r="J1572" s="90">
        <f t="shared" si="1129"/>
        <v>0</v>
      </c>
      <c r="K1572" s="90">
        <f t="shared" si="1129"/>
        <v>0</v>
      </c>
      <c r="L1572" s="90">
        <f t="shared" si="1129"/>
        <v>0</v>
      </c>
      <c r="M1572" s="90">
        <f t="shared" si="1129"/>
        <v>0</v>
      </c>
      <c r="N1572" s="90">
        <f t="shared" si="1129"/>
        <v>0</v>
      </c>
      <c r="O1572" s="90">
        <f t="shared" si="1129"/>
        <v>0</v>
      </c>
      <c r="P1572" s="90">
        <f t="shared" si="1129"/>
        <v>0</v>
      </c>
      <c r="Q1572" s="90">
        <f t="shared" si="1129"/>
        <v>0</v>
      </c>
      <c r="R1572" s="90">
        <f t="shared" si="1129"/>
        <v>0</v>
      </c>
      <c r="S1572" s="90">
        <f t="shared" si="1129"/>
        <v>0</v>
      </c>
      <c r="T1572" s="90">
        <f t="shared" si="1129"/>
        <v>0</v>
      </c>
      <c r="U1572" s="90">
        <f t="shared" si="1129"/>
        <v>0</v>
      </c>
      <c r="V1572" s="90">
        <f t="shared" si="1129"/>
        <v>0</v>
      </c>
      <c r="W1572" s="90">
        <f t="shared" si="1129"/>
        <v>0</v>
      </c>
      <c r="X1572" s="90">
        <f t="shared" si="1129"/>
        <v>0</v>
      </c>
      <c r="Y1572" s="90">
        <f t="shared" si="1129"/>
        <v>0</v>
      </c>
      <c r="Z1572" s="90">
        <f t="shared" si="1129"/>
        <v>0</v>
      </c>
      <c r="AA1572" s="90">
        <f t="shared" si="1129"/>
        <v>0</v>
      </c>
      <c r="AB1572" s="90">
        <f t="shared" si="1129"/>
        <v>0</v>
      </c>
      <c r="AC1572" s="91">
        <f t="shared" si="1129"/>
        <v>0</v>
      </c>
      <c r="AE1572" s="476">
        <f t="shared" si="1107"/>
        <v>0</v>
      </c>
      <c r="AG1572" s="476">
        <f t="shared" si="1108"/>
        <v>0</v>
      </c>
      <c r="AI1572" s="476">
        <f t="shared" si="1109"/>
        <v>0</v>
      </c>
      <c r="AK1572" s="202"/>
    </row>
    <row r="1573" spans="2:37" ht="12.75" customHeight="1" outlineLevel="1">
      <c r="D1573" s="106" t="str">
        <f>'Line Items'!D1015</f>
        <v>[Rolling Stock - Vehicles Line 54]</v>
      </c>
      <c r="E1573" s="89"/>
      <c r="F1573" s="107" t="str">
        <f t="shared" si="1105"/>
        <v>£000</v>
      </c>
      <c r="G1573" s="90">
        <f t="shared" ref="G1573:AC1573" si="1130">G71*G1310</f>
        <v>0</v>
      </c>
      <c r="H1573" s="90">
        <f t="shared" si="1130"/>
        <v>0</v>
      </c>
      <c r="I1573" s="90">
        <f t="shared" si="1130"/>
        <v>0</v>
      </c>
      <c r="J1573" s="90">
        <f t="shared" si="1130"/>
        <v>0</v>
      </c>
      <c r="K1573" s="90">
        <f t="shared" si="1130"/>
        <v>0</v>
      </c>
      <c r="L1573" s="90">
        <f t="shared" si="1130"/>
        <v>0</v>
      </c>
      <c r="M1573" s="90">
        <f t="shared" si="1130"/>
        <v>0</v>
      </c>
      <c r="N1573" s="90">
        <f t="shared" si="1130"/>
        <v>0</v>
      </c>
      <c r="O1573" s="90">
        <f t="shared" si="1130"/>
        <v>0</v>
      </c>
      <c r="P1573" s="90">
        <f t="shared" si="1130"/>
        <v>0</v>
      </c>
      <c r="Q1573" s="90">
        <f t="shared" si="1130"/>
        <v>0</v>
      </c>
      <c r="R1573" s="90">
        <f t="shared" si="1130"/>
        <v>0</v>
      </c>
      <c r="S1573" s="90">
        <f t="shared" si="1130"/>
        <v>0</v>
      </c>
      <c r="T1573" s="90">
        <f t="shared" si="1130"/>
        <v>0</v>
      </c>
      <c r="U1573" s="90">
        <f t="shared" si="1130"/>
        <v>0</v>
      </c>
      <c r="V1573" s="90">
        <f t="shared" si="1130"/>
        <v>0</v>
      </c>
      <c r="W1573" s="90">
        <f t="shared" si="1130"/>
        <v>0</v>
      </c>
      <c r="X1573" s="90">
        <f t="shared" si="1130"/>
        <v>0</v>
      </c>
      <c r="Y1573" s="90">
        <f t="shared" si="1130"/>
        <v>0</v>
      </c>
      <c r="Z1573" s="90">
        <f t="shared" si="1130"/>
        <v>0</v>
      </c>
      <c r="AA1573" s="90">
        <f t="shared" si="1130"/>
        <v>0</v>
      </c>
      <c r="AB1573" s="90">
        <f t="shared" si="1130"/>
        <v>0</v>
      </c>
      <c r="AC1573" s="91">
        <f t="shared" si="1130"/>
        <v>0</v>
      </c>
      <c r="AE1573" s="476">
        <f t="shared" si="1107"/>
        <v>0</v>
      </c>
      <c r="AG1573" s="476">
        <f t="shared" si="1108"/>
        <v>0</v>
      </c>
      <c r="AI1573" s="476">
        <f t="shared" si="1109"/>
        <v>0</v>
      </c>
      <c r="AK1573" s="202"/>
    </row>
    <row r="1574" spans="2:37" ht="12.75" customHeight="1" outlineLevel="1">
      <c r="D1574" s="106" t="str">
        <f>'Line Items'!D1016</f>
        <v>[Rolling Stock - Vehicles Line 55]</v>
      </c>
      <c r="E1574" s="89"/>
      <c r="F1574" s="107" t="str">
        <f t="shared" si="1105"/>
        <v>£000</v>
      </c>
      <c r="G1574" s="90">
        <f t="shared" ref="G1574:AC1574" si="1131">G72*G1311</f>
        <v>0</v>
      </c>
      <c r="H1574" s="90">
        <f t="shared" si="1131"/>
        <v>0</v>
      </c>
      <c r="I1574" s="90">
        <f t="shared" si="1131"/>
        <v>0</v>
      </c>
      <c r="J1574" s="90">
        <f t="shared" si="1131"/>
        <v>0</v>
      </c>
      <c r="K1574" s="90">
        <f t="shared" si="1131"/>
        <v>0</v>
      </c>
      <c r="L1574" s="90">
        <f t="shared" si="1131"/>
        <v>0</v>
      </c>
      <c r="M1574" s="90">
        <f t="shared" si="1131"/>
        <v>0</v>
      </c>
      <c r="N1574" s="90">
        <f t="shared" si="1131"/>
        <v>0</v>
      </c>
      <c r="O1574" s="90">
        <f t="shared" si="1131"/>
        <v>0</v>
      </c>
      <c r="P1574" s="90">
        <f t="shared" si="1131"/>
        <v>0</v>
      </c>
      <c r="Q1574" s="90">
        <f t="shared" si="1131"/>
        <v>0</v>
      </c>
      <c r="R1574" s="90">
        <f t="shared" si="1131"/>
        <v>0</v>
      </c>
      <c r="S1574" s="90">
        <f t="shared" si="1131"/>
        <v>0</v>
      </c>
      <c r="T1574" s="90">
        <f t="shared" si="1131"/>
        <v>0</v>
      </c>
      <c r="U1574" s="90">
        <f t="shared" si="1131"/>
        <v>0</v>
      </c>
      <c r="V1574" s="90">
        <f t="shared" si="1131"/>
        <v>0</v>
      </c>
      <c r="W1574" s="90">
        <f t="shared" si="1131"/>
        <v>0</v>
      </c>
      <c r="X1574" s="90">
        <f t="shared" si="1131"/>
        <v>0</v>
      </c>
      <c r="Y1574" s="90">
        <f t="shared" si="1131"/>
        <v>0</v>
      </c>
      <c r="Z1574" s="90">
        <f t="shared" si="1131"/>
        <v>0</v>
      </c>
      <c r="AA1574" s="90">
        <f t="shared" si="1131"/>
        <v>0</v>
      </c>
      <c r="AB1574" s="90">
        <f t="shared" si="1131"/>
        <v>0</v>
      </c>
      <c r="AC1574" s="91">
        <f t="shared" si="1131"/>
        <v>0</v>
      </c>
      <c r="AE1574" s="476">
        <f t="shared" si="1107"/>
        <v>0</v>
      </c>
      <c r="AG1574" s="476">
        <f t="shared" si="1108"/>
        <v>0</v>
      </c>
      <c r="AI1574" s="476">
        <f t="shared" si="1109"/>
        <v>0</v>
      </c>
      <c r="AK1574" s="202"/>
    </row>
    <row r="1575" spans="2:37" ht="12.75" customHeight="1" outlineLevel="1">
      <c r="D1575" s="106" t="str">
        <f>'Line Items'!D1017</f>
        <v>[Rolling Stock - Vehicles Line 56]</v>
      </c>
      <c r="E1575" s="89"/>
      <c r="F1575" s="107" t="str">
        <f t="shared" si="1105"/>
        <v>£000</v>
      </c>
      <c r="G1575" s="90">
        <f t="shared" ref="G1575:AC1575" si="1132">G73*G1312</f>
        <v>0</v>
      </c>
      <c r="H1575" s="90">
        <f t="shared" si="1132"/>
        <v>0</v>
      </c>
      <c r="I1575" s="90">
        <f t="shared" si="1132"/>
        <v>0</v>
      </c>
      <c r="J1575" s="90">
        <f t="shared" si="1132"/>
        <v>0</v>
      </c>
      <c r="K1575" s="90">
        <f t="shared" si="1132"/>
        <v>0</v>
      </c>
      <c r="L1575" s="90">
        <f t="shared" si="1132"/>
        <v>0</v>
      </c>
      <c r="M1575" s="90">
        <f t="shared" si="1132"/>
        <v>0</v>
      </c>
      <c r="N1575" s="90">
        <f t="shared" si="1132"/>
        <v>0</v>
      </c>
      <c r="O1575" s="90">
        <f t="shared" si="1132"/>
        <v>0</v>
      </c>
      <c r="P1575" s="90">
        <f t="shared" si="1132"/>
        <v>0</v>
      </c>
      <c r="Q1575" s="90">
        <f t="shared" si="1132"/>
        <v>0</v>
      </c>
      <c r="R1575" s="90">
        <f t="shared" si="1132"/>
        <v>0</v>
      </c>
      <c r="S1575" s="90">
        <f t="shared" si="1132"/>
        <v>0</v>
      </c>
      <c r="T1575" s="90">
        <f t="shared" si="1132"/>
        <v>0</v>
      </c>
      <c r="U1575" s="90">
        <f t="shared" si="1132"/>
        <v>0</v>
      </c>
      <c r="V1575" s="90">
        <f t="shared" si="1132"/>
        <v>0</v>
      </c>
      <c r="W1575" s="90">
        <f t="shared" si="1132"/>
        <v>0</v>
      </c>
      <c r="X1575" s="90">
        <f t="shared" si="1132"/>
        <v>0</v>
      </c>
      <c r="Y1575" s="90">
        <f t="shared" si="1132"/>
        <v>0</v>
      </c>
      <c r="Z1575" s="90">
        <f t="shared" si="1132"/>
        <v>0</v>
      </c>
      <c r="AA1575" s="90">
        <f t="shared" si="1132"/>
        <v>0</v>
      </c>
      <c r="AB1575" s="90">
        <f t="shared" si="1132"/>
        <v>0</v>
      </c>
      <c r="AC1575" s="91">
        <f t="shared" si="1132"/>
        <v>0</v>
      </c>
      <c r="AE1575" s="476">
        <f t="shared" si="1107"/>
        <v>0</v>
      </c>
      <c r="AG1575" s="476">
        <f t="shared" si="1108"/>
        <v>0</v>
      </c>
      <c r="AI1575" s="476">
        <f t="shared" si="1109"/>
        <v>0</v>
      </c>
      <c r="AK1575" s="202"/>
    </row>
    <row r="1576" spans="2:37" ht="12.75" customHeight="1" outlineLevel="1">
      <c r="D1576" s="106" t="str">
        <f>'Line Items'!D1018</f>
        <v>[Rolling Stock - Vehicles Line 57]</v>
      </c>
      <c r="E1576" s="89"/>
      <c r="F1576" s="107" t="str">
        <f t="shared" si="1105"/>
        <v>£000</v>
      </c>
      <c r="G1576" s="90">
        <f t="shared" ref="G1576:AC1576" si="1133">G74*G1313</f>
        <v>0</v>
      </c>
      <c r="H1576" s="90">
        <f t="shared" si="1133"/>
        <v>0</v>
      </c>
      <c r="I1576" s="90">
        <f t="shared" si="1133"/>
        <v>0</v>
      </c>
      <c r="J1576" s="90">
        <f t="shared" si="1133"/>
        <v>0</v>
      </c>
      <c r="K1576" s="90">
        <f t="shared" si="1133"/>
        <v>0</v>
      </c>
      <c r="L1576" s="90">
        <f t="shared" si="1133"/>
        <v>0</v>
      </c>
      <c r="M1576" s="90">
        <f t="shared" si="1133"/>
        <v>0</v>
      </c>
      <c r="N1576" s="90">
        <f t="shared" si="1133"/>
        <v>0</v>
      </c>
      <c r="O1576" s="90">
        <f t="shared" si="1133"/>
        <v>0</v>
      </c>
      <c r="P1576" s="90">
        <f t="shared" si="1133"/>
        <v>0</v>
      </c>
      <c r="Q1576" s="90">
        <f t="shared" si="1133"/>
        <v>0</v>
      </c>
      <c r="R1576" s="90">
        <f t="shared" si="1133"/>
        <v>0</v>
      </c>
      <c r="S1576" s="90">
        <f t="shared" si="1133"/>
        <v>0</v>
      </c>
      <c r="T1576" s="90">
        <f t="shared" si="1133"/>
        <v>0</v>
      </c>
      <c r="U1576" s="90">
        <f t="shared" si="1133"/>
        <v>0</v>
      </c>
      <c r="V1576" s="90">
        <f t="shared" si="1133"/>
        <v>0</v>
      </c>
      <c r="W1576" s="90">
        <f t="shared" si="1133"/>
        <v>0</v>
      </c>
      <c r="X1576" s="90">
        <f t="shared" si="1133"/>
        <v>0</v>
      </c>
      <c r="Y1576" s="90">
        <f t="shared" si="1133"/>
        <v>0</v>
      </c>
      <c r="Z1576" s="90">
        <f t="shared" si="1133"/>
        <v>0</v>
      </c>
      <c r="AA1576" s="90">
        <f t="shared" si="1133"/>
        <v>0</v>
      </c>
      <c r="AB1576" s="90">
        <f t="shared" si="1133"/>
        <v>0</v>
      </c>
      <c r="AC1576" s="91">
        <f t="shared" si="1133"/>
        <v>0</v>
      </c>
      <c r="AE1576" s="476">
        <f t="shared" si="1107"/>
        <v>0</v>
      </c>
      <c r="AG1576" s="476">
        <f t="shared" si="1108"/>
        <v>0</v>
      </c>
      <c r="AI1576" s="476">
        <f t="shared" si="1109"/>
        <v>0</v>
      </c>
      <c r="AK1576" s="202"/>
    </row>
    <row r="1577" spans="2:37" ht="12.75" customHeight="1" outlineLevel="1">
      <c r="D1577" s="106" t="str">
        <f>'Line Items'!D1019</f>
        <v>[Rolling Stock - Vehicles Line 58]</v>
      </c>
      <c r="E1577" s="89"/>
      <c r="F1577" s="107" t="str">
        <f t="shared" si="1105"/>
        <v>£000</v>
      </c>
      <c r="G1577" s="90">
        <f t="shared" ref="G1577:AC1577" si="1134">G75*G1314</f>
        <v>0</v>
      </c>
      <c r="H1577" s="90">
        <f t="shared" si="1134"/>
        <v>0</v>
      </c>
      <c r="I1577" s="90">
        <f t="shared" si="1134"/>
        <v>0</v>
      </c>
      <c r="J1577" s="90">
        <f t="shared" si="1134"/>
        <v>0</v>
      </c>
      <c r="K1577" s="90">
        <f t="shared" si="1134"/>
        <v>0</v>
      </c>
      <c r="L1577" s="90">
        <f t="shared" si="1134"/>
        <v>0</v>
      </c>
      <c r="M1577" s="90">
        <f t="shared" si="1134"/>
        <v>0</v>
      </c>
      <c r="N1577" s="90">
        <f t="shared" si="1134"/>
        <v>0</v>
      </c>
      <c r="O1577" s="90">
        <f t="shared" si="1134"/>
        <v>0</v>
      </c>
      <c r="P1577" s="90">
        <f t="shared" si="1134"/>
        <v>0</v>
      </c>
      <c r="Q1577" s="90">
        <f t="shared" si="1134"/>
        <v>0</v>
      </c>
      <c r="R1577" s="90">
        <f t="shared" si="1134"/>
        <v>0</v>
      </c>
      <c r="S1577" s="90">
        <f t="shared" si="1134"/>
        <v>0</v>
      </c>
      <c r="T1577" s="90">
        <f t="shared" si="1134"/>
        <v>0</v>
      </c>
      <c r="U1577" s="90">
        <f t="shared" si="1134"/>
        <v>0</v>
      </c>
      <c r="V1577" s="90">
        <f t="shared" si="1134"/>
        <v>0</v>
      </c>
      <c r="W1577" s="90">
        <f t="shared" si="1134"/>
        <v>0</v>
      </c>
      <c r="X1577" s="90">
        <f t="shared" si="1134"/>
        <v>0</v>
      </c>
      <c r="Y1577" s="90">
        <f t="shared" si="1134"/>
        <v>0</v>
      </c>
      <c r="Z1577" s="90">
        <f t="shared" si="1134"/>
        <v>0</v>
      </c>
      <c r="AA1577" s="90">
        <f t="shared" si="1134"/>
        <v>0</v>
      </c>
      <c r="AB1577" s="90">
        <f t="shared" si="1134"/>
        <v>0</v>
      </c>
      <c r="AC1577" s="91">
        <f t="shared" si="1134"/>
        <v>0</v>
      </c>
      <c r="AE1577" s="476">
        <f t="shared" si="1107"/>
        <v>0</v>
      </c>
      <c r="AG1577" s="476">
        <f t="shared" si="1108"/>
        <v>0</v>
      </c>
      <c r="AI1577" s="476">
        <f t="shared" si="1109"/>
        <v>0</v>
      </c>
      <c r="AK1577" s="202"/>
    </row>
    <row r="1578" spans="2:37" ht="12.75" customHeight="1" outlineLevel="1">
      <c r="D1578" s="106" t="str">
        <f>'Line Items'!D1020</f>
        <v>[Rolling Stock - Vehicles Line 59]</v>
      </c>
      <c r="E1578" s="89"/>
      <c r="F1578" s="107" t="str">
        <f t="shared" si="1105"/>
        <v>£000</v>
      </c>
      <c r="G1578" s="90">
        <f t="shared" ref="G1578:AC1578" si="1135">G76*G1315</f>
        <v>0</v>
      </c>
      <c r="H1578" s="90">
        <f t="shared" si="1135"/>
        <v>0</v>
      </c>
      <c r="I1578" s="90">
        <f t="shared" si="1135"/>
        <v>0</v>
      </c>
      <c r="J1578" s="90">
        <f t="shared" si="1135"/>
        <v>0</v>
      </c>
      <c r="K1578" s="90">
        <f t="shared" si="1135"/>
        <v>0</v>
      </c>
      <c r="L1578" s="90">
        <f t="shared" si="1135"/>
        <v>0</v>
      </c>
      <c r="M1578" s="90">
        <f t="shared" si="1135"/>
        <v>0</v>
      </c>
      <c r="N1578" s="90">
        <f t="shared" si="1135"/>
        <v>0</v>
      </c>
      <c r="O1578" s="90">
        <f t="shared" si="1135"/>
        <v>0</v>
      </c>
      <c r="P1578" s="90">
        <f t="shared" si="1135"/>
        <v>0</v>
      </c>
      <c r="Q1578" s="90">
        <f t="shared" si="1135"/>
        <v>0</v>
      </c>
      <c r="R1578" s="90">
        <f t="shared" si="1135"/>
        <v>0</v>
      </c>
      <c r="S1578" s="90">
        <f t="shared" si="1135"/>
        <v>0</v>
      </c>
      <c r="T1578" s="90">
        <f t="shared" si="1135"/>
        <v>0</v>
      </c>
      <c r="U1578" s="90">
        <f t="shared" si="1135"/>
        <v>0</v>
      </c>
      <c r="V1578" s="90">
        <f t="shared" si="1135"/>
        <v>0</v>
      </c>
      <c r="W1578" s="90">
        <f t="shared" si="1135"/>
        <v>0</v>
      </c>
      <c r="X1578" s="90">
        <f t="shared" si="1135"/>
        <v>0</v>
      </c>
      <c r="Y1578" s="90">
        <f t="shared" si="1135"/>
        <v>0</v>
      </c>
      <c r="Z1578" s="90">
        <f t="shared" si="1135"/>
        <v>0</v>
      </c>
      <c r="AA1578" s="90">
        <f t="shared" si="1135"/>
        <v>0</v>
      </c>
      <c r="AB1578" s="90">
        <f t="shared" si="1135"/>
        <v>0</v>
      </c>
      <c r="AC1578" s="91">
        <f t="shared" si="1135"/>
        <v>0</v>
      </c>
      <c r="AE1578" s="476">
        <f t="shared" si="1107"/>
        <v>0</v>
      </c>
      <c r="AG1578" s="476">
        <f t="shared" si="1108"/>
        <v>0</v>
      </c>
      <c r="AI1578" s="476">
        <f t="shared" si="1109"/>
        <v>0</v>
      </c>
      <c r="AK1578" s="202"/>
    </row>
    <row r="1579" spans="2:37" ht="12.75" customHeight="1" outlineLevel="1">
      <c r="D1579" s="117" t="str">
        <f>'Line Items'!D1021</f>
        <v>[Rolling Stock - Vehicles Line 60]</v>
      </c>
      <c r="E1579" s="175"/>
      <c r="F1579" s="118" t="str">
        <f>F1578</f>
        <v>£000</v>
      </c>
      <c r="G1579" s="94">
        <f t="shared" ref="G1579:AC1579" si="1136">G77*G1316</f>
        <v>0</v>
      </c>
      <c r="H1579" s="94">
        <f t="shared" si="1136"/>
        <v>0</v>
      </c>
      <c r="I1579" s="94">
        <f t="shared" si="1136"/>
        <v>0</v>
      </c>
      <c r="J1579" s="94">
        <f t="shared" si="1136"/>
        <v>0</v>
      </c>
      <c r="K1579" s="94">
        <f t="shared" si="1136"/>
        <v>0</v>
      </c>
      <c r="L1579" s="94">
        <f t="shared" si="1136"/>
        <v>0</v>
      </c>
      <c r="M1579" s="94">
        <f t="shared" si="1136"/>
        <v>0</v>
      </c>
      <c r="N1579" s="94">
        <f t="shared" si="1136"/>
        <v>0</v>
      </c>
      <c r="O1579" s="94">
        <f t="shared" si="1136"/>
        <v>0</v>
      </c>
      <c r="P1579" s="94">
        <f t="shared" si="1136"/>
        <v>0</v>
      </c>
      <c r="Q1579" s="94">
        <f t="shared" si="1136"/>
        <v>0</v>
      </c>
      <c r="R1579" s="94">
        <f t="shared" si="1136"/>
        <v>0</v>
      </c>
      <c r="S1579" s="94">
        <f t="shared" si="1136"/>
        <v>0</v>
      </c>
      <c r="T1579" s="94">
        <f t="shared" si="1136"/>
        <v>0</v>
      </c>
      <c r="U1579" s="94">
        <f t="shared" si="1136"/>
        <v>0</v>
      </c>
      <c r="V1579" s="94">
        <f t="shared" si="1136"/>
        <v>0</v>
      </c>
      <c r="W1579" s="94">
        <f t="shared" si="1136"/>
        <v>0</v>
      </c>
      <c r="X1579" s="94">
        <f t="shared" si="1136"/>
        <v>0</v>
      </c>
      <c r="Y1579" s="94">
        <f t="shared" si="1136"/>
        <v>0</v>
      </c>
      <c r="Z1579" s="94">
        <f t="shared" si="1136"/>
        <v>0</v>
      </c>
      <c r="AA1579" s="94">
        <f t="shared" si="1136"/>
        <v>0</v>
      </c>
      <c r="AB1579" s="94">
        <f t="shared" si="1136"/>
        <v>0</v>
      </c>
      <c r="AC1579" s="95">
        <f t="shared" si="1136"/>
        <v>0</v>
      </c>
      <c r="AE1579" s="477">
        <f t="shared" si="1107"/>
        <v>0</v>
      </c>
      <c r="AG1579" s="477">
        <f t="shared" si="1108"/>
        <v>0</v>
      </c>
      <c r="AI1579" s="477">
        <f t="shared" si="1109"/>
        <v>0</v>
      </c>
      <c r="AK1579" s="195"/>
    </row>
    <row r="1580" spans="2:37" ht="12.75" customHeight="1" outlineLevel="1">
      <c r="G1580" s="90"/>
      <c r="H1580" s="90"/>
      <c r="I1580" s="90"/>
      <c r="J1580" s="90"/>
      <c r="K1580" s="90"/>
      <c r="L1580" s="90"/>
      <c r="M1580" s="90"/>
      <c r="N1580" s="90"/>
      <c r="O1580" s="90"/>
      <c r="P1580" s="90"/>
      <c r="Q1580" s="90"/>
      <c r="R1580" s="90"/>
      <c r="S1580" s="90"/>
      <c r="T1580" s="90"/>
      <c r="U1580" s="90"/>
      <c r="V1580" s="90"/>
      <c r="W1580" s="90"/>
      <c r="X1580" s="90"/>
      <c r="Y1580" s="90"/>
      <c r="Z1580" s="90"/>
      <c r="AA1580" s="90"/>
      <c r="AB1580" s="90"/>
      <c r="AC1580" s="90"/>
      <c r="AE1580" s="90"/>
      <c r="AG1580" s="90"/>
      <c r="AI1580" s="90"/>
    </row>
    <row r="1581" spans="2:37" ht="12.75" customHeight="1" outlineLevel="1">
      <c r="D1581" s="216" t="str">
        <f>"Total "&amp;B1518</f>
        <v>Total Non-Capital Lease Charges</v>
      </c>
      <c r="E1581" s="217"/>
      <c r="F1581" s="218" t="str">
        <f>F1579</f>
        <v>£000</v>
      </c>
      <c r="G1581" s="219">
        <f t="shared" ref="G1581:AB1581" si="1137">SUM(G1520:G1579)</f>
        <v>0</v>
      </c>
      <c r="H1581" s="219">
        <f t="shared" si="1137"/>
        <v>0</v>
      </c>
      <c r="I1581" s="219">
        <f t="shared" si="1137"/>
        <v>0</v>
      </c>
      <c r="J1581" s="219">
        <f t="shared" si="1137"/>
        <v>0</v>
      </c>
      <c r="K1581" s="219">
        <f t="shared" si="1137"/>
        <v>0</v>
      </c>
      <c r="L1581" s="219">
        <f t="shared" si="1137"/>
        <v>0</v>
      </c>
      <c r="M1581" s="219">
        <f t="shared" si="1137"/>
        <v>0</v>
      </c>
      <c r="N1581" s="219">
        <f t="shared" si="1137"/>
        <v>0</v>
      </c>
      <c r="O1581" s="219">
        <f t="shared" si="1137"/>
        <v>0</v>
      </c>
      <c r="P1581" s="219">
        <f t="shared" si="1137"/>
        <v>0</v>
      </c>
      <c r="Q1581" s="219">
        <f t="shared" si="1137"/>
        <v>0</v>
      </c>
      <c r="R1581" s="219">
        <f t="shared" si="1137"/>
        <v>0</v>
      </c>
      <c r="S1581" s="219">
        <f t="shared" si="1137"/>
        <v>0</v>
      </c>
      <c r="T1581" s="219">
        <f t="shared" si="1137"/>
        <v>0</v>
      </c>
      <c r="U1581" s="219">
        <f t="shared" si="1137"/>
        <v>0</v>
      </c>
      <c r="V1581" s="219">
        <f t="shared" si="1137"/>
        <v>0</v>
      </c>
      <c r="W1581" s="219">
        <f t="shared" si="1137"/>
        <v>0</v>
      </c>
      <c r="X1581" s="219">
        <f t="shared" si="1137"/>
        <v>0</v>
      </c>
      <c r="Y1581" s="219">
        <f t="shared" si="1137"/>
        <v>0</v>
      </c>
      <c r="Z1581" s="219">
        <f t="shared" si="1137"/>
        <v>0</v>
      </c>
      <c r="AA1581" s="219">
        <f t="shared" si="1137"/>
        <v>0</v>
      </c>
      <c r="AB1581" s="219">
        <f t="shared" si="1137"/>
        <v>0</v>
      </c>
      <c r="AC1581" s="220">
        <f t="shared" ref="AC1581" si="1138">SUM(AC1520:AC1579)</f>
        <v>0</v>
      </c>
      <c r="AE1581" s="509">
        <f>SUM(AE1520:AE1579)</f>
        <v>0</v>
      </c>
      <c r="AG1581" s="509">
        <f>SUM(AG1520:AG1579)</f>
        <v>0</v>
      </c>
      <c r="AI1581" s="509">
        <f>SUM(AI1520:AI1579)</f>
        <v>0</v>
      </c>
      <c r="AK1581" s="222"/>
    </row>
    <row r="1582" spans="2:37">
      <c r="G1582" s="90"/>
      <c r="H1582" s="90"/>
      <c r="I1582" s="90"/>
      <c r="J1582" s="90"/>
      <c r="K1582" s="90"/>
      <c r="L1582" s="90"/>
      <c r="M1582" s="90"/>
      <c r="N1582" s="90"/>
      <c r="O1582" s="90"/>
      <c r="P1582" s="90"/>
      <c r="Q1582" s="90"/>
      <c r="R1582" s="90"/>
      <c r="S1582" s="90"/>
      <c r="T1582" s="90"/>
      <c r="U1582" s="90"/>
      <c r="V1582" s="90"/>
      <c r="W1582" s="90"/>
      <c r="X1582" s="90"/>
      <c r="Y1582" s="90"/>
      <c r="Z1582" s="90"/>
      <c r="AA1582" s="90"/>
      <c r="AB1582" s="90"/>
      <c r="AC1582" s="90"/>
      <c r="AE1582" s="90"/>
      <c r="AG1582" s="90"/>
      <c r="AI1582" s="90"/>
    </row>
    <row r="1583" spans="2:37">
      <c r="B1583" s="15" t="s">
        <v>489</v>
      </c>
      <c r="C1583" s="15"/>
      <c r="D1583" s="170"/>
      <c r="E1583" s="170"/>
      <c r="F1583" s="15"/>
      <c r="G1583" s="184"/>
      <c r="H1583" s="184"/>
      <c r="I1583" s="184"/>
      <c r="J1583" s="184"/>
      <c r="K1583" s="184"/>
      <c r="L1583" s="184"/>
      <c r="M1583" s="184"/>
      <c r="N1583" s="184"/>
      <c r="O1583" s="184"/>
      <c r="P1583" s="184"/>
      <c r="Q1583" s="184"/>
      <c r="R1583" s="184"/>
      <c r="S1583" s="184"/>
      <c r="T1583" s="184"/>
      <c r="U1583" s="184"/>
      <c r="V1583" s="184"/>
      <c r="W1583" s="184"/>
      <c r="X1583" s="184"/>
      <c r="Y1583" s="184"/>
      <c r="Z1583" s="184"/>
      <c r="AA1583" s="184"/>
      <c r="AB1583" s="184"/>
      <c r="AC1583" s="184"/>
      <c r="AD1583" s="15"/>
      <c r="AE1583" s="184"/>
      <c r="AF1583" s="15"/>
      <c r="AG1583" s="184"/>
      <c r="AH1583" s="15"/>
      <c r="AI1583" s="184"/>
      <c r="AJ1583" s="15"/>
      <c r="AK1583" s="15"/>
    </row>
    <row r="1584" spans="2:37" ht="12.75" customHeight="1" outlineLevel="1">
      <c r="G1584" s="90"/>
      <c r="H1584" s="90"/>
      <c r="I1584" s="90"/>
      <c r="J1584" s="90"/>
      <c r="K1584" s="90"/>
      <c r="L1584" s="90"/>
      <c r="M1584" s="90"/>
      <c r="N1584" s="90"/>
      <c r="O1584" s="90"/>
      <c r="P1584" s="90"/>
      <c r="Q1584" s="90"/>
      <c r="R1584" s="90"/>
      <c r="S1584" s="90"/>
      <c r="T1584" s="90"/>
      <c r="U1584" s="90"/>
      <c r="V1584" s="90"/>
      <c r="W1584" s="90"/>
      <c r="X1584" s="90"/>
      <c r="Y1584" s="90"/>
      <c r="Z1584" s="90"/>
      <c r="AA1584" s="90"/>
      <c r="AB1584" s="90"/>
      <c r="AC1584" s="90"/>
      <c r="AE1584" s="90"/>
      <c r="AG1584" s="90"/>
      <c r="AI1584" s="90"/>
    </row>
    <row r="1585" spans="4:37" ht="12.75" customHeight="1" outlineLevel="1">
      <c r="D1585" s="100" t="str">
        <f>'Line Items'!D962</f>
        <v>ME202 - DMU - Class 150/1 Angel</v>
      </c>
      <c r="E1585" s="85"/>
      <c r="F1585" s="183" t="str">
        <f t="shared" ref="F1585:F1616" si="1139">F1520</f>
        <v>£000</v>
      </c>
      <c r="G1585" s="86">
        <f t="shared" ref="G1585:AC1585" si="1140">G18*G1322</f>
        <v>0</v>
      </c>
      <c r="H1585" s="86">
        <f t="shared" si="1140"/>
        <v>0</v>
      </c>
      <c r="I1585" s="86">
        <f t="shared" si="1140"/>
        <v>0</v>
      </c>
      <c r="J1585" s="86">
        <f t="shared" si="1140"/>
        <v>0</v>
      </c>
      <c r="K1585" s="86">
        <f t="shared" si="1140"/>
        <v>0</v>
      </c>
      <c r="L1585" s="86">
        <f t="shared" si="1140"/>
        <v>0</v>
      </c>
      <c r="M1585" s="86">
        <f t="shared" si="1140"/>
        <v>0</v>
      </c>
      <c r="N1585" s="86">
        <f t="shared" si="1140"/>
        <v>0</v>
      </c>
      <c r="O1585" s="86">
        <f t="shared" si="1140"/>
        <v>0</v>
      </c>
      <c r="P1585" s="86">
        <f t="shared" si="1140"/>
        <v>0</v>
      </c>
      <c r="Q1585" s="86">
        <f t="shared" si="1140"/>
        <v>0</v>
      </c>
      <c r="R1585" s="86">
        <f t="shared" si="1140"/>
        <v>0</v>
      </c>
      <c r="S1585" s="86">
        <f t="shared" si="1140"/>
        <v>0</v>
      </c>
      <c r="T1585" s="86">
        <f t="shared" si="1140"/>
        <v>0</v>
      </c>
      <c r="U1585" s="86">
        <f t="shared" si="1140"/>
        <v>0</v>
      </c>
      <c r="V1585" s="86">
        <f t="shared" si="1140"/>
        <v>0</v>
      </c>
      <c r="W1585" s="86">
        <f t="shared" si="1140"/>
        <v>0</v>
      </c>
      <c r="X1585" s="86">
        <f t="shared" si="1140"/>
        <v>0</v>
      </c>
      <c r="Y1585" s="86">
        <f t="shared" si="1140"/>
        <v>0</v>
      </c>
      <c r="Z1585" s="86">
        <f t="shared" si="1140"/>
        <v>0</v>
      </c>
      <c r="AA1585" s="86">
        <f t="shared" si="1140"/>
        <v>0</v>
      </c>
      <c r="AB1585" s="86">
        <f t="shared" si="1140"/>
        <v>0</v>
      </c>
      <c r="AC1585" s="87">
        <f t="shared" si="1140"/>
        <v>0</v>
      </c>
      <c r="AE1585" s="475">
        <f t="shared" ref="AE1585:AE1616" si="1141">AE18*AE1322</f>
        <v>0</v>
      </c>
      <c r="AG1585" s="475">
        <f t="shared" ref="AG1585:AG1616" si="1142">AG18*AG1322</f>
        <v>0</v>
      </c>
      <c r="AI1585" s="475">
        <f t="shared" ref="AI1585:AI1616" si="1143">AI18*AI1322</f>
        <v>0</v>
      </c>
      <c r="AK1585" s="201"/>
    </row>
    <row r="1586" spans="4:37" ht="12.75" customHeight="1" outlineLevel="1">
      <c r="D1586" s="106" t="str">
        <f>'Line Items'!D963</f>
        <v>ME203 - DMU - Class 153/1 Porterbrook</v>
      </c>
      <c r="E1586" s="89"/>
      <c r="F1586" s="107" t="str">
        <f t="shared" si="1139"/>
        <v>£000</v>
      </c>
      <c r="G1586" s="90">
        <f t="shared" ref="G1586:AC1586" si="1144">G19*G1323</f>
        <v>0</v>
      </c>
      <c r="H1586" s="90">
        <f t="shared" si="1144"/>
        <v>0</v>
      </c>
      <c r="I1586" s="90">
        <f t="shared" si="1144"/>
        <v>0</v>
      </c>
      <c r="J1586" s="90">
        <f t="shared" si="1144"/>
        <v>0</v>
      </c>
      <c r="K1586" s="90">
        <f t="shared" si="1144"/>
        <v>0</v>
      </c>
      <c r="L1586" s="90">
        <f t="shared" si="1144"/>
        <v>0</v>
      </c>
      <c r="M1586" s="90">
        <f t="shared" si="1144"/>
        <v>0</v>
      </c>
      <c r="N1586" s="90">
        <f t="shared" si="1144"/>
        <v>0</v>
      </c>
      <c r="O1586" s="90">
        <f t="shared" si="1144"/>
        <v>0</v>
      </c>
      <c r="P1586" s="90">
        <f t="shared" si="1144"/>
        <v>0</v>
      </c>
      <c r="Q1586" s="90">
        <f t="shared" si="1144"/>
        <v>0</v>
      </c>
      <c r="R1586" s="90">
        <f t="shared" si="1144"/>
        <v>0</v>
      </c>
      <c r="S1586" s="90">
        <f t="shared" si="1144"/>
        <v>0</v>
      </c>
      <c r="T1586" s="90">
        <f t="shared" si="1144"/>
        <v>0</v>
      </c>
      <c r="U1586" s="90">
        <f t="shared" si="1144"/>
        <v>0</v>
      </c>
      <c r="V1586" s="90">
        <f t="shared" si="1144"/>
        <v>0</v>
      </c>
      <c r="W1586" s="90">
        <f t="shared" si="1144"/>
        <v>0</v>
      </c>
      <c r="X1586" s="90">
        <f t="shared" si="1144"/>
        <v>0</v>
      </c>
      <c r="Y1586" s="90">
        <f t="shared" si="1144"/>
        <v>0</v>
      </c>
      <c r="Z1586" s="90">
        <f t="shared" si="1144"/>
        <v>0</v>
      </c>
      <c r="AA1586" s="90">
        <f t="shared" si="1144"/>
        <v>0</v>
      </c>
      <c r="AB1586" s="90">
        <f t="shared" si="1144"/>
        <v>0</v>
      </c>
      <c r="AC1586" s="91">
        <f t="shared" si="1144"/>
        <v>0</v>
      </c>
      <c r="AE1586" s="476">
        <f t="shared" si="1141"/>
        <v>0</v>
      </c>
      <c r="AG1586" s="476">
        <f t="shared" si="1142"/>
        <v>0</v>
      </c>
      <c r="AI1586" s="476">
        <f t="shared" si="1143"/>
        <v>0</v>
      </c>
      <c r="AK1586" s="202"/>
    </row>
    <row r="1587" spans="4:37" ht="12.75" customHeight="1" outlineLevel="1">
      <c r="D1587" s="106" t="str">
        <f>'Line Items'!D964</f>
        <v>ME206 - DMU - Class 170/5 Porterbrook</v>
      </c>
      <c r="E1587" s="89"/>
      <c r="F1587" s="107" t="str">
        <f t="shared" si="1139"/>
        <v>£000</v>
      </c>
      <c r="G1587" s="90">
        <f t="shared" ref="G1587:AC1587" si="1145">G20*G1324</f>
        <v>0</v>
      </c>
      <c r="H1587" s="90">
        <f t="shared" si="1145"/>
        <v>0</v>
      </c>
      <c r="I1587" s="90">
        <f t="shared" si="1145"/>
        <v>0</v>
      </c>
      <c r="J1587" s="90">
        <f t="shared" si="1145"/>
        <v>0</v>
      </c>
      <c r="K1587" s="90">
        <f t="shared" si="1145"/>
        <v>0</v>
      </c>
      <c r="L1587" s="90">
        <f t="shared" si="1145"/>
        <v>0</v>
      </c>
      <c r="M1587" s="90">
        <f t="shared" si="1145"/>
        <v>0</v>
      </c>
      <c r="N1587" s="90">
        <f t="shared" si="1145"/>
        <v>0</v>
      </c>
      <c r="O1587" s="90">
        <f t="shared" si="1145"/>
        <v>0</v>
      </c>
      <c r="P1587" s="90">
        <f t="shared" si="1145"/>
        <v>0</v>
      </c>
      <c r="Q1587" s="90">
        <f t="shared" si="1145"/>
        <v>0</v>
      </c>
      <c r="R1587" s="90">
        <f t="shared" si="1145"/>
        <v>0</v>
      </c>
      <c r="S1587" s="90">
        <f t="shared" si="1145"/>
        <v>0</v>
      </c>
      <c r="T1587" s="90">
        <f t="shared" si="1145"/>
        <v>0</v>
      </c>
      <c r="U1587" s="90">
        <f t="shared" si="1145"/>
        <v>0</v>
      </c>
      <c r="V1587" s="90">
        <f t="shared" si="1145"/>
        <v>0</v>
      </c>
      <c r="W1587" s="90">
        <f t="shared" si="1145"/>
        <v>0</v>
      </c>
      <c r="X1587" s="90">
        <f t="shared" si="1145"/>
        <v>0</v>
      </c>
      <c r="Y1587" s="90">
        <f t="shared" si="1145"/>
        <v>0</v>
      </c>
      <c r="Z1587" s="90">
        <f t="shared" si="1145"/>
        <v>0</v>
      </c>
      <c r="AA1587" s="90">
        <f t="shared" si="1145"/>
        <v>0</v>
      </c>
      <c r="AB1587" s="90">
        <f t="shared" si="1145"/>
        <v>0</v>
      </c>
      <c r="AC1587" s="91">
        <f t="shared" si="1145"/>
        <v>0</v>
      </c>
      <c r="AE1587" s="476">
        <f t="shared" si="1141"/>
        <v>0</v>
      </c>
      <c r="AG1587" s="476">
        <f t="shared" si="1142"/>
        <v>0</v>
      </c>
      <c r="AI1587" s="476">
        <f t="shared" si="1143"/>
        <v>0</v>
      </c>
      <c r="AK1587" s="202"/>
    </row>
    <row r="1588" spans="4:37" ht="12.75" customHeight="1" outlineLevel="1">
      <c r="D1588" s="106" t="str">
        <f>'Line Items'!D965</f>
        <v>ME207 - DMU - Class 170/6 Porterbrook</v>
      </c>
      <c r="E1588" s="89"/>
      <c r="F1588" s="107" t="str">
        <f t="shared" si="1139"/>
        <v>£000</v>
      </c>
      <c r="G1588" s="90">
        <f t="shared" ref="G1588:AC1588" si="1146">G21*G1325</f>
        <v>0</v>
      </c>
      <c r="H1588" s="90">
        <f t="shared" si="1146"/>
        <v>0</v>
      </c>
      <c r="I1588" s="90">
        <f t="shared" si="1146"/>
        <v>0</v>
      </c>
      <c r="J1588" s="90">
        <f t="shared" si="1146"/>
        <v>0</v>
      </c>
      <c r="K1588" s="90">
        <f t="shared" si="1146"/>
        <v>0</v>
      </c>
      <c r="L1588" s="90">
        <f t="shared" si="1146"/>
        <v>0</v>
      </c>
      <c r="M1588" s="90">
        <f t="shared" si="1146"/>
        <v>0</v>
      </c>
      <c r="N1588" s="90">
        <f t="shared" si="1146"/>
        <v>0</v>
      </c>
      <c r="O1588" s="90">
        <f t="shared" si="1146"/>
        <v>0</v>
      </c>
      <c r="P1588" s="90">
        <f t="shared" si="1146"/>
        <v>0</v>
      </c>
      <c r="Q1588" s="90">
        <f t="shared" si="1146"/>
        <v>0</v>
      </c>
      <c r="R1588" s="90">
        <f t="shared" si="1146"/>
        <v>0</v>
      </c>
      <c r="S1588" s="90">
        <f t="shared" si="1146"/>
        <v>0</v>
      </c>
      <c r="T1588" s="90">
        <f t="shared" si="1146"/>
        <v>0</v>
      </c>
      <c r="U1588" s="90">
        <f t="shared" si="1146"/>
        <v>0</v>
      </c>
      <c r="V1588" s="90">
        <f t="shared" si="1146"/>
        <v>0</v>
      </c>
      <c r="W1588" s="90">
        <f t="shared" si="1146"/>
        <v>0</v>
      </c>
      <c r="X1588" s="90">
        <f t="shared" si="1146"/>
        <v>0</v>
      </c>
      <c r="Y1588" s="90">
        <f t="shared" si="1146"/>
        <v>0</v>
      </c>
      <c r="Z1588" s="90">
        <f t="shared" si="1146"/>
        <v>0</v>
      </c>
      <c r="AA1588" s="90">
        <f t="shared" si="1146"/>
        <v>0</v>
      </c>
      <c r="AB1588" s="90">
        <f t="shared" si="1146"/>
        <v>0</v>
      </c>
      <c r="AC1588" s="91">
        <f t="shared" si="1146"/>
        <v>0</v>
      </c>
      <c r="AE1588" s="476">
        <f t="shared" si="1141"/>
        <v>0</v>
      </c>
      <c r="AG1588" s="476">
        <f t="shared" si="1142"/>
        <v>0</v>
      </c>
      <c r="AI1588" s="476">
        <f t="shared" si="1143"/>
        <v>0</v>
      </c>
      <c r="AK1588" s="202"/>
    </row>
    <row r="1589" spans="4:37" ht="12.75" customHeight="1" outlineLevel="1">
      <c r="D1589" s="106" t="str">
        <f>'Line Items'!D966</f>
        <v>ME208 - DMU - Class 172/2 Porterbrook</v>
      </c>
      <c r="E1589" s="89"/>
      <c r="F1589" s="107" t="str">
        <f t="shared" si="1139"/>
        <v>£000</v>
      </c>
      <c r="G1589" s="90">
        <f t="shared" ref="G1589:AC1589" si="1147">G22*G1326</f>
        <v>0</v>
      </c>
      <c r="H1589" s="90">
        <f t="shared" si="1147"/>
        <v>0</v>
      </c>
      <c r="I1589" s="90">
        <f t="shared" si="1147"/>
        <v>0</v>
      </c>
      <c r="J1589" s="90">
        <f t="shared" si="1147"/>
        <v>0</v>
      </c>
      <c r="K1589" s="90">
        <f t="shared" si="1147"/>
        <v>0</v>
      </c>
      <c r="L1589" s="90">
        <f t="shared" si="1147"/>
        <v>0</v>
      </c>
      <c r="M1589" s="90">
        <f t="shared" si="1147"/>
        <v>0</v>
      </c>
      <c r="N1589" s="90">
        <f t="shared" si="1147"/>
        <v>0</v>
      </c>
      <c r="O1589" s="90">
        <f t="shared" si="1147"/>
        <v>0</v>
      </c>
      <c r="P1589" s="90">
        <f t="shared" si="1147"/>
        <v>0</v>
      </c>
      <c r="Q1589" s="90">
        <f t="shared" si="1147"/>
        <v>0</v>
      </c>
      <c r="R1589" s="90">
        <f t="shared" si="1147"/>
        <v>0</v>
      </c>
      <c r="S1589" s="90">
        <f t="shared" si="1147"/>
        <v>0</v>
      </c>
      <c r="T1589" s="90">
        <f t="shared" si="1147"/>
        <v>0</v>
      </c>
      <c r="U1589" s="90">
        <f t="shared" si="1147"/>
        <v>0</v>
      </c>
      <c r="V1589" s="90">
        <f t="shared" si="1147"/>
        <v>0</v>
      </c>
      <c r="W1589" s="90">
        <f t="shared" si="1147"/>
        <v>0</v>
      </c>
      <c r="X1589" s="90">
        <f t="shared" si="1147"/>
        <v>0</v>
      </c>
      <c r="Y1589" s="90">
        <f t="shared" si="1147"/>
        <v>0</v>
      </c>
      <c r="Z1589" s="90">
        <f t="shared" si="1147"/>
        <v>0</v>
      </c>
      <c r="AA1589" s="90">
        <f t="shared" si="1147"/>
        <v>0</v>
      </c>
      <c r="AB1589" s="90">
        <f t="shared" si="1147"/>
        <v>0</v>
      </c>
      <c r="AC1589" s="91">
        <f t="shared" si="1147"/>
        <v>0</v>
      </c>
      <c r="AE1589" s="476">
        <f t="shared" si="1141"/>
        <v>0</v>
      </c>
      <c r="AG1589" s="476">
        <f t="shared" si="1142"/>
        <v>0</v>
      </c>
      <c r="AI1589" s="476">
        <f t="shared" si="1143"/>
        <v>0</v>
      </c>
      <c r="AK1589" s="202"/>
    </row>
    <row r="1590" spans="4:37" ht="12.75" customHeight="1" outlineLevel="1">
      <c r="D1590" s="106" t="str">
        <f>'Line Items'!D967</f>
        <v>ME209 - DMU - Class 172/3 Porterbrook</v>
      </c>
      <c r="E1590" s="89"/>
      <c r="F1590" s="107" t="str">
        <f t="shared" si="1139"/>
        <v>£000</v>
      </c>
      <c r="G1590" s="90">
        <f t="shared" ref="G1590:AC1590" si="1148">G23*G1327</f>
        <v>0</v>
      </c>
      <c r="H1590" s="90">
        <f t="shared" si="1148"/>
        <v>0</v>
      </c>
      <c r="I1590" s="90">
        <f t="shared" si="1148"/>
        <v>0</v>
      </c>
      <c r="J1590" s="90">
        <f t="shared" si="1148"/>
        <v>0</v>
      </c>
      <c r="K1590" s="90">
        <f t="shared" si="1148"/>
        <v>0</v>
      </c>
      <c r="L1590" s="90">
        <f t="shared" si="1148"/>
        <v>0</v>
      </c>
      <c r="M1590" s="90">
        <f t="shared" si="1148"/>
        <v>0</v>
      </c>
      <c r="N1590" s="90">
        <f t="shared" si="1148"/>
        <v>0</v>
      </c>
      <c r="O1590" s="90">
        <f t="shared" si="1148"/>
        <v>0</v>
      </c>
      <c r="P1590" s="90">
        <f t="shared" si="1148"/>
        <v>0</v>
      </c>
      <c r="Q1590" s="90">
        <f t="shared" si="1148"/>
        <v>0</v>
      </c>
      <c r="R1590" s="90">
        <f t="shared" si="1148"/>
        <v>0</v>
      </c>
      <c r="S1590" s="90">
        <f t="shared" si="1148"/>
        <v>0</v>
      </c>
      <c r="T1590" s="90">
        <f t="shared" si="1148"/>
        <v>0</v>
      </c>
      <c r="U1590" s="90">
        <f t="shared" si="1148"/>
        <v>0</v>
      </c>
      <c r="V1590" s="90">
        <f t="shared" si="1148"/>
        <v>0</v>
      </c>
      <c r="W1590" s="90">
        <f t="shared" si="1148"/>
        <v>0</v>
      </c>
      <c r="X1590" s="90">
        <f t="shared" si="1148"/>
        <v>0</v>
      </c>
      <c r="Y1590" s="90">
        <f t="shared" si="1148"/>
        <v>0</v>
      </c>
      <c r="Z1590" s="90">
        <f t="shared" si="1148"/>
        <v>0</v>
      </c>
      <c r="AA1590" s="90">
        <f t="shared" si="1148"/>
        <v>0</v>
      </c>
      <c r="AB1590" s="90">
        <f t="shared" si="1148"/>
        <v>0</v>
      </c>
      <c r="AC1590" s="91">
        <f t="shared" si="1148"/>
        <v>0</v>
      </c>
      <c r="AE1590" s="476">
        <f t="shared" si="1141"/>
        <v>0</v>
      </c>
      <c r="AG1590" s="476">
        <f t="shared" si="1142"/>
        <v>0</v>
      </c>
      <c r="AI1590" s="476">
        <f t="shared" si="1143"/>
        <v>0</v>
      </c>
      <c r="AK1590" s="202"/>
    </row>
    <row r="1591" spans="4:37" ht="12.75" customHeight="1" outlineLevel="1">
      <c r="D1591" s="106" t="str">
        <f>'Line Items'!D968</f>
        <v>ME216 - Class 139 PPM - Porterbrook</v>
      </c>
      <c r="E1591" s="89"/>
      <c r="F1591" s="107" t="str">
        <f t="shared" si="1139"/>
        <v>£000</v>
      </c>
      <c r="G1591" s="90">
        <f t="shared" ref="G1591:AC1591" si="1149">G24*G1328</f>
        <v>0</v>
      </c>
      <c r="H1591" s="90">
        <f t="shared" si="1149"/>
        <v>0</v>
      </c>
      <c r="I1591" s="90">
        <f t="shared" si="1149"/>
        <v>0</v>
      </c>
      <c r="J1591" s="90">
        <f t="shared" si="1149"/>
        <v>0</v>
      </c>
      <c r="K1591" s="90">
        <f t="shared" si="1149"/>
        <v>0</v>
      </c>
      <c r="L1591" s="90">
        <f t="shared" si="1149"/>
        <v>0</v>
      </c>
      <c r="M1591" s="90">
        <f t="shared" si="1149"/>
        <v>0</v>
      </c>
      <c r="N1591" s="90">
        <f t="shared" si="1149"/>
        <v>0</v>
      </c>
      <c r="O1591" s="90">
        <f t="shared" si="1149"/>
        <v>0</v>
      </c>
      <c r="P1591" s="90">
        <f t="shared" si="1149"/>
        <v>0</v>
      </c>
      <c r="Q1591" s="90">
        <f t="shared" si="1149"/>
        <v>0</v>
      </c>
      <c r="R1591" s="90">
        <f t="shared" si="1149"/>
        <v>0</v>
      </c>
      <c r="S1591" s="90">
        <f t="shared" si="1149"/>
        <v>0</v>
      </c>
      <c r="T1591" s="90">
        <f t="shared" si="1149"/>
        <v>0</v>
      </c>
      <c r="U1591" s="90">
        <f t="shared" si="1149"/>
        <v>0</v>
      </c>
      <c r="V1591" s="90">
        <f t="shared" si="1149"/>
        <v>0</v>
      </c>
      <c r="W1591" s="90">
        <f t="shared" si="1149"/>
        <v>0</v>
      </c>
      <c r="X1591" s="90">
        <f t="shared" si="1149"/>
        <v>0</v>
      </c>
      <c r="Y1591" s="90">
        <f t="shared" si="1149"/>
        <v>0</v>
      </c>
      <c r="Z1591" s="90">
        <f t="shared" si="1149"/>
        <v>0</v>
      </c>
      <c r="AA1591" s="90">
        <f t="shared" si="1149"/>
        <v>0</v>
      </c>
      <c r="AB1591" s="90">
        <f t="shared" si="1149"/>
        <v>0</v>
      </c>
      <c r="AC1591" s="91">
        <f t="shared" si="1149"/>
        <v>0</v>
      </c>
      <c r="AE1591" s="476">
        <f t="shared" si="1141"/>
        <v>0</v>
      </c>
      <c r="AG1591" s="476">
        <f t="shared" si="1142"/>
        <v>0</v>
      </c>
      <c r="AI1591" s="476">
        <f t="shared" si="1143"/>
        <v>0</v>
      </c>
      <c r="AK1591" s="202"/>
    </row>
    <row r="1592" spans="4:37" ht="12.75" customHeight="1" outlineLevel="1">
      <c r="D1592" s="106" t="str">
        <f>'Line Items'!D969</f>
        <v>ME211 - EMU - Class 321/4  HSBC - motor car</v>
      </c>
      <c r="E1592" s="89"/>
      <c r="F1592" s="107" t="str">
        <f t="shared" si="1139"/>
        <v>£000</v>
      </c>
      <c r="G1592" s="90">
        <f t="shared" ref="G1592:AC1592" si="1150">G25*G1329</f>
        <v>0</v>
      </c>
      <c r="H1592" s="90">
        <f t="shared" si="1150"/>
        <v>0</v>
      </c>
      <c r="I1592" s="90">
        <f t="shared" si="1150"/>
        <v>0</v>
      </c>
      <c r="J1592" s="90">
        <f t="shared" si="1150"/>
        <v>0</v>
      </c>
      <c r="K1592" s="90">
        <f t="shared" si="1150"/>
        <v>0</v>
      </c>
      <c r="L1592" s="90">
        <f t="shared" si="1150"/>
        <v>0</v>
      </c>
      <c r="M1592" s="90">
        <f t="shared" si="1150"/>
        <v>0</v>
      </c>
      <c r="N1592" s="90">
        <f t="shared" si="1150"/>
        <v>0</v>
      </c>
      <c r="O1592" s="90">
        <f t="shared" si="1150"/>
        <v>0</v>
      </c>
      <c r="P1592" s="90">
        <f t="shared" si="1150"/>
        <v>0</v>
      </c>
      <c r="Q1592" s="90">
        <f t="shared" si="1150"/>
        <v>0</v>
      </c>
      <c r="R1592" s="90">
        <f t="shared" si="1150"/>
        <v>0</v>
      </c>
      <c r="S1592" s="90">
        <f t="shared" si="1150"/>
        <v>0</v>
      </c>
      <c r="T1592" s="90">
        <f t="shared" si="1150"/>
        <v>0</v>
      </c>
      <c r="U1592" s="90">
        <f t="shared" si="1150"/>
        <v>0</v>
      </c>
      <c r="V1592" s="90">
        <f t="shared" si="1150"/>
        <v>0</v>
      </c>
      <c r="W1592" s="90">
        <f t="shared" si="1150"/>
        <v>0</v>
      </c>
      <c r="X1592" s="90">
        <f t="shared" si="1150"/>
        <v>0</v>
      </c>
      <c r="Y1592" s="90">
        <f t="shared" si="1150"/>
        <v>0</v>
      </c>
      <c r="Z1592" s="90">
        <f t="shared" si="1150"/>
        <v>0</v>
      </c>
      <c r="AA1592" s="90">
        <f t="shared" si="1150"/>
        <v>0</v>
      </c>
      <c r="AB1592" s="90">
        <f t="shared" si="1150"/>
        <v>0</v>
      </c>
      <c r="AC1592" s="91">
        <f t="shared" si="1150"/>
        <v>0</v>
      </c>
      <c r="AE1592" s="476">
        <f t="shared" si="1141"/>
        <v>0</v>
      </c>
      <c r="AG1592" s="476">
        <f t="shared" si="1142"/>
        <v>0</v>
      </c>
      <c r="AI1592" s="476">
        <f t="shared" si="1143"/>
        <v>0</v>
      </c>
      <c r="AK1592" s="202"/>
    </row>
    <row r="1593" spans="4:37" ht="12.75" customHeight="1" outlineLevel="1">
      <c r="D1593" s="106" t="str">
        <f>'Line Items'!D970</f>
        <v>ME211 - EMU - Class 321/4  HSBC - trailer car</v>
      </c>
      <c r="E1593" s="89"/>
      <c r="F1593" s="107" t="str">
        <f t="shared" si="1139"/>
        <v>£000</v>
      </c>
      <c r="G1593" s="90">
        <f t="shared" ref="G1593:AC1593" si="1151">G26*G1330</f>
        <v>0</v>
      </c>
      <c r="H1593" s="90">
        <f t="shared" si="1151"/>
        <v>0</v>
      </c>
      <c r="I1593" s="90">
        <f t="shared" si="1151"/>
        <v>0</v>
      </c>
      <c r="J1593" s="90">
        <f t="shared" si="1151"/>
        <v>0</v>
      </c>
      <c r="K1593" s="90">
        <f t="shared" si="1151"/>
        <v>0</v>
      </c>
      <c r="L1593" s="90">
        <f t="shared" si="1151"/>
        <v>0</v>
      </c>
      <c r="M1593" s="90">
        <f t="shared" si="1151"/>
        <v>0</v>
      </c>
      <c r="N1593" s="90">
        <f t="shared" si="1151"/>
        <v>0</v>
      </c>
      <c r="O1593" s="90">
        <f t="shared" si="1151"/>
        <v>0</v>
      </c>
      <c r="P1593" s="90">
        <f t="shared" si="1151"/>
        <v>0</v>
      </c>
      <c r="Q1593" s="90">
        <f t="shared" si="1151"/>
        <v>0</v>
      </c>
      <c r="R1593" s="90">
        <f t="shared" si="1151"/>
        <v>0</v>
      </c>
      <c r="S1593" s="90">
        <f t="shared" si="1151"/>
        <v>0</v>
      </c>
      <c r="T1593" s="90">
        <f t="shared" si="1151"/>
        <v>0</v>
      </c>
      <c r="U1593" s="90">
        <f t="shared" si="1151"/>
        <v>0</v>
      </c>
      <c r="V1593" s="90">
        <f t="shared" si="1151"/>
        <v>0</v>
      </c>
      <c r="W1593" s="90">
        <f t="shared" si="1151"/>
        <v>0</v>
      </c>
      <c r="X1593" s="90">
        <f t="shared" si="1151"/>
        <v>0</v>
      </c>
      <c r="Y1593" s="90">
        <f t="shared" si="1151"/>
        <v>0</v>
      </c>
      <c r="Z1593" s="90">
        <f t="shared" si="1151"/>
        <v>0</v>
      </c>
      <c r="AA1593" s="90">
        <f t="shared" si="1151"/>
        <v>0</v>
      </c>
      <c r="AB1593" s="90">
        <f t="shared" si="1151"/>
        <v>0</v>
      </c>
      <c r="AC1593" s="91">
        <f t="shared" si="1151"/>
        <v>0</v>
      </c>
      <c r="AE1593" s="476">
        <f t="shared" si="1141"/>
        <v>0</v>
      </c>
      <c r="AG1593" s="476">
        <f t="shared" si="1142"/>
        <v>0</v>
      </c>
      <c r="AI1593" s="476">
        <f t="shared" si="1143"/>
        <v>0</v>
      </c>
      <c r="AK1593" s="202"/>
    </row>
    <row r="1594" spans="4:37" ht="12.75" customHeight="1" outlineLevel="1">
      <c r="D1594" s="106" t="str">
        <f>'Line Items'!D971</f>
        <v>ME212 - EMU - Class 323/3 Porterbrook - motor car</v>
      </c>
      <c r="E1594" s="89"/>
      <c r="F1594" s="107" t="str">
        <f t="shared" si="1139"/>
        <v>£000</v>
      </c>
      <c r="G1594" s="90">
        <f t="shared" ref="G1594:AC1594" si="1152">G27*G1331</f>
        <v>0</v>
      </c>
      <c r="H1594" s="90">
        <f t="shared" si="1152"/>
        <v>0</v>
      </c>
      <c r="I1594" s="90">
        <f t="shared" si="1152"/>
        <v>0</v>
      </c>
      <c r="J1594" s="90">
        <f t="shared" si="1152"/>
        <v>0</v>
      </c>
      <c r="K1594" s="90">
        <f t="shared" si="1152"/>
        <v>0</v>
      </c>
      <c r="L1594" s="90">
        <f t="shared" si="1152"/>
        <v>0</v>
      </c>
      <c r="M1594" s="90">
        <f t="shared" si="1152"/>
        <v>0</v>
      </c>
      <c r="N1594" s="90">
        <f t="shared" si="1152"/>
        <v>0</v>
      </c>
      <c r="O1594" s="90">
        <f t="shared" si="1152"/>
        <v>0</v>
      </c>
      <c r="P1594" s="90">
        <f t="shared" si="1152"/>
        <v>0</v>
      </c>
      <c r="Q1594" s="90">
        <f t="shared" si="1152"/>
        <v>0</v>
      </c>
      <c r="R1594" s="90">
        <f t="shared" si="1152"/>
        <v>0</v>
      </c>
      <c r="S1594" s="90">
        <f t="shared" si="1152"/>
        <v>0</v>
      </c>
      <c r="T1594" s="90">
        <f t="shared" si="1152"/>
        <v>0</v>
      </c>
      <c r="U1594" s="90">
        <f t="shared" si="1152"/>
        <v>0</v>
      </c>
      <c r="V1594" s="90">
        <f t="shared" si="1152"/>
        <v>0</v>
      </c>
      <c r="W1594" s="90">
        <f t="shared" si="1152"/>
        <v>0</v>
      </c>
      <c r="X1594" s="90">
        <f t="shared" si="1152"/>
        <v>0</v>
      </c>
      <c r="Y1594" s="90">
        <f t="shared" si="1152"/>
        <v>0</v>
      </c>
      <c r="Z1594" s="90">
        <f t="shared" si="1152"/>
        <v>0</v>
      </c>
      <c r="AA1594" s="90">
        <f t="shared" si="1152"/>
        <v>0</v>
      </c>
      <c r="AB1594" s="90">
        <f t="shared" si="1152"/>
        <v>0</v>
      </c>
      <c r="AC1594" s="91">
        <f t="shared" si="1152"/>
        <v>0</v>
      </c>
      <c r="AE1594" s="476">
        <f t="shared" si="1141"/>
        <v>0</v>
      </c>
      <c r="AG1594" s="476">
        <f t="shared" si="1142"/>
        <v>0</v>
      </c>
      <c r="AI1594" s="476">
        <f t="shared" si="1143"/>
        <v>0</v>
      </c>
      <c r="AK1594" s="202"/>
    </row>
    <row r="1595" spans="4:37" ht="12.75" customHeight="1" outlineLevel="1">
      <c r="D1595" s="106" t="str">
        <f>'Line Items'!D972</f>
        <v>ME212 - EMU - Class 323/3 Porterbrook - trailer car</v>
      </c>
      <c r="E1595" s="89"/>
      <c r="F1595" s="107" t="str">
        <f t="shared" si="1139"/>
        <v>£000</v>
      </c>
      <c r="G1595" s="90">
        <f t="shared" ref="G1595:AC1595" si="1153">G28*G1332</f>
        <v>0</v>
      </c>
      <c r="H1595" s="90">
        <f t="shared" si="1153"/>
        <v>0</v>
      </c>
      <c r="I1595" s="90">
        <f t="shared" si="1153"/>
        <v>0</v>
      </c>
      <c r="J1595" s="90">
        <f t="shared" si="1153"/>
        <v>0</v>
      </c>
      <c r="K1595" s="90">
        <f t="shared" si="1153"/>
        <v>0</v>
      </c>
      <c r="L1595" s="90">
        <f t="shared" si="1153"/>
        <v>0</v>
      </c>
      <c r="M1595" s="90">
        <f t="shared" si="1153"/>
        <v>0</v>
      </c>
      <c r="N1595" s="90">
        <f t="shared" si="1153"/>
        <v>0</v>
      </c>
      <c r="O1595" s="90">
        <f t="shared" si="1153"/>
        <v>0</v>
      </c>
      <c r="P1595" s="90">
        <f t="shared" si="1153"/>
        <v>0</v>
      </c>
      <c r="Q1595" s="90">
        <f t="shared" si="1153"/>
        <v>0</v>
      </c>
      <c r="R1595" s="90">
        <f t="shared" si="1153"/>
        <v>0</v>
      </c>
      <c r="S1595" s="90">
        <f t="shared" si="1153"/>
        <v>0</v>
      </c>
      <c r="T1595" s="90">
        <f t="shared" si="1153"/>
        <v>0</v>
      </c>
      <c r="U1595" s="90">
        <f t="shared" si="1153"/>
        <v>0</v>
      </c>
      <c r="V1595" s="90">
        <f t="shared" si="1153"/>
        <v>0</v>
      </c>
      <c r="W1595" s="90">
        <f t="shared" si="1153"/>
        <v>0</v>
      </c>
      <c r="X1595" s="90">
        <f t="shared" si="1153"/>
        <v>0</v>
      </c>
      <c r="Y1595" s="90">
        <f t="shared" si="1153"/>
        <v>0</v>
      </c>
      <c r="Z1595" s="90">
        <f t="shared" si="1153"/>
        <v>0</v>
      </c>
      <c r="AA1595" s="90">
        <f t="shared" si="1153"/>
        <v>0</v>
      </c>
      <c r="AB1595" s="90">
        <f t="shared" si="1153"/>
        <v>0</v>
      </c>
      <c r="AC1595" s="91">
        <f t="shared" si="1153"/>
        <v>0</v>
      </c>
      <c r="AE1595" s="476">
        <f t="shared" si="1141"/>
        <v>0</v>
      </c>
      <c r="AG1595" s="476">
        <f t="shared" si="1142"/>
        <v>0</v>
      </c>
      <c r="AI1595" s="476">
        <f t="shared" si="1143"/>
        <v>0</v>
      </c>
      <c r="AK1595" s="202"/>
    </row>
    <row r="1596" spans="4:37" ht="12.75" customHeight="1" outlineLevel="1">
      <c r="D1596" s="106" t="str">
        <f>'Line Items'!D973</f>
        <v>ME215 - EMU - Class 323 Centro (Porterbrook) - motor car</v>
      </c>
      <c r="E1596" s="89"/>
      <c r="F1596" s="107" t="str">
        <f t="shared" si="1139"/>
        <v>£000</v>
      </c>
      <c r="G1596" s="90">
        <f t="shared" ref="G1596:AC1596" si="1154">G29*G1333</f>
        <v>0</v>
      </c>
      <c r="H1596" s="90">
        <f t="shared" si="1154"/>
        <v>0</v>
      </c>
      <c r="I1596" s="90">
        <f t="shared" si="1154"/>
        <v>0</v>
      </c>
      <c r="J1596" s="90">
        <f t="shared" si="1154"/>
        <v>0</v>
      </c>
      <c r="K1596" s="90">
        <f t="shared" si="1154"/>
        <v>0</v>
      </c>
      <c r="L1596" s="90">
        <f t="shared" si="1154"/>
        <v>0</v>
      </c>
      <c r="M1596" s="90">
        <f t="shared" si="1154"/>
        <v>0</v>
      </c>
      <c r="N1596" s="90">
        <f t="shared" si="1154"/>
        <v>0</v>
      </c>
      <c r="O1596" s="90">
        <f t="shared" si="1154"/>
        <v>0</v>
      </c>
      <c r="P1596" s="90">
        <f t="shared" si="1154"/>
        <v>0</v>
      </c>
      <c r="Q1596" s="90">
        <f t="shared" si="1154"/>
        <v>0</v>
      </c>
      <c r="R1596" s="90">
        <f t="shared" si="1154"/>
        <v>0</v>
      </c>
      <c r="S1596" s="90">
        <f t="shared" si="1154"/>
        <v>0</v>
      </c>
      <c r="T1596" s="90">
        <f t="shared" si="1154"/>
        <v>0</v>
      </c>
      <c r="U1596" s="90">
        <f t="shared" si="1154"/>
        <v>0</v>
      </c>
      <c r="V1596" s="90">
        <f t="shared" si="1154"/>
        <v>0</v>
      </c>
      <c r="W1596" s="90">
        <f t="shared" si="1154"/>
        <v>0</v>
      </c>
      <c r="X1596" s="90">
        <f t="shared" si="1154"/>
        <v>0</v>
      </c>
      <c r="Y1596" s="90">
        <f t="shared" si="1154"/>
        <v>0</v>
      </c>
      <c r="Z1596" s="90">
        <f t="shared" si="1154"/>
        <v>0</v>
      </c>
      <c r="AA1596" s="90">
        <f t="shared" si="1154"/>
        <v>0</v>
      </c>
      <c r="AB1596" s="90">
        <f t="shared" si="1154"/>
        <v>0</v>
      </c>
      <c r="AC1596" s="91">
        <f t="shared" si="1154"/>
        <v>0</v>
      </c>
      <c r="AE1596" s="476">
        <f t="shared" si="1141"/>
        <v>0</v>
      </c>
      <c r="AG1596" s="476">
        <f t="shared" si="1142"/>
        <v>0</v>
      </c>
      <c r="AI1596" s="476">
        <f t="shared" si="1143"/>
        <v>0</v>
      </c>
      <c r="AK1596" s="202"/>
    </row>
    <row r="1597" spans="4:37" ht="12.75" customHeight="1" outlineLevel="1">
      <c r="D1597" s="106" t="str">
        <f>'Line Items'!D974</f>
        <v>ME215 - EMU - Class 323 Centro (Porterbrook) - trailer car</v>
      </c>
      <c r="E1597" s="89"/>
      <c r="F1597" s="107" t="str">
        <f t="shared" si="1139"/>
        <v>£000</v>
      </c>
      <c r="G1597" s="90">
        <f t="shared" ref="G1597:AC1597" si="1155">G30*G1334</f>
        <v>0</v>
      </c>
      <c r="H1597" s="90">
        <f t="shared" si="1155"/>
        <v>0</v>
      </c>
      <c r="I1597" s="90">
        <f t="shared" si="1155"/>
        <v>0</v>
      </c>
      <c r="J1597" s="90">
        <f t="shared" si="1155"/>
        <v>0</v>
      </c>
      <c r="K1597" s="90">
        <f t="shared" si="1155"/>
        <v>0</v>
      </c>
      <c r="L1597" s="90">
        <f t="shared" si="1155"/>
        <v>0</v>
      </c>
      <c r="M1597" s="90">
        <f t="shared" si="1155"/>
        <v>0</v>
      </c>
      <c r="N1597" s="90">
        <f t="shared" si="1155"/>
        <v>0</v>
      </c>
      <c r="O1597" s="90">
        <f t="shared" si="1155"/>
        <v>0</v>
      </c>
      <c r="P1597" s="90">
        <f t="shared" si="1155"/>
        <v>0</v>
      </c>
      <c r="Q1597" s="90">
        <f t="shared" si="1155"/>
        <v>0</v>
      </c>
      <c r="R1597" s="90">
        <f t="shared" si="1155"/>
        <v>0</v>
      </c>
      <c r="S1597" s="90">
        <f t="shared" si="1155"/>
        <v>0</v>
      </c>
      <c r="T1597" s="90">
        <f t="shared" si="1155"/>
        <v>0</v>
      </c>
      <c r="U1597" s="90">
        <f t="shared" si="1155"/>
        <v>0</v>
      </c>
      <c r="V1597" s="90">
        <f t="shared" si="1155"/>
        <v>0</v>
      </c>
      <c r="W1597" s="90">
        <f t="shared" si="1155"/>
        <v>0</v>
      </c>
      <c r="X1597" s="90">
        <f t="shared" si="1155"/>
        <v>0</v>
      </c>
      <c r="Y1597" s="90">
        <f t="shared" si="1155"/>
        <v>0</v>
      </c>
      <c r="Z1597" s="90">
        <f t="shared" si="1155"/>
        <v>0</v>
      </c>
      <c r="AA1597" s="90">
        <f t="shared" si="1155"/>
        <v>0</v>
      </c>
      <c r="AB1597" s="90">
        <f t="shared" si="1155"/>
        <v>0</v>
      </c>
      <c r="AC1597" s="91">
        <f t="shared" si="1155"/>
        <v>0</v>
      </c>
      <c r="AE1597" s="476">
        <f t="shared" si="1141"/>
        <v>0</v>
      </c>
      <c r="AG1597" s="476">
        <f t="shared" si="1142"/>
        <v>0</v>
      </c>
      <c r="AI1597" s="476">
        <f t="shared" si="1143"/>
        <v>0</v>
      </c>
      <c r="AK1597" s="202"/>
    </row>
    <row r="1598" spans="4:37" ht="12.75" customHeight="1" outlineLevel="1">
      <c r="D1598" s="106" t="str">
        <f>'Line Items'!D975</f>
        <v>ME213 - EMU - Class 350/1 Angel - motor car</v>
      </c>
      <c r="E1598" s="89"/>
      <c r="F1598" s="107" t="str">
        <f t="shared" si="1139"/>
        <v>£000</v>
      </c>
      <c r="G1598" s="90">
        <f t="shared" ref="G1598:AC1598" si="1156">G31*G1335</f>
        <v>0</v>
      </c>
      <c r="H1598" s="90">
        <f t="shared" si="1156"/>
        <v>0</v>
      </c>
      <c r="I1598" s="90">
        <f t="shared" si="1156"/>
        <v>0</v>
      </c>
      <c r="J1598" s="90">
        <f t="shared" si="1156"/>
        <v>0</v>
      </c>
      <c r="K1598" s="90">
        <f t="shared" si="1156"/>
        <v>0</v>
      </c>
      <c r="L1598" s="90">
        <f t="shared" si="1156"/>
        <v>0</v>
      </c>
      <c r="M1598" s="90">
        <f t="shared" si="1156"/>
        <v>0</v>
      </c>
      <c r="N1598" s="90">
        <f t="shared" si="1156"/>
        <v>0</v>
      </c>
      <c r="O1598" s="90">
        <f t="shared" si="1156"/>
        <v>0</v>
      </c>
      <c r="P1598" s="90">
        <f t="shared" si="1156"/>
        <v>0</v>
      </c>
      <c r="Q1598" s="90">
        <f t="shared" si="1156"/>
        <v>0</v>
      </c>
      <c r="R1598" s="90">
        <f t="shared" si="1156"/>
        <v>0</v>
      </c>
      <c r="S1598" s="90">
        <f t="shared" si="1156"/>
        <v>0</v>
      </c>
      <c r="T1598" s="90">
        <f t="shared" si="1156"/>
        <v>0</v>
      </c>
      <c r="U1598" s="90">
        <f t="shared" si="1156"/>
        <v>0</v>
      </c>
      <c r="V1598" s="90">
        <f t="shared" si="1156"/>
        <v>0</v>
      </c>
      <c r="W1598" s="90">
        <f t="shared" si="1156"/>
        <v>0</v>
      </c>
      <c r="X1598" s="90">
        <f t="shared" si="1156"/>
        <v>0</v>
      </c>
      <c r="Y1598" s="90">
        <f t="shared" si="1156"/>
        <v>0</v>
      </c>
      <c r="Z1598" s="90">
        <f t="shared" si="1156"/>
        <v>0</v>
      </c>
      <c r="AA1598" s="90">
        <f t="shared" si="1156"/>
        <v>0</v>
      </c>
      <c r="AB1598" s="90">
        <f t="shared" si="1156"/>
        <v>0</v>
      </c>
      <c r="AC1598" s="91">
        <f t="shared" si="1156"/>
        <v>0</v>
      </c>
      <c r="AE1598" s="476">
        <f t="shared" si="1141"/>
        <v>0</v>
      </c>
      <c r="AG1598" s="476">
        <f t="shared" si="1142"/>
        <v>0</v>
      </c>
      <c r="AI1598" s="476">
        <f t="shared" si="1143"/>
        <v>0</v>
      </c>
      <c r="AK1598" s="202"/>
    </row>
    <row r="1599" spans="4:37" ht="12.75" customHeight="1" outlineLevel="1">
      <c r="D1599" s="106" t="str">
        <f>'Line Items'!D976</f>
        <v>ME213 - EMU - Class 350/1 Angel - trailer car</v>
      </c>
      <c r="E1599" s="89"/>
      <c r="F1599" s="107" t="str">
        <f t="shared" si="1139"/>
        <v>£000</v>
      </c>
      <c r="G1599" s="90">
        <f t="shared" ref="G1599:AC1599" si="1157">G32*G1336</f>
        <v>0</v>
      </c>
      <c r="H1599" s="90">
        <f t="shared" si="1157"/>
        <v>0</v>
      </c>
      <c r="I1599" s="90">
        <f t="shared" si="1157"/>
        <v>0</v>
      </c>
      <c r="J1599" s="90">
        <f t="shared" si="1157"/>
        <v>0</v>
      </c>
      <c r="K1599" s="90">
        <f t="shared" si="1157"/>
        <v>0</v>
      </c>
      <c r="L1599" s="90">
        <f t="shared" si="1157"/>
        <v>0</v>
      </c>
      <c r="M1599" s="90">
        <f t="shared" si="1157"/>
        <v>0</v>
      </c>
      <c r="N1599" s="90">
        <f t="shared" si="1157"/>
        <v>0</v>
      </c>
      <c r="O1599" s="90">
        <f t="shared" si="1157"/>
        <v>0</v>
      </c>
      <c r="P1599" s="90">
        <f t="shared" si="1157"/>
        <v>0</v>
      </c>
      <c r="Q1599" s="90">
        <f t="shared" si="1157"/>
        <v>0</v>
      </c>
      <c r="R1599" s="90">
        <f t="shared" si="1157"/>
        <v>0</v>
      </c>
      <c r="S1599" s="90">
        <f t="shared" si="1157"/>
        <v>0</v>
      </c>
      <c r="T1599" s="90">
        <f t="shared" si="1157"/>
        <v>0</v>
      </c>
      <c r="U1599" s="90">
        <f t="shared" si="1157"/>
        <v>0</v>
      </c>
      <c r="V1599" s="90">
        <f t="shared" si="1157"/>
        <v>0</v>
      </c>
      <c r="W1599" s="90">
        <f t="shared" si="1157"/>
        <v>0</v>
      </c>
      <c r="X1599" s="90">
        <f t="shared" si="1157"/>
        <v>0</v>
      </c>
      <c r="Y1599" s="90">
        <f t="shared" si="1157"/>
        <v>0</v>
      </c>
      <c r="Z1599" s="90">
        <f t="shared" si="1157"/>
        <v>0</v>
      </c>
      <c r="AA1599" s="90">
        <f t="shared" si="1157"/>
        <v>0</v>
      </c>
      <c r="AB1599" s="90">
        <f t="shared" si="1157"/>
        <v>0</v>
      </c>
      <c r="AC1599" s="91">
        <f t="shared" si="1157"/>
        <v>0</v>
      </c>
      <c r="AE1599" s="476">
        <f t="shared" si="1141"/>
        <v>0</v>
      </c>
      <c r="AG1599" s="476">
        <f t="shared" si="1142"/>
        <v>0</v>
      </c>
      <c r="AI1599" s="476">
        <f t="shared" si="1143"/>
        <v>0</v>
      </c>
      <c r="AK1599" s="202"/>
    </row>
    <row r="1600" spans="4:37" ht="12.75" customHeight="1" outlineLevel="1">
      <c r="D1600" s="106" t="str">
        <f>'Line Items'!D977</f>
        <v>ME214 - EMU - Class 350/2 Porterbrook - motor car</v>
      </c>
      <c r="E1600" s="89"/>
      <c r="F1600" s="107" t="str">
        <f t="shared" si="1139"/>
        <v>£000</v>
      </c>
      <c r="G1600" s="90">
        <f t="shared" ref="G1600:AC1600" si="1158">G33*G1337</f>
        <v>0</v>
      </c>
      <c r="H1600" s="90">
        <f t="shared" si="1158"/>
        <v>0</v>
      </c>
      <c r="I1600" s="90">
        <f t="shared" si="1158"/>
        <v>0</v>
      </c>
      <c r="J1600" s="90">
        <f t="shared" si="1158"/>
        <v>0</v>
      </c>
      <c r="K1600" s="90">
        <f t="shared" si="1158"/>
        <v>0</v>
      </c>
      <c r="L1600" s="90">
        <f t="shared" si="1158"/>
        <v>0</v>
      </c>
      <c r="M1600" s="90">
        <f t="shared" si="1158"/>
        <v>0</v>
      </c>
      <c r="N1600" s="90">
        <f t="shared" si="1158"/>
        <v>0</v>
      </c>
      <c r="O1600" s="90">
        <f t="shared" si="1158"/>
        <v>0</v>
      </c>
      <c r="P1600" s="90">
        <f t="shared" si="1158"/>
        <v>0</v>
      </c>
      <c r="Q1600" s="90">
        <f t="shared" si="1158"/>
        <v>0</v>
      </c>
      <c r="R1600" s="90">
        <f t="shared" si="1158"/>
        <v>0</v>
      </c>
      <c r="S1600" s="90">
        <f t="shared" si="1158"/>
        <v>0</v>
      </c>
      <c r="T1600" s="90">
        <f t="shared" si="1158"/>
        <v>0</v>
      </c>
      <c r="U1600" s="90">
        <f t="shared" si="1158"/>
        <v>0</v>
      </c>
      <c r="V1600" s="90">
        <f t="shared" si="1158"/>
        <v>0</v>
      </c>
      <c r="W1600" s="90">
        <f t="shared" si="1158"/>
        <v>0</v>
      </c>
      <c r="X1600" s="90">
        <f t="shared" si="1158"/>
        <v>0</v>
      </c>
      <c r="Y1600" s="90">
        <f t="shared" si="1158"/>
        <v>0</v>
      </c>
      <c r="Z1600" s="90">
        <f t="shared" si="1158"/>
        <v>0</v>
      </c>
      <c r="AA1600" s="90">
        <f t="shared" si="1158"/>
        <v>0</v>
      </c>
      <c r="AB1600" s="90">
        <f t="shared" si="1158"/>
        <v>0</v>
      </c>
      <c r="AC1600" s="91">
        <f t="shared" si="1158"/>
        <v>0</v>
      </c>
      <c r="AE1600" s="476">
        <f t="shared" si="1141"/>
        <v>0</v>
      </c>
      <c r="AG1600" s="476">
        <f t="shared" si="1142"/>
        <v>0</v>
      </c>
      <c r="AI1600" s="476">
        <f t="shared" si="1143"/>
        <v>0</v>
      </c>
      <c r="AK1600" s="202"/>
    </row>
    <row r="1601" spans="4:37" ht="12.75" customHeight="1" outlineLevel="1">
      <c r="D1601" s="106" t="str">
        <f>'Line Items'!D978</f>
        <v>ME214 - EMU - Class 350/2 Porterbrook - trailer car</v>
      </c>
      <c r="E1601" s="89"/>
      <c r="F1601" s="107" t="str">
        <f t="shared" si="1139"/>
        <v>£000</v>
      </c>
      <c r="G1601" s="90">
        <f t="shared" ref="G1601:AC1601" si="1159">G34*G1338</f>
        <v>0</v>
      </c>
      <c r="H1601" s="90">
        <f t="shared" si="1159"/>
        <v>0</v>
      </c>
      <c r="I1601" s="90">
        <f t="shared" si="1159"/>
        <v>0</v>
      </c>
      <c r="J1601" s="90">
        <f t="shared" si="1159"/>
        <v>0</v>
      </c>
      <c r="K1601" s="90">
        <f t="shared" si="1159"/>
        <v>0</v>
      </c>
      <c r="L1601" s="90">
        <f t="shared" si="1159"/>
        <v>0</v>
      </c>
      <c r="M1601" s="90">
        <f t="shared" si="1159"/>
        <v>0</v>
      </c>
      <c r="N1601" s="90">
        <f t="shared" si="1159"/>
        <v>0</v>
      </c>
      <c r="O1601" s="90">
        <f t="shared" si="1159"/>
        <v>0</v>
      </c>
      <c r="P1601" s="90">
        <f t="shared" si="1159"/>
        <v>0</v>
      </c>
      <c r="Q1601" s="90">
        <f t="shared" si="1159"/>
        <v>0</v>
      </c>
      <c r="R1601" s="90">
        <f t="shared" si="1159"/>
        <v>0</v>
      </c>
      <c r="S1601" s="90">
        <f t="shared" si="1159"/>
        <v>0</v>
      </c>
      <c r="T1601" s="90">
        <f t="shared" si="1159"/>
        <v>0</v>
      </c>
      <c r="U1601" s="90">
        <f t="shared" si="1159"/>
        <v>0</v>
      </c>
      <c r="V1601" s="90">
        <f t="shared" si="1159"/>
        <v>0</v>
      </c>
      <c r="W1601" s="90">
        <f t="shared" si="1159"/>
        <v>0</v>
      </c>
      <c r="X1601" s="90">
        <f t="shared" si="1159"/>
        <v>0</v>
      </c>
      <c r="Y1601" s="90">
        <f t="shared" si="1159"/>
        <v>0</v>
      </c>
      <c r="Z1601" s="90">
        <f t="shared" si="1159"/>
        <v>0</v>
      </c>
      <c r="AA1601" s="90">
        <f t="shared" si="1159"/>
        <v>0</v>
      </c>
      <c r="AB1601" s="90">
        <f t="shared" si="1159"/>
        <v>0</v>
      </c>
      <c r="AC1601" s="91">
        <f t="shared" si="1159"/>
        <v>0</v>
      </c>
      <c r="AE1601" s="476">
        <f t="shared" si="1141"/>
        <v>0</v>
      </c>
      <c r="AG1601" s="476">
        <f t="shared" si="1142"/>
        <v>0</v>
      </c>
      <c r="AI1601" s="476">
        <f t="shared" si="1143"/>
        <v>0</v>
      </c>
      <c r="AK1601" s="202"/>
    </row>
    <row r="1602" spans="4:37" ht="12.75" customHeight="1" outlineLevel="1">
      <c r="D1602" s="106" t="str">
        <f>'Line Items'!D979</f>
        <v>ME217 - EMU - Class 350/3 Angel - motor car</v>
      </c>
      <c r="E1602" s="89"/>
      <c r="F1602" s="107" t="str">
        <f t="shared" si="1139"/>
        <v>£000</v>
      </c>
      <c r="G1602" s="90">
        <f t="shared" ref="G1602:AC1602" si="1160">G35*G1339</f>
        <v>0</v>
      </c>
      <c r="H1602" s="90">
        <f t="shared" si="1160"/>
        <v>0</v>
      </c>
      <c r="I1602" s="90">
        <f t="shared" si="1160"/>
        <v>0</v>
      </c>
      <c r="J1602" s="90">
        <f t="shared" si="1160"/>
        <v>0</v>
      </c>
      <c r="K1602" s="90">
        <f t="shared" si="1160"/>
        <v>0</v>
      </c>
      <c r="L1602" s="90">
        <f t="shared" si="1160"/>
        <v>0</v>
      </c>
      <c r="M1602" s="90">
        <f t="shared" si="1160"/>
        <v>0</v>
      </c>
      <c r="N1602" s="90">
        <f t="shared" si="1160"/>
        <v>0</v>
      </c>
      <c r="O1602" s="90">
        <f t="shared" si="1160"/>
        <v>0</v>
      </c>
      <c r="P1602" s="90">
        <f t="shared" si="1160"/>
        <v>0</v>
      </c>
      <c r="Q1602" s="90">
        <f t="shared" si="1160"/>
        <v>0</v>
      </c>
      <c r="R1602" s="90">
        <f t="shared" si="1160"/>
        <v>0</v>
      </c>
      <c r="S1602" s="90">
        <f t="shared" si="1160"/>
        <v>0</v>
      </c>
      <c r="T1602" s="90">
        <f t="shared" si="1160"/>
        <v>0</v>
      </c>
      <c r="U1602" s="90">
        <f t="shared" si="1160"/>
        <v>0</v>
      </c>
      <c r="V1602" s="90">
        <f t="shared" si="1160"/>
        <v>0</v>
      </c>
      <c r="W1602" s="90">
        <f t="shared" si="1160"/>
        <v>0</v>
      </c>
      <c r="X1602" s="90">
        <f t="shared" si="1160"/>
        <v>0</v>
      </c>
      <c r="Y1602" s="90">
        <f t="shared" si="1160"/>
        <v>0</v>
      </c>
      <c r="Z1602" s="90">
        <f t="shared" si="1160"/>
        <v>0</v>
      </c>
      <c r="AA1602" s="90">
        <f t="shared" si="1160"/>
        <v>0</v>
      </c>
      <c r="AB1602" s="90">
        <f t="shared" si="1160"/>
        <v>0</v>
      </c>
      <c r="AC1602" s="91">
        <f t="shared" si="1160"/>
        <v>0</v>
      </c>
      <c r="AE1602" s="476">
        <f t="shared" si="1141"/>
        <v>0</v>
      </c>
      <c r="AG1602" s="476">
        <f t="shared" si="1142"/>
        <v>0</v>
      </c>
      <c r="AI1602" s="476">
        <f t="shared" si="1143"/>
        <v>0</v>
      </c>
      <c r="AK1602" s="202"/>
    </row>
    <row r="1603" spans="4:37" ht="12.75" customHeight="1" outlineLevel="1">
      <c r="D1603" s="106" t="str">
        <f>'Line Items'!D980</f>
        <v>ME217 - EMU - Class 350/3 Angel - trailer car</v>
      </c>
      <c r="E1603" s="89"/>
      <c r="F1603" s="107" t="str">
        <f t="shared" si="1139"/>
        <v>£000</v>
      </c>
      <c r="G1603" s="90">
        <f t="shared" ref="G1603:AC1603" si="1161">G36*G1340</f>
        <v>0</v>
      </c>
      <c r="H1603" s="90">
        <f t="shared" si="1161"/>
        <v>0</v>
      </c>
      <c r="I1603" s="90">
        <f t="shared" si="1161"/>
        <v>0</v>
      </c>
      <c r="J1603" s="90">
        <f t="shared" si="1161"/>
        <v>0</v>
      </c>
      <c r="K1603" s="90">
        <f t="shared" si="1161"/>
        <v>0</v>
      </c>
      <c r="L1603" s="90">
        <f t="shared" si="1161"/>
        <v>0</v>
      </c>
      <c r="M1603" s="90">
        <f t="shared" si="1161"/>
        <v>0</v>
      </c>
      <c r="N1603" s="90">
        <f t="shared" si="1161"/>
        <v>0</v>
      </c>
      <c r="O1603" s="90">
        <f t="shared" si="1161"/>
        <v>0</v>
      </c>
      <c r="P1603" s="90">
        <f t="shared" si="1161"/>
        <v>0</v>
      </c>
      <c r="Q1603" s="90">
        <f t="shared" si="1161"/>
        <v>0</v>
      </c>
      <c r="R1603" s="90">
        <f t="shared" si="1161"/>
        <v>0</v>
      </c>
      <c r="S1603" s="90">
        <f t="shared" si="1161"/>
        <v>0</v>
      </c>
      <c r="T1603" s="90">
        <f t="shared" si="1161"/>
        <v>0</v>
      </c>
      <c r="U1603" s="90">
        <f t="shared" si="1161"/>
        <v>0</v>
      </c>
      <c r="V1603" s="90">
        <f t="shared" si="1161"/>
        <v>0</v>
      </c>
      <c r="W1603" s="90">
        <f t="shared" si="1161"/>
        <v>0</v>
      </c>
      <c r="X1603" s="90">
        <f t="shared" si="1161"/>
        <v>0</v>
      </c>
      <c r="Y1603" s="90">
        <f t="shared" si="1161"/>
        <v>0</v>
      </c>
      <c r="Z1603" s="90">
        <f t="shared" si="1161"/>
        <v>0</v>
      </c>
      <c r="AA1603" s="90">
        <f t="shared" si="1161"/>
        <v>0</v>
      </c>
      <c r="AB1603" s="90">
        <f t="shared" si="1161"/>
        <v>0</v>
      </c>
      <c r="AC1603" s="91">
        <f t="shared" si="1161"/>
        <v>0</v>
      </c>
      <c r="AE1603" s="476">
        <f t="shared" si="1141"/>
        <v>0</v>
      </c>
      <c r="AG1603" s="476">
        <f t="shared" si="1142"/>
        <v>0</v>
      </c>
      <c r="AI1603" s="476">
        <f t="shared" si="1143"/>
        <v>0</v>
      </c>
      <c r="AK1603" s="202"/>
    </row>
    <row r="1604" spans="4:37" ht="12.75" customHeight="1" outlineLevel="1">
      <c r="D1604" s="106" t="str">
        <f>'Line Items'!D981</f>
        <v>ME211 - EMU - Class 319 Porterbrook - motor car</v>
      </c>
      <c r="E1604" s="89"/>
      <c r="F1604" s="107" t="str">
        <f t="shared" si="1139"/>
        <v>£000</v>
      </c>
      <c r="G1604" s="90">
        <f t="shared" ref="G1604:AC1604" si="1162">G37*G1341</f>
        <v>0</v>
      </c>
      <c r="H1604" s="90">
        <f t="shared" si="1162"/>
        <v>0</v>
      </c>
      <c r="I1604" s="90">
        <f t="shared" si="1162"/>
        <v>0</v>
      </c>
      <c r="J1604" s="90">
        <f t="shared" si="1162"/>
        <v>0</v>
      </c>
      <c r="K1604" s="90">
        <f t="shared" si="1162"/>
        <v>0</v>
      </c>
      <c r="L1604" s="90">
        <f t="shared" si="1162"/>
        <v>0</v>
      </c>
      <c r="M1604" s="90">
        <f t="shared" si="1162"/>
        <v>0</v>
      </c>
      <c r="N1604" s="90">
        <f t="shared" si="1162"/>
        <v>0</v>
      </c>
      <c r="O1604" s="90">
        <f t="shared" si="1162"/>
        <v>0</v>
      </c>
      <c r="P1604" s="90">
        <f t="shared" si="1162"/>
        <v>0</v>
      </c>
      <c r="Q1604" s="90">
        <f t="shared" si="1162"/>
        <v>0</v>
      </c>
      <c r="R1604" s="90">
        <f t="shared" si="1162"/>
        <v>0</v>
      </c>
      <c r="S1604" s="90">
        <f t="shared" si="1162"/>
        <v>0</v>
      </c>
      <c r="T1604" s="90">
        <f t="shared" si="1162"/>
        <v>0</v>
      </c>
      <c r="U1604" s="90">
        <f t="shared" si="1162"/>
        <v>0</v>
      </c>
      <c r="V1604" s="90">
        <f t="shared" si="1162"/>
        <v>0</v>
      </c>
      <c r="W1604" s="90">
        <f t="shared" si="1162"/>
        <v>0</v>
      </c>
      <c r="X1604" s="90">
        <f t="shared" si="1162"/>
        <v>0</v>
      </c>
      <c r="Y1604" s="90">
        <f t="shared" si="1162"/>
        <v>0</v>
      </c>
      <c r="Z1604" s="90">
        <f t="shared" si="1162"/>
        <v>0</v>
      </c>
      <c r="AA1604" s="90">
        <f t="shared" si="1162"/>
        <v>0</v>
      </c>
      <c r="AB1604" s="90">
        <f t="shared" si="1162"/>
        <v>0</v>
      </c>
      <c r="AC1604" s="91">
        <f t="shared" si="1162"/>
        <v>0</v>
      </c>
      <c r="AE1604" s="476">
        <f t="shared" si="1141"/>
        <v>0</v>
      </c>
      <c r="AG1604" s="476">
        <f t="shared" si="1142"/>
        <v>0</v>
      </c>
      <c r="AI1604" s="476">
        <f t="shared" si="1143"/>
        <v>0</v>
      </c>
      <c r="AK1604" s="202"/>
    </row>
    <row r="1605" spans="4:37" ht="12.75" customHeight="1" outlineLevel="1">
      <c r="D1605" s="106" t="str">
        <f>'Line Items'!D982</f>
        <v>ME211 - EMU - Class 319 Porterbrook - trailer car</v>
      </c>
      <c r="E1605" s="89"/>
      <c r="F1605" s="107" t="str">
        <f t="shared" si="1139"/>
        <v>£000</v>
      </c>
      <c r="G1605" s="90">
        <f t="shared" ref="G1605:AC1605" si="1163">G38*G1342</f>
        <v>0</v>
      </c>
      <c r="H1605" s="90">
        <f t="shared" si="1163"/>
        <v>0</v>
      </c>
      <c r="I1605" s="90">
        <f t="shared" si="1163"/>
        <v>0</v>
      </c>
      <c r="J1605" s="90">
        <f t="shared" si="1163"/>
        <v>0</v>
      </c>
      <c r="K1605" s="90">
        <f t="shared" si="1163"/>
        <v>0</v>
      </c>
      <c r="L1605" s="90">
        <f t="shared" si="1163"/>
        <v>0</v>
      </c>
      <c r="M1605" s="90">
        <f t="shared" si="1163"/>
        <v>0</v>
      </c>
      <c r="N1605" s="90">
        <f t="shared" si="1163"/>
        <v>0</v>
      </c>
      <c r="O1605" s="90">
        <f t="shared" si="1163"/>
        <v>0</v>
      </c>
      <c r="P1605" s="90">
        <f t="shared" si="1163"/>
        <v>0</v>
      </c>
      <c r="Q1605" s="90">
        <f t="shared" si="1163"/>
        <v>0</v>
      </c>
      <c r="R1605" s="90">
        <f t="shared" si="1163"/>
        <v>0</v>
      </c>
      <c r="S1605" s="90">
        <f t="shared" si="1163"/>
        <v>0</v>
      </c>
      <c r="T1605" s="90">
        <f t="shared" si="1163"/>
        <v>0</v>
      </c>
      <c r="U1605" s="90">
        <f t="shared" si="1163"/>
        <v>0</v>
      </c>
      <c r="V1605" s="90">
        <f t="shared" si="1163"/>
        <v>0</v>
      </c>
      <c r="W1605" s="90">
        <f t="shared" si="1163"/>
        <v>0</v>
      </c>
      <c r="X1605" s="90">
        <f t="shared" si="1163"/>
        <v>0</v>
      </c>
      <c r="Y1605" s="90">
        <f t="shared" si="1163"/>
        <v>0</v>
      </c>
      <c r="Z1605" s="90">
        <f t="shared" si="1163"/>
        <v>0</v>
      </c>
      <c r="AA1605" s="90">
        <f t="shared" si="1163"/>
        <v>0</v>
      </c>
      <c r="AB1605" s="90">
        <f t="shared" si="1163"/>
        <v>0</v>
      </c>
      <c r="AC1605" s="91">
        <f t="shared" si="1163"/>
        <v>0</v>
      </c>
      <c r="AE1605" s="476">
        <f t="shared" si="1141"/>
        <v>0</v>
      </c>
      <c r="AG1605" s="476">
        <f t="shared" si="1142"/>
        <v>0</v>
      </c>
      <c r="AI1605" s="476">
        <f t="shared" si="1143"/>
        <v>0</v>
      </c>
      <c r="AK1605" s="202"/>
    </row>
    <row r="1606" spans="4:37" ht="12.75" customHeight="1" outlineLevel="1">
      <c r="D1606" s="106" t="str">
        <f>'Line Items'!D983</f>
        <v>[Rolling Stock - Vehicles Line 22]</v>
      </c>
      <c r="E1606" s="89"/>
      <c r="F1606" s="107" t="str">
        <f t="shared" si="1139"/>
        <v>£000</v>
      </c>
      <c r="G1606" s="90">
        <f t="shared" ref="G1606:AC1606" si="1164">G39*G1343</f>
        <v>0</v>
      </c>
      <c r="H1606" s="90">
        <f t="shared" si="1164"/>
        <v>0</v>
      </c>
      <c r="I1606" s="90">
        <f t="shared" si="1164"/>
        <v>0</v>
      </c>
      <c r="J1606" s="90">
        <f t="shared" si="1164"/>
        <v>0</v>
      </c>
      <c r="K1606" s="90">
        <f t="shared" si="1164"/>
        <v>0</v>
      </c>
      <c r="L1606" s="90">
        <f t="shared" si="1164"/>
        <v>0</v>
      </c>
      <c r="M1606" s="90">
        <f t="shared" si="1164"/>
        <v>0</v>
      </c>
      <c r="N1606" s="90">
        <f t="shared" si="1164"/>
        <v>0</v>
      </c>
      <c r="O1606" s="90">
        <f t="shared" si="1164"/>
        <v>0</v>
      </c>
      <c r="P1606" s="90">
        <f t="shared" si="1164"/>
        <v>0</v>
      </c>
      <c r="Q1606" s="90">
        <f t="shared" si="1164"/>
        <v>0</v>
      </c>
      <c r="R1606" s="90">
        <f t="shared" si="1164"/>
        <v>0</v>
      </c>
      <c r="S1606" s="90">
        <f t="shared" si="1164"/>
        <v>0</v>
      </c>
      <c r="T1606" s="90">
        <f t="shared" si="1164"/>
        <v>0</v>
      </c>
      <c r="U1606" s="90">
        <f t="shared" si="1164"/>
        <v>0</v>
      </c>
      <c r="V1606" s="90">
        <f t="shared" si="1164"/>
        <v>0</v>
      </c>
      <c r="W1606" s="90">
        <f t="shared" si="1164"/>
        <v>0</v>
      </c>
      <c r="X1606" s="90">
        <f t="shared" si="1164"/>
        <v>0</v>
      </c>
      <c r="Y1606" s="90">
        <f t="shared" si="1164"/>
        <v>0</v>
      </c>
      <c r="Z1606" s="90">
        <f t="shared" si="1164"/>
        <v>0</v>
      </c>
      <c r="AA1606" s="90">
        <f t="shared" si="1164"/>
        <v>0</v>
      </c>
      <c r="AB1606" s="90">
        <f t="shared" si="1164"/>
        <v>0</v>
      </c>
      <c r="AC1606" s="91">
        <f t="shared" si="1164"/>
        <v>0</v>
      </c>
      <c r="AE1606" s="476">
        <f t="shared" si="1141"/>
        <v>0</v>
      </c>
      <c r="AG1606" s="476">
        <f t="shared" si="1142"/>
        <v>0</v>
      </c>
      <c r="AI1606" s="476">
        <f t="shared" si="1143"/>
        <v>0</v>
      </c>
      <c r="AK1606" s="202"/>
    </row>
    <row r="1607" spans="4:37" ht="12.75" customHeight="1" outlineLevel="1">
      <c r="D1607" s="106" t="str">
        <f>'Line Items'!D984</f>
        <v>[Rolling Stock - Vehicles Line 23]</v>
      </c>
      <c r="E1607" s="89"/>
      <c r="F1607" s="107" t="str">
        <f t="shared" si="1139"/>
        <v>£000</v>
      </c>
      <c r="G1607" s="90">
        <f t="shared" ref="G1607:AC1607" si="1165">G40*G1344</f>
        <v>0</v>
      </c>
      <c r="H1607" s="90">
        <f t="shared" si="1165"/>
        <v>0</v>
      </c>
      <c r="I1607" s="90">
        <f t="shared" si="1165"/>
        <v>0</v>
      </c>
      <c r="J1607" s="90">
        <f t="shared" si="1165"/>
        <v>0</v>
      </c>
      <c r="K1607" s="90">
        <f t="shared" si="1165"/>
        <v>0</v>
      </c>
      <c r="L1607" s="90">
        <f t="shared" si="1165"/>
        <v>0</v>
      </c>
      <c r="M1607" s="90">
        <f t="shared" si="1165"/>
        <v>0</v>
      </c>
      <c r="N1607" s="90">
        <f t="shared" si="1165"/>
        <v>0</v>
      </c>
      <c r="O1607" s="90">
        <f t="shared" si="1165"/>
        <v>0</v>
      </c>
      <c r="P1607" s="90">
        <f t="shared" si="1165"/>
        <v>0</v>
      </c>
      <c r="Q1607" s="90">
        <f t="shared" si="1165"/>
        <v>0</v>
      </c>
      <c r="R1607" s="90">
        <f t="shared" si="1165"/>
        <v>0</v>
      </c>
      <c r="S1607" s="90">
        <f t="shared" si="1165"/>
        <v>0</v>
      </c>
      <c r="T1607" s="90">
        <f t="shared" si="1165"/>
        <v>0</v>
      </c>
      <c r="U1607" s="90">
        <f t="shared" si="1165"/>
        <v>0</v>
      </c>
      <c r="V1607" s="90">
        <f t="shared" si="1165"/>
        <v>0</v>
      </c>
      <c r="W1607" s="90">
        <f t="shared" si="1165"/>
        <v>0</v>
      </c>
      <c r="X1607" s="90">
        <f t="shared" si="1165"/>
        <v>0</v>
      </c>
      <c r="Y1607" s="90">
        <f t="shared" si="1165"/>
        <v>0</v>
      </c>
      <c r="Z1607" s="90">
        <f t="shared" si="1165"/>
        <v>0</v>
      </c>
      <c r="AA1607" s="90">
        <f t="shared" si="1165"/>
        <v>0</v>
      </c>
      <c r="AB1607" s="90">
        <f t="shared" si="1165"/>
        <v>0</v>
      </c>
      <c r="AC1607" s="91">
        <f t="shared" si="1165"/>
        <v>0</v>
      </c>
      <c r="AE1607" s="476">
        <f t="shared" si="1141"/>
        <v>0</v>
      </c>
      <c r="AG1607" s="476">
        <f t="shared" si="1142"/>
        <v>0</v>
      </c>
      <c r="AI1607" s="476">
        <f t="shared" si="1143"/>
        <v>0</v>
      </c>
      <c r="AK1607" s="202"/>
    </row>
    <row r="1608" spans="4:37" ht="12.75" customHeight="1" outlineLevel="1">
      <c r="D1608" s="106" t="str">
        <f>'Line Items'!D985</f>
        <v>[Rolling Stock - Vehicles Line 24]</v>
      </c>
      <c r="E1608" s="89"/>
      <c r="F1608" s="107" t="str">
        <f t="shared" si="1139"/>
        <v>£000</v>
      </c>
      <c r="G1608" s="90">
        <f t="shared" ref="G1608:AC1608" si="1166">G41*G1345</f>
        <v>0</v>
      </c>
      <c r="H1608" s="90">
        <f t="shared" si="1166"/>
        <v>0</v>
      </c>
      <c r="I1608" s="90">
        <f t="shared" si="1166"/>
        <v>0</v>
      </c>
      <c r="J1608" s="90">
        <f t="shared" si="1166"/>
        <v>0</v>
      </c>
      <c r="K1608" s="90">
        <f t="shared" si="1166"/>
        <v>0</v>
      </c>
      <c r="L1608" s="90">
        <f t="shared" si="1166"/>
        <v>0</v>
      </c>
      <c r="M1608" s="90">
        <f t="shared" si="1166"/>
        <v>0</v>
      </c>
      <c r="N1608" s="90">
        <f t="shared" si="1166"/>
        <v>0</v>
      </c>
      <c r="O1608" s="90">
        <f t="shared" si="1166"/>
        <v>0</v>
      </c>
      <c r="P1608" s="90">
        <f t="shared" si="1166"/>
        <v>0</v>
      </c>
      <c r="Q1608" s="90">
        <f t="shared" si="1166"/>
        <v>0</v>
      </c>
      <c r="R1608" s="90">
        <f t="shared" si="1166"/>
        <v>0</v>
      </c>
      <c r="S1608" s="90">
        <f t="shared" si="1166"/>
        <v>0</v>
      </c>
      <c r="T1608" s="90">
        <f t="shared" si="1166"/>
        <v>0</v>
      </c>
      <c r="U1608" s="90">
        <f t="shared" si="1166"/>
        <v>0</v>
      </c>
      <c r="V1608" s="90">
        <f t="shared" si="1166"/>
        <v>0</v>
      </c>
      <c r="W1608" s="90">
        <f t="shared" si="1166"/>
        <v>0</v>
      </c>
      <c r="X1608" s="90">
        <f t="shared" si="1166"/>
        <v>0</v>
      </c>
      <c r="Y1608" s="90">
        <f t="shared" si="1166"/>
        <v>0</v>
      </c>
      <c r="Z1608" s="90">
        <f t="shared" si="1166"/>
        <v>0</v>
      </c>
      <c r="AA1608" s="90">
        <f t="shared" si="1166"/>
        <v>0</v>
      </c>
      <c r="AB1608" s="90">
        <f t="shared" si="1166"/>
        <v>0</v>
      </c>
      <c r="AC1608" s="91">
        <f t="shared" si="1166"/>
        <v>0</v>
      </c>
      <c r="AE1608" s="476">
        <f t="shared" si="1141"/>
        <v>0</v>
      </c>
      <c r="AG1608" s="476">
        <f t="shared" si="1142"/>
        <v>0</v>
      </c>
      <c r="AI1608" s="476">
        <f t="shared" si="1143"/>
        <v>0</v>
      </c>
      <c r="AK1608" s="202"/>
    </row>
    <row r="1609" spans="4:37" ht="12.75" customHeight="1" outlineLevel="1">
      <c r="D1609" s="106" t="str">
        <f>'Line Items'!D986</f>
        <v>[Rolling Stock - Vehicles Line 25]</v>
      </c>
      <c r="E1609" s="89"/>
      <c r="F1609" s="107" t="str">
        <f t="shared" si="1139"/>
        <v>£000</v>
      </c>
      <c r="G1609" s="90">
        <f t="shared" ref="G1609:AC1609" si="1167">G42*G1346</f>
        <v>0</v>
      </c>
      <c r="H1609" s="90">
        <f t="shared" si="1167"/>
        <v>0</v>
      </c>
      <c r="I1609" s="90">
        <f t="shared" si="1167"/>
        <v>0</v>
      </c>
      <c r="J1609" s="90">
        <f t="shared" si="1167"/>
        <v>0</v>
      </c>
      <c r="K1609" s="90">
        <f t="shared" si="1167"/>
        <v>0</v>
      </c>
      <c r="L1609" s="90">
        <f t="shared" si="1167"/>
        <v>0</v>
      </c>
      <c r="M1609" s="90">
        <f t="shared" si="1167"/>
        <v>0</v>
      </c>
      <c r="N1609" s="90">
        <f t="shared" si="1167"/>
        <v>0</v>
      </c>
      <c r="O1609" s="90">
        <f t="shared" si="1167"/>
        <v>0</v>
      </c>
      <c r="P1609" s="90">
        <f t="shared" si="1167"/>
        <v>0</v>
      </c>
      <c r="Q1609" s="90">
        <f t="shared" si="1167"/>
        <v>0</v>
      </c>
      <c r="R1609" s="90">
        <f t="shared" si="1167"/>
        <v>0</v>
      </c>
      <c r="S1609" s="90">
        <f t="shared" si="1167"/>
        <v>0</v>
      </c>
      <c r="T1609" s="90">
        <f t="shared" si="1167"/>
        <v>0</v>
      </c>
      <c r="U1609" s="90">
        <f t="shared" si="1167"/>
        <v>0</v>
      </c>
      <c r="V1609" s="90">
        <f t="shared" si="1167"/>
        <v>0</v>
      </c>
      <c r="W1609" s="90">
        <f t="shared" si="1167"/>
        <v>0</v>
      </c>
      <c r="X1609" s="90">
        <f t="shared" si="1167"/>
        <v>0</v>
      </c>
      <c r="Y1609" s="90">
        <f t="shared" si="1167"/>
        <v>0</v>
      </c>
      <c r="Z1609" s="90">
        <f t="shared" si="1167"/>
        <v>0</v>
      </c>
      <c r="AA1609" s="90">
        <f t="shared" si="1167"/>
        <v>0</v>
      </c>
      <c r="AB1609" s="90">
        <f t="shared" si="1167"/>
        <v>0</v>
      </c>
      <c r="AC1609" s="91">
        <f t="shared" si="1167"/>
        <v>0</v>
      </c>
      <c r="AE1609" s="476">
        <f t="shared" si="1141"/>
        <v>0</v>
      </c>
      <c r="AG1609" s="476">
        <f t="shared" si="1142"/>
        <v>0</v>
      </c>
      <c r="AI1609" s="476">
        <f t="shared" si="1143"/>
        <v>0</v>
      </c>
      <c r="AK1609" s="202"/>
    </row>
    <row r="1610" spans="4:37" ht="12.75" customHeight="1" outlineLevel="1">
      <c r="D1610" s="106" t="str">
        <f>'Line Items'!D987</f>
        <v>[Rolling Stock - Vehicles Line 26]</v>
      </c>
      <c r="E1610" s="89"/>
      <c r="F1610" s="107" t="str">
        <f t="shared" si="1139"/>
        <v>£000</v>
      </c>
      <c r="G1610" s="90">
        <f t="shared" ref="G1610:AC1610" si="1168">G43*G1347</f>
        <v>0</v>
      </c>
      <c r="H1610" s="90">
        <f t="shared" si="1168"/>
        <v>0</v>
      </c>
      <c r="I1610" s="90">
        <f t="shared" si="1168"/>
        <v>0</v>
      </c>
      <c r="J1610" s="90">
        <f t="shared" si="1168"/>
        <v>0</v>
      </c>
      <c r="K1610" s="90">
        <f t="shared" si="1168"/>
        <v>0</v>
      </c>
      <c r="L1610" s="90">
        <f t="shared" si="1168"/>
        <v>0</v>
      </c>
      <c r="M1610" s="90">
        <f t="shared" si="1168"/>
        <v>0</v>
      </c>
      <c r="N1610" s="90">
        <f t="shared" si="1168"/>
        <v>0</v>
      </c>
      <c r="O1610" s="90">
        <f t="shared" si="1168"/>
        <v>0</v>
      </c>
      <c r="P1610" s="90">
        <f t="shared" si="1168"/>
        <v>0</v>
      </c>
      <c r="Q1610" s="90">
        <f t="shared" si="1168"/>
        <v>0</v>
      </c>
      <c r="R1610" s="90">
        <f t="shared" si="1168"/>
        <v>0</v>
      </c>
      <c r="S1610" s="90">
        <f t="shared" si="1168"/>
        <v>0</v>
      </c>
      <c r="T1610" s="90">
        <f t="shared" si="1168"/>
        <v>0</v>
      </c>
      <c r="U1610" s="90">
        <f t="shared" si="1168"/>
        <v>0</v>
      </c>
      <c r="V1610" s="90">
        <f t="shared" si="1168"/>
        <v>0</v>
      </c>
      <c r="W1610" s="90">
        <f t="shared" si="1168"/>
        <v>0</v>
      </c>
      <c r="X1610" s="90">
        <f t="shared" si="1168"/>
        <v>0</v>
      </c>
      <c r="Y1610" s="90">
        <f t="shared" si="1168"/>
        <v>0</v>
      </c>
      <c r="Z1610" s="90">
        <f t="shared" si="1168"/>
        <v>0</v>
      </c>
      <c r="AA1610" s="90">
        <f t="shared" si="1168"/>
        <v>0</v>
      </c>
      <c r="AB1610" s="90">
        <f t="shared" si="1168"/>
        <v>0</v>
      </c>
      <c r="AC1610" s="91">
        <f t="shared" si="1168"/>
        <v>0</v>
      </c>
      <c r="AE1610" s="476">
        <f t="shared" si="1141"/>
        <v>0</v>
      </c>
      <c r="AG1610" s="476">
        <f t="shared" si="1142"/>
        <v>0</v>
      </c>
      <c r="AI1610" s="476">
        <f t="shared" si="1143"/>
        <v>0</v>
      </c>
      <c r="AK1610" s="202"/>
    </row>
    <row r="1611" spans="4:37" ht="12.75" customHeight="1" outlineLevel="1">
      <c r="D1611" s="106" t="str">
        <f>'Line Items'!D988</f>
        <v>[Rolling Stock - Vehicles Line 27]</v>
      </c>
      <c r="E1611" s="89"/>
      <c r="F1611" s="107" t="str">
        <f t="shared" si="1139"/>
        <v>£000</v>
      </c>
      <c r="G1611" s="90">
        <f t="shared" ref="G1611:AC1611" si="1169">G44*G1348</f>
        <v>0</v>
      </c>
      <c r="H1611" s="90">
        <f t="shared" si="1169"/>
        <v>0</v>
      </c>
      <c r="I1611" s="90">
        <f t="shared" si="1169"/>
        <v>0</v>
      </c>
      <c r="J1611" s="90">
        <f t="shared" si="1169"/>
        <v>0</v>
      </c>
      <c r="K1611" s="90">
        <f t="shared" si="1169"/>
        <v>0</v>
      </c>
      <c r="L1611" s="90">
        <f t="shared" si="1169"/>
        <v>0</v>
      </c>
      <c r="M1611" s="90">
        <f t="shared" si="1169"/>
        <v>0</v>
      </c>
      <c r="N1611" s="90">
        <f t="shared" si="1169"/>
        <v>0</v>
      </c>
      <c r="O1611" s="90">
        <f t="shared" si="1169"/>
        <v>0</v>
      </c>
      <c r="P1611" s="90">
        <f t="shared" si="1169"/>
        <v>0</v>
      </c>
      <c r="Q1611" s="90">
        <f t="shared" si="1169"/>
        <v>0</v>
      </c>
      <c r="R1611" s="90">
        <f t="shared" si="1169"/>
        <v>0</v>
      </c>
      <c r="S1611" s="90">
        <f t="shared" si="1169"/>
        <v>0</v>
      </c>
      <c r="T1611" s="90">
        <f t="shared" si="1169"/>
        <v>0</v>
      </c>
      <c r="U1611" s="90">
        <f t="shared" si="1169"/>
        <v>0</v>
      </c>
      <c r="V1611" s="90">
        <f t="shared" si="1169"/>
        <v>0</v>
      </c>
      <c r="W1611" s="90">
        <f t="shared" si="1169"/>
        <v>0</v>
      </c>
      <c r="X1611" s="90">
        <f t="shared" si="1169"/>
        <v>0</v>
      </c>
      <c r="Y1611" s="90">
        <f t="shared" si="1169"/>
        <v>0</v>
      </c>
      <c r="Z1611" s="90">
        <f t="shared" si="1169"/>
        <v>0</v>
      </c>
      <c r="AA1611" s="90">
        <f t="shared" si="1169"/>
        <v>0</v>
      </c>
      <c r="AB1611" s="90">
        <f t="shared" si="1169"/>
        <v>0</v>
      </c>
      <c r="AC1611" s="91">
        <f t="shared" si="1169"/>
        <v>0</v>
      </c>
      <c r="AE1611" s="476">
        <f t="shared" si="1141"/>
        <v>0</v>
      </c>
      <c r="AG1611" s="476">
        <f t="shared" si="1142"/>
        <v>0</v>
      </c>
      <c r="AI1611" s="476">
        <f t="shared" si="1143"/>
        <v>0</v>
      </c>
      <c r="AK1611" s="202"/>
    </row>
    <row r="1612" spans="4:37" ht="12.75" customHeight="1" outlineLevel="1">
      <c r="D1612" s="106" t="str">
        <f>'Line Items'!D989</f>
        <v>[Rolling Stock - Vehicles Line 28]</v>
      </c>
      <c r="E1612" s="89"/>
      <c r="F1612" s="107" t="str">
        <f t="shared" si="1139"/>
        <v>£000</v>
      </c>
      <c r="G1612" s="90">
        <f t="shared" ref="G1612:AC1612" si="1170">G45*G1349</f>
        <v>0</v>
      </c>
      <c r="H1612" s="90">
        <f t="shared" si="1170"/>
        <v>0</v>
      </c>
      <c r="I1612" s="90">
        <f t="shared" si="1170"/>
        <v>0</v>
      </c>
      <c r="J1612" s="90">
        <f t="shared" si="1170"/>
        <v>0</v>
      </c>
      <c r="K1612" s="90">
        <f t="shared" si="1170"/>
        <v>0</v>
      </c>
      <c r="L1612" s="90">
        <f t="shared" si="1170"/>
        <v>0</v>
      </c>
      <c r="M1612" s="90">
        <f t="shared" si="1170"/>
        <v>0</v>
      </c>
      <c r="N1612" s="90">
        <f t="shared" si="1170"/>
        <v>0</v>
      </c>
      <c r="O1612" s="90">
        <f t="shared" si="1170"/>
        <v>0</v>
      </c>
      <c r="P1612" s="90">
        <f t="shared" si="1170"/>
        <v>0</v>
      </c>
      <c r="Q1612" s="90">
        <f t="shared" si="1170"/>
        <v>0</v>
      </c>
      <c r="R1612" s="90">
        <f t="shared" si="1170"/>
        <v>0</v>
      </c>
      <c r="S1612" s="90">
        <f t="shared" si="1170"/>
        <v>0</v>
      </c>
      <c r="T1612" s="90">
        <f t="shared" si="1170"/>
        <v>0</v>
      </c>
      <c r="U1612" s="90">
        <f t="shared" si="1170"/>
        <v>0</v>
      </c>
      <c r="V1612" s="90">
        <f t="shared" si="1170"/>
        <v>0</v>
      </c>
      <c r="W1612" s="90">
        <f t="shared" si="1170"/>
        <v>0</v>
      </c>
      <c r="X1612" s="90">
        <f t="shared" si="1170"/>
        <v>0</v>
      </c>
      <c r="Y1612" s="90">
        <f t="shared" si="1170"/>
        <v>0</v>
      </c>
      <c r="Z1612" s="90">
        <f t="shared" si="1170"/>
        <v>0</v>
      </c>
      <c r="AA1612" s="90">
        <f t="shared" si="1170"/>
        <v>0</v>
      </c>
      <c r="AB1612" s="90">
        <f t="shared" si="1170"/>
        <v>0</v>
      </c>
      <c r="AC1612" s="91">
        <f t="shared" si="1170"/>
        <v>0</v>
      </c>
      <c r="AE1612" s="476">
        <f t="shared" si="1141"/>
        <v>0</v>
      </c>
      <c r="AG1612" s="476">
        <f t="shared" si="1142"/>
        <v>0</v>
      </c>
      <c r="AI1612" s="476">
        <f t="shared" si="1143"/>
        <v>0</v>
      </c>
      <c r="AK1612" s="202"/>
    </row>
    <row r="1613" spans="4:37" ht="12.75" customHeight="1" outlineLevel="1">
      <c r="D1613" s="106" t="str">
        <f>'Line Items'!D990</f>
        <v>[Rolling Stock - Vehicles Line 29]</v>
      </c>
      <c r="E1613" s="89"/>
      <c r="F1613" s="107" t="str">
        <f t="shared" si="1139"/>
        <v>£000</v>
      </c>
      <c r="G1613" s="90">
        <f t="shared" ref="G1613:AC1613" si="1171">G46*G1350</f>
        <v>0</v>
      </c>
      <c r="H1613" s="90">
        <f t="shared" si="1171"/>
        <v>0</v>
      </c>
      <c r="I1613" s="90">
        <f t="shared" si="1171"/>
        <v>0</v>
      </c>
      <c r="J1613" s="90">
        <f t="shared" si="1171"/>
        <v>0</v>
      </c>
      <c r="K1613" s="90">
        <f t="shared" si="1171"/>
        <v>0</v>
      </c>
      <c r="L1613" s="90">
        <f t="shared" si="1171"/>
        <v>0</v>
      </c>
      <c r="M1613" s="90">
        <f t="shared" si="1171"/>
        <v>0</v>
      </c>
      <c r="N1613" s="90">
        <f t="shared" si="1171"/>
        <v>0</v>
      </c>
      <c r="O1613" s="90">
        <f t="shared" si="1171"/>
        <v>0</v>
      </c>
      <c r="P1613" s="90">
        <f t="shared" si="1171"/>
        <v>0</v>
      </c>
      <c r="Q1613" s="90">
        <f t="shared" si="1171"/>
        <v>0</v>
      </c>
      <c r="R1613" s="90">
        <f t="shared" si="1171"/>
        <v>0</v>
      </c>
      <c r="S1613" s="90">
        <f t="shared" si="1171"/>
        <v>0</v>
      </c>
      <c r="T1613" s="90">
        <f t="shared" si="1171"/>
        <v>0</v>
      </c>
      <c r="U1613" s="90">
        <f t="shared" si="1171"/>
        <v>0</v>
      </c>
      <c r="V1613" s="90">
        <f t="shared" si="1171"/>
        <v>0</v>
      </c>
      <c r="W1613" s="90">
        <f t="shared" si="1171"/>
        <v>0</v>
      </c>
      <c r="X1613" s="90">
        <f t="shared" si="1171"/>
        <v>0</v>
      </c>
      <c r="Y1613" s="90">
        <f t="shared" si="1171"/>
        <v>0</v>
      </c>
      <c r="Z1613" s="90">
        <f t="shared" si="1171"/>
        <v>0</v>
      </c>
      <c r="AA1613" s="90">
        <f t="shared" si="1171"/>
        <v>0</v>
      </c>
      <c r="AB1613" s="90">
        <f t="shared" si="1171"/>
        <v>0</v>
      </c>
      <c r="AC1613" s="91">
        <f t="shared" si="1171"/>
        <v>0</v>
      </c>
      <c r="AE1613" s="476">
        <f t="shared" si="1141"/>
        <v>0</v>
      </c>
      <c r="AG1613" s="476">
        <f t="shared" si="1142"/>
        <v>0</v>
      </c>
      <c r="AI1613" s="476">
        <f t="shared" si="1143"/>
        <v>0</v>
      </c>
      <c r="AK1613" s="202"/>
    </row>
    <row r="1614" spans="4:37" ht="12.75" customHeight="1" outlineLevel="1">
      <c r="D1614" s="106" t="str">
        <f>'Line Items'!D991</f>
        <v>[Rolling Stock - Vehicles Line 30]</v>
      </c>
      <c r="E1614" s="89"/>
      <c r="F1614" s="107" t="str">
        <f t="shared" si="1139"/>
        <v>£000</v>
      </c>
      <c r="G1614" s="90">
        <f t="shared" ref="G1614:AC1614" si="1172">G47*G1351</f>
        <v>0</v>
      </c>
      <c r="H1614" s="90">
        <f t="shared" si="1172"/>
        <v>0</v>
      </c>
      <c r="I1614" s="90">
        <f t="shared" si="1172"/>
        <v>0</v>
      </c>
      <c r="J1614" s="90">
        <f t="shared" si="1172"/>
        <v>0</v>
      </c>
      <c r="K1614" s="90">
        <f t="shared" si="1172"/>
        <v>0</v>
      </c>
      <c r="L1614" s="90">
        <f t="shared" si="1172"/>
        <v>0</v>
      </c>
      <c r="M1614" s="90">
        <f t="shared" si="1172"/>
        <v>0</v>
      </c>
      <c r="N1614" s="90">
        <f t="shared" si="1172"/>
        <v>0</v>
      </c>
      <c r="O1614" s="90">
        <f t="shared" si="1172"/>
        <v>0</v>
      </c>
      <c r="P1614" s="90">
        <f t="shared" si="1172"/>
        <v>0</v>
      </c>
      <c r="Q1614" s="90">
        <f t="shared" si="1172"/>
        <v>0</v>
      </c>
      <c r="R1614" s="90">
        <f t="shared" si="1172"/>
        <v>0</v>
      </c>
      <c r="S1614" s="90">
        <f t="shared" si="1172"/>
        <v>0</v>
      </c>
      <c r="T1614" s="90">
        <f t="shared" si="1172"/>
        <v>0</v>
      </c>
      <c r="U1614" s="90">
        <f t="shared" si="1172"/>
        <v>0</v>
      </c>
      <c r="V1614" s="90">
        <f t="shared" si="1172"/>
        <v>0</v>
      </c>
      <c r="W1614" s="90">
        <f t="shared" si="1172"/>
        <v>0</v>
      </c>
      <c r="X1614" s="90">
        <f t="shared" si="1172"/>
        <v>0</v>
      </c>
      <c r="Y1614" s="90">
        <f t="shared" si="1172"/>
        <v>0</v>
      </c>
      <c r="Z1614" s="90">
        <f t="shared" si="1172"/>
        <v>0</v>
      </c>
      <c r="AA1614" s="90">
        <f t="shared" si="1172"/>
        <v>0</v>
      </c>
      <c r="AB1614" s="90">
        <f t="shared" si="1172"/>
        <v>0</v>
      </c>
      <c r="AC1614" s="91">
        <f t="shared" si="1172"/>
        <v>0</v>
      </c>
      <c r="AE1614" s="476">
        <f t="shared" si="1141"/>
        <v>0</v>
      </c>
      <c r="AG1614" s="476">
        <f t="shared" si="1142"/>
        <v>0</v>
      </c>
      <c r="AI1614" s="476">
        <f t="shared" si="1143"/>
        <v>0</v>
      </c>
      <c r="AK1614" s="202"/>
    </row>
    <row r="1615" spans="4:37" ht="12.75" customHeight="1" outlineLevel="1">
      <c r="D1615" s="106" t="str">
        <f>'Line Items'!D992</f>
        <v>[Rolling Stock - Vehicles Line 31]</v>
      </c>
      <c r="E1615" s="89"/>
      <c r="F1615" s="107" t="str">
        <f t="shared" si="1139"/>
        <v>£000</v>
      </c>
      <c r="G1615" s="90">
        <f t="shared" ref="G1615:AC1615" si="1173">G48*G1352</f>
        <v>0</v>
      </c>
      <c r="H1615" s="90">
        <f t="shared" si="1173"/>
        <v>0</v>
      </c>
      <c r="I1615" s="90">
        <f t="shared" si="1173"/>
        <v>0</v>
      </c>
      <c r="J1615" s="90">
        <f t="shared" si="1173"/>
        <v>0</v>
      </c>
      <c r="K1615" s="90">
        <f t="shared" si="1173"/>
        <v>0</v>
      </c>
      <c r="L1615" s="90">
        <f t="shared" si="1173"/>
        <v>0</v>
      </c>
      <c r="M1615" s="90">
        <f t="shared" si="1173"/>
        <v>0</v>
      </c>
      <c r="N1615" s="90">
        <f t="shared" si="1173"/>
        <v>0</v>
      </c>
      <c r="O1615" s="90">
        <f t="shared" si="1173"/>
        <v>0</v>
      </c>
      <c r="P1615" s="90">
        <f t="shared" si="1173"/>
        <v>0</v>
      </c>
      <c r="Q1615" s="90">
        <f t="shared" si="1173"/>
        <v>0</v>
      </c>
      <c r="R1615" s="90">
        <f t="shared" si="1173"/>
        <v>0</v>
      </c>
      <c r="S1615" s="90">
        <f t="shared" si="1173"/>
        <v>0</v>
      </c>
      <c r="T1615" s="90">
        <f t="shared" si="1173"/>
        <v>0</v>
      </c>
      <c r="U1615" s="90">
        <f t="shared" si="1173"/>
        <v>0</v>
      </c>
      <c r="V1615" s="90">
        <f t="shared" si="1173"/>
        <v>0</v>
      </c>
      <c r="W1615" s="90">
        <f t="shared" si="1173"/>
        <v>0</v>
      </c>
      <c r="X1615" s="90">
        <f t="shared" si="1173"/>
        <v>0</v>
      </c>
      <c r="Y1615" s="90">
        <f t="shared" si="1173"/>
        <v>0</v>
      </c>
      <c r="Z1615" s="90">
        <f t="shared" si="1173"/>
        <v>0</v>
      </c>
      <c r="AA1615" s="90">
        <f t="shared" si="1173"/>
        <v>0</v>
      </c>
      <c r="AB1615" s="90">
        <f t="shared" si="1173"/>
        <v>0</v>
      </c>
      <c r="AC1615" s="91">
        <f t="shared" si="1173"/>
        <v>0</v>
      </c>
      <c r="AE1615" s="476">
        <f t="shared" si="1141"/>
        <v>0</v>
      </c>
      <c r="AG1615" s="476">
        <f t="shared" si="1142"/>
        <v>0</v>
      </c>
      <c r="AI1615" s="476">
        <f t="shared" si="1143"/>
        <v>0</v>
      </c>
      <c r="AK1615" s="202"/>
    </row>
    <row r="1616" spans="4:37" ht="12.75" customHeight="1" outlineLevel="1">
      <c r="D1616" s="106" t="str">
        <f>'Line Items'!D993</f>
        <v>[Rolling Stock - Vehicles Line 32]</v>
      </c>
      <c r="E1616" s="89"/>
      <c r="F1616" s="107" t="str">
        <f t="shared" si="1139"/>
        <v>£000</v>
      </c>
      <c r="G1616" s="90">
        <f t="shared" ref="G1616:AC1616" si="1174">G49*G1353</f>
        <v>0</v>
      </c>
      <c r="H1616" s="90">
        <f t="shared" si="1174"/>
        <v>0</v>
      </c>
      <c r="I1616" s="90">
        <f t="shared" si="1174"/>
        <v>0</v>
      </c>
      <c r="J1616" s="90">
        <f t="shared" si="1174"/>
        <v>0</v>
      </c>
      <c r="K1616" s="90">
        <f t="shared" si="1174"/>
        <v>0</v>
      </c>
      <c r="L1616" s="90">
        <f t="shared" si="1174"/>
        <v>0</v>
      </c>
      <c r="M1616" s="90">
        <f t="shared" si="1174"/>
        <v>0</v>
      </c>
      <c r="N1616" s="90">
        <f t="shared" si="1174"/>
        <v>0</v>
      </c>
      <c r="O1616" s="90">
        <f t="shared" si="1174"/>
        <v>0</v>
      </c>
      <c r="P1616" s="90">
        <f t="shared" si="1174"/>
        <v>0</v>
      </c>
      <c r="Q1616" s="90">
        <f t="shared" si="1174"/>
        <v>0</v>
      </c>
      <c r="R1616" s="90">
        <f t="shared" si="1174"/>
        <v>0</v>
      </c>
      <c r="S1616" s="90">
        <f t="shared" si="1174"/>
        <v>0</v>
      </c>
      <c r="T1616" s="90">
        <f t="shared" si="1174"/>
        <v>0</v>
      </c>
      <c r="U1616" s="90">
        <f t="shared" si="1174"/>
        <v>0</v>
      </c>
      <c r="V1616" s="90">
        <f t="shared" si="1174"/>
        <v>0</v>
      </c>
      <c r="W1616" s="90">
        <f t="shared" si="1174"/>
        <v>0</v>
      </c>
      <c r="X1616" s="90">
        <f t="shared" si="1174"/>
        <v>0</v>
      </c>
      <c r="Y1616" s="90">
        <f t="shared" si="1174"/>
        <v>0</v>
      </c>
      <c r="Z1616" s="90">
        <f t="shared" si="1174"/>
        <v>0</v>
      </c>
      <c r="AA1616" s="90">
        <f t="shared" si="1174"/>
        <v>0</v>
      </c>
      <c r="AB1616" s="90">
        <f t="shared" si="1174"/>
        <v>0</v>
      </c>
      <c r="AC1616" s="91">
        <f t="shared" si="1174"/>
        <v>0</v>
      </c>
      <c r="AE1616" s="476">
        <f t="shared" si="1141"/>
        <v>0</v>
      </c>
      <c r="AG1616" s="476">
        <f t="shared" si="1142"/>
        <v>0</v>
      </c>
      <c r="AI1616" s="476">
        <f t="shared" si="1143"/>
        <v>0</v>
      </c>
      <c r="AK1616" s="202"/>
    </row>
    <row r="1617" spans="4:37" ht="12.75" customHeight="1" outlineLevel="1">
      <c r="D1617" s="106" t="str">
        <f>'Line Items'!D994</f>
        <v>[Rolling Stock - Vehicles Line 33]</v>
      </c>
      <c r="E1617" s="89"/>
      <c r="F1617" s="107" t="str">
        <f t="shared" ref="F1617:F1643" si="1175">F1552</f>
        <v>£000</v>
      </c>
      <c r="G1617" s="90">
        <f t="shared" ref="G1617:AC1617" si="1176">G50*G1354</f>
        <v>0</v>
      </c>
      <c r="H1617" s="90">
        <f t="shared" si="1176"/>
        <v>0</v>
      </c>
      <c r="I1617" s="90">
        <f t="shared" si="1176"/>
        <v>0</v>
      </c>
      <c r="J1617" s="90">
        <f t="shared" si="1176"/>
        <v>0</v>
      </c>
      <c r="K1617" s="90">
        <f t="shared" si="1176"/>
        <v>0</v>
      </c>
      <c r="L1617" s="90">
        <f t="shared" si="1176"/>
        <v>0</v>
      </c>
      <c r="M1617" s="90">
        <f t="shared" si="1176"/>
        <v>0</v>
      </c>
      <c r="N1617" s="90">
        <f t="shared" si="1176"/>
        <v>0</v>
      </c>
      <c r="O1617" s="90">
        <f t="shared" si="1176"/>
        <v>0</v>
      </c>
      <c r="P1617" s="90">
        <f t="shared" si="1176"/>
        <v>0</v>
      </c>
      <c r="Q1617" s="90">
        <f t="shared" si="1176"/>
        <v>0</v>
      </c>
      <c r="R1617" s="90">
        <f t="shared" si="1176"/>
        <v>0</v>
      </c>
      <c r="S1617" s="90">
        <f t="shared" si="1176"/>
        <v>0</v>
      </c>
      <c r="T1617" s="90">
        <f t="shared" si="1176"/>
        <v>0</v>
      </c>
      <c r="U1617" s="90">
        <f t="shared" si="1176"/>
        <v>0</v>
      </c>
      <c r="V1617" s="90">
        <f t="shared" si="1176"/>
        <v>0</v>
      </c>
      <c r="W1617" s="90">
        <f t="shared" si="1176"/>
        <v>0</v>
      </c>
      <c r="X1617" s="90">
        <f t="shared" si="1176"/>
        <v>0</v>
      </c>
      <c r="Y1617" s="90">
        <f t="shared" si="1176"/>
        <v>0</v>
      </c>
      <c r="Z1617" s="90">
        <f t="shared" si="1176"/>
        <v>0</v>
      </c>
      <c r="AA1617" s="90">
        <f t="shared" si="1176"/>
        <v>0</v>
      </c>
      <c r="AB1617" s="90">
        <f t="shared" si="1176"/>
        <v>0</v>
      </c>
      <c r="AC1617" s="91">
        <f t="shared" si="1176"/>
        <v>0</v>
      </c>
      <c r="AE1617" s="476">
        <f t="shared" ref="AE1617:AE1644" si="1177">AE50*AE1354</f>
        <v>0</v>
      </c>
      <c r="AG1617" s="476">
        <f t="shared" ref="AG1617:AG1644" si="1178">AG50*AG1354</f>
        <v>0</v>
      </c>
      <c r="AI1617" s="476">
        <f t="shared" ref="AI1617:AI1644" si="1179">AI50*AI1354</f>
        <v>0</v>
      </c>
      <c r="AK1617" s="202"/>
    </row>
    <row r="1618" spans="4:37" ht="12.75" customHeight="1" outlineLevel="1">
      <c r="D1618" s="106" t="str">
        <f>'Line Items'!D995</f>
        <v>[Rolling Stock - Vehicles Line 34]</v>
      </c>
      <c r="E1618" s="89"/>
      <c r="F1618" s="107" t="str">
        <f t="shared" si="1175"/>
        <v>£000</v>
      </c>
      <c r="G1618" s="90">
        <f t="shared" ref="G1618:AC1618" si="1180">G51*G1355</f>
        <v>0</v>
      </c>
      <c r="H1618" s="90">
        <f t="shared" si="1180"/>
        <v>0</v>
      </c>
      <c r="I1618" s="90">
        <f t="shared" si="1180"/>
        <v>0</v>
      </c>
      <c r="J1618" s="90">
        <f t="shared" si="1180"/>
        <v>0</v>
      </c>
      <c r="K1618" s="90">
        <f t="shared" si="1180"/>
        <v>0</v>
      </c>
      <c r="L1618" s="90">
        <f t="shared" si="1180"/>
        <v>0</v>
      </c>
      <c r="M1618" s="90">
        <f t="shared" si="1180"/>
        <v>0</v>
      </c>
      <c r="N1618" s="90">
        <f t="shared" si="1180"/>
        <v>0</v>
      </c>
      <c r="O1618" s="90">
        <f t="shared" si="1180"/>
        <v>0</v>
      </c>
      <c r="P1618" s="90">
        <f t="shared" si="1180"/>
        <v>0</v>
      </c>
      <c r="Q1618" s="90">
        <f t="shared" si="1180"/>
        <v>0</v>
      </c>
      <c r="R1618" s="90">
        <f t="shared" si="1180"/>
        <v>0</v>
      </c>
      <c r="S1618" s="90">
        <f t="shared" si="1180"/>
        <v>0</v>
      </c>
      <c r="T1618" s="90">
        <f t="shared" si="1180"/>
        <v>0</v>
      </c>
      <c r="U1618" s="90">
        <f t="shared" si="1180"/>
        <v>0</v>
      </c>
      <c r="V1618" s="90">
        <f t="shared" si="1180"/>
        <v>0</v>
      </c>
      <c r="W1618" s="90">
        <f t="shared" si="1180"/>
        <v>0</v>
      </c>
      <c r="X1618" s="90">
        <f t="shared" si="1180"/>
        <v>0</v>
      </c>
      <c r="Y1618" s="90">
        <f t="shared" si="1180"/>
        <v>0</v>
      </c>
      <c r="Z1618" s="90">
        <f t="shared" si="1180"/>
        <v>0</v>
      </c>
      <c r="AA1618" s="90">
        <f t="shared" si="1180"/>
        <v>0</v>
      </c>
      <c r="AB1618" s="90">
        <f t="shared" si="1180"/>
        <v>0</v>
      </c>
      <c r="AC1618" s="91">
        <f t="shared" si="1180"/>
        <v>0</v>
      </c>
      <c r="AE1618" s="476">
        <f t="shared" si="1177"/>
        <v>0</v>
      </c>
      <c r="AG1618" s="476">
        <f t="shared" si="1178"/>
        <v>0</v>
      </c>
      <c r="AI1618" s="476">
        <f t="shared" si="1179"/>
        <v>0</v>
      </c>
      <c r="AK1618" s="202"/>
    </row>
    <row r="1619" spans="4:37" ht="12.75" customHeight="1" outlineLevel="1">
      <c r="D1619" s="106" t="str">
        <f>'Line Items'!D996</f>
        <v>[Rolling Stock - Vehicles Line 35]</v>
      </c>
      <c r="E1619" s="89"/>
      <c r="F1619" s="107" t="str">
        <f t="shared" si="1175"/>
        <v>£000</v>
      </c>
      <c r="G1619" s="90">
        <f t="shared" ref="G1619:AC1619" si="1181">G52*G1356</f>
        <v>0</v>
      </c>
      <c r="H1619" s="90">
        <f t="shared" si="1181"/>
        <v>0</v>
      </c>
      <c r="I1619" s="90">
        <f t="shared" si="1181"/>
        <v>0</v>
      </c>
      <c r="J1619" s="90">
        <f t="shared" si="1181"/>
        <v>0</v>
      </c>
      <c r="K1619" s="90">
        <f t="shared" si="1181"/>
        <v>0</v>
      </c>
      <c r="L1619" s="90">
        <f t="shared" si="1181"/>
        <v>0</v>
      </c>
      <c r="M1619" s="90">
        <f t="shared" si="1181"/>
        <v>0</v>
      </c>
      <c r="N1619" s="90">
        <f t="shared" si="1181"/>
        <v>0</v>
      </c>
      <c r="O1619" s="90">
        <f t="shared" si="1181"/>
        <v>0</v>
      </c>
      <c r="P1619" s="90">
        <f t="shared" si="1181"/>
        <v>0</v>
      </c>
      <c r="Q1619" s="90">
        <f t="shared" si="1181"/>
        <v>0</v>
      </c>
      <c r="R1619" s="90">
        <f t="shared" si="1181"/>
        <v>0</v>
      </c>
      <c r="S1619" s="90">
        <f t="shared" si="1181"/>
        <v>0</v>
      </c>
      <c r="T1619" s="90">
        <f t="shared" si="1181"/>
        <v>0</v>
      </c>
      <c r="U1619" s="90">
        <f t="shared" si="1181"/>
        <v>0</v>
      </c>
      <c r="V1619" s="90">
        <f t="shared" si="1181"/>
        <v>0</v>
      </c>
      <c r="W1619" s="90">
        <f t="shared" si="1181"/>
        <v>0</v>
      </c>
      <c r="X1619" s="90">
        <f t="shared" si="1181"/>
        <v>0</v>
      </c>
      <c r="Y1619" s="90">
        <f t="shared" si="1181"/>
        <v>0</v>
      </c>
      <c r="Z1619" s="90">
        <f t="shared" si="1181"/>
        <v>0</v>
      </c>
      <c r="AA1619" s="90">
        <f t="shared" si="1181"/>
        <v>0</v>
      </c>
      <c r="AB1619" s="90">
        <f t="shared" si="1181"/>
        <v>0</v>
      </c>
      <c r="AC1619" s="91">
        <f t="shared" si="1181"/>
        <v>0</v>
      </c>
      <c r="AE1619" s="476">
        <f t="shared" si="1177"/>
        <v>0</v>
      </c>
      <c r="AG1619" s="476">
        <f t="shared" si="1178"/>
        <v>0</v>
      </c>
      <c r="AI1619" s="476">
        <f t="shared" si="1179"/>
        <v>0</v>
      </c>
      <c r="AK1619" s="202"/>
    </row>
    <row r="1620" spans="4:37" ht="12.75" customHeight="1" outlineLevel="1">
      <c r="D1620" s="106" t="str">
        <f>'Line Items'!D997</f>
        <v>[Rolling Stock - Vehicles Line 36]</v>
      </c>
      <c r="E1620" s="89"/>
      <c r="F1620" s="107" t="str">
        <f t="shared" si="1175"/>
        <v>£000</v>
      </c>
      <c r="G1620" s="90">
        <f t="shared" ref="G1620:AC1620" si="1182">G53*G1357</f>
        <v>0</v>
      </c>
      <c r="H1620" s="90">
        <f t="shared" si="1182"/>
        <v>0</v>
      </c>
      <c r="I1620" s="90">
        <f t="shared" si="1182"/>
        <v>0</v>
      </c>
      <c r="J1620" s="90">
        <f t="shared" si="1182"/>
        <v>0</v>
      </c>
      <c r="K1620" s="90">
        <f t="shared" si="1182"/>
        <v>0</v>
      </c>
      <c r="L1620" s="90">
        <f t="shared" si="1182"/>
        <v>0</v>
      </c>
      <c r="M1620" s="90">
        <f t="shared" si="1182"/>
        <v>0</v>
      </c>
      <c r="N1620" s="90">
        <f t="shared" si="1182"/>
        <v>0</v>
      </c>
      <c r="O1620" s="90">
        <f t="shared" si="1182"/>
        <v>0</v>
      </c>
      <c r="P1620" s="90">
        <f t="shared" si="1182"/>
        <v>0</v>
      </c>
      <c r="Q1620" s="90">
        <f t="shared" si="1182"/>
        <v>0</v>
      </c>
      <c r="R1620" s="90">
        <f t="shared" si="1182"/>
        <v>0</v>
      </c>
      <c r="S1620" s="90">
        <f t="shared" si="1182"/>
        <v>0</v>
      </c>
      <c r="T1620" s="90">
        <f t="shared" si="1182"/>
        <v>0</v>
      </c>
      <c r="U1620" s="90">
        <f t="shared" si="1182"/>
        <v>0</v>
      </c>
      <c r="V1620" s="90">
        <f t="shared" si="1182"/>
        <v>0</v>
      </c>
      <c r="W1620" s="90">
        <f t="shared" si="1182"/>
        <v>0</v>
      </c>
      <c r="X1620" s="90">
        <f t="shared" si="1182"/>
        <v>0</v>
      </c>
      <c r="Y1620" s="90">
        <f t="shared" si="1182"/>
        <v>0</v>
      </c>
      <c r="Z1620" s="90">
        <f t="shared" si="1182"/>
        <v>0</v>
      </c>
      <c r="AA1620" s="90">
        <f t="shared" si="1182"/>
        <v>0</v>
      </c>
      <c r="AB1620" s="90">
        <f t="shared" si="1182"/>
        <v>0</v>
      </c>
      <c r="AC1620" s="91">
        <f t="shared" si="1182"/>
        <v>0</v>
      </c>
      <c r="AE1620" s="476">
        <f t="shared" si="1177"/>
        <v>0</v>
      </c>
      <c r="AG1620" s="476">
        <f t="shared" si="1178"/>
        <v>0</v>
      </c>
      <c r="AI1620" s="476">
        <f t="shared" si="1179"/>
        <v>0</v>
      </c>
      <c r="AK1620" s="202"/>
    </row>
    <row r="1621" spans="4:37" ht="12.75" customHeight="1" outlineLevel="1">
      <c r="D1621" s="106" t="str">
        <f>'Line Items'!D998</f>
        <v>[Rolling Stock - Vehicles Line 37]</v>
      </c>
      <c r="E1621" s="89"/>
      <c r="F1621" s="107" t="str">
        <f t="shared" si="1175"/>
        <v>£000</v>
      </c>
      <c r="G1621" s="90">
        <f t="shared" ref="G1621:AC1621" si="1183">G54*G1358</f>
        <v>0</v>
      </c>
      <c r="H1621" s="90">
        <f t="shared" si="1183"/>
        <v>0</v>
      </c>
      <c r="I1621" s="90">
        <f t="shared" si="1183"/>
        <v>0</v>
      </c>
      <c r="J1621" s="90">
        <f t="shared" si="1183"/>
        <v>0</v>
      </c>
      <c r="K1621" s="90">
        <f t="shared" si="1183"/>
        <v>0</v>
      </c>
      <c r="L1621" s="90">
        <f t="shared" si="1183"/>
        <v>0</v>
      </c>
      <c r="M1621" s="90">
        <f t="shared" si="1183"/>
        <v>0</v>
      </c>
      <c r="N1621" s="90">
        <f t="shared" si="1183"/>
        <v>0</v>
      </c>
      <c r="O1621" s="90">
        <f t="shared" si="1183"/>
        <v>0</v>
      </c>
      <c r="P1621" s="90">
        <f t="shared" si="1183"/>
        <v>0</v>
      </c>
      <c r="Q1621" s="90">
        <f t="shared" si="1183"/>
        <v>0</v>
      </c>
      <c r="R1621" s="90">
        <f t="shared" si="1183"/>
        <v>0</v>
      </c>
      <c r="S1621" s="90">
        <f t="shared" si="1183"/>
        <v>0</v>
      </c>
      <c r="T1621" s="90">
        <f t="shared" si="1183"/>
        <v>0</v>
      </c>
      <c r="U1621" s="90">
        <f t="shared" si="1183"/>
        <v>0</v>
      </c>
      <c r="V1621" s="90">
        <f t="shared" si="1183"/>
        <v>0</v>
      </c>
      <c r="W1621" s="90">
        <f t="shared" si="1183"/>
        <v>0</v>
      </c>
      <c r="X1621" s="90">
        <f t="shared" si="1183"/>
        <v>0</v>
      </c>
      <c r="Y1621" s="90">
        <f t="shared" si="1183"/>
        <v>0</v>
      </c>
      <c r="Z1621" s="90">
        <f t="shared" si="1183"/>
        <v>0</v>
      </c>
      <c r="AA1621" s="90">
        <f t="shared" si="1183"/>
        <v>0</v>
      </c>
      <c r="AB1621" s="90">
        <f t="shared" si="1183"/>
        <v>0</v>
      </c>
      <c r="AC1621" s="91">
        <f t="shared" si="1183"/>
        <v>0</v>
      </c>
      <c r="AE1621" s="476">
        <f t="shared" si="1177"/>
        <v>0</v>
      </c>
      <c r="AG1621" s="476">
        <f t="shared" si="1178"/>
        <v>0</v>
      </c>
      <c r="AI1621" s="476">
        <f t="shared" si="1179"/>
        <v>0</v>
      </c>
      <c r="AK1621" s="202"/>
    </row>
    <row r="1622" spans="4:37" ht="12.75" customHeight="1" outlineLevel="1">
      <c r="D1622" s="106" t="str">
        <f>'Line Items'!D999</f>
        <v>[Rolling Stock - Vehicles Line 38]</v>
      </c>
      <c r="E1622" s="89"/>
      <c r="F1622" s="107" t="str">
        <f t="shared" si="1175"/>
        <v>£000</v>
      </c>
      <c r="G1622" s="90">
        <f t="shared" ref="G1622:AC1622" si="1184">G55*G1359</f>
        <v>0</v>
      </c>
      <c r="H1622" s="90">
        <f t="shared" si="1184"/>
        <v>0</v>
      </c>
      <c r="I1622" s="90">
        <f t="shared" si="1184"/>
        <v>0</v>
      </c>
      <c r="J1622" s="90">
        <f t="shared" si="1184"/>
        <v>0</v>
      </c>
      <c r="K1622" s="90">
        <f t="shared" si="1184"/>
        <v>0</v>
      </c>
      <c r="L1622" s="90">
        <f t="shared" si="1184"/>
        <v>0</v>
      </c>
      <c r="M1622" s="90">
        <f t="shared" si="1184"/>
        <v>0</v>
      </c>
      <c r="N1622" s="90">
        <f t="shared" si="1184"/>
        <v>0</v>
      </c>
      <c r="O1622" s="90">
        <f t="shared" si="1184"/>
        <v>0</v>
      </c>
      <c r="P1622" s="90">
        <f t="shared" si="1184"/>
        <v>0</v>
      </c>
      <c r="Q1622" s="90">
        <f t="shared" si="1184"/>
        <v>0</v>
      </c>
      <c r="R1622" s="90">
        <f t="shared" si="1184"/>
        <v>0</v>
      </c>
      <c r="S1622" s="90">
        <f t="shared" si="1184"/>
        <v>0</v>
      </c>
      <c r="T1622" s="90">
        <f t="shared" si="1184"/>
        <v>0</v>
      </c>
      <c r="U1622" s="90">
        <f t="shared" si="1184"/>
        <v>0</v>
      </c>
      <c r="V1622" s="90">
        <f t="shared" si="1184"/>
        <v>0</v>
      </c>
      <c r="W1622" s="90">
        <f t="shared" si="1184"/>
        <v>0</v>
      </c>
      <c r="X1622" s="90">
        <f t="shared" si="1184"/>
        <v>0</v>
      </c>
      <c r="Y1622" s="90">
        <f t="shared" si="1184"/>
        <v>0</v>
      </c>
      <c r="Z1622" s="90">
        <f t="shared" si="1184"/>
        <v>0</v>
      </c>
      <c r="AA1622" s="90">
        <f t="shared" si="1184"/>
        <v>0</v>
      </c>
      <c r="AB1622" s="90">
        <f t="shared" si="1184"/>
        <v>0</v>
      </c>
      <c r="AC1622" s="91">
        <f t="shared" si="1184"/>
        <v>0</v>
      </c>
      <c r="AE1622" s="476">
        <f t="shared" si="1177"/>
        <v>0</v>
      </c>
      <c r="AG1622" s="476">
        <f t="shared" si="1178"/>
        <v>0</v>
      </c>
      <c r="AI1622" s="476">
        <f t="shared" si="1179"/>
        <v>0</v>
      </c>
      <c r="AK1622" s="202"/>
    </row>
    <row r="1623" spans="4:37" ht="12.75" customHeight="1" outlineLevel="1">
      <c r="D1623" s="106" t="str">
        <f>'Line Items'!D1000</f>
        <v>[Rolling Stock - Vehicles Line 39]</v>
      </c>
      <c r="E1623" s="89"/>
      <c r="F1623" s="107" t="str">
        <f t="shared" si="1175"/>
        <v>£000</v>
      </c>
      <c r="G1623" s="90">
        <f t="shared" ref="G1623:AC1623" si="1185">G56*G1360</f>
        <v>0</v>
      </c>
      <c r="H1623" s="90">
        <f t="shared" si="1185"/>
        <v>0</v>
      </c>
      <c r="I1623" s="90">
        <f t="shared" si="1185"/>
        <v>0</v>
      </c>
      <c r="J1623" s="90">
        <f t="shared" si="1185"/>
        <v>0</v>
      </c>
      <c r="K1623" s="90">
        <f t="shared" si="1185"/>
        <v>0</v>
      </c>
      <c r="L1623" s="90">
        <f t="shared" si="1185"/>
        <v>0</v>
      </c>
      <c r="M1623" s="90">
        <f t="shared" si="1185"/>
        <v>0</v>
      </c>
      <c r="N1623" s="90">
        <f t="shared" si="1185"/>
        <v>0</v>
      </c>
      <c r="O1623" s="90">
        <f t="shared" si="1185"/>
        <v>0</v>
      </c>
      <c r="P1623" s="90">
        <f t="shared" si="1185"/>
        <v>0</v>
      </c>
      <c r="Q1623" s="90">
        <f t="shared" si="1185"/>
        <v>0</v>
      </c>
      <c r="R1623" s="90">
        <f t="shared" si="1185"/>
        <v>0</v>
      </c>
      <c r="S1623" s="90">
        <f t="shared" si="1185"/>
        <v>0</v>
      </c>
      <c r="T1623" s="90">
        <f t="shared" si="1185"/>
        <v>0</v>
      </c>
      <c r="U1623" s="90">
        <f t="shared" si="1185"/>
        <v>0</v>
      </c>
      <c r="V1623" s="90">
        <f t="shared" si="1185"/>
        <v>0</v>
      </c>
      <c r="W1623" s="90">
        <f t="shared" si="1185"/>
        <v>0</v>
      </c>
      <c r="X1623" s="90">
        <f t="shared" si="1185"/>
        <v>0</v>
      </c>
      <c r="Y1623" s="90">
        <f t="shared" si="1185"/>
        <v>0</v>
      </c>
      <c r="Z1623" s="90">
        <f t="shared" si="1185"/>
        <v>0</v>
      </c>
      <c r="AA1623" s="90">
        <f t="shared" si="1185"/>
        <v>0</v>
      </c>
      <c r="AB1623" s="90">
        <f t="shared" si="1185"/>
        <v>0</v>
      </c>
      <c r="AC1623" s="91">
        <f t="shared" si="1185"/>
        <v>0</v>
      </c>
      <c r="AE1623" s="476">
        <f t="shared" si="1177"/>
        <v>0</v>
      </c>
      <c r="AG1623" s="476">
        <f t="shared" si="1178"/>
        <v>0</v>
      </c>
      <c r="AI1623" s="476">
        <f t="shared" si="1179"/>
        <v>0</v>
      </c>
      <c r="AK1623" s="202"/>
    </row>
    <row r="1624" spans="4:37" ht="12.75" customHeight="1" outlineLevel="1">
      <c r="D1624" s="106" t="str">
        <f>'Line Items'!D1001</f>
        <v>[Rolling Stock - Vehicles Line 40]</v>
      </c>
      <c r="E1624" s="89"/>
      <c r="F1624" s="107" t="str">
        <f t="shared" si="1175"/>
        <v>£000</v>
      </c>
      <c r="G1624" s="90">
        <f t="shared" ref="G1624:AC1624" si="1186">G57*G1361</f>
        <v>0</v>
      </c>
      <c r="H1624" s="90">
        <f t="shared" si="1186"/>
        <v>0</v>
      </c>
      <c r="I1624" s="90">
        <f t="shared" si="1186"/>
        <v>0</v>
      </c>
      <c r="J1624" s="90">
        <f t="shared" si="1186"/>
        <v>0</v>
      </c>
      <c r="K1624" s="90">
        <f t="shared" si="1186"/>
        <v>0</v>
      </c>
      <c r="L1624" s="90">
        <f t="shared" si="1186"/>
        <v>0</v>
      </c>
      <c r="M1624" s="90">
        <f t="shared" si="1186"/>
        <v>0</v>
      </c>
      <c r="N1624" s="90">
        <f t="shared" si="1186"/>
        <v>0</v>
      </c>
      <c r="O1624" s="90">
        <f t="shared" si="1186"/>
        <v>0</v>
      </c>
      <c r="P1624" s="90">
        <f t="shared" si="1186"/>
        <v>0</v>
      </c>
      <c r="Q1624" s="90">
        <f t="shared" si="1186"/>
        <v>0</v>
      </c>
      <c r="R1624" s="90">
        <f t="shared" si="1186"/>
        <v>0</v>
      </c>
      <c r="S1624" s="90">
        <f t="shared" si="1186"/>
        <v>0</v>
      </c>
      <c r="T1624" s="90">
        <f t="shared" si="1186"/>
        <v>0</v>
      </c>
      <c r="U1624" s="90">
        <f t="shared" si="1186"/>
        <v>0</v>
      </c>
      <c r="V1624" s="90">
        <f t="shared" si="1186"/>
        <v>0</v>
      </c>
      <c r="W1624" s="90">
        <f t="shared" si="1186"/>
        <v>0</v>
      </c>
      <c r="X1624" s="90">
        <f t="shared" si="1186"/>
        <v>0</v>
      </c>
      <c r="Y1624" s="90">
        <f t="shared" si="1186"/>
        <v>0</v>
      </c>
      <c r="Z1624" s="90">
        <f t="shared" si="1186"/>
        <v>0</v>
      </c>
      <c r="AA1624" s="90">
        <f t="shared" si="1186"/>
        <v>0</v>
      </c>
      <c r="AB1624" s="90">
        <f t="shared" si="1186"/>
        <v>0</v>
      </c>
      <c r="AC1624" s="91">
        <f t="shared" si="1186"/>
        <v>0</v>
      </c>
      <c r="AE1624" s="476">
        <f t="shared" si="1177"/>
        <v>0</v>
      </c>
      <c r="AG1624" s="476">
        <f t="shared" si="1178"/>
        <v>0</v>
      </c>
      <c r="AI1624" s="476">
        <f t="shared" si="1179"/>
        <v>0</v>
      </c>
      <c r="AK1624" s="202"/>
    </row>
    <row r="1625" spans="4:37" ht="12.75" customHeight="1" outlineLevel="1">
      <c r="D1625" s="106" t="str">
        <f>'Line Items'!D1002</f>
        <v>[Rolling Stock - Vehicles Line 41]</v>
      </c>
      <c r="E1625" s="89"/>
      <c r="F1625" s="107" t="str">
        <f t="shared" si="1175"/>
        <v>£000</v>
      </c>
      <c r="G1625" s="90">
        <f t="shared" ref="G1625:AC1625" si="1187">G58*G1362</f>
        <v>0</v>
      </c>
      <c r="H1625" s="90">
        <f t="shared" si="1187"/>
        <v>0</v>
      </c>
      <c r="I1625" s="90">
        <f t="shared" si="1187"/>
        <v>0</v>
      </c>
      <c r="J1625" s="90">
        <f t="shared" si="1187"/>
        <v>0</v>
      </c>
      <c r="K1625" s="90">
        <f t="shared" si="1187"/>
        <v>0</v>
      </c>
      <c r="L1625" s="90">
        <f t="shared" si="1187"/>
        <v>0</v>
      </c>
      <c r="M1625" s="90">
        <f t="shared" si="1187"/>
        <v>0</v>
      </c>
      <c r="N1625" s="90">
        <f t="shared" si="1187"/>
        <v>0</v>
      </c>
      <c r="O1625" s="90">
        <f t="shared" si="1187"/>
        <v>0</v>
      </c>
      <c r="P1625" s="90">
        <f t="shared" si="1187"/>
        <v>0</v>
      </c>
      <c r="Q1625" s="90">
        <f t="shared" si="1187"/>
        <v>0</v>
      </c>
      <c r="R1625" s="90">
        <f t="shared" si="1187"/>
        <v>0</v>
      </c>
      <c r="S1625" s="90">
        <f t="shared" si="1187"/>
        <v>0</v>
      </c>
      <c r="T1625" s="90">
        <f t="shared" si="1187"/>
        <v>0</v>
      </c>
      <c r="U1625" s="90">
        <f t="shared" si="1187"/>
        <v>0</v>
      </c>
      <c r="V1625" s="90">
        <f t="shared" si="1187"/>
        <v>0</v>
      </c>
      <c r="W1625" s="90">
        <f t="shared" si="1187"/>
        <v>0</v>
      </c>
      <c r="X1625" s="90">
        <f t="shared" si="1187"/>
        <v>0</v>
      </c>
      <c r="Y1625" s="90">
        <f t="shared" si="1187"/>
        <v>0</v>
      </c>
      <c r="Z1625" s="90">
        <f t="shared" si="1187"/>
        <v>0</v>
      </c>
      <c r="AA1625" s="90">
        <f t="shared" si="1187"/>
        <v>0</v>
      </c>
      <c r="AB1625" s="90">
        <f t="shared" si="1187"/>
        <v>0</v>
      </c>
      <c r="AC1625" s="91">
        <f t="shared" si="1187"/>
        <v>0</v>
      </c>
      <c r="AE1625" s="476">
        <f t="shared" si="1177"/>
        <v>0</v>
      </c>
      <c r="AG1625" s="476">
        <f t="shared" si="1178"/>
        <v>0</v>
      </c>
      <c r="AI1625" s="476">
        <f t="shared" si="1179"/>
        <v>0</v>
      </c>
      <c r="AK1625" s="202"/>
    </row>
    <row r="1626" spans="4:37" ht="12.75" customHeight="1" outlineLevel="1">
      <c r="D1626" s="106" t="str">
        <f>'Line Items'!D1003</f>
        <v>[Rolling Stock - Vehicles Line 42]</v>
      </c>
      <c r="E1626" s="89"/>
      <c r="F1626" s="107" t="str">
        <f t="shared" si="1175"/>
        <v>£000</v>
      </c>
      <c r="G1626" s="90">
        <f t="shared" ref="G1626:AC1626" si="1188">G59*G1363</f>
        <v>0</v>
      </c>
      <c r="H1626" s="90">
        <f t="shared" si="1188"/>
        <v>0</v>
      </c>
      <c r="I1626" s="90">
        <f t="shared" si="1188"/>
        <v>0</v>
      </c>
      <c r="J1626" s="90">
        <f t="shared" si="1188"/>
        <v>0</v>
      </c>
      <c r="K1626" s="90">
        <f t="shared" si="1188"/>
        <v>0</v>
      </c>
      <c r="L1626" s="90">
        <f t="shared" si="1188"/>
        <v>0</v>
      </c>
      <c r="M1626" s="90">
        <f t="shared" si="1188"/>
        <v>0</v>
      </c>
      <c r="N1626" s="90">
        <f t="shared" si="1188"/>
        <v>0</v>
      </c>
      <c r="O1626" s="90">
        <f t="shared" si="1188"/>
        <v>0</v>
      </c>
      <c r="P1626" s="90">
        <f t="shared" si="1188"/>
        <v>0</v>
      </c>
      <c r="Q1626" s="90">
        <f t="shared" si="1188"/>
        <v>0</v>
      </c>
      <c r="R1626" s="90">
        <f t="shared" si="1188"/>
        <v>0</v>
      </c>
      <c r="S1626" s="90">
        <f t="shared" si="1188"/>
        <v>0</v>
      </c>
      <c r="T1626" s="90">
        <f t="shared" si="1188"/>
        <v>0</v>
      </c>
      <c r="U1626" s="90">
        <f t="shared" si="1188"/>
        <v>0</v>
      </c>
      <c r="V1626" s="90">
        <f t="shared" si="1188"/>
        <v>0</v>
      </c>
      <c r="W1626" s="90">
        <f t="shared" si="1188"/>
        <v>0</v>
      </c>
      <c r="X1626" s="90">
        <f t="shared" si="1188"/>
        <v>0</v>
      </c>
      <c r="Y1626" s="90">
        <f t="shared" si="1188"/>
        <v>0</v>
      </c>
      <c r="Z1626" s="90">
        <f t="shared" si="1188"/>
        <v>0</v>
      </c>
      <c r="AA1626" s="90">
        <f t="shared" si="1188"/>
        <v>0</v>
      </c>
      <c r="AB1626" s="90">
        <f t="shared" si="1188"/>
        <v>0</v>
      </c>
      <c r="AC1626" s="91">
        <f t="shared" si="1188"/>
        <v>0</v>
      </c>
      <c r="AE1626" s="476">
        <f t="shared" si="1177"/>
        <v>0</v>
      </c>
      <c r="AG1626" s="476">
        <f t="shared" si="1178"/>
        <v>0</v>
      </c>
      <c r="AI1626" s="476">
        <f t="shared" si="1179"/>
        <v>0</v>
      </c>
      <c r="AK1626" s="202"/>
    </row>
    <row r="1627" spans="4:37" ht="12.75" customHeight="1" outlineLevel="1">
      <c r="D1627" s="106" t="str">
        <f>'Line Items'!D1004</f>
        <v>[Rolling Stock - Vehicles Line 43]</v>
      </c>
      <c r="E1627" s="89"/>
      <c r="F1627" s="107" t="str">
        <f t="shared" si="1175"/>
        <v>£000</v>
      </c>
      <c r="G1627" s="90">
        <f t="shared" ref="G1627:AC1627" si="1189">G60*G1364</f>
        <v>0</v>
      </c>
      <c r="H1627" s="90">
        <f t="shared" si="1189"/>
        <v>0</v>
      </c>
      <c r="I1627" s="90">
        <f t="shared" si="1189"/>
        <v>0</v>
      </c>
      <c r="J1627" s="90">
        <f t="shared" si="1189"/>
        <v>0</v>
      </c>
      <c r="K1627" s="90">
        <f t="shared" si="1189"/>
        <v>0</v>
      </c>
      <c r="L1627" s="90">
        <f t="shared" si="1189"/>
        <v>0</v>
      </c>
      <c r="M1627" s="90">
        <f t="shared" si="1189"/>
        <v>0</v>
      </c>
      <c r="N1627" s="90">
        <f t="shared" si="1189"/>
        <v>0</v>
      </c>
      <c r="O1627" s="90">
        <f t="shared" si="1189"/>
        <v>0</v>
      </c>
      <c r="P1627" s="90">
        <f t="shared" si="1189"/>
        <v>0</v>
      </c>
      <c r="Q1627" s="90">
        <f t="shared" si="1189"/>
        <v>0</v>
      </c>
      <c r="R1627" s="90">
        <f t="shared" si="1189"/>
        <v>0</v>
      </c>
      <c r="S1627" s="90">
        <f t="shared" si="1189"/>
        <v>0</v>
      </c>
      <c r="T1627" s="90">
        <f t="shared" si="1189"/>
        <v>0</v>
      </c>
      <c r="U1627" s="90">
        <f t="shared" si="1189"/>
        <v>0</v>
      </c>
      <c r="V1627" s="90">
        <f t="shared" si="1189"/>
        <v>0</v>
      </c>
      <c r="W1627" s="90">
        <f t="shared" si="1189"/>
        <v>0</v>
      </c>
      <c r="X1627" s="90">
        <f t="shared" si="1189"/>
        <v>0</v>
      </c>
      <c r="Y1627" s="90">
        <f t="shared" si="1189"/>
        <v>0</v>
      </c>
      <c r="Z1627" s="90">
        <f t="shared" si="1189"/>
        <v>0</v>
      </c>
      <c r="AA1627" s="90">
        <f t="shared" si="1189"/>
        <v>0</v>
      </c>
      <c r="AB1627" s="90">
        <f t="shared" si="1189"/>
        <v>0</v>
      </c>
      <c r="AC1627" s="91">
        <f t="shared" si="1189"/>
        <v>0</v>
      </c>
      <c r="AE1627" s="476">
        <f t="shared" si="1177"/>
        <v>0</v>
      </c>
      <c r="AG1627" s="476">
        <f t="shared" si="1178"/>
        <v>0</v>
      </c>
      <c r="AI1627" s="476">
        <f t="shared" si="1179"/>
        <v>0</v>
      </c>
      <c r="AK1627" s="202"/>
    </row>
    <row r="1628" spans="4:37" ht="12.75" customHeight="1" outlineLevel="1">
      <c r="D1628" s="106" t="str">
        <f>'Line Items'!D1005</f>
        <v>[Rolling Stock - Vehicles Line 44]</v>
      </c>
      <c r="E1628" s="89"/>
      <c r="F1628" s="107" t="str">
        <f t="shared" si="1175"/>
        <v>£000</v>
      </c>
      <c r="G1628" s="90">
        <f t="shared" ref="G1628:AC1628" si="1190">G61*G1365</f>
        <v>0</v>
      </c>
      <c r="H1628" s="90">
        <f t="shared" si="1190"/>
        <v>0</v>
      </c>
      <c r="I1628" s="90">
        <f t="shared" si="1190"/>
        <v>0</v>
      </c>
      <c r="J1628" s="90">
        <f t="shared" si="1190"/>
        <v>0</v>
      </c>
      <c r="K1628" s="90">
        <f t="shared" si="1190"/>
        <v>0</v>
      </c>
      <c r="L1628" s="90">
        <f t="shared" si="1190"/>
        <v>0</v>
      </c>
      <c r="M1628" s="90">
        <f t="shared" si="1190"/>
        <v>0</v>
      </c>
      <c r="N1628" s="90">
        <f t="shared" si="1190"/>
        <v>0</v>
      </c>
      <c r="O1628" s="90">
        <f t="shared" si="1190"/>
        <v>0</v>
      </c>
      <c r="P1628" s="90">
        <f t="shared" si="1190"/>
        <v>0</v>
      </c>
      <c r="Q1628" s="90">
        <f t="shared" si="1190"/>
        <v>0</v>
      </c>
      <c r="R1628" s="90">
        <f t="shared" si="1190"/>
        <v>0</v>
      </c>
      <c r="S1628" s="90">
        <f t="shared" si="1190"/>
        <v>0</v>
      </c>
      <c r="T1628" s="90">
        <f t="shared" si="1190"/>
        <v>0</v>
      </c>
      <c r="U1628" s="90">
        <f t="shared" si="1190"/>
        <v>0</v>
      </c>
      <c r="V1628" s="90">
        <f t="shared" si="1190"/>
        <v>0</v>
      </c>
      <c r="W1628" s="90">
        <f t="shared" si="1190"/>
        <v>0</v>
      </c>
      <c r="X1628" s="90">
        <f t="shared" si="1190"/>
        <v>0</v>
      </c>
      <c r="Y1628" s="90">
        <f t="shared" si="1190"/>
        <v>0</v>
      </c>
      <c r="Z1628" s="90">
        <f t="shared" si="1190"/>
        <v>0</v>
      </c>
      <c r="AA1628" s="90">
        <f t="shared" si="1190"/>
        <v>0</v>
      </c>
      <c r="AB1628" s="90">
        <f t="shared" si="1190"/>
        <v>0</v>
      </c>
      <c r="AC1628" s="91">
        <f t="shared" si="1190"/>
        <v>0</v>
      </c>
      <c r="AE1628" s="476">
        <f t="shared" si="1177"/>
        <v>0</v>
      </c>
      <c r="AG1628" s="476">
        <f t="shared" si="1178"/>
        <v>0</v>
      </c>
      <c r="AI1628" s="476">
        <f t="shared" si="1179"/>
        <v>0</v>
      </c>
      <c r="AK1628" s="202"/>
    </row>
    <row r="1629" spans="4:37" ht="12.75" customHeight="1" outlineLevel="1">
      <c r="D1629" s="106" t="str">
        <f>'Line Items'!D1006</f>
        <v>[Rolling Stock - Vehicles Line 45]</v>
      </c>
      <c r="E1629" s="89"/>
      <c r="F1629" s="107" t="str">
        <f t="shared" si="1175"/>
        <v>£000</v>
      </c>
      <c r="G1629" s="90">
        <f t="shared" ref="G1629:AC1629" si="1191">G62*G1366</f>
        <v>0</v>
      </c>
      <c r="H1629" s="90">
        <f t="shared" si="1191"/>
        <v>0</v>
      </c>
      <c r="I1629" s="90">
        <f t="shared" si="1191"/>
        <v>0</v>
      </c>
      <c r="J1629" s="90">
        <f t="shared" si="1191"/>
        <v>0</v>
      </c>
      <c r="K1629" s="90">
        <f t="shared" si="1191"/>
        <v>0</v>
      </c>
      <c r="L1629" s="90">
        <f t="shared" si="1191"/>
        <v>0</v>
      </c>
      <c r="M1629" s="90">
        <f t="shared" si="1191"/>
        <v>0</v>
      </c>
      <c r="N1629" s="90">
        <f t="shared" si="1191"/>
        <v>0</v>
      </c>
      <c r="O1629" s="90">
        <f t="shared" si="1191"/>
        <v>0</v>
      </c>
      <c r="P1629" s="90">
        <f t="shared" si="1191"/>
        <v>0</v>
      </c>
      <c r="Q1629" s="90">
        <f t="shared" si="1191"/>
        <v>0</v>
      </c>
      <c r="R1629" s="90">
        <f t="shared" si="1191"/>
        <v>0</v>
      </c>
      <c r="S1629" s="90">
        <f t="shared" si="1191"/>
        <v>0</v>
      </c>
      <c r="T1629" s="90">
        <f t="shared" si="1191"/>
        <v>0</v>
      </c>
      <c r="U1629" s="90">
        <f t="shared" si="1191"/>
        <v>0</v>
      </c>
      <c r="V1629" s="90">
        <f t="shared" si="1191"/>
        <v>0</v>
      </c>
      <c r="W1629" s="90">
        <f t="shared" si="1191"/>
        <v>0</v>
      </c>
      <c r="X1629" s="90">
        <f t="shared" si="1191"/>
        <v>0</v>
      </c>
      <c r="Y1629" s="90">
        <f t="shared" si="1191"/>
        <v>0</v>
      </c>
      <c r="Z1629" s="90">
        <f t="shared" si="1191"/>
        <v>0</v>
      </c>
      <c r="AA1629" s="90">
        <f t="shared" si="1191"/>
        <v>0</v>
      </c>
      <c r="AB1629" s="90">
        <f t="shared" si="1191"/>
        <v>0</v>
      </c>
      <c r="AC1629" s="91">
        <f t="shared" si="1191"/>
        <v>0</v>
      </c>
      <c r="AE1629" s="476">
        <f t="shared" si="1177"/>
        <v>0</v>
      </c>
      <c r="AG1629" s="476">
        <f t="shared" si="1178"/>
        <v>0</v>
      </c>
      <c r="AI1629" s="476">
        <f t="shared" si="1179"/>
        <v>0</v>
      </c>
      <c r="AK1629" s="202"/>
    </row>
    <row r="1630" spans="4:37" ht="12.75" customHeight="1" outlineLevel="1">
      <c r="D1630" s="106" t="str">
        <f>'Line Items'!D1007</f>
        <v>[Rolling Stock - Vehicles Line 46]</v>
      </c>
      <c r="E1630" s="89"/>
      <c r="F1630" s="107" t="str">
        <f t="shared" si="1175"/>
        <v>£000</v>
      </c>
      <c r="G1630" s="90">
        <f t="shared" ref="G1630:AC1630" si="1192">G63*G1367</f>
        <v>0</v>
      </c>
      <c r="H1630" s="90">
        <f t="shared" si="1192"/>
        <v>0</v>
      </c>
      <c r="I1630" s="90">
        <f t="shared" si="1192"/>
        <v>0</v>
      </c>
      <c r="J1630" s="90">
        <f t="shared" si="1192"/>
        <v>0</v>
      </c>
      <c r="K1630" s="90">
        <f t="shared" si="1192"/>
        <v>0</v>
      </c>
      <c r="L1630" s="90">
        <f t="shared" si="1192"/>
        <v>0</v>
      </c>
      <c r="M1630" s="90">
        <f t="shared" si="1192"/>
        <v>0</v>
      </c>
      <c r="N1630" s="90">
        <f t="shared" si="1192"/>
        <v>0</v>
      </c>
      <c r="O1630" s="90">
        <f t="shared" si="1192"/>
        <v>0</v>
      </c>
      <c r="P1630" s="90">
        <f t="shared" si="1192"/>
        <v>0</v>
      </c>
      <c r="Q1630" s="90">
        <f t="shared" si="1192"/>
        <v>0</v>
      </c>
      <c r="R1630" s="90">
        <f t="shared" si="1192"/>
        <v>0</v>
      </c>
      <c r="S1630" s="90">
        <f t="shared" si="1192"/>
        <v>0</v>
      </c>
      <c r="T1630" s="90">
        <f t="shared" si="1192"/>
        <v>0</v>
      </c>
      <c r="U1630" s="90">
        <f t="shared" si="1192"/>
        <v>0</v>
      </c>
      <c r="V1630" s="90">
        <f t="shared" si="1192"/>
        <v>0</v>
      </c>
      <c r="W1630" s="90">
        <f t="shared" si="1192"/>
        <v>0</v>
      </c>
      <c r="X1630" s="90">
        <f t="shared" si="1192"/>
        <v>0</v>
      </c>
      <c r="Y1630" s="90">
        <f t="shared" si="1192"/>
        <v>0</v>
      </c>
      <c r="Z1630" s="90">
        <f t="shared" si="1192"/>
        <v>0</v>
      </c>
      <c r="AA1630" s="90">
        <f t="shared" si="1192"/>
        <v>0</v>
      </c>
      <c r="AB1630" s="90">
        <f t="shared" si="1192"/>
        <v>0</v>
      </c>
      <c r="AC1630" s="91">
        <f t="shared" si="1192"/>
        <v>0</v>
      </c>
      <c r="AE1630" s="476">
        <f t="shared" si="1177"/>
        <v>0</v>
      </c>
      <c r="AG1630" s="476">
        <f t="shared" si="1178"/>
        <v>0</v>
      </c>
      <c r="AI1630" s="476">
        <f t="shared" si="1179"/>
        <v>0</v>
      </c>
      <c r="AK1630" s="202"/>
    </row>
    <row r="1631" spans="4:37" ht="12.75" customHeight="1" outlineLevel="1">
      <c r="D1631" s="106" t="str">
        <f>'Line Items'!D1008</f>
        <v>[Rolling Stock - Vehicles Line 47]</v>
      </c>
      <c r="E1631" s="89"/>
      <c r="F1631" s="107" t="str">
        <f t="shared" si="1175"/>
        <v>£000</v>
      </c>
      <c r="G1631" s="90">
        <f t="shared" ref="G1631:AC1631" si="1193">G64*G1368</f>
        <v>0</v>
      </c>
      <c r="H1631" s="90">
        <f t="shared" si="1193"/>
        <v>0</v>
      </c>
      <c r="I1631" s="90">
        <f t="shared" si="1193"/>
        <v>0</v>
      </c>
      <c r="J1631" s="90">
        <f t="shared" si="1193"/>
        <v>0</v>
      </c>
      <c r="K1631" s="90">
        <f t="shared" si="1193"/>
        <v>0</v>
      </c>
      <c r="L1631" s="90">
        <f t="shared" si="1193"/>
        <v>0</v>
      </c>
      <c r="M1631" s="90">
        <f t="shared" si="1193"/>
        <v>0</v>
      </c>
      <c r="N1631" s="90">
        <f t="shared" si="1193"/>
        <v>0</v>
      </c>
      <c r="O1631" s="90">
        <f t="shared" si="1193"/>
        <v>0</v>
      </c>
      <c r="P1631" s="90">
        <f t="shared" si="1193"/>
        <v>0</v>
      </c>
      <c r="Q1631" s="90">
        <f t="shared" si="1193"/>
        <v>0</v>
      </c>
      <c r="R1631" s="90">
        <f t="shared" si="1193"/>
        <v>0</v>
      </c>
      <c r="S1631" s="90">
        <f t="shared" si="1193"/>
        <v>0</v>
      </c>
      <c r="T1631" s="90">
        <f t="shared" si="1193"/>
        <v>0</v>
      </c>
      <c r="U1631" s="90">
        <f t="shared" si="1193"/>
        <v>0</v>
      </c>
      <c r="V1631" s="90">
        <f t="shared" si="1193"/>
        <v>0</v>
      </c>
      <c r="W1631" s="90">
        <f t="shared" si="1193"/>
        <v>0</v>
      </c>
      <c r="X1631" s="90">
        <f t="shared" si="1193"/>
        <v>0</v>
      </c>
      <c r="Y1631" s="90">
        <f t="shared" si="1193"/>
        <v>0</v>
      </c>
      <c r="Z1631" s="90">
        <f t="shared" si="1193"/>
        <v>0</v>
      </c>
      <c r="AA1631" s="90">
        <f t="shared" si="1193"/>
        <v>0</v>
      </c>
      <c r="AB1631" s="90">
        <f t="shared" si="1193"/>
        <v>0</v>
      </c>
      <c r="AC1631" s="91">
        <f t="shared" si="1193"/>
        <v>0</v>
      </c>
      <c r="AE1631" s="476">
        <f t="shared" si="1177"/>
        <v>0</v>
      </c>
      <c r="AG1631" s="476">
        <f t="shared" si="1178"/>
        <v>0</v>
      </c>
      <c r="AI1631" s="476">
        <f t="shared" si="1179"/>
        <v>0</v>
      </c>
      <c r="AK1631" s="202"/>
    </row>
    <row r="1632" spans="4:37" ht="12.75" customHeight="1" outlineLevel="1">
      <c r="D1632" s="106" t="str">
        <f>'Line Items'!D1009</f>
        <v>[Rolling Stock - Vehicles Line 48]</v>
      </c>
      <c r="E1632" s="89"/>
      <c r="F1632" s="107" t="str">
        <f t="shared" si="1175"/>
        <v>£000</v>
      </c>
      <c r="G1632" s="90">
        <f t="shared" ref="G1632:AC1632" si="1194">G65*G1369</f>
        <v>0</v>
      </c>
      <c r="H1632" s="90">
        <f t="shared" si="1194"/>
        <v>0</v>
      </c>
      <c r="I1632" s="90">
        <f t="shared" si="1194"/>
        <v>0</v>
      </c>
      <c r="J1632" s="90">
        <f t="shared" si="1194"/>
        <v>0</v>
      </c>
      <c r="K1632" s="90">
        <f t="shared" si="1194"/>
        <v>0</v>
      </c>
      <c r="L1632" s="90">
        <f t="shared" si="1194"/>
        <v>0</v>
      </c>
      <c r="M1632" s="90">
        <f t="shared" si="1194"/>
        <v>0</v>
      </c>
      <c r="N1632" s="90">
        <f t="shared" si="1194"/>
        <v>0</v>
      </c>
      <c r="O1632" s="90">
        <f t="shared" si="1194"/>
        <v>0</v>
      </c>
      <c r="P1632" s="90">
        <f t="shared" si="1194"/>
        <v>0</v>
      </c>
      <c r="Q1632" s="90">
        <f t="shared" si="1194"/>
        <v>0</v>
      </c>
      <c r="R1632" s="90">
        <f t="shared" si="1194"/>
        <v>0</v>
      </c>
      <c r="S1632" s="90">
        <f t="shared" si="1194"/>
        <v>0</v>
      </c>
      <c r="T1632" s="90">
        <f t="shared" si="1194"/>
        <v>0</v>
      </c>
      <c r="U1632" s="90">
        <f t="shared" si="1194"/>
        <v>0</v>
      </c>
      <c r="V1632" s="90">
        <f t="shared" si="1194"/>
        <v>0</v>
      </c>
      <c r="W1632" s="90">
        <f t="shared" si="1194"/>
        <v>0</v>
      </c>
      <c r="X1632" s="90">
        <f t="shared" si="1194"/>
        <v>0</v>
      </c>
      <c r="Y1632" s="90">
        <f t="shared" si="1194"/>
        <v>0</v>
      </c>
      <c r="Z1632" s="90">
        <f t="shared" si="1194"/>
        <v>0</v>
      </c>
      <c r="AA1632" s="90">
        <f t="shared" si="1194"/>
        <v>0</v>
      </c>
      <c r="AB1632" s="90">
        <f t="shared" si="1194"/>
        <v>0</v>
      </c>
      <c r="AC1632" s="91">
        <f t="shared" si="1194"/>
        <v>0</v>
      </c>
      <c r="AE1632" s="476">
        <f t="shared" si="1177"/>
        <v>0</v>
      </c>
      <c r="AG1632" s="476">
        <f t="shared" si="1178"/>
        <v>0</v>
      </c>
      <c r="AI1632" s="476">
        <f t="shared" si="1179"/>
        <v>0</v>
      </c>
      <c r="AK1632" s="202"/>
    </row>
    <row r="1633" spans="2:37" ht="12.75" customHeight="1" outlineLevel="1">
      <c r="D1633" s="106" t="str">
        <f>'Line Items'!D1010</f>
        <v>[Rolling Stock - Vehicles Line 49]</v>
      </c>
      <c r="E1633" s="89"/>
      <c r="F1633" s="107" t="str">
        <f t="shared" si="1175"/>
        <v>£000</v>
      </c>
      <c r="G1633" s="90">
        <f t="shared" ref="G1633:AC1633" si="1195">G66*G1370</f>
        <v>0</v>
      </c>
      <c r="H1633" s="90">
        <f t="shared" si="1195"/>
        <v>0</v>
      </c>
      <c r="I1633" s="90">
        <f t="shared" si="1195"/>
        <v>0</v>
      </c>
      <c r="J1633" s="90">
        <f t="shared" si="1195"/>
        <v>0</v>
      </c>
      <c r="K1633" s="90">
        <f t="shared" si="1195"/>
        <v>0</v>
      </c>
      <c r="L1633" s="90">
        <f t="shared" si="1195"/>
        <v>0</v>
      </c>
      <c r="M1633" s="90">
        <f t="shared" si="1195"/>
        <v>0</v>
      </c>
      <c r="N1633" s="90">
        <f t="shared" si="1195"/>
        <v>0</v>
      </c>
      <c r="O1633" s="90">
        <f t="shared" si="1195"/>
        <v>0</v>
      </c>
      <c r="P1633" s="90">
        <f t="shared" si="1195"/>
        <v>0</v>
      </c>
      <c r="Q1633" s="90">
        <f t="shared" si="1195"/>
        <v>0</v>
      </c>
      <c r="R1633" s="90">
        <f t="shared" si="1195"/>
        <v>0</v>
      </c>
      <c r="S1633" s="90">
        <f t="shared" si="1195"/>
        <v>0</v>
      </c>
      <c r="T1633" s="90">
        <f t="shared" si="1195"/>
        <v>0</v>
      </c>
      <c r="U1633" s="90">
        <f t="shared" si="1195"/>
        <v>0</v>
      </c>
      <c r="V1633" s="90">
        <f t="shared" si="1195"/>
        <v>0</v>
      </c>
      <c r="W1633" s="90">
        <f t="shared" si="1195"/>
        <v>0</v>
      </c>
      <c r="X1633" s="90">
        <f t="shared" si="1195"/>
        <v>0</v>
      </c>
      <c r="Y1633" s="90">
        <f t="shared" si="1195"/>
        <v>0</v>
      </c>
      <c r="Z1633" s="90">
        <f t="shared" si="1195"/>
        <v>0</v>
      </c>
      <c r="AA1633" s="90">
        <f t="shared" si="1195"/>
        <v>0</v>
      </c>
      <c r="AB1633" s="90">
        <f t="shared" si="1195"/>
        <v>0</v>
      </c>
      <c r="AC1633" s="91">
        <f t="shared" si="1195"/>
        <v>0</v>
      </c>
      <c r="AE1633" s="476">
        <f t="shared" si="1177"/>
        <v>0</v>
      </c>
      <c r="AG1633" s="476">
        <f t="shared" si="1178"/>
        <v>0</v>
      </c>
      <c r="AI1633" s="476">
        <f t="shared" si="1179"/>
        <v>0</v>
      </c>
      <c r="AK1633" s="202"/>
    </row>
    <row r="1634" spans="2:37" ht="12.75" customHeight="1" outlineLevel="1">
      <c r="D1634" s="106" t="str">
        <f>'Line Items'!D1011</f>
        <v>[Rolling Stock - Vehicles Line 50]</v>
      </c>
      <c r="E1634" s="89"/>
      <c r="F1634" s="107" t="str">
        <f t="shared" si="1175"/>
        <v>£000</v>
      </c>
      <c r="G1634" s="90">
        <f t="shared" ref="G1634:AC1634" si="1196">G67*G1371</f>
        <v>0</v>
      </c>
      <c r="H1634" s="90">
        <f t="shared" si="1196"/>
        <v>0</v>
      </c>
      <c r="I1634" s="90">
        <f t="shared" si="1196"/>
        <v>0</v>
      </c>
      <c r="J1634" s="90">
        <f t="shared" si="1196"/>
        <v>0</v>
      </c>
      <c r="K1634" s="90">
        <f t="shared" si="1196"/>
        <v>0</v>
      </c>
      <c r="L1634" s="90">
        <f t="shared" si="1196"/>
        <v>0</v>
      </c>
      <c r="M1634" s="90">
        <f t="shared" si="1196"/>
        <v>0</v>
      </c>
      <c r="N1634" s="90">
        <f t="shared" si="1196"/>
        <v>0</v>
      </c>
      <c r="O1634" s="90">
        <f t="shared" si="1196"/>
        <v>0</v>
      </c>
      <c r="P1634" s="90">
        <f t="shared" si="1196"/>
        <v>0</v>
      </c>
      <c r="Q1634" s="90">
        <f t="shared" si="1196"/>
        <v>0</v>
      </c>
      <c r="R1634" s="90">
        <f t="shared" si="1196"/>
        <v>0</v>
      </c>
      <c r="S1634" s="90">
        <f t="shared" si="1196"/>
        <v>0</v>
      </c>
      <c r="T1634" s="90">
        <f t="shared" si="1196"/>
        <v>0</v>
      </c>
      <c r="U1634" s="90">
        <f t="shared" si="1196"/>
        <v>0</v>
      </c>
      <c r="V1634" s="90">
        <f t="shared" si="1196"/>
        <v>0</v>
      </c>
      <c r="W1634" s="90">
        <f t="shared" si="1196"/>
        <v>0</v>
      </c>
      <c r="X1634" s="90">
        <f t="shared" si="1196"/>
        <v>0</v>
      </c>
      <c r="Y1634" s="90">
        <f t="shared" si="1196"/>
        <v>0</v>
      </c>
      <c r="Z1634" s="90">
        <f t="shared" si="1196"/>
        <v>0</v>
      </c>
      <c r="AA1634" s="90">
        <f t="shared" si="1196"/>
        <v>0</v>
      </c>
      <c r="AB1634" s="90">
        <f t="shared" si="1196"/>
        <v>0</v>
      </c>
      <c r="AC1634" s="91">
        <f t="shared" si="1196"/>
        <v>0</v>
      </c>
      <c r="AE1634" s="476">
        <f t="shared" si="1177"/>
        <v>0</v>
      </c>
      <c r="AG1634" s="476">
        <f t="shared" si="1178"/>
        <v>0</v>
      </c>
      <c r="AI1634" s="476">
        <f t="shared" si="1179"/>
        <v>0</v>
      </c>
      <c r="AK1634" s="202"/>
    </row>
    <row r="1635" spans="2:37" ht="12.75" customHeight="1" outlineLevel="1">
      <c r="D1635" s="106" t="str">
        <f>'Line Items'!D1012</f>
        <v>[Rolling Stock - Vehicles Line 51]</v>
      </c>
      <c r="E1635" s="89"/>
      <c r="F1635" s="107" t="str">
        <f t="shared" si="1175"/>
        <v>£000</v>
      </c>
      <c r="G1635" s="90">
        <f t="shared" ref="G1635:AC1635" si="1197">G68*G1372</f>
        <v>0</v>
      </c>
      <c r="H1635" s="90">
        <f t="shared" si="1197"/>
        <v>0</v>
      </c>
      <c r="I1635" s="90">
        <f t="shared" si="1197"/>
        <v>0</v>
      </c>
      <c r="J1635" s="90">
        <f t="shared" si="1197"/>
        <v>0</v>
      </c>
      <c r="K1635" s="90">
        <f t="shared" si="1197"/>
        <v>0</v>
      </c>
      <c r="L1635" s="90">
        <f t="shared" si="1197"/>
        <v>0</v>
      </c>
      <c r="M1635" s="90">
        <f t="shared" si="1197"/>
        <v>0</v>
      </c>
      <c r="N1635" s="90">
        <f t="shared" si="1197"/>
        <v>0</v>
      </c>
      <c r="O1635" s="90">
        <f t="shared" si="1197"/>
        <v>0</v>
      </c>
      <c r="P1635" s="90">
        <f t="shared" si="1197"/>
        <v>0</v>
      </c>
      <c r="Q1635" s="90">
        <f t="shared" si="1197"/>
        <v>0</v>
      </c>
      <c r="R1635" s="90">
        <f t="shared" si="1197"/>
        <v>0</v>
      </c>
      <c r="S1635" s="90">
        <f t="shared" si="1197"/>
        <v>0</v>
      </c>
      <c r="T1635" s="90">
        <f t="shared" si="1197"/>
        <v>0</v>
      </c>
      <c r="U1635" s="90">
        <f t="shared" si="1197"/>
        <v>0</v>
      </c>
      <c r="V1635" s="90">
        <f t="shared" si="1197"/>
        <v>0</v>
      </c>
      <c r="W1635" s="90">
        <f t="shared" si="1197"/>
        <v>0</v>
      </c>
      <c r="X1635" s="90">
        <f t="shared" si="1197"/>
        <v>0</v>
      </c>
      <c r="Y1635" s="90">
        <f t="shared" si="1197"/>
        <v>0</v>
      </c>
      <c r="Z1635" s="90">
        <f t="shared" si="1197"/>
        <v>0</v>
      </c>
      <c r="AA1635" s="90">
        <f t="shared" si="1197"/>
        <v>0</v>
      </c>
      <c r="AB1635" s="90">
        <f t="shared" si="1197"/>
        <v>0</v>
      </c>
      <c r="AC1635" s="91">
        <f t="shared" si="1197"/>
        <v>0</v>
      </c>
      <c r="AE1635" s="476">
        <f t="shared" si="1177"/>
        <v>0</v>
      </c>
      <c r="AG1635" s="476">
        <f t="shared" si="1178"/>
        <v>0</v>
      </c>
      <c r="AI1635" s="476">
        <f t="shared" si="1179"/>
        <v>0</v>
      </c>
      <c r="AK1635" s="202"/>
    </row>
    <row r="1636" spans="2:37" ht="12.75" customHeight="1" outlineLevel="1">
      <c r="D1636" s="106" t="str">
        <f>'Line Items'!D1013</f>
        <v>[Rolling Stock - Vehicles Line 52]</v>
      </c>
      <c r="E1636" s="89"/>
      <c r="F1636" s="107" t="str">
        <f t="shared" si="1175"/>
        <v>£000</v>
      </c>
      <c r="G1636" s="90">
        <f t="shared" ref="G1636:AC1636" si="1198">G69*G1373</f>
        <v>0</v>
      </c>
      <c r="H1636" s="90">
        <f t="shared" si="1198"/>
        <v>0</v>
      </c>
      <c r="I1636" s="90">
        <f t="shared" si="1198"/>
        <v>0</v>
      </c>
      <c r="J1636" s="90">
        <f t="shared" si="1198"/>
        <v>0</v>
      </c>
      <c r="K1636" s="90">
        <f t="shared" si="1198"/>
        <v>0</v>
      </c>
      <c r="L1636" s="90">
        <f t="shared" si="1198"/>
        <v>0</v>
      </c>
      <c r="M1636" s="90">
        <f t="shared" si="1198"/>
        <v>0</v>
      </c>
      <c r="N1636" s="90">
        <f t="shared" si="1198"/>
        <v>0</v>
      </c>
      <c r="O1636" s="90">
        <f t="shared" si="1198"/>
        <v>0</v>
      </c>
      <c r="P1636" s="90">
        <f t="shared" si="1198"/>
        <v>0</v>
      </c>
      <c r="Q1636" s="90">
        <f t="shared" si="1198"/>
        <v>0</v>
      </c>
      <c r="R1636" s="90">
        <f t="shared" si="1198"/>
        <v>0</v>
      </c>
      <c r="S1636" s="90">
        <f t="shared" si="1198"/>
        <v>0</v>
      </c>
      <c r="T1636" s="90">
        <f t="shared" si="1198"/>
        <v>0</v>
      </c>
      <c r="U1636" s="90">
        <f t="shared" si="1198"/>
        <v>0</v>
      </c>
      <c r="V1636" s="90">
        <f t="shared" si="1198"/>
        <v>0</v>
      </c>
      <c r="W1636" s="90">
        <f t="shared" si="1198"/>
        <v>0</v>
      </c>
      <c r="X1636" s="90">
        <f t="shared" si="1198"/>
        <v>0</v>
      </c>
      <c r="Y1636" s="90">
        <f t="shared" si="1198"/>
        <v>0</v>
      </c>
      <c r="Z1636" s="90">
        <f t="shared" si="1198"/>
        <v>0</v>
      </c>
      <c r="AA1636" s="90">
        <f t="shared" si="1198"/>
        <v>0</v>
      </c>
      <c r="AB1636" s="90">
        <f t="shared" si="1198"/>
        <v>0</v>
      </c>
      <c r="AC1636" s="91">
        <f t="shared" si="1198"/>
        <v>0</v>
      </c>
      <c r="AE1636" s="476">
        <f t="shared" si="1177"/>
        <v>0</v>
      </c>
      <c r="AG1636" s="476">
        <f t="shared" si="1178"/>
        <v>0</v>
      </c>
      <c r="AI1636" s="476">
        <f t="shared" si="1179"/>
        <v>0</v>
      </c>
      <c r="AK1636" s="202"/>
    </row>
    <row r="1637" spans="2:37" ht="12.75" customHeight="1" outlineLevel="1">
      <c r="D1637" s="106" t="str">
        <f>'Line Items'!D1014</f>
        <v>[Rolling Stock - Vehicles Line 53]</v>
      </c>
      <c r="E1637" s="89"/>
      <c r="F1637" s="107" t="str">
        <f t="shared" si="1175"/>
        <v>£000</v>
      </c>
      <c r="G1637" s="90">
        <f t="shared" ref="G1637:AC1637" si="1199">G70*G1374</f>
        <v>0</v>
      </c>
      <c r="H1637" s="90">
        <f t="shared" si="1199"/>
        <v>0</v>
      </c>
      <c r="I1637" s="90">
        <f t="shared" si="1199"/>
        <v>0</v>
      </c>
      <c r="J1637" s="90">
        <f t="shared" si="1199"/>
        <v>0</v>
      </c>
      <c r="K1637" s="90">
        <f t="shared" si="1199"/>
        <v>0</v>
      </c>
      <c r="L1637" s="90">
        <f t="shared" si="1199"/>
        <v>0</v>
      </c>
      <c r="M1637" s="90">
        <f t="shared" si="1199"/>
        <v>0</v>
      </c>
      <c r="N1637" s="90">
        <f t="shared" si="1199"/>
        <v>0</v>
      </c>
      <c r="O1637" s="90">
        <f t="shared" si="1199"/>
        <v>0</v>
      </c>
      <c r="P1637" s="90">
        <f t="shared" si="1199"/>
        <v>0</v>
      </c>
      <c r="Q1637" s="90">
        <f t="shared" si="1199"/>
        <v>0</v>
      </c>
      <c r="R1637" s="90">
        <f t="shared" si="1199"/>
        <v>0</v>
      </c>
      <c r="S1637" s="90">
        <f t="shared" si="1199"/>
        <v>0</v>
      </c>
      <c r="T1637" s="90">
        <f t="shared" si="1199"/>
        <v>0</v>
      </c>
      <c r="U1637" s="90">
        <f t="shared" si="1199"/>
        <v>0</v>
      </c>
      <c r="V1637" s="90">
        <f t="shared" si="1199"/>
        <v>0</v>
      </c>
      <c r="W1637" s="90">
        <f t="shared" si="1199"/>
        <v>0</v>
      </c>
      <c r="X1637" s="90">
        <f t="shared" si="1199"/>
        <v>0</v>
      </c>
      <c r="Y1637" s="90">
        <f t="shared" si="1199"/>
        <v>0</v>
      </c>
      <c r="Z1637" s="90">
        <f t="shared" si="1199"/>
        <v>0</v>
      </c>
      <c r="AA1637" s="90">
        <f t="shared" si="1199"/>
        <v>0</v>
      </c>
      <c r="AB1637" s="90">
        <f t="shared" si="1199"/>
        <v>0</v>
      </c>
      <c r="AC1637" s="91">
        <f t="shared" si="1199"/>
        <v>0</v>
      </c>
      <c r="AE1637" s="476">
        <f t="shared" si="1177"/>
        <v>0</v>
      </c>
      <c r="AG1637" s="476">
        <f t="shared" si="1178"/>
        <v>0</v>
      </c>
      <c r="AI1637" s="476">
        <f t="shared" si="1179"/>
        <v>0</v>
      </c>
      <c r="AK1637" s="202"/>
    </row>
    <row r="1638" spans="2:37" ht="12.75" customHeight="1" outlineLevel="1">
      <c r="D1638" s="106" t="str">
        <f>'Line Items'!D1015</f>
        <v>[Rolling Stock - Vehicles Line 54]</v>
      </c>
      <c r="E1638" s="89"/>
      <c r="F1638" s="107" t="str">
        <f t="shared" si="1175"/>
        <v>£000</v>
      </c>
      <c r="G1638" s="90">
        <f t="shared" ref="G1638:AC1638" si="1200">G71*G1375</f>
        <v>0</v>
      </c>
      <c r="H1638" s="90">
        <f t="shared" si="1200"/>
        <v>0</v>
      </c>
      <c r="I1638" s="90">
        <f t="shared" si="1200"/>
        <v>0</v>
      </c>
      <c r="J1638" s="90">
        <f t="shared" si="1200"/>
        <v>0</v>
      </c>
      <c r="K1638" s="90">
        <f t="shared" si="1200"/>
        <v>0</v>
      </c>
      <c r="L1638" s="90">
        <f t="shared" si="1200"/>
        <v>0</v>
      </c>
      <c r="M1638" s="90">
        <f t="shared" si="1200"/>
        <v>0</v>
      </c>
      <c r="N1638" s="90">
        <f t="shared" si="1200"/>
        <v>0</v>
      </c>
      <c r="O1638" s="90">
        <f t="shared" si="1200"/>
        <v>0</v>
      </c>
      <c r="P1638" s="90">
        <f t="shared" si="1200"/>
        <v>0</v>
      </c>
      <c r="Q1638" s="90">
        <f t="shared" si="1200"/>
        <v>0</v>
      </c>
      <c r="R1638" s="90">
        <f t="shared" si="1200"/>
        <v>0</v>
      </c>
      <c r="S1638" s="90">
        <f t="shared" si="1200"/>
        <v>0</v>
      </c>
      <c r="T1638" s="90">
        <f t="shared" si="1200"/>
        <v>0</v>
      </c>
      <c r="U1638" s="90">
        <f t="shared" si="1200"/>
        <v>0</v>
      </c>
      <c r="V1638" s="90">
        <f t="shared" si="1200"/>
        <v>0</v>
      </c>
      <c r="W1638" s="90">
        <f t="shared" si="1200"/>
        <v>0</v>
      </c>
      <c r="X1638" s="90">
        <f t="shared" si="1200"/>
        <v>0</v>
      </c>
      <c r="Y1638" s="90">
        <f t="shared" si="1200"/>
        <v>0</v>
      </c>
      <c r="Z1638" s="90">
        <f t="shared" si="1200"/>
        <v>0</v>
      </c>
      <c r="AA1638" s="90">
        <f t="shared" si="1200"/>
        <v>0</v>
      </c>
      <c r="AB1638" s="90">
        <f t="shared" si="1200"/>
        <v>0</v>
      </c>
      <c r="AC1638" s="91">
        <f t="shared" si="1200"/>
        <v>0</v>
      </c>
      <c r="AE1638" s="476">
        <f t="shared" si="1177"/>
        <v>0</v>
      </c>
      <c r="AG1638" s="476">
        <f t="shared" si="1178"/>
        <v>0</v>
      </c>
      <c r="AI1638" s="476">
        <f t="shared" si="1179"/>
        <v>0</v>
      </c>
      <c r="AK1638" s="202"/>
    </row>
    <row r="1639" spans="2:37" ht="12.75" customHeight="1" outlineLevel="1">
      <c r="D1639" s="106" t="str">
        <f>'Line Items'!D1016</f>
        <v>[Rolling Stock - Vehicles Line 55]</v>
      </c>
      <c r="E1639" s="89"/>
      <c r="F1639" s="107" t="str">
        <f t="shared" si="1175"/>
        <v>£000</v>
      </c>
      <c r="G1639" s="90">
        <f t="shared" ref="G1639:AC1639" si="1201">G72*G1376</f>
        <v>0</v>
      </c>
      <c r="H1639" s="90">
        <f t="shared" si="1201"/>
        <v>0</v>
      </c>
      <c r="I1639" s="90">
        <f t="shared" si="1201"/>
        <v>0</v>
      </c>
      <c r="J1639" s="90">
        <f t="shared" si="1201"/>
        <v>0</v>
      </c>
      <c r="K1639" s="90">
        <f t="shared" si="1201"/>
        <v>0</v>
      </c>
      <c r="L1639" s="90">
        <f t="shared" si="1201"/>
        <v>0</v>
      </c>
      <c r="M1639" s="90">
        <f t="shared" si="1201"/>
        <v>0</v>
      </c>
      <c r="N1639" s="90">
        <f t="shared" si="1201"/>
        <v>0</v>
      </c>
      <c r="O1639" s="90">
        <f t="shared" si="1201"/>
        <v>0</v>
      </c>
      <c r="P1639" s="90">
        <f t="shared" si="1201"/>
        <v>0</v>
      </c>
      <c r="Q1639" s="90">
        <f t="shared" si="1201"/>
        <v>0</v>
      </c>
      <c r="R1639" s="90">
        <f t="shared" si="1201"/>
        <v>0</v>
      </c>
      <c r="S1639" s="90">
        <f t="shared" si="1201"/>
        <v>0</v>
      </c>
      <c r="T1639" s="90">
        <f t="shared" si="1201"/>
        <v>0</v>
      </c>
      <c r="U1639" s="90">
        <f t="shared" si="1201"/>
        <v>0</v>
      </c>
      <c r="V1639" s="90">
        <f t="shared" si="1201"/>
        <v>0</v>
      </c>
      <c r="W1639" s="90">
        <f t="shared" si="1201"/>
        <v>0</v>
      </c>
      <c r="X1639" s="90">
        <f t="shared" si="1201"/>
        <v>0</v>
      </c>
      <c r="Y1639" s="90">
        <f t="shared" si="1201"/>
        <v>0</v>
      </c>
      <c r="Z1639" s="90">
        <f t="shared" si="1201"/>
        <v>0</v>
      </c>
      <c r="AA1639" s="90">
        <f t="shared" si="1201"/>
        <v>0</v>
      </c>
      <c r="AB1639" s="90">
        <f t="shared" si="1201"/>
        <v>0</v>
      </c>
      <c r="AC1639" s="91">
        <f t="shared" si="1201"/>
        <v>0</v>
      </c>
      <c r="AE1639" s="476">
        <f t="shared" si="1177"/>
        <v>0</v>
      </c>
      <c r="AG1639" s="476">
        <f t="shared" si="1178"/>
        <v>0</v>
      </c>
      <c r="AI1639" s="476">
        <f t="shared" si="1179"/>
        <v>0</v>
      </c>
      <c r="AK1639" s="202"/>
    </row>
    <row r="1640" spans="2:37" ht="12.75" customHeight="1" outlineLevel="1">
      <c r="D1640" s="106" t="str">
        <f>'Line Items'!D1017</f>
        <v>[Rolling Stock - Vehicles Line 56]</v>
      </c>
      <c r="E1640" s="89"/>
      <c r="F1640" s="107" t="str">
        <f t="shared" si="1175"/>
        <v>£000</v>
      </c>
      <c r="G1640" s="90">
        <f t="shared" ref="G1640:AC1640" si="1202">G73*G1377</f>
        <v>0</v>
      </c>
      <c r="H1640" s="90">
        <f t="shared" si="1202"/>
        <v>0</v>
      </c>
      <c r="I1640" s="90">
        <f t="shared" si="1202"/>
        <v>0</v>
      </c>
      <c r="J1640" s="90">
        <f t="shared" si="1202"/>
        <v>0</v>
      </c>
      <c r="K1640" s="90">
        <f t="shared" si="1202"/>
        <v>0</v>
      </c>
      <c r="L1640" s="90">
        <f t="shared" si="1202"/>
        <v>0</v>
      </c>
      <c r="M1640" s="90">
        <f t="shared" si="1202"/>
        <v>0</v>
      </c>
      <c r="N1640" s="90">
        <f t="shared" si="1202"/>
        <v>0</v>
      </c>
      <c r="O1640" s="90">
        <f t="shared" si="1202"/>
        <v>0</v>
      </c>
      <c r="P1640" s="90">
        <f t="shared" si="1202"/>
        <v>0</v>
      </c>
      <c r="Q1640" s="90">
        <f t="shared" si="1202"/>
        <v>0</v>
      </c>
      <c r="R1640" s="90">
        <f t="shared" si="1202"/>
        <v>0</v>
      </c>
      <c r="S1640" s="90">
        <f t="shared" si="1202"/>
        <v>0</v>
      </c>
      <c r="T1640" s="90">
        <f t="shared" si="1202"/>
        <v>0</v>
      </c>
      <c r="U1640" s="90">
        <f t="shared" si="1202"/>
        <v>0</v>
      </c>
      <c r="V1640" s="90">
        <f t="shared" si="1202"/>
        <v>0</v>
      </c>
      <c r="W1640" s="90">
        <f t="shared" si="1202"/>
        <v>0</v>
      </c>
      <c r="X1640" s="90">
        <f t="shared" si="1202"/>
        <v>0</v>
      </c>
      <c r="Y1640" s="90">
        <f t="shared" si="1202"/>
        <v>0</v>
      </c>
      <c r="Z1640" s="90">
        <f t="shared" si="1202"/>
        <v>0</v>
      </c>
      <c r="AA1640" s="90">
        <f t="shared" si="1202"/>
        <v>0</v>
      </c>
      <c r="AB1640" s="90">
        <f t="shared" si="1202"/>
        <v>0</v>
      </c>
      <c r="AC1640" s="91">
        <f t="shared" si="1202"/>
        <v>0</v>
      </c>
      <c r="AE1640" s="476">
        <f t="shared" si="1177"/>
        <v>0</v>
      </c>
      <c r="AG1640" s="476">
        <f t="shared" si="1178"/>
        <v>0</v>
      </c>
      <c r="AI1640" s="476">
        <f t="shared" si="1179"/>
        <v>0</v>
      </c>
      <c r="AK1640" s="202"/>
    </row>
    <row r="1641" spans="2:37" ht="12.75" customHeight="1" outlineLevel="1">
      <c r="D1641" s="106" t="str">
        <f>'Line Items'!D1018</f>
        <v>[Rolling Stock - Vehicles Line 57]</v>
      </c>
      <c r="E1641" s="89"/>
      <c r="F1641" s="107" t="str">
        <f t="shared" si="1175"/>
        <v>£000</v>
      </c>
      <c r="G1641" s="90">
        <f t="shared" ref="G1641:AC1641" si="1203">G74*G1378</f>
        <v>0</v>
      </c>
      <c r="H1641" s="90">
        <f t="shared" si="1203"/>
        <v>0</v>
      </c>
      <c r="I1641" s="90">
        <f t="shared" si="1203"/>
        <v>0</v>
      </c>
      <c r="J1641" s="90">
        <f t="shared" si="1203"/>
        <v>0</v>
      </c>
      <c r="K1641" s="90">
        <f t="shared" si="1203"/>
        <v>0</v>
      </c>
      <c r="L1641" s="90">
        <f t="shared" si="1203"/>
        <v>0</v>
      </c>
      <c r="M1641" s="90">
        <f t="shared" si="1203"/>
        <v>0</v>
      </c>
      <c r="N1641" s="90">
        <f t="shared" si="1203"/>
        <v>0</v>
      </c>
      <c r="O1641" s="90">
        <f t="shared" si="1203"/>
        <v>0</v>
      </c>
      <c r="P1641" s="90">
        <f t="shared" si="1203"/>
        <v>0</v>
      </c>
      <c r="Q1641" s="90">
        <f t="shared" si="1203"/>
        <v>0</v>
      </c>
      <c r="R1641" s="90">
        <f t="shared" si="1203"/>
        <v>0</v>
      </c>
      <c r="S1641" s="90">
        <f t="shared" si="1203"/>
        <v>0</v>
      </c>
      <c r="T1641" s="90">
        <f t="shared" si="1203"/>
        <v>0</v>
      </c>
      <c r="U1641" s="90">
        <f t="shared" si="1203"/>
        <v>0</v>
      </c>
      <c r="V1641" s="90">
        <f t="shared" si="1203"/>
        <v>0</v>
      </c>
      <c r="W1641" s="90">
        <f t="shared" si="1203"/>
        <v>0</v>
      </c>
      <c r="X1641" s="90">
        <f t="shared" si="1203"/>
        <v>0</v>
      </c>
      <c r="Y1641" s="90">
        <f t="shared" si="1203"/>
        <v>0</v>
      </c>
      <c r="Z1641" s="90">
        <f t="shared" si="1203"/>
        <v>0</v>
      </c>
      <c r="AA1641" s="90">
        <f t="shared" si="1203"/>
        <v>0</v>
      </c>
      <c r="AB1641" s="90">
        <f t="shared" si="1203"/>
        <v>0</v>
      </c>
      <c r="AC1641" s="91">
        <f t="shared" si="1203"/>
        <v>0</v>
      </c>
      <c r="AE1641" s="476">
        <f t="shared" si="1177"/>
        <v>0</v>
      </c>
      <c r="AG1641" s="476">
        <f t="shared" si="1178"/>
        <v>0</v>
      </c>
      <c r="AI1641" s="476">
        <f t="shared" si="1179"/>
        <v>0</v>
      </c>
      <c r="AK1641" s="202"/>
    </row>
    <row r="1642" spans="2:37" ht="12.75" customHeight="1" outlineLevel="1">
      <c r="D1642" s="106" t="str">
        <f>'Line Items'!D1019</f>
        <v>[Rolling Stock - Vehicles Line 58]</v>
      </c>
      <c r="E1642" s="89"/>
      <c r="F1642" s="107" t="str">
        <f t="shared" si="1175"/>
        <v>£000</v>
      </c>
      <c r="G1642" s="90">
        <f t="shared" ref="G1642:AC1642" si="1204">G75*G1379</f>
        <v>0</v>
      </c>
      <c r="H1642" s="90">
        <f t="shared" si="1204"/>
        <v>0</v>
      </c>
      <c r="I1642" s="90">
        <f t="shared" si="1204"/>
        <v>0</v>
      </c>
      <c r="J1642" s="90">
        <f t="shared" si="1204"/>
        <v>0</v>
      </c>
      <c r="K1642" s="90">
        <f t="shared" si="1204"/>
        <v>0</v>
      </c>
      <c r="L1642" s="90">
        <f t="shared" si="1204"/>
        <v>0</v>
      </c>
      <c r="M1642" s="90">
        <f t="shared" si="1204"/>
        <v>0</v>
      </c>
      <c r="N1642" s="90">
        <f t="shared" si="1204"/>
        <v>0</v>
      </c>
      <c r="O1642" s="90">
        <f t="shared" si="1204"/>
        <v>0</v>
      </c>
      <c r="P1642" s="90">
        <f t="shared" si="1204"/>
        <v>0</v>
      </c>
      <c r="Q1642" s="90">
        <f t="shared" si="1204"/>
        <v>0</v>
      </c>
      <c r="R1642" s="90">
        <f t="shared" si="1204"/>
        <v>0</v>
      </c>
      <c r="S1642" s="90">
        <f t="shared" si="1204"/>
        <v>0</v>
      </c>
      <c r="T1642" s="90">
        <f t="shared" si="1204"/>
        <v>0</v>
      </c>
      <c r="U1642" s="90">
        <f t="shared" si="1204"/>
        <v>0</v>
      </c>
      <c r="V1642" s="90">
        <f t="shared" si="1204"/>
        <v>0</v>
      </c>
      <c r="W1642" s="90">
        <f t="shared" si="1204"/>
        <v>0</v>
      </c>
      <c r="X1642" s="90">
        <f t="shared" si="1204"/>
        <v>0</v>
      </c>
      <c r="Y1642" s="90">
        <f t="shared" si="1204"/>
        <v>0</v>
      </c>
      <c r="Z1642" s="90">
        <f t="shared" si="1204"/>
        <v>0</v>
      </c>
      <c r="AA1642" s="90">
        <f t="shared" si="1204"/>
        <v>0</v>
      </c>
      <c r="AB1642" s="90">
        <f t="shared" si="1204"/>
        <v>0</v>
      </c>
      <c r="AC1642" s="91">
        <f t="shared" si="1204"/>
        <v>0</v>
      </c>
      <c r="AE1642" s="476">
        <f t="shared" si="1177"/>
        <v>0</v>
      </c>
      <c r="AG1642" s="476">
        <f t="shared" si="1178"/>
        <v>0</v>
      </c>
      <c r="AI1642" s="476">
        <f t="shared" si="1179"/>
        <v>0</v>
      </c>
      <c r="AK1642" s="202"/>
    </row>
    <row r="1643" spans="2:37" ht="12.75" customHeight="1" outlineLevel="1">
      <c r="D1643" s="106" t="str">
        <f>'Line Items'!D1020</f>
        <v>[Rolling Stock - Vehicles Line 59]</v>
      </c>
      <c r="E1643" s="89"/>
      <c r="F1643" s="107" t="str">
        <f t="shared" si="1175"/>
        <v>£000</v>
      </c>
      <c r="G1643" s="90">
        <f t="shared" ref="G1643:AC1643" si="1205">G76*G1380</f>
        <v>0</v>
      </c>
      <c r="H1643" s="90">
        <f t="shared" si="1205"/>
        <v>0</v>
      </c>
      <c r="I1643" s="90">
        <f t="shared" si="1205"/>
        <v>0</v>
      </c>
      <c r="J1643" s="90">
        <f t="shared" si="1205"/>
        <v>0</v>
      </c>
      <c r="K1643" s="90">
        <f t="shared" si="1205"/>
        <v>0</v>
      </c>
      <c r="L1643" s="90">
        <f t="shared" si="1205"/>
        <v>0</v>
      </c>
      <c r="M1643" s="90">
        <f t="shared" si="1205"/>
        <v>0</v>
      </c>
      <c r="N1643" s="90">
        <f t="shared" si="1205"/>
        <v>0</v>
      </c>
      <c r="O1643" s="90">
        <f t="shared" si="1205"/>
        <v>0</v>
      </c>
      <c r="P1643" s="90">
        <f t="shared" si="1205"/>
        <v>0</v>
      </c>
      <c r="Q1643" s="90">
        <f t="shared" si="1205"/>
        <v>0</v>
      </c>
      <c r="R1643" s="90">
        <f t="shared" si="1205"/>
        <v>0</v>
      </c>
      <c r="S1643" s="90">
        <f t="shared" si="1205"/>
        <v>0</v>
      </c>
      <c r="T1643" s="90">
        <f t="shared" si="1205"/>
        <v>0</v>
      </c>
      <c r="U1643" s="90">
        <f t="shared" si="1205"/>
        <v>0</v>
      </c>
      <c r="V1643" s="90">
        <f t="shared" si="1205"/>
        <v>0</v>
      </c>
      <c r="W1643" s="90">
        <f t="shared" si="1205"/>
        <v>0</v>
      </c>
      <c r="X1643" s="90">
        <f t="shared" si="1205"/>
        <v>0</v>
      </c>
      <c r="Y1643" s="90">
        <f t="shared" si="1205"/>
        <v>0</v>
      </c>
      <c r="Z1643" s="90">
        <f t="shared" si="1205"/>
        <v>0</v>
      </c>
      <c r="AA1643" s="90">
        <f t="shared" si="1205"/>
        <v>0</v>
      </c>
      <c r="AB1643" s="90">
        <f t="shared" si="1205"/>
        <v>0</v>
      </c>
      <c r="AC1643" s="91">
        <f t="shared" si="1205"/>
        <v>0</v>
      </c>
      <c r="AE1643" s="476">
        <f t="shared" si="1177"/>
        <v>0</v>
      </c>
      <c r="AG1643" s="476">
        <f t="shared" si="1178"/>
        <v>0</v>
      </c>
      <c r="AI1643" s="476">
        <f t="shared" si="1179"/>
        <v>0</v>
      </c>
      <c r="AK1643" s="202"/>
    </row>
    <row r="1644" spans="2:37" ht="12.75" customHeight="1" outlineLevel="1">
      <c r="D1644" s="117" t="str">
        <f>'Line Items'!D1021</f>
        <v>[Rolling Stock - Vehicles Line 60]</v>
      </c>
      <c r="E1644" s="175"/>
      <c r="F1644" s="118" t="str">
        <f>F1643</f>
        <v>£000</v>
      </c>
      <c r="G1644" s="94">
        <f t="shared" ref="G1644:AC1644" si="1206">G77*G1381</f>
        <v>0</v>
      </c>
      <c r="H1644" s="94">
        <f t="shared" si="1206"/>
        <v>0</v>
      </c>
      <c r="I1644" s="94">
        <f t="shared" si="1206"/>
        <v>0</v>
      </c>
      <c r="J1644" s="94">
        <f t="shared" si="1206"/>
        <v>0</v>
      </c>
      <c r="K1644" s="94">
        <f t="shared" si="1206"/>
        <v>0</v>
      </c>
      <c r="L1644" s="94">
        <f t="shared" si="1206"/>
        <v>0</v>
      </c>
      <c r="M1644" s="94">
        <f t="shared" si="1206"/>
        <v>0</v>
      </c>
      <c r="N1644" s="94">
        <f t="shared" si="1206"/>
        <v>0</v>
      </c>
      <c r="O1644" s="94">
        <f t="shared" si="1206"/>
        <v>0</v>
      </c>
      <c r="P1644" s="94">
        <f t="shared" si="1206"/>
        <v>0</v>
      </c>
      <c r="Q1644" s="94">
        <f t="shared" si="1206"/>
        <v>0</v>
      </c>
      <c r="R1644" s="94">
        <f t="shared" si="1206"/>
        <v>0</v>
      </c>
      <c r="S1644" s="94">
        <f t="shared" si="1206"/>
        <v>0</v>
      </c>
      <c r="T1644" s="94">
        <f t="shared" si="1206"/>
        <v>0</v>
      </c>
      <c r="U1644" s="94">
        <f t="shared" si="1206"/>
        <v>0</v>
      </c>
      <c r="V1644" s="94">
        <f t="shared" si="1206"/>
        <v>0</v>
      </c>
      <c r="W1644" s="94">
        <f t="shared" si="1206"/>
        <v>0</v>
      </c>
      <c r="X1644" s="94">
        <f t="shared" si="1206"/>
        <v>0</v>
      </c>
      <c r="Y1644" s="94">
        <f t="shared" si="1206"/>
        <v>0</v>
      </c>
      <c r="Z1644" s="94">
        <f t="shared" si="1206"/>
        <v>0</v>
      </c>
      <c r="AA1644" s="94">
        <f t="shared" si="1206"/>
        <v>0</v>
      </c>
      <c r="AB1644" s="94">
        <f t="shared" si="1206"/>
        <v>0</v>
      </c>
      <c r="AC1644" s="95">
        <f t="shared" si="1206"/>
        <v>0</v>
      </c>
      <c r="AE1644" s="477">
        <f t="shared" si="1177"/>
        <v>0</v>
      </c>
      <c r="AG1644" s="477">
        <f t="shared" si="1178"/>
        <v>0</v>
      </c>
      <c r="AI1644" s="477">
        <f t="shared" si="1179"/>
        <v>0</v>
      </c>
      <c r="AK1644" s="195"/>
    </row>
    <row r="1645" spans="2:37" ht="12.75" customHeight="1" outlineLevel="1">
      <c r="G1645" s="90"/>
      <c r="H1645" s="90"/>
      <c r="I1645" s="90"/>
      <c r="J1645" s="90"/>
      <c r="K1645" s="90"/>
      <c r="L1645" s="90"/>
      <c r="M1645" s="90"/>
      <c r="N1645" s="90"/>
      <c r="O1645" s="90"/>
      <c r="P1645" s="90"/>
      <c r="Q1645" s="90"/>
      <c r="R1645" s="90"/>
      <c r="S1645" s="90"/>
      <c r="T1645" s="90"/>
      <c r="U1645" s="90"/>
      <c r="V1645" s="90"/>
      <c r="W1645" s="90"/>
      <c r="X1645" s="90"/>
      <c r="Y1645" s="90"/>
      <c r="Z1645" s="90"/>
      <c r="AA1645" s="90"/>
      <c r="AB1645" s="90"/>
      <c r="AC1645" s="90"/>
      <c r="AE1645" s="90"/>
      <c r="AG1645" s="90"/>
      <c r="AI1645" s="90"/>
    </row>
    <row r="1646" spans="2:37" ht="12.75" customHeight="1" outlineLevel="1">
      <c r="D1646" s="216" t="str">
        <f>"Total "&amp;B1583</f>
        <v>Total Heavy Maintenance Reserve Cost</v>
      </c>
      <c r="E1646" s="217"/>
      <c r="F1646" s="218" t="str">
        <f>F1644</f>
        <v>£000</v>
      </c>
      <c r="G1646" s="219">
        <f t="shared" ref="G1646:AB1646" si="1207">SUM(G1585:G1644)</f>
        <v>0</v>
      </c>
      <c r="H1646" s="219">
        <f t="shared" si="1207"/>
        <v>0</v>
      </c>
      <c r="I1646" s="219">
        <f t="shared" si="1207"/>
        <v>0</v>
      </c>
      <c r="J1646" s="219">
        <f t="shared" si="1207"/>
        <v>0</v>
      </c>
      <c r="K1646" s="219">
        <f t="shared" si="1207"/>
        <v>0</v>
      </c>
      <c r="L1646" s="219">
        <f t="shared" si="1207"/>
        <v>0</v>
      </c>
      <c r="M1646" s="219">
        <f t="shared" si="1207"/>
        <v>0</v>
      </c>
      <c r="N1646" s="219">
        <f t="shared" si="1207"/>
        <v>0</v>
      </c>
      <c r="O1646" s="219">
        <f t="shared" si="1207"/>
        <v>0</v>
      </c>
      <c r="P1646" s="219">
        <f t="shared" si="1207"/>
        <v>0</v>
      </c>
      <c r="Q1646" s="219">
        <f t="shared" si="1207"/>
        <v>0</v>
      </c>
      <c r="R1646" s="219">
        <f t="shared" si="1207"/>
        <v>0</v>
      </c>
      <c r="S1646" s="219">
        <f t="shared" si="1207"/>
        <v>0</v>
      </c>
      <c r="T1646" s="219">
        <f t="shared" si="1207"/>
        <v>0</v>
      </c>
      <c r="U1646" s="219">
        <f t="shared" si="1207"/>
        <v>0</v>
      </c>
      <c r="V1646" s="219">
        <f t="shared" si="1207"/>
        <v>0</v>
      </c>
      <c r="W1646" s="219">
        <f t="shared" si="1207"/>
        <v>0</v>
      </c>
      <c r="X1646" s="219">
        <f t="shared" si="1207"/>
        <v>0</v>
      </c>
      <c r="Y1646" s="219">
        <f t="shared" si="1207"/>
        <v>0</v>
      </c>
      <c r="Z1646" s="219">
        <f t="shared" si="1207"/>
        <v>0</v>
      </c>
      <c r="AA1646" s="219">
        <f t="shared" si="1207"/>
        <v>0</v>
      </c>
      <c r="AB1646" s="219">
        <f t="shared" si="1207"/>
        <v>0</v>
      </c>
      <c r="AC1646" s="220">
        <f t="shared" ref="AC1646" si="1208">SUM(AC1585:AC1644)</f>
        <v>0</v>
      </c>
      <c r="AE1646" s="509">
        <f t="shared" ref="AE1646" si="1209">SUM(AE1585:AE1644)</f>
        <v>0</v>
      </c>
      <c r="AG1646" s="509">
        <f t="shared" ref="AG1646" si="1210">SUM(AG1585:AG1644)</f>
        <v>0</v>
      </c>
      <c r="AI1646" s="509">
        <f t="shared" ref="AI1646" si="1211">SUM(AI1585:AI1644)</f>
        <v>0</v>
      </c>
      <c r="AK1646" s="222"/>
    </row>
    <row r="1647" spans="2:37">
      <c r="G1647" s="90"/>
      <c r="H1647" s="90"/>
      <c r="I1647" s="90"/>
      <c r="J1647" s="90"/>
      <c r="K1647" s="90"/>
      <c r="L1647" s="90"/>
      <c r="M1647" s="90"/>
      <c r="N1647" s="90"/>
      <c r="O1647" s="90"/>
      <c r="P1647" s="90"/>
      <c r="Q1647" s="90"/>
      <c r="R1647" s="90"/>
      <c r="S1647" s="90"/>
      <c r="T1647" s="90"/>
      <c r="U1647" s="90"/>
      <c r="V1647" s="90"/>
      <c r="W1647" s="90"/>
      <c r="X1647" s="90"/>
      <c r="Y1647" s="90"/>
      <c r="Z1647" s="90"/>
      <c r="AA1647" s="90"/>
      <c r="AB1647" s="90"/>
      <c r="AC1647" s="90"/>
      <c r="AE1647" s="90"/>
      <c r="AG1647" s="90"/>
      <c r="AI1647" s="90"/>
    </row>
    <row r="1648" spans="2:37">
      <c r="B1648" s="15" t="s">
        <v>490</v>
      </c>
      <c r="C1648" s="15"/>
      <c r="D1648" s="170"/>
      <c r="E1648" s="170"/>
      <c r="F1648" s="15"/>
      <c r="G1648" s="184"/>
      <c r="H1648" s="184"/>
      <c r="I1648" s="184"/>
      <c r="J1648" s="184"/>
      <c r="K1648" s="184"/>
      <c r="L1648" s="184"/>
      <c r="M1648" s="184"/>
      <c r="N1648" s="184"/>
      <c r="O1648" s="184"/>
      <c r="P1648" s="184"/>
      <c r="Q1648" s="184"/>
      <c r="R1648" s="184"/>
      <c r="S1648" s="184"/>
      <c r="T1648" s="184"/>
      <c r="U1648" s="184"/>
      <c r="V1648" s="184"/>
      <c r="W1648" s="184"/>
      <c r="X1648" s="184"/>
      <c r="Y1648" s="184"/>
      <c r="Z1648" s="184"/>
      <c r="AA1648" s="184"/>
      <c r="AB1648" s="184"/>
      <c r="AC1648" s="184"/>
      <c r="AD1648" s="15"/>
      <c r="AE1648" s="184"/>
      <c r="AF1648" s="15"/>
      <c r="AG1648" s="184"/>
      <c r="AH1648" s="15"/>
      <c r="AI1648" s="184"/>
      <c r="AJ1648" s="15"/>
      <c r="AK1648" s="15"/>
    </row>
    <row r="1649" spans="4:37" ht="12.75" customHeight="1" outlineLevel="1">
      <c r="G1649" s="90"/>
      <c r="H1649" s="90"/>
      <c r="I1649" s="90"/>
      <c r="J1649" s="90"/>
      <c r="K1649" s="90"/>
      <c r="L1649" s="90"/>
      <c r="M1649" s="90"/>
      <c r="N1649" s="90"/>
      <c r="O1649" s="90"/>
      <c r="P1649" s="90"/>
      <c r="Q1649" s="90"/>
      <c r="R1649" s="90"/>
      <c r="S1649" s="90"/>
      <c r="T1649" s="90"/>
      <c r="U1649" s="90"/>
      <c r="V1649" s="90"/>
      <c r="W1649" s="90"/>
      <c r="X1649" s="90"/>
      <c r="Y1649" s="90"/>
      <c r="Z1649" s="90"/>
      <c r="AA1649" s="90"/>
      <c r="AB1649" s="90"/>
      <c r="AC1649" s="90"/>
      <c r="AE1649" s="90"/>
      <c r="AG1649" s="90"/>
      <c r="AI1649" s="90"/>
    </row>
    <row r="1650" spans="4:37" ht="12.75" customHeight="1" outlineLevel="1">
      <c r="D1650" s="100" t="str">
        <f>'Line Items'!D962</f>
        <v>ME202 - DMU - Class 150/1 Angel</v>
      </c>
      <c r="E1650" s="85"/>
      <c r="F1650" s="183" t="str">
        <f t="shared" ref="F1650:F1681" si="1212">F1585</f>
        <v>£000</v>
      </c>
      <c r="G1650" s="86">
        <f t="shared" ref="G1650:AC1650" si="1213">G18*G1387</f>
        <v>0</v>
      </c>
      <c r="H1650" s="86">
        <f t="shared" si="1213"/>
        <v>0</v>
      </c>
      <c r="I1650" s="86">
        <f t="shared" si="1213"/>
        <v>0</v>
      </c>
      <c r="J1650" s="86">
        <f t="shared" si="1213"/>
        <v>0</v>
      </c>
      <c r="K1650" s="86">
        <f t="shared" si="1213"/>
        <v>0</v>
      </c>
      <c r="L1650" s="86">
        <f t="shared" si="1213"/>
        <v>0</v>
      </c>
      <c r="M1650" s="86">
        <f t="shared" si="1213"/>
        <v>0</v>
      </c>
      <c r="N1650" s="86">
        <f t="shared" si="1213"/>
        <v>0</v>
      </c>
      <c r="O1650" s="86">
        <f t="shared" si="1213"/>
        <v>0</v>
      </c>
      <c r="P1650" s="86">
        <f t="shared" si="1213"/>
        <v>0</v>
      </c>
      <c r="Q1650" s="86">
        <f t="shared" si="1213"/>
        <v>0</v>
      </c>
      <c r="R1650" s="86">
        <f t="shared" si="1213"/>
        <v>0</v>
      </c>
      <c r="S1650" s="86">
        <f t="shared" si="1213"/>
        <v>0</v>
      </c>
      <c r="T1650" s="86">
        <f t="shared" si="1213"/>
        <v>0</v>
      </c>
      <c r="U1650" s="86">
        <f t="shared" si="1213"/>
        <v>0</v>
      </c>
      <c r="V1650" s="86">
        <f t="shared" si="1213"/>
        <v>0</v>
      </c>
      <c r="W1650" s="86">
        <f t="shared" si="1213"/>
        <v>0</v>
      </c>
      <c r="X1650" s="86">
        <f t="shared" si="1213"/>
        <v>0</v>
      </c>
      <c r="Y1650" s="86">
        <f t="shared" si="1213"/>
        <v>0</v>
      </c>
      <c r="Z1650" s="86">
        <f t="shared" si="1213"/>
        <v>0</v>
      </c>
      <c r="AA1650" s="86">
        <f t="shared" si="1213"/>
        <v>0</v>
      </c>
      <c r="AB1650" s="86">
        <f t="shared" si="1213"/>
        <v>0</v>
      </c>
      <c r="AC1650" s="87">
        <f t="shared" si="1213"/>
        <v>0</v>
      </c>
      <c r="AE1650" s="475">
        <f t="shared" ref="AE1650:AE1681" si="1214">AE18*AE1387</f>
        <v>0</v>
      </c>
      <c r="AG1650" s="475">
        <f t="shared" ref="AG1650:AG1681" si="1215">AG18*AG1387</f>
        <v>0</v>
      </c>
      <c r="AI1650" s="475">
        <f t="shared" ref="AI1650:AI1681" si="1216">AI18*AI1387</f>
        <v>0</v>
      </c>
      <c r="AK1650" s="201"/>
    </row>
    <row r="1651" spans="4:37" ht="12.75" customHeight="1" outlineLevel="1">
      <c r="D1651" s="106" t="str">
        <f>'Line Items'!D963</f>
        <v>ME203 - DMU - Class 153/1 Porterbrook</v>
      </c>
      <c r="E1651" s="89"/>
      <c r="F1651" s="107" t="str">
        <f t="shared" si="1212"/>
        <v>£000</v>
      </c>
      <c r="G1651" s="90">
        <f t="shared" ref="G1651:AC1651" si="1217">G19*G1388</f>
        <v>0</v>
      </c>
      <c r="H1651" s="90">
        <f t="shared" si="1217"/>
        <v>0</v>
      </c>
      <c r="I1651" s="90">
        <f t="shared" si="1217"/>
        <v>0</v>
      </c>
      <c r="J1651" s="90">
        <f t="shared" si="1217"/>
        <v>0</v>
      </c>
      <c r="K1651" s="90">
        <f t="shared" si="1217"/>
        <v>0</v>
      </c>
      <c r="L1651" s="90">
        <f t="shared" si="1217"/>
        <v>0</v>
      </c>
      <c r="M1651" s="90">
        <f t="shared" si="1217"/>
        <v>0</v>
      </c>
      <c r="N1651" s="90">
        <f t="shared" si="1217"/>
        <v>0</v>
      </c>
      <c r="O1651" s="90">
        <f t="shared" si="1217"/>
        <v>0</v>
      </c>
      <c r="P1651" s="90">
        <f t="shared" si="1217"/>
        <v>0</v>
      </c>
      <c r="Q1651" s="90">
        <f t="shared" si="1217"/>
        <v>0</v>
      </c>
      <c r="R1651" s="90">
        <f t="shared" si="1217"/>
        <v>0</v>
      </c>
      <c r="S1651" s="90">
        <f t="shared" si="1217"/>
        <v>0</v>
      </c>
      <c r="T1651" s="90">
        <f t="shared" si="1217"/>
        <v>0</v>
      </c>
      <c r="U1651" s="90">
        <f t="shared" si="1217"/>
        <v>0</v>
      </c>
      <c r="V1651" s="90">
        <f t="shared" si="1217"/>
        <v>0</v>
      </c>
      <c r="W1651" s="90">
        <f t="shared" si="1217"/>
        <v>0</v>
      </c>
      <c r="X1651" s="90">
        <f t="shared" si="1217"/>
        <v>0</v>
      </c>
      <c r="Y1651" s="90">
        <f t="shared" si="1217"/>
        <v>0</v>
      </c>
      <c r="Z1651" s="90">
        <f t="shared" si="1217"/>
        <v>0</v>
      </c>
      <c r="AA1651" s="90">
        <f t="shared" si="1217"/>
        <v>0</v>
      </c>
      <c r="AB1651" s="90">
        <f t="shared" si="1217"/>
        <v>0</v>
      </c>
      <c r="AC1651" s="91">
        <f t="shared" si="1217"/>
        <v>0</v>
      </c>
      <c r="AE1651" s="476">
        <f t="shared" si="1214"/>
        <v>0</v>
      </c>
      <c r="AG1651" s="476">
        <f t="shared" si="1215"/>
        <v>0</v>
      </c>
      <c r="AI1651" s="476">
        <f t="shared" si="1216"/>
        <v>0</v>
      </c>
      <c r="AK1651" s="202"/>
    </row>
    <row r="1652" spans="4:37" ht="12.75" customHeight="1" outlineLevel="1">
      <c r="D1652" s="106" t="str">
        <f>'Line Items'!D964</f>
        <v>ME206 - DMU - Class 170/5 Porterbrook</v>
      </c>
      <c r="E1652" s="89"/>
      <c r="F1652" s="107" t="str">
        <f t="shared" si="1212"/>
        <v>£000</v>
      </c>
      <c r="G1652" s="90">
        <f t="shared" ref="G1652:AC1652" si="1218">G20*G1389</f>
        <v>0</v>
      </c>
      <c r="H1652" s="90">
        <f t="shared" si="1218"/>
        <v>0</v>
      </c>
      <c r="I1652" s="90">
        <f t="shared" si="1218"/>
        <v>0</v>
      </c>
      <c r="J1652" s="90">
        <f t="shared" si="1218"/>
        <v>0</v>
      </c>
      <c r="K1652" s="90">
        <f t="shared" si="1218"/>
        <v>0</v>
      </c>
      <c r="L1652" s="90">
        <f t="shared" si="1218"/>
        <v>0</v>
      </c>
      <c r="M1652" s="90">
        <f t="shared" si="1218"/>
        <v>0</v>
      </c>
      <c r="N1652" s="90">
        <f t="shared" si="1218"/>
        <v>0</v>
      </c>
      <c r="O1652" s="90">
        <f t="shared" si="1218"/>
        <v>0</v>
      </c>
      <c r="P1652" s="90">
        <f t="shared" si="1218"/>
        <v>0</v>
      </c>
      <c r="Q1652" s="90">
        <f t="shared" si="1218"/>
        <v>0</v>
      </c>
      <c r="R1652" s="90">
        <f t="shared" si="1218"/>
        <v>0</v>
      </c>
      <c r="S1652" s="90">
        <f t="shared" si="1218"/>
        <v>0</v>
      </c>
      <c r="T1652" s="90">
        <f t="shared" si="1218"/>
        <v>0</v>
      </c>
      <c r="U1652" s="90">
        <f t="shared" si="1218"/>
        <v>0</v>
      </c>
      <c r="V1652" s="90">
        <f t="shared" si="1218"/>
        <v>0</v>
      </c>
      <c r="W1652" s="90">
        <f t="shared" si="1218"/>
        <v>0</v>
      </c>
      <c r="X1652" s="90">
        <f t="shared" si="1218"/>
        <v>0</v>
      </c>
      <c r="Y1652" s="90">
        <f t="shared" si="1218"/>
        <v>0</v>
      </c>
      <c r="Z1652" s="90">
        <f t="shared" si="1218"/>
        <v>0</v>
      </c>
      <c r="AA1652" s="90">
        <f t="shared" si="1218"/>
        <v>0</v>
      </c>
      <c r="AB1652" s="90">
        <f t="shared" si="1218"/>
        <v>0</v>
      </c>
      <c r="AC1652" s="91">
        <f t="shared" si="1218"/>
        <v>0</v>
      </c>
      <c r="AE1652" s="476">
        <f t="shared" si="1214"/>
        <v>0</v>
      </c>
      <c r="AG1652" s="476">
        <f t="shared" si="1215"/>
        <v>0</v>
      </c>
      <c r="AI1652" s="476">
        <f t="shared" si="1216"/>
        <v>0</v>
      </c>
      <c r="AK1652" s="202"/>
    </row>
    <row r="1653" spans="4:37" ht="12.75" customHeight="1" outlineLevel="1">
      <c r="D1653" s="106" t="str">
        <f>'Line Items'!D965</f>
        <v>ME207 - DMU - Class 170/6 Porterbrook</v>
      </c>
      <c r="E1653" s="89"/>
      <c r="F1653" s="107" t="str">
        <f t="shared" si="1212"/>
        <v>£000</v>
      </c>
      <c r="G1653" s="90">
        <f t="shared" ref="G1653:AC1653" si="1219">G21*G1390</f>
        <v>0</v>
      </c>
      <c r="H1653" s="90">
        <f t="shared" si="1219"/>
        <v>0</v>
      </c>
      <c r="I1653" s="90">
        <f t="shared" si="1219"/>
        <v>0</v>
      </c>
      <c r="J1653" s="90">
        <f t="shared" si="1219"/>
        <v>0</v>
      </c>
      <c r="K1653" s="90">
        <f t="shared" si="1219"/>
        <v>0</v>
      </c>
      <c r="L1653" s="90">
        <f t="shared" si="1219"/>
        <v>0</v>
      </c>
      <c r="M1653" s="90">
        <f t="shared" si="1219"/>
        <v>0</v>
      </c>
      <c r="N1653" s="90">
        <f t="shared" si="1219"/>
        <v>0</v>
      </c>
      <c r="O1653" s="90">
        <f t="shared" si="1219"/>
        <v>0</v>
      </c>
      <c r="P1653" s="90">
        <f t="shared" si="1219"/>
        <v>0</v>
      </c>
      <c r="Q1653" s="90">
        <f t="shared" si="1219"/>
        <v>0</v>
      </c>
      <c r="R1653" s="90">
        <f t="shared" si="1219"/>
        <v>0</v>
      </c>
      <c r="S1653" s="90">
        <f t="shared" si="1219"/>
        <v>0</v>
      </c>
      <c r="T1653" s="90">
        <f t="shared" si="1219"/>
        <v>0</v>
      </c>
      <c r="U1653" s="90">
        <f t="shared" si="1219"/>
        <v>0</v>
      </c>
      <c r="V1653" s="90">
        <f t="shared" si="1219"/>
        <v>0</v>
      </c>
      <c r="W1653" s="90">
        <f t="shared" si="1219"/>
        <v>0</v>
      </c>
      <c r="X1653" s="90">
        <f t="shared" si="1219"/>
        <v>0</v>
      </c>
      <c r="Y1653" s="90">
        <f t="shared" si="1219"/>
        <v>0</v>
      </c>
      <c r="Z1653" s="90">
        <f t="shared" si="1219"/>
        <v>0</v>
      </c>
      <c r="AA1653" s="90">
        <f t="shared" si="1219"/>
        <v>0</v>
      </c>
      <c r="AB1653" s="90">
        <f t="shared" si="1219"/>
        <v>0</v>
      </c>
      <c r="AC1653" s="91">
        <f t="shared" si="1219"/>
        <v>0</v>
      </c>
      <c r="AE1653" s="476">
        <f t="shared" si="1214"/>
        <v>0</v>
      </c>
      <c r="AG1653" s="476">
        <f t="shared" si="1215"/>
        <v>0</v>
      </c>
      <c r="AI1653" s="476">
        <f t="shared" si="1216"/>
        <v>0</v>
      </c>
      <c r="AK1653" s="202"/>
    </row>
    <row r="1654" spans="4:37" ht="12.75" customHeight="1" outlineLevel="1">
      <c r="D1654" s="106" t="str">
        <f>'Line Items'!D966</f>
        <v>ME208 - DMU - Class 172/2 Porterbrook</v>
      </c>
      <c r="E1654" s="89"/>
      <c r="F1654" s="107" t="str">
        <f t="shared" si="1212"/>
        <v>£000</v>
      </c>
      <c r="G1654" s="90">
        <f t="shared" ref="G1654:AC1654" si="1220">G22*G1391</f>
        <v>0</v>
      </c>
      <c r="H1654" s="90">
        <f t="shared" si="1220"/>
        <v>0</v>
      </c>
      <c r="I1654" s="90">
        <f t="shared" si="1220"/>
        <v>0</v>
      </c>
      <c r="J1654" s="90">
        <f t="shared" si="1220"/>
        <v>0</v>
      </c>
      <c r="K1654" s="90">
        <f t="shared" si="1220"/>
        <v>0</v>
      </c>
      <c r="L1654" s="90">
        <f t="shared" si="1220"/>
        <v>0</v>
      </c>
      <c r="M1654" s="90">
        <f t="shared" si="1220"/>
        <v>0</v>
      </c>
      <c r="N1654" s="90">
        <f t="shared" si="1220"/>
        <v>0</v>
      </c>
      <c r="O1654" s="90">
        <f t="shared" si="1220"/>
        <v>0</v>
      </c>
      <c r="P1654" s="90">
        <f t="shared" si="1220"/>
        <v>0</v>
      </c>
      <c r="Q1654" s="90">
        <f t="shared" si="1220"/>
        <v>0</v>
      </c>
      <c r="R1654" s="90">
        <f t="shared" si="1220"/>
        <v>0</v>
      </c>
      <c r="S1654" s="90">
        <f t="shared" si="1220"/>
        <v>0</v>
      </c>
      <c r="T1654" s="90">
        <f t="shared" si="1220"/>
        <v>0</v>
      </c>
      <c r="U1654" s="90">
        <f t="shared" si="1220"/>
        <v>0</v>
      </c>
      <c r="V1654" s="90">
        <f t="shared" si="1220"/>
        <v>0</v>
      </c>
      <c r="W1654" s="90">
        <f t="shared" si="1220"/>
        <v>0</v>
      </c>
      <c r="X1654" s="90">
        <f t="shared" si="1220"/>
        <v>0</v>
      </c>
      <c r="Y1654" s="90">
        <f t="shared" si="1220"/>
        <v>0</v>
      </c>
      <c r="Z1654" s="90">
        <f t="shared" si="1220"/>
        <v>0</v>
      </c>
      <c r="AA1654" s="90">
        <f t="shared" si="1220"/>
        <v>0</v>
      </c>
      <c r="AB1654" s="90">
        <f t="shared" si="1220"/>
        <v>0</v>
      </c>
      <c r="AC1654" s="91">
        <f t="shared" si="1220"/>
        <v>0</v>
      </c>
      <c r="AE1654" s="476">
        <f t="shared" si="1214"/>
        <v>0</v>
      </c>
      <c r="AG1654" s="476">
        <f t="shared" si="1215"/>
        <v>0</v>
      </c>
      <c r="AI1654" s="476">
        <f t="shared" si="1216"/>
        <v>0</v>
      </c>
      <c r="AK1654" s="202"/>
    </row>
    <row r="1655" spans="4:37" ht="12.75" customHeight="1" outlineLevel="1">
      <c r="D1655" s="106" t="str">
        <f>'Line Items'!D967</f>
        <v>ME209 - DMU - Class 172/3 Porterbrook</v>
      </c>
      <c r="E1655" s="89"/>
      <c r="F1655" s="107" t="str">
        <f t="shared" si="1212"/>
        <v>£000</v>
      </c>
      <c r="G1655" s="90">
        <f t="shared" ref="G1655:AC1655" si="1221">G23*G1392</f>
        <v>0</v>
      </c>
      <c r="H1655" s="90">
        <f t="shared" si="1221"/>
        <v>0</v>
      </c>
      <c r="I1655" s="90">
        <f t="shared" si="1221"/>
        <v>0</v>
      </c>
      <c r="J1655" s="90">
        <f t="shared" si="1221"/>
        <v>0</v>
      </c>
      <c r="K1655" s="90">
        <f t="shared" si="1221"/>
        <v>0</v>
      </c>
      <c r="L1655" s="90">
        <f t="shared" si="1221"/>
        <v>0</v>
      </c>
      <c r="M1655" s="90">
        <f t="shared" si="1221"/>
        <v>0</v>
      </c>
      <c r="N1655" s="90">
        <f t="shared" si="1221"/>
        <v>0</v>
      </c>
      <c r="O1655" s="90">
        <f t="shared" si="1221"/>
        <v>0</v>
      </c>
      <c r="P1655" s="90">
        <f t="shared" si="1221"/>
        <v>0</v>
      </c>
      <c r="Q1655" s="90">
        <f t="shared" si="1221"/>
        <v>0</v>
      </c>
      <c r="R1655" s="90">
        <f t="shared" si="1221"/>
        <v>0</v>
      </c>
      <c r="S1655" s="90">
        <f t="shared" si="1221"/>
        <v>0</v>
      </c>
      <c r="T1655" s="90">
        <f t="shared" si="1221"/>
        <v>0</v>
      </c>
      <c r="U1655" s="90">
        <f t="shared" si="1221"/>
        <v>0</v>
      </c>
      <c r="V1655" s="90">
        <f t="shared" si="1221"/>
        <v>0</v>
      </c>
      <c r="W1655" s="90">
        <f t="shared" si="1221"/>
        <v>0</v>
      </c>
      <c r="X1655" s="90">
        <f t="shared" si="1221"/>
        <v>0</v>
      </c>
      <c r="Y1655" s="90">
        <f t="shared" si="1221"/>
        <v>0</v>
      </c>
      <c r="Z1655" s="90">
        <f t="shared" si="1221"/>
        <v>0</v>
      </c>
      <c r="AA1655" s="90">
        <f t="shared" si="1221"/>
        <v>0</v>
      </c>
      <c r="AB1655" s="90">
        <f t="shared" si="1221"/>
        <v>0</v>
      </c>
      <c r="AC1655" s="91">
        <f t="shared" si="1221"/>
        <v>0</v>
      </c>
      <c r="AE1655" s="476">
        <f t="shared" si="1214"/>
        <v>0</v>
      </c>
      <c r="AG1655" s="476">
        <f t="shared" si="1215"/>
        <v>0</v>
      </c>
      <c r="AI1655" s="476">
        <f t="shared" si="1216"/>
        <v>0</v>
      </c>
      <c r="AK1655" s="202"/>
    </row>
    <row r="1656" spans="4:37" ht="12.75" customHeight="1" outlineLevel="1">
      <c r="D1656" s="106" t="str">
        <f>'Line Items'!D968</f>
        <v>ME216 - Class 139 PPM - Porterbrook</v>
      </c>
      <c r="E1656" s="89"/>
      <c r="F1656" s="107" t="str">
        <f t="shared" si="1212"/>
        <v>£000</v>
      </c>
      <c r="G1656" s="90">
        <f t="shared" ref="G1656:AC1656" si="1222">G24*G1393</f>
        <v>0</v>
      </c>
      <c r="H1656" s="90">
        <f t="shared" si="1222"/>
        <v>0</v>
      </c>
      <c r="I1656" s="90">
        <f t="shared" si="1222"/>
        <v>0</v>
      </c>
      <c r="J1656" s="90">
        <f t="shared" si="1222"/>
        <v>0</v>
      </c>
      <c r="K1656" s="90">
        <f t="shared" si="1222"/>
        <v>0</v>
      </c>
      <c r="L1656" s="90">
        <f t="shared" si="1222"/>
        <v>0</v>
      </c>
      <c r="M1656" s="90">
        <f t="shared" si="1222"/>
        <v>0</v>
      </c>
      <c r="N1656" s="90">
        <f t="shared" si="1222"/>
        <v>0</v>
      </c>
      <c r="O1656" s="90">
        <f t="shared" si="1222"/>
        <v>0</v>
      </c>
      <c r="P1656" s="90">
        <f t="shared" si="1222"/>
        <v>0</v>
      </c>
      <c r="Q1656" s="90">
        <f t="shared" si="1222"/>
        <v>0</v>
      </c>
      <c r="R1656" s="90">
        <f t="shared" si="1222"/>
        <v>0</v>
      </c>
      <c r="S1656" s="90">
        <f t="shared" si="1222"/>
        <v>0</v>
      </c>
      <c r="T1656" s="90">
        <f t="shared" si="1222"/>
        <v>0</v>
      </c>
      <c r="U1656" s="90">
        <f t="shared" si="1222"/>
        <v>0</v>
      </c>
      <c r="V1656" s="90">
        <f t="shared" si="1222"/>
        <v>0</v>
      </c>
      <c r="W1656" s="90">
        <f t="shared" si="1222"/>
        <v>0</v>
      </c>
      <c r="X1656" s="90">
        <f t="shared" si="1222"/>
        <v>0</v>
      </c>
      <c r="Y1656" s="90">
        <f t="shared" si="1222"/>
        <v>0</v>
      </c>
      <c r="Z1656" s="90">
        <f t="shared" si="1222"/>
        <v>0</v>
      </c>
      <c r="AA1656" s="90">
        <f t="shared" si="1222"/>
        <v>0</v>
      </c>
      <c r="AB1656" s="90">
        <f t="shared" si="1222"/>
        <v>0</v>
      </c>
      <c r="AC1656" s="91">
        <f t="shared" si="1222"/>
        <v>0</v>
      </c>
      <c r="AE1656" s="476">
        <f t="shared" si="1214"/>
        <v>0</v>
      </c>
      <c r="AG1656" s="476">
        <f t="shared" si="1215"/>
        <v>0</v>
      </c>
      <c r="AI1656" s="476">
        <f t="shared" si="1216"/>
        <v>0</v>
      </c>
      <c r="AK1656" s="202"/>
    </row>
    <row r="1657" spans="4:37" ht="12.75" customHeight="1" outlineLevel="1">
      <c r="D1657" s="106" t="str">
        <f>'Line Items'!D969</f>
        <v>ME211 - EMU - Class 321/4  HSBC - motor car</v>
      </c>
      <c r="E1657" s="89"/>
      <c r="F1657" s="107" t="str">
        <f t="shared" si="1212"/>
        <v>£000</v>
      </c>
      <c r="G1657" s="90">
        <f t="shared" ref="G1657:AC1657" si="1223">G25*G1394</f>
        <v>0</v>
      </c>
      <c r="H1657" s="90">
        <f t="shared" si="1223"/>
        <v>0</v>
      </c>
      <c r="I1657" s="90">
        <f t="shared" si="1223"/>
        <v>0</v>
      </c>
      <c r="J1657" s="90">
        <f t="shared" si="1223"/>
        <v>0</v>
      </c>
      <c r="K1657" s="90">
        <f t="shared" si="1223"/>
        <v>0</v>
      </c>
      <c r="L1657" s="90">
        <f t="shared" si="1223"/>
        <v>0</v>
      </c>
      <c r="M1657" s="90">
        <f t="shared" si="1223"/>
        <v>0</v>
      </c>
      <c r="N1657" s="90">
        <f t="shared" si="1223"/>
        <v>0</v>
      </c>
      <c r="O1657" s="90">
        <f t="shared" si="1223"/>
        <v>0</v>
      </c>
      <c r="P1657" s="90">
        <f t="shared" si="1223"/>
        <v>0</v>
      </c>
      <c r="Q1657" s="90">
        <f t="shared" si="1223"/>
        <v>0</v>
      </c>
      <c r="R1657" s="90">
        <f t="shared" si="1223"/>
        <v>0</v>
      </c>
      <c r="S1657" s="90">
        <f t="shared" si="1223"/>
        <v>0</v>
      </c>
      <c r="T1657" s="90">
        <f t="shared" si="1223"/>
        <v>0</v>
      </c>
      <c r="U1657" s="90">
        <f t="shared" si="1223"/>
        <v>0</v>
      </c>
      <c r="V1657" s="90">
        <f t="shared" si="1223"/>
        <v>0</v>
      </c>
      <c r="W1657" s="90">
        <f t="shared" si="1223"/>
        <v>0</v>
      </c>
      <c r="X1657" s="90">
        <f t="shared" si="1223"/>
        <v>0</v>
      </c>
      <c r="Y1657" s="90">
        <f t="shared" si="1223"/>
        <v>0</v>
      </c>
      <c r="Z1657" s="90">
        <f t="shared" si="1223"/>
        <v>0</v>
      </c>
      <c r="AA1657" s="90">
        <f t="shared" si="1223"/>
        <v>0</v>
      </c>
      <c r="AB1657" s="90">
        <f t="shared" si="1223"/>
        <v>0</v>
      </c>
      <c r="AC1657" s="91">
        <f t="shared" si="1223"/>
        <v>0</v>
      </c>
      <c r="AE1657" s="476">
        <f t="shared" si="1214"/>
        <v>0</v>
      </c>
      <c r="AG1657" s="476">
        <f t="shared" si="1215"/>
        <v>0</v>
      </c>
      <c r="AI1657" s="476">
        <f t="shared" si="1216"/>
        <v>0</v>
      </c>
      <c r="AK1657" s="202"/>
    </row>
    <row r="1658" spans="4:37" ht="12.75" customHeight="1" outlineLevel="1">
      <c r="D1658" s="106" t="str">
        <f>'Line Items'!D970</f>
        <v>ME211 - EMU - Class 321/4  HSBC - trailer car</v>
      </c>
      <c r="E1658" s="89"/>
      <c r="F1658" s="107" t="str">
        <f t="shared" si="1212"/>
        <v>£000</v>
      </c>
      <c r="G1658" s="90">
        <f t="shared" ref="G1658:AC1658" si="1224">G26*G1395</f>
        <v>0</v>
      </c>
      <c r="H1658" s="90">
        <f t="shared" si="1224"/>
        <v>0</v>
      </c>
      <c r="I1658" s="90">
        <f t="shared" si="1224"/>
        <v>0</v>
      </c>
      <c r="J1658" s="90">
        <f t="shared" si="1224"/>
        <v>0</v>
      </c>
      <c r="K1658" s="90">
        <f t="shared" si="1224"/>
        <v>0</v>
      </c>
      <c r="L1658" s="90">
        <f t="shared" si="1224"/>
        <v>0</v>
      </c>
      <c r="M1658" s="90">
        <f t="shared" si="1224"/>
        <v>0</v>
      </c>
      <c r="N1658" s="90">
        <f t="shared" si="1224"/>
        <v>0</v>
      </c>
      <c r="O1658" s="90">
        <f t="shared" si="1224"/>
        <v>0</v>
      </c>
      <c r="P1658" s="90">
        <f t="shared" si="1224"/>
        <v>0</v>
      </c>
      <c r="Q1658" s="90">
        <f t="shared" si="1224"/>
        <v>0</v>
      </c>
      <c r="R1658" s="90">
        <f t="shared" si="1224"/>
        <v>0</v>
      </c>
      <c r="S1658" s="90">
        <f t="shared" si="1224"/>
        <v>0</v>
      </c>
      <c r="T1658" s="90">
        <f t="shared" si="1224"/>
        <v>0</v>
      </c>
      <c r="U1658" s="90">
        <f t="shared" si="1224"/>
        <v>0</v>
      </c>
      <c r="V1658" s="90">
        <f t="shared" si="1224"/>
        <v>0</v>
      </c>
      <c r="W1658" s="90">
        <f t="shared" si="1224"/>
        <v>0</v>
      </c>
      <c r="X1658" s="90">
        <f t="shared" si="1224"/>
        <v>0</v>
      </c>
      <c r="Y1658" s="90">
        <f t="shared" si="1224"/>
        <v>0</v>
      </c>
      <c r="Z1658" s="90">
        <f t="shared" si="1224"/>
        <v>0</v>
      </c>
      <c r="AA1658" s="90">
        <f t="shared" si="1224"/>
        <v>0</v>
      </c>
      <c r="AB1658" s="90">
        <f t="shared" si="1224"/>
        <v>0</v>
      </c>
      <c r="AC1658" s="91">
        <f t="shared" si="1224"/>
        <v>0</v>
      </c>
      <c r="AE1658" s="476">
        <f t="shared" si="1214"/>
        <v>0</v>
      </c>
      <c r="AG1658" s="476">
        <f t="shared" si="1215"/>
        <v>0</v>
      </c>
      <c r="AI1658" s="476">
        <f t="shared" si="1216"/>
        <v>0</v>
      </c>
      <c r="AK1658" s="202"/>
    </row>
    <row r="1659" spans="4:37" ht="12.75" customHeight="1" outlineLevel="1">
      <c r="D1659" s="106" t="str">
        <f>'Line Items'!D971</f>
        <v>ME212 - EMU - Class 323/3 Porterbrook - motor car</v>
      </c>
      <c r="E1659" s="89"/>
      <c r="F1659" s="107" t="str">
        <f t="shared" si="1212"/>
        <v>£000</v>
      </c>
      <c r="G1659" s="90">
        <f t="shared" ref="G1659:AC1659" si="1225">G27*G1396</f>
        <v>0</v>
      </c>
      <c r="H1659" s="90">
        <f t="shared" si="1225"/>
        <v>0</v>
      </c>
      <c r="I1659" s="90">
        <f t="shared" si="1225"/>
        <v>0</v>
      </c>
      <c r="J1659" s="90">
        <f t="shared" si="1225"/>
        <v>0</v>
      </c>
      <c r="K1659" s="90">
        <f t="shared" si="1225"/>
        <v>0</v>
      </c>
      <c r="L1659" s="90">
        <f t="shared" si="1225"/>
        <v>0</v>
      </c>
      <c r="M1659" s="90">
        <f t="shared" si="1225"/>
        <v>0</v>
      </c>
      <c r="N1659" s="90">
        <f t="shared" si="1225"/>
        <v>0</v>
      </c>
      <c r="O1659" s="90">
        <f t="shared" si="1225"/>
        <v>0</v>
      </c>
      <c r="P1659" s="90">
        <f t="shared" si="1225"/>
        <v>0</v>
      </c>
      <c r="Q1659" s="90">
        <f t="shared" si="1225"/>
        <v>0</v>
      </c>
      <c r="R1659" s="90">
        <f t="shared" si="1225"/>
        <v>0</v>
      </c>
      <c r="S1659" s="90">
        <f t="shared" si="1225"/>
        <v>0</v>
      </c>
      <c r="T1659" s="90">
        <f t="shared" si="1225"/>
        <v>0</v>
      </c>
      <c r="U1659" s="90">
        <f t="shared" si="1225"/>
        <v>0</v>
      </c>
      <c r="V1659" s="90">
        <f t="shared" si="1225"/>
        <v>0</v>
      </c>
      <c r="W1659" s="90">
        <f t="shared" si="1225"/>
        <v>0</v>
      </c>
      <c r="X1659" s="90">
        <f t="shared" si="1225"/>
        <v>0</v>
      </c>
      <c r="Y1659" s="90">
        <f t="shared" si="1225"/>
        <v>0</v>
      </c>
      <c r="Z1659" s="90">
        <f t="shared" si="1225"/>
        <v>0</v>
      </c>
      <c r="AA1659" s="90">
        <f t="shared" si="1225"/>
        <v>0</v>
      </c>
      <c r="AB1659" s="90">
        <f t="shared" si="1225"/>
        <v>0</v>
      </c>
      <c r="AC1659" s="91">
        <f t="shared" si="1225"/>
        <v>0</v>
      </c>
      <c r="AE1659" s="476">
        <f t="shared" si="1214"/>
        <v>0</v>
      </c>
      <c r="AG1659" s="476">
        <f t="shared" si="1215"/>
        <v>0</v>
      </c>
      <c r="AI1659" s="476">
        <f t="shared" si="1216"/>
        <v>0</v>
      </c>
      <c r="AK1659" s="202"/>
    </row>
    <row r="1660" spans="4:37" ht="12.75" customHeight="1" outlineLevel="1">
      <c r="D1660" s="106" t="str">
        <f>'Line Items'!D972</f>
        <v>ME212 - EMU - Class 323/3 Porterbrook - trailer car</v>
      </c>
      <c r="E1660" s="89"/>
      <c r="F1660" s="107" t="str">
        <f t="shared" si="1212"/>
        <v>£000</v>
      </c>
      <c r="G1660" s="90">
        <f t="shared" ref="G1660:AC1660" si="1226">G28*G1397</f>
        <v>0</v>
      </c>
      <c r="H1660" s="90">
        <f t="shared" si="1226"/>
        <v>0</v>
      </c>
      <c r="I1660" s="90">
        <f t="shared" si="1226"/>
        <v>0</v>
      </c>
      <c r="J1660" s="90">
        <f t="shared" si="1226"/>
        <v>0</v>
      </c>
      <c r="K1660" s="90">
        <f t="shared" si="1226"/>
        <v>0</v>
      </c>
      <c r="L1660" s="90">
        <f t="shared" si="1226"/>
        <v>0</v>
      </c>
      <c r="M1660" s="90">
        <f t="shared" si="1226"/>
        <v>0</v>
      </c>
      <c r="N1660" s="90">
        <f t="shared" si="1226"/>
        <v>0</v>
      </c>
      <c r="O1660" s="90">
        <f t="shared" si="1226"/>
        <v>0</v>
      </c>
      <c r="P1660" s="90">
        <f t="shared" si="1226"/>
        <v>0</v>
      </c>
      <c r="Q1660" s="90">
        <f t="shared" si="1226"/>
        <v>0</v>
      </c>
      <c r="R1660" s="90">
        <f t="shared" si="1226"/>
        <v>0</v>
      </c>
      <c r="S1660" s="90">
        <f t="shared" si="1226"/>
        <v>0</v>
      </c>
      <c r="T1660" s="90">
        <f t="shared" si="1226"/>
        <v>0</v>
      </c>
      <c r="U1660" s="90">
        <f t="shared" si="1226"/>
        <v>0</v>
      </c>
      <c r="V1660" s="90">
        <f t="shared" si="1226"/>
        <v>0</v>
      </c>
      <c r="W1660" s="90">
        <f t="shared" si="1226"/>
        <v>0</v>
      </c>
      <c r="X1660" s="90">
        <f t="shared" si="1226"/>
        <v>0</v>
      </c>
      <c r="Y1660" s="90">
        <f t="shared" si="1226"/>
        <v>0</v>
      </c>
      <c r="Z1660" s="90">
        <f t="shared" si="1226"/>
        <v>0</v>
      </c>
      <c r="AA1660" s="90">
        <f t="shared" si="1226"/>
        <v>0</v>
      </c>
      <c r="AB1660" s="90">
        <f t="shared" si="1226"/>
        <v>0</v>
      </c>
      <c r="AC1660" s="91">
        <f t="shared" si="1226"/>
        <v>0</v>
      </c>
      <c r="AE1660" s="476">
        <f t="shared" si="1214"/>
        <v>0</v>
      </c>
      <c r="AG1660" s="476">
        <f t="shared" si="1215"/>
        <v>0</v>
      </c>
      <c r="AI1660" s="476">
        <f t="shared" si="1216"/>
        <v>0</v>
      </c>
      <c r="AK1660" s="202"/>
    </row>
    <row r="1661" spans="4:37" ht="12.75" customHeight="1" outlineLevel="1">
      <c r="D1661" s="106" t="str">
        <f>'Line Items'!D973</f>
        <v>ME215 - EMU - Class 323 Centro (Porterbrook) - motor car</v>
      </c>
      <c r="E1661" s="89"/>
      <c r="F1661" s="107" t="str">
        <f t="shared" si="1212"/>
        <v>£000</v>
      </c>
      <c r="G1661" s="90">
        <f t="shared" ref="G1661:AC1661" si="1227">G29*G1398</f>
        <v>0</v>
      </c>
      <c r="H1661" s="90">
        <f t="shared" si="1227"/>
        <v>0</v>
      </c>
      <c r="I1661" s="90">
        <f t="shared" si="1227"/>
        <v>0</v>
      </c>
      <c r="J1661" s="90">
        <f t="shared" si="1227"/>
        <v>0</v>
      </c>
      <c r="K1661" s="90">
        <f t="shared" si="1227"/>
        <v>0</v>
      </c>
      <c r="L1661" s="90">
        <f t="shared" si="1227"/>
        <v>0</v>
      </c>
      <c r="M1661" s="90">
        <f t="shared" si="1227"/>
        <v>0</v>
      </c>
      <c r="N1661" s="90">
        <f t="shared" si="1227"/>
        <v>0</v>
      </c>
      <c r="O1661" s="90">
        <f t="shared" si="1227"/>
        <v>0</v>
      </c>
      <c r="P1661" s="90">
        <f t="shared" si="1227"/>
        <v>0</v>
      </c>
      <c r="Q1661" s="90">
        <f t="shared" si="1227"/>
        <v>0</v>
      </c>
      <c r="R1661" s="90">
        <f t="shared" si="1227"/>
        <v>0</v>
      </c>
      <c r="S1661" s="90">
        <f t="shared" si="1227"/>
        <v>0</v>
      </c>
      <c r="T1661" s="90">
        <f t="shared" si="1227"/>
        <v>0</v>
      </c>
      <c r="U1661" s="90">
        <f t="shared" si="1227"/>
        <v>0</v>
      </c>
      <c r="V1661" s="90">
        <f t="shared" si="1227"/>
        <v>0</v>
      </c>
      <c r="W1661" s="90">
        <f t="shared" si="1227"/>
        <v>0</v>
      </c>
      <c r="X1661" s="90">
        <f t="shared" si="1227"/>
        <v>0</v>
      </c>
      <c r="Y1661" s="90">
        <f t="shared" si="1227"/>
        <v>0</v>
      </c>
      <c r="Z1661" s="90">
        <f t="shared" si="1227"/>
        <v>0</v>
      </c>
      <c r="AA1661" s="90">
        <f t="shared" si="1227"/>
        <v>0</v>
      </c>
      <c r="AB1661" s="90">
        <f t="shared" si="1227"/>
        <v>0</v>
      </c>
      <c r="AC1661" s="91">
        <f t="shared" si="1227"/>
        <v>0</v>
      </c>
      <c r="AE1661" s="476">
        <f t="shared" si="1214"/>
        <v>0</v>
      </c>
      <c r="AG1661" s="476">
        <f t="shared" si="1215"/>
        <v>0</v>
      </c>
      <c r="AI1661" s="476">
        <f t="shared" si="1216"/>
        <v>0</v>
      </c>
      <c r="AK1661" s="202"/>
    </row>
    <row r="1662" spans="4:37" ht="12.75" customHeight="1" outlineLevel="1">
      <c r="D1662" s="106" t="str">
        <f>'Line Items'!D974</f>
        <v>ME215 - EMU - Class 323 Centro (Porterbrook) - trailer car</v>
      </c>
      <c r="E1662" s="89"/>
      <c r="F1662" s="107" t="str">
        <f t="shared" si="1212"/>
        <v>£000</v>
      </c>
      <c r="G1662" s="90">
        <f t="shared" ref="G1662:AC1662" si="1228">G30*G1399</f>
        <v>0</v>
      </c>
      <c r="H1662" s="90">
        <f t="shared" si="1228"/>
        <v>0</v>
      </c>
      <c r="I1662" s="90">
        <f t="shared" si="1228"/>
        <v>0</v>
      </c>
      <c r="J1662" s="90">
        <f t="shared" si="1228"/>
        <v>0</v>
      </c>
      <c r="K1662" s="90">
        <f t="shared" si="1228"/>
        <v>0</v>
      </c>
      <c r="L1662" s="90">
        <f t="shared" si="1228"/>
        <v>0</v>
      </c>
      <c r="M1662" s="90">
        <f t="shared" si="1228"/>
        <v>0</v>
      </c>
      <c r="N1662" s="90">
        <f t="shared" si="1228"/>
        <v>0</v>
      </c>
      <c r="O1662" s="90">
        <f t="shared" si="1228"/>
        <v>0</v>
      </c>
      <c r="P1662" s="90">
        <f t="shared" si="1228"/>
        <v>0</v>
      </c>
      <c r="Q1662" s="90">
        <f t="shared" si="1228"/>
        <v>0</v>
      </c>
      <c r="R1662" s="90">
        <f t="shared" si="1228"/>
        <v>0</v>
      </c>
      <c r="S1662" s="90">
        <f t="shared" si="1228"/>
        <v>0</v>
      </c>
      <c r="T1662" s="90">
        <f t="shared" si="1228"/>
        <v>0</v>
      </c>
      <c r="U1662" s="90">
        <f t="shared" si="1228"/>
        <v>0</v>
      </c>
      <c r="V1662" s="90">
        <f t="shared" si="1228"/>
        <v>0</v>
      </c>
      <c r="W1662" s="90">
        <f t="shared" si="1228"/>
        <v>0</v>
      </c>
      <c r="X1662" s="90">
        <f t="shared" si="1228"/>
        <v>0</v>
      </c>
      <c r="Y1662" s="90">
        <f t="shared" si="1228"/>
        <v>0</v>
      </c>
      <c r="Z1662" s="90">
        <f t="shared" si="1228"/>
        <v>0</v>
      </c>
      <c r="AA1662" s="90">
        <f t="shared" si="1228"/>
        <v>0</v>
      </c>
      <c r="AB1662" s="90">
        <f t="shared" si="1228"/>
        <v>0</v>
      </c>
      <c r="AC1662" s="91">
        <f t="shared" si="1228"/>
        <v>0</v>
      </c>
      <c r="AE1662" s="476">
        <f t="shared" si="1214"/>
        <v>0</v>
      </c>
      <c r="AG1662" s="476">
        <f t="shared" si="1215"/>
        <v>0</v>
      </c>
      <c r="AI1662" s="476">
        <f t="shared" si="1216"/>
        <v>0</v>
      </c>
      <c r="AK1662" s="202"/>
    </row>
    <row r="1663" spans="4:37" ht="12.75" customHeight="1" outlineLevel="1">
      <c r="D1663" s="106" t="str">
        <f>'Line Items'!D975</f>
        <v>ME213 - EMU - Class 350/1 Angel - motor car</v>
      </c>
      <c r="E1663" s="89"/>
      <c r="F1663" s="107" t="str">
        <f t="shared" si="1212"/>
        <v>£000</v>
      </c>
      <c r="G1663" s="90">
        <f t="shared" ref="G1663:AC1663" si="1229">G31*G1400</f>
        <v>0</v>
      </c>
      <c r="H1663" s="90">
        <f t="shared" si="1229"/>
        <v>0</v>
      </c>
      <c r="I1663" s="90">
        <f t="shared" si="1229"/>
        <v>0</v>
      </c>
      <c r="J1663" s="90">
        <f t="shared" si="1229"/>
        <v>0</v>
      </c>
      <c r="K1663" s="90">
        <f t="shared" si="1229"/>
        <v>0</v>
      </c>
      <c r="L1663" s="90">
        <f t="shared" si="1229"/>
        <v>0</v>
      </c>
      <c r="M1663" s="90">
        <f t="shared" si="1229"/>
        <v>0</v>
      </c>
      <c r="N1663" s="90">
        <f t="shared" si="1229"/>
        <v>0</v>
      </c>
      <c r="O1663" s="90">
        <f t="shared" si="1229"/>
        <v>0</v>
      </c>
      <c r="P1663" s="90">
        <f t="shared" si="1229"/>
        <v>0</v>
      </c>
      <c r="Q1663" s="90">
        <f t="shared" si="1229"/>
        <v>0</v>
      </c>
      <c r="R1663" s="90">
        <f t="shared" si="1229"/>
        <v>0</v>
      </c>
      <c r="S1663" s="90">
        <f t="shared" si="1229"/>
        <v>0</v>
      </c>
      <c r="T1663" s="90">
        <f t="shared" si="1229"/>
        <v>0</v>
      </c>
      <c r="U1663" s="90">
        <f t="shared" si="1229"/>
        <v>0</v>
      </c>
      <c r="V1663" s="90">
        <f t="shared" si="1229"/>
        <v>0</v>
      </c>
      <c r="W1663" s="90">
        <f t="shared" si="1229"/>
        <v>0</v>
      </c>
      <c r="X1663" s="90">
        <f t="shared" si="1229"/>
        <v>0</v>
      </c>
      <c r="Y1663" s="90">
        <f t="shared" si="1229"/>
        <v>0</v>
      </c>
      <c r="Z1663" s="90">
        <f t="shared" si="1229"/>
        <v>0</v>
      </c>
      <c r="AA1663" s="90">
        <f t="shared" si="1229"/>
        <v>0</v>
      </c>
      <c r="AB1663" s="90">
        <f t="shared" si="1229"/>
        <v>0</v>
      </c>
      <c r="AC1663" s="91">
        <f t="shared" si="1229"/>
        <v>0</v>
      </c>
      <c r="AE1663" s="476">
        <f t="shared" si="1214"/>
        <v>0</v>
      </c>
      <c r="AG1663" s="476">
        <f t="shared" si="1215"/>
        <v>0</v>
      </c>
      <c r="AI1663" s="476">
        <f t="shared" si="1216"/>
        <v>0</v>
      </c>
      <c r="AK1663" s="202"/>
    </row>
    <row r="1664" spans="4:37" ht="12.75" customHeight="1" outlineLevel="1">
      <c r="D1664" s="106" t="str">
        <f>'Line Items'!D976</f>
        <v>ME213 - EMU - Class 350/1 Angel - trailer car</v>
      </c>
      <c r="E1664" s="89"/>
      <c r="F1664" s="107" t="str">
        <f t="shared" si="1212"/>
        <v>£000</v>
      </c>
      <c r="G1664" s="90">
        <f t="shared" ref="G1664:AC1664" si="1230">G32*G1401</f>
        <v>0</v>
      </c>
      <c r="H1664" s="90">
        <f t="shared" si="1230"/>
        <v>0</v>
      </c>
      <c r="I1664" s="90">
        <f t="shared" si="1230"/>
        <v>0</v>
      </c>
      <c r="J1664" s="90">
        <f t="shared" si="1230"/>
        <v>0</v>
      </c>
      <c r="K1664" s="90">
        <f t="shared" si="1230"/>
        <v>0</v>
      </c>
      <c r="L1664" s="90">
        <f t="shared" si="1230"/>
        <v>0</v>
      </c>
      <c r="M1664" s="90">
        <f t="shared" si="1230"/>
        <v>0</v>
      </c>
      <c r="N1664" s="90">
        <f t="shared" si="1230"/>
        <v>0</v>
      </c>
      <c r="O1664" s="90">
        <f t="shared" si="1230"/>
        <v>0</v>
      </c>
      <c r="P1664" s="90">
        <f t="shared" si="1230"/>
        <v>0</v>
      </c>
      <c r="Q1664" s="90">
        <f t="shared" si="1230"/>
        <v>0</v>
      </c>
      <c r="R1664" s="90">
        <f t="shared" si="1230"/>
        <v>0</v>
      </c>
      <c r="S1664" s="90">
        <f t="shared" si="1230"/>
        <v>0</v>
      </c>
      <c r="T1664" s="90">
        <f t="shared" si="1230"/>
        <v>0</v>
      </c>
      <c r="U1664" s="90">
        <f t="shared" si="1230"/>
        <v>0</v>
      </c>
      <c r="V1664" s="90">
        <f t="shared" si="1230"/>
        <v>0</v>
      </c>
      <c r="W1664" s="90">
        <f t="shared" si="1230"/>
        <v>0</v>
      </c>
      <c r="X1664" s="90">
        <f t="shared" si="1230"/>
        <v>0</v>
      </c>
      <c r="Y1664" s="90">
        <f t="shared" si="1230"/>
        <v>0</v>
      </c>
      <c r="Z1664" s="90">
        <f t="shared" si="1230"/>
        <v>0</v>
      </c>
      <c r="AA1664" s="90">
        <f t="shared" si="1230"/>
        <v>0</v>
      </c>
      <c r="AB1664" s="90">
        <f t="shared" si="1230"/>
        <v>0</v>
      </c>
      <c r="AC1664" s="91">
        <f t="shared" si="1230"/>
        <v>0</v>
      </c>
      <c r="AE1664" s="476">
        <f t="shared" si="1214"/>
        <v>0</v>
      </c>
      <c r="AG1664" s="476">
        <f t="shared" si="1215"/>
        <v>0</v>
      </c>
      <c r="AI1664" s="476">
        <f t="shared" si="1216"/>
        <v>0</v>
      </c>
      <c r="AK1664" s="202"/>
    </row>
    <row r="1665" spans="4:37" ht="12.75" customHeight="1" outlineLevel="1">
      <c r="D1665" s="106" t="str">
        <f>'Line Items'!D977</f>
        <v>ME214 - EMU - Class 350/2 Porterbrook - motor car</v>
      </c>
      <c r="E1665" s="89"/>
      <c r="F1665" s="107" t="str">
        <f t="shared" si="1212"/>
        <v>£000</v>
      </c>
      <c r="G1665" s="90">
        <f t="shared" ref="G1665:AC1665" si="1231">G33*G1402</f>
        <v>0</v>
      </c>
      <c r="H1665" s="90">
        <f t="shared" si="1231"/>
        <v>0</v>
      </c>
      <c r="I1665" s="90">
        <f t="shared" si="1231"/>
        <v>0</v>
      </c>
      <c r="J1665" s="90">
        <f t="shared" si="1231"/>
        <v>0</v>
      </c>
      <c r="K1665" s="90">
        <f t="shared" si="1231"/>
        <v>0</v>
      </c>
      <c r="L1665" s="90">
        <f t="shared" si="1231"/>
        <v>0</v>
      </c>
      <c r="M1665" s="90">
        <f t="shared" si="1231"/>
        <v>0</v>
      </c>
      <c r="N1665" s="90">
        <f t="shared" si="1231"/>
        <v>0</v>
      </c>
      <c r="O1665" s="90">
        <f t="shared" si="1231"/>
        <v>0</v>
      </c>
      <c r="P1665" s="90">
        <f t="shared" si="1231"/>
        <v>0</v>
      </c>
      <c r="Q1665" s="90">
        <f t="shared" si="1231"/>
        <v>0</v>
      </c>
      <c r="R1665" s="90">
        <f t="shared" si="1231"/>
        <v>0</v>
      </c>
      <c r="S1665" s="90">
        <f t="shared" si="1231"/>
        <v>0</v>
      </c>
      <c r="T1665" s="90">
        <f t="shared" si="1231"/>
        <v>0</v>
      </c>
      <c r="U1665" s="90">
        <f t="shared" si="1231"/>
        <v>0</v>
      </c>
      <c r="V1665" s="90">
        <f t="shared" si="1231"/>
        <v>0</v>
      </c>
      <c r="W1665" s="90">
        <f t="shared" si="1231"/>
        <v>0</v>
      </c>
      <c r="X1665" s="90">
        <f t="shared" si="1231"/>
        <v>0</v>
      </c>
      <c r="Y1665" s="90">
        <f t="shared" si="1231"/>
        <v>0</v>
      </c>
      <c r="Z1665" s="90">
        <f t="shared" si="1231"/>
        <v>0</v>
      </c>
      <c r="AA1665" s="90">
        <f t="shared" si="1231"/>
        <v>0</v>
      </c>
      <c r="AB1665" s="90">
        <f t="shared" si="1231"/>
        <v>0</v>
      </c>
      <c r="AC1665" s="91">
        <f t="shared" si="1231"/>
        <v>0</v>
      </c>
      <c r="AE1665" s="476">
        <f t="shared" si="1214"/>
        <v>0</v>
      </c>
      <c r="AG1665" s="476">
        <f t="shared" si="1215"/>
        <v>0</v>
      </c>
      <c r="AI1665" s="476">
        <f t="shared" si="1216"/>
        <v>0</v>
      </c>
      <c r="AK1665" s="202"/>
    </row>
    <row r="1666" spans="4:37" ht="12.75" customHeight="1" outlineLevel="1">
      <c r="D1666" s="106" t="str">
        <f>'Line Items'!D978</f>
        <v>ME214 - EMU - Class 350/2 Porterbrook - trailer car</v>
      </c>
      <c r="E1666" s="89"/>
      <c r="F1666" s="107" t="str">
        <f t="shared" si="1212"/>
        <v>£000</v>
      </c>
      <c r="G1666" s="90">
        <f t="shared" ref="G1666:AC1666" si="1232">G34*G1403</f>
        <v>0</v>
      </c>
      <c r="H1666" s="90">
        <f t="shared" si="1232"/>
        <v>0</v>
      </c>
      <c r="I1666" s="90">
        <f t="shared" si="1232"/>
        <v>0</v>
      </c>
      <c r="J1666" s="90">
        <f t="shared" si="1232"/>
        <v>0</v>
      </c>
      <c r="K1666" s="90">
        <f t="shared" si="1232"/>
        <v>0</v>
      </c>
      <c r="L1666" s="90">
        <f t="shared" si="1232"/>
        <v>0</v>
      </c>
      <c r="M1666" s="90">
        <f t="shared" si="1232"/>
        <v>0</v>
      </c>
      <c r="N1666" s="90">
        <f t="shared" si="1232"/>
        <v>0</v>
      </c>
      <c r="O1666" s="90">
        <f t="shared" si="1232"/>
        <v>0</v>
      </c>
      <c r="P1666" s="90">
        <f t="shared" si="1232"/>
        <v>0</v>
      </c>
      <c r="Q1666" s="90">
        <f t="shared" si="1232"/>
        <v>0</v>
      </c>
      <c r="R1666" s="90">
        <f t="shared" si="1232"/>
        <v>0</v>
      </c>
      <c r="S1666" s="90">
        <f t="shared" si="1232"/>
        <v>0</v>
      </c>
      <c r="T1666" s="90">
        <f t="shared" si="1232"/>
        <v>0</v>
      </c>
      <c r="U1666" s="90">
        <f t="shared" si="1232"/>
        <v>0</v>
      </c>
      <c r="V1666" s="90">
        <f t="shared" si="1232"/>
        <v>0</v>
      </c>
      <c r="W1666" s="90">
        <f t="shared" si="1232"/>
        <v>0</v>
      </c>
      <c r="X1666" s="90">
        <f t="shared" si="1232"/>
        <v>0</v>
      </c>
      <c r="Y1666" s="90">
        <f t="shared" si="1232"/>
        <v>0</v>
      </c>
      <c r="Z1666" s="90">
        <f t="shared" si="1232"/>
        <v>0</v>
      </c>
      <c r="AA1666" s="90">
        <f t="shared" si="1232"/>
        <v>0</v>
      </c>
      <c r="AB1666" s="90">
        <f t="shared" si="1232"/>
        <v>0</v>
      </c>
      <c r="AC1666" s="91">
        <f t="shared" si="1232"/>
        <v>0</v>
      </c>
      <c r="AE1666" s="476">
        <f t="shared" si="1214"/>
        <v>0</v>
      </c>
      <c r="AG1666" s="476">
        <f t="shared" si="1215"/>
        <v>0</v>
      </c>
      <c r="AI1666" s="476">
        <f t="shared" si="1216"/>
        <v>0</v>
      </c>
      <c r="AK1666" s="202"/>
    </row>
    <row r="1667" spans="4:37" ht="12.75" customHeight="1" outlineLevel="1">
      <c r="D1667" s="106" t="str">
        <f>'Line Items'!D979</f>
        <v>ME217 - EMU - Class 350/3 Angel - motor car</v>
      </c>
      <c r="E1667" s="89"/>
      <c r="F1667" s="107" t="str">
        <f t="shared" si="1212"/>
        <v>£000</v>
      </c>
      <c r="G1667" s="90">
        <f t="shared" ref="G1667:AC1667" si="1233">G35*G1404</f>
        <v>0</v>
      </c>
      <c r="H1667" s="90">
        <f t="shared" si="1233"/>
        <v>0</v>
      </c>
      <c r="I1667" s="90">
        <f t="shared" si="1233"/>
        <v>0</v>
      </c>
      <c r="J1667" s="90">
        <f t="shared" si="1233"/>
        <v>0</v>
      </c>
      <c r="K1667" s="90">
        <f t="shared" si="1233"/>
        <v>0</v>
      </c>
      <c r="L1667" s="90">
        <f t="shared" si="1233"/>
        <v>0</v>
      </c>
      <c r="M1667" s="90">
        <f t="shared" si="1233"/>
        <v>0</v>
      </c>
      <c r="N1667" s="90">
        <f t="shared" si="1233"/>
        <v>0</v>
      </c>
      <c r="O1667" s="90">
        <f t="shared" si="1233"/>
        <v>0</v>
      </c>
      <c r="P1667" s="90">
        <f t="shared" si="1233"/>
        <v>0</v>
      </c>
      <c r="Q1667" s="90">
        <f t="shared" si="1233"/>
        <v>0</v>
      </c>
      <c r="R1667" s="90">
        <f t="shared" si="1233"/>
        <v>0</v>
      </c>
      <c r="S1667" s="90">
        <f t="shared" si="1233"/>
        <v>0</v>
      </c>
      <c r="T1667" s="90">
        <f t="shared" si="1233"/>
        <v>0</v>
      </c>
      <c r="U1667" s="90">
        <f t="shared" si="1233"/>
        <v>0</v>
      </c>
      <c r="V1667" s="90">
        <f t="shared" si="1233"/>
        <v>0</v>
      </c>
      <c r="W1667" s="90">
        <f t="shared" si="1233"/>
        <v>0</v>
      </c>
      <c r="X1667" s="90">
        <f t="shared" si="1233"/>
        <v>0</v>
      </c>
      <c r="Y1667" s="90">
        <f t="shared" si="1233"/>
        <v>0</v>
      </c>
      <c r="Z1667" s="90">
        <f t="shared" si="1233"/>
        <v>0</v>
      </c>
      <c r="AA1667" s="90">
        <f t="shared" si="1233"/>
        <v>0</v>
      </c>
      <c r="AB1667" s="90">
        <f t="shared" si="1233"/>
        <v>0</v>
      </c>
      <c r="AC1667" s="91">
        <f t="shared" si="1233"/>
        <v>0</v>
      </c>
      <c r="AE1667" s="476">
        <f t="shared" si="1214"/>
        <v>0</v>
      </c>
      <c r="AG1667" s="476">
        <f t="shared" si="1215"/>
        <v>0</v>
      </c>
      <c r="AI1667" s="476">
        <f t="shared" si="1216"/>
        <v>0</v>
      </c>
      <c r="AK1667" s="202"/>
    </row>
    <row r="1668" spans="4:37" ht="12.75" customHeight="1" outlineLevel="1">
      <c r="D1668" s="106" t="str">
        <f>'Line Items'!D980</f>
        <v>ME217 - EMU - Class 350/3 Angel - trailer car</v>
      </c>
      <c r="E1668" s="89"/>
      <c r="F1668" s="107" t="str">
        <f t="shared" si="1212"/>
        <v>£000</v>
      </c>
      <c r="G1668" s="90">
        <f t="shared" ref="G1668:AC1668" si="1234">G36*G1405</f>
        <v>0</v>
      </c>
      <c r="H1668" s="90">
        <f t="shared" si="1234"/>
        <v>0</v>
      </c>
      <c r="I1668" s="90">
        <f t="shared" si="1234"/>
        <v>0</v>
      </c>
      <c r="J1668" s="90">
        <f t="shared" si="1234"/>
        <v>0</v>
      </c>
      <c r="K1668" s="90">
        <f t="shared" si="1234"/>
        <v>0</v>
      </c>
      <c r="L1668" s="90">
        <f t="shared" si="1234"/>
        <v>0</v>
      </c>
      <c r="M1668" s="90">
        <f t="shared" si="1234"/>
        <v>0</v>
      </c>
      <c r="N1668" s="90">
        <f t="shared" si="1234"/>
        <v>0</v>
      </c>
      <c r="O1668" s="90">
        <f t="shared" si="1234"/>
        <v>0</v>
      </c>
      <c r="P1668" s="90">
        <f t="shared" si="1234"/>
        <v>0</v>
      </c>
      <c r="Q1668" s="90">
        <f t="shared" si="1234"/>
        <v>0</v>
      </c>
      <c r="R1668" s="90">
        <f t="shared" si="1234"/>
        <v>0</v>
      </c>
      <c r="S1668" s="90">
        <f t="shared" si="1234"/>
        <v>0</v>
      </c>
      <c r="T1668" s="90">
        <f t="shared" si="1234"/>
        <v>0</v>
      </c>
      <c r="U1668" s="90">
        <f t="shared" si="1234"/>
        <v>0</v>
      </c>
      <c r="V1668" s="90">
        <f t="shared" si="1234"/>
        <v>0</v>
      </c>
      <c r="W1668" s="90">
        <f t="shared" si="1234"/>
        <v>0</v>
      </c>
      <c r="X1668" s="90">
        <f t="shared" si="1234"/>
        <v>0</v>
      </c>
      <c r="Y1668" s="90">
        <f t="shared" si="1234"/>
        <v>0</v>
      </c>
      <c r="Z1668" s="90">
        <f t="shared" si="1234"/>
        <v>0</v>
      </c>
      <c r="AA1668" s="90">
        <f t="shared" si="1234"/>
        <v>0</v>
      </c>
      <c r="AB1668" s="90">
        <f t="shared" si="1234"/>
        <v>0</v>
      </c>
      <c r="AC1668" s="91">
        <f t="shared" si="1234"/>
        <v>0</v>
      </c>
      <c r="AE1668" s="476">
        <f t="shared" si="1214"/>
        <v>0</v>
      </c>
      <c r="AG1668" s="476">
        <f t="shared" si="1215"/>
        <v>0</v>
      </c>
      <c r="AI1668" s="476">
        <f t="shared" si="1216"/>
        <v>0</v>
      </c>
      <c r="AK1668" s="202"/>
    </row>
    <row r="1669" spans="4:37" ht="12.75" customHeight="1" outlineLevel="1">
      <c r="D1669" s="106" t="str">
        <f>'Line Items'!D981</f>
        <v>ME211 - EMU - Class 319 Porterbrook - motor car</v>
      </c>
      <c r="E1669" s="89"/>
      <c r="F1669" s="107" t="str">
        <f t="shared" si="1212"/>
        <v>£000</v>
      </c>
      <c r="G1669" s="90">
        <f t="shared" ref="G1669:AC1669" si="1235">G37*G1406</f>
        <v>0</v>
      </c>
      <c r="H1669" s="90">
        <f t="shared" si="1235"/>
        <v>0</v>
      </c>
      <c r="I1669" s="90">
        <f t="shared" si="1235"/>
        <v>0</v>
      </c>
      <c r="J1669" s="90">
        <f t="shared" si="1235"/>
        <v>0</v>
      </c>
      <c r="K1669" s="90">
        <f t="shared" si="1235"/>
        <v>0</v>
      </c>
      <c r="L1669" s="90">
        <f t="shared" si="1235"/>
        <v>0</v>
      </c>
      <c r="M1669" s="90">
        <f t="shared" si="1235"/>
        <v>0</v>
      </c>
      <c r="N1669" s="90">
        <f t="shared" si="1235"/>
        <v>0</v>
      </c>
      <c r="O1669" s="90">
        <f t="shared" si="1235"/>
        <v>0</v>
      </c>
      <c r="P1669" s="90">
        <f t="shared" si="1235"/>
        <v>0</v>
      </c>
      <c r="Q1669" s="90">
        <f t="shared" si="1235"/>
        <v>0</v>
      </c>
      <c r="R1669" s="90">
        <f t="shared" si="1235"/>
        <v>0</v>
      </c>
      <c r="S1669" s="90">
        <f t="shared" si="1235"/>
        <v>0</v>
      </c>
      <c r="T1669" s="90">
        <f t="shared" si="1235"/>
        <v>0</v>
      </c>
      <c r="U1669" s="90">
        <f t="shared" si="1235"/>
        <v>0</v>
      </c>
      <c r="V1669" s="90">
        <f t="shared" si="1235"/>
        <v>0</v>
      </c>
      <c r="W1669" s="90">
        <f t="shared" si="1235"/>
        <v>0</v>
      </c>
      <c r="X1669" s="90">
        <f t="shared" si="1235"/>
        <v>0</v>
      </c>
      <c r="Y1669" s="90">
        <f t="shared" si="1235"/>
        <v>0</v>
      </c>
      <c r="Z1669" s="90">
        <f t="shared" si="1235"/>
        <v>0</v>
      </c>
      <c r="AA1669" s="90">
        <f t="shared" si="1235"/>
        <v>0</v>
      </c>
      <c r="AB1669" s="90">
        <f t="shared" si="1235"/>
        <v>0</v>
      </c>
      <c r="AC1669" s="91">
        <f t="shared" si="1235"/>
        <v>0</v>
      </c>
      <c r="AE1669" s="476">
        <f t="shared" si="1214"/>
        <v>0</v>
      </c>
      <c r="AG1669" s="476">
        <f t="shared" si="1215"/>
        <v>0</v>
      </c>
      <c r="AI1669" s="476">
        <f t="shared" si="1216"/>
        <v>0</v>
      </c>
      <c r="AK1669" s="202"/>
    </row>
    <row r="1670" spans="4:37" ht="12.75" customHeight="1" outlineLevel="1">
      <c r="D1670" s="106" t="str">
        <f>'Line Items'!D982</f>
        <v>ME211 - EMU - Class 319 Porterbrook - trailer car</v>
      </c>
      <c r="E1670" s="89"/>
      <c r="F1670" s="107" t="str">
        <f t="shared" si="1212"/>
        <v>£000</v>
      </c>
      <c r="G1670" s="90">
        <f t="shared" ref="G1670:AC1670" si="1236">G38*G1407</f>
        <v>0</v>
      </c>
      <c r="H1670" s="90">
        <f t="shared" si="1236"/>
        <v>0</v>
      </c>
      <c r="I1670" s="90">
        <f t="shared" si="1236"/>
        <v>0</v>
      </c>
      <c r="J1670" s="90">
        <f t="shared" si="1236"/>
        <v>0</v>
      </c>
      <c r="K1670" s="90">
        <f t="shared" si="1236"/>
        <v>0</v>
      </c>
      <c r="L1670" s="90">
        <f t="shared" si="1236"/>
        <v>0</v>
      </c>
      <c r="M1670" s="90">
        <f t="shared" si="1236"/>
        <v>0</v>
      </c>
      <c r="N1670" s="90">
        <f t="shared" si="1236"/>
        <v>0</v>
      </c>
      <c r="O1670" s="90">
        <f t="shared" si="1236"/>
        <v>0</v>
      </c>
      <c r="P1670" s="90">
        <f t="shared" si="1236"/>
        <v>0</v>
      </c>
      <c r="Q1670" s="90">
        <f t="shared" si="1236"/>
        <v>0</v>
      </c>
      <c r="R1670" s="90">
        <f t="shared" si="1236"/>
        <v>0</v>
      </c>
      <c r="S1670" s="90">
        <f t="shared" si="1236"/>
        <v>0</v>
      </c>
      <c r="T1670" s="90">
        <f t="shared" si="1236"/>
        <v>0</v>
      </c>
      <c r="U1670" s="90">
        <f t="shared" si="1236"/>
        <v>0</v>
      </c>
      <c r="V1670" s="90">
        <f t="shared" si="1236"/>
        <v>0</v>
      </c>
      <c r="W1670" s="90">
        <f t="shared" si="1236"/>
        <v>0</v>
      </c>
      <c r="X1670" s="90">
        <f t="shared" si="1236"/>
        <v>0</v>
      </c>
      <c r="Y1670" s="90">
        <f t="shared" si="1236"/>
        <v>0</v>
      </c>
      <c r="Z1670" s="90">
        <f t="shared" si="1236"/>
        <v>0</v>
      </c>
      <c r="AA1670" s="90">
        <f t="shared" si="1236"/>
        <v>0</v>
      </c>
      <c r="AB1670" s="90">
        <f t="shared" si="1236"/>
        <v>0</v>
      </c>
      <c r="AC1670" s="91">
        <f t="shared" si="1236"/>
        <v>0</v>
      </c>
      <c r="AE1670" s="476">
        <f t="shared" si="1214"/>
        <v>0</v>
      </c>
      <c r="AG1670" s="476">
        <f t="shared" si="1215"/>
        <v>0</v>
      </c>
      <c r="AI1670" s="476">
        <f t="shared" si="1216"/>
        <v>0</v>
      </c>
      <c r="AK1670" s="202"/>
    </row>
    <row r="1671" spans="4:37" ht="12.75" customHeight="1" outlineLevel="1">
      <c r="D1671" s="106" t="str">
        <f>'Line Items'!D983</f>
        <v>[Rolling Stock - Vehicles Line 22]</v>
      </c>
      <c r="E1671" s="89"/>
      <c r="F1671" s="107" t="str">
        <f t="shared" si="1212"/>
        <v>£000</v>
      </c>
      <c r="G1671" s="90">
        <f t="shared" ref="G1671:AC1671" si="1237">G39*G1408</f>
        <v>0</v>
      </c>
      <c r="H1671" s="90">
        <f t="shared" si="1237"/>
        <v>0</v>
      </c>
      <c r="I1671" s="90">
        <f t="shared" si="1237"/>
        <v>0</v>
      </c>
      <c r="J1671" s="90">
        <f t="shared" si="1237"/>
        <v>0</v>
      </c>
      <c r="K1671" s="90">
        <f t="shared" si="1237"/>
        <v>0</v>
      </c>
      <c r="L1671" s="90">
        <f t="shared" si="1237"/>
        <v>0</v>
      </c>
      <c r="M1671" s="90">
        <f t="shared" si="1237"/>
        <v>0</v>
      </c>
      <c r="N1671" s="90">
        <f t="shared" si="1237"/>
        <v>0</v>
      </c>
      <c r="O1671" s="90">
        <f t="shared" si="1237"/>
        <v>0</v>
      </c>
      <c r="P1671" s="90">
        <f t="shared" si="1237"/>
        <v>0</v>
      </c>
      <c r="Q1671" s="90">
        <f t="shared" si="1237"/>
        <v>0</v>
      </c>
      <c r="R1671" s="90">
        <f t="shared" si="1237"/>
        <v>0</v>
      </c>
      <c r="S1671" s="90">
        <f t="shared" si="1237"/>
        <v>0</v>
      </c>
      <c r="T1671" s="90">
        <f t="shared" si="1237"/>
        <v>0</v>
      </c>
      <c r="U1671" s="90">
        <f t="shared" si="1237"/>
        <v>0</v>
      </c>
      <c r="V1671" s="90">
        <f t="shared" si="1237"/>
        <v>0</v>
      </c>
      <c r="W1671" s="90">
        <f t="shared" si="1237"/>
        <v>0</v>
      </c>
      <c r="X1671" s="90">
        <f t="shared" si="1237"/>
        <v>0</v>
      </c>
      <c r="Y1671" s="90">
        <f t="shared" si="1237"/>
        <v>0</v>
      </c>
      <c r="Z1671" s="90">
        <f t="shared" si="1237"/>
        <v>0</v>
      </c>
      <c r="AA1671" s="90">
        <f t="shared" si="1237"/>
        <v>0</v>
      </c>
      <c r="AB1671" s="90">
        <f t="shared" si="1237"/>
        <v>0</v>
      </c>
      <c r="AC1671" s="91">
        <f t="shared" si="1237"/>
        <v>0</v>
      </c>
      <c r="AE1671" s="476">
        <f t="shared" si="1214"/>
        <v>0</v>
      </c>
      <c r="AG1671" s="476">
        <f t="shared" si="1215"/>
        <v>0</v>
      </c>
      <c r="AI1671" s="476">
        <f t="shared" si="1216"/>
        <v>0</v>
      </c>
      <c r="AK1671" s="202"/>
    </row>
    <row r="1672" spans="4:37" ht="12.75" customHeight="1" outlineLevel="1">
      <c r="D1672" s="106" t="str">
        <f>'Line Items'!D984</f>
        <v>[Rolling Stock - Vehicles Line 23]</v>
      </c>
      <c r="E1672" s="89"/>
      <c r="F1672" s="107" t="str">
        <f t="shared" si="1212"/>
        <v>£000</v>
      </c>
      <c r="G1672" s="90">
        <f t="shared" ref="G1672:AC1672" si="1238">G40*G1409</f>
        <v>0</v>
      </c>
      <c r="H1672" s="90">
        <f t="shared" si="1238"/>
        <v>0</v>
      </c>
      <c r="I1672" s="90">
        <f t="shared" si="1238"/>
        <v>0</v>
      </c>
      <c r="J1672" s="90">
        <f t="shared" si="1238"/>
        <v>0</v>
      </c>
      <c r="K1672" s="90">
        <f t="shared" si="1238"/>
        <v>0</v>
      </c>
      <c r="L1672" s="90">
        <f t="shared" si="1238"/>
        <v>0</v>
      </c>
      <c r="M1672" s="90">
        <f t="shared" si="1238"/>
        <v>0</v>
      </c>
      <c r="N1672" s="90">
        <f t="shared" si="1238"/>
        <v>0</v>
      </c>
      <c r="O1672" s="90">
        <f t="shared" si="1238"/>
        <v>0</v>
      </c>
      <c r="P1672" s="90">
        <f t="shared" si="1238"/>
        <v>0</v>
      </c>
      <c r="Q1672" s="90">
        <f t="shared" si="1238"/>
        <v>0</v>
      </c>
      <c r="R1672" s="90">
        <f t="shared" si="1238"/>
        <v>0</v>
      </c>
      <c r="S1672" s="90">
        <f t="shared" si="1238"/>
        <v>0</v>
      </c>
      <c r="T1672" s="90">
        <f t="shared" si="1238"/>
        <v>0</v>
      </c>
      <c r="U1672" s="90">
        <f t="shared" si="1238"/>
        <v>0</v>
      </c>
      <c r="V1672" s="90">
        <f t="shared" si="1238"/>
        <v>0</v>
      </c>
      <c r="W1672" s="90">
        <f t="shared" si="1238"/>
        <v>0</v>
      </c>
      <c r="X1672" s="90">
        <f t="shared" si="1238"/>
        <v>0</v>
      </c>
      <c r="Y1672" s="90">
        <f t="shared" si="1238"/>
        <v>0</v>
      </c>
      <c r="Z1672" s="90">
        <f t="shared" si="1238"/>
        <v>0</v>
      </c>
      <c r="AA1672" s="90">
        <f t="shared" si="1238"/>
        <v>0</v>
      </c>
      <c r="AB1672" s="90">
        <f t="shared" si="1238"/>
        <v>0</v>
      </c>
      <c r="AC1672" s="91">
        <f t="shared" si="1238"/>
        <v>0</v>
      </c>
      <c r="AE1672" s="476">
        <f t="shared" si="1214"/>
        <v>0</v>
      </c>
      <c r="AG1672" s="476">
        <f t="shared" si="1215"/>
        <v>0</v>
      </c>
      <c r="AI1672" s="476">
        <f t="shared" si="1216"/>
        <v>0</v>
      </c>
      <c r="AK1672" s="202"/>
    </row>
    <row r="1673" spans="4:37" ht="12.75" customHeight="1" outlineLevel="1">
      <c r="D1673" s="106" t="str">
        <f>'Line Items'!D985</f>
        <v>[Rolling Stock - Vehicles Line 24]</v>
      </c>
      <c r="E1673" s="89"/>
      <c r="F1673" s="107" t="str">
        <f t="shared" si="1212"/>
        <v>£000</v>
      </c>
      <c r="G1673" s="90">
        <f t="shared" ref="G1673:AC1673" si="1239">G41*G1410</f>
        <v>0</v>
      </c>
      <c r="H1673" s="90">
        <f t="shared" si="1239"/>
        <v>0</v>
      </c>
      <c r="I1673" s="90">
        <f t="shared" si="1239"/>
        <v>0</v>
      </c>
      <c r="J1673" s="90">
        <f t="shared" si="1239"/>
        <v>0</v>
      </c>
      <c r="K1673" s="90">
        <f t="shared" si="1239"/>
        <v>0</v>
      </c>
      <c r="L1673" s="90">
        <f t="shared" si="1239"/>
        <v>0</v>
      </c>
      <c r="M1673" s="90">
        <f t="shared" si="1239"/>
        <v>0</v>
      </c>
      <c r="N1673" s="90">
        <f t="shared" si="1239"/>
        <v>0</v>
      </c>
      <c r="O1673" s="90">
        <f t="shared" si="1239"/>
        <v>0</v>
      </c>
      <c r="P1673" s="90">
        <f t="shared" si="1239"/>
        <v>0</v>
      </c>
      <c r="Q1673" s="90">
        <f t="shared" si="1239"/>
        <v>0</v>
      </c>
      <c r="R1673" s="90">
        <f t="shared" si="1239"/>
        <v>0</v>
      </c>
      <c r="S1673" s="90">
        <f t="shared" si="1239"/>
        <v>0</v>
      </c>
      <c r="T1673" s="90">
        <f t="shared" si="1239"/>
        <v>0</v>
      </c>
      <c r="U1673" s="90">
        <f t="shared" si="1239"/>
        <v>0</v>
      </c>
      <c r="V1673" s="90">
        <f t="shared" si="1239"/>
        <v>0</v>
      </c>
      <c r="W1673" s="90">
        <f t="shared" si="1239"/>
        <v>0</v>
      </c>
      <c r="X1673" s="90">
        <f t="shared" si="1239"/>
        <v>0</v>
      </c>
      <c r="Y1673" s="90">
        <f t="shared" si="1239"/>
        <v>0</v>
      </c>
      <c r="Z1673" s="90">
        <f t="shared" si="1239"/>
        <v>0</v>
      </c>
      <c r="AA1673" s="90">
        <f t="shared" si="1239"/>
        <v>0</v>
      </c>
      <c r="AB1673" s="90">
        <f t="shared" si="1239"/>
        <v>0</v>
      </c>
      <c r="AC1673" s="91">
        <f t="shared" si="1239"/>
        <v>0</v>
      </c>
      <c r="AE1673" s="476">
        <f t="shared" si="1214"/>
        <v>0</v>
      </c>
      <c r="AG1673" s="476">
        <f t="shared" si="1215"/>
        <v>0</v>
      </c>
      <c r="AI1673" s="476">
        <f t="shared" si="1216"/>
        <v>0</v>
      </c>
      <c r="AK1673" s="202"/>
    </row>
    <row r="1674" spans="4:37" ht="12.75" customHeight="1" outlineLevel="1">
      <c r="D1674" s="106" t="str">
        <f>'Line Items'!D986</f>
        <v>[Rolling Stock - Vehicles Line 25]</v>
      </c>
      <c r="E1674" s="89"/>
      <c r="F1674" s="107" t="str">
        <f t="shared" si="1212"/>
        <v>£000</v>
      </c>
      <c r="G1674" s="90">
        <f t="shared" ref="G1674:AC1674" si="1240">G42*G1411</f>
        <v>0</v>
      </c>
      <c r="H1674" s="90">
        <f t="shared" si="1240"/>
        <v>0</v>
      </c>
      <c r="I1674" s="90">
        <f t="shared" si="1240"/>
        <v>0</v>
      </c>
      <c r="J1674" s="90">
        <f t="shared" si="1240"/>
        <v>0</v>
      </c>
      <c r="K1674" s="90">
        <f t="shared" si="1240"/>
        <v>0</v>
      </c>
      <c r="L1674" s="90">
        <f t="shared" si="1240"/>
        <v>0</v>
      </c>
      <c r="M1674" s="90">
        <f t="shared" si="1240"/>
        <v>0</v>
      </c>
      <c r="N1674" s="90">
        <f t="shared" si="1240"/>
        <v>0</v>
      </c>
      <c r="O1674" s="90">
        <f t="shared" si="1240"/>
        <v>0</v>
      </c>
      <c r="P1674" s="90">
        <f t="shared" si="1240"/>
        <v>0</v>
      </c>
      <c r="Q1674" s="90">
        <f t="shared" si="1240"/>
        <v>0</v>
      </c>
      <c r="R1674" s="90">
        <f t="shared" si="1240"/>
        <v>0</v>
      </c>
      <c r="S1674" s="90">
        <f t="shared" si="1240"/>
        <v>0</v>
      </c>
      <c r="T1674" s="90">
        <f t="shared" si="1240"/>
        <v>0</v>
      </c>
      <c r="U1674" s="90">
        <f t="shared" si="1240"/>
        <v>0</v>
      </c>
      <c r="V1674" s="90">
        <f t="shared" si="1240"/>
        <v>0</v>
      </c>
      <c r="W1674" s="90">
        <f t="shared" si="1240"/>
        <v>0</v>
      </c>
      <c r="X1674" s="90">
        <f t="shared" si="1240"/>
        <v>0</v>
      </c>
      <c r="Y1674" s="90">
        <f t="shared" si="1240"/>
        <v>0</v>
      </c>
      <c r="Z1674" s="90">
        <f t="shared" si="1240"/>
        <v>0</v>
      </c>
      <c r="AA1674" s="90">
        <f t="shared" si="1240"/>
        <v>0</v>
      </c>
      <c r="AB1674" s="90">
        <f t="shared" si="1240"/>
        <v>0</v>
      </c>
      <c r="AC1674" s="91">
        <f t="shared" si="1240"/>
        <v>0</v>
      </c>
      <c r="AE1674" s="476">
        <f t="shared" si="1214"/>
        <v>0</v>
      </c>
      <c r="AG1674" s="476">
        <f t="shared" si="1215"/>
        <v>0</v>
      </c>
      <c r="AI1674" s="476">
        <f t="shared" si="1216"/>
        <v>0</v>
      </c>
      <c r="AK1674" s="202"/>
    </row>
    <row r="1675" spans="4:37" ht="12.75" customHeight="1" outlineLevel="1">
      <c r="D1675" s="106" t="str">
        <f>'Line Items'!D987</f>
        <v>[Rolling Stock - Vehicles Line 26]</v>
      </c>
      <c r="E1675" s="89"/>
      <c r="F1675" s="107" t="str">
        <f t="shared" si="1212"/>
        <v>£000</v>
      </c>
      <c r="G1675" s="90">
        <f t="shared" ref="G1675:AC1675" si="1241">G43*G1412</f>
        <v>0</v>
      </c>
      <c r="H1675" s="90">
        <f t="shared" si="1241"/>
        <v>0</v>
      </c>
      <c r="I1675" s="90">
        <f t="shared" si="1241"/>
        <v>0</v>
      </c>
      <c r="J1675" s="90">
        <f t="shared" si="1241"/>
        <v>0</v>
      </c>
      <c r="K1675" s="90">
        <f t="shared" si="1241"/>
        <v>0</v>
      </c>
      <c r="L1675" s="90">
        <f t="shared" si="1241"/>
        <v>0</v>
      </c>
      <c r="M1675" s="90">
        <f t="shared" si="1241"/>
        <v>0</v>
      </c>
      <c r="N1675" s="90">
        <f t="shared" si="1241"/>
        <v>0</v>
      </c>
      <c r="O1675" s="90">
        <f t="shared" si="1241"/>
        <v>0</v>
      </c>
      <c r="P1675" s="90">
        <f t="shared" si="1241"/>
        <v>0</v>
      </c>
      <c r="Q1675" s="90">
        <f t="shared" si="1241"/>
        <v>0</v>
      </c>
      <c r="R1675" s="90">
        <f t="shared" si="1241"/>
        <v>0</v>
      </c>
      <c r="S1675" s="90">
        <f t="shared" si="1241"/>
        <v>0</v>
      </c>
      <c r="T1675" s="90">
        <f t="shared" si="1241"/>
        <v>0</v>
      </c>
      <c r="U1675" s="90">
        <f t="shared" si="1241"/>
        <v>0</v>
      </c>
      <c r="V1675" s="90">
        <f t="shared" si="1241"/>
        <v>0</v>
      </c>
      <c r="W1675" s="90">
        <f t="shared" si="1241"/>
        <v>0</v>
      </c>
      <c r="X1675" s="90">
        <f t="shared" si="1241"/>
        <v>0</v>
      </c>
      <c r="Y1675" s="90">
        <f t="shared" si="1241"/>
        <v>0</v>
      </c>
      <c r="Z1675" s="90">
        <f t="shared" si="1241"/>
        <v>0</v>
      </c>
      <c r="AA1675" s="90">
        <f t="shared" si="1241"/>
        <v>0</v>
      </c>
      <c r="AB1675" s="90">
        <f t="shared" si="1241"/>
        <v>0</v>
      </c>
      <c r="AC1675" s="91">
        <f t="shared" si="1241"/>
        <v>0</v>
      </c>
      <c r="AE1675" s="476">
        <f t="shared" si="1214"/>
        <v>0</v>
      </c>
      <c r="AG1675" s="476">
        <f t="shared" si="1215"/>
        <v>0</v>
      </c>
      <c r="AI1675" s="476">
        <f t="shared" si="1216"/>
        <v>0</v>
      </c>
      <c r="AK1675" s="202"/>
    </row>
    <row r="1676" spans="4:37" ht="12.75" customHeight="1" outlineLevel="1">
      <c r="D1676" s="106" t="str">
        <f>'Line Items'!D988</f>
        <v>[Rolling Stock - Vehicles Line 27]</v>
      </c>
      <c r="E1676" s="89"/>
      <c r="F1676" s="107" t="str">
        <f t="shared" si="1212"/>
        <v>£000</v>
      </c>
      <c r="G1676" s="90">
        <f t="shared" ref="G1676:AC1676" si="1242">G44*G1413</f>
        <v>0</v>
      </c>
      <c r="H1676" s="90">
        <f t="shared" si="1242"/>
        <v>0</v>
      </c>
      <c r="I1676" s="90">
        <f t="shared" si="1242"/>
        <v>0</v>
      </c>
      <c r="J1676" s="90">
        <f t="shared" si="1242"/>
        <v>0</v>
      </c>
      <c r="K1676" s="90">
        <f t="shared" si="1242"/>
        <v>0</v>
      </c>
      <c r="L1676" s="90">
        <f t="shared" si="1242"/>
        <v>0</v>
      </c>
      <c r="M1676" s="90">
        <f t="shared" si="1242"/>
        <v>0</v>
      </c>
      <c r="N1676" s="90">
        <f t="shared" si="1242"/>
        <v>0</v>
      </c>
      <c r="O1676" s="90">
        <f t="shared" si="1242"/>
        <v>0</v>
      </c>
      <c r="P1676" s="90">
        <f t="shared" si="1242"/>
        <v>0</v>
      </c>
      <c r="Q1676" s="90">
        <f t="shared" si="1242"/>
        <v>0</v>
      </c>
      <c r="R1676" s="90">
        <f t="shared" si="1242"/>
        <v>0</v>
      </c>
      <c r="S1676" s="90">
        <f t="shared" si="1242"/>
        <v>0</v>
      </c>
      <c r="T1676" s="90">
        <f t="shared" si="1242"/>
        <v>0</v>
      </c>
      <c r="U1676" s="90">
        <f t="shared" si="1242"/>
        <v>0</v>
      </c>
      <c r="V1676" s="90">
        <f t="shared" si="1242"/>
        <v>0</v>
      </c>
      <c r="W1676" s="90">
        <f t="shared" si="1242"/>
        <v>0</v>
      </c>
      <c r="X1676" s="90">
        <f t="shared" si="1242"/>
        <v>0</v>
      </c>
      <c r="Y1676" s="90">
        <f t="shared" si="1242"/>
        <v>0</v>
      </c>
      <c r="Z1676" s="90">
        <f t="shared" si="1242"/>
        <v>0</v>
      </c>
      <c r="AA1676" s="90">
        <f t="shared" si="1242"/>
        <v>0</v>
      </c>
      <c r="AB1676" s="90">
        <f t="shared" si="1242"/>
        <v>0</v>
      </c>
      <c r="AC1676" s="91">
        <f t="shared" si="1242"/>
        <v>0</v>
      </c>
      <c r="AE1676" s="476">
        <f t="shared" si="1214"/>
        <v>0</v>
      </c>
      <c r="AG1676" s="476">
        <f t="shared" si="1215"/>
        <v>0</v>
      </c>
      <c r="AI1676" s="476">
        <f t="shared" si="1216"/>
        <v>0</v>
      </c>
      <c r="AK1676" s="202"/>
    </row>
    <row r="1677" spans="4:37" ht="12.75" customHeight="1" outlineLevel="1">
      <c r="D1677" s="106" t="str">
        <f>'Line Items'!D989</f>
        <v>[Rolling Stock - Vehicles Line 28]</v>
      </c>
      <c r="E1677" s="89"/>
      <c r="F1677" s="107" t="str">
        <f t="shared" si="1212"/>
        <v>£000</v>
      </c>
      <c r="G1677" s="90">
        <f t="shared" ref="G1677:AC1677" si="1243">G45*G1414</f>
        <v>0</v>
      </c>
      <c r="H1677" s="90">
        <f t="shared" si="1243"/>
        <v>0</v>
      </c>
      <c r="I1677" s="90">
        <f t="shared" si="1243"/>
        <v>0</v>
      </c>
      <c r="J1677" s="90">
        <f t="shared" si="1243"/>
        <v>0</v>
      </c>
      <c r="K1677" s="90">
        <f t="shared" si="1243"/>
        <v>0</v>
      </c>
      <c r="L1677" s="90">
        <f t="shared" si="1243"/>
        <v>0</v>
      </c>
      <c r="M1677" s="90">
        <f t="shared" si="1243"/>
        <v>0</v>
      </c>
      <c r="N1677" s="90">
        <f t="shared" si="1243"/>
        <v>0</v>
      </c>
      <c r="O1677" s="90">
        <f t="shared" si="1243"/>
        <v>0</v>
      </c>
      <c r="P1677" s="90">
        <f t="shared" si="1243"/>
        <v>0</v>
      </c>
      <c r="Q1677" s="90">
        <f t="shared" si="1243"/>
        <v>0</v>
      </c>
      <c r="R1677" s="90">
        <f t="shared" si="1243"/>
        <v>0</v>
      </c>
      <c r="S1677" s="90">
        <f t="shared" si="1243"/>
        <v>0</v>
      </c>
      <c r="T1677" s="90">
        <f t="shared" si="1243"/>
        <v>0</v>
      </c>
      <c r="U1677" s="90">
        <f t="shared" si="1243"/>
        <v>0</v>
      </c>
      <c r="V1677" s="90">
        <f t="shared" si="1243"/>
        <v>0</v>
      </c>
      <c r="W1677" s="90">
        <f t="shared" si="1243"/>
        <v>0</v>
      </c>
      <c r="X1677" s="90">
        <f t="shared" si="1243"/>
        <v>0</v>
      </c>
      <c r="Y1677" s="90">
        <f t="shared" si="1243"/>
        <v>0</v>
      </c>
      <c r="Z1677" s="90">
        <f t="shared" si="1243"/>
        <v>0</v>
      </c>
      <c r="AA1677" s="90">
        <f t="shared" si="1243"/>
        <v>0</v>
      </c>
      <c r="AB1677" s="90">
        <f t="shared" si="1243"/>
        <v>0</v>
      </c>
      <c r="AC1677" s="91">
        <f t="shared" si="1243"/>
        <v>0</v>
      </c>
      <c r="AE1677" s="476">
        <f t="shared" si="1214"/>
        <v>0</v>
      </c>
      <c r="AG1677" s="476">
        <f t="shared" si="1215"/>
        <v>0</v>
      </c>
      <c r="AI1677" s="476">
        <f t="shared" si="1216"/>
        <v>0</v>
      </c>
      <c r="AK1677" s="202"/>
    </row>
    <row r="1678" spans="4:37" ht="12.75" customHeight="1" outlineLevel="1">
      <c r="D1678" s="106" t="str">
        <f>'Line Items'!D990</f>
        <v>[Rolling Stock - Vehicles Line 29]</v>
      </c>
      <c r="E1678" s="89"/>
      <c r="F1678" s="107" t="str">
        <f t="shared" si="1212"/>
        <v>£000</v>
      </c>
      <c r="G1678" s="90">
        <f t="shared" ref="G1678:AC1678" si="1244">G46*G1415</f>
        <v>0</v>
      </c>
      <c r="H1678" s="90">
        <f t="shared" si="1244"/>
        <v>0</v>
      </c>
      <c r="I1678" s="90">
        <f t="shared" si="1244"/>
        <v>0</v>
      </c>
      <c r="J1678" s="90">
        <f t="shared" si="1244"/>
        <v>0</v>
      </c>
      <c r="K1678" s="90">
        <f t="shared" si="1244"/>
        <v>0</v>
      </c>
      <c r="L1678" s="90">
        <f t="shared" si="1244"/>
        <v>0</v>
      </c>
      <c r="M1678" s="90">
        <f t="shared" si="1244"/>
        <v>0</v>
      </c>
      <c r="N1678" s="90">
        <f t="shared" si="1244"/>
        <v>0</v>
      </c>
      <c r="O1678" s="90">
        <f t="shared" si="1244"/>
        <v>0</v>
      </c>
      <c r="P1678" s="90">
        <f t="shared" si="1244"/>
        <v>0</v>
      </c>
      <c r="Q1678" s="90">
        <f t="shared" si="1244"/>
        <v>0</v>
      </c>
      <c r="R1678" s="90">
        <f t="shared" si="1244"/>
        <v>0</v>
      </c>
      <c r="S1678" s="90">
        <f t="shared" si="1244"/>
        <v>0</v>
      </c>
      <c r="T1678" s="90">
        <f t="shared" si="1244"/>
        <v>0</v>
      </c>
      <c r="U1678" s="90">
        <f t="shared" si="1244"/>
        <v>0</v>
      </c>
      <c r="V1678" s="90">
        <f t="shared" si="1244"/>
        <v>0</v>
      </c>
      <c r="W1678" s="90">
        <f t="shared" si="1244"/>
        <v>0</v>
      </c>
      <c r="X1678" s="90">
        <f t="shared" si="1244"/>
        <v>0</v>
      </c>
      <c r="Y1678" s="90">
        <f t="shared" si="1244"/>
        <v>0</v>
      </c>
      <c r="Z1678" s="90">
        <f t="shared" si="1244"/>
        <v>0</v>
      </c>
      <c r="AA1678" s="90">
        <f t="shared" si="1244"/>
        <v>0</v>
      </c>
      <c r="AB1678" s="90">
        <f t="shared" si="1244"/>
        <v>0</v>
      </c>
      <c r="AC1678" s="91">
        <f t="shared" si="1244"/>
        <v>0</v>
      </c>
      <c r="AE1678" s="476">
        <f t="shared" si="1214"/>
        <v>0</v>
      </c>
      <c r="AG1678" s="476">
        <f t="shared" si="1215"/>
        <v>0</v>
      </c>
      <c r="AI1678" s="476">
        <f t="shared" si="1216"/>
        <v>0</v>
      </c>
      <c r="AK1678" s="202"/>
    </row>
    <row r="1679" spans="4:37" ht="12.75" customHeight="1" outlineLevel="1">
      <c r="D1679" s="106" t="str">
        <f>'Line Items'!D991</f>
        <v>[Rolling Stock - Vehicles Line 30]</v>
      </c>
      <c r="E1679" s="89"/>
      <c r="F1679" s="107" t="str">
        <f t="shared" si="1212"/>
        <v>£000</v>
      </c>
      <c r="G1679" s="90">
        <f t="shared" ref="G1679:AC1679" si="1245">G47*G1416</f>
        <v>0</v>
      </c>
      <c r="H1679" s="90">
        <f t="shared" si="1245"/>
        <v>0</v>
      </c>
      <c r="I1679" s="90">
        <f t="shared" si="1245"/>
        <v>0</v>
      </c>
      <c r="J1679" s="90">
        <f t="shared" si="1245"/>
        <v>0</v>
      </c>
      <c r="K1679" s="90">
        <f t="shared" si="1245"/>
        <v>0</v>
      </c>
      <c r="L1679" s="90">
        <f t="shared" si="1245"/>
        <v>0</v>
      </c>
      <c r="M1679" s="90">
        <f t="shared" si="1245"/>
        <v>0</v>
      </c>
      <c r="N1679" s="90">
        <f t="shared" si="1245"/>
        <v>0</v>
      </c>
      <c r="O1679" s="90">
        <f t="shared" si="1245"/>
        <v>0</v>
      </c>
      <c r="P1679" s="90">
        <f t="shared" si="1245"/>
        <v>0</v>
      </c>
      <c r="Q1679" s="90">
        <f t="shared" si="1245"/>
        <v>0</v>
      </c>
      <c r="R1679" s="90">
        <f t="shared" si="1245"/>
        <v>0</v>
      </c>
      <c r="S1679" s="90">
        <f t="shared" si="1245"/>
        <v>0</v>
      </c>
      <c r="T1679" s="90">
        <f t="shared" si="1245"/>
        <v>0</v>
      </c>
      <c r="U1679" s="90">
        <f t="shared" si="1245"/>
        <v>0</v>
      </c>
      <c r="V1679" s="90">
        <f t="shared" si="1245"/>
        <v>0</v>
      </c>
      <c r="W1679" s="90">
        <f t="shared" si="1245"/>
        <v>0</v>
      </c>
      <c r="X1679" s="90">
        <f t="shared" si="1245"/>
        <v>0</v>
      </c>
      <c r="Y1679" s="90">
        <f t="shared" si="1245"/>
        <v>0</v>
      </c>
      <c r="Z1679" s="90">
        <f t="shared" si="1245"/>
        <v>0</v>
      </c>
      <c r="AA1679" s="90">
        <f t="shared" si="1245"/>
        <v>0</v>
      </c>
      <c r="AB1679" s="90">
        <f t="shared" si="1245"/>
        <v>0</v>
      </c>
      <c r="AC1679" s="91">
        <f t="shared" si="1245"/>
        <v>0</v>
      </c>
      <c r="AE1679" s="476">
        <f t="shared" si="1214"/>
        <v>0</v>
      </c>
      <c r="AG1679" s="476">
        <f t="shared" si="1215"/>
        <v>0</v>
      </c>
      <c r="AI1679" s="476">
        <f t="shared" si="1216"/>
        <v>0</v>
      </c>
      <c r="AK1679" s="202"/>
    </row>
    <row r="1680" spans="4:37" ht="12.75" customHeight="1" outlineLevel="1">
      <c r="D1680" s="106" t="str">
        <f>'Line Items'!D992</f>
        <v>[Rolling Stock - Vehicles Line 31]</v>
      </c>
      <c r="E1680" s="89"/>
      <c r="F1680" s="107" t="str">
        <f t="shared" si="1212"/>
        <v>£000</v>
      </c>
      <c r="G1680" s="90">
        <f t="shared" ref="G1680:AC1680" si="1246">G48*G1417</f>
        <v>0</v>
      </c>
      <c r="H1680" s="90">
        <f t="shared" si="1246"/>
        <v>0</v>
      </c>
      <c r="I1680" s="90">
        <f t="shared" si="1246"/>
        <v>0</v>
      </c>
      <c r="J1680" s="90">
        <f t="shared" si="1246"/>
        <v>0</v>
      </c>
      <c r="K1680" s="90">
        <f t="shared" si="1246"/>
        <v>0</v>
      </c>
      <c r="L1680" s="90">
        <f t="shared" si="1246"/>
        <v>0</v>
      </c>
      <c r="M1680" s="90">
        <f t="shared" si="1246"/>
        <v>0</v>
      </c>
      <c r="N1680" s="90">
        <f t="shared" si="1246"/>
        <v>0</v>
      </c>
      <c r="O1680" s="90">
        <f t="shared" si="1246"/>
        <v>0</v>
      </c>
      <c r="P1680" s="90">
        <f t="shared" si="1246"/>
        <v>0</v>
      </c>
      <c r="Q1680" s="90">
        <f t="shared" si="1246"/>
        <v>0</v>
      </c>
      <c r="R1680" s="90">
        <f t="shared" si="1246"/>
        <v>0</v>
      </c>
      <c r="S1680" s="90">
        <f t="shared" si="1246"/>
        <v>0</v>
      </c>
      <c r="T1680" s="90">
        <f t="shared" si="1246"/>
        <v>0</v>
      </c>
      <c r="U1680" s="90">
        <f t="shared" si="1246"/>
        <v>0</v>
      </c>
      <c r="V1680" s="90">
        <f t="shared" si="1246"/>
        <v>0</v>
      </c>
      <c r="W1680" s="90">
        <f t="shared" si="1246"/>
        <v>0</v>
      </c>
      <c r="X1680" s="90">
        <f t="shared" si="1246"/>
        <v>0</v>
      </c>
      <c r="Y1680" s="90">
        <f t="shared" si="1246"/>
        <v>0</v>
      </c>
      <c r="Z1680" s="90">
        <f t="shared" si="1246"/>
        <v>0</v>
      </c>
      <c r="AA1680" s="90">
        <f t="shared" si="1246"/>
        <v>0</v>
      </c>
      <c r="AB1680" s="90">
        <f t="shared" si="1246"/>
        <v>0</v>
      </c>
      <c r="AC1680" s="91">
        <f t="shared" si="1246"/>
        <v>0</v>
      </c>
      <c r="AE1680" s="476">
        <f t="shared" si="1214"/>
        <v>0</v>
      </c>
      <c r="AG1680" s="476">
        <f t="shared" si="1215"/>
        <v>0</v>
      </c>
      <c r="AI1680" s="476">
        <f t="shared" si="1216"/>
        <v>0</v>
      </c>
      <c r="AK1680" s="202"/>
    </row>
    <row r="1681" spans="4:37" ht="12.75" customHeight="1" outlineLevel="1">
      <c r="D1681" s="106" t="str">
        <f>'Line Items'!D993</f>
        <v>[Rolling Stock - Vehicles Line 32]</v>
      </c>
      <c r="E1681" s="89"/>
      <c r="F1681" s="107" t="str">
        <f t="shared" si="1212"/>
        <v>£000</v>
      </c>
      <c r="G1681" s="90">
        <f t="shared" ref="G1681:AC1681" si="1247">G49*G1418</f>
        <v>0</v>
      </c>
      <c r="H1681" s="90">
        <f t="shared" si="1247"/>
        <v>0</v>
      </c>
      <c r="I1681" s="90">
        <f t="shared" si="1247"/>
        <v>0</v>
      </c>
      <c r="J1681" s="90">
        <f t="shared" si="1247"/>
        <v>0</v>
      </c>
      <c r="K1681" s="90">
        <f t="shared" si="1247"/>
        <v>0</v>
      </c>
      <c r="L1681" s="90">
        <f t="shared" si="1247"/>
        <v>0</v>
      </c>
      <c r="M1681" s="90">
        <f t="shared" si="1247"/>
        <v>0</v>
      </c>
      <c r="N1681" s="90">
        <f t="shared" si="1247"/>
        <v>0</v>
      </c>
      <c r="O1681" s="90">
        <f t="shared" si="1247"/>
        <v>0</v>
      </c>
      <c r="P1681" s="90">
        <f t="shared" si="1247"/>
        <v>0</v>
      </c>
      <c r="Q1681" s="90">
        <f t="shared" si="1247"/>
        <v>0</v>
      </c>
      <c r="R1681" s="90">
        <f t="shared" si="1247"/>
        <v>0</v>
      </c>
      <c r="S1681" s="90">
        <f t="shared" si="1247"/>
        <v>0</v>
      </c>
      <c r="T1681" s="90">
        <f t="shared" si="1247"/>
        <v>0</v>
      </c>
      <c r="U1681" s="90">
        <f t="shared" si="1247"/>
        <v>0</v>
      </c>
      <c r="V1681" s="90">
        <f t="shared" si="1247"/>
        <v>0</v>
      </c>
      <c r="W1681" s="90">
        <f t="shared" si="1247"/>
        <v>0</v>
      </c>
      <c r="X1681" s="90">
        <f t="shared" si="1247"/>
        <v>0</v>
      </c>
      <c r="Y1681" s="90">
        <f t="shared" si="1247"/>
        <v>0</v>
      </c>
      <c r="Z1681" s="90">
        <f t="shared" si="1247"/>
        <v>0</v>
      </c>
      <c r="AA1681" s="90">
        <f t="shared" si="1247"/>
        <v>0</v>
      </c>
      <c r="AB1681" s="90">
        <f t="shared" si="1247"/>
        <v>0</v>
      </c>
      <c r="AC1681" s="91">
        <f t="shared" si="1247"/>
        <v>0</v>
      </c>
      <c r="AE1681" s="476">
        <f t="shared" si="1214"/>
        <v>0</v>
      </c>
      <c r="AG1681" s="476">
        <f t="shared" si="1215"/>
        <v>0</v>
      </c>
      <c r="AI1681" s="476">
        <f t="shared" si="1216"/>
        <v>0</v>
      </c>
      <c r="AK1681" s="202"/>
    </row>
    <row r="1682" spans="4:37" ht="12.75" customHeight="1" outlineLevel="1">
      <c r="D1682" s="106" t="str">
        <f>'Line Items'!D994</f>
        <v>[Rolling Stock - Vehicles Line 33]</v>
      </c>
      <c r="E1682" s="89"/>
      <c r="F1682" s="107" t="str">
        <f t="shared" ref="F1682:F1708" si="1248">F1617</f>
        <v>£000</v>
      </c>
      <c r="G1682" s="90">
        <f t="shared" ref="G1682:AC1682" si="1249">G50*G1419</f>
        <v>0</v>
      </c>
      <c r="H1682" s="90">
        <f t="shared" si="1249"/>
        <v>0</v>
      </c>
      <c r="I1682" s="90">
        <f t="shared" si="1249"/>
        <v>0</v>
      </c>
      <c r="J1682" s="90">
        <f t="shared" si="1249"/>
        <v>0</v>
      </c>
      <c r="K1682" s="90">
        <f t="shared" si="1249"/>
        <v>0</v>
      </c>
      <c r="L1682" s="90">
        <f t="shared" si="1249"/>
        <v>0</v>
      </c>
      <c r="M1682" s="90">
        <f t="shared" si="1249"/>
        <v>0</v>
      </c>
      <c r="N1682" s="90">
        <f t="shared" si="1249"/>
        <v>0</v>
      </c>
      <c r="O1682" s="90">
        <f t="shared" si="1249"/>
        <v>0</v>
      </c>
      <c r="P1682" s="90">
        <f t="shared" si="1249"/>
        <v>0</v>
      </c>
      <c r="Q1682" s="90">
        <f t="shared" si="1249"/>
        <v>0</v>
      </c>
      <c r="R1682" s="90">
        <f t="shared" si="1249"/>
        <v>0</v>
      </c>
      <c r="S1682" s="90">
        <f t="shared" si="1249"/>
        <v>0</v>
      </c>
      <c r="T1682" s="90">
        <f t="shared" si="1249"/>
        <v>0</v>
      </c>
      <c r="U1682" s="90">
        <f t="shared" si="1249"/>
        <v>0</v>
      </c>
      <c r="V1682" s="90">
        <f t="shared" si="1249"/>
        <v>0</v>
      </c>
      <c r="W1682" s="90">
        <f t="shared" si="1249"/>
        <v>0</v>
      </c>
      <c r="X1682" s="90">
        <f t="shared" si="1249"/>
        <v>0</v>
      </c>
      <c r="Y1682" s="90">
        <f t="shared" si="1249"/>
        <v>0</v>
      </c>
      <c r="Z1682" s="90">
        <f t="shared" si="1249"/>
        <v>0</v>
      </c>
      <c r="AA1682" s="90">
        <f t="shared" si="1249"/>
        <v>0</v>
      </c>
      <c r="AB1682" s="90">
        <f t="shared" si="1249"/>
        <v>0</v>
      </c>
      <c r="AC1682" s="91">
        <f t="shared" si="1249"/>
        <v>0</v>
      </c>
      <c r="AE1682" s="476">
        <f t="shared" ref="AE1682:AE1709" si="1250">AE50*AE1419</f>
        <v>0</v>
      </c>
      <c r="AG1682" s="476">
        <f t="shared" ref="AG1682:AG1709" si="1251">AG50*AG1419</f>
        <v>0</v>
      </c>
      <c r="AI1682" s="476">
        <f t="shared" ref="AI1682:AI1709" si="1252">AI50*AI1419</f>
        <v>0</v>
      </c>
      <c r="AK1682" s="202"/>
    </row>
    <row r="1683" spans="4:37" ht="12.75" customHeight="1" outlineLevel="1">
      <c r="D1683" s="106" t="str">
        <f>'Line Items'!D995</f>
        <v>[Rolling Stock - Vehicles Line 34]</v>
      </c>
      <c r="E1683" s="89"/>
      <c r="F1683" s="107" t="str">
        <f t="shared" si="1248"/>
        <v>£000</v>
      </c>
      <c r="G1683" s="90">
        <f t="shared" ref="G1683:AC1683" si="1253">G51*G1420</f>
        <v>0</v>
      </c>
      <c r="H1683" s="90">
        <f t="shared" si="1253"/>
        <v>0</v>
      </c>
      <c r="I1683" s="90">
        <f t="shared" si="1253"/>
        <v>0</v>
      </c>
      <c r="J1683" s="90">
        <f t="shared" si="1253"/>
        <v>0</v>
      </c>
      <c r="K1683" s="90">
        <f t="shared" si="1253"/>
        <v>0</v>
      </c>
      <c r="L1683" s="90">
        <f t="shared" si="1253"/>
        <v>0</v>
      </c>
      <c r="M1683" s="90">
        <f t="shared" si="1253"/>
        <v>0</v>
      </c>
      <c r="N1683" s="90">
        <f t="shared" si="1253"/>
        <v>0</v>
      </c>
      <c r="O1683" s="90">
        <f t="shared" si="1253"/>
        <v>0</v>
      </c>
      <c r="P1683" s="90">
        <f t="shared" si="1253"/>
        <v>0</v>
      </c>
      <c r="Q1683" s="90">
        <f t="shared" si="1253"/>
        <v>0</v>
      </c>
      <c r="R1683" s="90">
        <f t="shared" si="1253"/>
        <v>0</v>
      </c>
      <c r="S1683" s="90">
        <f t="shared" si="1253"/>
        <v>0</v>
      </c>
      <c r="T1683" s="90">
        <f t="shared" si="1253"/>
        <v>0</v>
      </c>
      <c r="U1683" s="90">
        <f t="shared" si="1253"/>
        <v>0</v>
      </c>
      <c r="V1683" s="90">
        <f t="shared" si="1253"/>
        <v>0</v>
      </c>
      <c r="W1683" s="90">
        <f t="shared" si="1253"/>
        <v>0</v>
      </c>
      <c r="X1683" s="90">
        <f t="shared" si="1253"/>
        <v>0</v>
      </c>
      <c r="Y1683" s="90">
        <f t="shared" si="1253"/>
        <v>0</v>
      </c>
      <c r="Z1683" s="90">
        <f t="shared" si="1253"/>
        <v>0</v>
      </c>
      <c r="AA1683" s="90">
        <f t="shared" si="1253"/>
        <v>0</v>
      </c>
      <c r="AB1683" s="90">
        <f t="shared" si="1253"/>
        <v>0</v>
      </c>
      <c r="AC1683" s="91">
        <f t="shared" si="1253"/>
        <v>0</v>
      </c>
      <c r="AE1683" s="476">
        <f t="shared" si="1250"/>
        <v>0</v>
      </c>
      <c r="AG1683" s="476">
        <f t="shared" si="1251"/>
        <v>0</v>
      </c>
      <c r="AI1683" s="476">
        <f t="shared" si="1252"/>
        <v>0</v>
      </c>
      <c r="AK1683" s="202"/>
    </row>
    <row r="1684" spans="4:37" ht="12.75" customHeight="1" outlineLevel="1">
      <c r="D1684" s="106" t="str">
        <f>'Line Items'!D996</f>
        <v>[Rolling Stock - Vehicles Line 35]</v>
      </c>
      <c r="E1684" s="89"/>
      <c r="F1684" s="107" t="str">
        <f t="shared" si="1248"/>
        <v>£000</v>
      </c>
      <c r="G1684" s="90">
        <f t="shared" ref="G1684:AC1684" si="1254">G52*G1421</f>
        <v>0</v>
      </c>
      <c r="H1684" s="90">
        <f t="shared" si="1254"/>
        <v>0</v>
      </c>
      <c r="I1684" s="90">
        <f t="shared" si="1254"/>
        <v>0</v>
      </c>
      <c r="J1684" s="90">
        <f t="shared" si="1254"/>
        <v>0</v>
      </c>
      <c r="K1684" s="90">
        <f t="shared" si="1254"/>
        <v>0</v>
      </c>
      <c r="L1684" s="90">
        <f t="shared" si="1254"/>
        <v>0</v>
      </c>
      <c r="M1684" s="90">
        <f t="shared" si="1254"/>
        <v>0</v>
      </c>
      <c r="N1684" s="90">
        <f t="shared" si="1254"/>
        <v>0</v>
      </c>
      <c r="O1684" s="90">
        <f t="shared" si="1254"/>
        <v>0</v>
      </c>
      <c r="P1684" s="90">
        <f t="shared" si="1254"/>
        <v>0</v>
      </c>
      <c r="Q1684" s="90">
        <f t="shared" si="1254"/>
        <v>0</v>
      </c>
      <c r="R1684" s="90">
        <f t="shared" si="1254"/>
        <v>0</v>
      </c>
      <c r="S1684" s="90">
        <f t="shared" si="1254"/>
        <v>0</v>
      </c>
      <c r="T1684" s="90">
        <f t="shared" si="1254"/>
        <v>0</v>
      </c>
      <c r="U1684" s="90">
        <f t="shared" si="1254"/>
        <v>0</v>
      </c>
      <c r="V1684" s="90">
        <f t="shared" si="1254"/>
        <v>0</v>
      </c>
      <c r="W1684" s="90">
        <f t="shared" si="1254"/>
        <v>0</v>
      </c>
      <c r="X1684" s="90">
        <f t="shared" si="1254"/>
        <v>0</v>
      </c>
      <c r="Y1684" s="90">
        <f t="shared" si="1254"/>
        <v>0</v>
      </c>
      <c r="Z1684" s="90">
        <f t="shared" si="1254"/>
        <v>0</v>
      </c>
      <c r="AA1684" s="90">
        <f t="shared" si="1254"/>
        <v>0</v>
      </c>
      <c r="AB1684" s="90">
        <f t="shared" si="1254"/>
        <v>0</v>
      </c>
      <c r="AC1684" s="91">
        <f t="shared" si="1254"/>
        <v>0</v>
      </c>
      <c r="AE1684" s="476">
        <f t="shared" si="1250"/>
        <v>0</v>
      </c>
      <c r="AG1684" s="476">
        <f t="shared" si="1251"/>
        <v>0</v>
      </c>
      <c r="AI1684" s="476">
        <f t="shared" si="1252"/>
        <v>0</v>
      </c>
      <c r="AK1684" s="202"/>
    </row>
    <row r="1685" spans="4:37" ht="12.75" customHeight="1" outlineLevel="1">
      <c r="D1685" s="106" t="str">
        <f>'Line Items'!D997</f>
        <v>[Rolling Stock - Vehicles Line 36]</v>
      </c>
      <c r="E1685" s="89"/>
      <c r="F1685" s="107" t="str">
        <f t="shared" si="1248"/>
        <v>£000</v>
      </c>
      <c r="G1685" s="90">
        <f t="shared" ref="G1685:AC1685" si="1255">G53*G1422</f>
        <v>0</v>
      </c>
      <c r="H1685" s="90">
        <f t="shared" si="1255"/>
        <v>0</v>
      </c>
      <c r="I1685" s="90">
        <f t="shared" si="1255"/>
        <v>0</v>
      </c>
      <c r="J1685" s="90">
        <f t="shared" si="1255"/>
        <v>0</v>
      </c>
      <c r="K1685" s="90">
        <f t="shared" si="1255"/>
        <v>0</v>
      </c>
      <c r="L1685" s="90">
        <f t="shared" si="1255"/>
        <v>0</v>
      </c>
      <c r="M1685" s="90">
        <f t="shared" si="1255"/>
        <v>0</v>
      </c>
      <c r="N1685" s="90">
        <f t="shared" si="1255"/>
        <v>0</v>
      </c>
      <c r="O1685" s="90">
        <f t="shared" si="1255"/>
        <v>0</v>
      </c>
      <c r="P1685" s="90">
        <f t="shared" si="1255"/>
        <v>0</v>
      </c>
      <c r="Q1685" s="90">
        <f t="shared" si="1255"/>
        <v>0</v>
      </c>
      <c r="R1685" s="90">
        <f t="shared" si="1255"/>
        <v>0</v>
      </c>
      <c r="S1685" s="90">
        <f t="shared" si="1255"/>
        <v>0</v>
      </c>
      <c r="T1685" s="90">
        <f t="shared" si="1255"/>
        <v>0</v>
      </c>
      <c r="U1685" s="90">
        <f t="shared" si="1255"/>
        <v>0</v>
      </c>
      <c r="V1685" s="90">
        <f t="shared" si="1255"/>
        <v>0</v>
      </c>
      <c r="W1685" s="90">
        <f t="shared" si="1255"/>
        <v>0</v>
      </c>
      <c r="X1685" s="90">
        <f t="shared" si="1255"/>
        <v>0</v>
      </c>
      <c r="Y1685" s="90">
        <f t="shared" si="1255"/>
        <v>0</v>
      </c>
      <c r="Z1685" s="90">
        <f t="shared" si="1255"/>
        <v>0</v>
      </c>
      <c r="AA1685" s="90">
        <f t="shared" si="1255"/>
        <v>0</v>
      </c>
      <c r="AB1685" s="90">
        <f t="shared" si="1255"/>
        <v>0</v>
      </c>
      <c r="AC1685" s="91">
        <f t="shared" si="1255"/>
        <v>0</v>
      </c>
      <c r="AE1685" s="476">
        <f t="shared" si="1250"/>
        <v>0</v>
      </c>
      <c r="AG1685" s="476">
        <f t="shared" si="1251"/>
        <v>0</v>
      </c>
      <c r="AI1685" s="476">
        <f t="shared" si="1252"/>
        <v>0</v>
      </c>
      <c r="AK1685" s="202"/>
    </row>
    <row r="1686" spans="4:37" ht="12.75" customHeight="1" outlineLevel="1">
      <c r="D1686" s="106" t="str">
        <f>'Line Items'!D998</f>
        <v>[Rolling Stock - Vehicles Line 37]</v>
      </c>
      <c r="E1686" s="89"/>
      <c r="F1686" s="107" t="str">
        <f t="shared" si="1248"/>
        <v>£000</v>
      </c>
      <c r="G1686" s="90">
        <f t="shared" ref="G1686:AC1686" si="1256">G54*G1423</f>
        <v>0</v>
      </c>
      <c r="H1686" s="90">
        <f t="shared" si="1256"/>
        <v>0</v>
      </c>
      <c r="I1686" s="90">
        <f t="shared" si="1256"/>
        <v>0</v>
      </c>
      <c r="J1686" s="90">
        <f t="shared" si="1256"/>
        <v>0</v>
      </c>
      <c r="K1686" s="90">
        <f t="shared" si="1256"/>
        <v>0</v>
      </c>
      <c r="L1686" s="90">
        <f t="shared" si="1256"/>
        <v>0</v>
      </c>
      <c r="M1686" s="90">
        <f t="shared" si="1256"/>
        <v>0</v>
      </c>
      <c r="N1686" s="90">
        <f t="shared" si="1256"/>
        <v>0</v>
      </c>
      <c r="O1686" s="90">
        <f t="shared" si="1256"/>
        <v>0</v>
      </c>
      <c r="P1686" s="90">
        <f t="shared" si="1256"/>
        <v>0</v>
      </c>
      <c r="Q1686" s="90">
        <f t="shared" si="1256"/>
        <v>0</v>
      </c>
      <c r="R1686" s="90">
        <f t="shared" si="1256"/>
        <v>0</v>
      </c>
      <c r="S1686" s="90">
        <f t="shared" si="1256"/>
        <v>0</v>
      </c>
      <c r="T1686" s="90">
        <f t="shared" si="1256"/>
        <v>0</v>
      </c>
      <c r="U1686" s="90">
        <f t="shared" si="1256"/>
        <v>0</v>
      </c>
      <c r="V1686" s="90">
        <f t="shared" si="1256"/>
        <v>0</v>
      </c>
      <c r="W1686" s="90">
        <f t="shared" si="1256"/>
        <v>0</v>
      </c>
      <c r="X1686" s="90">
        <f t="shared" si="1256"/>
        <v>0</v>
      </c>
      <c r="Y1686" s="90">
        <f t="shared" si="1256"/>
        <v>0</v>
      </c>
      <c r="Z1686" s="90">
        <f t="shared" si="1256"/>
        <v>0</v>
      </c>
      <c r="AA1686" s="90">
        <f t="shared" si="1256"/>
        <v>0</v>
      </c>
      <c r="AB1686" s="90">
        <f t="shared" si="1256"/>
        <v>0</v>
      </c>
      <c r="AC1686" s="91">
        <f t="shared" si="1256"/>
        <v>0</v>
      </c>
      <c r="AE1686" s="476">
        <f t="shared" si="1250"/>
        <v>0</v>
      </c>
      <c r="AG1686" s="476">
        <f t="shared" si="1251"/>
        <v>0</v>
      </c>
      <c r="AI1686" s="476">
        <f t="shared" si="1252"/>
        <v>0</v>
      </c>
      <c r="AK1686" s="202"/>
    </row>
    <row r="1687" spans="4:37" ht="12.75" customHeight="1" outlineLevel="1">
      <c r="D1687" s="106" t="str">
        <f>'Line Items'!D999</f>
        <v>[Rolling Stock - Vehicles Line 38]</v>
      </c>
      <c r="E1687" s="89"/>
      <c r="F1687" s="107" t="str">
        <f t="shared" si="1248"/>
        <v>£000</v>
      </c>
      <c r="G1687" s="90">
        <f t="shared" ref="G1687:AC1687" si="1257">G55*G1424</f>
        <v>0</v>
      </c>
      <c r="H1687" s="90">
        <f t="shared" si="1257"/>
        <v>0</v>
      </c>
      <c r="I1687" s="90">
        <f t="shared" si="1257"/>
        <v>0</v>
      </c>
      <c r="J1687" s="90">
        <f t="shared" si="1257"/>
        <v>0</v>
      </c>
      <c r="K1687" s="90">
        <f t="shared" si="1257"/>
        <v>0</v>
      </c>
      <c r="L1687" s="90">
        <f t="shared" si="1257"/>
        <v>0</v>
      </c>
      <c r="M1687" s="90">
        <f t="shared" si="1257"/>
        <v>0</v>
      </c>
      <c r="N1687" s="90">
        <f t="shared" si="1257"/>
        <v>0</v>
      </c>
      <c r="O1687" s="90">
        <f t="shared" si="1257"/>
        <v>0</v>
      </c>
      <c r="P1687" s="90">
        <f t="shared" si="1257"/>
        <v>0</v>
      </c>
      <c r="Q1687" s="90">
        <f t="shared" si="1257"/>
        <v>0</v>
      </c>
      <c r="R1687" s="90">
        <f t="shared" si="1257"/>
        <v>0</v>
      </c>
      <c r="S1687" s="90">
        <f t="shared" si="1257"/>
        <v>0</v>
      </c>
      <c r="T1687" s="90">
        <f t="shared" si="1257"/>
        <v>0</v>
      </c>
      <c r="U1687" s="90">
        <f t="shared" si="1257"/>
        <v>0</v>
      </c>
      <c r="V1687" s="90">
        <f t="shared" si="1257"/>
        <v>0</v>
      </c>
      <c r="W1687" s="90">
        <f t="shared" si="1257"/>
        <v>0</v>
      </c>
      <c r="X1687" s="90">
        <f t="shared" si="1257"/>
        <v>0</v>
      </c>
      <c r="Y1687" s="90">
        <f t="shared" si="1257"/>
        <v>0</v>
      </c>
      <c r="Z1687" s="90">
        <f t="shared" si="1257"/>
        <v>0</v>
      </c>
      <c r="AA1687" s="90">
        <f t="shared" si="1257"/>
        <v>0</v>
      </c>
      <c r="AB1687" s="90">
        <f t="shared" si="1257"/>
        <v>0</v>
      </c>
      <c r="AC1687" s="91">
        <f t="shared" si="1257"/>
        <v>0</v>
      </c>
      <c r="AE1687" s="476">
        <f t="shared" si="1250"/>
        <v>0</v>
      </c>
      <c r="AG1687" s="476">
        <f t="shared" si="1251"/>
        <v>0</v>
      </c>
      <c r="AI1687" s="476">
        <f t="shared" si="1252"/>
        <v>0</v>
      </c>
      <c r="AK1687" s="202"/>
    </row>
    <row r="1688" spans="4:37" ht="12.75" customHeight="1" outlineLevel="1">
      <c r="D1688" s="106" t="str">
        <f>'Line Items'!D1000</f>
        <v>[Rolling Stock - Vehicles Line 39]</v>
      </c>
      <c r="E1688" s="89"/>
      <c r="F1688" s="107" t="str">
        <f t="shared" si="1248"/>
        <v>£000</v>
      </c>
      <c r="G1688" s="90">
        <f t="shared" ref="G1688:AC1688" si="1258">G56*G1425</f>
        <v>0</v>
      </c>
      <c r="H1688" s="90">
        <f t="shared" si="1258"/>
        <v>0</v>
      </c>
      <c r="I1688" s="90">
        <f t="shared" si="1258"/>
        <v>0</v>
      </c>
      <c r="J1688" s="90">
        <f t="shared" si="1258"/>
        <v>0</v>
      </c>
      <c r="K1688" s="90">
        <f t="shared" si="1258"/>
        <v>0</v>
      </c>
      <c r="L1688" s="90">
        <f t="shared" si="1258"/>
        <v>0</v>
      </c>
      <c r="M1688" s="90">
        <f t="shared" si="1258"/>
        <v>0</v>
      </c>
      <c r="N1688" s="90">
        <f t="shared" si="1258"/>
        <v>0</v>
      </c>
      <c r="O1688" s="90">
        <f t="shared" si="1258"/>
        <v>0</v>
      </c>
      <c r="P1688" s="90">
        <f t="shared" si="1258"/>
        <v>0</v>
      </c>
      <c r="Q1688" s="90">
        <f t="shared" si="1258"/>
        <v>0</v>
      </c>
      <c r="R1688" s="90">
        <f t="shared" si="1258"/>
        <v>0</v>
      </c>
      <c r="S1688" s="90">
        <f t="shared" si="1258"/>
        <v>0</v>
      </c>
      <c r="T1688" s="90">
        <f t="shared" si="1258"/>
        <v>0</v>
      </c>
      <c r="U1688" s="90">
        <f t="shared" si="1258"/>
        <v>0</v>
      </c>
      <c r="V1688" s="90">
        <f t="shared" si="1258"/>
        <v>0</v>
      </c>
      <c r="W1688" s="90">
        <f t="shared" si="1258"/>
        <v>0</v>
      </c>
      <c r="X1688" s="90">
        <f t="shared" si="1258"/>
        <v>0</v>
      </c>
      <c r="Y1688" s="90">
        <f t="shared" si="1258"/>
        <v>0</v>
      </c>
      <c r="Z1688" s="90">
        <f t="shared" si="1258"/>
        <v>0</v>
      </c>
      <c r="AA1688" s="90">
        <f t="shared" si="1258"/>
        <v>0</v>
      </c>
      <c r="AB1688" s="90">
        <f t="shared" si="1258"/>
        <v>0</v>
      </c>
      <c r="AC1688" s="91">
        <f t="shared" si="1258"/>
        <v>0</v>
      </c>
      <c r="AE1688" s="476">
        <f t="shared" si="1250"/>
        <v>0</v>
      </c>
      <c r="AG1688" s="476">
        <f t="shared" si="1251"/>
        <v>0</v>
      </c>
      <c r="AI1688" s="476">
        <f t="shared" si="1252"/>
        <v>0</v>
      </c>
      <c r="AK1688" s="202"/>
    </row>
    <row r="1689" spans="4:37" ht="12.75" customHeight="1" outlineLevel="1">
      <c r="D1689" s="106" t="str">
        <f>'Line Items'!D1001</f>
        <v>[Rolling Stock - Vehicles Line 40]</v>
      </c>
      <c r="E1689" s="89"/>
      <c r="F1689" s="107" t="str">
        <f t="shared" si="1248"/>
        <v>£000</v>
      </c>
      <c r="G1689" s="90">
        <f t="shared" ref="G1689:AC1689" si="1259">G57*G1426</f>
        <v>0</v>
      </c>
      <c r="H1689" s="90">
        <f t="shared" si="1259"/>
        <v>0</v>
      </c>
      <c r="I1689" s="90">
        <f t="shared" si="1259"/>
        <v>0</v>
      </c>
      <c r="J1689" s="90">
        <f t="shared" si="1259"/>
        <v>0</v>
      </c>
      <c r="K1689" s="90">
        <f t="shared" si="1259"/>
        <v>0</v>
      </c>
      <c r="L1689" s="90">
        <f t="shared" si="1259"/>
        <v>0</v>
      </c>
      <c r="M1689" s="90">
        <f t="shared" si="1259"/>
        <v>0</v>
      </c>
      <c r="N1689" s="90">
        <f t="shared" si="1259"/>
        <v>0</v>
      </c>
      <c r="O1689" s="90">
        <f t="shared" si="1259"/>
        <v>0</v>
      </c>
      <c r="P1689" s="90">
        <f t="shared" si="1259"/>
        <v>0</v>
      </c>
      <c r="Q1689" s="90">
        <f t="shared" si="1259"/>
        <v>0</v>
      </c>
      <c r="R1689" s="90">
        <f t="shared" si="1259"/>
        <v>0</v>
      </c>
      <c r="S1689" s="90">
        <f t="shared" si="1259"/>
        <v>0</v>
      </c>
      <c r="T1689" s="90">
        <f t="shared" si="1259"/>
        <v>0</v>
      </c>
      <c r="U1689" s="90">
        <f t="shared" si="1259"/>
        <v>0</v>
      </c>
      <c r="V1689" s="90">
        <f t="shared" si="1259"/>
        <v>0</v>
      </c>
      <c r="W1689" s="90">
        <f t="shared" si="1259"/>
        <v>0</v>
      </c>
      <c r="X1689" s="90">
        <f t="shared" si="1259"/>
        <v>0</v>
      </c>
      <c r="Y1689" s="90">
        <f t="shared" si="1259"/>
        <v>0</v>
      </c>
      <c r="Z1689" s="90">
        <f t="shared" si="1259"/>
        <v>0</v>
      </c>
      <c r="AA1689" s="90">
        <f t="shared" si="1259"/>
        <v>0</v>
      </c>
      <c r="AB1689" s="90">
        <f t="shared" si="1259"/>
        <v>0</v>
      </c>
      <c r="AC1689" s="91">
        <f t="shared" si="1259"/>
        <v>0</v>
      </c>
      <c r="AE1689" s="476">
        <f t="shared" si="1250"/>
        <v>0</v>
      </c>
      <c r="AG1689" s="476">
        <f t="shared" si="1251"/>
        <v>0</v>
      </c>
      <c r="AI1689" s="476">
        <f t="shared" si="1252"/>
        <v>0</v>
      </c>
      <c r="AK1689" s="202"/>
    </row>
    <row r="1690" spans="4:37" ht="12.75" customHeight="1" outlineLevel="1">
      <c r="D1690" s="106" t="str">
        <f>'Line Items'!D1002</f>
        <v>[Rolling Stock - Vehicles Line 41]</v>
      </c>
      <c r="E1690" s="89"/>
      <c r="F1690" s="107" t="str">
        <f t="shared" si="1248"/>
        <v>£000</v>
      </c>
      <c r="G1690" s="90">
        <f t="shared" ref="G1690:AC1690" si="1260">G58*G1427</f>
        <v>0</v>
      </c>
      <c r="H1690" s="90">
        <f t="shared" si="1260"/>
        <v>0</v>
      </c>
      <c r="I1690" s="90">
        <f t="shared" si="1260"/>
        <v>0</v>
      </c>
      <c r="J1690" s="90">
        <f t="shared" si="1260"/>
        <v>0</v>
      </c>
      <c r="K1690" s="90">
        <f t="shared" si="1260"/>
        <v>0</v>
      </c>
      <c r="L1690" s="90">
        <f t="shared" si="1260"/>
        <v>0</v>
      </c>
      <c r="M1690" s="90">
        <f t="shared" si="1260"/>
        <v>0</v>
      </c>
      <c r="N1690" s="90">
        <f t="shared" si="1260"/>
        <v>0</v>
      </c>
      <c r="O1690" s="90">
        <f t="shared" si="1260"/>
        <v>0</v>
      </c>
      <c r="P1690" s="90">
        <f t="shared" si="1260"/>
        <v>0</v>
      </c>
      <c r="Q1690" s="90">
        <f t="shared" si="1260"/>
        <v>0</v>
      </c>
      <c r="R1690" s="90">
        <f t="shared" si="1260"/>
        <v>0</v>
      </c>
      <c r="S1690" s="90">
        <f t="shared" si="1260"/>
        <v>0</v>
      </c>
      <c r="T1690" s="90">
        <f t="shared" si="1260"/>
        <v>0</v>
      </c>
      <c r="U1690" s="90">
        <f t="shared" si="1260"/>
        <v>0</v>
      </c>
      <c r="V1690" s="90">
        <f t="shared" si="1260"/>
        <v>0</v>
      </c>
      <c r="W1690" s="90">
        <f t="shared" si="1260"/>
        <v>0</v>
      </c>
      <c r="X1690" s="90">
        <f t="shared" si="1260"/>
        <v>0</v>
      </c>
      <c r="Y1690" s="90">
        <f t="shared" si="1260"/>
        <v>0</v>
      </c>
      <c r="Z1690" s="90">
        <f t="shared" si="1260"/>
        <v>0</v>
      </c>
      <c r="AA1690" s="90">
        <f t="shared" si="1260"/>
        <v>0</v>
      </c>
      <c r="AB1690" s="90">
        <f t="shared" si="1260"/>
        <v>0</v>
      </c>
      <c r="AC1690" s="91">
        <f t="shared" si="1260"/>
        <v>0</v>
      </c>
      <c r="AE1690" s="476">
        <f t="shared" si="1250"/>
        <v>0</v>
      </c>
      <c r="AG1690" s="476">
        <f t="shared" si="1251"/>
        <v>0</v>
      </c>
      <c r="AI1690" s="476">
        <f t="shared" si="1252"/>
        <v>0</v>
      </c>
      <c r="AK1690" s="202"/>
    </row>
    <row r="1691" spans="4:37" ht="12.75" customHeight="1" outlineLevel="1">
      <c r="D1691" s="106" t="str">
        <f>'Line Items'!D1003</f>
        <v>[Rolling Stock - Vehicles Line 42]</v>
      </c>
      <c r="E1691" s="89"/>
      <c r="F1691" s="107" t="str">
        <f t="shared" si="1248"/>
        <v>£000</v>
      </c>
      <c r="G1691" s="90">
        <f t="shared" ref="G1691:AC1691" si="1261">G59*G1428</f>
        <v>0</v>
      </c>
      <c r="H1691" s="90">
        <f t="shared" si="1261"/>
        <v>0</v>
      </c>
      <c r="I1691" s="90">
        <f t="shared" si="1261"/>
        <v>0</v>
      </c>
      <c r="J1691" s="90">
        <f t="shared" si="1261"/>
        <v>0</v>
      </c>
      <c r="K1691" s="90">
        <f t="shared" si="1261"/>
        <v>0</v>
      </c>
      <c r="L1691" s="90">
        <f t="shared" si="1261"/>
        <v>0</v>
      </c>
      <c r="M1691" s="90">
        <f t="shared" si="1261"/>
        <v>0</v>
      </c>
      <c r="N1691" s="90">
        <f t="shared" si="1261"/>
        <v>0</v>
      </c>
      <c r="O1691" s="90">
        <f t="shared" si="1261"/>
        <v>0</v>
      </c>
      <c r="P1691" s="90">
        <f t="shared" si="1261"/>
        <v>0</v>
      </c>
      <c r="Q1691" s="90">
        <f t="shared" si="1261"/>
        <v>0</v>
      </c>
      <c r="R1691" s="90">
        <f t="shared" si="1261"/>
        <v>0</v>
      </c>
      <c r="S1691" s="90">
        <f t="shared" si="1261"/>
        <v>0</v>
      </c>
      <c r="T1691" s="90">
        <f t="shared" si="1261"/>
        <v>0</v>
      </c>
      <c r="U1691" s="90">
        <f t="shared" si="1261"/>
        <v>0</v>
      </c>
      <c r="V1691" s="90">
        <f t="shared" si="1261"/>
        <v>0</v>
      </c>
      <c r="W1691" s="90">
        <f t="shared" si="1261"/>
        <v>0</v>
      </c>
      <c r="X1691" s="90">
        <f t="shared" si="1261"/>
        <v>0</v>
      </c>
      <c r="Y1691" s="90">
        <f t="shared" si="1261"/>
        <v>0</v>
      </c>
      <c r="Z1691" s="90">
        <f t="shared" si="1261"/>
        <v>0</v>
      </c>
      <c r="AA1691" s="90">
        <f t="shared" si="1261"/>
        <v>0</v>
      </c>
      <c r="AB1691" s="90">
        <f t="shared" si="1261"/>
        <v>0</v>
      </c>
      <c r="AC1691" s="91">
        <f t="shared" si="1261"/>
        <v>0</v>
      </c>
      <c r="AE1691" s="476">
        <f t="shared" si="1250"/>
        <v>0</v>
      </c>
      <c r="AG1691" s="476">
        <f t="shared" si="1251"/>
        <v>0</v>
      </c>
      <c r="AI1691" s="476">
        <f t="shared" si="1252"/>
        <v>0</v>
      </c>
      <c r="AK1691" s="202"/>
    </row>
    <row r="1692" spans="4:37" ht="12.75" customHeight="1" outlineLevel="1">
      <c r="D1692" s="106" t="str">
        <f>'Line Items'!D1004</f>
        <v>[Rolling Stock - Vehicles Line 43]</v>
      </c>
      <c r="E1692" s="89"/>
      <c r="F1692" s="107" t="str">
        <f t="shared" si="1248"/>
        <v>£000</v>
      </c>
      <c r="G1692" s="90">
        <f t="shared" ref="G1692:AC1692" si="1262">G60*G1429</f>
        <v>0</v>
      </c>
      <c r="H1692" s="90">
        <f t="shared" si="1262"/>
        <v>0</v>
      </c>
      <c r="I1692" s="90">
        <f t="shared" si="1262"/>
        <v>0</v>
      </c>
      <c r="J1692" s="90">
        <f t="shared" si="1262"/>
        <v>0</v>
      </c>
      <c r="K1692" s="90">
        <f t="shared" si="1262"/>
        <v>0</v>
      </c>
      <c r="L1692" s="90">
        <f t="shared" si="1262"/>
        <v>0</v>
      </c>
      <c r="M1692" s="90">
        <f t="shared" si="1262"/>
        <v>0</v>
      </c>
      <c r="N1692" s="90">
        <f t="shared" si="1262"/>
        <v>0</v>
      </c>
      <c r="O1692" s="90">
        <f t="shared" si="1262"/>
        <v>0</v>
      </c>
      <c r="P1692" s="90">
        <f t="shared" si="1262"/>
        <v>0</v>
      </c>
      <c r="Q1692" s="90">
        <f t="shared" si="1262"/>
        <v>0</v>
      </c>
      <c r="R1692" s="90">
        <f t="shared" si="1262"/>
        <v>0</v>
      </c>
      <c r="S1692" s="90">
        <f t="shared" si="1262"/>
        <v>0</v>
      </c>
      <c r="T1692" s="90">
        <f t="shared" si="1262"/>
        <v>0</v>
      </c>
      <c r="U1692" s="90">
        <f t="shared" si="1262"/>
        <v>0</v>
      </c>
      <c r="V1692" s="90">
        <f t="shared" si="1262"/>
        <v>0</v>
      </c>
      <c r="W1692" s="90">
        <f t="shared" si="1262"/>
        <v>0</v>
      </c>
      <c r="X1692" s="90">
        <f t="shared" si="1262"/>
        <v>0</v>
      </c>
      <c r="Y1692" s="90">
        <f t="shared" si="1262"/>
        <v>0</v>
      </c>
      <c r="Z1692" s="90">
        <f t="shared" si="1262"/>
        <v>0</v>
      </c>
      <c r="AA1692" s="90">
        <f t="shared" si="1262"/>
        <v>0</v>
      </c>
      <c r="AB1692" s="90">
        <f t="shared" si="1262"/>
        <v>0</v>
      </c>
      <c r="AC1692" s="91">
        <f t="shared" si="1262"/>
        <v>0</v>
      </c>
      <c r="AE1692" s="476">
        <f t="shared" si="1250"/>
        <v>0</v>
      </c>
      <c r="AG1692" s="476">
        <f t="shared" si="1251"/>
        <v>0</v>
      </c>
      <c r="AI1692" s="476">
        <f t="shared" si="1252"/>
        <v>0</v>
      </c>
      <c r="AK1692" s="202"/>
    </row>
    <row r="1693" spans="4:37" ht="12.75" customHeight="1" outlineLevel="1">
      <c r="D1693" s="106" t="str">
        <f>'Line Items'!D1005</f>
        <v>[Rolling Stock - Vehicles Line 44]</v>
      </c>
      <c r="E1693" s="89"/>
      <c r="F1693" s="107" t="str">
        <f t="shared" si="1248"/>
        <v>£000</v>
      </c>
      <c r="G1693" s="90">
        <f t="shared" ref="G1693:AC1693" si="1263">G61*G1430</f>
        <v>0</v>
      </c>
      <c r="H1693" s="90">
        <f t="shared" si="1263"/>
        <v>0</v>
      </c>
      <c r="I1693" s="90">
        <f t="shared" si="1263"/>
        <v>0</v>
      </c>
      <c r="J1693" s="90">
        <f t="shared" si="1263"/>
        <v>0</v>
      </c>
      <c r="K1693" s="90">
        <f t="shared" si="1263"/>
        <v>0</v>
      </c>
      <c r="L1693" s="90">
        <f t="shared" si="1263"/>
        <v>0</v>
      </c>
      <c r="M1693" s="90">
        <f t="shared" si="1263"/>
        <v>0</v>
      </c>
      <c r="N1693" s="90">
        <f t="shared" si="1263"/>
        <v>0</v>
      </c>
      <c r="O1693" s="90">
        <f t="shared" si="1263"/>
        <v>0</v>
      </c>
      <c r="P1693" s="90">
        <f t="shared" si="1263"/>
        <v>0</v>
      </c>
      <c r="Q1693" s="90">
        <f t="shared" si="1263"/>
        <v>0</v>
      </c>
      <c r="R1693" s="90">
        <f t="shared" si="1263"/>
        <v>0</v>
      </c>
      <c r="S1693" s="90">
        <f t="shared" si="1263"/>
        <v>0</v>
      </c>
      <c r="T1693" s="90">
        <f t="shared" si="1263"/>
        <v>0</v>
      </c>
      <c r="U1693" s="90">
        <f t="shared" si="1263"/>
        <v>0</v>
      </c>
      <c r="V1693" s="90">
        <f t="shared" si="1263"/>
        <v>0</v>
      </c>
      <c r="W1693" s="90">
        <f t="shared" si="1263"/>
        <v>0</v>
      </c>
      <c r="X1693" s="90">
        <f t="shared" si="1263"/>
        <v>0</v>
      </c>
      <c r="Y1693" s="90">
        <f t="shared" si="1263"/>
        <v>0</v>
      </c>
      <c r="Z1693" s="90">
        <f t="shared" si="1263"/>
        <v>0</v>
      </c>
      <c r="AA1693" s="90">
        <f t="shared" si="1263"/>
        <v>0</v>
      </c>
      <c r="AB1693" s="90">
        <f t="shared" si="1263"/>
        <v>0</v>
      </c>
      <c r="AC1693" s="91">
        <f t="shared" si="1263"/>
        <v>0</v>
      </c>
      <c r="AE1693" s="476">
        <f t="shared" si="1250"/>
        <v>0</v>
      </c>
      <c r="AG1693" s="476">
        <f t="shared" si="1251"/>
        <v>0</v>
      </c>
      <c r="AI1693" s="476">
        <f t="shared" si="1252"/>
        <v>0</v>
      </c>
      <c r="AK1693" s="202"/>
    </row>
    <row r="1694" spans="4:37" ht="12.75" customHeight="1" outlineLevel="1">
      <c r="D1694" s="106" t="str">
        <f>'Line Items'!D1006</f>
        <v>[Rolling Stock - Vehicles Line 45]</v>
      </c>
      <c r="E1694" s="89"/>
      <c r="F1694" s="107" t="str">
        <f t="shared" si="1248"/>
        <v>£000</v>
      </c>
      <c r="G1694" s="90">
        <f t="shared" ref="G1694:AC1694" si="1264">G62*G1431</f>
        <v>0</v>
      </c>
      <c r="H1694" s="90">
        <f t="shared" si="1264"/>
        <v>0</v>
      </c>
      <c r="I1694" s="90">
        <f t="shared" si="1264"/>
        <v>0</v>
      </c>
      <c r="J1694" s="90">
        <f t="shared" si="1264"/>
        <v>0</v>
      </c>
      <c r="K1694" s="90">
        <f t="shared" si="1264"/>
        <v>0</v>
      </c>
      <c r="L1694" s="90">
        <f t="shared" si="1264"/>
        <v>0</v>
      </c>
      <c r="M1694" s="90">
        <f t="shared" si="1264"/>
        <v>0</v>
      </c>
      <c r="N1694" s="90">
        <f t="shared" si="1264"/>
        <v>0</v>
      </c>
      <c r="O1694" s="90">
        <f t="shared" si="1264"/>
        <v>0</v>
      </c>
      <c r="P1694" s="90">
        <f t="shared" si="1264"/>
        <v>0</v>
      </c>
      <c r="Q1694" s="90">
        <f t="shared" si="1264"/>
        <v>0</v>
      </c>
      <c r="R1694" s="90">
        <f t="shared" si="1264"/>
        <v>0</v>
      </c>
      <c r="S1694" s="90">
        <f t="shared" si="1264"/>
        <v>0</v>
      </c>
      <c r="T1694" s="90">
        <f t="shared" si="1264"/>
        <v>0</v>
      </c>
      <c r="U1694" s="90">
        <f t="shared" si="1264"/>
        <v>0</v>
      </c>
      <c r="V1694" s="90">
        <f t="shared" si="1264"/>
        <v>0</v>
      </c>
      <c r="W1694" s="90">
        <f t="shared" si="1264"/>
        <v>0</v>
      </c>
      <c r="X1694" s="90">
        <f t="shared" si="1264"/>
        <v>0</v>
      </c>
      <c r="Y1694" s="90">
        <f t="shared" si="1264"/>
        <v>0</v>
      </c>
      <c r="Z1694" s="90">
        <f t="shared" si="1264"/>
        <v>0</v>
      </c>
      <c r="AA1694" s="90">
        <f t="shared" si="1264"/>
        <v>0</v>
      </c>
      <c r="AB1694" s="90">
        <f t="shared" si="1264"/>
        <v>0</v>
      </c>
      <c r="AC1694" s="91">
        <f t="shared" si="1264"/>
        <v>0</v>
      </c>
      <c r="AE1694" s="476">
        <f t="shared" si="1250"/>
        <v>0</v>
      </c>
      <c r="AG1694" s="476">
        <f t="shared" si="1251"/>
        <v>0</v>
      </c>
      <c r="AI1694" s="476">
        <f t="shared" si="1252"/>
        <v>0</v>
      </c>
      <c r="AK1694" s="202"/>
    </row>
    <row r="1695" spans="4:37" ht="12.75" customHeight="1" outlineLevel="1">
      <c r="D1695" s="106" t="str">
        <f>'Line Items'!D1007</f>
        <v>[Rolling Stock - Vehicles Line 46]</v>
      </c>
      <c r="E1695" s="89"/>
      <c r="F1695" s="107" t="str">
        <f t="shared" si="1248"/>
        <v>£000</v>
      </c>
      <c r="G1695" s="90">
        <f t="shared" ref="G1695:AC1695" si="1265">G63*G1432</f>
        <v>0</v>
      </c>
      <c r="H1695" s="90">
        <f t="shared" si="1265"/>
        <v>0</v>
      </c>
      <c r="I1695" s="90">
        <f t="shared" si="1265"/>
        <v>0</v>
      </c>
      <c r="J1695" s="90">
        <f t="shared" si="1265"/>
        <v>0</v>
      </c>
      <c r="K1695" s="90">
        <f t="shared" si="1265"/>
        <v>0</v>
      </c>
      <c r="L1695" s="90">
        <f t="shared" si="1265"/>
        <v>0</v>
      </c>
      <c r="M1695" s="90">
        <f t="shared" si="1265"/>
        <v>0</v>
      </c>
      <c r="N1695" s="90">
        <f t="shared" si="1265"/>
        <v>0</v>
      </c>
      <c r="O1695" s="90">
        <f t="shared" si="1265"/>
        <v>0</v>
      </c>
      <c r="P1695" s="90">
        <f t="shared" si="1265"/>
        <v>0</v>
      </c>
      <c r="Q1695" s="90">
        <f t="shared" si="1265"/>
        <v>0</v>
      </c>
      <c r="R1695" s="90">
        <f t="shared" si="1265"/>
        <v>0</v>
      </c>
      <c r="S1695" s="90">
        <f t="shared" si="1265"/>
        <v>0</v>
      </c>
      <c r="T1695" s="90">
        <f t="shared" si="1265"/>
        <v>0</v>
      </c>
      <c r="U1695" s="90">
        <f t="shared" si="1265"/>
        <v>0</v>
      </c>
      <c r="V1695" s="90">
        <f t="shared" si="1265"/>
        <v>0</v>
      </c>
      <c r="W1695" s="90">
        <f t="shared" si="1265"/>
        <v>0</v>
      </c>
      <c r="X1695" s="90">
        <f t="shared" si="1265"/>
        <v>0</v>
      </c>
      <c r="Y1695" s="90">
        <f t="shared" si="1265"/>
        <v>0</v>
      </c>
      <c r="Z1695" s="90">
        <f t="shared" si="1265"/>
        <v>0</v>
      </c>
      <c r="AA1695" s="90">
        <f t="shared" si="1265"/>
        <v>0</v>
      </c>
      <c r="AB1695" s="90">
        <f t="shared" si="1265"/>
        <v>0</v>
      </c>
      <c r="AC1695" s="91">
        <f t="shared" si="1265"/>
        <v>0</v>
      </c>
      <c r="AE1695" s="476">
        <f t="shared" si="1250"/>
        <v>0</v>
      </c>
      <c r="AG1695" s="476">
        <f t="shared" si="1251"/>
        <v>0</v>
      </c>
      <c r="AI1695" s="476">
        <f t="shared" si="1252"/>
        <v>0</v>
      </c>
      <c r="AK1695" s="202"/>
    </row>
    <row r="1696" spans="4:37" ht="12.75" customHeight="1" outlineLevel="1">
      <c r="D1696" s="106" t="str">
        <f>'Line Items'!D1008</f>
        <v>[Rolling Stock - Vehicles Line 47]</v>
      </c>
      <c r="E1696" s="89"/>
      <c r="F1696" s="107" t="str">
        <f t="shared" si="1248"/>
        <v>£000</v>
      </c>
      <c r="G1696" s="90">
        <f t="shared" ref="G1696:AC1696" si="1266">G64*G1433</f>
        <v>0</v>
      </c>
      <c r="H1696" s="90">
        <f t="shared" si="1266"/>
        <v>0</v>
      </c>
      <c r="I1696" s="90">
        <f t="shared" si="1266"/>
        <v>0</v>
      </c>
      <c r="J1696" s="90">
        <f t="shared" si="1266"/>
        <v>0</v>
      </c>
      <c r="K1696" s="90">
        <f t="shared" si="1266"/>
        <v>0</v>
      </c>
      <c r="L1696" s="90">
        <f t="shared" si="1266"/>
        <v>0</v>
      </c>
      <c r="M1696" s="90">
        <f t="shared" si="1266"/>
        <v>0</v>
      </c>
      <c r="N1696" s="90">
        <f t="shared" si="1266"/>
        <v>0</v>
      </c>
      <c r="O1696" s="90">
        <f t="shared" si="1266"/>
        <v>0</v>
      </c>
      <c r="P1696" s="90">
        <f t="shared" si="1266"/>
        <v>0</v>
      </c>
      <c r="Q1696" s="90">
        <f t="shared" si="1266"/>
        <v>0</v>
      </c>
      <c r="R1696" s="90">
        <f t="shared" si="1266"/>
        <v>0</v>
      </c>
      <c r="S1696" s="90">
        <f t="shared" si="1266"/>
        <v>0</v>
      </c>
      <c r="T1696" s="90">
        <f t="shared" si="1266"/>
        <v>0</v>
      </c>
      <c r="U1696" s="90">
        <f t="shared" si="1266"/>
        <v>0</v>
      </c>
      <c r="V1696" s="90">
        <f t="shared" si="1266"/>
        <v>0</v>
      </c>
      <c r="W1696" s="90">
        <f t="shared" si="1266"/>
        <v>0</v>
      </c>
      <c r="X1696" s="90">
        <f t="shared" si="1266"/>
        <v>0</v>
      </c>
      <c r="Y1696" s="90">
        <f t="shared" si="1266"/>
        <v>0</v>
      </c>
      <c r="Z1696" s="90">
        <f t="shared" si="1266"/>
        <v>0</v>
      </c>
      <c r="AA1696" s="90">
        <f t="shared" si="1266"/>
        <v>0</v>
      </c>
      <c r="AB1696" s="90">
        <f t="shared" si="1266"/>
        <v>0</v>
      </c>
      <c r="AC1696" s="91">
        <f t="shared" si="1266"/>
        <v>0</v>
      </c>
      <c r="AE1696" s="476">
        <f t="shared" si="1250"/>
        <v>0</v>
      </c>
      <c r="AG1696" s="476">
        <f t="shared" si="1251"/>
        <v>0</v>
      </c>
      <c r="AI1696" s="476">
        <f t="shared" si="1252"/>
        <v>0</v>
      </c>
      <c r="AK1696" s="202"/>
    </row>
    <row r="1697" spans="4:37" ht="12.75" customHeight="1" outlineLevel="1">
      <c r="D1697" s="106" t="str">
        <f>'Line Items'!D1009</f>
        <v>[Rolling Stock - Vehicles Line 48]</v>
      </c>
      <c r="E1697" s="89"/>
      <c r="F1697" s="107" t="str">
        <f t="shared" si="1248"/>
        <v>£000</v>
      </c>
      <c r="G1697" s="90">
        <f t="shared" ref="G1697:AC1697" si="1267">G65*G1434</f>
        <v>0</v>
      </c>
      <c r="H1697" s="90">
        <f t="shared" si="1267"/>
        <v>0</v>
      </c>
      <c r="I1697" s="90">
        <f t="shared" si="1267"/>
        <v>0</v>
      </c>
      <c r="J1697" s="90">
        <f t="shared" si="1267"/>
        <v>0</v>
      </c>
      <c r="K1697" s="90">
        <f t="shared" si="1267"/>
        <v>0</v>
      </c>
      <c r="L1697" s="90">
        <f t="shared" si="1267"/>
        <v>0</v>
      </c>
      <c r="M1697" s="90">
        <f t="shared" si="1267"/>
        <v>0</v>
      </c>
      <c r="N1697" s="90">
        <f t="shared" si="1267"/>
        <v>0</v>
      </c>
      <c r="O1697" s="90">
        <f t="shared" si="1267"/>
        <v>0</v>
      </c>
      <c r="P1697" s="90">
        <f t="shared" si="1267"/>
        <v>0</v>
      </c>
      <c r="Q1697" s="90">
        <f t="shared" si="1267"/>
        <v>0</v>
      </c>
      <c r="R1697" s="90">
        <f t="shared" si="1267"/>
        <v>0</v>
      </c>
      <c r="S1697" s="90">
        <f t="shared" si="1267"/>
        <v>0</v>
      </c>
      <c r="T1697" s="90">
        <f t="shared" si="1267"/>
        <v>0</v>
      </c>
      <c r="U1697" s="90">
        <f t="shared" si="1267"/>
        <v>0</v>
      </c>
      <c r="V1697" s="90">
        <f t="shared" si="1267"/>
        <v>0</v>
      </c>
      <c r="W1697" s="90">
        <f t="shared" si="1267"/>
        <v>0</v>
      </c>
      <c r="X1697" s="90">
        <f t="shared" si="1267"/>
        <v>0</v>
      </c>
      <c r="Y1697" s="90">
        <f t="shared" si="1267"/>
        <v>0</v>
      </c>
      <c r="Z1697" s="90">
        <f t="shared" si="1267"/>
        <v>0</v>
      </c>
      <c r="AA1697" s="90">
        <f t="shared" si="1267"/>
        <v>0</v>
      </c>
      <c r="AB1697" s="90">
        <f t="shared" si="1267"/>
        <v>0</v>
      </c>
      <c r="AC1697" s="91">
        <f t="shared" si="1267"/>
        <v>0</v>
      </c>
      <c r="AE1697" s="476">
        <f t="shared" si="1250"/>
        <v>0</v>
      </c>
      <c r="AG1697" s="476">
        <f t="shared" si="1251"/>
        <v>0</v>
      </c>
      <c r="AI1697" s="476">
        <f t="shared" si="1252"/>
        <v>0</v>
      </c>
      <c r="AK1697" s="202"/>
    </row>
    <row r="1698" spans="4:37" ht="12.75" customHeight="1" outlineLevel="1">
      <c r="D1698" s="106" t="str">
        <f>'Line Items'!D1010</f>
        <v>[Rolling Stock - Vehicles Line 49]</v>
      </c>
      <c r="E1698" s="89"/>
      <c r="F1698" s="107" t="str">
        <f t="shared" si="1248"/>
        <v>£000</v>
      </c>
      <c r="G1698" s="90">
        <f t="shared" ref="G1698:AC1698" si="1268">G66*G1435</f>
        <v>0</v>
      </c>
      <c r="H1698" s="90">
        <f t="shared" si="1268"/>
        <v>0</v>
      </c>
      <c r="I1698" s="90">
        <f t="shared" si="1268"/>
        <v>0</v>
      </c>
      <c r="J1698" s="90">
        <f t="shared" si="1268"/>
        <v>0</v>
      </c>
      <c r="K1698" s="90">
        <f t="shared" si="1268"/>
        <v>0</v>
      </c>
      <c r="L1698" s="90">
        <f t="shared" si="1268"/>
        <v>0</v>
      </c>
      <c r="M1698" s="90">
        <f t="shared" si="1268"/>
        <v>0</v>
      </c>
      <c r="N1698" s="90">
        <f t="shared" si="1268"/>
        <v>0</v>
      </c>
      <c r="O1698" s="90">
        <f t="shared" si="1268"/>
        <v>0</v>
      </c>
      <c r="P1698" s="90">
        <f t="shared" si="1268"/>
        <v>0</v>
      </c>
      <c r="Q1698" s="90">
        <f t="shared" si="1268"/>
        <v>0</v>
      </c>
      <c r="R1698" s="90">
        <f t="shared" si="1268"/>
        <v>0</v>
      </c>
      <c r="S1698" s="90">
        <f t="shared" si="1268"/>
        <v>0</v>
      </c>
      <c r="T1698" s="90">
        <f t="shared" si="1268"/>
        <v>0</v>
      </c>
      <c r="U1698" s="90">
        <f t="shared" si="1268"/>
        <v>0</v>
      </c>
      <c r="V1698" s="90">
        <f t="shared" si="1268"/>
        <v>0</v>
      </c>
      <c r="W1698" s="90">
        <f t="shared" si="1268"/>
        <v>0</v>
      </c>
      <c r="X1698" s="90">
        <f t="shared" si="1268"/>
        <v>0</v>
      </c>
      <c r="Y1698" s="90">
        <f t="shared" si="1268"/>
        <v>0</v>
      </c>
      <c r="Z1698" s="90">
        <f t="shared" si="1268"/>
        <v>0</v>
      </c>
      <c r="AA1698" s="90">
        <f t="shared" si="1268"/>
        <v>0</v>
      </c>
      <c r="AB1698" s="90">
        <f t="shared" si="1268"/>
        <v>0</v>
      </c>
      <c r="AC1698" s="91">
        <f t="shared" si="1268"/>
        <v>0</v>
      </c>
      <c r="AE1698" s="476">
        <f t="shared" si="1250"/>
        <v>0</v>
      </c>
      <c r="AG1698" s="476">
        <f t="shared" si="1251"/>
        <v>0</v>
      </c>
      <c r="AI1698" s="476">
        <f t="shared" si="1252"/>
        <v>0</v>
      </c>
      <c r="AK1698" s="202"/>
    </row>
    <row r="1699" spans="4:37" ht="12.75" customHeight="1" outlineLevel="1">
      <c r="D1699" s="106" t="str">
        <f>'Line Items'!D1011</f>
        <v>[Rolling Stock - Vehicles Line 50]</v>
      </c>
      <c r="E1699" s="89"/>
      <c r="F1699" s="107" t="str">
        <f t="shared" si="1248"/>
        <v>£000</v>
      </c>
      <c r="G1699" s="90">
        <f t="shared" ref="G1699:AC1699" si="1269">G67*G1436</f>
        <v>0</v>
      </c>
      <c r="H1699" s="90">
        <f t="shared" si="1269"/>
        <v>0</v>
      </c>
      <c r="I1699" s="90">
        <f t="shared" si="1269"/>
        <v>0</v>
      </c>
      <c r="J1699" s="90">
        <f t="shared" si="1269"/>
        <v>0</v>
      </c>
      <c r="K1699" s="90">
        <f t="shared" si="1269"/>
        <v>0</v>
      </c>
      <c r="L1699" s="90">
        <f t="shared" si="1269"/>
        <v>0</v>
      </c>
      <c r="M1699" s="90">
        <f t="shared" si="1269"/>
        <v>0</v>
      </c>
      <c r="N1699" s="90">
        <f t="shared" si="1269"/>
        <v>0</v>
      </c>
      <c r="O1699" s="90">
        <f t="shared" si="1269"/>
        <v>0</v>
      </c>
      <c r="P1699" s="90">
        <f t="shared" si="1269"/>
        <v>0</v>
      </c>
      <c r="Q1699" s="90">
        <f t="shared" si="1269"/>
        <v>0</v>
      </c>
      <c r="R1699" s="90">
        <f t="shared" si="1269"/>
        <v>0</v>
      </c>
      <c r="S1699" s="90">
        <f t="shared" si="1269"/>
        <v>0</v>
      </c>
      <c r="T1699" s="90">
        <f t="shared" si="1269"/>
        <v>0</v>
      </c>
      <c r="U1699" s="90">
        <f t="shared" si="1269"/>
        <v>0</v>
      </c>
      <c r="V1699" s="90">
        <f t="shared" si="1269"/>
        <v>0</v>
      </c>
      <c r="W1699" s="90">
        <f t="shared" si="1269"/>
        <v>0</v>
      </c>
      <c r="X1699" s="90">
        <f t="shared" si="1269"/>
        <v>0</v>
      </c>
      <c r="Y1699" s="90">
        <f t="shared" si="1269"/>
        <v>0</v>
      </c>
      <c r="Z1699" s="90">
        <f t="shared" si="1269"/>
        <v>0</v>
      </c>
      <c r="AA1699" s="90">
        <f t="shared" si="1269"/>
        <v>0</v>
      </c>
      <c r="AB1699" s="90">
        <f t="shared" si="1269"/>
        <v>0</v>
      </c>
      <c r="AC1699" s="91">
        <f t="shared" si="1269"/>
        <v>0</v>
      </c>
      <c r="AE1699" s="476">
        <f t="shared" si="1250"/>
        <v>0</v>
      </c>
      <c r="AG1699" s="476">
        <f t="shared" si="1251"/>
        <v>0</v>
      </c>
      <c r="AI1699" s="476">
        <f t="shared" si="1252"/>
        <v>0</v>
      </c>
      <c r="AK1699" s="202"/>
    </row>
    <row r="1700" spans="4:37" ht="12.75" customHeight="1" outlineLevel="1">
      <c r="D1700" s="106" t="str">
        <f>'Line Items'!D1012</f>
        <v>[Rolling Stock - Vehicles Line 51]</v>
      </c>
      <c r="E1700" s="89"/>
      <c r="F1700" s="107" t="str">
        <f t="shared" si="1248"/>
        <v>£000</v>
      </c>
      <c r="G1700" s="90">
        <f t="shared" ref="G1700:AC1700" si="1270">G68*G1437</f>
        <v>0</v>
      </c>
      <c r="H1700" s="90">
        <f t="shared" si="1270"/>
        <v>0</v>
      </c>
      <c r="I1700" s="90">
        <f t="shared" si="1270"/>
        <v>0</v>
      </c>
      <c r="J1700" s="90">
        <f t="shared" si="1270"/>
        <v>0</v>
      </c>
      <c r="K1700" s="90">
        <f t="shared" si="1270"/>
        <v>0</v>
      </c>
      <c r="L1700" s="90">
        <f t="shared" si="1270"/>
        <v>0</v>
      </c>
      <c r="M1700" s="90">
        <f t="shared" si="1270"/>
        <v>0</v>
      </c>
      <c r="N1700" s="90">
        <f t="shared" si="1270"/>
        <v>0</v>
      </c>
      <c r="O1700" s="90">
        <f t="shared" si="1270"/>
        <v>0</v>
      </c>
      <c r="P1700" s="90">
        <f t="shared" si="1270"/>
        <v>0</v>
      </c>
      <c r="Q1700" s="90">
        <f t="shared" si="1270"/>
        <v>0</v>
      </c>
      <c r="R1700" s="90">
        <f t="shared" si="1270"/>
        <v>0</v>
      </c>
      <c r="S1700" s="90">
        <f t="shared" si="1270"/>
        <v>0</v>
      </c>
      <c r="T1700" s="90">
        <f t="shared" si="1270"/>
        <v>0</v>
      </c>
      <c r="U1700" s="90">
        <f t="shared" si="1270"/>
        <v>0</v>
      </c>
      <c r="V1700" s="90">
        <f t="shared" si="1270"/>
        <v>0</v>
      </c>
      <c r="W1700" s="90">
        <f t="shared" si="1270"/>
        <v>0</v>
      </c>
      <c r="X1700" s="90">
        <f t="shared" si="1270"/>
        <v>0</v>
      </c>
      <c r="Y1700" s="90">
        <f t="shared" si="1270"/>
        <v>0</v>
      </c>
      <c r="Z1700" s="90">
        <f t="shared" si="1270"/>
        <v>0</v>
      </c>
      <c r="AA1700" s="90">
        <f t="shared" si="1270"/>
        <v>0</v>
      </c>
      <c r="AB1700" s="90">
        <f t="shared" si="1270"/>
        <v>0</v>
      </c>
      <c r="AC1700" s="91">
        <f t="shared" si="1270"/>
        <v>0</v>
      </c>
      <c r="AE1700" s="476">
        <f t="shared" si="1250"/>
        <v>0</v>
      </c>
      <c r="AG1700" s="476">
        <f t="shared" si="1251"/>
        <v>0</v>
      </c>
      <c r="AI1700" s="476">
        <f t="shared" si="1252"/>
        <v>0</v>
      </c>
      <c r="AK1700" s="202"/>
    </row>
    <row r="1701" spans="4:37" ht="12.75" customHeight="1" outlineLevel="1">
      <c r="D1701" s="106" t="str">
        <f>'Line Items'!D1013</f>
        <v>[Rolling Stock - Vehicles Line 52]</v>
      </c>
      <c r="E1701" s="89"/>
      <c r="F1701" s="107" t="str">
        <f t="shared" si="1248"/>
        <v>£000</v>
      </c>
      <c r="G1701" s="90">
        <f t="shared" ref="G1701:AC1701" si="1271">G69*G1438</f>
        <v>0</v>
      </c>
      <c r="H1701" s="90">
        <f t="shared" si="1271"/>
        <v>0</v>
      </c>
      <c r="I1701" s="90">
        <f t="shared" si="1271"/>
        <v>0</v>
      </c>
      <c r="J1701" s="90">
        <f t="shared" si="1271"/>
        <v>0</v>
      </c>
      <c r="K1701" s="90">
        <f t="shared" si="1271"/>
        <v>0</v>
      </c>
      <c r="L1701" s="90">
        <f t="shared" si="1271"/>
        <v>0</v>
      </c>
      <c r="M1701" s="90">
        <f t="shared" si="1271"/>
        <v>0</v>
      </c>
      <c r="N1701" s="90">
        <f t="shared" si="1271"/>
        <v>0</v>
      </c>
      <c r="O1701" s="90">
        <f t="shared" si="1271"/>
        <v>0</v>
      </c>
      <c r="P1701" s="90">
        <f t="shared" si="1271"/>
        <v>0</v>
      </c>
      <c r="Q1701" s="90">
        <f t="shared" si="1271"/>
        <v>0</v>
      </c>
      <c r="R1701" s="90">
        <f t="shared" si="1271"/>
        <v>0</v>
      </c>
      <c r="S1701" s="90">
        <f t="shared" si="1271"/>
        <v>0</v>
      </c>
      <c r="T1701" s="90">
        <f t="shared" si="1271"/>
        <v>0</v>
      </c>
      <c r="U1701" s="90">
        <f t="shared" si="1271"/>
        <v>0</v>
      </c>
      <c r="V1701" s="90">
        <f t="shared" si="1271"/>
        <v>0</v>
      </c>
      <c r="W1701" s="90">
        <f t="shared" si="1271"/>
        <v>0</v>
      </c>
      <c r="X1701" s="90">
        <f t="shared" si="1271"/>
        <v>0</v>
      </c>
      <c r="Y1701" s="90">
        <f t="shared" si="1271"/>
        <v>0</v>
      </c>
      <c r="Z1701" s="90">
        <f t="shared" si="1271"/>
        <v>0</v>
      </c>
      <c r="AA1701" s="90">
        <f t="shared" si="1271"/>
        <v>0</v>
      </c>
      <c r="AB1701" s="90">
        <f t="shared" si="1271"/>
        <v>0</v>
      </c>
      <c r="AC1701" s="91">
        <f t="shared" si="1271"/>
        <v>0</v>
      </c>
      <c r="AE1701" s="476">
        <f t="shared" si="1250"/>
        <v>0</v>
      </c>
      <c r="AG1701" s="476">
        <f t="shared" si="1251"/>
        <v>0</v>
      </c>
      <c r="AI1701" s="476">
        <f t="shared" si="1252"/>
        <v>0</v>
      </c>
      <c r="AK1701" s="202"/>
    </row>
    <row r="1702" spans="4:37" ht="12.75" customHeight="1" outlineLevel="1">
      <c r="D1702" s="106" t="str">
        <f>'Line Items'!D1014</f>
        <v>[Rolling Stock - Vehicles Line 53]</v>
      </c>
      <c r="E1702" s="89"/>
      <c r="F1702" s="107" t="str">
        <f t="shared" si="1248"/>
        <v>£000</v>
      </c>
      <c r="G1702" s="90">
        <f t="shared" ref="G1702:AC1702" si="1272">G70*G1439</f>
        <v>0</v>
      </c>
      <c r="H1702" s="90">
        <f t="shared" si="1272"/>
        <v>0</v>
      </c>
      <c r="I1702" s="90">
        <f t="shared" si="1272"/>
        <v>0</v>
      </c>
      <c r="J1702" s="90">
        <f t="shared" si="1272"/>
        <v>0</v>
      </c>
      <c r="K1702" s="90">
        <f t="shared" si="1272"/>
        <v>0</v>
      </c>
      <c r="L1702" s="90">
        <f t="shared" si="1272"/>
        <v>0</v>
      </c>
      <c r="M1702" s="90">
        <f t="shared" si="1272"/>
        <v>0</v>
      </c>
      <c r="N1702" s="90">
        <f t="shared" si="1272"/>
        <v>0</v>
      </c>
      <c r="O1702" s="90">
        <f t="shared" si="1272"/>
        <v>0</v>
      </c>
      <c r="P1702" s="90">
        <f t="shared" si="1272"/>
        <v>0</v>
      </c>
      <c r="Q1702" s="90">
        <f t="shared" si="1272"/>
        <v>0</v>
      </c>
      <c r="R1702" s="90">
        <f t="shared" si="1272"/>
        <v>0</v>
      </c>
      <c r="S1702" s="90">
        <f t="shared" si="1272"/>
        <v>0</v>
      </c>
      <c r="T1702" s="90">
        <f t="shared" si="1272"/>
        <v>0</v>
      </c>
      <c r="U1702" s="90">
        <f t="shared" si="1272"/>
        <v>0</v>
      </c>
      <c r="V1702" s="90">
        <f t="shared" si="1272"/>
        <v>0</v>
      </c>
      <c r="W1702" s="90">
        <f t="shared" si="1272"/>
        <v>0</v>
      </c>
      <c r="X1702" s="90">
        <f t="shared" si="1272"/>
        <v>0</v>
      </c>
      <c r="Y1702" s="90">
        <f t="shared" si="1272"/>
        <v>0</v>
      </c>
      <c r="Z1702" s="90">
        <f t="shared" si="1272"/>
        <v>0</v>
      </c>
      <c r="AA1702" s="90">
        <f t="shared" si="1272"/>
        <v>0</v>
      </c>
      <c r="AB1702" s="90">
        <f t="shared" si="1272"/>
        <v>0</v>
      </c>
      <c r="AC1702" s="91">
        <f t="shared" si="1272"/>
        <v>0</v>
      </c>
      <c r="AE1702" s="476">
        <f t="shared" si="1250"/>
        <v>0</v>
      </c>
      <c r="AG1702" s="476">
        <f t="shared" si="1251"/>
        <v>0</v>
      </c>
      <c r="AI1702" s="476">
        <f t="shared" si="1252"/>
        <v>0</v>
      </c>
      <c r="AK1702" s="202"/>
    </row>
    <row r="1703" spans="4:37" ht="12.75" customHeight="1" outlineLevel="1">
      <c r="D1703" s="106" t="str">
        <f>'Line Items'!D1015</f>
        <v>[Rolling Stock - Vehicles Line 54]</v>
      </c>
      <c r="E1703" s="89"/>
      <c r="F1703" s="107" t="str">
        <f t="shared" si="1248"/>
        <v>£000</v>
      </c>
      <c r="G1703" s="90">
        <f t="shared" ref="G1703:AC1703" si="1273">G71*G1440</f>
        <v>0</v>
      </c>
      <c r="H1703" s="90">
        <f t="shared" si="1273"/>
        <v>0</v>
      </c>
      <c r="I1703" s="90">
        <f t="shared" si="1273"/>
        <v>0</v>
      </c>
      <c r="J1703" s="90">
        <f t="shared" si="1273"/>
        <v>0</v>
      </c>
      <c r="K1703" s="90">
        <f t="shared" si="1273"/>
        <v>0</v>
      </c>
      <c r="L1703" s="90">
        <f t="shared" si="1273"/>
        <v>0</v>
      </c>
      <c r="M1703" s="90">
        <f t="shared" si="1273"/>
        <v>0</v>
      </c>
      <c r="N1703" s="90">
        <f t="shared" si="1273"/>
        <v>0</v>
      </c>
      <c r="O1703" s="90">
        <f t="shared" si="1273"/>
        <v>0</v>
      </c>
      <c r="P1703" s="90">
        <f t="shared" si="1273"/>
        <v>0</v>
      </c>
      <c r="Q1703" s="90">
        <f t="shared" si="1273"/>
        <v>0</v>
      </c>
      <c r="R1703" s="90">
        <f t="shared" si="1273"/>
        <v>0</v>
      </c>
      <c r="S1703" s="90">
        <f t="shared" si="1273"/>
        <v>0</v>
      </c>
      <c r="T1703" s="90">
        <f t="shared" si="1273"/>
        <v>0</v>
      </c>
      <c r="U1703" s="90">
        <f t="shared" si="1273"/>
        <v>0</v>
      </c>
      <c r="V1703" s="90">
        <f t="shared" si="1273"/>
        <v>0</v>
      </c>
      <c r="W1703" s="90">
        <f t="shared" si="1273"/>
        <v>0</v>
      </c>
      <c r="X1703" s="90">
        <f t="shared" si="1273"/>
        <v>0</v>
      </c>
      <c r="Y1703" s="90">
        <f t="shared" si="1273"/>
        <v>0</v>
      </c>
      <c r="Z1703" s="90">
        <f t="shared" si="1273"/>
        <v>0</v>
      </c>
      <c r="AA1703" s="90">
        <f t="shared" si="1273"/>
        <v>0</v>
      </c>
      <c r="AB1703" s="90">
        <f t="shared" si="1273"/>
        <v>0</v>
      </c>
      <c r="AC1703" s="91">
        <f t="shared" si="1273"/>
        <v>0</v>
      </c>
      <c r="AE1703" s="476">
        <f t="shared" si="1250"/>
        <v>0</v>
      </c>
      <c r="AG1703" s="476">
        <f t="shared" si="1251"/>
        <v>0</v>
      </c>
      <c r="AI1703" s="476">
        <f t="shared" si="1252"/>
        <v>0</v>
      </c>
      <c r="AK1703" s="202"/>
    </row>
    <row r="1704" spans="4:37" ht="12.75" customHeight="1" outlineLevel="1">
      <c r="D1704" s="106" t="str">
        <f>'Line Items'!D1016</f>
        <v>[Rolling Stock - Vehicles Line 55]</v>
      </c>
      <c r="E1704" s="89"/>
      <c r="F1704" s="107" t="str">
        <f t="shared" si="1248"/>
        <v>£000</v>
      </c>
      <c r="G1704" s="90">
        <f t="shared" ref="G1704:AC1704" si="1274">G72*G1441</f>
        <v>0</v>
      </c>
      <c r="H1704" s="90">
        <f t="shared" si="1274"/>
        <v>0</v>
      </c>
      <c r="I1704" s="90">
        <f t="shared" si="1274"/>
        <v>0</v>
      </c>
      <c r="J1704" s="90">
        <f t="shared" si="1274"/>
        <v>0</v>
      </c>
      <c r="K1704" s="90">
        <f t="shared" si="1274"/>
        <v>0</v>
      </c>
      <c r="L1704" s="90">
        <f t="shared" si="1274"/>
        <v>0</v>
      </c>
      <c r="M1704" s="90">
        <f t="shared" si="1274"/>
        <v>0</v>
      </c>
      <c r="N1704" s="90">
        <f t="shared" si="1274"/>
        <v>0</v>
      </c>
      <c r="O1704" s="90">
        <f t="shared" si="1274"/>
        <v>0</v>
      </c>
      <c r="P1704" s="90">
        <f t="shared" si="1274"/>
        <v>0</v>
      </c>
      <c r="Q1704" s="90">
        <f t="shared" si="1274"/>
        <v>0</v>
      </c>
      <c r="R1704" s="90">
        <f t="shared" si="1274"/>
        <v>0</v>
      </c>
      <c r="S1704" s="90">
        <f t="shared" si="1274"/>
        <v>0</v>
      </c>
      <c r="T1704" s="90">
        <f t="shared" si="1274"/>
        <v>0</v>
      </c>
      <c r="U1704" s="90">
        <f t="shared" si="1274"/>
        <v>0</v>
      </c>
      <c r="V1704" s="90">
        <f t="shared" si="1274"/>
        <v>0</v>
      </c>
      <c r="W1704" s="90">
        <f t="shared" si="1274"/>
        <v>0</v>
      </c>
      <c r="X1704" s="90">
        <f t="shared" si="1274"/>
        <v>0</v>
      </c>
      <c r="Y1704" s="90">
        <f t="shared" si="1274"/>
        <v>0</v>
      </c>
      <c r="Z1704" s="90">
        <f t="shared" si="1274"/>
        <v>0</v>
      </c>
      <c r="AA1704" s="90">
        <f t="shared" si="1274"/>
        <v>0</v>
      </c>
      <c r="AB1704" s="90">
        <f t="shared" si="1274"/>
        <v>0</v>
      </c>
      <c r="AC1704" s="91">
        <f t="shared" si="1274"/>
        <v>0</v>
      </c>
      <c r="AE1704" s="476">
        <f t="shared" si="1250"/>
        <v>0</v>
      </c>
      <c r="AG1704" s="476">
        <f t="shared" si="1251"/>
        <v>0</v>
      </c>
      <c r="AI1704" s="476">
        <f t="shared" si="1252"/>
        <v>0</v>
      </c>
      <c r="AK1704" s="202"/>
    </row>
    <row r="1705" spans="4:37" ht="12.75" customHeight="1" outlineLevel="1">
      <c r="D1705" s="106" t="str">
        <f>'Line Items'!D1017</f>
        <v>[Rolling Stock - Vehicles Line 56]</v>
      </c>
      <c r="E1705" s="89"/>
      <c r="F1705" s="107" t="str">
        <f t="shared" si="1248"/>
        <v>£000</v>
      </c>
      <c r="G1705" s="90">
        <f t="shared" ref="G1705:AC1705" si="1275">G73*G1442</f>
        <v>0</v>
      </c>
      <c r="H1705" s="90">
        <f t="shared" si="1275"/>
        <v>0</v>
      </c>
      <c r="I1705" s="90">
        <f t="shared" si="1275"/>
        <v>0</v>
      </c>
      <c r="J1705" s="90">
        <f t="shared" si="1275"/>
        <v>0</v>
      </c>
      <c r="K1705" s="90">
        <f t="shared" si="1275"/>
        <v>0</v>
      </c>
      <c r="L1705" s="90">
        <f t="shared" si="1275"/>
        <v>0</v>
      </c>
      <c r="M1705" s="90">
        <f t="shared" si="1275"/>
        <v>0</v>
      </c>
      <c r="N1705" s="90">
        <f t="shared" si="1275"/>
        <v>0</v>
      </c>
      <c r="O1705" s="90">
        <f t="shared" si="1275"/>
        <v>0</v>
      </c>
      <c r="P1705" s="90">
        <f t="shared" si="1275"/>
        <v>0</v>
      </c>
      <c r="Q1705" s="90">
        <f t="shared" si="1275"/>
        <v>0</v>
      </c>
      <c r="R1705" s="90">
        <f t="shared" si="1275"/>
        <v>0</v>
      </c>
      <c r="S1705" s="90">
        <f t="shared" si="1275"/>
        <v>0</v>
      </c>
      <c r="T1705" s="90">
        <f t="shared" si="1275"/>
        <v>0</v>
      </c>
      <c r="U1705" s="90">
        <f t="shared" si="1275"/>
        <v>0</v>
      </c>
      <c r="V1705" s="90">
        <f t="shared" si="1275"/>
        <v>0</v>
      </c>
      <c r="W1705" s="90">
        <f t="shared" si="1275"/>
        <v>0</v>
      </c>
      <c r="X1705" s="90">
        <f t="shared" si="1275"/>
        <v>0</v>
      </c>
      <c r="Y1705" s="90">
        <f t="shared" si="1275"/>
        <v>0</v>
      </c>
      <c r="Z1705" s="90">
        <f t="shared" si="1275"/>
        <v>0</v>
      </c>
      <c r="AA1705" s="90">
        <f t="shared" si="1275"/>
        <v>0</v>
      </c>
      <c r="AB1705" s="90">
        <f t="shared" si="1275"/>
        <v>0</v>
      </c>
      <c r="AC1705" s="91">
        <f t="shared" si="1275"/>
        <v>0</v>
      </c>
      <c r="AE1705" s="476">
        <f t="shared" si="1250"/>
        <v>0</v>
      </c>
      <c r="AG1705" s="476">
        <f t="shared" si="1251"/>
        <v>0</v>
      </c>
      <c r="AI1705" s="476">
        <f t="shared" si="1252"/>
        <v>0</v>
      </c>
      <c r="AK1705" s="202"/>
    </row>
    <row r="1706" spans="4:37" ht="12.75" customHeight="1" outlineLevel="1">
      <c r="D1706" s="106" t="str">
        <f>'Line Items'!D1018</f>
        <v>[Rolling Stock - Vehicles Line 57]</v>
      </c>
      <c r="E1706" s="89"/>
      <c r="F1706" s="107" t="str">
        <f t="shared" si="1248"/>
        <v>£000</v>
      </c>
      <c r="G1706" s="90">
        <f t="shared" ref="G1706:AC1706" si="1276">G74*G1443</f>
        <v>0</v>
      </c>
      <c r="H1706" s="90">
        <f t="shared" si="1276"/>
        <v>0</v>
      </c>
      <c r="I1706" s="90">
        <f t="shared" si="1276"/>
        <v>0</v>
      </c>
      <c r="J1706" s="90">
        <f t="shared" si="1276"/>
        <v>0</v>
      </c>
      <c r="K1706" s="90">
        <f t="shared" si="1276"/>
        <v>0</v>
      </c>
      <c r="L1706" s="90">
        <f t="shared" si="1276"/>
        <v>0</v>
      </c>
      <c r="M1706" s="90">
        <f t="shared" si="1276"/>
        <v>0</v>
      </c>
      <c r="N1706" s="90">
        <f t="shared" si="1276"/>
        <v>0</v>
      </c>
      <c r="O1706" s="90">
        <f t="shared" si="1276"/>
        <v>0</v>
      </c>
      <c r="P1706" s="90">
        <f t="shared" si="1276"/>
        <v>0</v>
      </c>
      <c r="Q1706" s="90">
        <f t="shared" si="1276"/>
        <v>0</v>
      </c>
      <c r="R1706" s="90">
        <f t="shared" si="1276"/>
        <v>0</v>
      </c>
      <c r="S1706" s="90">
        <f t="shared" si="1276"/>
        <v>0</v>
      </c>
      <c r="T1706" s="90">
        <f t="shared" si="1276"/>
        <v>0</v>
      </c>
      <c r="U1706" s="90">
        <f t="shared" si="1276"/>
        <v>0</v>
      </c>
      <c r="V1706" s="90">
        <f t="shared" si="1276"/>
        <v>0</v>
      </c>
      <c r="W1706" s="90">
        <f t="shared" si="1276"/>
        <v>0</v>
      </c>
      <c r="X1706" s="90">
        <f t="shared" si="1276"/>
        <v>0</v>
      </c>
      <c r="Y1706" s="90">
        <f t="shared" si="1276"/>
        <v>0</v>
      </c>
      <c r="Z1706" s="90">
        <f t="shared" si="1276"/>
        <v>0</v>
      </c>
      <c r="AA1706" s="90">
        <f t="shared" si="1276"/>
        <v>0</v>
      </c>
      <c r="AB1706" s="90">
        <f t="shared" si="1276"/>
        <v>0</v>
      </c>
      <c r="AC1706" s="91">
        <f t="shared" si="1276"/>
        <v>0</v>
      </c>
      <c r="AE1706" s="476">
        <f t="shared" si="1250"/>
        <v>0</v>
      </c>
      <c r="AG1706" s="476">
        <f t="shared" si="1251"/>
        <v>0</v>
      </c>
      <c r="AI1706" s="476">
        <f t="shared" si="1252"/>
        <v>0</v>
      </c>
      <c r="AK1706" s="202"/>
    </row>
    <row r="1707" spans="4:37" ht="12.75" customHeight="1" outlineLevel="1">
      <c r="D1707" s="106" t="str">
        <f>'Line Items'!D1019</f>
        <v>[Rolling Stock - Vehicles Line 58]</v>
      </c>
      <c r="E1707" s="89"/>
      <c r="F1707" s="107" t="str">
        <f t="shared" si="1248"/>
        <v>£000</v>
      </c>
      <c r="G1707" s="90">
        <f t="shared" ref="G1707:AC1707" si="1277">G75*G1444</f>
        <v>0</v>
      </c>
      <c r="H1707" s="90">
        <f t="shared" si="1277"/>
        <v>0</v>
      </c>
      <c r="I1707" s="90">
        <f t="shared" si="1277"/>
        <v>0</v>
      </c>
      <c r="J1707" s="90">
        <f t="shared" si="1277"/>
        <v>0</v>
      </c>
      <c r="K1707" s="90">
        <f t="shared" si="1277"/>
        <v>0</v>
      </c>
      <c r="L1707" s="90">
        <f t="shared" si="1277"/>
        <v>0</v>
      </c>
      <c r="M1707" s="90">
        <f t="shared" si="1277"/>
        <v>0</v>
      </c>
      <c r="N1707" s="90">
        <f t="shared" si="1277"/>
        <v>0</v>
      </c>
      <c r="O1707" s="90">
        <f t="shared" si="1277"/>
        <v>0</v>
      </c>
      <c r="P1707" s="90">
        <f t="shared" si="1277"/>
        <v>0</v>
      </c>
      <c r="Q1707" s="90">
        <f t="shared" si="1277"/>
        <v>0</v>
      </c>
      <c r="R1707" s="90">
        <f t="shared" si="1277"/>
        <v>0</v>
      </c>
      <c r="S1707" s="90">
        <f t="shared" si="1277"/>
        <v>0</v>
      </c>
      <c r="T1707" s="90">
        <f t="shared" si="1277"/>
        <v>0</v>
      </c>
      <c r="U1707" s="90">
        <f t="shared" si="1277"/>
        <v>0</v>
      </c>
      <c r="V1707" s="90">
        <f t="shared" si="1277"/>
        <v>0</v>
      </c>
      <c r="W1707" s="90">
        <f t="shared" si="1277"/>
        <v>0</v>
      </c>
      <c r="X1707" s="90">
        <f t="shared" si="1277"/>
        <v>0</v>
      </c>
      <c r="Y1707" s="90">
        <f t="shared" si="1277"/>
        <v>0</v>
      </c>
      <c r="Z1707" s="90">
        <f t="shared" si="1277"/>
        <v>0</v>
      </c>
      <c r="AA1707" s="90">
        <f t="shared" si="1277"/>
        <v>0</v>
      </c>
      <c r="AB1707" s="90">
        <f t="shared" si="1277"/>
        <v>0</v>
      </c>
      <c r="AC1707" s="91">
        <f t="shared" si="1277"/>
        <v>0</v>
      </c>
      <c r="AE1707" s="476">
        <f t="shared" si="1250"/>
        <v>0</v>
      </c>
      <c r="AG1707" s="476">
        <f t="shared" si="1251"/>
        <v>0</v>
      </c>
      <c r="AI1707" s="476">
        <f t="shared" si="1252"/>
        <v>0</v>
      </c>
      <c r="AK1707" s="202"/>
    </row>
    <row r="1708" spans="4:37" ht="12.75" customHeight="1" outlineLevel="1">
      <c r="D1708" s="106" t="str">
        <f>'Line Items'!D1020</f>
        <v>[Rolling Stock - Vehicles Line 59]</v>
      </c>
      <c r="E1708" s="89"/>
      <c r="F1708" s="107" t="str">
        <f t="shared" si="1248"/>
        <v>£000</v>
      </c>
      <c r="G1708" s="90">
        <f t="shared" ref="G1708:AC1708" si="1278">G76*G1445</f>
        <v>0</v>
      </c>
      <c r="H1708" s="90">
        <f t="shared" si="1278"/>
        <v>0</v>
      </c>
      <c r="I1708" s="90">
        <f t="shared" si="1278"/>
        <v>0</v>
      </c>
      <c r="J1708" s="90">
        <f t="shared" si="1278"/>
        <v>0</v>
      </c>
      <c r="K1708" s="90">
        <f t="shared" si="1278"/>
        <v>0</v>
      </c>
      <c r="L1708" s="90">
        <f t="shared" si="1278"/>
        <v>0</v>
      </c>
      <c r="M1708" s="90">
        <f t="shared" si="1278"/>
        <v>0</v>
      </c>
      <c r="N1708" s="90">
        <f t="shared" si="1278"/>
        <v>0</v>
      </c>
      <c r="O1708" s="90">
        <f t="shared" si="1278"/>
        <v>0</v>
      </c>
      <c r="P1708" s="90">
        <f t="shared" si="1278"/>
        <v>0</v>
      </c>
      <c r="Q1708" s="90">
        <f t="shared" si="1278"/>
        <v>0</v>
      </c>
      <c r="R1708" s="90">
        <f t="shared" si="1278"/>
        <v>0</v>
      </c>
      <c r="S1708" s="90">
        <f t="shared" si="1278"/>
        <v>0</v>
      </c>
      <c r="T1708" s="90">
        <f t="shared" si="1278"/>
        <v>0</v>
      </c>
      <c r="U1708" s="90">
        <f t="shared" si="1278"/>
        <v>0</v>
      </c>
      <c r="V1708" s="90">
        <f t="shared" si="1278"/>
        <v>0</v>
      </c>
      <c r="W1708" s="90">
        <f t="shared" si="1278"/>
        <v>0</v>
      </c>
      <c r="X1708" s="90">
        <f t="shared" si="1278"/>
        <v>0</v>
      </c>
      <c r="Y1708" s="90">
        <f t="shared" si="1278"/>
        <v>0</v>
      </c>
      <c r="Z1708" s="90">
        <f t="shared" si="1278"/>
        <v>0</v>
      </c>
      <c r="AA1708" s="90">
        <f t="shared" si="1278"/>
        <v>0</v>
      </c>
      <c r="AB1708" s="90">
        <f t="shared" si="1278"/>
        <v>0</v>
      </c>
      <c r="AC1708" s="91">
        <f t="shared" si="1278"/>
        <v>0</v>
      </c>
      <c r="AE1708" s="476">
        <f t="shared" si="1250"/>
        <v>0</v>
      </c>
      <c r="AG1708" s="476">
        <f t="shared" si="1251"/>
        <v>0</v>
      </c>
      <c r="AI1708" s="476">
        <f t="shared" si="1252"/>
        <v>0</v>
      </c>
      <c r="AK1708" s="202"/>
    </row>
    <row r="1709" spans="4:37" ht="12.75" customHeight="1" outlineLevel="1">
      <c r="D1709" s="117" t="str">
        <f>'Line Items'!D1021</f>
        <v>[Rolling Stock - Vehicles Line 60]</v>
      </c>
      <c r="E1709" s="175"/>
      <c r="F1709" s="118" t="str">
        <f>F1708</f>
        <v>£000</v>
      </c>
      <c r="G1709" s="94">
        <f t="shared" ref="G1709:AC1709" si="1279">G77*G1446</f>
        <v>0</v>
      </c>
      <c r="H1709" s="94">
        <f t="shared" si="1279"/>
        <v>0</v>
      </c>
      <c r="I1709" s="94">
        <f t="shared" si="1279"/>
        <v>0</v>
      </c>
      <c r="J1709" s="94">
        <f t="shared" si="1279"/>
        <v>0</v>
      </c>
      <c r="K1709" s="94">
        <f t="shared" si="1279"/>
        <v>0</v>
      </c>
      <c r="L1709" s="94">
        <f t="shared" si="1279"/>
        <v>0</v>
      </c>
      <c r="M1709" s="94">
        <f t="shared" si="1279"/>
        <v>0</v>
      </c>
      <c r="N1709" s="94">
        <f t="shared" si="1279"/>
        <v>0</v>
      </c>
      <c r="O1709" s="94">
        <f t="shared" si="1279"/>
        <v>0</v>
      </c>
      <c r="P1709" s="94">
        <f t="shared" si="1279"/>
        <v>0</v>
      </c>
      <c r="Q1709" s="94">
        <f t="shared" si="1279"/>
        <v>0</v>
      </c>
      <c r="R1709" s="94">
        <f t="shared" si="1279"/>
        <v>0</v>
      </c>
      <c r="S1709" s="94">
        <f t="shared" si="1279"/>
        <v>0</v>
      </c>
      <c r="T1709" s="94">
        <f t="shared" si="1279"/>
        <v>0</v>
      </c>
      <c r="U1709" s="94">
        <f t="shared" si="1279"/>
        <v>0</v>
      </c>
      <c r="V1709" s="94">
        <f t="shared" si="1279"/>
        <v>0</v>
      </c>
      <c r="W1709" s="94">
        <f t="shared" si="1279"/>
        <v>0</v>
      </c>
      <c r="X1709" s="94">
        <f t="shared" si="1279"/>
        <v>0</v>
      </c>
      <c r="Y1709" s="94">
        <f t="shared" si="1279"/>
        <v>0</v>
      </c>
      <c r="Z1709" s="94">
        <f t="shared" si="1279"/>
        <v>0</v>
      </c>
      <c r="AA1709" s="94">
        <f t="shared" si="1279"/>
        <v>0</v>
      </c>
      <c r="AB1709" s="94">
        <f t="shared" si="1279"/>
        <v>0</v>
      </c>
      <c r="AC1709" s="95">
        <f t="shared" si="1279"/>
        <v>0</v>
      </c>
      <c r="AE1709" s="477">
        <f t="shared" si="1250"/>
        <v>0</v>
      </c>
      <c r="AG1709" s="477">
        <f t="shared" si="1251"/>
        <v>0</v>
      </c>
      <c r="AI1709" s="477">
        <f t="shared" si="1252"/>
        <v>0</v>
      </c>
      <c r="AK1709" s="195"/>
    </row>
    <row r="1710" spans="4:37" ht="12.75" customHeight="1" outlineLevel="1">
      <c r="G1710" s="90"/>
      <c r="H1710" s="90"/>
      <c r="I1710" s="90"/>
      <c r="J1710" s="90"/>
      <c r="K1710" s="90"/>
      <c r="L1710" s="90"/>
      <c r="M1710" s="90"/>
      <c r="N1710" s="90"/>
      <c r="O1710" s="90"/>
      <c r="P1710" s="90"/>
      <c r="Q1710" s="90"/>
      <c r="R1710" s="90"/>
      <c r="S1710" s="90"/>
      <c r="T1710" s="90"/>
      <c r="U1710" s="90"/>
      <c r="V1710" s="90"/>
      <c r="W1710" s="90"/>
      <c r="X1710" s="90"/>
      <c r="Y1710" s="90"/>
      <c r="Z1710" s="90"/>
      <c r="AA1710" s="90"/>
      <c r="AB1710" s="90"/>
      <c r="AC1710" s="90"/>
      <c r="AE1710" s="90"/>
      <c r="AG1710" s="90"/>
      <c r="AI1710" s="90"/>
    </row>
    <row r="1711" spans="4:37" ht="12.75" customHeight="1" outlineLevel="1">
      <c r="D1711" s="216" t="str">
        <f>"Total "&amp;B1648</f>
        <v>Total Rentalised Enhancement Cost</v>
      </c>
      <c r="E1711" s="217"/>
      <c r="F1711" s="218" t="str">
        <f>F1709</f>
        <v>£000</v>
      </c>
      <c r="G1711" s="219">
        <f t="shared" ref="G1711:AC1711" si="1280">SUM(G1650:G1709)</f>
        <v>0</v>
      </c>
      <c r="H1711" s="219">
        <f t="shared" si="1280"/>
        <v>0</v>
      </c>
      <c r="I1711" s="219">
        <f t="shared" si="1280"/>
        <v>0</v>
      </c>
      <c r="J1711" s="219">
        <f t="shared" si="1280"/>
        <v>0</v>
      </c>
      <c r="K1711" s="219">
        <f t="shared" si="1280"/>
        <v>0</v>
      </c>
      <c r="L1711" s="219">
        <f t="shared" si="1280"/>
        <v>0</v>
      </c>
      <c r="M1711" s="219">
        <f t="shared" si="1280"/>
        <v>0</v>
      </c>
      <c r="N1711" s="219">
        <f t="shared" si="1280"/>
        <v>0</v>
      </c>
      <c r="O1711" s="219">
        <f t="shared" si="1280"/>
        <v>0</v>
      </c>
      <c r="P1711" s="219">
        <f t="shared" si="1280"/>
        <v>0</v>
      </c>
      <c r="Q1711" s="219">
        <f t="shared" si="1280"/>
        <v>0</v>
      </c>
      <c r="R1711" s="219">
        <f t="shared" si="1280"/>
        <v>0</v>
      </c>
      <c r="S1711" s="219">
        <f t="shared" si="1280"/>
        <v>0</v>
      </c>
      <c r="T1711" s="219">
        <f t="shared" si="1280"/>
        <v>0</v>
      </c>
      <c r="U1711" s="219">
        <f t="shared" si="1280"/>
        <v>0</v>
      </c>
      <c r="V1711" s="219">
        <f t="shared" si="1280"/>
        <v>0</v>
      </c>
      <c r="W1711" s="219">
        <f t="shared" si="1280"/>
        <v>0</v>
      </c>
      <c r="X1711" s="219">
        <f t="shared" si="1280"/>
        <v>0</v>
      </c>
      <c r="Y1711" s="219">
        <f t="shared" si="1280"/>
        <v>0</v>
      </c>
      <c r="Z1711" s="219">
        <f t="shared" si="1280"/>
        <v>0</v>
      </c>
      <c r="AA1711" s="219">
        <f t="shared" si="1280"/>
        <v>0</v>
      </c>
      <c r="AB1711" s="219">
        <f t="shared" si="1280"/>
        <v>0</v>
      </c>
      <c r="AC1711" s="220">
        <f t="shared" si="1280"/>
        <v>0</v>
      </c>
      <c r="AE1711" s="509">
        <f>SUM(AE1650:AE1709)</f>
        <v>0</v>
      </c>
      <c r="AG1711" s="509">
        <f>SUM(AG1650:AG1709)</f>
        <v>0</v>
      </c>
      <c r="AI1711" s="509">
        <f>SUM(AI1650:AI1709)</f>
        <v>0</v>
      </c>
      <c r="AK1711" s="222"/>
    </row>
    <row r="1712" spans="4:37">
      <c r="G1712" s="90"/>
      <c r="H1712" s="90"/>
      <c r="I1712" s="90"/>
      <c r="J1712" s="90"/>
      <c r="K1712" s="90"/>
      <c r="L1712" s="90"/>
      <c r="M1712" s="90"/>
      <c r="N1712" s="90"/>
      <c r="O1712" s="90"/>
      <c r="P1712" s="90"/>
      <c r="Q1712" s="90"/>
      <c r="R1712" s="90"/>
      <c r="S1712" s="90"/>
      <c r="T1712" s="90"/>
      <c r="U1712" s="90"/>
      <c r="V1712" s="90"/>
      <c r="W1712" s="90"/>
      <c r="X1712" s="90"/>
      <c r="Y1712" s="90"/>
      <c r="Z1712" s="90"/>
      <c r="AA1712" s="90"/>
      <c r="AB1712" s="90"/>
      <c r="AC1712" s="90"/>
      <c r="AE1712" s="90"/>
      <c r="AG1712" s="90"/>
      <c r="AI1712" s="90"/>
    </row>
    <row r="1713" spans="2:37">
      <c r="B1713" s="15" t="s">
        <v>491</v>
      </c>
      <c r="C1713" s="15"/>
      <c r="D1713" s="170"/>
      <c r="E1713" s="170"/>
      <c r="F1713" s="15"/>
      <c r="G1713" s="184"/>
      <c r="H1713" s="184"/>
      <c r="I1713" s="184"/>
      <c r="J1713" s="184"/>
      <c r="K1713" s="184"/>
      <c r="L1713" s="184"/>
      <c r="M1713" s="184"/>
      <c r="N1713" s="184"/>
      <c r="O1713" s="184"/>
      <c r="P1713" s="184"/>
      <c r="Q1713" s="184"/>
      <c r="R1713" s="184"/>
      <c r="S1713" s="184"/>
      <c r="T1713" s="184"/>
      <c r="U1713" s="184"/>
      <c r="V1713" s="184"/>
      <c r="W1713" s="184"/>
      <c r="X1713" s="184"/>
      <c r="Y1713" s="184"/>
      <c r="Z1713" s="184"/>
      <c r="AA1713" s="184"/>
      <c r="AB1713" s="184"/>
      <c r="AC1713" s="184"/>
      <c r="AD1713" s="15"/>
      <c r="AE1713" s="184"/>
      <c r="AF1713" s="15"/>
      <c r="AG1713" s="184"/>
      <c r="AH1713" s="15"/>
      <c r="AI1713" s="184"/>
      <c r="AJ1713" s="15"/>
      <c r="AK1713" s="15"/>
    </row>
    <row r="1714" spans="2:37" ht="12.75" customHeight="1" outlineLevel="1">
      <c r="G1714" s="90"/>
      <c r="H1714" s="90"/>
      <c r="I1714" s="90"/>
      <c r="J1714" s="90"/>
      <c r="K1714" s="90"/>
      <c r="L1714" s="90"/>
      <c r="M1714" s="90"/>
      <c r="N1714" s="90"/>
      <c r="O1714" s="90"/>
      <c r="P1714" s="90"/>
      <c r="Q1714" s="90"/>
      <c r="R1714" s="90"/>
      <c r="S1714" s="90"/>
      <c r="T1714" s="90"/>
      <c r="U1714" s="90"/>
      <c r="V1714" s="90"/>
      <c r="W1714" s="90"/>
      <c r="X1714" s="90"/>
      <c r="Y1714" s="90"/>
      <c r="Z1714" s="90"/>
      <c r="AA1714" s="90"/>
      <c r="AB1714" s="90"/>
      <c r="AC1714" s="90"/>
      <c r="AE1714" s="90"/>
      <c r="AG1714" s="90"/>
      <c r="AI1714" s="90"/>
    </row>
    <row r="1715" spans="2:37" ht="12.75" customHeight="1" outlineLevel="1">
      <c r="D1715" s="100" t="str">
        <f>'Line Items'!D962</f>
        <v>ME202 - DMU - Class 150/1 Angel</v>
      </c>
      <c r="E1715" s="85"/>
      <c r="F1715" s="183" t="str">
        <f t="shared" ref="F1715:F1746" si="1281">F1520</f>
        <v>£000</v>
      </c>
      <c r="G1715" s="86">
        <f t="shared" ref="G1715:AC1715" si="1282">SUM(G1455,G1520,G1585,G1650)</f>
        <v>0</v>
      </c>
      <c r="H1715" s="86">
        <f t="shared" si="1282"/>
        <v>0</v>
      </c>
      <c r="I1715" s="86">
        <f t="shared" si="1282"/>
        <v>0</v>
      </c>
      <c r="J1715" s="86">
        <f t="shared" si="1282"/>
        <v>0</v>
      </c>
      <c r="K1715" s="86">
        <f t="shared" si="1282"/>
        <v>0</v>
      </c>
      <c r="L1715" s="86">
        <f t="shared" si="1282"/>
        <v>0</v>
      </c>
      <c r="M1715" s="86">
        <f t="shared" si="1282"/>
        <v>0</v>
      </c>
      <c r="N1715" s="86">
        <f t="shared" si="1282"/>
        <v>0</v>
      </c>
      <c r="O1715" s="86">
        <f t="shared" si="1282"/>
        <v>0</v>
      </c>
      <c r="P1715" s="86">
        <f t="shared" si="1282"/>
        <v>0</v>
      </c>
      <c r="Q1715" s="86">
        <f t="shared" si="1282"/>
        <v>0</v>
      </c>
      <c r="R1715" s="86">
        <f t="shared" si="1282"/>
        <v>0</v>
      </c>
      <c r="S1715" s="86">
        <f t="shared" si="1282"/>
        <v>0</v>
      </c>
      <c r="T1715" s="86">
        <f t="shared" si="1282"/>
        <v>0</v>
      </c>
      <c r="U1715" s="86">
        <f t="shared" si="1282"/>
        <v>0</v>
      </c>
      <c r="V1715" s="86">
        <f t="shared" si="1282"/>
        <v>0</v>
      </c>
      <c r="W1715" s="86">
        <f t="shared" si="1282"/>
        <v>0</v>
      </c>
      <c r="X1715" s="86">
        <f t="shared" si="1282"/>
        <v>0</v>
      </c>
      <c r="Y1715" s="86">
        <f t="shared" si="1282"/>
        <v>0</v>
      </c>
      <c r="Z1715" s="86">
        <f t="shared" si="1282"/>
        <v>0</v>
      </c>
      <c r="AA1715" s="86">
        <f t="shared" si="1282"/>
        <v>0</v>
      </c>
      <c r="AB1715" s="86">
        <f t="shared" si="1282"/>
        <v>0</v>
      </c>
      <c r="AC1715" s="87">
        <f t="shared" si="1282"/>
        <v>0</v>
      </c>
      <c r="AE1715" s="475">
        <f t="shared" ref="AE1715:AE1746" si="1283">SUM(AE1455,AE1520,AE1585,AE1650)</f>
        <v>0</v>
      </c>
      <c r="AG1715" s="475">
        <f t="shared" ref="AG1715:AG1746" si="1284">SUM(AG1455,AG1520,AG1585,AG1650)</f>
        <v>0</v>
      </c>
      <c r="AI1715" s="475">
        <f t="shared" ref="AI1715:AI1746" si="1285">SUM(AI1455,AI1520,AI1585,AI1650)</f>
        <v>0</v>
      </c>
      <c r="AK1715" s="201"/>
    </row>
    <row r="1716" spans="2:37" ht="12.75" customHeight="1" outlineLevel="1">
      <c r="D1716" s="106" t="str">
        <f>'Line Items'!D963</f>
        <v>ME203 - DMU - Class 153/1 Porterbrook</v>
      </c>
      <c r="E1716" s="89"/>
      <c r="F1716" s="107" t="str">
        <f t="shared" si="1281"/>
        <v>£000</v>
      </c>
      <c r="G1716" s="90">
        <f t="shared" ref="G1716:AC1716" si="1286">SUM(G1456,G1521,G1586,G1651)</f>
        <v>0</v>
      </c>
      <c r="H1716" s="90">
        <f t="shared" si="1286"/>
        <v>0</v>
      </c>
      <c r="I1716" s="90">
        <f t="shared" si="1286"/>
        <v>0</v>
      </c>
      <c r="J1716" s="90">
        <f t="shared" si="1286"/>
        <v>0</v>
      </c>
      <c r="K1716" s="90">
        <f t="shared" si="1286"/>
        <v>0</v>
      </c>
      <c r="L1716" s="90">
        <f t="shared" si="1286"/>
        <v>0</v>
      </c>
      <c r="M1716" s="90">
        <f t="shared" si="1286"/>
        <v>0</v>
      </c>
      <c r="N1716" s="90">
        <f t="shared" si="1286"/>
        <v>0</v>
      </c>
      <c r="O1716" s="90">
        <f t="shared" si="1286"/>
        <v>0</v>
      </c>
      <c r="P1716" s="90">
        <f t="shared" si="1286"/>
        <v>0</v>
      </c>
      <c r="Q1716" s="90">
        <f t="shared" si="1286"/>
        <v>0</v>
      </c>
      <c r="R1716" s="90">
        <f t="shared" si="1286"/>
        <v>0</v>
      </c>
      <c r="S1716" s="90">
        <f t="shared" si="1286"/>
        <v>0</v>
      </c>
      <c r="T1716" s="90">
        <f t="shared" si="1286"/>
        <v>0</v>
      </c>
      <c r="U1716" s="90">
        <f t="shared" si="1286"/>
        <v>0</v>
      </c>
      <c r="V1716" s="90">
        <f t="shared" si="1286"/>
        <v>0</v>
      </c>
      <c r="W1716" s="90">
        <f t="shared" si="1286"/>
        <v>0</v>
      </c>
      <c r="X1716" s="90">
        <f t="shared" si="1286"/>
        <v>0</v>
      </c>
      <c r="Y1716" s="90">
        <f t="shared" si="1286"/>
        <v>0</v>
      </c>
      <c r="Z1716" s="90">
        <f t="shared" si="1286"/>
        <v>0</v>
      </c>
      <c r="AA1716" s="90">
        <f t="shared" si="1286"/>
        <v>0</v>
      </c>
      <c r="AB1716" s="90">
        <f t="shared" si="1286"/>
        <v>0</v>
      </c>
      <c r="AC1716" s="91">
        <f t="shared" si="1286"/>
        <v>0</v>
      </c>
      <c r="AE1716" s="476">
        <f t="shared" si="1283"/>
        <v>0</v>
      </c>
      <c r="AG1716" s="476">
        <f t="shared" si="1284"/>
        <v>0</v>
      </c>
      <c r="AI1716" s="476">
        <f t="shared" si="1285"/>
        <v>0</v>
      </c>
      <c r="AK1716" s="202"/>
    </row>
    <row r="1717" spans="2:37" ht="12.75" customHeight="1" outlineLevel="1">
      <c r="D1717" s="106" t="str">
        <f>'Line Items'!D964</f>
        <v>ME206 - DMU - Class 170/5 Porterbrook</v>
      </c>
      <c r="E1717" s="89"/>
      <c r="F1717" s="107" t="str">
        <f t="shared" si="1281"/>
        <v>£000</v>
      </c>
      <c r="G1717" s="90">
        <f t="shared" ref="G1717:AC1717" si="1287">SUM(G1457,G1522,G1587,G1652)</f>
        <v>0</v>
      </c>
      <c r="H1717" s="90">
        <f t="shared" si="1287"/>
        <v>0</v>
      </c>
      <c r="I1717" s="90">
        <f t="shared" si="1287"/>
        <v>0</v>
      </c>
      <c r="J1717" s="90">
        <f t="shared" si="1287"/>
        <v>0</v>
      </c>
      <c r="K1717" s="90">
        <f t="shared" si="1287"/>
        <v>0</v>
      </c>
      <c r="L1717" s="90">
        <f t="shared" si="1287"/>
        <v>0</v>
      </c>
      <c r="M1717" s="90">
        <f t="shared" si="1287"/>
        <v>0</v>
      </c>
      <c r="N1717" s="90">
        <f t="shared" si="1287"/>
        <v>0</v>
      </c>
      <c r="O1717" s="90">
        <f t="shared" si="1287"/>
        <v>0</v>
      </c>
      <c r="P1717" s="90">
        <f t="shared" si="1287"/>
        <v>0</v>
      </c>
      <c r="Q1717" s="90">
        <f t="shared" si="1287"/>
        <v>0</v>
      </c>
      <c r="R1717" s="90">
        <f t="shared" si="1287"/>
        <v>0</v>
      </c>
      <c r="S1717" s="90">
        <f t="shared" si="1287"/>
        <v>0</v>
      </c>
      <c r="T1717" s="90">
        <f t="shared" si="1287"/>
        <v>0</v>
      </c>
      <c r="U1717" s="90">
        <f t="shared" si="1287"/>
        <v>0</v>
      </c>
      <c r="V1717" s="90">
        <f t="shared" si="1287"/>
        <v>0</v>
      </c>
      <c r="W1717" s="90">
        <f t="shared" si="1287"/>
        <v>0</v>
      </c>
      <c r="X1717" s="90">
        <f t="shared" si="1287"/>
        <v>0</v>
      </c>
      <c r="Y1717" s="90">
        <f t="shared" si="1287"/>
        <v>0</v>
      </c>
      <c r="Z1717" s="90">
        <f t="shared" si="1287"/>
        <v>0</v>
      </c>
      <c r="AA1717" s="90">
        <f t="shared" si="1287"/>
        <v>0</v>
      </c>
      <c r="AB1717" s="90">
        <f t="shared" si="1287"/>
        <v>0</v>
      </c>
      <c r="AC1717" s="91">
        <f t="shared" si="1287"/>
        <v>0</v>
      </c>
      <c r="AE1717" s="476">
        <f t="shared" si="1283"/>
        <v>0</v>
      </c>
      <c r="AG1717" s="476">
        <f t="shared" si="1284"/>
        <v>0</v>
      </c>
      <c r="AI1717" s="476">
        <f t="shared" si="1285"/>
        <v>0</v>
      </c>
      <c r="AK1717" s="202"/>
    </row>
    <row r="1718" spans="2:37" ht="12.75" customHeight="1" outlineLevel="1">
      <c r="D1718" s="106" t="str">
        <f>'Line Items'!D965</f>
        <v>ME207 - DMU - Class 170/6 Porterbrook</v>
      </c>
      <c r="E1718" s="89"/>
      <c r="F1718" s="107" t="str">
        <f t="shared" si="1281"/>
        <v>£000</v>
      </c>
      <c r="G1718" s="90">
        <f t="shared" ref="G1718:AC1718" si="1288">SUM(G1458,G1523,G1588,G1653)</f>
        <v>0</v>
      </c>
      <c r="H1718" s="90">
        <f t="shared" si="1288"/>
        <v>0</v>
      </c>
      <c r="I1718" s="90">
        <f t="shared" si="1288"/>
        <v>0</v>
      </c>
      <c r="J1718" s="90">
        <f t="shared" si="1288"/>
        <v>0</v>
      </c>
      <c r="K1718" s="90">
        <f t="shared" si="1288"/>
        <v>0</v>
      </c>
      <c r="L1718" s="90">
        <f t="shared" si="1288"/>
        <v>0</v>
      </c>
      <c r="M1718" s="90">
        <f t="shared" si="1288"/>
        <v>0</v>
      </c>
      <c r="N1718" s="90">
        <f t="shared" si="1288"/>
        <v>0</v>
      </c>
      <c r="O1718" s="90">
        <f t="shared" si="1288"/>
        <v>0</v>
      </c>
      <c r="P1718" s="90">
        <f t="shared" si="1288"/>
        <v>0</v>
      </c>
      <c r="Q1718" s="90">
        <f t="shared" si="1288"/>
        <v>0</v>
      </c>
      <c r="R1718" s="90">
        <f t="shared" si="1288"/>
        <v>0</v>
      </c>
      <c r="S1718" s="90">
        <f t="shared" si="1288"/>
        <v>0</v>
      </c>
      <c r="T1718" s="90">
        <f t="shared" si="1288"/>
        <v>0</v>
      </c>
      <c r="U1718" s="90">
        <f t="shared" si="1288"/>
        <v>0</v>
      </c>
      <c r="V1718" s="90">
        <f t="shared" si="1288"/>
        <v>0</v>
      </c>
      <c r="W1718" s="90">
        <f t="shared" si="1288"/>
        <v>0</v>
      </c>
      <c r="X1718" s="90">
        <f t="shared" si="1288"/>
        <v>0</v>
      </c>
      <c r="Y1718" s="90">
        <f t="shared" si="1288"/>
        <v>0</v>
      </c>
      <c r="Z1718" s="90">
        <f t="shared" si="1288"/>
        <v>0</v>
      </c>
      <c r="AA1718" s="90">
        <f t="shared" si="1288"/>
        <v>0</v>
      </c>
      <c r="AB1718" s="90">
        <f t="shared" si="1288"/>
        <v>0</v>
      </c>
      <c r="AC1718" s="91">
        <f t="shared" si="1288"/>
        <v>0</v>
      </c>
      <c r="AE1718" s="476">
        <f t="shared" si="1283"/>
        <v>0</v>
      </c>
      <c r="AG1718" s="476">
        <f t="shared" si="1284"/>
        <v>0</v>
      </c>
      <c r="AI1718" s="476">
        <f t="shared" si="1285"/>
        <v>0</v>
      </c>
      <c r="AK1718" s="202"/>
    </row>
    <row r="1719" spans="2:37" ht="12.75" customHeight="1" outlineLevel="1">
      <c r="D1719" s="106" t="str">
        <f>'Line Items'!D966</f>
        <v>ME208 - DMU - Class 172/2 Porterbrook</v>
      </c>
      <c r="E1719" s="89"/>
      <c r="F1719" s="107" t="str">
        <f t="shared" si="1281"/>
        <v>£000</v>
      </c>
      <c r="G1719" s="90">
        <f t="shared" ref="G1719:AC1719" si="1289">SUM(G1459,G1524,G1589,G1654)</f>
        <v>0</v>
      </c>
      <c r="H1719" s="90">
        <f t="shared" si="1289"/>
        <v>0</v>
      </c>
      <c r="I1719" s="90">
        <f t="shared" si="1289"/>
        <v>0</v>
      </c>
      <c r="J1719" s="90">
        <f t="shared" si="1289"/>
        <v>0</v>
      </c>
      <c r="K1719" s="90">
        <f t="shared" si="1289"/>
        <v>0</v>
      </c>
      <c r="L1719" s="90">
        <f t="shared" si="1289"/>
        <v>0</v>
      </c>
      <c r="M1719" s="90">
        <f t="shared" si="1289"/>
        <v>0</v>
      </c>
      <c r="N1719" s="90">
        <f t="shared" si="1289"/>
        <v>0</v>
      </c>
      <c r="O1719" s="90">
        <f t="shared" si="1289"/>
        <v>0</v>
      </c>
      <c r="P1719" s="90">
        <f t="shared" si="1289"/>
        <v>0</v>
      </c>
      <c r="Q1719" s="90">
        <f t="shared" si="1289"/>
        <v>0</v>
      </c>
      <c r="R1719" s="90">
        <f t="shared" si="1289"/>
        <v>0</v>
      </c>
      <c r="S1719" s="90">
        <f t="shared" si="1289"/>
        <v>0</v>
      </c>
      <c r="T1719" s="90">
        <f t="shared" si="1289"/>
        <v>0</v>
      </c>
      <c r="U1719" s="90">
        <f t="shared" si="1289"/>
        <v>0</v>
      </c>
      <c r="V1719" s="90">
        <f t="shared" si="1289"/>
        <v>0</v>
      </c>
      <c r="W1719" s="90">
        <f t="shared" si="1289"/>
        <v>0</v>
      </c>
      <c r="X1719" s="90">
        <f t="shared" si="1289"/>
        <v>0</v>
      </c>
      <c r="Y1719" s="90">
        <f t="shared" si="1289"/>
        <v>0</v>
      </c>
      <c r="Z1719" s="90">
        <f t="shared" si="1289"/>
        <v>0</v>
      </c>
      <c r="AA1719" s="90">
        <f t="shared" si="1289"/>
        <v>0</v>
      </c>
      <c r="AB1719" s="90">
        <f t="shared" si="1289"/>
        <v>0</v>
      </c>
      <c r="AC1719" s="91">
        <f t="shared" si="1289"/>
        <v>0</v>
      </c>
      <c r="AE1719" s="476">
        <f t="shared" si="1283"/>
        <v>0</v>
      </c>
      <c r="AG1719" s="476">
        <f t="shared" si="1284"/>
        <v>0</v>
      </c>
      <c r="AI1719" s="476">
        <f t="shared" si="1285"/>
        <v>0</v>
      </c>
      <c r="AK1719" s="202"/>
    </row>
    <row r="1720" spans="2:37" ht="12.75" customHeight="1" outlineLevel="1">
      <c r="D1720" s="106" t="str">
        <f>'Line Items'!D967</f>
        <v>ME209 - DMU - Class 172/3 Porterbrook</v>
      </c>
      <c r="E1720" s="89"/>
      <c r="F1720" s="107" t="str">
        <f t="shared" si="1281"/>
        <v>£000</v>
      </c>
      <c r="G1720" s="90">
        <f t="shared" ref="G1720:AC1720" si="1290">SUM(G1460,G1525,G1590,G1655)</f>
        <v>0</v>
      </c>
      <c r="H1720" s="90">
        <f t="shared" si="1290"/>
        <v>0</v>
      </c>
      <c r="I1720" s="90">
        <f t="shared" si="1290"/>
        <v>0</v>
      </c>
      <c r="J1720" s="90">
        <f t="shared" si="1290"/>
        <v>0</v>
      </c>
      <c r="K1720" s="90">
        <f t="shared" si="1290"/>
        <v>0</v>
      </c>
      <c r="L1720" s="90">
        <f t="shared" si="1290"/>
        <v>0</v>
      </c>
      <c r="M1720" s="90">
        <f t="shared" si="1290"/>
        <v>0</v>
      </c>
      <c r="N1720" s="90">
        <f t="shared" si="1290"/>
        <v>0</v>
      </c>
      <c r="O1720" s="90">
        <f t="shared" si="1290"/>
        <v>0</v>
      </c>
      <c r="P1720" s="90">
        <f t="shared" si="1290"/>
        <v>0</v>
      </c>
      <c r="Q1720" s="90">
        <f t="shared" si="1290"/>
        <v>0</v>
      </c>
      <c r="R1720" s="90">
        <f t="shared" si="1290"/>
        <v>0</v>
      </c>
      <c r="S1720" s="90">
        <f t="shared" si="1290"/>
        <v>0</v>
      </c>
      <c r="T1720" s="90">
        <f t="shared" si="1290"/>
        <v>0</v>
      </c>
      <c r="U1720" s="90">
        <f t="shared" si="1290"/>
        <v>0</v>
      </c>
      <c r="V1720" s="90">
        <f t="shared" si="1290"/>
        <v>0</v>
      </c>
      <c r="W1720" s="90">
        <f t="shared" si="1290"/>
        <v>0</v>
      </c>
      <c r="X1720" s="90">
        <f t="shared" si="1290"/>
        <v>0</v>
      </c>
      <c r="Y1720" s="90">
        <f t="shared" si="1290"/>
        <v>0</v>
      </c>
      <c r="Z1720" s="90">
        <f t="shared" si="1290"/>
        <v>0</v>
      </c>
      <c r="AA1720" s="90">
        <f t="shared" si="1290"/>
        <v>0</v>
      </c>
      <c r="AB1720" s="90">
        <f t="shared" si="1290"/>
        <v>0</v>
      </c>
      <c r="AC1720" s="91">
        <f t="shared" si="1290"/>
        <v>0</v>
      </c>
      <c r="AE1720" s="476">
        <f t="shared" si="1283"/>
        <v>0</v>
      </c>
      <c r="AG1720" s="476">
        <f t="shared" si="1284"/>
        <v>0</v>
      </c>
      <c r="AI1720" s="476">
        <f t="shared" si="1285"/>
        <v>0</v>
      </c>
      <c r="AK1720" s="202"/>
    </row>
    <row r="1721" spans="2:37" ht="12.75" customHeight="1" outlineLevel="1">
      <c r="D1721" s="106" t="str">
        <f>'Line Items'!D968</f>
        <v>ME216 - Class 139 PPM - Porterbrook</v>
      </c>
      <c r="E1721" s="89"/>
      <c r="F1721" s="107" t="str">
        <f t="shared" si="1281"/>
        <v>£000</v>
      </c>
      <c r="G1721" s="90">
        <f t="shared" ref="G1721:AC1721" si="1291">SUM(G1461,G1526,G1591,G1656)</f>
        <v>0</v>
      </c>
      <c r="H1721" s="90">
        <f t="shared" si="1291"/>
        <v>0</v>
      </c>
      <c r="I1721" s="90">
        <f t="shared" si="1291"/>
        <v>0</v>
      </c>
      <c r="J1721" s="90">
        <f t="shared" si="1291"/>
        <v>0</v>
      </c>
      <c r="K1721" s="90">
        <f t="shared" si="1291"/>
        <v>0</v>
      </c>
      <c r="L1721" s="90">
        <f t="shared" si="1291"/>
        <v>0</v>
      </c>
      <c r="M1721" s="90">
        <f t="shared" si="1291"/>
        <v>0</v>
      </c>
      <c r="N1721" s="90">
        <f t="shared" si="1291"/>
        <v>0</v>
      </c>
      <c r="O1721" s="90">
        <f t="shared" si="1291"/>
        <v>0</v>
      </c>
      <c r="P1721" s="90">
        <f t="shared" si="1291"/>
        <v>0</v>
      </c>
      <c r="Q1721" s="90">
        <f t="shared" si="1291"/>
        <v>0</v>
      </c>
      <c r="R1721" s="90">
        <f t="shared" si="1291"/>
        <v>0</v>
      </c>
      <c r="S1721" s="90">
        <f t="shared" si="1291"/>
        <v>0</v>
      </c>
      <c r="T1721" s="90">
        <f t="shared" si="1291"/>
        <v>0</v>
      </c>
      <c r="U1721" s="90">
        <f t="shared" si="1291"/>
        <v>0</v>
      </c>
      <c r="V1721" s="90">
        <f t="shared" si="1291"/>
        <v>0</v>
      </c>
      <c r="W1721" s="90">
        <f t="shared" si="1291"/>
        <v>0</v>
      </c>
      <c r="X1721" s="90">
        <f t="shared" si="1291"/>
        <v>0</v>
      </c>
      <c r="Y1721" s="90">
        <f t="shared" si="1291"/>
        <v>0</v>
      </c>
      <c r="Z1721" s="90">
        <f t="shared" si="1291"/>
        <v>0</v>
      </c>
      <c r="AA1721" s="90">
        <f t="shared" si="1291"/>
        <v>0</v>
      </c>
      <c r="AB1721" s="90">
        <f t="shared" si="1291"/>
        <v>0</v>
      </c>
      <c r="AC1721" s="91">
        <f t="shared" si="1291"/>
        <v>0</v>
      </c>
      <c r="AE1721" s="476">
        <f t="shared" si="1283"/>
        <v>0</v>
      </c>
      <c r="AG1721" s="476">
        <f t="shared" si="1284"/>
        <v>0</v>
      </c>
      <c r="AI1721" s="476">
        <f t="shared" si="1285"/>
        <v>0</v>
      </c>
      <c r="AK1721" s="202"/>
    </row>
    <row r="1722" spans="2:37" ht="12.75" customHeight="1" outlineLevel="1">
      <c r="D1722" s="106" t="str">
        <f>'Line Items'!D969</f>
        <v>ME211 - EMU - Class 321/4  HSBC - motor car</v>
      </c>
      <c r="E1722" s="89"/>
      <c r="F1722" s="107" t="str">
        <f t="shared" si="1281"/>
        <v>£000</v>
      </c>
      <c r="G1722" s="90">
        <f t="shared" ref="G1722:AC1722" si="1292">SUM(G1462,G1527,G1592,G1657)</f>
        <v>0</v>
      </c>
      <c r="H1722" s="90">
        <f t="shared" si="1292"/>
        <v>0</v>
      </c>
      <c r="I1722" s="90">
        <f t="shared" si="1292"/>
        <v>0</v>
      </c>
      <c r="J1722" s="90">
        <f t="shared" si="1292"/>
        <v>0</v>
      </c>
      <c r="K1722" s="90">
        <f t="shared" si="1292"/>
        <v>0</v>
      </c>
      <c r="L1722" s="90">
        <f t="shared" si="1292"/>
        <v>0</v>
      </c>
      <c r="M1722" s="90">
        <f t="shared" si="1292"/>
        <v>0</v>
      </c>
      <c r="N1722" s="90">
        <f t="shared" si="1292"/>
        <v>0</v>
      </c>
      <c r="O1722" s="90">
        <f t="shared" si="1292"/>
        <v>0</v>
      </c>
      <c r="P1722" s="90">
        <f t="shared" si="1292"/>
        <v>0</v>
      </c>
      <c r="Q1722" s="90">
        <f t="shared" si="1292"/>
        <v>0</v>
      </c>
      <c r="R1722" s="90">
        <f t="shared" si="1292"/>
        <v>0</v>
      </c>
      <c r="S1722" s="90">
        <f t="shared" si="1292"/>
        <v>0</v>
      </c>
      <c r="T1722" s="90">
        <f t="shared" si="1292"/>
        <v>0</v>
      </c>
      <c r="U1722" s="90">
        <f t="shared" si="1292"/>
        <v>0</v>
      </c>
      <c r="V1722" s="90">
        <f t="shared" si="1292"/>
        <v>0</v>
      </c>
      <c r="W1722" s="90">
        <f t="shared" si="1292"/>
        <v>0</v>
      </c>
      <c r="X1722" s="90">
        <f t="shared" si="1292"/>
        <v>0</v>
      </c>
      <c r="Y1722" s="90">
        <f t="shared" si="1292"/>
        <v>0</v>
      </c>
      <c r="Z1722" s="90">
        <f t="shared" si="1292"/>
        <v>0</v>
      </c>
      <c r="AA1722" s="90">
        <f t="shared" si="1292"/>
        <v>0</v>
      </c>
      <c r="AB1722" s="90">
        <f t="shared" si="1292"/>
        <v>0</v>
      </c>
      <c r="AC1722" s="91">
        <f t="shared" si="1292"/>
        <v>0</v>
      </c>
      <c r="AE1722" s="476">
        <f t="shared" si="1283"/>
        <v>0</v>
      </c>
      <c r="AG1722" s="476">
        <f t="shared" si="1284"/>
        <v>0</v>
      </c>
      <c r="AI1722" s="476">
        <f t="shared" si="1285"/>
        <v>0</v>
      </c>
      <c r="AK1722" s="202"/>
    </row>
    <row r="1723" spans="2:37" ht="12.75" customHeight="1" outlineLevel="1">
      <c r="D1723" s="106" t="str">
        <f>'Line Items'!D970</f>
        <v>ME211 - EMU - Class 321/4  HSBC - trailer car</v>
      </c>
      <c r="E1723" s="89"/>
      <c r="F1723" s="107" t="str">
        <f t="shared" si="1281"/>
        <v>£000</v>
      </c>
      <c r="G1723" s="90">
        <f t="shared" ref="G1723:AC1723" si="1293">SUM(G1463,G1528,G1593,G1658)</f>
        <v>0</v>
      </c>
      <c r="H1723" s="90">
        <f t="shared" si="1293"/>
        <v>0</v>
      </c>
      <c r="I1723" s="90">
        <f t="shared" si="1293"/>
        <v>0</v>
      </c>
      <c r="J1723" s="90">
        <f t="shared" si="1293"/>
        <v>0</v>
      </c>
      <c r="K1723" s="90">
        <f t="shared" si="1293"/>
        <v>0</v>
      </c>
      <c r="L1723" s="90">
        <f t="shared" si="1293"/>
        <v>0</v>
      </c>
      <c r="M1723" s="90">
        <f t="shared" si="1293"/>
        <v>0</v>
      </c>
      <c r="N1723" s="90">
        <f t="shared" si="1293"/>
        <v>0</v>
      </c>
      <c r="O1723" s="90">
        <f t="shared" si="1293"/>
        <v>0</v>
      </c>
      <c r="P1723" s="90">
        <f t="shared" si="1293"/>
        <v>0</v>
      </c>
      <c r="Q1723" s="90">
        <f t="shared" si="1293"/>
        <v>0</v>
      </c>
      <c r="R1723" s="90">
        <f t="shared" si="1293"/>
        <v>0</v>
      </c>
      <c r="S1723" s="90">
        <f t="shared" si="1293"/>
        <v>0</v>
      </c>
      <c r="T1723" s="90">
        <f t="shared" si="1293"/>
        <v>0</v>
      </c>
      <c r="U1723" s="90">
        <f t="shared" si="1293"/>
        <v>0</v>
      </c>
      <c r="V1723" s="90">
        <f t="shared" si="1293"/>
        <v>0</v>
      </c>
      <c r="W1723" s="90">
        <f t="shared" si="1293"/>
        <v>0</v>
      </c>
      <c r="X1723" s="90">
        <f t="shared" si="1293"/>
        <v>0</v>
      </c>
      <c r="Y1723" s="90">
        <f t="shared" si="1293"/>
        <v>0</v>
      </c>
      <c r="Z1723" s="90">
        <f t="shared" si="1293"/>
        <v>0</v>
      </c>
      <c r="AA1723" s="90">
        <f t="shared" si="1293"/>
        <v>0</v>
      </c>
      <c r="AB1723" s="90">
        <f t="shared" si="1293"/>
        <v>0</v>
      </c>
      <c r="AC1723" s="91">
        <f t="shared" si="1293"/>
        <v>0</v>
      </c>
      <c r="AE1723" s="476">
        <f t="shared" si="1283"/>
        <v>0</v>
      </c>
      <c r="AG1723" s="476">
        <f t="shared" si="1284"/>
        <v>0</v>
      </c>
      <c r="AI1723" s="476">
        <f t="shared" si="1285"/>
        <v>0</v>
      </c>
      <c r="AK1723" s="202"/>
    </row>
    <row r="1724" spans="2:37" ht="12.75" customHeight="1" outlineLevel="1">
      <c r="D1724" s="106" t="str">
        <f>'Line Items'!D971</f>
        <v>ME212 - EMU - Class 323/3 Porterbrook - motor car</v>
      </c>
      <c r="E1724" s="89"/>
      <c r="F1724" s="107" t="str">
        <f t="shared" si="1281"/>
        <v>£000</v>
      </c>
      <c r="G1724" s="90">
        <f t="shared" ref="G1724:AC1724" si="1294">SUM(G1464,G1529,G1594,G1659)</f>
        <v>0</v>
      </c>
      <c r="H1724" s="90">
        <f t="shared" si="1294"/>
        <v>0</v>
      </c>
      <c r="I1724" s="90">
        <f t="shared" si="1294"/>
        <v>0</v>
      </c>
      <c r="J1724" s="90">
        <f t="shared" si="1294"/>
        <v>0</v>
      </c>
      <c r="K1724" s="90">
        <f t="shared" si="1294"/>
        <v>0</v>
      </c>
      <c r="L1724" s="90">
        <f t="shared" si="1294"/>
        <v>0</v>
      </c>
      <c r="M1724" s="90">
        <f t="shared" si="1294"/>
        <v>0</v>
      </c>
      <c r="N1724" s="90">
        <f t="shared" si="1294"/>
        <v>0</v>
      </c>
      <c r="O1724" s="90">
        <f t="shared" si="1294"/>
        <v>0</v>
      </c>
      <c r="P1724" s="90">
        <f t="shared" si="1294"/>
        <v>0</v>
      </c>
      <c r="Q1724" s="90">
        <f t="shared" si="1294"/>
        <v>0</v>
      </c>
      <c r="R1724" s="90">
        <f t="shared" si="1294"/>
        <v>0</v>
      </c>
      <c r="S1724" s="90">
        <f t="shared" si="1294"/>
        <v>0</v>
      </c>
      <c r="T1724" s="90">
        <f t="shared" si="1294"/>
        <v>0</v>
      </c>
      <c r="U1724" s="90">
        <f t="shared" si="1294"/>
        <v>0</v>
      </c>
      <c r="V1724" s="90">
        <f t="shared" si="1294"/>
        <v>0</v>
      </c>
      <c r="W1724" s="90">
        <f t="shared" si="1294"/>
        <v>0</v>
      </c>
      <c r="X1724" s="90">
        <f t="shared" si="1294"/>
        <v>0</v>
      </c>
      <c r="Y1724" s="90">
        <f t="shared" si="1294"/>
        <v>0</v>
      </c>
      <c r="Z1724" s="90">
        <f t="shared" si="1294"/>
        <v>0</v>
      </c>
      <c r="AA1724" s="90">
        <f t="shared" si="1294"/>
        <v>0</v>
      </c>
      <c r="AB1724" s="90">
        <f t="shared" si="1294"/>
        <v>0</v>
      </c>
      <c r="AC1724" s="91">
        <f t="shared" si="1294"/>
        <v>0</v>
      </c>
      <c r="AE1724" s="476">
        <f t="shared" si="1283"/>
        <v>0</v>
      </c>
      <c r="AG1724" s="476">
        <f t="shared" si="1284"/>
        <v>0</v>
      </c>
      <c r="AI1724" s="476">
        <f t="shared" si="1285"/>
        <v>0</v>
      </c>
      <c r="AK1724" s="202"/>
    </row>
    <row r="1725" spans="2:37" ht="12.75" customHeight="1" outlineLevel="1">
      <c r="D1725" s="106" t="str">
        <f>'Line Items'!D972</f>
        <v>ME212 - EMU - Class 323/3 Porterbrook - trailer car</v>
      </c>
      <c r="E1725" s="89"/>
      <c r="F1725" s="107" t="str">
        <f t="shared" si="1281"/>
        <v>£000</v>
      </c>
      <c r="G1725" s="90">
        <f t="shared" ref="G1725:AC1725" si="1295">SUM(G1465,G1530,G1595,G1660)</f>
        <v>0</v>
      </c>
      <c r="H1725" s="90">
        <f t="shared" si="1295"/>
        <v>0</v>
      </c>
      <c r="I1725" s="90">
        <f t="shared" si="1295"/>
        <v>0</v>
      </c>
      <c r="J1725" s="90">
        <f t="shared" si="1295"/>
        <v>0</v>
      </c>
      <c r="K1725" s="90">
        <f t="shared" si="1295"/>
        <v>0</v>
      </c>
      <c r="L1725" s="90">
        <f t="shared" si="1295"/>
        <v>0</v>
      </c>
      <c r="M1725" s="90">
        <f t="shared" si="1295"/>
        <v>0</v>
      </c>
      <c r="N1725" s="90">
        <f t="shared" si="1295"/>
        <v>0</v>
      </c>
      <c r="O1725" s="90">
        <f t="shared" si="1295"/>
        <v>0</v>
      </c>
      <c r="P1725" s="90">
        <f t="shared" si="1295"/>
        <v>0</v>
      </c>
      <c r="Q1725" s="90">
        <f t="shared" si="1295"/>
        <v>0</v>
      </c>
      <c r="R1725" s="90">
        <f t="shared" si="1295"/>
        <v>0</v>
      </c>
      <c r="S1725" s="90">
        <f t="shared" si="1295"/>
        <v>0</v>
      </c>
      <c r="T1725" s="90">
        <f t="shared" si="1295"/>
        <v>0</v>
      </c>
      <c r="U1725" s="90">
        <f t="shared" si="1295"/>
        <v>0</v>
      </c>
      <c r="V1725" s="90">
        <f t="shared" si="1295"/>
        <v>0</v>
      </c>
      <c r="W1725" s="90">
        <f t="shared" si="1295"/>
        <v>0</v>
      </c>
      <c r="X1725" s="90">
        <f t="shared" si="1295"/>
        <v>0</v>
      </c>
      <c r="Y1725" s="90">
        <f t="shared" si="1295"/>
        <v>0</v>
      </c>
      <c r="Z1725" s="90">
        <f t="shared" si="1295"/>
        <v>0</v>
      </c>
      <c r="AA1725" s="90">
        <f t="shared" si="1295"/>
        <v>0</v>
      </c>
      <c r="AB1725" s="90">
        <f t="shared" si="1295"/>
        <v>0</v>
      </c>
      <c r="AC1725" s="91">
        <f t="shared" si="1295"/>
        <v>0</v>
      </c>
      <c r="AE1725" s="476">
        <f t="shared" si="1283"/>
        <v>0</v>
      </c>
      <c r="AG1725" s="476">
        <f t="shared" si="1284"/>
        <v>0</v>
      </c>
      <c r="AI1725" s="476">
        <f t="shared" si="1285"/>
        <v>0</v>
      </c>
      <c r="AK1725" s="202"/>
    </row>
    <row r="1726" spans="2:37" ht="12.75" customHeight="1" outlineLevel="1">
      <c r="D1726" s="106" t="str">
        <f>'Line Items'!D973</f>
        <v>ME215 - EMU - Class 323 Centro (Porterbrook) - motor car</v>
      </c>
      <c r="E1726" s="89"/>
      <c r="F1726" s="107" t="str">
        <f t="shared" si="1281"/>
        <v>£000</v>
      </c>
      <c r="G1726" s="90">
        <f t="shared" ref="G1726:AC1726" si="1296">SUM(G1466,G1531,G1596,G1661)</f>
        <v>0</v>
      </c>
      <c r="H1726" s="90">
        <f t="shared" si="1296"/>
        <v>0</v>
      </c>
      <c r="I1726" s="90">
        <f t="shared" si="1296"/>
        <v>0</v>
      </c>
      <c r="J1726" s="90">
        <f t="shared" si="1296"/>
        <v>0</v>
      </c>
      <c r="K1726" s="90">
        <f t="shared" si="1296"/>
        <v>0</v>
      </c>
      <c r="L1726" s="90">
        <f t="shared" si="1296"/>
        <v>0</v>
      </c>
      <c r="M1726" s="90">
        <f t="shared" si="1296"/>
        <v>0</v>
      </c>
      <c r="N1726" s="90">
        <f t="shared" si="1296"/>
        <v>0</v>
      </c>
      <c r="O1726" s="90">
        <f t="shared" si="1296"/>
        <v>0</v>
      </c>
      <c r="P1726" s="90">
        <f t="shared" si="1296"/>
        <v>0</v>
      </c>
      <c r="Q1726" s="90">
        <f t="shared" si="1296"/>
        <v>0</v>
      </c>
      <c r="R1726" s="90">
        <f t="shared" si="1296"/>
        <v>0</v>
      </c>
      <c r="S1726" s="90">
        <f t="shared" si="1296"/>
        <v>0</v>
      </c>
      <c r="T1726" s="90">
        <f t="shared" si="1296"/>
        <v>0</v>
      </c>
      <c r="U1726" s="90">
        <f t="shared" si="1296"/>
        <v>0</v>
      </c>
      <c r="V1726" s="90">
        <f t="shared" si="1296"/>
        <v>0</v>
      </c>
      <c r="W1726" s="90">
        <f t="shared" si="1296"/>
        <v>0</v>
      </c>
      <c r="X1726" s="90">
        <f t="shared" si="1296"/>
        <v>0</v>
      </c>
      <c r="Y1726" s="90">
        <f t="shared" si="1296"/>
        <v>0</v>
      </c>
      <c r="Z1726" s="90">
        <f t="shared" si="1296"/>
        <v>0</v>
      </c>
      <c r="AA1726" s="90">
        <f t="shared" si="1296"/>
        <v>0</v>
      </c>
      <c r="AB1726" s="90">
        <f t="shared" si="1296"/>
        <v>0</v>
      </c>
      <c r="AC1726" s="91">
        <f t="shared" si="1296"/>
        <v>0</v>
      </c>
      <c r="AE1726" s="476">
        <f t="shared" si="1283"/>
        <v>0</v>
      </c>
      <c r="AG1726" s="476">
        <f t="shared" si="1284"/>
        <v>0</v>
      </c>
      <c r="AI1726" s="476">
        <f t="shared" si="1285"/>
        <v>0</v>
      </c>
      <c r="AK1726" s="202"/>
    </row>
    <row r="1727" spans="2:37" ht="12.75" customHeight="1" outlineLevel="1">
      <c r="D1727" s="106" t="str">
        <f>'Line Items'!D974</f>
        <v>ME215 - EMU - Class 323 Centro (Porterbrook) - trailer car</v>
      </c>
      <c r="E1727" s="89"/>
      <c r="F1727" s="107" t="str">
        <f t="shared" si="1281"/>
        <v>£000</v>
      </c>
      <c r="G1727" s="90">
        <f t="shared" ref="G1727:AC1727" si="1297">SUM(G1467,G1532,G1597,G1662)</f>
        <v>0</v>
      </c>
      <c r="H1727" s="90">
        <f t="shared" si="1297"/>
        <v>0</v>
      </c>
      <c r="I1727" s="90">
        <f t="shared" si="1297"/>
        <v>0</v>
      </c>
      <c r="J1727" s="90">
        <f t="shared" si="1297"/>
        <v>0</v>
      </c>
      <c r="K1727" s="90">
        <f t="shared" si="1297"/>
        <v>0</v>
      </c>
      <c r="L1727" s="90">
        <f t="shared" si="1297"/>
        <v>0</v>
      </c>
      <c r="M1727" s="90">
        <f t="shared" si="1297"/>
        <v>0</v>
      </c>
      <c r="N1727" s="90">
        <f t="shared" si="1297"/>
        <v>0</v>
      </c>
      <c r="O1727" s="90">
        <f t="shared" si="1297"/>
        <v>0</v>
      </c>
      <c r="P1727" s="90">
        <f t="shared" si="1297"/>
        <v>0</v>
      </c>
      <c r="Q1727" s="90">
        <f t="shared" si="1297"/>
        <v>0</v>
      </c>
      <c r="R1727" s="90">
        <f t="shared" si="1297"/>
        <v>0</v>
      </c>
      <c r="S1727" s="90">
        <f t="shared" si="1297"/>
        <v>0</v>
      </c>
      <c r="T1727" s="90">
        <f t="shared" si="1297"/>
        <v>0</v>
      </c>
      <c r="U1727" s="90">
        <f t="shared" si="1297"/>
        <v>0</v>
      </c>
      <c r="V1727" s="90">
        <f t="shared" si="1297"/>
        <v>0</v>
      </c>
      <c r="W1727" s="90">
        <f t="shared" si="1297"/>
        <v>0</v>
      </c>
      <c r="X1727" s="90">
        <f t="shared" si="1297"/>
        <v>0</v>
      </c>
      <c r="Y1727" s="90">
        <f t="shared" si="1297"/>
        <v>0</v>
      </c>
      <c r="Z1727" s="90">
        <f t="shared" si="1297"/>
        <v>0</v>
      </c>
      <c r="AA1727" s="90">
        <f t="shared" si="1297"/>
        <v>0</v>
      </c>
      <c r="AB1727" s="90">
        <f t="shared" si="1297"/>
        <v>0</v>
      </c>
      <c r="AC1727" s="91">
        <f t="shared" si="1297"/>
        <v>0</v>
      </c>
      <c r="AE1727" s="476">
        <f t="shared" si="1283"/>
        <v>0</v>
      </c>
      <c r="AG1727" s="476">
        <f t="shared" si="1284"/>
        <v>0</v>
      </c>
      <c r="AI1727" s="476">
        <f t="shared" si="1285"/>
        <v>0</v>
      </c>
      <c r="AK1727" s="202"/>
    </row>
    <row r="1728" spans="2:37" ht="12.75" customHeight="1" outlineLevel="1">
      <c r="D1728" s="106" t="str">
        <f>'Line Items'!D975</f>
        <v>ME213 - EMU - Class 350/1 Angel - motor car</v>
      </c>
      <c r="E1728" s="89"/>
      <c r="F1728" s="107" t="str">
        <f t="shared" si="1281"/>
        <v>£000</v>
      </c>
      <c r="G1728" s="90">
        <f t="shared" ref="G1728:AC1728" si="1298">SUM(G1468,G1533,G1598,G1663)</f>
        <v>0</v>
      </c>
      <c r="H1728" s="90">
        <f t="shared" si="1298"/>
        <v>0</v>
      </c>
      <c r="I1728" s="90">
        <f t="shared" si="1298"/>
        <v>0</v>
      </c>
      <c r="J1728" s="90">
        <f t="shared" si="1298"/>
        <v>0</v>
      </c>
      <c r="K1728" s="90">
        <f t="shared" si="1298"/>
        <v>0</v>
      </c>
      <c r="L1728" s="90">
        <f t="shared" si="1298"/>
        <v>0</v>
      </c>
      <c r="M1728" s="90">
        <f t="shared" si="1298"/>
        <v>0</v>
      </c>
      <c r="N1728" s="90">
        <f t="shared" si="1298"/>
        <v>0</v>
      </c>
      <c r="O1728" s="90">
        <f t="shared" si="1298"/>
        <v>0</v>
      </c>
      <c r="P1728" s="90">
        <f t="shared" si="1298"/>
        <v>0</v>
      </c>
      <c r="Q1728" s="90">
        <f t="shared" si="1298"/>
        <v>0</v>
      </c>
      <c r="R1728" s="90">
        <f t="shared" si="1298"/>
        <v>0</v>
      </c>
      <c r="S1728" s="90">
        <f t="shared" si="1298"/>
        <v>0</v>
      </c>
      <c r="T1728" s="90">
        <f t="shared" si="1298"/>
        <v>0</v>
      </c>
      <c r="U1728" s="90">
        <f t="shared" si="1298"/>
        <v>0</v>
      </c>
      <c r="V1728" s="90">
        <f t="shared" si="1298"/>
        <v>0</v>
      </c>
      <c r="W1728" s="90">
        <f t="shared" si="1298"/>
        <v>0</v>
      </c>
      <c r="X1728" s="90">
        <f t="shared" si="1298"/>
        <v>0</v>
      </c>
      <c r="Y1728" s="90">
        <f t="shared" si="1298"/>
        <v>0</v>
      </c>
      <c r="Z1728" s="90">
        <f t="shared" si="1298"/>
        <v>0</v>
      </c>
      <c r="AA1728" s="90">
        <f t="shared" si="1298"/>
        <v>0</v>
      </c>
      <c r="AB1728" s="90">
        <f t="shared" si="1298"/>
        <v>0</v>
      </c>
      <c r="AC1728" s="91">
        <f t="shared" si="1298"/>
        <v>0</v>
      </c>
      <c r="AE1728" s="476">
        <f t="shared" si="1283"/>
        <v>0</v>
      </c>
      <c r="AG1728" s="476">
        <f t="shared" si="1284"/>
        <v>0</v>
      </c>
      <c r="AI1728" s="476">
        <f t="shared" si="1285"/>
        <v>0</v>
      </c>
      <c r="AK1728" s="202"/>
    </row>
    <row r="1729" spans="4:37" ht="12.75" customHeight="1" outlineLevel="1">
      <c r="D1729" s="106" t="str">
        <f>'Line Items'!D976</f>
        <v>ME213 - EMU - Class 350/1 Angel - trailer car</v>
      </c>
      <c r="E1729" s="89"/>
      <c r="F1729" s="107" t="str">
        <f t="shared" si="1281"/>
        <v>£000</v>
      </c>
      <c r="G1729" s="90">
        <f t="shared" ref="G1729:AC1729" si="1299">SUM(G1469,G1534,G1599,G1664)</f>
        <v>0</v>
      </c>
      <c r="H1729" s="90">
        <f t="shared" si="1299"/>
        <v>0</v>
      </c>
      <c r="I1729" s="90">
        <f t="shared" si="1299"/>
        <v>0</v>
      </c>
      <c r="J1729" s="90">
        <f t="shared" si="1299"/>
        <v>0</v>
      </c>
      <c r="K1729" s="90">
        <f t="shared" si="1299"/>
        <v>0</v>
      </c>
      <c r="L1729" s="90">
        <f t="shared" si="1299"/>
        <v>0</v>
      </c>
      <c r="M1729" s="90">
        <f t="shared" si="1299"/>
        <v>0</v>
      </c>
      <c r="N1729" s="90">
        <f t="shared" si="1299"/>
        <v>0</v>
      </c>
      <c r="O1729" s="90">
        <f t="shared" si="1299"/>
        <v>0</v>
      </c>
      <c r="P1729" s="90">
        <f t="shared" si="1299"/>
        <v>0</v>
      </c>
      <c r="Q1729" s="90">
        <f t="shared" si="1299"/>
        <v>0</v>
      </c>
      <c r="R1729" s="90">
        <f t="shared" si="1299"/>
        <v>0</v>
      </c>
      <c r="S1729" s="90">
        <f t="shared" si="1299"/>
        <v>0</v>
      </c>
      <c r="T1729" s="90">
        <f t="shared" si="1299"/>
        <v>0</v>
      </c>
      <c r="U1729" s="90">
        <f t="shared" si="1299"/>
        <v>0</v>
      </c>
      <c r="V1729" s="90">
        <f t="shared" si="1299"/>
        <v>0</v>
      </c>
      <c r="W1729" s="90">
        <f t="shared" si="1299"/>
        <v>0</v>
      </c>
      <c r="X1729" s="90">
        <f t="shared" si="1299"/>
        <v>0</v>
      </c>
      <c r="Y1729" s="90">
        <f t="shared" si="1299"/>
        <v>0</v>
      </c>
      <c r="Z1729" s="90">
        <f t="shared" si="1299"/>
        <v>0</v>
      </c>
      <c r="AA1729" s="90">
        <f t="shared" si="1299"/>
        <v>0</v>
      </c>
      <c r="AB1729" s="90">
        <f t="shared" si="1299"/>
        <v>0</v>
      </c>
      <c r="AC1729" s="91">
        <f t="shared" si="1299"/>
        <v>0</v>
      </c>
      <c r="AE1729" s="476">
        <f t="shared" si="1283"/>
        <v>0</v>
      </c>
      <c r="AG1729" s="476">
        <f t="shared" si="1284"/>
        <v>0</v>
      </c>
      <c r="AI1729" s="476">
        <f t="shared" si="1285"/>
        <v>0</v>
      </c>
      <c r="AK1729" s="202"/>
    </row>
    <row r="1730" spans="4:37" ht="12.75" customHeight="1" outlineLevel="1">
      <c r="D1730" s="106" t="str">
        <f>'Line Items'!D977</f>
        <v>ME214 - EMU - Class 350/2 Porterbrook - motor car</v>
      </c>
      <c r="E1730" s="89"/>
      <c r="F1730" s="107" t="str">
        <f t="shared" si="1281"/>
        <v>£000</v>
      </c>
      <c r="G1730" s="90">
        <f t="shared" ref="G1730:AC1730" si="1300">SUM(G1470,G1535,G1600,G1665)</f>
        <v>0</v>
      </c>
      <c r="H1730" s="90">
        <f t="shared" si="1300"/>
        <v>0</v>
      </c>
      <c r="I1730" s="90">
        <f t="shared" si="1300"/>
        <v>0</v>
      </c>
      <c r="J1730" s="90">
        <f t="shared" si="1300"/>
        <v>0</v>
      </c>
      <c r="K1730" s="90">
        <f t="shared" si="1300"/>
        <v>0</v>
      </c>
      <c r="L1730" s="90">
        <f t="shared" si="1300"/>
        <v>0</v>
      </c>
      <c r="M1730" s="90">
        <f t="shared" si="1300"/>
        <v>0</v>
      </c>
      <c r="N1730" s="90">
        <f t="shared" si="1300"/>
        <v>0</v>
      </c>
      <c r="O1730" s="90">
        <f t="shared" si="1300"/>
        <v>0</v>
      </c>
      <c r="P1730" s="90">
        <f t="shared" si="1300"/>
        <v>0</v>
      </c>
      <c r="Q1730" s="90">
        <f t="shared" si="1300"/>
        <v>0</v>
      </c>
      <c r="R1730" s="90">
        <f t="shared" si="1300"/>
        <v>0</v>
      </c>
      <c r="S1730" s="90">
        <f t="shared" si="1300"/>
        <v>0</v>
      </c>
      <c r="T1730" s="90">
        <f t="shared" si="1300"/>
        <v>0</v>
      </c>
      <c r="U1730" s="90">
        <f t="shared" si="1300"/>
        <v>0</v>
      </c>
      <c r="V1730" s="90">
        <f t="shared" si="1300"/>
        <v>0</v>
      </c>
      <c r="W1730" s="90">
        <f t="shared" si="1300"/>
        <v>0</v>
      </c>
      <c r="X1730" s="90">
        <f t="shared" si="1300"/>
        <v>0</v>
      </c>
      <c r="Y1730" s="90">
        <f t="shared" si="1300"/>
        <v>0</v>
      </c>
      <c r="Z1730" s="90">
        <f t="shared" si="1300"/>
        <v>0</v>
      </c>
      <c r="AA1730" s="90">
        <f t="shared" si="1300"/>
        <v>0</v>
      </c>
      <c r="AB1730" s="90">
        <f t="shared" si="1300"/>
        <v>0</v>
      </c>
      <c r="AC1730" s="91">
        <f t="shared" si="1300"/>
        <v>0</v>
      </c>
      <c r="AE1730" s="476">
        <f t="shared" si="1283"/>
        <v>0</v>
      </c>
      <c r="AG1730" s="476">
        <f t="shared" si="1284"/>
        <v>0</v>
      </c>
      <c r="AI1730" s="476">
        <f t="shared" si="1285"/>
        <v>0</v>
      </c>
      <c r="AK1730" s="202"/>
    </row>
    <row r="1731" spans="4:37" ht="12.75" customHeight="1" outlineLevel="1">
      <c r="D1731" s="106" t="str">
        <f>'Line Items'!D978</f>
        <v>ME214 - EMU - Class 350/2 Porterbrook - trailer car</v>
      </c>
      <c r="E1731" s="89"/>
      <c r="F1731" s="107" t="str">
        <f t="shared" si="1281"/>
        <v>£000</v>
      </c>
      <c r="G1731" s="90">
        <f t="shared" ref="G1731:AC1731" si="1301">SUM(G1471,G1536,G1601,G1666)</f>
        <v>0</v>
      </c>
      <c r="H1731" s="90">
        <f t="shared" si="1301"/>
        <v>0</v>
      </c>
      <c r="I1731" s="90">
        <f t="shared" si="1301"/>
        <v>0</v>
      </c>
      <c r="J1731" s="90">
        <f t="shared" si="1301"/>
        <v>0</v>
      </c>
      <c r="K1731" s="90">
        <f t="shared" si="1301"/>
        <v>0</v>
      </c>
      <c r="L1731" s="90">
        <f t="shared" si="1301"/>
        <v>0</v>
      </c>
      <c r="M1731" s="90">
        <f t="shared" si="1301"/>
        <v>0</v>
      </c>
      <c r="N1731" s="90">
        <f t="shared" si="1301"/>
        <v>0</v>
      </c>
      <c r="O1731" s="90">
        <f t="shared" si="1301"/>
        <v>0</v>
      </c>
      <c r="P1731" s="90">
        <f t="shared" si="1301"/>
        <v>0</v>
      </c>
      <c r="Q1731" s="90">
        <f t="shared" si="1301"/>
        <v>0</v>
      </c>
      <c r="R1731" s="90">
        <f t="shared" si="1301"/>
        <v>0</v>
      </c>
      <c r="S1731" s="90">
        <f t="shared" si="1301"/>
        <v>0</v>
      </c>
      <c r="T1731" s="90">
        <f t="shared" si="1301"/>
        <v>0</v>
      </c>
      <c r="U1731" s="90">
        <f t="shared" si="1301"/>
        <v>0</v>
      </c>
      <c r="V1731" s="90">
        <f t="shared" si="1301"/>
        <v>0</v>
      </c>
      <c r="W1731" s="90">
        <f t="shared" si="1301"/>
        <v>0</v>
      </c>
      <c r="X1731" s="90">
        <f t="shared" si="1301"/>
        <v>0</v>
      </c>
      <c r="Y1731" s="90">
        <f t="shared" si="1301"/>
        <v>0</v>
      </c>
      <c r="Z1731" s="90">
        <f t="shared" si="1301"/>
        <v>0</v>
      </c>
      <c r="AA1731" s="90">
        <f t="shared" si="1301"/>
        <v>0</v>
      </c>
      <c r="AB1731" s="90">
        <f t="shared" si="1301"/>
        <v>0</v>
      </c>
      <c r="AC1731" s="91">
        <f t="shared" si="1301"/>
        <v>0</v>
      </c>
      <c r="AE1731" s="476">
        <f t="shared" si="1283"/>
        <v>0</v>
      </c>
      <c r="AG1731" s="476">
        <f t="shared" si="1284"/>
        <v>0</v>
      </c>
      <c r="AI1731" s="476">
        <f t="shared" si="1285"/>
        <v>0</v>
      </c>
      <c r="AK1731" s="202"/>
    </row>
    <row r="1732" spans="4:37" ht="12.75" customHeight="1" outlineLevel="1">
      <c r="D1732" s="106" t="str">
        <f>'Line Items'!D979</f>
        <v>ME217 - EMU - Class 350/3 Angel - motor car</v>
      </c>
      <c r="E1732" s="89"/>
      <c r="F1732" s="107" t="str">
        <f t="shared" si="1281"/>
        <v>£000</v>
      </c>
      <c r="G1732" s="90">
        <f t="shared" ref="G1732:AC1732" si="1302">SUM(G1472,G1537,G1602,G1667)</f>
        <v>0</v>
      </c>
      <c r="H1732" s="90">
        <f t="shared" si="1302"/>
        <v>0</v>
      </c>
      <c r="I1732" s="90">
        <f t="shared" si="1302"/>
        <v>0</v>
      </c>
      <c r="J1732" s="90">
        <f t="shared" si="1302"/>
        <v>0</v>
      </c>
      <c r="K1732" s="90">
        <f t="shared" si="1302"/>
        <v>0</v>
      </c>
      <c r="L1732" s="90">
        <f t="shared" si="1302"/>
        <v>0</v>
      </c>
      <c r="M1732" s="90">
        <f t="shared" si="1302"/>
        <v>0</v>
      </c>
      <c r="N1732" s="90">
        <f t="shared" si="1302"/>
        <v>0</v>
      </c>
      <c r="O1732" s="90">
        <f t="shared" si="1302"/>
        <v>0</v>
      </c>
      <c r="P1732" s="90">
        <f t="shared" si="1302"/>
        <v>0</v>
      </c>
      <c r="Q1732" s="90">
        <f t="shared" si="1302"/>
        <v>0</v>
      </c>
      <c r="R1732" s="90">
        <f t="shared" si="1302"/>
        <v>0</v>
      </c>
      <c r="S1732" s="90">
        <f t="shared" si="1302"/>
        <v>0</v>
      </c>
      <c r="T1732" s="90">
        <f t="shared" si="1302"/>
        <v>0</v>
      </c>
      <c r="U1732" s="90">
        <f t="shared" si="1302"/>
        <v>0</v>
      </c>
      <c r="V1732" s="90">
        <f t="shared" si="1302"/>
        <v>0</v>
      </c>
      <c r="W1732" s="90">
        <f t="shared" si="1302"/>
        <v>0</v>
      </c>
      <c r="X1732" s="90">
        <f t="shared" si="1302"/>
        <v>0</v>
      </c>
      <c r="Y1732" s="90">
        <f t="shared" si="1302"/>
        <v>0</v>
      </c>
      <c r="Z1732" s="90">
        <f t="shared" si="1302"/>
        <v>0</v>
      </c>
      <c r="AA1732" s="90">
        <f t="shared" si="1302"/>
        <v>0</v>
      </c>
      <c r="AB1732" s="90">
        <f t="shared" si="1302"/>
        <v>0</v>
      </c>
      <c r="AC1732" s="91">
        <f t="shared" si="1302"/>
        <v>0</v>
      </c>
      <c r="AE1732" s="476">
        <f t="shared" si="1283"/>
        <v>0</v>
      </c>
      <c r="AG1732" s="476">
        <f t="shared" si="1284"/>
        <v>0</v>
      </c>
      <c r="AI1732" s="476">
        <f t="shared" si="1285"/>
        <v>0</v>
      </c>
      <c r="AK1732" s="202"/>
    </row>
    <row r="1733" spans="4:37" ht="12.75" customHeight="1" outlineLevel="1">
      <c r="D1733" s="106" t="str">
        <f>'Line Items'!D980</f>
        <v>ME217 - EMU - Class 350/3 Angel - trailer car</v>
      </c>
      <c r="E1733" s="89"/>
      <c r="F1733" s="107" t="str">
        <f t="shared" si="1281"/>
        <v>£000</v>
      </c>
      <c r="G1733" s="90">
        <f t="shared" ref="G1733:AC1733" si="1303">SUM(G1473,G1538,G1603,G1668)</f>
        <v>0</v>
      </c>
      <c r="H1733" s="90">
        <f t="shared" si="1303"/>
        <v>0</v>
      </c>
      <c r="I1733" s="90">
        <f t="shared" si="1303"/>
        <v>0</v>
      </c>
      <c r="J1733" s="90">
        <f t="shared" si="1303"/>
        <v>0</v>
      </c>
      <c r="K1733" s="90">
        <f t="shared" si="1303"/>
        <v>0</v>
      </c>
      <c r="L1733" s="90">
        <f t="shared" si="1303"/>
        <v>0</v>
      </c>
      <c r="M1733" s="90">
        <f t="shared" si="1303"/>
        <v>0</v>
      </c>
      <c r="N1733" s="90">
        <f t="shared" si="1303"/>
        <v>0</v>
      </c>
      <c r="O1733" s="90">
        <f t="shared" si="1303"/>
        <v>0</v>
      </c>
      <c r="P1733" s="90">
        <f t="shared" si="1303"/>
        <v>0</v>
      </c>
      <c r="Q1733" s="90">
        <f t="shared" si="1303"/>
        <v>0</v>
      </c>
      <c r="R1733" s="90">
        <f t="shared" si="1303"/>
        <v>0</v>
      </c>
      <c r="S1733" s="90">
        <f t="shared" si="1303"/>
        <v>0</v>
      </c>
      <c r="T1733" s="90">
        <f t="shared" si="1303"/>
        <v>0</v>
      </c>
      <c r="U1733" s="90">
        <f t="shared" si="1303"/>
        <v>0</v>
      </c>
      <c r="V1733" s="90">
        <f t="shared" si="1303"/>
        <v>0</v>
      </c>
      <c r="W1733" s="90">
        <f t="shared" si="1303"/>
        <v>0</v>
      </c>
      <c r="X1733" s="90">
        <f t="shared" si="1303"/>
        <v>0</v>
      </c>
      <c r="Y1733" s="90">
        <f t="shared" si="1303"/>
        <v>0</v>
      </c>
      <c r="Z1733" s="90">
        <f t="shared" si="1303"/>
        <v>0</v>
      </c>
      <c r="AA1733" s="90">
        <f t="shared" si="1303"/>
        <v>0</v>
      </c>
      <c r="AB1733" s="90">
        <f t="shared" si="1303"/>
        <v>0</v>
      </c>
      <c r="AC1733" s="91">
        <f t="shared" si="1303"/>
        <v>0</v>
      </c>
      <c r="AE1733" s="476">
        <f t="shared" si="1283"/>
        <v>0</v>
      </c>
      <c r="AG1733" s="476">
        <f t="shared" si="1284"/>
        <v>0</v>
      </c>
      <c r="AI1733" s="476">
        <f t="shared" si="1285"/>
        <v>0</v>
      </c>
      <c r="AK1733" s="202"/>
    </row>
    <row r="1734" spans="4:37" ht="12.75" customHeight="1" outlineLevel="1">
      <c r="D1734" s="106" t="str">
        <f>'Line Items'!D981</f>
        <v>ME211 - EMU - Class 319 Porterbrook - motor car</v>
      </c>
      <c r="E1734" s="89"/>
      <c r="F1734" s="107" t="str">
        <f t="shared" si="1281"/>
        <v>£000</v>
      </c>
      <c r="G1734" s="90">
        <f t="shared" ref="G1734:AC1734" si="1304">SUM(G1474,G1539,G1604,G1669)</f>
        <v>0</v>
      </c>
      <c r="H1734" s="90">
        <f t="shared" si="1304"/>
        <v>0</v>
      </c>
      <c r="I1734" s="90">
        <f t="shared" si="1304"/>
        <v>0</v>
      </c>
      <c r="J1734" s="90">
        <f t="shared" si="1304"/>
        <v>0</v>
      </c>
      <c r="K1734" s="90">
        <f t="shared" si="1304"/>
        <v>0</v>
      </c>
      <c r="L1734" s="90">
        <f t="shared" si="1304"/>
        <v>0</v>
      </c>
      <c r="M1734" s="90">
        <f t="shared" si="1304"/>
        <v>0</v>
      </c>
      <c r="N1734" s="90">
        <f t="shared" si="1304"/>
        <v>0</v>
      </c>
      <c r="O1734" s="90">
        <f t="shared" si="1304"/>
        <v>0</v>
      </c>
      <c r="P1734" s="90">
        <f t="shared" si="1304"/>
        <v>0</v>
      </c>
      <c r="Q1734" s="90">
        <f t="shared" si="1304"/>
        <v>0</v>
      </c>
      <c r="R1734" s="90">
        <f t="shared" si="1304"/>
        <v>0</v>
      </c>
      <c r="S1734" s="90">
        <f t="shared" si="1304"/>
        <v>0</v>
      </c>
      <c r="T1734" s="90">
        <f t="shared" si="1304"/>
        <v>0</v>
      </c>
      <c r="U1734" s="90">
        <f t="shared" si="1304"/>
        <v>0</v>
      </c>
      <c r="V1734" s="90">
        <f t="shared" si="1304"/>
        <v>0</v>
      </c>
      <c r="W1734" s="90">
        <f t="shared" si="1304"/>
        <v>0</v>
      </c>
      <c r="X1734" s="90">
        <f t="shared" si="1304"/>
        <v>0</v>
      </c>
      <c r="Y1734" s="90">
        <f t="shared" si="1304"/>
        <v>0</v>
      </c>
      <c r="Z1734" s="90">
        <f t="shared" si="1304"/>
        <v>0</v>
      </c>
      <c r="AA1734" s="90">
        <f t="shared" si="1304"/>
        <v>0</v>
      </c>
      <c r="AB1734" s="90">
        <f t="shared" si="1304"/>
        <v>0</v>
      </c>
      <c r="AC1734" s="91">
        <f t="shared" si="1304"/>
        <v>0</v>
      </c>
      <c r="AE1734" s="476">
        <f t="shared" si="1283"/>
        <v>0</v>
      </c>
      <c r="AG1734" s="476">
        <f t="shared" si="1284"/>
        <v>0</v>
      </c>
      <c r="AI1734" s="476">
        <f t="shared" si="1285"/>
        <v>0</v>
      </c>
      <c r="AK1734" s="202"/>
    </row>
    <row r="1735" spans="4:37" ht="12.75" customHeight="1" outlineLevel="1">
      <c r="D1735" s="106" t="str">
        <f>'Line Items'!D982</f>
        <v>ME211 - EMU - Class 319 Porterbrook - trailer car</v>
      </c>
      <c r="E1735" s="89"/>
      <c r="F1735" s="107" t="str">
        <f t="shared" si="1281"/>
        <v>£000</v>
      </c>
      <c r="G1735" s="90">
        <f t="shared" ref="G1735:AC1735" si="1305">SUM(G1475,G1540,G1605,G1670)</f>
        <v>0</v>
      </c>
      <c r="H1735" s="90">
        <f t="shared" si="1305"/>
        <v>0</v>
      </c>
      <c r="I1735" s="90">
        <f t="shared" si="1305"/>
        <v>0</v>
      </c>
      <c r="J1735" s="90">
        <f t="shared" si="1305"/>
        <v>0</v>
      </c>
      <c r="K1735" s="90">
        <f t="shared" si="1305"/>
        <v>0</v>
      </c>
      <c r="L1735" s="90">
        <f t="shared" si="1305"/>
        <v>0</v>
      </c>
      <c r="M1735" s="90">
        <f t="shared" si="1305"/>
        <v>0</v>
      </c>
      <c r="N1735" s="90">
        <f t="shared" si="1305"/>
        <v>0</v>
      </c>
      <c r="O1735" s="90">
        <f t="shared" si="1305"/>
        <v>0</v>
      </c>
      <c r="P1735" s="90">
        <f t="shared" si="1305"/>
        <v>0</v>
      </c>
      <c r="Q1735" s="90">
        <f t="shared" si="1305"/>
        <v>0</v>
      </c>
      <c r="R1735" s="90">
        <f t="shared" si="1305"/>
        <v>0</v>
      </c>
      <c r="S1735" s="90">
        <f t="shared" si="1305"/>
        <v>0</v>
      </c>
      <c r="T1735" s="90">
        <f t="shared" si="1305"/>
        <v>0</v>
      </c>
      <c r="U1735" s="90">
        <f t="shared" si="1305"/>
        <v>0</v>
      </c>
      <c r="V1735" s="90">
        <f t="shared" si="1305"/>
        <v>0</v>
      </c>
      <c r="W1735" s="90">
        <f t="shared" si="1305"/>
        <v>0</v>
      </c>
      <c r="X1735" s="90">
        <f t="shared" si="1305"/>
        <v>0</v>
      </c>
      <c r="Y1735" s="90">
        <f t="shared" si="1305"/>
        <v>0</v>
      </c>
      <c r="Z1735" s="90">
        <f t="shared" si="1305"/>
        <v>0</v>
      </c>
      <c r="AA1735" s="90">
        <f t="shared" si="1305"/>
        <v>0</v>
      </c>
      <c r="AB1735" s="90">
        <f t="shared" si="1305"/>
        <v>0</v>
      </c>
      <c r="AC1735" s="91">
        <f t="shared" si="1305"/>
        <v>0</v>
      </c>
      <c r="AE1735" s="476">
        <f t="shared" si="1283"/>
        <v>0</v>
      </c>
      <c r="AG1735" s="476">
        <f t="shared" si="1284"/>
        <v>0</v>
      </c>
      <c r="AI1735" s="476">
        <f t="shared" si="1285"/>
        <v>0</v>
      </c>
      <c r="AK1735" s="202"/>
    </row>
    <row r="1736" spans="4:37" ht="12.75" customHeight="1" outlineLevel="1">
      <c r="D1736" s="106" t="str">
        <f>'Line Items'!D983</f>
        <v>[Rolling Stock - Vehicles Line 22]</v>
      </c>
      <c r="E1736" s="89"/>
      <c r="F1736" s="107" t="str">
        <f t="shared" si="1281"/>
        <v>£000</v>
      </c>
      <c r="G1736" s="90">
        <f t="shared" ref="G1736:AC1736" si="1306">SUM(G1476,G1541,G1606,G1671)</f>
        <v>0</v>
      </c>
      <c r="H1736" s="90">
        <f t="shared" si="1306"/>
        <v>0</v>
      </c>
      <c r="I1736" s="90">
        <f t="shared" si="1306"/>
        <v>0</v>
      </c>
      <c r="J1736" s="90">
        <f t="shared" si="1306"/>
        <v>0</v>
      </c>
      <c r="K1736" s="90">
        <f t="shared" si="1306"/>
        <v>0</v>
      </c>
      <c r="L1736" s="90">
        <f t="shared" si="1306"/>
        <v>0</v>
      </c>
      <c r="M1736" s="90">
        <f t="shared" si="1306"/>
        <v>0</v>
      </c>
      <c r="N1736" s="90">
        <f t="shared" si="1306"/>
        <v>0</v>
      </c>
      <c r="O1736" s="90">
        <f t="shared" si="1306"/>
        <v>0</v>
      </c>
      <c r="P1736" s="90">
        <f t="shared" si="1306"/>
        <v>0</v>
      </c>
      <c r="Q1736" s="90">
        <f t="shared" si="1306"/>
        <v>0</v>
      </c>
      <c r="R1736" s="90">
        <f t="shared" si="1306"/>
        <v>0</v>
      </c>
      <c r="S1736" s="90">
        <f t="shared" si="1306"/>
        <v>0</v>
      </c>
      <c r="T1736" s="90">
        <f t="shared" si="1306"/>
        <v>0</v>
      </c>
      <c r="U1736" s="90">
        <f t="shared" si="1306"/>
        <v>0</v>
      </c>
      <c r="V1736" s="90">
        <f t="shared" si="1306"/>
        <v>0</v>
      </c>
      <c r="W1736" s="90">
        <f t="shared" si="1306"/>
        <v>0</v>
      </c>
      <c r="X1736" s="90">
        <f t="shared" si="1306"/>
        <v>0</v>
      </c>
      <c r="Y1736" s="90">
        <f t="shared" si="1306"/>
        <v>0</v>
      </c>
      <c r="Z1736" s="90">
        <f t="shared" si="1306"/>
        <v>0</v>
      </c>
      <c r="AA1736" s="90">
        <f t="shared" si="1306"/>
        <v>0</v>
      </c>
      <c r="AB1736" s="90">
        <f t="shared" si="1306"/>
        <v>0</v>
      </c>
      <c r="AC1736" s="91">
        <f t="shared" si="1306"/>
        <v>0</v>
      </c>
      <c r="AE1736" s="476">
        <f t="shared" si="1283"/>
        <v>0</v>
      </c>
      <c r="AG1736" s="476">
        <f t="shared" si="1284"/>
        <v>0</v>
      </c>
      <c r="AI1736" s="476">
        <f t="shared" si="1285"/>
        <v>0</v>
      </c>
      <c r="AK1736" s="202"/>
    </row>
    <row r="1737" spans="4:37" ht="12.75" customHeight="1" outlineLevel="1">
      <c r="D1737" s="106" t="str">
        <f>'Line Items'!D984</f>
        <v>[Rolling Stock - Vehicles Line 23]</v>
      </c>
      <c r="E1737" s="89"/>
      <c r="F1737" s="107" t="str">
        <f t="shared" si="1281"/>
        <v>£000</v>
      </c>
      <c r="G1737" s="90">
        <f t="shared" ref="G1737:AC1737" si="1307">SUM(G1477,G1542,G1607,G1672)</f>
        <v>0</v>
      </c>
      <c r="H1737" s="90">
        <f t="shared" si="1307"/>
        <v>0</v>
      </c>
      <c r="I1737" s="90">
        <f t="shared" si="1307"/>
        <v>0</v>
      </c>
      <c r="J1737" s="90">
        <f t="shared" si="1307"/>
        <v>0</v>
      </c>
      <c r="K1737" s="90">
        <f t="shared" si="1307"/>
        <v>0</v>
      </c>
      <c r="L1737" s="90">
        <f t="shared" si="1307"/>
        <v>0</v>
      </c>
      <c r="M1737" s="90">
        <f t="shared" si="1307"/>
        <v>0</v>
      </c>
      <c r="N1737" s="90">
        <f t="shared" si="1307"/>
        <v>0</v>
      </c>
      <c r="O1737" s="90">
        <f t="shared" si="1307"/>
        <v>0</v>
      </c>
      <c r="P1737" s="90">
        <f t="shared" si="1307"/>
        <v>0</v>
      </c>
      <c r="Q1737" s="90">
        <f t="shared" si="1307"/>
        <v>0</v>
      </c>
      <c r="R1737" s="90">
        <f t="shared" si="1307"/>
        <v>0</v>
      </c>
      <c r="S1737" s="90">
        <f t="shared" si="1307"/>
        <v>0</v>
      </c>
      <c r="T1737" s="90">
        <f t="shared" si="1307"/>
        <v>0</v>
      </c>
      <c r="U1737" s="90">
        <f t="shared" si="1307"/>
        <v>0</v>
      </c>
      <c r="V1737" s="90">
        <f t="shared" si="1307"/>
        <v>0</v>
      </c>
      <c r="W1737" s="90">
        <f t="shared" si="1307"/>
        <v>0</v>
      </c>
      <c r="X1737" s="90">
        <f t="shared" si="1307"/>
        <v>0</v>
      </c>
      <c r="Y1737" s="90">
        <f t="shared" si="1307"/>
        <v>0</v>
      </c>
      <c r="Z1737" s="90">
        <f t="shared" si="1307"/>
        <v>0</v>
      </c>
      <c r="AA1737" s="90">
        <f t="shared" si="1307"/>
        <v>0</v>
      </c>
      <c r="AB1737" s="90">
        <f t="shared" si="1307"/>
        <v>0</v>
      </c>
      <c r="AC1737" s="91">
        <f t="shared" si="1307"/>
        <v>0</v>
      </c>
      <c r="AE1737" s="476">
        <f t="shared" si="1283"/>
        <v>0</v>
      </c>
      <c r="AG1737" s="476">
        <f t="shared" si="1284"/>
        <v>0</v>
      </c>
      <c r="AI1737" s="476">
        <f t="shared" si="1285"/>
        <v>0</v>
      </c>
      <c r="AK1737" s="202"/>
    </row>
    <row r="1738" spans="4:37" ht="12.75" customHeight="1" outlineLevel="1">
      <c r="D1738" s="106" t="str">
        <f>'Line Items'!D985</f>
        <v>[Rolling Stock - Vehicles Line 24]</v>
      </c>
      <c r="E1738" s="89"/>
      <c r="F1738" s="107" t="str">
        <f t="shared" si="1281"/>
        <v>£000</v>
      </c>
      <c r="G1738" s="90">
        <f t="shared" ref="G1738:AC1738" si="1308">SUM(G1478,G1543,G1608,G1673)</f>
        <v>0</v>
      </c>
      <c r="H1738" s="90">
        <f t="shared" si="1308"/>
        <v>0</v>
      </c>
      <c r="I1738" s="90">
        <f t="shared" si="1308"/>
        <v>0</v>
      </c>
      <c r="J1738" s="90">
        <f t="shared" si="1308"/>
        <v>0</v>
      </c>
      <c r="K1738" s="90">
        <f t="shared" si="1308"/>
        <v>0</v>
      </c>
      <c r="L1738" s="90">
        <f t="shared" si="1308"/>
        <v>0</v>
      </c>
      <c r="M1738" s="90">
        <f t="shared" si="1308"/>
        <v>0</v>
      </c>
      <c r="N1738" s="90">
        <f t="shared" si="1308"/>
        <v>0</v>
      </c>
      <c r="O1738" s="90">
        <f t="shared" si="1308"/>
        <v>0</v>
      </c>
      <c r="P1738" s="90">
        <f t="shared" si="1308"/>
        <v>0</v>
      </c>
      <c r="Q1738" s="90">
        <f t="shared" si="1308"/>
        <v>0</v>
      </c>
      <c r="R1738" s="90">
        <f t="shared" si="1308"/>
        <v>0</v>
      </c>
      <c r="S1738" s="90">
        <f t="shared" si="1308"/>
        <v>0</v>
      </c>
      <c r="T1738" s="90">
        <f t="shared" si="1308"/>
        <v>0</v>
      </c>
      <c r="U1738" s="90">
        <f t="shared" si="1308"/>
        <v>0</v>
      </c>
      <c r="V1738" s="90">
        <f t="shared" si="1308"/>
        <v>0</v>
      </c>
      <c r="W1738" s="90">
        <f t="shared" si="1308"/>
        <v>0</v>
      </c>
      <c r="X1738" s="90">
        <f t="shared" si="1308"/>
        <v>0</v>
      </c>
      <c r="Y1738" s="90">
        <f t="shared" si="1308"/>
        <v>0</v>
      </c>
      <c r="Z1738" s="90">
        <f t="shared" si="1308"/>
        <v>0</v>
      </c>
      <c r="AA1738" s="90">
        <f t="shared" si="1308"/>
        <v>0</v>
      </c>
      <c r="AB1738" s="90">
        <f t="shared" si="1308"/>
        <v>0</v>
      </c>
      <c r="AC1738" s="91">
        <f t="shared" si="1308"/>
        <v>0</v>
      </c>
      <c r="AE1738" s="476">
        <f t="shared" si="1283"/>
        <v>0</v>
      </c>
      <c r="AG1738" s="476">
        <f t="shared" si="1284"/>
        <v>0</v>
      </c>
      <c r="AI1738" s="476">
        <f t="shared" si="1285"/>
        <v>0</v>
      </c>
      <c r="AK1738" s="202"/>
    </row>
    <row r="1739" spans="4:37" ht="12.75" customHeight="1" outlineLevel="1">
      <c r="D1739" s="106" t="str">
        <f>'Line Items'!D986</f>
        <v>[Rolling Stock - Vehicles Line 25]</v>
      </c>
      <c r="E1739" s="89"/>
      <c r="F1739" s="107" t="str">
        <f t="shared" si="1281"/>
        <v>£000</v>
      </c>
      <c r="G1739" s="90">
        <f t="shared" ref="G1739:AC1739" si="1309">SUM(G1479,G1544,G1609,G1674)</f>
        <v>0</v>
      </c>
      <c r="H1739" s="90">
        <f t="shared" si="1309"/>
        <v>0</v>
      </c>
      <c r="I1739" s="90">
        <f t="shared" si="1309"/>
        <v>0</v>
      </c>
      <c r="J1739" s="90">
        <f t="shared" si="1309"/>
        <v>0</v>
      </c>
      <c r="K1739" s="90">
        <f t="shared" si="1309"/>
        <v>0</v>
      </c>
      <c r="L1739" s="90">
        <f t="shared" si="1309"/>
        <v>0</v>
      </c>
      <c r="M1739" s="90">
        <f t="shared" si="1309"/>
        <v>0</v>
      </c>
      <c r="N1739" s="90">
        <f t="shared" si="1309"/>
        <v>0</v>
      </c>
      <c r="O1739" s="90">
        <f t="shared" si="1309"/>
        <v>0</v>
      </c>
      <c r="P1739" s="90">
        <f t="shared" si="1309"/>
        <v>0</v>
      </c>
      <c r="Q1739" s="90">
        <f t="shared" si="1309"/>
        <v>0</v>
      </c>
      <c r="R1739" s="90">
        <f t="shared" si="1309"/>
        <v>0</v>
      </c>
      <c r="S1739" s="90">
        <f t="shared" si="1309"/>
        <v>0</v>
      </c>
      <c r="T1739" s="90">
        <f t="shared" si="1309"/>
        <v>0</v>
      </c>
      <c r="U1739" s="90">
        <f t="shared" si="1309"/>
        <v>0</v>
      </c>
      <c r="V1739" s="90">
        <f t="shared" si="1309"/>
        <v>0</v>
      </c>
      <c r="W1739" s="90">
        <f t="shared" si="1309"/>
        <v>0</v>
      </c>
      <c r="X1739" s="90">
        <f t="shared" si="1309"/>
        <v>0</v>
      </c>
      <c r="Y1739" s="90">
        <f t="shared" si="1309"/>
        <v>0</v>
      </c>
      <c r="Z1739" s="90">
        <f t="shared" si="1309"/>
        <v>0</v>
      </c>
      <c r="AA1739" s="90">
        <f t="shared" si="1309"/>
        <v>0</v>
      </c>
      <c r="AB1739" s="90">
        <f t="shared" si="1309"/>
        <v>0</v>
      </c>
      <c r="AC1739" s="91">
        <f t="shared" si="1309"/>
        <v>0</v>
      </c>
      <c r="AE1739" s="476">
        <f t="shared" si="1283"/>
        <v>0</v>
      </c>
      <c r="AG1739" s="476">
        <f t="shared" si="1284"/>
        <v>0</v>
      </c>
      <c r="AI1739" s="476">
        <f t="shared" si="1285"/>
        <v>0</v>
      </c>
      <c r="AK1739" s="202"/>
    </row>
    <row r="1740" spans="4:37" ht="12.75" customHeight="1" outlineLevel="1">
      <c r="D1740" s="106" t="str">
        <f>'Line Items'!D987</f>
        <v>[Rolling Stock - Vehicles Line 26]</v>
      </c>
      <c r="E1740" s="89"/>
      <c r="F1740" s="107" t="str">
        <f t="shared" si="1281"/>
        <v>£000</v>
      </c>
      <c r="G1740" s="90">
        <f t="shared" ref="G1740:AC1740" si="1310">SUM(G1480,G1545,G1610,G1675)</f>
        <v>0</v>
      </c>
      <c r="H1740" s="90">
        <f t="shared" si="1310"/>
        <v>0</v>
      </c>
      <c r="I1740" s="90">
        <f t="shared" si="1310"/>
        <v>0</v>
      </c>
      <c r="J1740" s="90">
        <f t="shared" si="1310"/>
        <v>0</v>
      </c>
      <c r="K1740" s="90">
        <f t="shared" si="1310"/>
        <v>0</v>
      </c>
      <c r="L1740" s="90">
        <f t="shared" si="1310"/>
        <v>0</v>
      </c>
      <c r="M1740" s="90">
        <f t="shared" si="1310"/>
        <v>0</v>
      </c>
      <c r="N1740" s="90">
        <f t="shared" si="1310"/>
        <v>0</v>
      </c>
      <c r="O1740" s="90">
        <f t="shared" si="1310"/>
        <v>0</v>
      </c>
      <c r="P1740" s="90">
        <f t="shared" si="1310"/>
        <v>0</v>
      </c>
      <c r="Q1740" s="90">
        <f t="shared" si="1310"/>
        <v>0</v>
      </c>
      <c r="R1740" s="90">
        <f t="shared" si="1310"/>
        <v>0</v>
      </c>
      <c r="S1740" s="90">
        <f t="shared" si="1310"/>
        <v>0</v>
      </c>
      <c r="T1740" s="90">
        <f t="shared" si="1310"/>
        <v>0</v>
      </c>
      <c r="U1740" s="90">
        <f t="shared" si="1310"/>
        <v>0</v>
      </c>
      <c r="V1740" s="90">
        <f t="shared" si="1310"/>
        <v>0</v>
      </c>
      <c r="W1740" s="90">
        <f t="shared" si="1310"/>
        <v>0</v>
      </c>
      <c r="X1740" s="90">
        <f t="shared" si="1310"/>
        <v>0</v>
      </c>
      <c r="Y1740" s="90">
        <f t="shared" si="1310"/>
        <v>0</v>
      </c>
      <c r="Z1740" s="90">
        <f t="shared" si="1310"/>
        <v>0</v>
      </c>
      <c r="AA1740" s="90">
        <f t="shared" si="1310"/>
        <v>0</v>
      </c>
      <c r="AB1740" s="90">
        <f t="shared" si="1310"/>
        <v>0</v>
      </c>
      <c r="AC1740" s="91">
        <f t="shared" si="1310"/>
        <v>0</v>
      </c>
      <c r="AE1740" s="476">
        <f t="shared" si="1283"/>
        <v>0</v>
      </c>
      <c r="AG1740" s="476">
        <f t="shared" si="1284"/>
        <v>0</v>
      </c>
      <c r="AI1740" s="476">
        <f t="shared" si="1285"/>
        <v>0</v>
      </c>
      <c r="AK1740" s="202"/>
    </row>
    <row r="1741" spans="4:37" ht="12.75" customHeight="1" outlineLevel="1">
      <c r="D1741" s="106" t="str">
        <f>'Line Items'!D988</f>
        <v>[Rolling Stock - Vehicles Line 27]</v>
      </c>
      <c r="E1741" s="89"/>
      <c r="F1741" s="107" t="str">
        <f t="shared" si="1281"/>
        <v>£000</v>
      </c>
      <c r="G1741" s="90">
        <f t="shared" ref="G1741:AC1741" si="1311">SUM(G1481,G1546,G1611,G1676)</f>
        <v>0</v>
      </c>
      <c r="H1741" s="90">
        <f t="shared" si="1311"/>
        <v>0</v>
      </c>
      <c r="I1741" s="90">
        <f t="shared" si="1311"/>
        <v>0</v>
      </c>
      <c r="J1741" s="90">
        <f t="shared" si="1311"/>
        <v>0</v>
      </c>
      <c r="K1741" s="90">
        <f t="shared" si="1311"/>
        <v>0</v>
      </c>
      <c r="L1741" s="90">
        <f t="shared" si="1311"/>
        <v>0</v>
      </c>
      <c r="M1741" s="90">
        <f t="shared" si="1311"/>
        <v>0</v>
      </c>
      <c r="N1741" s="90">
        <f t="shared" si="1311"/>
        <v>0</v>
      </c>
      <c r="O1741" s="90">
        <f t="shared" si="1311"/>
        <v>0</v>
      </c>
      <c r="P1741" s="90">
        <f t="shared" si="1311"/>
        <v>0</v>
      </c>
      <c r="Q1741" s="90">
        <f t="shared" si="1311"/>
        <v>0</v>
      </c>
      <c r="R1741" s="90">
        <f t="shared" si="1311"/>
        <v>0</v>
      </c>
      <c r="S1741" s="90">
        <f t="shared" si="1311"/>
        <v>0</v>
      </c>
      <c r="T1741" s="90">
        <f t="shared" si="1311"/>
        <v>0</v>
      </c>
      <c r="U1741" s="90">
        <f t="shared" si="1311"/>
        <v>0</v>
      </c>
      <c r="V1741" s="90">
        <f t="shared" si="1311"/>
        <v>0</v>
      </c>
      <c r="W1741" s="90">
        <f t="shared" si="1311"/>
        <v>0</v>
      </c>
      <c r="X1741" s="90">
        <f t="shared" si="1311"/>
        <v>0</v>
      </c>
      <c r="Y1741" s="90">
        <f t="shared" si="1311"/>
        <v>0</v>
      </c>
      <c r="Z1741" s="90">
        <f t="shared" si="1311"/>
        <v>0</v>
      </c>
      <c r="AA1741" s="90">
        <f t="shared" si="1311"/>
        <v>0</v>
      </c>
      <c r="AB1741" s="90">
        <f t="shared" si="1311"/>
        <v>0</v>
      </c>
      <c r="AC1741" s="91">
        <f t="shared" si="1311"/>
        <v>0</v>
      </c>
      <c r="AE1741" s="476">
        <f t="shared" si="1283"/>
        <v>0</v>
      </c>
      <c r="AG1741" s="476">
        <f t="shared" si="1284"/>
        <v>0</v>
      </c>
      <c r="AI1741" s="476">
        <f t="shared" si="1285"/>
        <v>0</v>
      </c>
      <c r="AK1741" s="202"/>
    </row>
    <row r="1742" spans="4:37" ht="12.75" customHeight="1" outlineLevel="1">
      <c r="D1742" s="106" t="str">
        <f>'Line Items'!D989</f>
        <v>[Rolling Stock - Vehicles Line 28]</v>
      </c>
      <c r="E1742" s="89"/>
      <c r="F1742" s="107" t="str">
        <f t="shared" si="1281"/>
        <v>£000</v>
      </c>
      <c r="G1742" s="90">
        <f t="shared" ref="G1742:AC1742" si="1312">SUM(G1482,G1547,G1612,G1677)</f>
        <v>0</v>
      </c>
      <c r="H1742" s="90">
        <f t="shared" si="1312"/>
        <v>0</v>
      </c>
      <c r="I1742" s="90">
        <f t="shared" si="1312"/>
        <v>0</v>
      </c>
      <c r="J1742" s="90">
        <f t="shared" si="1312"/>
        <v>0</v>
      </c>
      <c r="K1742" s="90">
        <f t="shared" si="1312"/>
        <v>0</v>
      </c>
      <c r="L1742" s="90">
        <f t="shared" si="1312"/>
        <v>0</v>
      </c>
      <c r="M1742" s="90">
        <f t="shared" si="1312"/>
        <v>0</v>
      </c>
      <c r="N1742" s="90">
        <f t="shared" si="1312"/>
        <v>0</v>
      </c>
      <c r="O1742" s="90">
        <f t="shared" si="1312"/>
        <v>0</v>
      </c>
      <c r="P1742" s="90">
        <f t="shared" si="1312"/>
        <v>0</v>
      </c>
      <c r="Q1742" s="90">
        <f t="shared" si="1312"/>
        <v>0</v>
      </c>
      <c r="R1742" s="90">
        <f t="shared" si="1312"/>
        <v>0</v>
      </c>
      <c r="S1742" s="90">
        <f t="shared" si="1312"/>
        <v>0</v>
      </c>
      <c r="T1742" s="90">
        <f t="shared" si="1312"/>
        <v>0</v>
      </c>
      <c r="U1742" s="90">
        <f t="shared" si="1312"/>
        <v>0</v>
      </c>
      <c r="V1742" s="90">
        <f t="shared" si="1312"/>
        <v>0</v>
      </c>
      <c r="W1742" s="90">
        <f t="shared" si="1312"/>
        <v>0</v>
      </c>
      <c r="X1742" s="90">
        <f t="shared" si="1312"/>
        <v>0</v>
      </c>
      <c r="Y1742" s="90">
        <f t="shared" si="1312"/>
        <v>0</v>
      </c>
      <c r="Z1742" s="90">
        <f t="shared" si="1312"/>
        <v>0</v>
      </c>
      <c r="AA1742" s="90">
        <f t="shared" si="1312"/>
        <v>0</v>
      </c>
      <c r="AB1742" s="90">
        <f t="shared" si="1312"/>
        <v>0</v>
      </c>
      <c r="AC1742" s="91">
        <f t="shared" si="1312"/>
        <v>0</v>
      </c>
      <c r="AE1742" s="476">
        <f t="shared" si="1283"/>
        <v>0</v>
      </c>
      <c r="AG1742" s="476">
        <f t="shared" si="1284"/>
        <v>0</v>
      </c>
      <c r="AI1742" s="476">
        <f t="shared" si="1285"/>
        <v>0</v>
      </c>
      <c r="AK1742" s="202"/>
    </row>
    <row r="1743" spans="4:37" ht="12.75" customHeight="1" outlineLevel="1">
      <c r="D1743" s="106" t="str">
        <f>'Line Items'!D990</f>
        <v>[Rolling Stock - Vehicles Line 29]</v>
      </c>
      <c r="E1743" s="89"/>
      <c r="F1743" s="107" t="str">
        <f t="shared" si="1281"/>
        <v>£000</v>
      </c>
      <c r="G1743" s="90">
        <f t="shared" ref="G1743:AC1743" si="1313">SUM(G1483,G1548,G1613,G1678)</f>
        <v>0</v>
      </c>
      <c r="H1743" s="90">
        <f t="shared" si="1313"/>
        <v>0</v>
      </c>
      <c r="I1743" s="90">
        <f t="shared" si="1313"/>
        <v>0</v>
      </c>
      <c r="J1743" s="90">
        <f t="shared" si="1313"/>
        <v>0</v>
      </c>
      <c r="K1743" s="90">
        <f t="shared" si="1313"/>
        <v>0</v>
      </c>
      <c r="L1743" s="90">
        <f t="shared" si="1313"/>
        <v>0</v>
      </c>
      <c r="M1743" s="90">
        <f t="shared" si="1313"/>
        <v>0</v>
      </c>
      <c r="N1743" s="90">
        <f t="shared" si="1313"/>
        <v>0</v>
      </c>
      <c r="O1743" s="90">
        <f t="shared" si="1313"/>
        <v>0</v>
      </c>
      <c r="P1743" s="90">
        <f t="shared" si="1313"/>
        <v>0</v>
      </c>
      <c r="Q1743" s="90">
        <f t="shared" si="1313"/>
        <v>0</v>
      </c>
      <c r="R1743" s="90">
        <f t="shared" si="1313"/>
        <v>0</v>
      </c>
      <c r="S1743" s="90">
        <f t="shared" si="1313"/>
        <v>0</v>
      </c>
      <c r="T1743" s="90">
        <f t="shared" si="1313"/>
        <v>0</v>
      </c>
      <c r="U1743" s="90">
        <f t="shared" si="1313"/>
        <v>0</v>
      </c>
      <c r="V1743" s="90">
        <f t="shared" si="1313"/>
        <v>0</v>
      </c>
      <c r="W1743" s="90">
        <f t="shared" si="1313"/>
        <v>0</v>
      </c>
      <c r="X1743" s="90">
        <f t="shared" si="1313"/>
        <v>0</v>
      </c>
      <c r="Y1743" s="90">
        <f t="shared" si="1313"/>
        <v>0</v>
      </c>
      <c r="Z1743" s="90">
        <f t="shared" si="1313"/>
        <v>0</v>
      </c>
      <c r="AA1743" s="90">
        <f t="shared" si="1313"/>
        <v>0</v>
      </c>
      <c r="AB1743" s="90">
        <f t="shared" si="1313"/>
        <v>0</v>
      </c>
      <c r="AC1743" s="91">
        <f t="shared" si="1313"/>
        <v>0</v>
      </c>
      <c r="AE1743" s="476">
        <f t="shared" si="1283"/>
        <v>0</v>
      </c>
      <c r="AG1743" s="476">
        <f t="shared" si="1284"/>
        <v>0</v>
      </c>
      <c r="AI1743" s="476">
        <f t="shared" si="1285"/>
        <v>0</v>
      </c>
      <c r="AK1743" s="202"/>
    </row>
    <row r="1744" spans="4:37" ht="12.75" customHeight="1" outlineLevel="1">
      <c r="D1744" s="106" t="str">
        <f>'Line Items'!D991</f>
        <v>[Rolling Stock - Vehicles Line 30]</v>
      </c>
      <c r="E1744" s="89"/>
      <c r="F1744" s="107" t="str">
        <f t="shared" si="1281"/>
        <v>£000</v>
      </c>
      <c r="G1744" s="90">
        <f t="shared" ref="G1744:AC1744" si="1314">SUM(G1484,G1549,G1614,G1679)</f>
        <v>0</v>
      </c>
      <c r="H1744" s="90">
        <f t="shared" si="1314"/>
        <v>0</v>
      </c>
      <c r="I1744" s="90">
        <f t="shared" si="1314"/>
        <v>0</v>
      </c>
      <c r="J1744" s="90">
        <f t="shared" si="1314"/>
        <v>0</v>
      </c>
      <c r="K1744" s="90">
        <f t="shared" si="1314"/>
        <v>0</v>
      </c>
      <c r="L1744" s="90">
        <f t="shared" si="1314"/>
        <v>0</v>
      </c>
      <c r="M1744" s="90">
        <f t="shared" si="1314"/>
        <v>0</v>
      </c>
      <c r="N1744" s="90">
        <f t="shared" si="1314"/>
        <v>0</v>
      </c>
      <c r="O1744" s="90">
        <f t="shared" si="1314"/>
        <v>0</v>
      </c>
      <c r="P1744" s="90">
        <f t="shared" si="1314"/>
        <v>0</v>
      </c>
      <c r="Q1744" s="90">
        <f t="shared" si="1314"/>
        <v>0</v>
      </c>
      <c r="R1744" s="90">
        <f t="shared" si="1314"/>
        <v>0</v>
      </c>
      <c r="S1744" s="90">
        <f t="shared" si="1314"/>
        <v>0</v>
      </c>
      <c r="T1744" s="90">
        <f t="shared" si="1314"/>
        <v>0</v>
      </c>
      <c r="U1744" s="90">
        <f t="shared" si="1314"/>
        <v>0</v>
      </c>
      <c r="V1744" s="90">
        <f t="shared" si="1314"/>
        <v>0</v>
      </c>
      <c r="W1744" s="90">
        <f t="shared" si="1314"/>
        <v>0</v>
      </c>
      <c r="X1744" s="90">
        <f t="shared" si="1314"/>
        <v>0</v>
      </c>
      <c r="Y1744" s="90">
        <f t="shared" si="1314"/>
        <v>0</v>
      </c>
      <c r="Z1744" s="90">
        <f t="shared" si="1314"/>
        <v>0</v>
      </c>
      <c r="AA1744" s="90">
        <f t="shared" si="1314"/>
        <v>0</v>
      </c>
      <c r="AB1744" s="90">
        <f t="shared" si="1314"/>
        <v>0</v>
      </c>
      <c r="AC1744" s="91">
        <f t="shared" si="1314"/>
        <v>0</v>
      </c>
      <c r="AE1744" s="476">
        <f t="shared" si="1283"/>
        <v>0</v>
      </c>
      <c r="AG1744" s="476">
        <f t="shared" si="1284"/>
        <v>0</v>
      </c>
      <c r="AI1744" s="476">
        <f t="shared" si="1285"/>
        <v>0</v>
      </c>
      <c r="AK1744" s="202"/>
    </row>
    <row r="1745" spans="4:37" ht="12.75" customHeight="1" outlineLevel="1">
      <c r="D1745" s="106" t="str">
        <f>'Line Items'!D992</f>
        <v>[Rolling Stock - Vehicles Line 31]</v>
      </c>
      <c r="E1745" s="89"/>
      <c r="F1745" s="107" t="str">
        <f t="shared" si="1281"/>
        <v>£000</v>
      </c>
      <c r="G1745" s="90">
        <f t="shared" ref="G1745:AC1745" si="1315">SUM(G1485,G1550,G1615,G1680)</f>
        <v>0</v>
      </c>
      <c r="H1745" s="90">
        <f t="shared" si="1315"/>
        <v>0</v>
      </c>
      <c r="I1745" s="90">
        <f t="shared" si="1315"/>
        <v>0</v>
      </c>
      <c r="J1745" s="90">
        <f t="shared" si="1315"/>
        <v>0</v>
      </c>
      <c r="K1745" s="90">
        <f t="shared" si="1315"/>
        <v>0</v>
      </c>
      <c r="L1745" s="90">
        <f t="shared" si="1315"/>
        <v>0</v>
      </c>
      <c r="M1745" s="90">
        <f t="shared" si="1315"/>
        <v>0</v>
      </c>
      <c r="N1745" s="90">
        <f t="shared" si="1315"/>
        <v>0</v>
      </c>
      <c r="O1745" s="90">
        <f t="shared" si="1315"/>
        <v>0</v>
      </c>
      <c r="P1745" s="90">
        <f t="shared" si="1315"/>
        <v>0</v>
      </c>
      <c r="Q1745" s="90">
        <f t="shared" si="1315"/>
        <v>0</v>
      </c>
      <c r="R1745" s="90">
        <f t="shared" si="1315"/>
        <v>0</v>
      </c>
      <c r="S1745" s="90">
        <f t="shared" si="1315"/>
        <v>0</v>
      </c>
      <c r="T1745" s="90">
        <f t="shared" si="1315"/>
        <v>0</v>
      </c>
      <c r="U1745" s="90">
        <f t="shared" si="1315"/>
        <v>0</v>
      </c>
      <c r="V1745" s="90">
        <f t="shared" si="1315"/>
        <v>0</v>
      </c>
      <c r="W1745" s="90">
        <f t="shared" si="1315"/>
        <v>0</v>
      </c>
      <c r="X1745" s="90">
        <f t="shared" si="1315"/>
        <v>0</v>
      </c>
      <c r="Y1745" s="90">
        <f t="shared" si="1315"/>
        <v>0</v>
      </c>
      <c r="Z1745" s="90">
        <f t="shared" si="1315"/>
        <v>0</v>
      </c>
      <c r="AA1745" s="90">
        <f t="shared" si="1315"/>
        <v>0</v>
      </c>
      <c r="AB1745" s="90">
        <f t="shared" si="1315"/>
        <v>0</v>
      </c>
      <c r="AC1745" s="91">
        <f t="shared" si="1315"/>
        <v>0</v>
      </c>
      <c r="AE1745" s="476">
        <f t="shared" si="1283"/>
        <v>0</v>
      </c>
      <c r="AG1745" s="476">
        <f t="shared" si="1284"/>
        <v>0</v>
      </c>
      <c r="AI1745" s="476">
        <f t="shared" si="1285"/>
        <v>0</v>
      </c>
      <c r="AK1745" s="202"/>
    </row>
    <row r="1746" spans="4:37" ht="12.75" customHeight="1" outlineLevel="1">
      <c r="D1746" s="106" t="str">
        <f>'Line Items'!D993</f>
        <v>[Rolling Stock - Vehicles Line 32]</v>
      </c>
      <c r="E1746" s="89"/>
      <c r="F1746" s="107" t="str">
        <f t="shared" si="1281"/>
        <v>£000</v>
      </c>
      <c r="G1746" s="90">
        <f t="shared" ref="G1746:AC1746" si="1316">SUM(G1486,G1551,G1616,G1681)</f>
        <v>0</v>
      </c>
      <c r="H1746" s="90">
        <f t="shared" si="1316"/>
        <v>0</v>
      </c>
      <c r="I1746" s="90">
        <f t="shared" si="1316"/>
        <v>0</v>
      </c>
      <c r="J1746" s="90">
        <f t="shared" si="1316"/>
        <v>0</v>
      </c>
      <c r="K1746" s="90">
        <f t="shared" si="1316"/>
        <v>0</v>
      </c>
      <c r="L1746" s="90">
        <f t="shared" si="1316"/>
        <v>0</v>
      </c>
      <c r="M1746" s="90">
        <f t="shared" si="1316"/>
        <v>0</v>
      </c>
      <c r="N1746" s="90">
        <f t="shared" si="1316"/>
        <v>0</v>
      </c>
      <c r="O1746" s="90">
        <f t="shared" si="1316"/>
        <v>0</v>
      </c>
      <c r="P1746" s="90">
        <f t="shared" si="1316"/>
        <v>0</v>
      </c>
      <c r="Q1746" s="90">
        <f t="shared" si="1316"/>
        <v>0</v>
      </c>
      <c r="R1746" s="90">
        <f t="shared" si="1316"/>
        <v>0</v>
      </c>
      <c r="S1746" s="90">
        <f t="shared" si="1316"/>
        <v>0</v>
      </c>
      <c r="T1746" s="90">
        <f t="shared" si="1316"/>
        <v>0</v>
      </c>
      <c r="U1746" s="90">
        <f t="shared" si="1316"/>
        <v>0</v>
      </c>
      <c r="V1746" s="90">
        <f t="shared" si="1316"/>
        <v>0</v>
      </c>
      <c r="W1746" s="90">
        <f t="shared" si="1316"/>
        <v>0</v>
      </c>
      <c r="X1746" s="90">
        <f t="shared" si="1316"/>
        <v>0</v>
      </c>
      <c r="Y1746" s="90">
        <f t="shared" si="1316"/>
        <v>0</v>
      </c>
      <c r="Z1746" s="90">
        <f t="shared" si="1316"/>
        <v>0</v>
      </c>
      <c r="AA1746" s="90">
        <f t="shared" si="1316"/>
        <v>0</v>
      </c>
      <c r="AB1746" s="90">
        <f t="shared" si="1316"/>
        <v>0</v>
      </c>
      <c r="AC1746" s="91">
        <f t="shared" si="1316"/>
        <v>0</v>
      </c>
      <c r="AE1746" s="476">
        <f t="shared" si="1283"/>
        <v>0</v>
      </c>
      <c r="AG1746" s="476">
        <f t="shared" si="1284"/>
        <v>0</v>
      </c>
      <c r="AI1746" s="476">
        <f t="shared" si="1285"/>
        <v>0</v>
      </c>
      <c r="AK1746" s="202"/>
    </row>
    <row r="1747" spans="4:37" ht="12.75" customHeight="1" outlineLevel="1">
      <c r="D1747" s="106" t="str">
        <f>'Line Items'!D994</f>
        <v>[Rolling Stock - Vehicles Line 33]</v>
      </c>
      <c r="E1747" s="89"/>
      <c r="F1747" s="107" t="str">
        <f t="shared" ref="F1747:F1773" si="1317">F1552</f>
        <v>£000</v>
      </c>
      <c r="G1747" s="90">
        <f t="shared" ref="G1747:AC1747" si="1318">SUM(G1487,G1552,G1617,G1682)</f>
        <v>0</v>
      </c>
      <c r="H1747" s="90">
        <f t="shared" si="1318"/>
        <v>0</v>
      </c>
      <c r="I1747" s="90">
        <f t="shared" si="1318"/>
        <v>0</v>
      </c>
      <c r="J1747" s="90">
        <f t="shared" si="1318"/>
        <v>0</v>
      </c>
      <c r="K1747" s="90">
        <f t="shared" si="1318"/>
        <v>0</v>
      </c>
      <c r="L1747" s="90">
        <f t="shared" si="1318"/>
        <v>0</v>
      </c>
      <c r="M1747" s="90">
        <f t="shared" si="1318"/>
        <v>0</v>
      </c>
      <c r="N1747" s="90">
        <f t="shared" si="1318"/>
        <v>0</v>
      </c>
      <c r="O1747" s="90">
        <f t="shared" si="1318"/>
        <v>0</v>
      </c>
      <c r="P1747" s="90">
        <f t="shared" si="1318"/>
        <v>0</v>
      </c>
      <c r="Q1747" s="90">
        <f t="shared" si="1318"/>
        <v>0</v>
      </c>
      <c r="R1747" s="90">
        <f t="shared" si="1318"/>
        <v>0</v>
      </c>
      <c r="S1747" s="90">
        <f t="shared" si="1318"/>
        <v>0</v>
      </c>
      <c r="T1747" s="90">
        <f t="shared" si="1318"/>
        <v>0</v>
      </c>
      <c r="U1747" s="90">
        <f t="shared" si="1318"/>
        <v>0</v>
      </c>
      <c r="V1747" s="90">
        <f t="shared" si="1318"/>
        <v>0</v>
      </c>
      <c r="W1747" s="90">
        <f t="shared" si="1318"/>
        <v>0</v>
      </c>
      <c r="X1747" s="90">
        <f t="shared" si="1318"/>
        <v>0</v>
      </c>
      <c r="Y1747" s="90">
        <f t="shared" si="1318"/>
        <v>0</v>
      </c>
      <c r="Z1747" s="90">
        <f t="shared" si="1318"/>
        <v>0</v>
      </c>
      <c r="AA1747" s="90">
        <f t="shared" si="1318"/>
        <v>0</v>
      </c>
      <c r="AB1747" s="90">
        <f t="shared" si="1318"/>
        <v>0</v>
      </c>
      <c r="AC1747" s="91">
        <f t="shared" si="1318"/>
        <v>0</v>
      </c>
      <c r="AE1747" s="476">
        <f t="shared" ref="AE1747:AE1774" si="1319">SUM(AE1487,AE1552,AE1617,AE1682)</f>
        <v>0</v>
      </c>
      <c r="AG1747" s="476">
        <f t="shared" ref="AG1747:AG1774" si="1320">SUM(AG1487,AG1552,AG1617,AG1682)</f>
        <v>0</v>
      </c>
      <c r="AI1747" s="476">
        <f t="shared" ref="AI1747:AI1774" si="1321">SUM(AI1487,AI1552,AI1617,AI1682)</f>
        <v>0</v>
      </c>
      <c r="AK1747" s="202"/>
    </row>
    <row r="1748" spans="4:37" ht="12.75" customHeight="1" outlineLevel="1">
      <c r="D1748" s="106" t="str">
        <f>'Line Items'!D995</f>
        <v>[Rolling Stock - Vehicles Line 34]</v>
      </c>
      <c r="E1748" s="89"/>
      <c r="F1748" s="107" t="str">
        <f t="shared" si="1317"/>
        <v>£000</v>
      </c>
      <c r="G1748" s="90">
        <f t="shared" ref="G1748:AC1748" si="1322">SUM(G1488,G1553,G1618,G1683)</f>
        <v>0</v>
      </c>
      <c r="H1748" s="90">
        <f t="shared" si="1322"/>
        <v>0</v>
      </c>
      <c r="I1748" s="90">
        <f t="shared" si="1322"/>
        <v>0</v>
      </c>
      <c r="J1748" s="90">
        <f t="shared" si="1322"/>
        <v>0</v>
      </c>
      <c r="K1748" s="90">
        <f t="shared" si="1322"/>
        <v>0</v>
      </c>
      <c r="L1748" s="90">
        <f t="shared" si="1322"/>
        <v>0</v>
      </c>
      <c r="M1748" s="90">
        <f t="shared" si="1322"/>
        <v>0</v>
      </c>
      <c r="N1748" s="90">
        <f t="shared" si="1322"/>
        <v>0</v>
      </c>
      <c r="O1748" s="90">
        <f t="shared" si="1322"/>
        <v>0</v>
      </c>
      <c r="P1748" s="90">
        <f t="shared" si="1322"/>
        <v>0</v>
      </c>
      <c r="Q1748" s="90">
        <f t="shared" si="1322"/>
        <v>0</v>
      </c>
      <c r="R1748" s="90">
        <f t="shared" si="1322"/>
        <v>0</v>
      </c>
      <c r="S1748" s="90">
        <f t="shared" si="1322"/>
        <v>0</v>
      </c>
      <c r="T1748" s="90">
        <f t="shared" si="1322"/>
        <v>0</v>
      </c>
      <c r="U1748" s="90">
        <f t="shared" si="1322"/>
        <v>0</v>
      </c>
      <c r="V1748" s="90">
        <f t="shared" si="1322"/>
        <v>0</v>
      </c>
      <c r="W1748" s="90">
        <f t="shared" si="1322"/>
        <v>0</v>
      </c>
      <c r="X1748" s="90">
        <f t="shared" si="1322"/>
        <v>0</v>
      </c>
      <c r="Y1748" s="90">
        <f t="shared" si="1322"/>
        <v>0</v>
      </c>
      <c r="Z1748" s="90">
        <f t="shared" si="1322"/>
        <v>0</v>
      </c>
      <c r="AA1748" s="90">
        <f t="shared" si="1322"/>
        <v>0</v>
      </c>
      <c r="AB1748" s="90">
        <f t="shared" si="1322"/>
        <v>0</v>
      </c>
      <c r="AC1748" s="91">
        <f t="shared" si="1322"/>
        <v>0</v>
      </c>
      <c r="AE1748" s="476">
        <f t="shared" si="1319"/>
        <v>0</v>
      </c>
      <c r="AG1748" s="476">
        <f t="shared" si="1320"/>
        <v>0</v>
      </c>
      <c r="AI1748" s="476">
        <f t="shared" si="1321"/>
        <v>0</v>
      </c>
      <c r="AK1748" s="202"/>
    </row>
    <row r="1749" spans="4:37" ht="12.75" customHeight="1" outlineLevel="1">
      <c r="D1749" s="106" t="str">
        <f>'Line Items'!D996</f>
        <v>[Rolling Stock - Vehicles Line 35]</v>
      </c>
      <c r="E1749" s="89"/>
      <c r="F1749" s="107" t="str">
        <f t="shared" si="1317"/>
        <v>£000</v>
      </c>
      <c r="G1749" s="90">
        <f t="shared" ref="G1749:AC1749" si="1323">SUM(G1489,G1554,G1619,G1684)</f>
        <v>0</v>
      </c>
      <c r="H1749" s="90">
        <f t="shared" si="1323"/>
        <v>0</v>
      </c>
      <c r="I1749" s="90">
        <f t="shared" si="1323"/>
        <v>0</v>
      </c>
      <c r="J1749" s="90">
        <f t="shared" si="1323"/>
        <v>0</v>
      </c>
      <c r="K1749" s="90">
        <f t="shared" si="1323"/>
        <v>0</v>
      </c>
      <c r="L1749" s="90">
        <f t="shared" si="1323"/>
        <v>0</v>
      </c>
      <c r="M1749" s="90">
        <f t="shared" si="1323"/>
        <v>0</v>
      </c>
      <c r="N1749" s="90">
        <f t="shared" si="1323"/>
        <v>0</v>
      </c>
      <c r="O1749" s="90">
        <f t="shared" si="1323"/>
        <v>0</v>
      </c>
      <c r="P1749" s="90">
        <f t="shared" si="1323"/>
        <v>0</v>
      </c>
      <c r="Q1749" s="90">
        <f t="shared" si="1323"/>
        <v>0</v>
      </c>
      <c r="R1749" s="90">
        <f t="shared" si="1323"/>
        <v>0</v>
      </c>
      <c r="S1749" s="90">
        <f t="shared" si="1323"/>
        <v>0</v>
      </c>
      <c r="T1749" s="90">
        <f t="shared" si="1323"/>
        <v>0</v>
      </c>
      <c r="U1749" s="90">
        <f t="shared" si="1323"/>
        <v>0</v>
      </c>
      <c r="V1749" s="90">
        <f t="shared" si="1323"/>
        <v>0</v>
      </c>
      <c r="W1749" s="90">
        <f t="shared" si="1323"/>
        <v>0</v>
      </c>
      <c r="X1749" s="90">
        <f t="shared" si="1323"/>
        <v>0</v>
      </c>
      <c r="Y1749" s="90">
        <f t="shared" si="1323"/>
        <v>0</v>
      </c>
      <c r="Z1749" s="90">
        <f t="shared" si="1323"/>
        <v>0</v>
      </c>
      <c r="AA1749" s="90">
        <f t="shared" si="1323"/>
        <v>0</v>
      </c>
      <c r="AB1749" s="90">
        <f t="shared" si="1323"/>
        <v>0</v>
      </c>
      <c r="AC1749" s="91">
        <f t="shared" si="1323"/>
        <v>0</v>
      </c>
      <c r="AE1749" s="476">
        <f t="shared" si="1319"/>
        <v>0</v>
      </c>
      <c r="AG1749" s="476">
        <f t="shared" si="1320"/>
        <v>0</v>
      </c>
      <c r="AI1749" s="476">
        <f t="shared" si="1321"/>
        <v>0</v>
      </c>
      <c r="AK1749" s="202"/>
    </row>
    <row r="1750" spans="4:37" ht="12.75" customHeight="1" outlineLevel="1">
      <c r="D1750" s="106" t="str">
        <f>'Line Items'!D997</f>
        <v>[Rolling Stock - Vehicles Line 36]</v>
      </c>
      <c r="E1750" s="89"/>
      <c r="F1750" s="107" t="str">
        <f t="shared" si="1317"/>
        <v>£000</v>
      </c>
      <c r="G1750" s="90">
        <f t="shared" ref="G1750:AC1750" si="1324">SUM(G1490,G1555,G1620,G1685)</f>
        <v>0</v>
      </c>
      <c r="H1750" s="90">
        <f t="shared" si="1324"/>
        <v>0</v>
      </c>
      <c r="I1750" s="90">
        <f t="shared" si="1324"/>
        <v>0</v>
      </c>
      <c r="J1750" s="90">
        <f t="shared" si="1324"/>
        <v>0</v>
      </c>
      <c r="K1750" s="90">
        <f t="shared" si="1324"/>
        <v>0</v>
      </c>
      <c r="L1750" s="90">
        <f t="shared" si="1324"/>
        <v>0</v>
      </c>
      <c r="M1750" s="90">
        <f t="shared" si="1324"/>
        <v>0</v>
      </c>
      <c r="N1750" s="90">
        <f t="shared" si="1324"/>
        <v>0</v>
      </c>
      <c r="O1750" s="90">
        <f t="shared" si="1324"/>
        <v>0</v>
      </c>
      <c r="P1750" s="90">
        <f t="shared" si="1324"/>
        <v>0</v>
      </c>
      <c r="Q1750" s="90">
        <f t="shared" si="1324"/>
        <v>0</v>
      </c>
      <c r="R1750" s="90">
        <f t="shared" si="1324"/>
        <v>0</v>
      </c>
      <c r="S1750" s="90">
        <f t="shared" si="1324"/>
        <v>0</v>
      </c>
      <c r="T1750" s="90">
        <f t="shared" si="1324"/>
        <v>0</v>
      </c>
      <c r="U1750" s="90">
        <f t="shared" si="1324"/>
        <v>0</v>
      </c>
      <c r="V1750" s="90">
        <f t="shared" si="1324"/>
        <v>0</v>
      </c>
      <c r="W1750" s="90">
        <f t="shared" si="1324"/>
        <v>0</v>
      </c>
      <c r="X1750" s="90">
        <f t="shared" si="1324"/>
        <v>0</v>
      </c>
      <c r="Y1750" s="90">
        <f t="shared" si="1324"/>
        <v>0</v>
      </c>
      <c r="Z1750" s="90">
        <f t="shared" si="1324"/>
        <v>0</v>
      </c>
      <c r="AA1750" s="90">
        <f t="shared" si="1324"/>
        <v>0</v>
      </c>
      <c r="AB1750" s="90">
        <f t="shared" si="1324"/>
        <v>0</v>
      </c>
      <c r="AC1750" s="91">
        <f t="shared" si="1324"/>
        <v>0</v>
      </c>
      <c r="AE1750" s="476">
        <f t="shared" si="1319"/>
        <v>0</v>
      </c>
      <c r="AG1750" s="476">
        <f t="shared" si="1320"/>
        <v>0</v>
      </c>
      <c r="AI1750" s="476">
        <f t="shared" si="1321"/>
        <v>0</v>
      </c>
      <c r="AK1750" s="202"/>
    </row>
    <row r="1751" spans="4:37" ht="12.75" customHeight="1" outlineLevel="1">
      <c r="D1751" s="106" t="str">
        <f>'Line Items'!D998</f>
        <v>[Rolling Stock - Vehicles Line 37]</v>
      </c>
      <c r="E1751" s="89"/>
      <c r="F1751" s="107" t="str">
        <f t="shared" si="1317"/>
        <v>£000</v>
      </c>
      <c r="G1751" s="90">
        <f t="shared" ref="G1751:AC1751" si="1325">SUM(G1491,G1556,G1621,G1686)</f>
        <v>0</v>
      </c>
      <c r="H1751" s="90">
        <f t="shared" si="1325"/>
        <v>0</v>
      </c>
      <c r="I1751" s="90">
        <f t="shared" si="1325"/>
        <v>0</v>
      </c>
      <c r="J1751" s="90">
        <f t="shared" si="1325"/>
        <v>0</v>
      </c>
      <c r="K1751" s="90">
        <f t="shared" si="1325"/>
        <v>0</v>
      </c>
      <c r="L1751" s="90">
        <f t="shared" si="1325"/>
        <v>0</v>
      </c>
      <c r="M1751" s="90">
        <f t="shared" si="1325"/>
        <v>0</v>
      </c>
      <c r="N1751" s="90">
        <f t="shared" si="1325"/>
        <v>0</v>
      </c>
      <c r="O1751" s="90">
        <f t="shared" si="1325"/>
        <v>0</v>
      </c>
      <c r="P1751" s="90">
        <f t="shared" si="1325"/>
        <v>0</v>
      </c>
      <c r="Q1751" s="90">
        <f t="shared" si="1325"/>
        <v>0</v>
      </c>
      <c r="R1751" s="90">
        <f t="shared" si="1325"/>
        <v>0</v>
      </c>
      <c r="S1751" s="90">
        <f t="shared" si="1325"/>
        <v>0</v>
      </c>
      <c r="T1751" s="90">
        <f t="shared" si="1325"/>
        <v>0</v>
      </c>
      <c r="U1751" s="90">
        <f t="shared" si="1325"/>
        <v>0</v>
      </c>
      <c r="V1751" s="90">
        <f t="shared" si="1325"/>
        <v>0</v>
      </c>
      <c r="W1751" s="90">
        <f t="shared" si="1325"/>
        <v>0</v>
      </c>
      <c r="X1751" s="90">
        <f t="shared" si="1325"/>
        <v>0</v>
      </c>
      <c r="Y1751" s="90">
        <f t="shared" si="1325"/>
        <v>0</v>
      </c>
      <c r="Z1751" s="90">
        <f t="shared" si="1325"/>
        <v>0</v>
      </c>
      <c r="AA1751" s="90">
        <f t="shared" si="1325"/>
        <v>0</v>
      </c>
      <c r="AB1751" s="90">
        <f t="shared" si="1325"/>
        <v>0</v>
      </c>
      <c r="AC1751" s="91">
        <f t="shared" si="1325"/>
        <v>0</v>
      </c>
      <c r="AE1751" s="476">
        <f t="shared" si="1319"/>
        <v>0</v>
      </c>
      <c r="AG1751" s="476">
        <f t="shared" si="1320"/>
        <v>0</v>
      </c>
      <c r="AI1751" s="476">
        <f t="shared" si="1321"/>
        <v>0</v>
      </c>
      <c r="AK1751" s="202"/>
    </row>
    <row r="1752" spans="4:37" ht="12.75" customHeight="1" outlineLevel="1">
      <c r="D1752" s="106" t="str">
        <f>'Line Items'!D999</f>
        <v>[Rolling Stock - Vehicles Line 38]</v>
      </c>
      <c r="E1752" s="89"/>
      <c r="F1752" s="107" t="str">
        <f t="shared" si="1317"/>
        <v>£000</v>
      </c>
      <c r="G1752" s="90">
        <f t="shared" ref="G1752:AC1752" si="1326">SUM(G1492,G1557,G1622,G1687)</f>
        <v>0</v>
      </c>
      <c r="H1752" s="90">
        <f t="shared" si="1326"/>
        <v>0</v>
      </c>
      <c r="I1752" s="90">
        <f t="shared" si="1326"/>
        <v>0</v>
      </c>
      <c r="J1752" s="90">
        <f t="shared" si="1326"/>
        <v>0</v>
      </c>
      <c r="K1752" s="90">
        <f t="shared" si="1326"/>
        <v>0</v>
      </c>
      <c r="L1752" s="90">
        <f t="shared" si="1326"/>
        <v>0</v>
      </c>
      <c r="M1752" s="90">
        <f t="shared" si="1326"/>
        <v>0</v>
      </c>
      <c r="N1752" s="90">
        <f t="shared" si="1326"/>
        <v>0</v>
      </c>
      <c r="O1752" s="90">
        <f t="shared" si="1326"/>
        <v>0</v>
      </c>
      <c r="P1752" s="90">
        <f t="shared" si="1326"/>
        <v>0</v>
      </c>
      <c r="Q1752" s="90">
        <f t="shared" si="1326"/>
        <v>0</v>
      </c>
      <c r="R1752" s="90">
        <f t="shared" si="1326"/>
        <v>0</v>
      </c>
      <c r="S1752" s="90">
        <f t="shared" si="1326"/>
        <v>0</v>
      </c>
      <c r="T1752" s="90">
        <f t="shared" si="1326"/>
        <v>0</v>
      </c>
      <c r="U1752" s="90">
        <f t="shared" si="1326"/>
        <v>0</v>
      </c>
      <c r="V1752" s="90">
        <f t="shared" si="1326"/>
        <v>0</v>
      </c>
      <c r="W1752" s="90">
        <f t="shared" si="1326"/>
        <v>0</v>
      </c>
      <c r="X1752" s="90">
        <f t="shared" si="1326"/>
        <v>0</v>
      </c>
      <c r="Y1752" s="90">
        <f t="shared" si="1326"/>
        <v>0</v>
      </c>
      <c r="Z1752" s="90">
        <f t="shared" si="1326"/>
        <v>0</v>
      </c>
      <c r="AA1752" s="90">
        <f t="shared" si="1326"/>
        <v>0</v>
      </c>
      <c r="AB1752" s="90">
        <f t="shared" si="1326"/>
        <v>0</v>
      </c>
      <c r="AC1752" s="91">
        <f t="shared" si="1326"/>
        <v>0</v>
      </c>
      <c r="AE1752" s="476">
        <f t="shared" si="1319"/>
        <v>0</v>
      </c>
      <c r="AG1752" s="476">
        <f t="shared" si="1320"/>
        <v>0</v>
      </c>
      <c r="AI1752" s="476">
        <f t="shared" si="1321"/>
        <v>0</v>
      </c>
      <c r="AK1752" s="202"/>
    </row>
    <row r="1753" spans="4:37" ht="12.75" customHeight="1" outlineLevel="1">
      <c r="D1753" s="106" t="str">
        <f>'Line Items'!D1000</f>
        <v>[Rolling Stock - Vehicles Line 39]</v>
      </c>
      <c r="E1753" s="89"/>
      <c r="F1753" s="107" t="str">
        <f t="shared" si="1317"/>
        <v>£000</v>
      </c>
      <c r="G1753" s="90">
        <f t="shared" ref="G1753:AC1753" si="1327">SUM(G1493,G1558,G1623,G1688)</f>
        <v>0</v>
      </c>
      <c r="H1753" s="90">
        <f t="shared" si="1327"/>
        <v>0</v>
      </c>
      <c r="I1753" s="90">
        <f t="shared" si="1327"/>
        <v>0</v>
      </c>
      <c r="J1753" s="90">
        <f t="shared" si="1327"/>
        <v>0</v>
      </c>
      <c r="K1753" s="90">
        <f t="shared" si="1327"/>
        <v>0</v>
      </c>
      <c r="L1753" s="90">
        <f t="shared" si="1327"/>
        <v>0</v>
      </c>
      <c r="M1753" s="90">
        <f t="shared" si="1327"/>
        <v>0</v>
      </c>
      <c r="N1753" s="90">
        <f t="shared" si="1327"/>
        <v>0</v>
      </c>
      <c r="O1753" s="90">
        <f t="shared" si="1327"/>
        <v>0</v>
      </c>
      <c r="P1753" s="90">
        <f t="shared" si="1327"/>
        <v>0</v>
      </c>
      <c r="Q1753" s="90">
        <f t="shared" si="1327"/>
        <v>0</v>
      </c>
      <c r="R1753" s="90">
        <f t="shared" si="1327"/>
        <v>0</v>
      </c>
      <c r="S1753" s="90">
        <f t="shared" si="1327"/>
        <v>0</v>
      </c>
      <c r="T1753" s="90">
        <f t="shared" si="1327"/>
        <v>0</v>
      </c>
      <c r="U1753" s="90">
        <f t="shared" si="1327"/>
        <v>0</v>
      </c>
      <c r="V1753" s="90">
        <f t="shared" si="1327"/>
        <v>0</v>
      </c>
      <c r="W1753" s="90">
        <f t="shared" si="1327"/>
        <v>0</v>
      </c>
      <c r="X1753" s="90">
        <f t="shared" si="1327"/>
        <v>0</v>
      </c>
      <c r="Y1753" s="90">
        <f t="shared" si="1327"/>
        <v>0</v>
      </c>
      <c r="Z1753" s="90">
        <f t="shared" si="1327"/>
        <v>0</v>
      </c>
      <c r="AA1753" s="90">
        <f t="shared" si="1327"/>
        <v>0</v>
      </c>
      <c r="AB1753" s="90">
        <f t="shared" si="1327"/>
        <v>0</v>
      </c>
      <c r="AC1753" s="91">
        <f t="shared" si="1327"/>
        <v>0</v>
      </c>
      <c r="AE1753" s="476">
        <f t="shared" si="1319"/>
        <v>0</v>
      </c>
      <c r="AG1753" s="476">
        <f t="shared" si="1320"/>
        <v>0</v>
      </c>
      <c r="AI1753" s="476">
        <f t="shared" si="1321"/>
        <v>0</v>
      </c>
      <c r="AK1753" s="202"/>
    </row>
    <row r="1754" spans="4:37" ht="12.75" customHeight="1" outlineLevel="1">
      <c r="D1754" s="106" t="str">
        <f>'Line Items'!D1001</f>
        <v>[Rolling Stock - Vehicles Line 40]</v>
      </c>
      <c r="E1754" s="89"/>
      <c r="F1754" s="107" t="str">
        <f t="shared" si="1317"/>
        <v>£000</v>
      </c>
      <c r="G1754" s="90">
        <f t="shared" ref="G1754:AC1754" si="1328">SUM(G1494,G1559,G1624,G1689)</f>
        <v>0</v>
      </c>
      <c r="H1754" s="90">
        <f t="shared" si="1328"/>
        <v>0</v>
      </c>
      <c r="I1754" s="90">
        <f t="shared" si="1328"/>
        <v>0</v>
      </c>
      <c r="J1754" s="90">
        <f t="shared" si="1328"/>
        <v>0</v>
      </c>
      <c r="K1754" s="90">
        <f t="shared" si="1328"/>
        <v>0</v>
      </c>
      <c r="L1754" s="90">
        <f t="shared" si="1328"/>
        <v>0</v>
      </c>
      <c r="M1754" s="90">
        <f t="shared" si="1328"/>
        <v>0</v>
      </c>
      <c r="N1754" s="90">
        <f t="shared" si="1328"/>
        <v>0</v>
      </c>
      <c r="O1754" s="90">
        <f t="shared" si="1328"/>
        <v>0</v>
      </c>
      <c r="P1754" s="90">
        <f t="shared" si="1328"/>
        <v>0</v>
      </c>
      <c r="Q1754" s="90">
        <f t="shared" si="1328"/>
        <v>0</v>
      </c>
      <c r="R1754" s="90">
        <f t="shared" si="1328"/>
        <v>0</v>
      </c>
      <c r="S1754" s="90">
        <f t="shared" si="1328"/>
        <v>0</v>
      </c>
      <c r="T1754" s="90">
        <f t="shared" si="1328"/>
        <v>0</v>
      </c>
      <c r="U1754" s="90">
        <f t="shared" si="1328"/>
        <v>0</v>
      </c>
      <c r="V1754" s="90">
        <f t="shared" si="1328"/>
        <v>0</v>
      </c>
      <c r="W1754" s="90">
        <f t="shared" si="1328"/>
        <v>0</v>
      </c>
      <c r="X1754" s="90">
        <f t="shared" si="1328"/>
        <v>0</v>
      </c>
      <c r="Y1754" s="90">
        <f t="shared" si="1328"/>
        <v>0</v>
      </c>
      <c r="Z1754" s="90">
        <f t="shared" si="1328"/>
        <v>0</v>
      </c>
      <c r="AA1754" s="90">
        <f t="shared" si="1328"/>
        <v>0</v>
      </c>
      <c r="AB1754" s="90">
        <f t="shared" si="1328"/>
        <v>0</v>
      </c>
      <c r="AC1754" s="91">
        <f t="shared" si="1328"/>
        <v>0</v>
      </c>
      <c r="AE1754" s="476">
        <f t="shared" si="1319"/>
        <v>0</v>
      </c>
      <c r="AG1754" s="476">
        <f t="shared" si="1320"/>
        <v>0</v>
      </c>
      <c r="AI1754" s="476">
        <f t="shared" si="1321"/>
        <v>0</v>
      </c>
      <c r="AK1754" s="202"/>
    </row>
    <row r="1755" spans="4:37" ht="12.75" customHeight="1" outlineLevel="1">
      <c r="D1755" s="106" t="str">
        <f>'Line Items'!D1002</f>
        <v>[Rolling Stock - Vehicles Line 41]</v>
      </c>
      <c r="E1755" s="89"/>
      <c r="F1755" s="107" t="str">
        <f t="shared" si="1317"/>
        <v>£000</v>
      </c>
      <c r="G1755" s="90">
        <f t="shared" ref="G1755:AC1755" si="1329">SUM(G1495,G1560,G1625,G1690)</f>
        <v>0</v>
      </c>
      <c r="H1755" s="90">
        <f t="shared" si="1329"/>
        <v>0</v>
      </c>
      <c r="I1755" s="90">
        <f t="shared" si="1329"/>
        <v>0</v>
      </c>
      <c r="J1755" s="90">
        <f t="shared" si="1329"/>
        <v>0</v>
      </c>
      <c r="K1755" s="90">
        <f t="shared" si="1329"/>
        <v>0</v>
      </c>
      <c r="L1755" s="90">
        <f t="shared" si="1329"/>
        <v>0</v>
      </c>
      <c r="M1755" s="90">
        <f t="shared" si="1329"/>
        <v>0</v>
      </c>
      <c r="N1755" s="90">
        <f t="shared" si="1329"/>
        <v>0</v>
      </c>
      <c r="O1755" s="90">
        <f t="shared" si="1329"/>
        <v>0</v>
      </c>
      <c r="P1755" s="90">
        <f t="shared" si="1329"/>
        <v>0</v>
      </c>
      <c r="Q1755" s="90">
        <f t="shared" si="1329"/>
        <v>0</v>
      </c>
      <c r="R1755" s="90">
        <f t="shared" si="1329"/>
        <v>0</v>
      </c>
      <c r="S1755" s="90">
        <f t="shared" si="1329"/>
        <v>0</v>
      </c>
      <c r="T1755" s="90">
        <f t="shared" si="1329"/>
        <v>0</v>
      </c>
      <c r="U1755" s="90">
        <f t="shared" si="1329"/>
        <v>0</v>
      </c>
      <c r="V1755" s="90">
        <f t="shared" si="1329"/>
        <v>0</v>
      </c>
      <c r="W1755" s="90">
        <f t="shared" si="1329"/>
        <v>0</v>
      </c>
      <c r="X1755" s="90">
        <f t="shared" si="1329"/>
        <v>0</v>
      </c>
      <c r="Y1755" s="90">
        <f t="shared" si="1329"/>
        <v>0</v>
      </c>
      <c r="Z1755" s="90">
        <f t="shared" si="1329"/>
        <v>0</v>
      </c>
      <c r="AA1755" s="90">
        <f t="shared" si="1329"/>
        <v>0</v>
      </c>
      <c r="AB1755" s="90">
        <f t="shared" si="1329"/>
        <v>0</v>
      </c>
      <c r="AC1755" s="91">
        <f t="shared" si="1329"/>
        <v>0</v>
      </c>
      <c r="AE1755" s="476">
        <f t="shared" si="1319"/>
        <v>0</v>
      </c>
      <c r="AG1755" s="476">
        <f t="shared" si="1320"/>
        <v>0</v>
      </c>
      <c r="AI1755" s="476">
        <f t="shared" si="1321"/>
        <v>0</v>
      </c>
      <c r="AK1755" s="202"/>
    </row>
    <row r="1756" spans="4:37" ht="12.75" customHeight="1" outlineLevel="1">
      <c r="D1756" s="106" t="str">
        <f>'Line Items'!D1003</f>
        <v>[Rolling Stock - Vehicles Line 42]</v>
      </c>
      <c r="E1756" s="89"/>
      <c r="F1756" s="107" t="str">
        <f t="shared" si="1317"/>
        <v>£000</v>
      </c>
      <c r="G1756" s="90">
        <f t="shared" ref="G1756:AC1756" si="1330">SUM(G1496,G1561,G1626,G1691)</f>
        <v>0</v>
      </c>
      <c r="H1756" s="90">
        <f t="shared" si="1330"/>
        <v>0</v>
      </c>
      <c r="I1756" s="90">
        <f t="shared" si="1330"/>
        <v>0</v>
      </c>
      <c r="J1756" s="90">
        <f t="shared" si="1330"/>
        <v>0</v>
      </c>
      <c r="K1756" s="90">
        <f t="shared" si="1330"/>
        <v>0</v>
      </c>
      <c r="L1756" s="90">
        <f t="shared" si="1330"/>
        <v>0</v>
      </c>
      <c r="M1756" s="90">
        <f t="shared" si="1330"/>
        <v>0</v>
      </c>
      <c r="N1756" s="90">
        <f t="shared" si="1330"/>
        <v>0</v>
      </c>
      <c r="O1756" s="90">
        <f t="shared" si="1330"/>
        <v>0</v>
      </c>
      <c r="P1756" s="90">
        <f t="shared" si="1330"/>
        <v>0</v>
      </c>
      <c r="Q1756" s="90">
        <f t="shared" si="1330"/>
        <v>0</v>
      </c>
      <c r="R1756" s="90">
        <f t="shared" si="1330"/>
        <v>0</v>
      </c>
      <c r="S1756" s="90">
        <f t="shared" si="1330"/>
        <v>0</v>
      </c>
      <c r="T1756" s="90">
        <f t="shared" si="1330"/>
        <v>0</v>
      </c>
      <c r="U1756" s="90">
        <f t="shared" si="1330"/>
        <v>0</v>
      </c>
      <c r="V1756" s="90">
        <f t="shared" si="1330"/>
        <v>0</v>
      </c>
      <c r="W1756" s="90">
        <f t="shared" si="1330"/>
        <v>0</v>
      </c>
      <c r="X1756" s="90">
        <f t="shared" si="1330"/>
        <v>0</v>
      </c>
      <c r="Y1756" s="90">
        <f t="shared" si="1330"/>
        <v>0</v>
      </c>
      <c r="Z1756" s="90">
        <f t="shared" si="1330"/>
        <v>0</v>
      </c>
      <c r="AA1756" s="90">
        <f t="shared" si="1330"/>
        <v>0</v>
      </c>
      <c r="AB1756" s="90">
        <f t="shared" si="1330"/>
        <v>0</v>
      </c>
      <c r="AC1756" s="91">
        <f t="shared" si="1330"/>
        <v>0</v>
      </c>
      <c r="AE1756" s="476">
        <f t="shared" si="1319"/>
        <v>0</v>
      </c>
      <c r="AG1756" s="476">
        <f t="shared" si="1320"/>
        <v>0</v>
      </c>
      <c r="AI1756" s="476">
        <f t="shared" si="1321"/>
        <v>0</v>
      </c>
      <c r="AK1756" s="202"/>
    </row>
    <row r="1757" spans="4:37" ht="12.75" customHeight="1" outlineLevel="1">
      <c r="D1757" s="106" t="str">
        <f>'Line Items'!D1004</f>
        <v>[Rolling Stock - Vehicles Line 43]</v>
      </c>
      <c r="E1757" s="89"/>
      <c r="F1757" s="107" t="str">
        <f t="shared" si="1317"/>
        <v>£000</v>
      </c>
      <c r="G1757" s="90">
        <f t="shared" ref="G1757:AC1757" si="1331">SUM(G1497,G1562,G1627,G1692)</f>
        <v>0</v>
      </c>
      <c r="H1757" s="90">
        <f t="shared" si="1331"/>
        <v>0</v>
      </c>
      <c r="I1757" s="90">
        <f t="shared" si="1331"/>
        <v>0</v>
      </c>
      <c r="J1757" s="90">
        <f t="shared" si="1331"/>
        <v>0</v>
      </c>
      <c r="K1757" s="90">
        <f t="shared" si="1331"/>
        <v>0</v>
      </c>
      <c r="L1757" s="90">
        <f t="shared" si="1331"/>
        <v>0</v>
      </c>
      <c r="M1757" s="90">
        <f t="shared" si="1331"/>
        <v>0</v>
      </c>
      <c r="N1757" s="90">
        <f t="shared" si="1331"/>
        <v>0</v>
      </c>
      <c r="O1757" s="90">
        <f t="shared" si="1331"/>
        <v>0</v>
      </c>
      <c r="P1757" s="90">
        <f t="shared" si="1331"/>
        <v>0</v>
      </c>
      <c r="Q1757" s="90">
        <f t="shared" si="1331"/>
        <v>0</v>
      </c>
      <c r="R1757" s="90">
        <f t="shared" si="1331"/>
        <v>0</v>
      </c>
      <c r="S1757" s="90">
        <f t="shared" si="1331"/>
        <v>0</v>
      </c>
      <c r="T1757" s="90">
        <f t="shared" si="1331"/>
        <v>0</v>
      </c>
      <c r="U1757" s="90">
        <f t="shared" si="1331"/>
        <v>0</v>
      </c>
      <c r="V1757" s="90">
        <f t="shared" si="1331"/>
        <v>0</v>
      </c>
      <c r="W1757" s="90">
        <f t="shared" si="1331"/>
        <v>0</v>
      </c>
      <c r="X1757" s="90">
        <f t="shared" si="1331"/>
        <v>0</v>
      </c>
      <c r="Y1757" s="90">
        <f t="shared" si="1331"/>
        <v>0</v>
      </c>
      <c r="Z1757" s="90">
        <f t="shared" si="1331"/>
        <v>0</v>
      </c>
      <c r="AA1757" s="90">
        <f t="shared" si="1331"/>
        <v>0</v>
      </c>
      <c r="AB1757" s="90">
        <f t="shared" si="1331"/>
        <v>0</v>
      </c>
      <c r="AC1757" s="91">
        <f t="shared" si="1331"/>
        <v>0</v>
      </c>
      <c r="AE1757" s="476">
        <f t="shared" si="1319"/>
        <v>0</v>
      </c>
      <c r="AG1757" s="476">
        <f t="shared" si="1320"/>
        <v>0</v>
      </c>
      <c r="AI1757" s="476">
        <f t="shared" si="1321"/>
        <v>0</v>
      </c>
      <c r="AK1757" s="202"/>
    </row>
    <row r="1758" spans="4:37" ht="12.75" customHeight="1" outlineLevel="1">
      <c r="D1758" s="106" t="str">
        <f>'Line Items'!D1005</f>
        <v>[Rolling Stock - Vehicles Line 44]</v>
      </c>
      <c r="E1758" s="89"/>
      <c r="F1758" s="107" t="str">
        <f t="shared" si="1317"/>
        <v>£000</v>
      </c>
      <c r="G1758" s="90">
        <f t="shared" ref="G1758:AC1758" si="1332">SUM(G1498,G1563,G1628,G1693)</f>
        <v>0</v>
      </c>
      <c r="H1758" s="90">
        <f t="shared" si="1332"/>
        <v>0</v>
      </c>
      <c r="I1758" s="90">
        <f t="shared" si="1332"/>
        <v>0</v>
      </c>
      <c r="J1758" s="90">
        <f t="shared" si="1332"/>
        <v>0</v>
      </c>
      <c r="K1758" s="90">
        <f t="shared" si="1332"/>
        <v>0</v>
      </c>
      <c r="L1758" s="90">
        <f t="shared" si="1332"/>
        <v>0</v>
      </c>
      <c r="M1758" s="90">
        <f t="shared" si="1332"/>
        <v>0</v>
      </c>
      <c r="N1758" s="90">
        <f t="shared" si="1332"/>
        <v>0</v>
      </c>
      <c r="O1758" s="90">
        <f t="shared" si="1332"/>
        <v>0</v>
      </c>
      <c r="P1758" s="90">
        <f t="shared" si="1332"/>
        <v>0</v>
      </c>
      <c r="Q1758" s="90">
        <f t="shared" si="1332"/>
        <v>0</v>
      </c>
      <c r="R1758" s="90">
        <f t="shared" si="1332"/>
        <v>0</v>
      </c>
      <c r="S1758" s="90">
        <f t="shared" si="1332"/>
        <v>0</v>
      </c>
      <c r="T1758" s="90">
        <f t="shared" si="1332"/>
        <v>0</v>
      </c>
      <c r="U1758" s="90">
        <f t="shared" si="1332"/>
        <v>0</v>
      </c>
      <c r="V1758" s="90">
        <f t="shared" si="1332"/>
        <v>0</v>
      </c>
      <c r="W1758" s="90">
        <f t="shared" si="1332"/>
        <v>0</v>
      </c>
      <c r="X1758" s="90">
        <f t="shared" si="1332"/>
        <v>0</v>
      </c>
      <c r="Y1758" s="90">
        <f t="shared" si="1332"/>
        <v>0</v>
      </c>
      <c r="Z1758" s="90">
        <f t="shared" si="1332"/>
        <v>0</v>
      </c>
      <c r="AA1758" s="90">
        <f t="shared" si="1332"/>
        <v>0</v>
      </c>
      <c r="AB1758" s="90">
        <f t="shared" si="1332"/>
        <v>0</v>
      </c>
      <c r="AC1758" s="91">
        <f t="shared" si="1332"/>
        <v>0</v>
      </c>
      <c r="AE1758" s="476">
        <f t="shared" si="1319"/>
        <v>0</v>
      </c>
      <c r="AG1758" s="476">
        <f t="shared" si="1320"/>
        <v>0</v>
      </c>
      <c r="AI1758" s="476">
        <f t="shared" si="1321"/>
        <v>0</v>
      </c>
      <c r="AK1758" s="202"/>
    </row>
    <row r="1759" spans="4:37" ht="12.75" customHeight="1" outlineLevel="1">
      <c r="D1759" s="106" t="str">
        <f>'Line Items'!D1006</f>
        <v>[Rolling Stock - Vehicles Line 45]</v>
      </c>
      <c r="E1759" s="89"/>
      <c r="F1759" s="107" t="str">
        <f t="shared" si="1317"/>
        <v>£000</v>
      </c>
      <c r="G1759" s="90">
        <f t="shared" ref="G1759:AC1759" si="1333">SUM(G1499,G1564,G1629,G1694)</f>
        <v>0</v>
      </c>
      <c r="H1759" s="90">
        <f t="shared" si="1333"/>
        <v>0</v>
      </c>
      <c r="I1759" s="90">
        <f t="shared" si="1333"/>
        <v>0</v>
      </c>
      <c r="J1759" s="90">
        <f t="shared" si="1333"/>
        <v>0</v>
      </c>
      <c r="K1759" s="90">
        <f t="shared" si="1333"/>
        <v>0</v>
      </c>
      <c r="L1759" s="90">
        <f t="shared" si="1333"/>
        <v>0</v>
      </c>
      <c r="M1759" s="90">
        <f t="shared" si="1333"/>
        <v>0</v>
      </c>
      <c r="N1759" s="90">
        <f t="shared" si="1333"/>
        <v>0</v>
      </c>
      <c r="O1759" s="90">
        <f t="shared" si="1333"/>
        <v>0</v>
      </c>
      <c r="P1759" s="90">
        <f t="shared" si="1333"/>
        <v>0</v>
      </c>
      <c r="Q1759" s="90">
        <f t="shared" si="1333"/>
        <v>0</v>
      </c>
      <c r="R1759" s="90">
        <f t="shared" si="1333"/>
        <v>0</v>
      </c>
      <c r="S1759" s="90">
        <f t="shared" si="1333"/>
        <v>0</v>
      </c>
      <c r="T1759" s="90">
        <f t="shared" si="1333"/>
        <v>0</v>
      </c>
      <c r="U1759" s="90">
        <f t="shared" si="1333"/>
        <v>0</v>
      </c>
      <c r="V1759" s="90">
        <f t="shared" si="1333"/>
        <v>0</v>
      </c>
      <c r="W1759" s="90">
        <f t="shared" si="1333"/>
        <v>0</v>
      </c>
      <c r="X1759" s="90">
        <f t="shared" si="1333"/>
        <v>0</v>
      </c>
      <c r="Y1759" s="90">
        <f t="shared" si="1333"/>
        <v>0</v>
      </c>
      <c r="Z1759" s="90">
        <f t="shared" si="1333"/>
        <v>0</v>
      </c>
      <c r="AA1759" s="90">
        <f t="shared" si="1333"/>
        <v>0</v>
      </c>
      <c r="AB1759" s="90">
        <f t="shared" si="1333"/>
        <v>0</v>
      </c>
      <c r="AC1759" s="91">
        <f t="shared" si="1333"/>
        <v>0</v>
      </c>
      <c r="AE1759" s="476">
        <f t="shared" si="1319"/>
        <v>0</v>
      </c>
      <c r="AG1759" s="476">
        <f t="shared" si="1320"/>
        <v>0</v>
      </c>
      <c r="AI1759" s="476">
        <f t="shared" si="1321"/>
        <v>0</v>
      </c>
      <c r="AK1759" s="202"/>
    </row>
    <row r="1760" spans="4:37" ht="12.75" customHeight="1" outlineLevel="1">
      <c r="D1760" s="106" t="str">
        <f>'Line Items'!D1007</f>
        <v>[Rolling Stock - Vehicles Line 46]</v>
      </c>
      <c r="E1760" s="89"/>
      <c r="F1760" s="107" t="str">
        <f t="shared" si="1317"/>
        <v>£000</v>
      </c>
      <c r="G1760" s="90">
        <f t="shared" ref="G1760:AC1760" si="1334">SUM(G1500,G1565,G1630,G1695)</f>
        <v>0</v>
      </c>
      <c r="H1760" s="90">
        <f t="shared" si="1334"/>
        <v>0</v>
      </c>
      <c r="I1760" s="90">
        <f t="shared" si="1334"/>
        <v>0</v>
      </c>
      <c r="J1760" s="90">
        <f t="shared" si="1334"/>
        <v>0</v>
      </c>
      <c r="K1760" s="90">
        <f t="shared" si="1334"/>
        <v>0</v>
      </c>
      <c r="L1760" s="90">
        <f t="shared" si="1334"/>
        <v>0</v>
      </c>
      <c r="M1760" s="90">
        <f t="shared" si="1334"/>
        <v>0</v>
      </c>
      <c r="N1760" s="90">
        <f t="shared" si="1334"/>
        <v>0</v>
      </c>
      <c r="O1760" s="90">
        <f t="shared" si="1334"/>
        <v>0</v>
      </c>
      <c r="P1760" s="90">
        <f t="shared" si="1334"/>
        <v>0</v>
      </c>
      <c r="Q1760" s="90">
        <f t="shared" si="1334"/>
        <v>0</v>
      </c>
      <c r="R1760" s="90">
        <f t="shared" si="1334"/>
        <v>0</v>
      </c>
      <c r="S1760" s="90">
        <f t="shared" si="1334"/>
        <v>0</v>
      </c>
      <c r="T1760" s="90">
        <f t="shared" si="1334"/>
        <v>0</v>
      </c>
      <c r="U1760" s="90">
        <f t="shared" si="1334"/>
        <v>0</v>
      </c>
      <c r="V1760" s="90">
        <f t="shared" si="1334"/>
        <v>0</v>
      </c>
      <c r="W1760" s="90">
        <f t="shared" si="1334"/>
        <v>0</v>
      </c>
      <c r="X1760" s="90">
        <f t="shared" si="1334"/>
        <v>0</v>
      </c>
      <c r="Y1760" s="90">
        <f t="shared" si="1334"/>
        <v>0</v>
      </c>
      <c r="Z1760" s="90">
        <f t="shared" si="1334"/>
        <v>0</v>
      </c>
      <c r="AA1760" s="90">
        <f t="shared" si="1334"/>
        <v>0</v>
      </c>
      <c r="AB1760" s="90">
        <f t="shared" si="1334"/>
        <v>0</v>
      </c>
      <c r="AC1760" s="91">
        <f t="shared" si="1334"/>
        <v>0</v>
      </c>
      <c r="AE1760" s="476">
        <f t="shared" si="1319"/>
        <v>0</v>
      </c>
      <c r="AG1760" s="476">
        <f t="shared" si="1320"/>
        <v>0</v>
      </c>
      <c r="AI1760" s="476">
        <f t="shared" si="1321"/>
        <v>0</v>
      </c>
      <c r="AK1760" s="202"/>
    </row>
    <row r="1761" spans="4:37" ht="12.75" customHeight="1" outlineLevel="1">
      <c r="D1761" s="106" t="str">
        <f>'Line Items'!D1008</f>
        <v>[Rolling Stock - Vehicles Line 47]</v>
      </c>
      <c r="E1761" s="89"/>
      <c r="F1761" s="107" t="str">
        <f t="shared" si="1317"/>
        <v>£000</v>
      </c>
      <c r="G1761" s="90">
        <f t="shared" ref="G1761:AC1761" si="1335">SUM(G1501,G1566,G1631,G1696)</f>
        <v>0</v>
      </c>
      <c r="H1761" s="90">
        <f t="shared" si="1335"/>
        <v>0</v>
      </c>
      <c r="I1761" s="90">
        <f t="shared" si="1335"/>
        <v>0</v>
      </c>
      <c r="J1761" s="90">
        <f t="shared" si="1335"/>
        <v>0</v>
      </c>
      <c r="K1761" s="90">
        <f t="shared" si="1335"/>
        <v>0</v>
      </c>
      <c r="L1761" s="90">
        <f t="shared" si="1335"/>
        <v>0</v>
      </c>
      <c r="M1761" s="90">
        <f t="shared" si="1335"/>
        <v>0</v>
      </c>
      <c r="N1761" s="90">
        <f t="shared" si="1335"/>
        <v>0</v>
      </c>
      <c r="O1761" s="90">
        <f t="shared" si="1335"/>
        <v>0</v>
      </c>
      <c r="P1761" s="90">
        <f t="shared" si="1335"/>
        <v>0</v>
      </c>
      <c r="Q1761" s="90">
        <f t="shared" si="1335"/>
        <v>0</v>
      </c>
      <c r="R1761" s="90">
        <f t="shared" si="1335"/>
        <v>0</v>
      </c>
      <c r="S1761" s="90">
        <f t="shared" si="1335"/>
        <v>0</v>
      </c>
      <c r="T1761" s="90">
        <f t="shared" si="1335"/>
        <v>0</v>
      </c>
      <c r="U1761" s="90">
        <f t="shared" si="1335"/>
        <v>0</v>
      </c>
      <c r="V1761" s="90">
        <f t="shared" si="1335"/>
        <v>0</v>
      </c>
      <c r="W1761" s="90">
        <f t="shared" si="1335"/>
        <v>0</v>
      </c>
      <c r="X1761" s="90">
        <f t="shared" si="1335"/>
        <v>0</v>
      </c>
      <c r="Y1761" s="90">
        <f t="shared" si="1335"/>
        <v>0</v>
      </c>
      <c r="Z1761" s="90">
        <f t="shared" si="1335"/>
        <v>0</v>
      </c>
      <c r="AA1761" s="90">
        <f t="shared" si="1335"/>
        <v>0</v>
      </c>
      <c r="AB1761" s="90">
        <f t="shared" si="1335"/>
        <v>0</v>
      </c>
      <c r="AC1761" s="91">
        <f t="shared" si="1335"/>
        <v>0</v>
      </c>
      <c r="AE1761" s="476">
        <f t="shared" si="1319"/>
        <v>0</v>
      </c>
      <c r="AG1761" s="476">
        <f t="shared" si="1320"/>
        <v>0</v>
      </c>
      <c r="AI1761" s="476">
        <f t="shared" si="1321"/>
        <v>0</v>
      </c>
      <c r="AK1761" s="202"/>
    </row>
    <row r="1762" spans="4:37" ht="12.75" customHeight="1" outlineLevel="1">
      <c r="D1762" s="106" t="str">
        <f>'Line Items'!D1009</f>
        <v>[Rolling Stock - Vehicles Line 48]</v>
      </c>
      <c r="E1762" s="89"/>
      <c r="F1762" s="107" t="str">
        <f t="shared" si="1317"/>
        <v>£000</v>
      </c>
      <c r="G1762" s="90">
        <f t="shared" ref="G1762:AC1762" si="1336">SUM(G1502,G1567,G1632,G1697)</f>
        <v>0</v>
      </c>
      <c r="H1762" s="90">
        <f t="shared" si="1336"/>
        <v>0</v>
      </c>
      <c r="I1762" s="90">
        <f t="shared" si="1336"/>
        <v>0</v>
      </c>
      <c r="J1762" s="90">
        <f t="shared" si="1336"/>
        <v>0</v>
      </c>
      <c r="K1762" s="90">
        <f t="shared" si="1336"/>
        <v>0</v>
      </c>
      <c r="L1762" s="90">
        <f t="shared" si="1336"/>
        <v>0</v>
      </c>
      <c r="M1762" s="90">
        <f t="shared" si="1336"/>
        <v>0</v>
      </c>
      <c r="N1762" s="90">
        <f t="shared" si="1336"/>
        <v>0</v>
      </c>
      <c r="O1762" s="90">
        <f t="shared" si="1336"/>
        <v>0</v>
      </c>
      <c r="P1762" s="90">
        <f t="shared" si="1336"/>
        <v>0</v>
      </c>
      <c r="Q1762" s="90">
        <f t="shared" si="1336"/>
        <v>0</v>
      </c>
      <c r="R1762" s="90">
        <f t="shared" si="1336"/>
        <v>0</v>
      </c>
      <c r="S1762" s="90">
        <f t="shared" si="1336"/>
        <v>0</v>
      </c>
      <c r="T1762" s="90">
        <f t="shared" si="1336"/>
        <v>0</v>
      </c>
      <c r="U1762" s="90">
        <f t="shared" si="1336"/>
        <v>0</v>
      </c>
      <c r="V1762" s="90">
        <f t="shared" si="1336"/>
        <v>0</v>
      </c>
      <c r="W1762" s="90">
        <f t="shared" si="1336"/>
        <v>0</v>
      </c>
      <c r="X1762" s="90">
        <f t="shared" si="1336"/>
        <v>0</v>
      </c>
      <c r="Y1762" s="90">
        <f t="shared" si="1336"/>
        <v>0</v>
      </c>
      <c r="Z1762" s="90">
        <f t="shared" si="1336"/>
        <v>0</v>
      </c>
      <c r="AA1762" s="90">
        <f t="shared" si="1336"/>
        <v>0</v>
      </c>
      <c r="AB1762" s="90">
        <f t="shared" si="1336"/>
        <v>0</v>
      </c>
      <c r="AC1762" s="91">
        <f t="shared" si="1336"/>
        <v>0</v>
      </c>
      <c r="AE1762" s="476">
        <f t="shared" si="1319"/>
        <v>0</v>
      </c>
      <c r="AG1762" s="476">
        <f t="shared" si="1320"/>
        <v>0</v>
      </c>
      <c r="AI1762" s="476">
        <f t="shared" si="1321"/>
        <v>0</v>
      </c>
      <c r="AK1762" s="202"/>
    </row>
    <row r="1763" spans="4:37" ht="12.6" customHeight="1" outlineLevel="1">
      <c r="D1763" s="106" t="str">
        <f>'Line Items'!D1010</f>
        <v>[Rolling Stock - Vehicles Line 49]</v>
      </c>
      <c r="E1763" s="89"/>
      <c r="F1763" s="107" t="str">
        <f t="shared" si="1317"/>
        <v>£000</v>
      </c>
      <c r="G1763" s="90">
        <f t="shared" ref="G1763:AC1763" si="1337">SUM(G1503,G1568,G1633,G1698)</f>
        <v>0</v>
      </c>
      <c r="H1763" s="90">
        <f t="shared" si="1337"/>
        <v>0</v>
      </c>
      <c r="I1763" s="90">
        <f t="shared" si="1337"/>
        <v>0</v>
      </c>
      <c r="J1763" s="90">
        <f t="shared" si="1337"/>
        <v>0</v>
      </c>
      <c r="K1763" s="90">
        <f t="shared" si="1337"/>
        <v>0</v>
      </c>
      <c r="L1763" s="90">
        <f t="shared" si="1337"/>
        <v>0</v>
      </c>
      <c r="M1763" s="90">
        <f t="shared" si="1337"/>
        <v>0</v>
      </c>
      <c r="N1763" s="90">
        <f t="shared" si="1337"/>
        <v>0</v>
      </c>
      <c r="O1763" s="90">
        <f t="shared" si="1337"/>
        <v>0</v>
      </c>
      <c r="P1763" s="90">
        <f t="shared" si="1337"/>
        <v>0</v>
      </c>
      <c r="Q1763" s="90">
        <f t="shared" si="1337"/>
        <v>0</v>
      </c>
      <c r="R1763" s="90">
        <f t="shared" si="1337"/>
        <v>0</v>
      </c>
      <c r="S1763" s="90">
        <f t="shared" si="1337"/>
        <v>0</v>
      </c>
      <c r="T1763" s="90">
        <f t="shared" si="1337"/>
        <v>0</v>
      </c>
      <c r="U1763" s="90">
        <f t="shared" si="1337"/>
        <v>0</v>
      </c>
      <c r="V1763" s="90">
        <f t="shared" si="1337"/>
        <v>0</v>
      </c>
      <c r="W1763" s="90">
        <f t="shared" si="1337"/>
        <v>0</v>
      </c>
      <c r="X1763" s="90">
        <f t="shared" si="1337"/>
        <v>0</v>
      </c>
      <c r="Y1763" s="90">
        <f t="shared" si="1337"/>
        <v>0</v>
      </c>
      <c r="Z1763" s="90">
        <f t="shared" si="1337"/>
        <v>0</v>
      </c>
      <c r="AA1763" s="90">
        <f t="shared" si="1337"/>
        <v>0</v>
      </c>
      <c r="AB1763" s="90">
        <f t="shared" si="1337"/>
        <v>0</v>
      </c>
      <c r="AC1763" s="91">
        <f t="shared" si="1337"/>
        <v>0</v>
      </c>
      <c r="AE1763" s="476">
        <f t="shared" si="1319"/>
        <v>0</v>
      </c>
      <c r="AG1763" s="476">
        <f t="shared" si="1320"/>
        <v>0</v>
      </c>
      <c r="AI1763" s="476">
        <f t="shared" si="1321"/>
        <v>0</v>
      </c>
      <c r="AK1763" s="202"/>
    </row>
    <row r="1764" spans="4:37" ht="12.75" customHeight="1" outlineLevel="1">
      <c r="D1764" s="106" t="str">
        <f>'Line Items'!D1011</f>
        <v>[Rolling Stock - Vehicles Line 50]</v>
      </c>
      <c r="E1764" s="89"/>
      <c r="F1764" s="107" t="str">
        <f t="shared" si="1317"/>
        <v>£000</v>
      </c>
      <c r="G1764" s="90">
        <f t="shared" ref="G1764:AC1764" si="1338">SUM(G1504,G1569,G1634,G1699)</f>
        <v>0</v>
      </c>
      <c r="H1764" s="90">
        <f t="shared" si="1338"/>
        <v>0</v>
      </c>
      <c r="I1764" s="90">
        <f t="shared" si="1338"/>
        <v>0</v>
      </c>
      <c r="J1764" s="90">
        <f t="shared" si="1338"/>
        <v>0</v>
      </c>
      <c r="K1764" s="90">
        <f t="shared" si="1338"/>
        <v>0</v>
      </c>
      <c r="L1764" s="90">
        <f t="shared" si="1338"/>
        <v>0</v>
      </c>
      <c r="M1764" s="90">
        <f t="shared" si="1338"/>
        <v>0</v>
      </c>
      <c r="N1764" s="90">
        <f t="shared" si="1338"/>
        <v>0</v>
      </c>
      <c r="O1764" s="90">
        <f t="shared" si="1338"/>
        <v>0</v>
      </c>
      <c r="P1764" s="90">
        <f t="shared" si="1338"/>
        <v>0</v>
      </c>
      <c r="Q1764" s="90">
        <f t="shared" si="1338"/>
        <v>0</v>
      </c>
      <c r="R1764" s="90">
        <f t="shared" si="1338"/>
        <v>0</v>
      </c>
      <c r="S1764" s="90">
        <f t="shared" si="1338"/>
        <v>0</v>
      </c>
      <c r="T1764" s="90">
        <f t="shared" si="1338"/>
        <v>0</v>
      </c>
      <c r="U1764" s="90">
        <f t="shared" si="1338"/>
        <v>0</v>
      </c>
      <c r="V1764" s="90">
        <f t="shared" si="1338"/>
        <v>0</v>
      </c>
      <c r="W1764" s="90">
        <f t="shared" si="1338"/>
        <v>0</v>
      </c>
      <c r="X1764" s="90">
        <f t="shared" si="1338"/>
        <v>0</v>
      </c>
      <c r="Y1764" s="90">
        <f t="shared" si="1338"/>
        <v>0</v>
      </c>
      <c r="Z1764" s="90">
        <f t="shared" si="1338"/>
        <v>0</v>
      </c>
      <c r="AA1764" s="90">
        <f t="shared" si="1338"/>
        <v>0</v>
      </c>
      <c r="AB1764" s="90">
        <f t="shared" si="1338"/>
        <v>0</v>
      </c>
      <c r="AC1764" s="91">
        <f t="shared" si="1338"/>
        <v>0</v>
      </c>
      <c r="AE1764" s="476">
        <f t="shared" si="1319"/>
        <v>0</v>
      </c>
      <c r="AG1764" s="476">
        <f t="shared" si="1320"/>
        <v>0</v>
      </c>
      <c r="AI1764" s="476">
        <f t="shared" si="1321"/>
        <v>0</v>
      </c>
      <c r="AK1764" s="202"/>
    </row>
    <row r="1765" spans="4:37" ht="12.75" customHeight="1" outlineLevel="1">
      <c r="D1765" s="106" t="str">
        <f>'Line Items'!D1012</f>
        <v>[Rolling Stock - Vehicles Line 51]</v>
      </c>
      <c r="E1765" s="89"/>
      <c r="F1765" s="107" t="str">
        <f t="shared" si="1317"/>
        <v>£000</v>
      </c>
      <c r="G1765" s="90">
        <f t="shared" ref="G1765:AC1765" si="1339">SUM(G1505,G1570,G1635,G1700)</f>
        <v>0</v>
      </c>
      <c r="H1765" s="90">
        <f t="shared" si="1339"/>
        <v>0</v>
      </c>
      <c r="I1765" s="90">
        <f t="shared" si="1339"/>
        <v>0</v>
      </c>
      <c r="J1765" s="90">
        <f t="shared" si="1339"/>
        <v>0</v>
      </c>
      <c r="K1765" s="90">
        <f t="shared" si="1339"/>
        <v>0</v>
      </c>
      <c r="L1765" s="90">
        <f t="shared" si="1339"/>
        <v>0</v>
      </c>
      <c r="M1765" s="90">
        <f t="shared" si="1339"/>
        <v>0</v>
      </c>
      <c r="N1765" s="90">
        <f t="shared" si="1339"/>
        <v>0</v>
      </c>
      <c r="O1765" s="90">
        <f t="shared" si="1339"/>
        <v>0</v>
      </c>
      <c r="P1765" s="90">
        <f t="shared" si="1339"/>
        <v>0</v>
      </c>
      <c r="Q1765" s="90">
        <f t="shared" si="1339"/>
        <v>0</v>
      </c>
      <c r="R1765" s="90">
        <f t="shared" si="1339"/>
        <v>0</v>
      </c>
      <c r="S1765" s="90">
        <f t="shared" si="1339"/>
        <v>0</v>
      </c>
      <c r="T1765" s="90">
        <f t="shared" si="1339"/>
        <v>0</v>
      </c>
      <c r="U1765" s="90">
        <f t="shared" si="1339"/>
        <v>0</v>
      </c>
      <c r="V1765" s="90">
        <f t="shared" si="1339"/>
        <v>0</v>
      </c>
      <c r="W1765" s="90">
        <f t="shared" si="1339"/>
        <v>0</v>
      </c>
      <c r="X1765" s="90">
        <f t="shared" si="1339"/>
        <v>0</v>
      </c>
      <c r="Y1765" s="90">
        <f t="shared" si="1339"/>
        <v>0</v>
      </c>
      <c r="Z1765" s="90">
        <f t="shared" si="1339"/>
        <v>0</v>
      </c>
      <c r="AA1765" s="90">
        <f t="shared" si="1339"/>
        <v>0</v>
      </c>
      <c r="AB1765" s="90">
        <f t="shared" si="1339"/>
        <v>0</v>
      </c>
      <c r="AC1765" s="91">
        <f t="shared" si="1339"/>
        <v>0</v>
      </c>
      <c r="AE1765" s="476">
        <f t="shared" si="1319"/>
        <v>0</v>
      </c>
      <c r="AG1765" s="476">
        <f t="shared" si="1320"/>
        <v>0</v>
      </c>
      <c r="AI1765" s="476">
        <f t="shared" si="1321"/>
        <v>0</v>
      </c>
      <c r="AK1765" s="202"/>
    </row>
    <row r="1766" spans="4:37" ht="12.75" customHeight="1" outlineLevel="1">
      <c r="D1766" s="106" t="str">
        <f>'Line Items'!D1013</f>
        <v>[Rolling Stock - Vehicles Line 52]</v>
      </c>
      <c r="E1766" s="89"/>
      <c r="F1766" s="107" t="str">
        <f t="shared" si="1317"/>
        <v>£000</v>
      </c>
      <c r="G1766" s="90">
        <f t="shared" ref="G1766:AC1766" si="1340">SUM(G1506,G1571,G1636,G1701)</f>
        <v>0</v>
      </c>
      <c r="H1766" s="90">
        <f t="shared" si="1340"/>
        <v>0</v>
      </c>
      <c r="I1766" s="90">
        <f t="shared" si="1340"/>
        <v>0</v>
      </c>
      <c r="J1766" s="90">
        <f t="shared" si="1340"/>
        <v>0</v>
      </c>
      <c r="K1766" s="90">
        <f t="shared" si="1340"/>
        <v>0</v>
      </c>
      <c r="L1766" s="90">
        <f t="shared" si="1340"/>
        <v>0</v>
      </c>
      <c r="M1766" s="90">
        <f t="shared" si="1340"/>
        <v>0</v>
      </c>
      <c r="N1766" s="90">
        <f t="shared" si="1340"/>
        <v>0</v>
      </c>
      <c r="O1766" s="90">
        <f t="shared" si="1340"/>
        <v>0</v>
      </c>
      <c r="P1766" s="90">
        <f t="shared" si="1340"/>
        <v>0</v>
      </c>
      <c r="Q1766" s="90">
        <f t="shared" si="1340"/>
        <v>0</v>
      </c>
      <c r="R1766" s="90">
        <f t="shared" si="1340"/>
        <v>0</v>
      </c>
      <c r="S1766" s="90">
        <f t="shared" si="1340"/>
        <v>0</v>
      </c>
      <c r="T1766" s="90">
        <f t="shared" si="1340"/>
        <v>0</v>
      </c>
      <c r="U1766" s="90">
        <f t="shared" si="1340"/>
        <v>0</v>
      </c>
      <c r="V1766" s="90">
        <f t="shared" si="1340"/>
        <v>0</v>
      </c>
      <c r="W1766" s="90">
        <f t="shared" si="1340"/>
        <v>0</v>
      </c>
      <c r="X1766" s="90">
        <f t="shared" si="1340"/>
        <v>0</v>
      </c>
      <c r="Y1766" s="90">
        <f t="shared" si="1340"/>
        <v>0</v>
      </c>
      <c r="Z1766" s="90">
        <f t="shared" si="1340"/>
        <v>0</v>
      </c>
      <c r="AA1766" s="90">
        <f t="shared" si="1340"/>
        <v>0</v>
      </c>
      <c r="AB1766" s="90">
        <f t="shared" si="1340"/>
        <v>0</v>
      </c>
      <c r="AC1766" s="91">
        <f t="shared" si="1340"/>
        <v>0</v>
      </c>
      <c r="AE1766" s="476">
        <f t="shared" si="1319"/>
        <v>0</v>
      </c>
      <c r="AG1766" s="476">
        <f t="shared" si="1320"/>
        <v>0</v>
      </c>
      <c r="AI1766" s="476">
        <f t="shared" si="1321"/>
        <v>0</v>
      </c>
      <c r="AK1766" s="202"/>
    </row>
    <row r="1767" spans="4:37" ht="12.75" customHeight="1" outlineLevel="1">
      <c r="D1767" s="106" t="str">
        <f>'Line Items'!D1014</f>
        <v>[Rolling Stock - Vehicles Line 53]</v>
      </c>
      <c r="E1767" s="89"/>
      <c r="F1767" s="107" t="str">
        <f t="shared" si="1317"/>
        <v>£000</v>
      </c>
      <c r="G1767" s="90">
        <f t="shared" ref="G1767:AC1767" si="1341">SUM(G1507,G1572,G1637,G1702)</f>
        <v>0</v>
      </c>
      <c r="H1767" s="90">
        <f t="shared" si="1341"/>
        <v>0</v>
      </c>
      <c r="I1767" s="90">
        <f t="shared" si="1341"/>
        <v>0</v>
      </c>
      <c r="J1767" s="90">
        <f t="shared" si="1341"/>
        <v>0</v>
      </c>
      <c r="K1767" s="90">
        <f t="shared" si="1341"/>
        <v>0</v>
      </c>
      <c r="L1767" s="90">
        <f t="shared" si="1341"/>
        <v>0</v>
      </c>
      <c r="M1767" s="90">
        <f t="shared" si="1341"/>
        <v>0</v>
      </c>
      <c r="N1767" s="90">
        <f t="shared" si="1341"/>
        <v>0</v>
      </c>
      <c r="O1767" s="90">
        <f t="shared" si="1341"/>
        <v>0</v>
      </c>
      <c r="P1767" s="90">
        <f t="shared" si="1341"/>
        <v>0</v>
      </c>
      <c r="Q1767" s="90">
        <f t="shared" si="1341"/>
        <v>0</v>
      </c>
      <c r="R1767" s="90">
        <f t="shared" si="1341"/>
        <v>0</v>
      </c>
      <c r="S1767" s="90">
        <f t="shared" si="1341"/>
        <v>0</v>
      </c>
      <c r="T1767" s="90">
        <f t="shared" si="1341"/>
        <v>0</v>
      </c>
      <c r="U1767" s="90">
        <f t="shared" si="1341"/>
        <v>0</v>
      </c>
      <c r="V1767" s="90">
        <f t="shared" si="1341"/>
        <v>0</v>
      </c>
      <c r="W1767" s="90">
        <f t="shared" si="1341"/>
        <v>0</v>
      </c>
      <c r="X1767" s="90">
        <f t="shared" si="1341"/>
        <v>0</v>
      </c>
      <c r="Y1767" s="90">
        <f t="shared" si="1341"/>
        <v>0</v>
      </c>
      <c r="Z1767" s="90">
        <f t="shared" si="1341"/>
        <v>0</v>
      </c>
      <c r="AA1767" s="90">
        <f t="shared" si="1341"/>
        <v>0</v>
      </c>
      <c r="AB1767" s="90">
        <f t="shared" si="1341"/>
        <v>0</v>
      </c>
      <c r="AC1767" s="91">
        <f t="shared" si="1341"/>
        <v>0</v>
      </c>
      <c r="AE1767" s="476">
        <f t="shared" si="1319"/>
        <v>0</v>
      </c>
      <c r="AG1767" s="476">
        <f t="shared" si="1320"/>
        <v>0</v>
      </c>
      <c r="AI1767" s="476">
        <f t="shared" si="1321"/>
        <v>0</v>
      </c>
      <c r="AK1767" s="202"/>
    </row>
    <row r="1768" spans="4:37" ht="12.75" customHeight="1" outlineLevel="1">
      <c r="D1768" s="106" t="str">
        <f>'Line Items'!D1015</f>
        <v>[Rolling Stock - Vehicles Line 54]</v>
      </c>
      <c r="E1768" s="89"/>
      <c r="F1768" s="107" t="str">
        <f t="shared" si="1317"/>
        <v>£000</v>
      </c>
      <c r="G1768" s="90">
        <f t="shared" ref="G1768:AC1768" si="1342">SUM(G1508,G1573,G1638,G1703)</f>
        <v>0</v>
      </c>
      <c r="H1768" s="90">
        <f t="shared" si="1342"/>
        <v>0</v>
      </c>
      <c r="I1768" s="90">
        <f t="shared" si="1342"/>
        <v>0</v>
      </c>
      <c r="J1768" s="90">
        <f t="shared" si="1342"/>
        <v>0</v>
      </c>
      <c r="K1768" s="90">
        <f t="shared" si="1342"/>
        <v>0</v>
      </c>
      <c r="L1768" s="90">
        <f t="shared" si="1342"/>
        <v>0</v>
      </c>
      <c r="M1768" s="90">
        <f t="shared" si="1342"/>
        <v>0</v>
      </c>
      <c r="N1768" s="90">
        <f t="shared" si="1342"/>
        <v>0</v>
      </c>
      <c r="O1768" s="90">
        <f t="shared" si="1342"/>
        <v>0</v>
      </c>
      <c r="P1768" s="90">
        <f t="shared" si="1342"/>
        <v>0</v>
      </c>
      <c r="Q1768" s="90">
        <f t="shared" si="1342"/>
        <v>0</v>
      </c>
      <c r="R1768" s="90">
        <f t="shared" si="1342"/>
        <v>0</v>
      </c>
      <c r="S1768" s="90">
        <f t="shared" si="1342"/>
        <v>0</v>
      </c>
      <c r="T1768" s="90">
        <f t="shared" si="1342"/>
        <v>0</v>
      </c>
      <c r="U1768" s="90">
        <f t="shared" si="1342"/>
        <v>0</v>
      </c>
      <c r="V1768" s="90">
        <f t="shared" si="1342"/>
        <v>0</v>
      </c>
      <c r="W1768" s="90">
        <f t="shared" si="1342"/>
        <v>0</v>
      </c>
      <c r="X1768" s="90">
        <f t="shared" si="1342"/>
        <v>0</v>
      </c>
      <c r="Y1768" s="90">
        <f t="shared" si="1342"/>
        <v>0</v>
      </c>
      <c r="Z1768" s="90">
        <f t="shared" si="1342"/>
        <v>0</v>
      </c>
      <c r="AA1768" s="90">
        <f t="shared" si="1342"/>
        <v>0</v>
      </c>
      <c r="AB1768" s="90">
        <f t="shared" si="1342"/>
        <v>0</v>
      </c>
      <c r="AC1768" s="91">
        <f t="shared" si="1342"/>
        <v>0</v>
      </c>
      <c r="AE1768" s="476">
        <f t="shared" si="1319"/>
        <v>0</v>
      </c>
      <c r="AG1768" s="476">
        <f t="shared" si="1320"/>
        <v>0</v>
      </c>
      <c r="AI1768" s="476">
        <f t="shared" si="1321"/>
        <v>0</v>
      </c>
      <c r="AK1768" s="202"/>
    </row>
    <row r="1769" spans="4:37" ht="12.75" customHeight="1" outlineLevel="1">
      <c r="D1769" s="106" t="str">
        <f>'Line Items'!D1016</f>
        <v>[Rolling Stock - Vehicles Line 55]</v>
      </c>
      <c r="E1769" s="89"/>
      <c r="F1769" s="107" t="str">
        <f t="shared" si="1317"/>
        <v>£000</v>
      </c>
      <c r="G1769" s="90">
        <f t="shared" ref="G1769:AC1769" si="1343">SUM(G1509,G1574,G1639,G1704)</f>
        <v>0</v>
      </c>
      <c r="H1769" s="90">
        <f t="shared" si="1343"/>
        <v>0</v>
      </c>
      <c r="I1769" s="90">
        <f t="shared" si="1343"/>
        <v>0</v>
      </c>
      <c r="J1769" s="90">
        <f t="shared" si="1343"/>
        <v>0</v>
      </c>
      <c r="K1769" s="90">
        <f t="shared" si="1343"/>
        <v>0</v>
      </c>
      <c r="L1769" s="90">
        <f t="shared" si="1343"/>
        <v>0</v>
      </c>
      <c r="M1769" s="90">
        <f t="shared" si="1343"/>
        <v>0</v>
      </c>
      <c r="N1769" s="90">
        <f t="shared" si="1343"/>
        <v>0</v>
      </c>
      <c r="O1769" s="90">
        <f t="shared" si="1343"/>
        <v>0</v>
      </c>
      <c r="P1769" s="90">
        <f t="shared" si="1343"/>
        <v>0</v>
      </c>
      <c r="Q1769" s="90">
        <f t="shared" si="1343"/>
        <v>0</v>
      </c>
      <c r="R1769" s="90">
        <f t="shared" si="1343"/>
        <v>0</v>
      </c>
      <c r="S1769" s="90">
        <f t="shared" si="1343"/>
        <v>0</v>
      </c>
      <c r="T1769" s="90">
        <f t="shared" si="1343"/>
        <v>0</v>
      </c>
      <c r="U1769" s="90">
        <f t="shared" si="1343"/>
        <v>0</v>
      </c>
      <c r="V1769" s="90">
        <f t="shared" si="1343"/>
        <v>0</v>
      </c>
      <c r="W1769" s="90">
        <f t="shared" si="1343"/>
        <v>0</v>
      </c>
      <c r="X1769" s="90">
        <f t="shared" si="1343"/>
        <v>0</v>
      </c>
      <c r="Y1769" s="90">
        <f t="shared" si="1343"/>
        <v>0</v>
      </c>
      <c r="Z1769" s="90">
        <f t="shared" si="1343"/>
        <v>0</v>
      </c>
      <c r="AA1769" s="90">
        <f t="shared" si="1343"/>
        <v>0</v>
      </c>
      <c r="AB1769" s="90">
        <f t="shared" si="1343"/>
        <v>0</v>
      </c>
      <c r="AC1769" s="91">
        <f t="shared" si="1343"/>
        <v>0</v>
      </c>
      <c r="AE1769" s="476">
        <f t="shared" si="1319"/>
        <v>0</v>
      </c>
      <c r="AG1769" s="476">
        <f t="shared" si="1320"/>
        <v>0</v>
      </c>
      <c r="AI1769" s="476">
        <f t="shared" si="1321"/>
        <v>0</v>
      </c>
      <c r="AK1769" s="202"/>
    </row>
    <row r="1770" spans="4:37" ht="12.75" customHeight="1" outlineLevel="1">
      <c r="D1770" s="106" t="str">
        <f>'Line Items'!D1017</f>
        <v>[Rolling Stock - Vehicles Line 56]</v>
      </c>
      <c r="E1770" s="89"/>
      <c r="F1770" s="107" t="str">
        <f t="shared" si="1317"/>
        <v>£000</v>
      </c>
      <c r="G1770" s="90">
        <f t="shared" ref="G1770:AC1770" si="1344">SUM(G1510,G1575,G1640,G1705)</f>
        <v>0</v>
      </c>
      <c r="H1770" s="90">
        <f t="shared" si="1344"/>
        <v>0</v>
      </c>
      <c r="I1770" s="90">
        <f t="shared" si="1344"/>
        <v>0</v>
      </c>
      <c r="J1770" s="90">
        <f t="shared" si="1344"/>
        <v>0</v>
      </c>
      <c r="K1770" s="90">
        <f t="shared" si="1344"/>
        <v>0</v>
      </c>
      <c r="L1770" s="90">
        <f t="shared" si="1344"/>
        <v>0</v>
      </c>
      <c r="M1770" s="90">
        <f t="shared" si="1344"/>
        <v>0</v>
      </c>
      <c r="N1770" s="90">
        <f t="shared" si="1344"/>
        <v>0</v>
      </c>
      <c r="O1770" s="90">
        <f t="shared" si="1344"/>
        <v>0</v>
      </c>
      <c r="P1770" s="90">
        <f t="shared" si="1344"/>
        <v>0</v>
      </c>
      <c r="Q1770" s="90">
        <f t="shared" si="1344"/>
        <v>0</v>
      </c>
      <c r="R1770" s="90">
        <f t="shared" si="1344"/>
        <v>0</v>
      </c>
      <c r="S1770" s="90">
        <f t="shared" si="1344"/>
        <v>0</v>
      </c>
      <c r="T1770" s="90">
        <f t="shared" si="1344"/>
        <v>0</v>
      </c>
      <c r="U1770" s="90">
        <f t="shared" si="1344"/>
        <v>0</v>
      </c>
      <c r="V1770" s="90">
        <f t="shared" si="1344"/>
        <v>0</v>
      </c>
      <c r="W1770" s="90">
        <f t="shared" si="1344"/>
        <v>0</v>
      </c>
      <c r="X1770" s="90">
        <f t="shared" si="1344"/>
        <v>0</v>
      </c>
      <c r="Y1770" s="90">
        <f t="shared" si="1344"/>
        <v>0</v>
      </c>
      <c r="Z1770" s="90">
        <f t="shared" si="1344"/>
        <v>0</v>
      </c>
      <c r="AA1770" s="90">
        <f t="shared" si="1344"/>
        <v>0</v>
      </c>
      <c r="AB1770" s="90">
        <f t="shared" si="1344"/>
        <v>0</v>
      </c>
      <c r="AC1770" s="91">
        <f t="shared" si="1344"/>
        <v>0</v>
      </c>
      <c r="AE1770" s="476">
        <f t="shared" si="1319"/>
        <v>0</v>
      </c>
      <c r="AG1770" s="476">
        <f t="shared" si="1320"/>
        <v>0</v>
      </c>
      <c r="AI1770" s="476">
        <f t="shared" si="1321"/>
        <v>0</v>
      </c>
      <c r="AK1770" s="202"/>
    </row>
    <row r="1771" spans="4:37" ht="12.75" customHeight="1" outlineLevel="1">
      <c r="D1771" s="106" t="str">
        <f>'Line Items'!D1018</f>
        <v>[Rolling Stock - Vehicles Line 57]</v>
      </c>
      <c r="E1771" s="89"/>
      <c r="F1771" s="107" t="str">
        <f t="shared" si="1317"/>
        <v>£000</v>
      </c>
      <c r="G1771" s="90">
        <f t="shared" ref="G1771:AC1771" si="1345">SUM(G1511,G1576,G1641,G1706)</f>
        <v>0</v>
      </c>
      <c r="H1771" s="90">
        <f t="shared" si="1345"/>
        <v>0</v>
      </c>
      <c r="I1771" s="90">
        <f t="shared" si="1345"/>
        <v>0</v>
      </c>
      <c r="J1771" s="90">
        <f t="shared" si="1345"/>
        <v>0</v>
      </c>
      <c r="K1771" s="90">
        <f t="shared" si="1345"/>
        <v>0</v>
      </c>
      <c r="L1771" s="90">
        <f t="shared" si="1345"/>
        <v>0</v>
      </c>
      <c r="M1771" s="90">
        <f t="shared" si="1345"/>
        <v>0</v>
      </c>
      <c r="N1771" s="90">
        <f t="shared" si="1345"/>
        <v>0</v>
      </c>
      <c r="O1771" s="90">
        <f t="shared" si="1345"/>
        <v>0</v>
      </c>
      <c r="P1771" s="90">
        <f t="shared" si="1345"/>
        <v>0</v>
      </c>
      <c r="Q1771" s="90">
        <f t="shared" si="1345"/>
        <v>0</v>
      </c>
      <c r="R1771" s="90">
        <f t="shared" si="1345"/>
        <v>0</v>
      </c>
      <c r="S1771" s="90">
        <f t="shared" si="1345"/>
        <v>0</v>
      </c>
      <c r="T1771" s="90">
        <f t="shared" si="1345"/>
        <v>0</v>
      </c>
      <c r="U1771" s="90">
        <f t="shared" si="1345"/>
        <v>0</v>
      </c>
      <c r="V1771" s="90">
        <f t="shared" si="1345"/>
        <v>0</v>
      </c>
      <c r="W1771" s="90">
        <f t="shared" si="1345"/>
        <v>0</v>
      </c>
      <c r="X1771" s="90">
        <f t="shared" si="1345"/>
        <v>0</v>
      </c>
      <c r="Y1771" s="90">
        <f t="shared" si="1345"/>
        <v>0</v>
      </c>
      <c r="Z1771" s="90">
        <f t="shared" si="1345"/>
        <v>0</v>
      </c>
      <c r="AA1771" s="90">
        <f t="shared" si="1345"/>
        <v>0</v>
      </c>
      <c r="AB1771" s="90">
        <f t="shared" si="1345"/>
        <v>0</v>
      </c>
      <c r="AC1771" s="91">
        <f t="shared" si="1345"/>
        <v>0</v>
      </c>
      <c r="AE1771" s="476">
        <f t="shared" si="1319"/>
        <v>0</v>
      </c>
      <c r="AG1771" s="476">
        <f t="shared" si="1320"/>
        <v>0</v>
      </c>
      <c r="AI1771" s="476">
        <f t="shared" si="1321"/>
        <v>0</v>
      </c>
      <c r="AK1771" s="202"/>
    </row>
    <row r="1772" spans="4:37" ht="12.75" customHeight="1" outlineLevel="1">
      <c r="D1772" s="106" t="str">
        <f>'Line Items'!D1019</f>
        <v>[Rolling Stock - Vehicles Line 58]</v>
      </c>
      <c r="E1772" s="89"/>
      <c r="F1772" s="107" t="str">
        <f t="shared" si="1317"/>
        <v>£000</v>
      </c>
      <c r="G1772" s="90">
        <f t="shared" ref="G1772:AC1772" si="1346">SUM(G1512,G1577,G1642,G1707)</f>
        <v>0</v>
      </c>
      <c r="H1772" s="90">
        <f t="shared" si="1346"/>
        <v>0</v>
      </c>
      <c r="I1772" s="90">
        <f t="shared" si="1346"/>
        <v>0</v>
      </c>
      <c r="J1772" s="90">
        <f t="shared" si="1346"/>
        <v>0</v>
      </c>
      <c r="K1772" s="90">
        <f t="shared" si="1346"/>
        <v>0</v>
      </c>
      <c r="L1772" s="90">
        <f t="shared" si="1346"/>
        <v>0</v>
      </c>
      <c r="M1772" s="90">
        <f t="shared" si="1346"/>
        <v>0</v>
      </c>
      <c r="N1772" s="90">
        <f t="shared" si="1346"/>
        <v>0</v>
      </c>
      <c r="O1772" s="90">
        <f t="shared" si="1346"/>
        <v>0</v>
      </c>
      <c r="P1772" s="90">
        <f t="shared" si="1346"/>
        <v>0</v>
      </c>
      <c r="Q1772" s="90">
        <f t="shared" si="1346"/>
        <v>0</v>
      </c>
      <c r="R1772" s="90">
        <f t="shared" si="1346"/>
        <v>0</v>
      </c>
      <c r="S1772" s="90">
        <f t="shared" si="1346"/>
        <v>0</v>
      </c>
      <c r="T1772" s="90">
        <f t="shared" si="1346"/>
        <v>0</v>
      </c>
      <c r="U1772" s="90">
        <f t="shared" si="1346"/>
        <v>0</v>
      </c>
      <c r="V1772" s="90">
        <f t="shared" si="1346"/>
        <v>0</v>
      </c>
      <c r="W1772" s="90">
        <f t="shared" si="1346"/>
        <v>0</v>
      </c>
      <c r="X1772" s="90">
        <f t="shared" si="1346"/>
        <v>0</v>
      </c>
      <c r="Y1772" s="90">
        <f t="shared" si="1346"/>
        <v>0</v>
      </c>
      <c r="Z1772" s="90">
        <f t="shared" si="1346"/>
        <v>0</v>
      </c>
      <c r="AA1772" s="90">
        <f t="shared" si="1346"/>
        <v>0</v>
      </c>
      <c r="AB1772" s="90">
        <f t="shared" si="1346"/>
        <v>0</v>
      </c>
      <c r="AC1772" s="91">
        <f t="shared" si="1346"/>
        <v>0</v>
      </c>
      <c r="AE1772" s="476">
        <f t="shared" si="1319"/>
        <v>0</v>
      </c>
      <c r="AG1772" s="476">
        <f t="shared" si="1320"/>
        <v>0</v>
      </c>
      <c r="AI1772" s="476">
        <f t="shared" si="1321"/>
        <v>0</v>
      </c>
      <c r="AK1772" s="202"/>
    </row>
    <row r="1773" spans="4:37" ht="12.75" customHeight="1" outlineLevel="1">
      <c r="D1773" s="106" t="str">
        <f>'Line Items'!D1020</f>
        <v>[Rolling Stock - Vehicles Line 59]</v>
      </c>
      <c r="E1773" s="89"/>
      <c r="F1773" s="107" t="str">
        <f t="shared" si="1317"/>
        <v>£000</v>
      </c>
      <c r="G1773" s="90">
        <f t="shared" ref="G1773:AC1773" si="1347">SUM(G1513,G1578,G1643,G1708)</f>
        <v>0</v>
      </c>
      <c r="H1773" s="90">
        <f t="shared" si="1347"/>
        <v>0</v>
      </c>
      <c r="I1773" s="90">
        <f t="shared" si="1347"/>
        <v>0</v>
      </c>
      <c r="J1773" s="90">
        <f t="shared" si="1347"/>
        <v>0</v>
      </c>
      <c r="K1773" s="90">
        <f t="shared" si="1347"/>
        <v>0</v>
      </c>
      <c r="L1773" s="90">
        <f t="shared" si="1347"/>
        <v>0</v>
      </c>
      <c r="M1773" s="90">
        <f t="shared" si="1347"/>
        <v>0</v>
      </c>
      <c r="N1773" s="90">
        <f t="shared" si="1347"/>
        <v>0</v>
      </c>
      <c r="O1773" s="90">
        <f t="shared" si="1347"/>
        <v>0</v>
      </c>
      <c r="P1773" s="90">
        <f t="shared" si="1347"/>
        <v>0</v>
      </c>
      <c r="Q1773" s="90">
        <f t="shared" si="1347"/>
        <v>0</v>
      </c>
      <c r="R1773" s="90">
        <f t="shared" si="1347"/>
        <v>0</v>
      </c>
      <c r="S1773" s="90">
        <f t="shared" si="1347"/>
        <v>0</v>
      </c>
      <c r="T1773" s="90">
        <f t="shared" si="1347"/>
        <v>0</v>
      </c>
      <c r="U1773" s="90">
        <f t="shared" si="1347"/>
        <v>0</v>
      </c>
      <c r="V1773" s="90">
        <f t="shared" si="1347"/>
        <v>0</v>
      </c>
      <c r="W1773" s="90">
        <f t="shared" si="1347"/>
        <v>0</v>
      </c>
      <c r="X1773" s="90">
        <f t="shared" si="1347"/>
        <v>0</v>
      </c>
      <c r="Y1773" s="90">
        <f t="shared" si="1347"/>
        <v>0</v>
      </c>
      <c r="Z1773" s="90">
        <f t="shared" si="1347"/>
        <v>0</v>
      </c>
      <c r="AA1773" s="90">
        <f t="shared" si="1347"/>
        <v>0</v>
      </c>
      <c r="AB1773" s="90">
        <f t="shared" si="1347"/>
        <v>0</v>
      </c>
      <c r="AC1773" s="91">
        <f t="shared" si="1347"/>
        <v>0</v>
      </c>
      <c r="AE1773" s="476">
        <f t="shared" si="1319"/>
        <v>0</v>
      </c>
      <c r="AG1773" s="476">
        <f t="shared" si="1320"/>
        <v>0</v>
      </c>
      <c r="AI1773" s="476">
        <f t="shared" si="1321"/>
        <v>0</v>
      </c>
      <c r="AK1773" s="202"/>
    </row>
    <row r="1774" spans="4:37" ht="12.75" customHeight="1" outlineLevel="1">
      <c r="D1774" s="117" t="str">
        <f>'Line Items'!D1021</f>
        <v>[Rolling Stock - Vehicles Line 60]</v>
      </c>
      <c r="E1774" s="175"/>
      <c r="F1774" s="118" t="str">
        <f>F1773</f>
        <v>£000</v>
      </c>
      <c r="G1774" s="94">
        <f t="shared" ref="G1774:AC1774" si="1348">SUM(G1514,G1579,G1644,G1709)</f>
        <v>0</v>
      </c>
      <c r="H1774" s="94">
        <f t="shared" si="1348"/>
        <v>0</v>
      </c>
      <c r="I1774" s="94">
        <f t="shared" si="1348"/>
        <v>0</v>
      </c>
      <c r="J1774" s="94">
        <f t="shared" si="1348"/>
        <v>0</v>
      </c>
      <c r="K1774" s="94">
        <f t="shared" si="1348"/>
        <v>0</v>
      </c>
      <c r="L1774" s="94">
        <f t="shared" si="1348"/>
        <v>0</v>
      </c>
      <c r="M1774" s="94">
        <f t="shared" si="1348"/>
        <v>0</v>
      </c>
      <c r="N1774" s="94">
        <f t="shared" si="1348"/>
        <v>0</v>
      </c>
      <c r="O1774" s="94">
        <f t="shared" si="1348"/>
        <v>0</v>
      </c>
      <c r="P1774" s="94">
        <f t="shared" si="1348"/>
        <v>0</v>
      </c>
      <c r="Q1774" s="94">
        <f t="shared" si="1348"/>
        <v>0</v>
      </c>
      <c r="R1774" s="94">
        <f t="shared" si="1348"/>
        <v>0</v>
      </c>
      <c r="S1774" s="94">
        <f t="shared" si="1348"/>
        <v>0</v>
      </c>
      <c r="T1774" s="94">
        <f t="shared" si="1348"/>
        <v>0</v>
      </c>
      <c r="U1774" s="94">
        <f t="shared" si="1348"/>
        <v>0</v>
      </c>
      <c r="V1774" s="94">
        <f t="shared" si="1348"/>
        <v>0</v>
      </c>
      <c r="W1774" s="94">
        <f t="shared" si="1348"/>
        <v>0</v>
      </c>
      <c r="X1774" s="94">
        <f t="shared" si="1348"/>
        <v>0</v>
      </c>
      <c r="Y1774" s="94">
        <f t="shared" si="1348"/>
        <v>0</v>
      </c>
      <c r="Z1774" s="94">
        <f t="shared" si="1348"/>
        <v>0</v>
      </c>
      <c r="AA1774" s="94">
        <f t="shared" si="1348"/>
        <v>0</v>
      </c>
      <c r="AB1774" s="94">
        <f t="shared" si="1348"/>
        <v>0</v>
      </c>
      <c r="AC1774" s="95">
        <f t="shared" si="1348"/>
        <v>0</v>
      </c>
      <c r="AE1774" s="477">
        <f t="shared" si="1319"/>
        <v>0</v>
      </c>
      <c r="AG1774" s="477">
        <f t="shared" si="1320"/>
        <v>0</v>
      </c>
      <c r="AI1774" s="477">
        <f t="shared" si="1321"/>
        <v>0</v>
      </c>
      <c r="AK1774" s="195"/>
    </row>
    <row r="1775" spans="4:37" ht="12.75" customHeight="1" outlineLevel="1">
      <c r="G1775" s="90"/>
      <c r="H1775" s="90"/>
      <c r="I1775" s="90"/>
      <c r="J1775" s="90"/>
      <c r="K1775" s="90"/>
      <c r="L1775" s="90"/>
      <c r="M1775" s="90"/>
      <c r="N1775" s="90"/>
      <c r="O1775" s="90"/>
      <c r="P1775" s="90"/>
      <c r="Q1775" s="90"/>
      <c r="R1775" s="90"/>
      <c r="S1775" s="90"/>
      <c r="T1775" s="90"/>
      <c r="U1775" s="90"/>
      <c r="V1775" s="90"/>
      <c r="W1775" s="90"/>
      <c r="X1775" s="90"/>
      <c r="Y1775" s="90"/>
      <c r="Z1775" s="90"/>
      <c r="AA1775" s="90"/>
      <c r="AB1775" s="90"/>
      <c r="AC1775" s="90"/>
      <c r="AE1775" s="90"/>
      <c r="AG1775" s="90"/>
      <c r="AI1775" s="90"/>
    </row>
    <row r="1776" spans="4:37" ht="12.75" customHeight="1" outlineLevel="1">
      <c r="D1776" s="216" t="str">
        <f>B1713</f>
        <v>Total Rolling Stock Charges</v>
      </c>
      <c r="E1776" s="217"/>
      <c r="F1776" s="218" t="str">
        <f>F1774</f>
        <v>£000</v>
      </c>
      <c r="G1776" s="219">
        <f t="shared" ref="G1776:AB1776" si="1349">SUM(G1715:G1774)</f>
        <v>0</v>
      </c>
      <c r="H1776" s="219">
        <f t="shared" si="1349"/>
        <v>0</v>
      </c>
      <c r="I1776" s="219">
        <f t="shared" si="1349"/>
        <v>0</v>
      </c>
      <c r="J1776" s="219">
        <f t="shared" si="1349"/>
        <v>0</v>
      </c>
      <c r="K1776" s="219">
        <f t="shared" si="1349"/>
        <v>0</v>
      </c>
      <c r="L1776" s="219">
        <f t="shared" si="1349"/>
        <v>0</v>
      </c>
      <c r="M1776" s="219">
        <f t="shared" si="1349"/>
        <v>0</v>
      </c>
      <c r="N1776" s="219">
        <f t="shared" si="1349"/>
        <v>0</v>
      </c>
      <c r="O1776" s="219">
        <f t="shared" si="1349"/>
        <v>0</v>
      </c>
      <c r="P1776" s="219">
        <f t="shared" si="1349"/>
        <v>0</v>
      </c>
      <c r="Q1776" s="219">
        <f t="shared" si="1349"/>
        <v>0</v>
      </c>
      <c r="R1776" s="219">
        <f t="shared" si="1349"/>
        <v>0</v>
      </c>
      <c r="S1776" s="219">
        <f t="shared" si="1349"/>
        <v>0</v>
      </c>
      <c r="T1776" s="219">
        <f t="shared" si="1349"/>
        <v>0</v>
      </c>
      <c r="U1776" s="219">
        <f t="shared" si="1349"/>
        <v>0</v>
      </c>
      <c r="V1776" s="219">
        <f t="shared" si="1349"/>
        <v>0</v>
      </c>
      <c r="W1776" s="219">
        <f t="shared" si="1349"/>
        <v>0</v>
      </c>
      <c r="X1776" s="219">
        <f t="shared" si="1349"/>
        <v>0</v>
      </c>
      <c r="Y1776" s="219">
        <f t="shared" si="1349"/>
        <v>0</v>
      </c>
      <c r="Z1776" s="219">
        <f t="shared" si="1349"/>
        <v>0</v>
      </c>
      <c r="AA1776" s="219">
        <f t="shared" si="1349"/>
        <v>0</v>
      </c>
      <c r="AB1776" s="219">
        <f t="shared" si="1349"/>
        <v>0</v>
      </c>
      <c r="AC1776" s="220">
        <f t="shared" ref="AC1776" si="1350">SUM(AC1715:AC1774)</f>
        <v>0</v>
      </c>
      <c r="AE1776" s="509">
        <f t="shared" ref="AE1776" si="1351">SUM(AE1715:AE1774)</f>
        <v>0</v>
      </c>
      <c r="AG1776" s="509">
        <f t="shared" ref="AG1776" si="1352">SUM(AG1715:AG1774)</f>
        <v>0</v>
      </c>
      <c r="AI1776" s="509">
        <f t="shared" ref="AI1776" si="1353">SUM(AI1715:AI1774)</f>
        <v>0</v>
      </c>
      <c r="AK1776" s="222"/>
    </row>
    <row r="1777" spans="2:37">
      <c r="G1777" s="90"/>
      <c r="H1777" s="90"/>
      <c r="I1777" s="90"/>
      <c r="J1777" s="90"/>
      <c r="K1777" s="90"/>
      <c r="L1777" s="90"/>
      <c r="M1777" s="90"/>
      <c r="N1777" s="90"/>
      <c r="O1777" s="90"/>
      <c r="P1777" s="90"/>
      <c r="Q1777" s="90"/>
      <c r="R1777" s="90"/>
      <c r="S1777" s="90"/>
      <c r="T1777" s="90"/>
      <c r="U1777" s="90"/>
      <c r="V1777" s="90"/>
      <c r="W1777" s="90"/>
      <c r="X1777" s="90"/>
      <c r="Y1777" s="90"/>
      <c r="Z1777" s="90"/>
      <c r="AA1777" s="90"/>
      <c r="AB1777" s="90"/>
      <c r="AC1777" s="90"/>
      <c r="AE1777" s="90"/>
      <c r="AG1777" s="90"/>
      <c r="AI1777" s="90"/>
    </row>
    <row r="1778" spans="2:37">
      <c r="D1778" s="89"/>
      <c r="E1778" s="89"/>
      <c r="F1778" s="107"/>
      <c r="G1778" s="90"/>
      <c r="H1778" s="90"/>
      <c r="I1778" s="90"/>
      <c r="J1778" s="90"/>
      <c r="K1778" s="90"/>
      <c r="L1778" s="90"/>
      <c r="M1778" s="90"/>
      <c r="N1778" s="90"/>
      <c r="O1778" s="90"/>
      <c r="P1778" s="90"/>
      <c r="Q1778" s="90"/>
      <c r="R1778" s="90"/>
      <c r="S1778" s="90"/>
      <c r="T1778" s="90"/>
      <c r="U1778" s="90"/>
      <c r="V1778" s="90"/>
      <c r="W1778" s="90"/>
      <c r="X1778" s="90"/>
      <c r="Y1778" s="90"/>
      <c r="Z1778" s="90"/>
      <c r="AA1778" s="90"/>
      <c r="AB1778" s="90"/>
      <c r="AC1778" s="90"/>
      <c r="AE1778" s="90"/>
      <c r="AG1778" s="90"/>
      <c r="AI1778" s="90"/>
      <c r="AK1778" s="229"/>
    </row>
    <row r="1779" spans="2:37" ht="16.5">
      <c r="B1779" s="5" t="s">
        <v>491</v>
      </c>
      <c r="C1779" s="5"/>
      <c r="D1779" s="5"/>
      <c r="E1779" s="5"/>
      <c r="F1779" s="5"/>
      <c r="G1779" s="186"/>
      <c r="H1779" s="186"/>
      <c r="I1779" s="186"/>
      <c r="J1779" s="186"/>
      <c r="K1779" s="186"/>
      <c r="L1779" s="186"/>
      <c r="M1779" s="186"/>
      <c r="N1779" s="186"/>
      <c r="O1779" s="186"/>
      <c r="P1779" s="186"/>
      <c r="Q1779" s="186"/>
      <c r="R1779" s="186"/>
      <c r="S1779" s="186"/>
      <c r="T1779" s="186"/>
      <c r="U1779" s="186"/>
      <c r="V1779" s="186"/>
      <c r="W1779" s="186"/>
      <c r="X1779" s="186"/>
      <c r="Y1779" s="186"/>
      <c r="Z1779" s="186"/>
      <c r="AA1779" s="186"/>
      <c r="AB1779" s="186"/>
      <c r="AC1779" s="186"/>
      <c r="AD1779" s="5"/>
      <c r="AE1779" s="186"/>
      <c r="AF1779" s="5"/>
      <c r="AG1779" s="186"/>
      <c r="AH1779" s="5"/>
      <c r="AI1779" s="186"/>
      <c r="AJ1779" s="5"/>
      <c r="AK1779" s="5"/>
    </row>
    <row r="1780" spans="2:37" ht="12.75" customHeight="1" outlineLevel="1">
      <c r="G1780" s="90"/>
      <c r="H1780" s="90"/>
      <c r="I1780" s="90"/>
      <c r="J1780" s="90"/>
      <c r="K1780" s="90"/>
      <c r="L1780" s="90"/>
      <c r="M1780" s="90"/>
      <c r="N1780" s="90"/>
      <c r="O1780" s="90"/>
      <c r="P1780" s="90"/>
      <c r="Q1780" s="90"/>
      <c r="R1780" s="90"/>
      <c r="S1780" s="90"/>
      <c r="T1780" s="90"/>
      <c r="U1780" s="90"/>
      <c r="V1780" s="90"/>
      <c r="W1780" s="90"/>
      <c r="X1780" s="90"/>
      <c r="Y1780" s="90"/>
      <c r="Z1780" s="90"/>
      <c r="AA1780" s="90"/>
      <c r="AB1780" s="90"/>
      <c r="AC1780" s="90"/>
      <c r="AE1780" s="90"/>
      <c r="AG1780" s="90"/>
      <c r="AI1780" s="90"/>
    </row>
    <row r="1781" spans="2:37" ht="12.75" customHeight="1" outlineLevel="1">
      <c r="D1781" s="100" t="str">
        <f>D1516</f>
        <v>Total Capital Lease Charges</v>
      </c>
      <c r="E1781" s="85"/>
      <c r="F1781" s="183" t="str">
        <f t="shared" ref="F1781:AC1781" si="1354">F1516</f>
        <v>£000</v>
      </c>
      <c r="G1781" s="86">
        <f t="shared" si="1354"/>
        <v>0</v>
      </c>
      <c r="H1781" s="86">
        <f t="shared" si="1354"/>
        <v>0</v>
      </c>
      <c r="I1781" s="86">
        <f t="shared" si="1354"/>
        <v>0</v>
      </c>
      <c r="J1781" s="86">
        <f t="shared" si="1354"/>
        <v>0</v>
      </c>
      <c r="K1781" s="86">
        <f t="shared" si="1354"/>
        <v>0</v>
      </c>
      <c r="L1781" s="86">
        <f t="shared" si="1354"/>
        <v>0</v>
      </c>
      <c r="M1781" s="86">
        <f t="shared" si="1354"/>
        <v>0</v>
      </c>
      <c r="N1781" s="86">
        <f t="shared" si="1354"/>
        <v>0</v>
      </c>
      <c r="O1781" s="86">
        <f t="shared" si="1354"/>
        <v>0</v>
      </c>
      <c r="P1781" s="86">
        <f t="shared" si="1354"/>
        <v>0</v>
      </c>
      <c r="Q1781" s="86">
        <f t="shared" si="1354"/>
        <v>0</v>
      </c>
      <c r="R1781" s="86">
        <f t="shared" si="1354"/>
        <v>0</v>
      </c>
      <c r="S1781" s="86">
        <f t="shared" si="1354"/>
        <v>0</v>
      </c>
      <c r="T1781" s="86">
        <f t="shared" si="1354"/>
        <v>0</v>
      </c>
      <c r="U1781" s="86">
        <f t="shared" si="1354"/>
        <v>0</v>
      </c>
      <c r="V1781" s="86">
        <f t="shared" si="1354"/>
        <v>0</v>
      </c>
      <c r="W1781" s="86">
        <f t="shared" si="1354"/>
        <v>0</v>
      </c>
      <c r="X1781" s="86">
        <f t="shared" si="1354"/>
        <v>0</v>
      </c>
      <c r="Y1781" s="86">
        <f t="shared" si="1354"/>
        <v>0</v>
      </c>
      <c r="Z1781" s="86">
        <f t="shared" si="1354"/>
        <v>0</v>
      </c>
      <c r="AA1781" s="86">
        <f t="shared" si="1354"/>
        <v>0</v>
      </c>
      <c r="AB1781" s="86">
        <f t="shared" si="1354"/>
        <v>0</v>
      </c>
      <c r="AC1781" s="87">
        <f t="shared" si="1354"/>
        <v>0</v>
      </c>
      <c r="AE1781" s="475">
        <f>AE1516</f>
        <v>0</v>
      </c>
      <c r="AG1781" s="475">
        <f>AG1516</f>
        <v>0</v>
      </c>
      <c r="AI1781" s="475">
        <f>AI1516</f>
        <v>0</v>
      </c>
      <c r="AK1781" s="201"/>
    </row>
    <row r="1782" spans="2:37" ht="12.75" customHeight="1" outlineLevel="1">
      <c r="D1782" s="106" t="str">
        <f>D1581</f>
        <v>Total Non-Capital Lease Charges</v>
      </c>
      <c r="E1782" s="89"/>
      <c r="F1782" s="107" t="str">
        <f t="shared" ref="F1782:AC1782" si="1355">F1581</f>
        <v>£000</v>
      </c>
      <c r="G1782" s="90">
        <f t="shared" si="1355"/>
        <v>0</v>
      </c>
      <c r="H1782" s="90">
        <f t="shared" si="1355"/>
        <v>0</v>
      </c>
      <c r="I1782" s="90">
        <f t="shared" si="1355"/>
        <v>0</v>
      </c>
      <c r="J1782" s="90">
        <f t="shared" si="1355"/>
        <v>0</v>
      </c>
      <c r="K1782" s="90">
        <f t="shared" si="1355"/>
        <v>0</v>
      </c>
      <c r="L1782" s="90">
        <f t="shared" si="1355"/>
        <v>0</v>
      </c>
      <c r="M1782" s="90">
        <f t="shared" si="1355"/>
        <v>0</v>
      </c>
      <c r="N1782" s="90">
        <f t="shared" si="1355"/>
        <v>0</v>
      </c>
      <c r="O1782" s="90">
        <f t="shared" si="1355"/>
        <v>0</v>
      </c>
      <c r="P1782" s="90">
        <f t="shared" si="1355"/>
        <v>0</v>
      </c>
      <c r="Q1782" s="90">
        <f t="shared" si="1355"/>
        <v>0</v>
      </c>
      <c r="R1782" s="90">
        <f t="shared" si="1355"/>
        <v>0</v>
      </c>
      <c r="S1782" s="90">
        <f t="shared" si="1355"/>
        <v>0</v>
      </c>
      <c r="T1782" s="90">
        <f t="shared" si="1355"/>
        <v>0</v>
      </c>
      <c r="U1782" s="90">
        <f t="shared" si="1355"/>
        <v>0</v>
      </c>
      <c r="V1782" s="90">
        <f t="shared" si="1355"/>
        <v>0</v>
      </c>
      <c r="W1782" s="90">
        <f t="shared" si="1355"/>
        <v>0</v>
      </c>
      <c r="X1782" s="90">
        <f t="shared" si="1355"/>
        <v>0</v>
      </c>
      <c r="Y1782" s="90">
        <f t="shared" si="1355"/>
        <v>0</v>
      </c>
      <c r="Z1782" s="90">
        <f t="shared" si="1355"/>
        <v>0</v>
      </c>
      <c r="AA1782" s="90">
        <f t="shared" si="1355"/>
        <v>0</v>
      </c>
      <c r="AB1782" s="90">
        <f t="shared" si="1355"/>
        <v>0</v>
      </c>
      <c r="AC1782" s="91">
        <f t="shared" si="1355"/>
        <v>0</v>
      </c>
      <c r="AE1782" s="476">
        <f>AE1581</f>
        <v>0</v>
      </c>
      <c r="AG1782" s="476">
        <f>AG1581</f>
        <v>0</v>
      </c>
      <c r="AI1782" s="476">
        <f>AI1581</f>
        <v>0</v>
      </c>
      <c r="AK1782" s="202"/>
    </row>
    <row r="1783" spans="2:37" ht="12.75" customHeight="1" outlineLevel="1">
      <c r="D1783" s="106" t="str">
        <f>D1646</f>
        <v>Total Heavy Maintenance Reserve Cost</v>
      </c>
      <c r="E1783" s="89"/>
      <c r="F1783" s="107" t="str">
        <f t="shared" ref="F1783:AC1783" si="1356">F1646</f>
        <v>£000</v>
      </c>
      <c r="G1783" s="90">
        <f t="shared" si="1356"/>
        <v>0</v>
      </c>
      <c r="H1783" s="90">
        <f t="shared" si="1356"/>
        <v>0</v>
      </c>
      <c r="I1783" s="90">
        <f t="shared" si="1356"/>
        <v>0</v>
      </c>
      <c r="J1783" s="90">
        <f t="shared" si="1356"/>
        <v>0</v>
      </c>
      <c r="K1783" s="90">
        <f t="shared" si="1356"/>
        <v>0</v>
      </c>
      <c r="L1783" s="90">
        <f t="shared" si="1356"/>
        <v>0</v>
      </c>
      <c r="M1783" s="90">
        <f t="shared" si="1356"/>
        <v>0</v>
      </c>
      <c r="N1783" s="90">
        <f t="shared" si="1356"/>
        <v>0</v>
      </c>
      <c r="O1783" s="90">
        <f t="shared" si="1356"/>
        <v>0</v>
      </c>
      <c r="P1783" s="90">
        <f t="shared" si="1356"/>
        <v>0</v>
      </c>
      <c r="Q1783" s="90">
        <f t="shared" si="1356"/>
        <v>0</v>
      </c>
      <c r="R1783" s="90">
        <f t="shared" si="1356"/>
        <v>0</v>
      </c>
      <c r="S1783" s="90">
        <f t="shared" si="1356"/>
        <v>0</v>
      </c>
      <c r="T1783" s="90">
        <f t="shared" si="1356"/>
        <v>0</v>
      </c>
      <c r="U1783" s="90">
        <f t="shared" si="1356"/>
        <v>0</v>
      </c>
      <c r="V1783" s="90">
        <f t="shared" si="1356"/>
        <v>0</v>
      </c>
      <c r="W1783" s="90">
        <f t="shared" si="1356"/>
        <v>0</v>
      </c>
      <c r="X1783" s="90">
        <f t="shared" si="1356"/>
        <v>0</v>
      </c>
      <c r="Y1783" s="90">
        <f t="shared" si="1356"/>
        <v>0</v>
      </c>
      <c r="Z1783" s="90">
        <f t="shared" si="1356"/>
        <v>0</v>
      </c>
      <c r="AA1783" s="90">
        <f t="shared" si="1356"/>
        <v>0</v>
      </c>
      <c r="AB1783" s="90">
        <f t="shared" si="1356"/>
        <v>0</v>
      </c>
      <c r="AC1783" s="91">
        <f t="shared" si="1356"/>
        <v>0</v>
      </c>
      <c r="AE1783" s="476">
        <f>AE1646</f>
        <v>0</v>
      </c>
      <c r="AG1783" s="476">
        <f>AG1646</f>
        <v>0</v>
      </c>
      <c r="AI1783" s="476">
        <f>AI1646</f>
        <v>0</v>
      </c>
      <c r="AK1783" s="202"/>
    </row>
    <row r="1784" spans="2:37" ht="12.75" customHeight="1" outlineLevel="1">
      <c r="D1784" s="117" t="str">
        <f>D1711</f>
        <v>Total Rentalised Enhancement Cost</v>
      </c>
      <c r="E1784" s="175"/>
      <c r="F1784" s="118" t="str">
        <f t="shared" ref="F1784:AB1784" si="1357">F1711</f>
        <v>£000</v>
      </c>
      <c r="G1784" s="94">
        <f t="shared" si="1357"/>
        <v>0</v>
      </c>
      <c r="H1784" s="94">
        <f t="shared" si="1357"/>
        <v>0</v>
      </c>
      <c r="I1784" s="94">
        <f t="shared" si="1357"/>
        <v>0</v>
      </c>
      <c r="J1784" s="94">
        <f t="shared" si="1357"/>
        <v>0</v>
      </c>
      <c r="K1784" s="94">
        <f t="shared" si="1357"/>
        <v>0</v>
      </c>
      <c r="L1784" s="94">
        <f t="shared" si="1357"/>
        <v>0</v>
      </c>
      <c r="M1784" s="94">
        <f t="shared" si="1357"/>
        <v>0</v>
      </c>
      <c r="N1784" s="94">
        <f t="shared" si="1357"/>
        <v>0</v>
      </c>
      <c r="O1784" s="94">
        <f t="shared" si="1357"/>
        <v>0</v>
      </c>
      <c r="P1784" s="94">
        <f t="shared" si="1357"/>
        <v>0</v>
      </c>
      <c r="Q1784" s="94">
        <f t="shared" si="1357"/>
        <v>0</v>
      </c>
      <c r="R1784" s="94">
        <f t="shared" si="1357"/>
        <v>0</v>
      </c>
      <c r="S1784" s="94">
        <f t="shared" si="1357"/>
        <v>0</v>
      </c>
      <c r="T1784" s="94">
        <f t="shared" si="1357"/>
        <v>0</v>
      </c>
      <c r="U1784" s="94">
        <f t="shared" si="1357"/>
        <v>0</v>
      </c>
      <c r="V1784" s="94">
        <f t="shared" si="1357"/>
        <v>0</v>
      </c>
      <c r="W1784" s="94">
        <f t="shared" si="1357"/>
        <v>0</v>
      </c>
      <c r="X1784" s="94">
        <f t="shared" si="1357"/>
        <v>0</v>
      </c>
      <c r="Y1784" s="94">
        <f t="shared" si="1357"/>
        <v>0</v>
      </c>
      <c r="Z1784" s="94">
        <f t="shared" si="1357"/>
        <v>0</v>
      </c>
      <c r="AA1784" s="94">
        <f t="shared" si="1357"/>
        <v>0</v>
      </c>
      <c r="AB1784" s="94">
        <f t="shared" si="1357"/>
        <v>0</v>
      </c>
      <c r="AC1784" s="95">
        <f t="shared" ref="AC1784" si="1358">AC1711</f>
        <v>0</v>
      </c>
      <c r="AE1784" s="477">
        <f t="shared" ref="AE1784" si="1359">AE1711</f>
        <v>0</v>
      </c>
      <c r="AG1784" s="477">
        <f t="shared" ref="AG1784" si="1360">AG1711</f>
        <v>0</v>
      </c>
      <c r="AI1784" s="477">
        <f t="shared" ref="AI1784" si="1361">AI1711</f>
        <v>0</v>
      </c>
      <c r="AK1784" s="195"/>
    </row>
    <row r="1785" spans="2:37" ht="12.75" customHeight="1" outlineLevel="1">
      <c r="G1785" s="90"/>
      <c r="H1785" s="90"/>
      <c r="I1785" s="90"/>
      <c r="J1785" s="90"/>
      <c r="K1785" s="90"/>
      <c r="L1785" s="90"/>
      <c r="M1785" s="90"/>
      <c r="N1785" s="90"/>
      <c r="O1785" s="90"/>
      <c r="P1785" s="90"/>
      <c r="Q1785" s="90"/>
      <c r="R1785" s="90"/>
      <c r="S1785" s="90"/>
      <c r="T1785" s="90"/>
      <c r="U1785" s="90"/>
      <c r="V1785" s="90"/>
      <c r="W1785" s="90"/>
      <c r="X1785" s="90"/>
      <c r="Y1785" s="90"/>
      <c r="Z1785" s="90"/>
      <c r="AA1785" s="90"/>
      <c r="AB1785" s="90"/>
      <c r="AC1785" s="90"/>
      <c r="AE1785" s="90"/>
      <c r="AG1785" s="90"/>
      <c r="AI1785" s="90"/>
    </row>
    <row r="1786" spans="2:37" ht="12.75" customHeight="1" outlineLevel="1">
      <c r="D1786" s="216" t="str">
        <f>B1779</f>
        <v>Total Rolling Stock Charges</v>
      </c>
      <c r="E1786" s="217"/>
      <c r="F1786" s="218" t="str">
        <f>F1784</f>
        <v>£000</v>
      </c>
      <c r="G1786" s="219">
        <f t="shared" ref="G1786:AB1786" si="1362">SUM(G1781:G1784)</f>
        <v>0</v>
      </c>
      <c r="H1786" s="219">
        <f t="shared" si="1362"/>
        <v>0</v>
      </c>
      <c r="I1786" s="219">
        <f t="shared" si="1362"/>
        <v>0</v>
      </c>
      <c r="J1786" s="219">
        <f t="shared" si="1362"/>
        <v>0</v>
      </c>
      <c r="K1786" s="219">
        <f t="shared" si="1362"/>
        <v>0</v>
      </c>
      <c r="L1786" s="219">
        <f t="shared" si="1362"/>
        <v>0</v>
      </c>
      <c r="M1786" s="219">
        <f t="shared" si="1362"/>
        <v>0</v>
      </c>
      <c r="N1786" s="219">
        <f t="shared" si="1362"/>
        <v>0</v>
      </c>
      <c r="O1786" s="219">
        <f t="shared" si="1362"/>
        <v>0</v>
      </c>
      <c r="P1786" s="219">
        <f t="shared" si="1362"/>
        <v>0</v>
      </c>
      <c r="Q1786" s="219">
        <f t="shared" si="1362"/>
        <v>0</v>
      </c>
      <c r="R1786" s="219">
        <f t="shared" si="1362"/>
        <v>0</v>
      </c>
      <c r="S1786" s="219">
        <f t="shared" si="1362"/>
        <v>0</v>
      </c>
      <c r="T1786" s="219">
        <f t="shared" si="1362"/>
        <v>0</v>
      </c>
      <c r="U1786" s="219">
        <f t="shared" si="1362"/>
        <v>0</v>
      </c>
      <c r="V1786" s="219">
        <f t="shared" si="1362"/>
        <v>0</v>
      </c>
      <c r="W1786" s="219">
        <f t="shared" si="1362"/>
        <v>0</v>
      </c>
      <c r="X1786" s="219">
        <f t="shared" si="1362"/>
        <v>0</v>
      </c>
      <c r="Y1786" s="219">
        <f t="shared" si="1362"/>
        <v>0</v>
      </c>
      <c r="Z1786" s="219">
        <f t="shared" si="1362"/>
        <v>0</v>
      </c>
      <c r="AA1786" s="219">
        <f t="shared" si="1362"/>
        <v>0</v>
      </c>
      <c r="AB1786" s="219">
        <f t="shared" si="1362"/>
        <v>0</v>
      </c>
      <c r="AC1786" s="220">
        <f t="shared" ref="AC1786" si="1363">SUM(AC1781:AC1784)</f>
        <v>0</v>
      </c>
      <c r="AE1786" s="509">
        <f t="shared" ref="AE1786" si="1364">SUM(AE1781:AE1784)</f>
        <v>0</v>
      </c>
      <c r="AG1786" s="509">
        <f t="shared" ref="AG1786" si="1365">SUM(AG1781:AG1784)</f>
        <v>0</v>
      </c>
      <c r="AI1786" s="509">
        <f t="shared" ref="AI1786" si="1366">SUM(AI1781:AI1784)</f>
        <v>0</v>
      </c>
      <c r="AK1786" s="222"/>
    </row>
    <row r="1789" spans="2:37" ht="16.5">
      <c r="B1789" s="5" t="s">
        <v>19</v>
      </c>
      <c r="C1789" s="5"/>
      <c r="D1789" s="5"/>
      <c r="E1789" s="5"/>
      <c r="F1789" s="5"/>
      <c r="G1789" s="5"/>
      <c r="H1789" s="5"/>
      <c r="I1789" s="5"/>
      <c r="J1789" s="5"/>
      <c r="K1789" s="5"/>
      <c r="L1789" s="5"/>
      <c r="M1789" s="5"/>
      <c r="N1789" s="5"/>
      <c r="O1789" s="5"/>
      <c r="P1789" s="5"/>
      <c r="Q1789" s="5"/>
      <c r="R1789" s="5"/>
      <c r="S1789" s="5"/>
      <c r="T1789" s="5"/>
      <c r="U1789" s="5"/>
      <c r="V1789" s="5"/>
      <c r="W1789" s="5"/>
      <c r="X1789" s="5"/>
      <c r="Y1789" s="5"/>
      <c r="Z1789" s="5"/>
      <c r="AA1789" s="5"/>
      <c r="AB1789" s="5"/>
      <c r="AC1789" s="5"/>
      <c r="AD1789" s="5"/>
      <c r="AE1789" s="5"/>
      <c r="AF1789" s="5"/>
      <c r="AG1789" s="5"/>
      <c r="AH1789" s="5"/>
      <c r="AI1789" s="5"/>
      <c r="AJ1789" s="5"/>
      <c r="AK1789" s="5"/>
    </row>
  </sheetData>
  <mergeCells count="4">
    <mergeCell ref="D9:E9"/>
    <mergeCell ref="F9:F11"/>
    <mergeCell ref="AK9:AK11"/>
    <mergeCell ref="D10:E11"/>
  </mergeCells>
  <pageMargins left="0.39370078740157483" right="0.39370078740157483" top="0.39370078740157483" bottom="0.39370078740157483" header="0.31496062992125984" footer="0.31496062992125984"/>
  <pageSetup paperSize="8" scale="45" fitToHeight="99" orientation="landscape" r:id="rId1"/>
  <rowBreaks count="26" manualBreakCount="26">
    <brk id="80" max="16383" man="1"/>
    <brk id="143" max="16383" man="1"/>
    <brk id="208" max="16383" man="1"/>
    <brk id="274" max="16383" man="1"/>
    <brk id="338" max="16383" man="1"/>
    <brk id="402" max="16383" man="1"/>
    <brk id="469" max="16383" man="1"/>
    <brk id="537" max="16383" man="1"/>
    <brk id="601" max="16383" man="1"/>
    <brk id="665" max="16383" man="1"/>
    <brk id="731" max="16383" man="1"/>
    <brk id="795" max="16383" man="1"/>
    <brk id="859" max="16383" man="1"/>
    <brk id="925" max="16383" man="1"/>
    <brk id="989" max="16383" man="1"/>
    <brk id="1053" max="16383" man="1"/>
    <brk id="1121" max="16383" man="1"/>
    <brk id="1187" max="16383" man="1"/>
    <brk id="1253" max="16383" man="1"/>
    <brk id="1319" max="16383" man="1"/>
    <brk id="1384" max="16383" man="1"/>
    <brk id="1450" max="16383" man="1"/>
    <brk id="1517" max="16383" man="1"/>
    <brk id="1582" max="16383" man="1"/>
    <brk id="1647" max="16383" man="1"/>
    <brk id="1712"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2:AM1612"/>
  <sheetViews>
    <sheetView showGridLines="0" zoomScale="70" zoomScaleNormal="70" zoomScaleSheetLayoutView="70" workbookViewId="0">
      <pane xSplit="6" ySplit="12" topLeftCell="G13" activePane="bottomRight" state="frozen"/>
      <selection activeCell="G13" sqref="G13"/>
      <selection pane="topRight" activeCell="G13" sqref="G13"/>
      <selection pane="bottomLeft" activeCell="G13" sqref="G13"/>
      <selection pane="bottomRight" activeCell="G13" sqref="G13"/>
    </sheetView>
  </sheetViews>
  <sheetFormatPr defaultColWidth="9" defaultRowHeight="15" outlineLevelRow="3" outlineLevelCol="1"/>
  <cols>
    <col min="1" max="1" width="2.85546875" customWidth="1"/>
    <col min="2" max="3" width="3.28515625" style="3" customWidth="1"/>
    <col min="4" max="4" width="47.7109375" style="3" customWidth="1"/>
    <col min="5" max="5" width="19.7109375" style="3" customWidth="1"/>
    <col min="6" max="6" width="10.85546875" style="3" customWidth="1"/>
    <col min="7" max="22" width="11.42578125" style="3" customWidth="1"/>
    <col min="23" max="29" width="11.42578125" style="3" customWidth="1" outlineLevel="1"/>
    <col min="30" max="30" width="3.42578125" style="3" customWidth="1"/>
    <col min="31" max="31" width="11.42578125" style="3" customWidth="1"/>
    <col min="32" max="32" width="3.42578125" style="3" customWidth="1" outlineLevel="1"/>
    <col min="33" max="33" width="11.42578125" style="3" customWidth="1" outlineLevel="1"/>
    <col min="34" max="34" width="3.42578125" style="3" customWidth="1" outlineLevel="1"/>
    <col min="35" max="35" width="11.42578125" style="3" customWidth="1" outlineLevel="1"/>
    <col min="36" max="36" width="3.42578125" style="3" customWidth="1"/>
    <col min="37" max="37" width="96.5703125" style="3" customWidth="1"/>
    <col min="40" max="16384" width="9" style="3"/>
  </cols>
  <sheetData>
    <row r="2" spans="2:37">
      <c r="B2" s="1" t="str">
        <f>'Template Cover'!B2</f>
        <v>Owner:</v>
      </c>
      <c r="C2" s="2"/>
      <c r="D2" s="2"/>
      <c r="E2" s="2"/>
      <c r="F2" s="2"/>
      <c r="G2" s="2" t="str">
        <f>Owner</f>
        <v>[Bidder Name]</v>
      </c>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row>
    <row r="3" spans="2:37">
      <c r="B3" s="1" t="str">
        <f>'Template Cover'!B3</f>
        <v>Project:</v>
      </c>
      <c r="C3" s="2"/>
      <c r="D3" s="2"/>
      <c r="E3" s="2"/>
      <c r="F3" s="2"/>
      <c r="G3" s="2" t="str">
        <f>Project</f>
        <v>West Midlands Franchise</v>
      </c>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row>
    <row r="4" spans="2:37">
      <c r="B4" s="1" t="str">
        <f>'Template Cover'!B4</f>
        <v>Sheet:</v>
      </c>
      <c r="C4" s="2"/>
      <c r="D4" s="2"/>
      <c r="E4" s="2"/>
      <c r="F4" s="2"/>
      <c r="G4" s="2" t="str">
        <f ca="1">MID(CELL("filename",$A$1),FIND("]",CELL("filename",$A$1))+1,99)</f>
        <v>Infrastructure</v>
      </c>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row>
    <row r="5" spans="2:37">
      <c r="B5" s="1" t="str">
        <f>'Template Cover'!B5</f>
        <v>Version:</v>
      </c>
      <c r="C5" s="2"/>
      <c r="D5" s="2"/>
      <c r="E5" s="2"/>
      <c r="F5" s="2"/>
      <c r="G5" s="2">
        <f>Version</f>
        <v>1</v>
      </c>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row>
    <row r="6" spans="2:37">
      <c r="B6" s="1" t="str">
        <f>'Template Cover'!B6</f>
        <v>Date:</v>
      </c>
      <c r="C6" s="4"/>
      <c r="D6" s="4"/>
      <c r="E6" s="4"/>
      <c r="F6" s="4"/>
      <c r="G6" s="4">
        <f ca="1">TODAY()</f>
        <v>42655</v>
      </c>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row>
    <row r="7" spans="2:37">
      <c r="B7" s="1" t="str">
        <f>'Template Cover'!B7</f>
        <v>Filename:</v>
      </c>
      <c r="C7" s="2"/>
      <c r="D7" s="2"/>
      <c r="E7" s="2"/>
      <c r="F7" s="2"/>
      <c r="G7" s="2" t="str">
        <f ca="1">LEFT(CELL("FILENAME",$A$1),FIND("]",CELL("FILENAME",$A$1)))</f>
        <v>C:\Users\DfT\AppData\Local\Temp\[ATTACHMENT C - FINANCIAL TEMPLATES (v1.1).xlsx]</v>
      </c>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row>
    <row r="9" spans="2:37" ht="25.5">
      <c r="D9" s="1041" t="str">
        <f>RN_Switch</f>
        <v>Nominal</v>
      </c>
      <c r="E9" s="1054"/>
      <c r="F9" s="1038" t="s">
        <v>86</v>
      </c>
      <c r="G9" s="97" t="str">
        <f>Timeline!G29</f>
        <v>Blank</v>
      </c>
      <c r="H9" s="97" t="str">
        <f>Timeline!H29</f>
        <v>Blank</v>
      </c>
      <c r="I9" s="97" t="str">
        <f>Timeline!I29</f>
        <v>Year -2</v>
      </c>
      <c r="J9" s="97" t="str">
        <f>Timeline!J29</f>
        <v>Year -1</v>
      </c>
      <c r="K9" s="97" t="str">
        <f>Timeline!K29</f>
        <v>Year 0</v>
      </c>
      <c r="L9" s="97" t="str">
        <f>Timeline!L29</f>
        <v>Year 1</v>
      </c>
      <c r="M9" s="97" t="str">
        <f>Timeline!M29</f>
        <v>Year 2</v>
      </c>
      <c r="N9" s="97" t="str">
        <f>Timeline!N29</f>
        <v>Year 3</v>
      </c>
      <c r="O9" s="97" t="str">
        <f>Timeline!O29</f>
        <v>Year 4</v>
      </c>
      <c r="P9" s="97" t="str">
        <f>Timeline!P29</f>
        <v>Year 5</v>
      </c>
      <c r="Q9" s="97" t="str">
        <f>Timeline!Q29</f>
        <v>Year 6</v>
      </c>
      <c r="R9" s="97" t="str">
        <f>Timeline!R29</f>
        <v>Year 7</v>
      </c>
      <c r="S9" s="97" t="str">
        <f>Timeline!S29</f>
        <v>Year 8</v>
      </c>
      <c r="T9" s="97" t="str">
        <f>Timeline!T29</f>
        <v>Year 9</v>
      </c>
      <c r="U9" s="97" t="str">
        <f>Timeline!U29</f>
        <v>Year 10</v>
      </c>
      <c r="V9" s="97" t="str">
        <f>Timeline!V29</f>
        <v>Year 11</v>
      </c>
      <c r="W9" s="97" t="str">
        <f>Timeline!W29</f>
        <v>Year 12</v>
      </c>
      <c r="X9" s="97" t="str">
        <f>Timeline!X29</f>
        <v>Year 13</v>
      </c>
      <c r="Y9" s="97" t="str">
        <f>Timeline!Y29</f>
        <v>Year 14</v>
      </c>
      <c r="Z9" s="97" t="str">
        <f>Timeline!Z29</f>
        <v>Year 15</v>
      </c>
      <c r="AA9" s="97" t="str">
        <f>Timeline!AA29</f>
        <v>Year 16</v>
      </c>
      <c r="AB9" s="97" t="str">
        <f>Timeline!AB29</f>
        <v>Year 17</v>
      </c>
      <c r="AC9" s="97" t="str">
        <f>Timeline!AC29</f>
        <v>Year 18</v>
      </c>
      <c r="AE9" s="97" t="str">
        <f>Timeline!AE29</f>
        <v>Year 1 (part)</v>
      </c>
      <c r="AG9" s="97" t="str">
        <f>Timeline!AG29</f>
        <v>Not used</v>
      </c>
      <c r="AI9" s="97" t="str">
        <f>Timeline!AI29</f>
        <v>Not used</v>
      </c>
      <c r="AK9" s="1038" t="s">
        <v>413</v>
      </c>
    </row>
    <row r="10" spans="2:37" ht="25.5">
      <c r="D10" s="1045" t="str">
        <f>Option_Switch</f>
        <v>Base Model</v>
      </c>
      <c r="E10" s="1046"/>
      <c r="F10" s="1039"/>
      <c r="G10" s="97" t="str">
        <f>Timeline!G30</f>
        <v>For Bidder Use</v>
      </c>
      <c r="H10" s="97" t="str">
        <f>Timeline!H30</f>
        <v>For Bidder Use</v>
      </c>
      <c r="I10" s="97" t="str">
        <f>Timeline!I30</f>
        <v>Actual</v>
      </c>
      <c r="J10" s="97" t="str">
        <f>Timeline!J30</f>
        <v>Actual</v>
      </c>
      <c r="K10" s="97" t="str">
        <f>Timeline!K30</f>
        <v>Forecast</v>
      </c>
      <c r="L10" s="97" t="str">
        <f>Timeline!L30</f>
        <v>Forecast</v>
      </c>
      <c r="M10" s="97" t="str">
        <f>Timeline!M30</f>
        <v>Core</v>
      </c>
      <c r="N10" s="97" t="str">
        <f>Timeline!N30</f>
        <v>Core</v>
      </c>
      <c r="O10" s="97" t="str">
        <f>Timeline!O30</f>
        <v>Core</v>
      </c>
      <c r="P10" s="97" t="str">
        <f>Timeline!P30</f>
        <v>Core</v>
      </c>
      <c r="Q10" s="97" t="str">
        <f>Timeline!Q30</f>
        <v>Core</v>
      </c>
      <c r="R10" s="97" t="str">
        <f>Timeline!R30</f>
        <v>Core</v>
      </c>
      <c r="S10" s="97" t="str">
        <f>Timeline!S30</f>
        <v>Core</v>
      </c>
      <c r="T10" s="97" t="str">
        <f>Timeline!T30</f>
        <v>Core</v>
      </c>
      <c r="U10" s="97" t="str">
        <f>Timeline!U30</f>
        <v>Option</v>
      </c>
      <c r="V10" s="97" t="str">
        <f>Timeline!V30</f>
        <v>Option</v>
      </c>
      <c r="W10" s="97" t="str">
        <f>Timeline!W30</f>
        <v>Not used</v>
      </c>
      <c r="X10" s="97" t="str">
        <f>Timeline!X30</f>
        <v>Not used</v>
      </c>
      <c r="Y10" s="97" t="str">
        <f>Timeline!Y30</f>
        <v>Not used</v>
      </c>
      <c r="Z10" s="97" t="str">
        <f>Timeline!Z30</f>
        <v>Not used</v>
      </c>
      <c r="AA10" s="97" t="str">
        <f>Timeline!AA30</f>
        <v>Not used</v>
      </c>
      <c r="AB10" s="97" t="str">
        <f>Timeline!AB30</f>
        <v>Not used</v>
      </c>
      <c r="AC10" s="97" t="str">
        <f>Timeline!AC30</f>
        <v>Not used</v>
      </c>
      <c r="AE10" s="97" t="str">
        <f>Timeline!AE30</f>
        <v>Core</v>
      </c>
      <c r="AG10" s="97" t="str">
        <f>Timeline!AG30</f>
        <v>Not used</v>
      </c>
      <c r="AI10" s="97" t="str">
        <f>Timeline!AI30</f>
        <v>Not used</v>
      </c>
      <c r="AK10" s="1043"/>
    </row>
    <row r="11" spans="2:37">
      <c r="D11" s="1051"/>
      <c r="E11" s="1052"/>
      <c r="F11" s="1040" t="s">
        <v>86</v>
      </c>
      <c r="G11" s="98" t="str">
        <f>IF(Timeline!G31="","",Timeline!G31)</f>
        <v/>
      </c>
      <c r="H11" s="98" t="str">
        <f>IF(Timeline!H31="","",Timeline!H31)</f>
        <v/>
      </c>
      <c r="I11" s="98">
        <f>IF(Timeline!I31="","",Timeline!I31)</f>
        <v>42094</v>
      </c>
      <c r="J11" s="98">
        <f>IF(Timeline!J31="","",Timeline!J31)</f>
        <v>42460</v>
      </c>
      <c r="K11" s="98">
        <f>IF(Timeline!K31="","",Timeline!K31)</f>
        <v>42825</v>
      </c>
      <c r="L11" s="98">
        <f>IF(Timeline!L31="","",Timeline!L31)</f>
        <v>43190</v>
      </c>
      <c r="M11" s="98">
        <f>IF(Timeline!M31="","",Timeline!M31)</f>
        <v>43555</v>
      </c>
      <c r="N11" s="98">
        <f>IF(Timeline!N31="","",Timeline!N31)</f>
        <v>43921</v>
      </c>
      <c r="O11" s="98">
        <f>IF(Timeline!O31="","",Timeline!O31)</f>
        <v>44286</v>
      </c>
      <c r="P11" s="98">
        <f>IF(Timeline!P31="","",Timeline!P31)</f>
        <v>44651</v>
      </c>
      <c r="Q11" s="98">
        <f>IF(Timeline!Q31="","",Timeline!Q31)</f>
        <v>45016</v>
      </c>
      <c r="R11" s="98">
        <f>IF(Timeline!R31="","",Timeline!R31)</f>
        <v>45382</v>
      </c>
      <c r="S11" s="98">
        <f>IF(Timeline!S31="","",Timeline!S31)</f>
        <v>45747</v>
      </c>
      <c r="T11" s="98">
        <f>IF(Timeline!T31="","",Timeline!T31)</f>
        <v>46112</v>
      </c>
      <c r="U11" s="98">
        <f>IF(Timeline!U31="","",Timeline!U31)</f>
        <v>46477</v>
      </c>
      <c r="V11" s="98">
        <f>IF(Timeline!V31="","",Timeline!V31)</f>
        <v>46843</v>
      </c>
      <c r="W11" s="98">
        <f>IF(Timeline!W31="","",Timeline!W31)</f>
        <v>47208</v>
      </c>
      <c r="X11" s="98">
        <f>IF(Timeline!X31="","",Timeline!X31)</f>
        <v>47573</v>
      </c>
      <c r="Y11" s="98">
        <f>IF(Timeline!Y31="","",Timeline!Y31)</f>
        <v>47938</v>
      </c>
      <c r="Z11" s="98">
        <f>IF(Timeline!Z31="","",Timeline!Z31)</f>
        <v>48304</v>
      </c>
      <c r="AA11" s="98">
        <f>IF(Timeline!AA31="","",Timeline!AA31)</f>
        <v>48669</v>
      </c>
      <c r="AB11" s="98">
        <f>IF(Timeline!AB31="","",Timeline!AB31)</f>
        <v>49034</v>
      </c>
      <c r="AC11" s="98">
        <f>IF(Timeline!AC31="","",Timeline!AC31)</f>
        <v>49399</v>
      </c>
      <c r="AE11" s="98">
        <f>IF(Timeline!AE31="","",Timeline!AE31)</f>
        <v>43190</v>
      </c>
      <c r="AG11" s="98">
        <f>IF(Timeline!AG31="","",Timeline!AG31)</f>
        <v>49034</v>
      </c>
      <c r="AI11" s="98">
        <f>IF(Timeline!AI31="","",Timeline!AI31)</f>
        <v>49399</v>
      </c>
      <c r="AK11" s="1044"/>
    </row>
    <row r="13" spans="2:37" ht="16.5">
      <c r="B13" s="5" t="s">
        <v>492</v>
      </c>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row>
    <row r="15" spans="2:37">
      <c r="B15" s="15" t="str">
        <f>'Line Items'!B1088</f>
        <v>Secondary Station Access Charges</v>
      </c>
      <c r="C15" s="15"/>
      <c r="D15" s="170"/>
      <c r="E15" s="170"/>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row>
    <row r="16" spans="2:37" customFormat="1" outlineLevel="1"/>
    <row r="17" spans="3:37" ht="12.75" customHeight="1" outlineLevel="1">
      <c r="C17" s="228" t="str">
        <f>'Line Items'!C1090</f>
        <v>Secondary Station Access Long Term Charge</v>
      </c>
    </row>
    <row r="18" spans="3:37" ht="12.75" customHeight="1" outlineLevel="2">
      <c r="D18" s="100" t="str">
        <f>'Line Items'!D1091</f>
        <v>Secondary Station Access Charges LTC - Alsager</v>
      </c>
      <c r="E18" s="85"/>
      <c r="F18" s="101" t="s">
        <v>102</v>
      </c>
      <c r="G18" s="171"/>
      <c r="H18" s="171"/>
      <c r="I18" s="171"/>
      <c r="J18" s="171"/>
      <c r="K18" s="171"/>
      <c r="L18" s="171"/>
      <c r="M18" s="171"/>
      <c r="N18" s="171"/>
      <c r="O18" s="171"/>
      <c r="P18" s="171"/>
      <c r="Q18" s="171"/>
      <c r="R18" s="171"/>
      <c r="S18" s="171"/>
      <c r="T18" s="171"/>
      <c r="U18" s="171"/>
      <c r="V18" s="171"/>
      <c r="W18" s="171"/>
      <c r="X18" s="171"/>
      <c r="Y18" s="171"/>
      <c r="Z18" s="171"/>
      <c r="AA18" s="171"/>
      <c r="AB18" s="171"/>
      <c r="AC18" s="185"/>
      <c r="AE18" s="511"/>
      <c r="AG18" s="511"/>
      <c r="AI18" s="511"/>
      <c r="AK18" s="201" t="s">
        <v>1097</v>
      </c>
    </row>
    <row r="19" spans="3:37" ht="12.75" customHeight="1" outlineLevel="2">
      <c r="D19" s="106" t="str">
        <f>'Line Items'!D1092</f>
        <v>Secondary Station Access Charges LTC - Ashchurch for Tewkesbury</v>
      </c>
      <c r="E19" s="89"/>
      <c r="F19" s="107" t="str">
        <f>F18</f>
        <v>£000</v>
      </c>
      <c r="G19" s="173"/>
      <c r="H19" s="173"/>
      <c r="I19" s="173"/>
      <c r="J19" s="173"/>
      <c r="K19" s="173"/>
      <c r="L19" s="173"/>
      <c r="M19" s="173"/>
      <c r="N19" s="173"/>
      <c r="O19" s="173"/>
      <c r="P19" s="173"/>
      <c r="Q19" s="173"/>
      <c r="R19" s="173"/>
      <c r="S19" s="173"/>
      <c r="T19" s="173"/>
      <c r="U19" s="173"/>
      <c r="V19" s="173"/>
      <c r="W19" s="173"/>
      <c r="X19" s="173"/>
      <c r="Y19" s="173"/>
      <c r="Z19" s="173"/>
      <c r="AA19" s="173"/>
      <c r="AB19" s="173"/>
      <c r="AC19" s="174"/>
      <c r="AE19" s="507"/>
      <c r="AG19" s="507"/>
      <c r="AI19" s="507"/>
      <c r="AK19" s="202"/>
    </row>
    <row r="20" spans="3:37" ht="12.75" customHeight="1" outlineLevel="2">
      <c r="D20" s="106" t="str">
        <f>'Line Items'!D1093</f>
        <v>Secondary Station Access Charges LTC - Bedford</v>
      </c>
      <c r="E20" s="89"/>
      <c r="F20" s="107" t="str">
        <f t="shared" ref="F20:F83" si="0">F19</f>
        <v>£000</v>
      </c>
      <c r="G20" s="173"/>
      <c r="H20" s="173"/>
      <c r="I20" s="173"/>
      <c r="J20" s="173"/>
      <c r="K20" s="173"/>
      <c r="L20" s="173"/>
      <c r="M20" s="173"/>
      <c r="N20" s="173"/>
      <c r="O20" s="173"/>
      <c r="P20" s="173"/>
      <c r="Q20" s="173"/>
      <c r="R20" s="173"/>
      <c r="S20" s="173"/>
      <c r="T20" s="173"/>
      <c r="U20" s="173"/>
      <c r="V20" s="173"/>
      <c r="W20" s="173"/>
      <c r="X20" s="173"/>
      <c r="Y20" s="173"/>
      <c r="Z20" s="173"/>
      <c r="AA20" s="173"/>
      <c r="AB20" s="173"/>
      <c r="AC20" s="174"/>
      <c r="AE20" s="507"/>
      <c r="AG20" s="507"/>
      <c r="AI20" s="507"/>
      <c r="AK20" s="202"/>
    </row>
    <row r="21" spans="3:37" ht="12.75" customHeight="1" outlineLevel="2">
      <c r="D21" s="106" t="str">
        <f>'Line Items'!D1094</f>
        <v>Secondary Station Access Charges LTC - Birmingham International</v>
      </c>
      <c r="E21" s="89"/>
      <c r="F21" s="107" t="str">
        <f t="shared" si="0"/>
        <v>£000</v>
      </c>
      <c r="G21" s="173"/>
      <c r="H21" s="173"/>
      <c r="I21" s="173"/>
      <c r="J21" s="173"/>
      <c r="K21" s="173"/>
      <c r="L21" s="173"/>
      <c r="M21" s="173"/>
      <c r="N21" s="173"/>
      <c r="O21" s="173"/>
      <c r="P21" s="173"/>
      <c r="Q21" s="173"/>
      <c r="R21" s="173"/>
      <c r="S21" s="173"/>
      <c r="T21" s="173"/>
      <c r="U21" s="173"/>
      <c r="V21" s="173"/>
      <c r="W21" s="173"/>
      <c r="X21" s="173"/>
      <c r="Y21" s="173"/>
      <c r="Z21" s="173"/>
      <c r="AA21" s="173"/>
      <c r="AB21" s="173"/>
      <c r="AC21" s="174"/>
      <c r="AE21" s="507"/>
      <c r="AG21" s="507"/>
      <c r="AI21" s="507"/>
      <c r="AK21" s="202"/>
    </row>
    <row r="22" spans="3:37" ht="12.75" customHeight="1" outlineLevel="2">
      <c r="D22" s="106" t="str">
        <f>'Line Items'!D1095</f>
        <v>Secondary Station Access Charges LTC - Birmingham Moor Street</v>
      </c>
      <c r="E22" s="89"/>
      <c r="F22" s="107" t="str">
        <f t="shared" si="0"/>
        <v>£000</v>
      </c>
      <c r="G22" s="173"/>
      <c r="H22" s="173"/>
      <c r="I22" s="173"/>
      <c r="J22" s="173"/>
      <c r="K22" s="173"/>
      <c r="L22" s="173"/>
      <c r="M22" s="173"/>
      <c r="N22" s="173"/>
      <c r="O22" s="173"/>
      <c r="P22" s="173"/>
      <c r="Q22" s="173"/>
      <c r="R22" s="173"/>
      <c r="S22" s="173"/>
      <c r="T22" s="173"/>
      <c r="U22" s="173"/>
      <c r="V22" s="173"/>
      <c r="W22" s="173"/>
      <c r="X22" s="173"/>
      <c r="Y22" s="173"/>
      <c r="Z22" s="173"/>
      <c r="AA22" s="173"/>
      <c r="AB22" s="173"/>
      <c r="AC22" s="174"/>
      <c r="AE22" s="507"/>
      <c r="AG22" s="507"/>
      <c r="AI22" s="507"/>
      <c r="AK22" s="202"/>
    </row>
    <row r="23" spans="3:37" ht="12.75" customHeight="1" outlineLevel="2">
      <c r="D23" s="106" t="str">
        <f>'Line Items'!D1096</f>
        <v>Secondary Station Access Charges LTC - Bushey</v>
      </c>
      <c r="E23" s="89"/>
      <c r="F23" s="107" t="str">
        <f t="shared" si="0"/>
        <v>£000</v>
      </c>
      <c r="G23" s="173"/>
      <c r="H23" s="173"/>
      <c r="I23" s="173"/>
      <c r="J23" s="173"/>
      <c r="K23" s="173"/>
      <c r="L23" s="173"/>
      <c r="M23" s="173"/>
      <c r="N23" s="173"/>
      <c r="O23" s="173"/>
      <c r="P23" s="173"/>
      <c r="Q23" s="173"/>
      <c r="R23" s="173"/>
      <c r="S23" s="173"/>
      <c r="T23" s="173"/>
      <c r="U23" s="173"/>
      <c r="V23" s="173"/>
      <c r="W23" s="173"/>
      <c r="X23" s="173"/>
      <c r="Y23" s="173"/>
      <c r="Z23" s="173"/>
      <c r="AA23" s="173"/>
      <c r="AB23" s="173"/>
      <c r="AC23" s="174"/>
      <c r="AE23" s="507"/>
      <c r="AG23" s="507"/>
      <c r="AI23" s="507"/>
      <c r="AK23" s="202"/>
    </row>
    <row r="24" spans="3:37" ht="12.75" customHeight="1" outlineLevel="2">
      <c r="D24" s="106" t="str">
        <f>'Line Items'!D1097</f>
        <v>Secondary Station Access Charges LTC - Cheltenham Spa</v>
      </c>
      <c r="E24" s="89"/>
      <c r="F24" s="107" t="str">
        <f t="shared" si="0"/>
        <v>£000</v>
      </c>
      <c r="G24" s="173"/>
      <c r="H24" s="173"/>
      <c r="I24" s="173"/>
      <c r="J24" s="173"/>
      <c r="K24" s="173"/>
      <c r="L24" s="173"/>
      <c r="M24" s="173"/>
      <c r="N24" s="173"/>
      <c r="O24" s="173"/>
      <c r="P24" s="173"/>
      <c r="Q24" s="173"/>
      <c r="R24" s="173"/>
      <c r="S24" s="173"/>
      <c r="T24" s="173"/>
      <c r="U24" s="173"/>
      <c r="V24" s="173"/>
      <c r="W24" s="173"/>
      <c r="X24" s="173"/>
      <c r="Y24" s="173"/>
      <c r="Z24" s="173"/>
      <c r="AA24" s="173"/>
      <c r="AB24" s="173"/>
      <c r="AC24" s="174"/>
      <c r="AE24" s="507"/>
      <c r="AG24" s="507"/>
      <c r="AI24" s="507"/>
      <c r="AK24" s="202"/>
    </row>
    <row r="25" spans="3:37" ht="12.75" customHeight="1" outlineLevel="2">
      <c r="D25" s="106" t="str">
        <f>'Line Items'!D1098</f>
        <v>Secondary Station Access Charges LTC - Coventry</v>
      </c>
      <c r="E25" s="89"/>
      <c r="F25" s="107" t="str">
        <f t="shared" si="0"/>
        <v>£000</v>
      </c>
      <c r="G25" s="173"/>
      <c r="H25" s="173"/>
      <c r="I25" s="173"/>
      <c r="J25" s="173"/>
      <c r="K25" s="173"/>
      <c r="L25" s="173"/>
      <c r="M25" s="173"/>
      <c r="N25" s="173"/>
      <c r="O25" s="173"/>
      <c r="P25" s="173"/>
      <c r="Q25" s="173"/>
      <c r="R25" s="173"/>
      <c r="S25" s="173"/>
      <c r="T25" s="173"/>
      <c r="U25" s="173"/>
      <c r="V25" s="173"/>
      <c r="W25" s="173"/>
      <c r="X25" s="173"/>
      <c r="Y25" s="173"/>
      <c r="Z25" s="173"/>
      <c r="AA25" s="173"/>
      <c r="AB25" s="173"/>
      <c r="AC25" s="174"/>
      <c r="AE25" s="507"/>
      <c r="AG25" s="507"/>
      <c r="AI25" s="507"/>
      <c r="AK25" s="202"/>
    </row>
    <row r="26" spans="3:37" ht="12.75" customHeight="1" outlineLevel="2">
      <c r="D26" s="106" t="str">
        <f>'Line Items'!D1099</f>
        <v>Secondary Station Access Charges LTC - Crewe</v>
      </c>
      <c r="E26" s="89"/>
      <c r="F26" s="107" t="str">
        <f t="shared" si="0"/>
        <v>£000</v>
      </c>
      <c r="G26" s="173"/>
      <c r="H26" s="173"/>
      <c r="I26" s="173"/>
      <c r="J26" s="173"/>
      <c r="K26" s="173"/>
      <c r="L26" s="173"/>
      <c r="M26" s="173"/>
      <c r="N26" s="173"/>
      <c r="O26" s="173"/>
      <c r="P26" s="173"/>
      <c r="Q26" s="173"/>
      <c r="R26" s="173"/>
      <c r="S26" s="173"/>
      <c r="T26" s="173"/>
      <c r="U26" s="173"/>
      <c r="V26" s="173"/>
      <c r="W26" s="173"/>
      <c r="X26" s="173"/>
      <c r="Y26" s="173"/>
      <c r="Z26" s="173"/>
      <c r="AA26" s="173"/>
      <c r="AB26" s="173"/>
      <c r="AC26" s="174"/>
      <c r="AE26" s="507"/>
      <c r="AG26" s="507"/>
      <c r="AI26" s="507"/>
      <c r="AK26" s="202"/>
    </row>
    <row r="27" spans="3:37" ht="12.75" customHeight="1" outlineLevel="2">
      <c r="D27" s="106" t="str">
        <f>'Line Items'!D1100</f>
        <v>Secondary Station Access Charges LTC - Dorridge</v>
      </c>
      <c r="E27" s="89"/>
      <c r="F27" s="107" t="str">
        <f t="shared" si="0"/>
        <v>£000</v>
      </c>
      <c r="G27" s="173"/>
      <c r="H27" s="173"/>
      <c r="I27" s="173"/>
      <c r="J27" s="173"/>
      <c r="K27" s="173"/>
      <c r="L27" s="173"/>
      <c r="M27" s="173"/>
      <c r="N27" s="173"/>
      <c r="O27" s="173"/>
      <c r="P27" s="173"/>
      <c r="Q27" s="173"/>
      <c r="R27" s="173"/>
      <c r="S27" s="173"/>
      <c r="T27" s="173"/>
      <c r="U27" s="173"/>
      <c r="V27" s="173"/>
      <c r="W27" s="173"/>
      <c r="X27" s="173"/>
      <c r="Y27" s="173"/>
      <c r="Z27" s="173"/>
      <c r="AA27" s="173"/>
      <c r="AB27" s="173"/>
      <c r="AC27" s="174"/>
      <c r="AE27" s="507"/>
      <c r="AG27" s="507"/>
      <c r="AI27" s="507"/>
      <c r="AK27" s="202"/>
    </row>
    <row r="28" spans="3:37" ht="12.75" customHeight="1" outlineLevel="2">
      <c r="D28" s="106" t="str">
        <f>'Line Items'!D1101</f>
        <v>Secondary Station Access Charges LTC - Gloucester</v>
      </c>
      <c r="E28" s="89"/>
      <c r="F28" s="107" t="str">
        <f t="shared" si="0"/>
        <v>£000</v>
      </c>
      <c r="G28" s="173"/>
      <c r="H28" s="173"/>
      <c r="I28" s="173"/>
      <c r="J28" s="173"/>
      <c r="K28" s="173"/>
      <c r="L28" s="173"/>
      <c r="M28" s="173"/>
      <c r="N28" s="173"/>
      <c r="O28" s="173"/>
      <c r="P28" s="173"/>
      <c r="Q28" s="173"/>
      <c r="R28" s="173"/>
      <c r="S28" s="173"/>
      <c r="T28" s="173"/>
      <c r="U28" s="173"/>
      <c r="V28" s="173"/>
      <c r="W28" s="173"/>
      <c r="X28" s="173"/>
      <c r="Y28" s="173"/>
      <c r="Z28" s="173"/>
      <c r="AA28" s="173"/>
      <c r="AB28" s="173"/>
      <c r="AC28" s="174"/>
      <c r="AE28" s="507"/>
      <c r="AG28" s="507"/>
      <c r="AI28" s="507"/>
      <c r="AK28" s="202"/>
    </row>
    <row r="29" spans="3:37" ht="12.75" customHeight="1" outlineLevel="2">
      <c r="D29" s="106" t="str">
        <f>'Line Items'!D1102</f>
        <v>Secondary Station Access Charges LTC - Harrow &amp; Wealdstone</v>
      </c>
      <c r="E29" s="89"/>
      <c r="F29" s="107" t="str">
        <f t="shared" si="0"/>
        <v>£000</v>
      </c>
      <c r="G29" s="173"/>
      <c r="H29" s="173"/>
      <c r="I29" s="173"/>
      <c r="J29" s="173"/>
      <c r="K29" s="173"/>
      <c r="L29" s="173"/>
      <c r="M29" s="173"/>
      <c r="N29" s="173"/>
      <c r="O29" s="173"/>
      <c r="P29" s="173"/>
      <c r="Q29" s="173"/>
      <c r="R29" s="173"/>
      <c r="S29" s="173"/>
      <c r="T29" s="173"/>
      <c r="U29" s="173"/>
      <c r="V29" s="173"/>
      <c r="W29" s="173"/>
      <c r="X29" s="173"/>
      <c r="Y29" s="173"/>
      <c r="Z29" s="173"/>
      <c r="AA29" s="173"/>
      <c r="AB29" s="173"/>
      <c r="AC29" s="174"/>
      <c r="AE29" s="507"/>
      <c r="AG29" s="507"/>
      <c r="AI29" s="507"/>
      <c r="AK29" s="202"/>
    </row>
    <row r="30" spans="3:37" ht="12.75" customHeight="1" outlineLevel="2">
      <c r="D30" s="106" t="str">
        <f>'Line Items'!D1103</f>
        <v>Secondary Station Access Charges LTC - Hatton</v>
      </c>
      <c r="E30" s="89"/>
      <c r="F30" s="107" t="str">
        <f t="shared" si="0"/>
        <v>£000</v>
      </c>
      <c r="G30" s="173"/>
      <c r="H30" s="173"/>
      <c r="I30" s="173"/>
      <c r="J30" s="173"/>
      <c r="K30" s="173"/>
      <c r="L30" s="173"/>
      <c r="M30" s="173"/>
      <c r="N30" s="173"/>
      <c r="O30" s="173"/>
      <c r="P30" s="173"/>
      <c r="Q30" s="173"/>
      <c r="R30" s="173"/>
      <c r="S30" s="173"/>
      <c r="T30" s="173"/>
      <c r="U30" s="173"/>
      <c r="V30" s="173"/>
      <c r="W30" s="173"/>
      <c r="X30" s="173"/>
      <c r="Y30" s="173"/>
      <c r="Z30" s="173"/>
      <c r="AA30" s="173"/>
      <c r="AB30" s="173"/>
      <c r="AC30" s="174"/>
      <c r="AE30" s="507"/>
      <c r="AG30" s="507"/>
      <c r="AI30" s="507"/>
      <c r="AK30" s="202"/>
    </row>
    <row r="31" spans="3:37" ht="12.75" customHeight="1" outlineLevel="2">
      <c r="D31" s="106" t="str">
        <f>'Line Items'!D1104</f>
        <v>Secondary Station Access Charges LTC - Hereford</v>
      </c>
      <c r="E31" s="89"/>
      <c r="F31" s="107" t="str">
        <f t="shared" si="0"/>
        <v>£000</v>
      </c>
      <c r="G31" s="173"/>
      <c r="H31" s="173"/>
      <c r="I31" s="173"/>
      <c r="J31" s="173"/>
      <c r="K31" s="173"/>
      <c r="L31" s="173"/>
      <c r="M31" s="173"/>
      <c r="N31" s="173"/>
      <c r="O31" s="173"/>
      <c r="P31" s="173"/>
      <c r="Q31" s="173"/>
      <c r="R31" s="173"/>
      <c r="S31" s="173"/>
      <c r="T31" s="173"/>
      <c r="U31" s="173"/>
      <c r="V31" s="173"/>
      <c r="W31" s="173"/>
      <c r="X31" s="173"/>
      <c r="Y31" s="173"/>
      <c r="Z31" s="173"/>
      <c r="AA31" s="173"/>
      <c r="AB31" s="173"/>
      <c r="AC31" s="174"/>
      <c r="AE31" s="507"/>
      <c r="AG31" s="507"/>
      <c r="AI31" s="507"/>
      <c r="AK31" s="202"/>
    </row>
    <row r="32" spans="3:37" ht="12.75" customHeight="1" outlineLevel="2">
      <c r="D32" s="106" t="str">
        <f>'Line Items'!D1105</f>
        <v>Secondary Station Access Charges LTC - Kidsgrove</v>
      </c>
      <c r="E32" s="89"/>
      <c r="F32" s="107" t="str">
        <f t="shared" si="0"/>
        <v>£000</v>
      </c>
      <c r="G32" s="173"/>
      <c r="H32" s="173"/>
      <c r="I32" s="173"/>
      <c r="J32" s="173"/>
      <c r="K32" s="173"/>
      <c r="L32" s="173"/>
      <c r="M32" s="173"/>
      <c r="N32" s="173"/>
      <c r="O32" s="173"/>
      <c r="P32" s="173"/>
      <c r="Q32" s="173"/>
      <c r="R32" s="173"/>
      <c r="S32" s="173"/>
      <c r="T32" s="173"/>
      <c r="U32" s="173"/>
      <c r="V32" s="173"/>
      <c r="W32" s="173"/>
      <c r="X32" s="173"/>
      <c r="Y32" s="173"/>
      <c r="Z32" s="173"/>
      <c r="AA32" s="173"/>
      <c r="AB32" s="173"/>
      <c r="AC32" s="174"/>
      <c r="AE32" s="507"/>
      <c r="AG32" s="507"/>
      <c r="AI32" s="507"/>
      <c r="AK32" s="202"/>
    </row>
    <row r="33" spans="4:37" ht="12.75" customHeight="1" outlineLevel="2">
      <c r="D33" s="106" t="str">
        <f>'Line Items'!D1106</f>
        <v>Secondary Station Access Charges LTC - Lapworth</v>
      </c>
      <c r="E33" s="89"/>
      <c r="F33" s="107" t="str">
        <f t="shared" si="0"/>
        <v>£000</v>
      </c>
      <c r="G33" s="173"/>
      <c r="H33" s="173"/>
      <c r="I33" s="173"/>
      <c r="J33" s="173"/>
      <c r="K33" s="173"/>
      <c r="L33" s="173"/>
      <c r="M33" s="173"/>
      <c r="N33" s="173"/>
      <c r="O33" s="173"/>
      <c r="P33" s="173"/>
      <c r="Q33" s="173"/>
      <c r="R33" s="173"/>
      <c r="S33" s="173"/>
      <c r="T33" s="173"/>
      <c r="U33" s="173"/>
      <c r="V33" s="173"/>
      <c r="W33" s="173"/>
      <c r="X33" s="173"/>
      <c r="Y33" s="173"/>
      <c r="Z33" s="173"/>
      <c r="AA33" s="173"/>
      <c r="AB33" s="173"/>
      <c r="AC33" s="174"/>
      <c r="AE33" s="507"/>
      <c r="AG33" s="507"/>
      <c r="AI33" s="507"/>
      <c r="AK33" s="202"/>
    </row>
    <row r="34" spans="4:37" ht="12.75" customHeight="1" outlineLevel="2">
      <c r="D34" s="106" t="str">
        <f>'Line Items'!D1107</f>
        <v>Secondary Station Access Charges LTC - Leamington Spa</v>
      </c>
      <c r="E34" s="89"/>
      <c r="F34" s="107" t="str">
        <f t="shared" si="0"/>
        <v>£000</v>
      </c>
      <c r="G34" s="173"/>
      <c r="H34" s="173"/>
      <c r="I34" s="173"/>
      <c r="J34" s="173"/>
      <c r="K34" s="173"/>
      <c r="L34" s="173"/>
      <c r="M34" s="173"/>
      <c r="N34" s="173"/>
      <c r="O34" s="173"/>
      <c r="P34" s="173"/>
      <c r="Q34" s="173"/>
      <c r="R34" s="173"/>
      <c r="S34" s="173"/>
      <c r="T34" s="173"/>
      <c r="U34" s="173"/>
      <c r="V34" s="173"/>
      <c r="W34" s="173"/>
      <c r="X34" s="173"/>
      <c r="Y34" s="173"/>
      <c r="Z34" s="173"/>
      <c r="AA34" s="173"/>
      <c r="AB34" s="173"/>
      <c r="AC34" s="174"/>
      <c r="AE34" s="507"/>
      <c r="AG34" s="507"/>
      <c r="AI34" s="507"/>
      <c r="AK34" s="202"/>
    </row>
    <row r="35" spans="4:37" ht="12.75" customHeight="1" outlineLevel="2">
      <c r="D35" s="106" t="str">
        <f>'Line Items'!D1108</f>
        <v>Secondary Station Access Charges LTC - Liverpool South Parkway</v>
      </c>
      <c r="E35" s="89"/>
      <c r="F35" s="107" t="str">
        <f t="shared" si="0"/>
        <v>£000</v>
      </c>
      <c r="G35" s="173"/>
      <c r="H35" s="173"/>
      <c r="I35" s="173"/>
      <c r="J35" s="173"/>
      <c r="K35" s="173"/>
      <c r="L35" s="173"/>
      <c r="M35" s="173"/>
      <c r="N35" s="173"/>
      <c r="O35" s="173"/>
      <c r="P35" s="173"/>
      <c r="Q35" s="173"/>
      <c r="R35" s="173"/>
      <c r="S35" s="173"/>
      <c r="T35" s="173"/>
      <c r="U35" s="173"/>
      <c r="V35" s="173"/>
      <c r="W35" s="173"/>
      <c r="X35" s="173"/>
      <c r="Y35" s="173"/>
      <c r="Z35" s="173"/>
      <c r="AA35" s="173"/>
      <c r="AB35" s="173"/>
      <c r="AC35" s="174"/>
      <c r="AE35" s="507"/>
      <c r="AG35" s="507"/>
      <c r="AI35" s="507"/>
      <c r="AK35" s="202"/>
    </row>
    <row r="36" spans="4:37" ht="12.75" customHeight="1" outlineLevel="2">
      <c r="D36" s="106" t="str">
        <f>'Line Items'!D1109</f>
        <v>Secondary Station Access Charges LTC - Rugby</v>
      </c>
      <c r="E36" s="89"/>
      <c r="F36" s="107" t="str">
        <f t="shared" si="0"/>
        <v>£000</v>
      </c>
      <c r="G36" s="173"/>
      <c r="H36" s="173"/>
      <c r="I36" s="173"/>
      <c r="J36" s="173"/>
      <c r="K36" s="173"/>
      <c r="L36" s="173"/>
      <c r="M36" s="173"/>
      <c r="N36" s="173"/>
      <c r="O36" s="173"/>
      <c r="P36" s="173"/>
      <c r="Q36" s="173"/>
      <c r="R36" s="173"/>
      <c r="S36" s="173"/>
      <c r="T36" s="173"/>
      <c r="U36" s="173"/>
      <c r="V36" s="173"/>
      <c r="W36" s="173"/>
      <c r="X36" s="173"/>
      <c r="Y36" s="173"/>
      <c r="Z36" s="173"/>
      <c r="AA36" s="173"/>
      <c r="AB36" s="173"/>
      <c r="AC36" s="174"/>
      <c r="AE36" s="507"/>
      <c r="AG36" s="507"/>
      <c r="AI36" s="507"/>
      <c r="AK36" s="202"/>
    </row>
    <row r="37" spans="4:37" ht="12.75" customHeight="1" outlineLevel="2">
      <c r="D37" s="106" t="str">
        <f>'Line Items'!D1110</f>
        <v>Secondary Station Access Charges LTC - Runcorn</v>
      </c>
      <c r="E37" s="89"/>
      <c r="F37" s="107" t="str">
        <f t="shared" si="0"/>
        <v>£000</v>
      </c>
      <c r="G37" s="173"/>
      <c r="H37" s="173"/>
      <c r="I37" s="173"/>
      <c r="J37" s="173"/>
      <c r="K37" s="173"/>
      <c r="L37" s="173"/>
      <c r="M37" s="173"/>
      <c r="N37" s="173"/>
      <c r="O37" s="173"/>
      <c r="P37" s="173"/>
      <c r="Q37" s="173"/>
      <c r="R37" s="173"/>
      <c r="S37" s="173"/>
      <c r="T37" s="173"/>
      <c r="U37" s="173"/>
      <c r="V37" s="173"/>
      <c r="W37" s="173"/>
      <c r="X37" s="173"/>
      <c r="Y37" s="173"/>
      <c r="Z37" s="173"/>
      <c r="AA37" s="173"/>
      <c r="AB37" s="173"/>
      <c r="AC37" s="174"/>
      <c r="AE37" s="507"/>
      <c r="AG37" s="507"/>
      <c r="AI37" s="507"/>
      <c r="AK37" s="202"/>
    </row>
    <row r="38" spans="4:37" ht="12.75" customHeight="1" outlineLevel="2">
      <c r="D38" s="106" t="str">
        <f>'Line Items'!D1111</f>
        <v>Secondary Station Access Charges LTC - Shrewsbury</v>
      </c>
      <c r="E38" s="89"/>
      <c r="F38" s="107" t="str">
        <f t="shared" si="0"/>
        <v>£000</v>
      </c>
      <c r="G38" s="173"/>
      <c r="H38" s="173"/>
      <c r="I38" s="173"/>
      <c r="J38" s="173"/>
      <c r="K38" s="173"/>
      <c r="L38" s="173"/>
      <c r="M38" s="173"/>
      <c r="N38" s="173"/>
      <c r="O38" s="173"/>
      <c r="P38" s="173"/>
      <c r="Q38" s="173"/>
      <c r="R38" s="173"/>
      <c r="S38" s="173"/>
      <c r="T38" s="173"/>
      <c r="U38" s="173"/>
      <c r="V38" s="173"/>
      <c r="W38" s="173"/>
      <c r="X38" s="173"/>
      <c r="Y38" s="173"/>
      <c r="Z38" s="173"/>
      <c r="AA38" s="173"/>
      <c r="AB38" s="173"/>
      <c r="AC38" s="174"/>
      <c r="AE38" s="507"/>
      <c r="AG38" s="507"/>
      <c r="AI38" s="507"/>
      <c r="AK38" s="202"/>
    </row>
    <row r="39" spans="4:37" ht="12.75" customHeight="1" outlineLevel="2">
      <c r="D39" s="106" t="str">
        <f>'Line Items'!D1112</f>
        <v>Secondary Station Access Charges LTC - Solihull</v>
      </c>
      <c r="E39" s="89"/>
      <c r="F39" s="107" t="str">
        <f t="shared" si="0"/>
        <v>£000</v>
      </c>
      <c r="G39" s="173"/>
      <c r="H39" s="173"/>
      <c r="I39" s="173"/>
      <c r="J39" s="173"/>
      <c r="K39" s="173"/>
      <c r="L39" s="173"/>
      <c r="M39" s="173"/>
      <c r="N39" s="173"/>
      <c r="O39" s="173"/>
      <c r="P39" s="173"/>
      <c r="Q39" s="173"/>
      <c r="R39" s="173"/>
      <c r="S39" s="173"/>
      <c r="T39" s="173"/>
      <c r="U39" s="173"/>
      <c r="V39" s="173"/>
      <c r="W39" s="173"/>
      <c r="X39" s="173"/>
      <c r="Y39" s="173"/>
      <c r="Z39" s="173"/>
      <c r="AA39" s="173"/>
      <c r="AB39" s="173"/>
      <c r="AC39" s="174"/>
      <c r="AE39" s="507"/>
      <c r="AG39" s="507"/>
      <c r="AI39" s="507"/>
      <c r="AK39" s="202"/>
    </row>
    <row r="40" spans="4:37" ht="12.75" customHeight="1" outlineLevel="2">
      <c r="D40" s="106" t="str">
        <f>'Line Items'!D1113</f>
        <v>Secondary Station Access Charges LTC - Stafford</v>
      </c>
      <c r="E40" s="89"/>
      <c r="F40" s="107" t="str">
        <f t="shared" si="0"/>
        <v>£000</v>
      </c>
      <c r="G40" s="173"/>
      <c r="H40" s="173"/>
      <c r="I40" s="173"/>
      <c r="J40" s="173"/>
      <c r="K40" s="173"/>
      <c r="L40" s="173"/>
      <c r="M40" s="173"/>
      <c r="N40" s="173"/>
      <c r="O40" s="173"/>
      <c r="P40" s="173"/>
      <c r="Q40" s="173"/>
      <c r="R40" s="173"/>
      <c r="S40" s="173"/>
      <c r="T40" s="173"/>
      <c r="U40" s="173"/>
      <c r="V40" s="173"/>
      <c r="W40" s="173"/>
      <c r="X40" s="173"/>
      <c r="Y40" s="173"/>
      <c r="Z40" s="173"/>
      <c r="AA40" s="173"/>
      <c r="AB40" s="173"/>
      <c r="AC40" s="174"/>
      <c r="AE40" s="507"/>
      <c r="AG40" s="507"/>
      <c r="AI40" s="507"/>
      <c r="AK40" s="202"/>
    </row>
    <row r="41" spans="4:37" ht="12.75" customHeight="1" outlineLevel="2">
      <c r="D41" s="106" t="str">
        <f>'Line Items'!D1114</f>
        <v>Secondary Station Access Charges LTC - Stoke-on-Trent</v>
      </c>
      <c r="E41" s="89"/>
      <c r="F41" s="107" t="str">
        <f t="shared" si="0"/>
        <v>£000</v>
      </c>
      <c r="G41" s="173"/>
      <c r="H41" s="173"/>
      <c r="I41" s="173"/>
      <c r="J41" s="173"/>
      <c r="K41" s="173"/>
      <c r="L41" s="173"/>
      <c r="M41" s="173"/>
      <c r="N41" s="173"/>
      <c r="O41" s="173"/>
      <c r="P41" s="173"/>
      <c r="Q41" s="173"/>
      <c r="R41" s="173"/>
      <c r="S41" s="173"/>
      <c r="T41" s="173"/>
      <c r="U41" s="173"/>
      <c r="V41" s="173"/>
      <c r="W41" s="173"/>
      <c r="X41" s="173"/>
      <c r="Y41" s="173"/>
      <c r="Z41" s="173"/>
      <c r="AA41" s="173"/>
      <c r="AB41" s="173"/>
      <c r="AC41" s="174"/>
      <c r="AE41" s="507"/>
      <c r="AG41" s="507"/>
      <c r="AI41" s="507"/>
      <c r="AK41" s="202"/>
    </row>
    <row r="42" spans="4:37" ht="12.75" customHeight="1" outlineLevel="2">
      <c r="D42" s="106" t="str">
        <f>'Line Items'!D1115</f>
        <v>Secondary Station Access Charges LTC - Warwick</v>
      </c>
      <c r="E42" s="89"/>
      <c r="F42" s="107" t="str">
        <f t="shared" si="0"/>
        <v>£000</v>
      </c>
      <c r="G42" s="173"/>
      <c r="H42" s="173"/>
      <c r="I42" s="173"/>
      <c r="J42" s="173"/>
      <c r="K42" s="173"/>
      <c r="L42" s="173"/>
      <c r="M42" s="173"/>
      <c r="N42" s="173"/>
      <c r="O42" s="173"/>
      <c r="P42" s="173"/>
      <c r="Q42" s="173"/>
      <c r="R42" s="173"/>
      <c r="S42" s="173"/>
      <c r="T42" s="173"/>
      <c r="U42" s="173"/>
      <c r="V42" s="173"/>
      <c r="W42" s="173"/>
      <c r="X42" s="173"/>
      <c r="Y42" s="173"/>
      <c r="Z42" s="173"/>
      <c r="AA42" s="173"/>
      <c r="AB42" s="173"/>
      <c r="AC42" s="174"/>
      <c r="AE42" s="507"/>
      <c r="AG42" s="507"/>
      <c r="AI42" s="507"/>
      <c r="AK42" s="202"/>
    </row>
    <row r="43" spans="4:37" ht="12.75" customHeight="1" outlineLevel="2">
      <c r="D43" s="106" t="str">
        <f>'Line Items'!D1116</f>
        <v>Secondary Station Access Charges LTC - Warwick Parkway</v>
      </c>
      <c r="E43" s="89"/>
      <c r="F43" s="107" t="str">
        <f t="shared" si="0"/>
        <v>£000</v>
      </c>
      <c r="G43" s="173"/>
      <c r="H43" s="173"/>
      <c r="I43" s="173"/>
      <c r="J43" s="173"/>
      <c r="K43" s="173"/>
      <c r="L43" s="173"/>
      <c r="M43" s="173"/>
      <c r="N43" s="173"/>
      <c r="O43" s="173"/>
      <c r="P43" s="173"/>
      <c r="Q43" s="173"/>
      <c r="R43" s="173"/>
      <c r="S43" s="173"/>
      <c r="T43" s="173"/>
      <c r="U43" s="173"/>
      <c r="V43" s="173"/>
      <c r="W43" s="173"/>
      <c r="X43" s="173"/>
      <c r="Y43" s="173"/>
      <c r="Z43" s="173"/>
      <c r="AA43" s="173"/>
      <c r="AB43" s="173"/>
      <c r="AC43" s="174"/>
      <c r="AE43" s="507"/>
      <c r="AG43" s="507"/>
      <c r="AI43" s="507"/>
      <c r="AK43" s="202"/>
    </row>
    <row r="44" spans="4:37" ht="12.75" customHeight="1" outlineLevel="2">
      <c r="D44" s="106" t="str">
        <f>'Line Items'!D1117</f>
        <v>Secondary Station Access Charges LTC - Wembley Central</v>
      </c>
      <c r="E44" s="89"/>
      <c r="F44" s="107" t="str">
        <f t="shared" si="0"/>
        <v>£000</v>
      </c>
      <c r="G44" s="173"/>
      <c r="H44" s="173"/>
      <c r="I44" s="173"/>
      <c r="J44" s="173"/>
      <c r="K44" s="173"/>
      <c r="L44" s="173"/>
      <c r="M44" s="173"/>
      <c r="N44" s="173"/>
      <c r="O44" s="173"/>
      <c r="P44" s="173"/>
      <c r="Q44" s="173"/>
      <c r="R44" s="173"/>
      <c r="S44" s="173"/>
      <c r="T44" s="173"/>
      <c r="U44" s="173"/>
      <c r="V44" s="173"/>
      <c r="W44" s="173"/>
      <c r="X44" s="173"/>
      <c r="Y44" s="173"/>
      <c r="Z44" s="173"/>
      <c r="AA44" s="173"/>
      <c r="AB44" s="173"/>
      <c r="AC44" s="174"/>
      <c r="AE44" s="507"/>
      <c r="AG44" s="507"/>
      <c r="AI44" s="507"/>
      <c r="AK44" s="202"/>
    </row>
    <row r="45" spans="4:37" ht="12.75" customHeight="1" outlineLevel="2">
      <c r="D45" s="106" t="str">
        <f>'Line Items'!D1118</f>
        <v>Secondary Station Access Charges LTC - Wolverhampton</v>
      </c>
      <c r="E45" s="89"/>
      <c r="F45" s="107" t="str">
        <f t="shared" si="0"/>
        <v>£000</v>
      </c>
      <c r="G45" s="173"/>
      <c r="H45" s="173"/>
      <c r="I45" s="173"/>
      <c r="J45" s="173"/>
      <c r="K45" s="173"/>
      <c r="L45" s="173"/>
      <c r="M45" s="173"/>
      <c r="N45" s="173"/>
      <c r="O45" s="173"/>
      <c r="P45" s="173"/>
      <c r="Q45" s="173"/>
      <c r="R45" s="173"/>
      <c r="S45" s="173"/>
      <c r="T45" s="173"/>
      <c r="U45" s="173"/>
      <c r="V45" s="173"/>
      <c r="W45" s="173"/>
      <c r="X45" s="173"/>
      <c r="Y45" s="173"/>
      <c r="Z45" s="173"/>
      <c r="AA45" s="173"/>
      <c r="AB45" s="173"/>
      <c r="AC45" s="174"/>
      <c r="AE45" s="507"/>
      <c r="AG45" s="507"/>
      <c r="AI45" s="507"/>
      <c r="AK45" s="202"/>
    </row>
    <row r="46" spans="4:37" ht="12.75" customHeight="1" outlineLevel="3">
      <c r="D46" s="106" t="str">
        <f>'Line Items'!D1119</f>
        <v>[Secondary Station Access Charges LTC - Line 29]</v>
      </c>
      <c r="E46" s="89"/>
      <c r="F46" s="107" t="str">
        <f t="shared" si="0"/>
        <v>£000</v>
      </c>
      <c r="G46" s="173"/>
      <c r="H46" s="173"/>
      <c r="I46" s="173"/>
      <c r="J46" s="173"/>
      <c r="K46" s="173"/>
      <c r="L46" s="173"/>
      <c r="M46" s="173"/>
      <c r="N46" s="173"/>
      <c r="O46" s="173"/>
      <c r="P46" s="173"/>
      <c r="Q46" s="173"/>
      <c r="R46" s="173"/>
      <c r="S46" s="173"/>
      <c r="T46" s="173"/>
      <c r="U46" s="173"/>
      <c r="V46" s="173"/>
      <c r="W46" s="173"/>
      <c r="X46" s="173"/>
      <c r="Y46" s="173"/>
      <c r="Z46" s="173"/>
      <c r="AA46" s="173"/>
      <c r="AB46" s="173"/>
      <c r="AC46" s="174"/>
      <c r="AE46" s="507"/>
      <c r="AG46" s="507"/>
      <c r="AI46" s="507"/>
      <c r="AK46" s="202"/>
    </row>
    <row r="47" spans="4:37" ht="12.75" customHeight="1" outlineLevel="3">
      <c r="D47" s="106" t="str">
        <f>'Line Items'!D1120</f>
        <v>[Secondary Station Access Charges LTC - Line 30]</v>
      </c>
      <c r="E47" s="89"/>
      <c r="F47" s="107" t="str">
        <f t="shared" si="0"/>
        <v>£000</v>
      </c>
      <c r="G47" s="173"/>
      <c r="H47" s="173"/>
      <c r="I47" s="173"/>
      <c r="J47" s="173"/>
      <c r="K47" s="173"/>
      <c r="L47" s="173"/>
      <c r="M47" s="173"/>
      <c r="N47" s="173"/>
      <c r="O47" s="173"/>
      <c r="P47" s="173"/>
      <c r="Q47" s="173"/>
      <c r="R47" s="173"/>
      <c r="S47" s="173"/>
      <c r="T47" s="173"/>
      <c r="U47" s="173"/>
      <c r="V47" s="173"/>
      <c r="W47" s="173"/>
      <c r="X47" s="173"/>
      <c r="Y47" s="173"/>
      <c r="Z47" s="173"/>
      <c r="AA47" s="173"/>
      <c r="AB47" s="173"/>
      <c r="AC47" s="174"/>
      <c r="AE47" s="507"/>
      <c r="AG47" s="507"/>
      <c r="AI47" s="507"/>
      <c r="AK47" s="202"/>
    </row>
    <row r="48" spans="4:37" ht="12.75" customHeight="1" outlineLevel="3">
      <c r="D48" s="106" t="str">
        <f>'Line Items'!D1121</f>
        <v>[Secondary Station Access Charges LTC - Line 31]</v>
      </c>
      <c r="E48" s="89"/>
      <c r="F48" s="107" t="str">
        <f t="shared" si="0"/>
        <v>£000</v>
      </c>
      <c r="G48" s="173"/>
      <c r="H48" s="173"/>
      <c r="I48" s="173"/>
      <c r="J48" s="173"/>
      <c r="K48" s="173"/>
      <c r="L48" s="173"/>
      <c r="M48" s="173"/>
      <c r="N48" s="173"/>
      <c r="O48" s="173"/>
      <c r="P48" s="173"/>
      <c r="Q48" s="173"/>
      <c r="R48" s="173"/>
      <c r="S48" s="173"/>
      <c r="T48" s="173"/>
      <c r="U48" s="173"/>
      <c r="V48" s="173"/>
      <c r="W48" s="173"/>
      <c r="X48" s="173"/>
      <c r="Y48" s="173"/>
      <c r="Z48" s="173"/>
      <c r="AA48" s="173"/>
      <c r="AB48" s="173"/>
      <c r="AC48" s="174"/>
      <c r="AE48" s="507"/>
      <c r="AG48" s="507"/>
      <c r="AI48" s="507"/>
      <c r="AK48" s="202"/>
    </row>
    <row r="49" spans="4:37" ht="12.75" customHeight="1" outlineLevel="3">
      <c r="D49" s="106" t="str">
        <f>'Line Items'!D1122</f>
        <v>[Secondary Station Access Charges LTC - Line 32]</v>
      </c>
      <c r="E49" s="89"/>
      <c r="F49" s="107" t="str">
        <f t="shared" si="0"/>
        <v>£000</v>
      </c>
      <c r="G49" s="173"/>
      <c r="H49" s="173"/>
      <c r="I49" s="173"/>
      <c r="J49" s="173"/>
      <c r="K49" s="173"/>
      <c r="L49" s="173"/>
      <c r="M49" s="173"/>
      <c r="N49" s="173"/>
      <c r="O49" s="173"/>
      <c r="P49" s="173"/>
      <c r="Q49" s="173"/>
      <c r="R49" s="173"/>
      <c r="S49" s="173"/>
      <c r="T49" s="173"/>
      <c r="U49" s="173"/>
      <c r="V49" s="173"/>
      <c r="W49" s="173"/>
      <c r="X49" s="173"/>
      <c r="Y49" s="173"/>
      <c r="Z49" s="173"/>
      <c r="AA49" s="173"/>
      <c r="AB49" s="173"/>
      <c r="AC49" s="174"/>
      <c r="AE49" s="507"/>
      <c r="AG49" s="507"/>
      <c r="AI49" s="507"/>
      <c r="AK49" s="202"/>
    </row>
    <row r="50" spans="4:37" ht="12.75" customHeight="1" outlineLevel="3">
      <c r="D50" s="106" t="str">
        <f>'Line Items'!D1123</f>
        <v>[Secondary Station Access Charges LTC - Line 33]</v>
      </c>
      <c r="E50" s="89"/>
      <c r="F50" s="107" t="str">
        <f t="shared" si="0"/>
        <v>£000</v>
      </c>
      <c r="G50" s="173"/>
      <c r="H50" s="173"/>
      <c r="I50" s="173"/>
      <c r="J50" s="173"/>
      <c r="K50" s="173"/>
      <c r="L50" s="173"/>
      <c r="M50" s="173"/>
      <c r="N50" s="173"/>
      <c r="O50" s="173"/>
      <c r="P50" s="173"/>
      <c r="Q50" s="173"/>
      <c r="R50" s="173"/>
      <c r="S50" s="173"/>
      <c r="T50" s="173"/>
      <c r="U50" s="173"/>
      <c r="V50" s="173"/>
      <c r="W50" s="173"/>
      <c r="X50" s="173"/>
      <c r="Y50" s="173"/>
      <c r="Z50" s="173"/>
      <c r="AA50" s="173"/>
      <c r="AB50" s="173"/>
      <c r="AC50" s="174"/>
      <c r="AE50" s="507"/>
      <c r="AG50" s="507"/>
      <c r="AI50" s="507"/>
      <c r="AK50" s="202"/>
    </row>
    <row r="51" spans="4:37" ht="12.75" customHeight="1" outlineLevel="3">
      <c r="D51" s="106" t="str">
        <f>'Line Items'!D1124</f>
        <v>[Secondary Station Access Charges LTC - Line 34]</v>
      </c>
      <c r="E51" s="89"/>
      <c r="F51" s="107" t="str">
        <f t="shared" si="0"/>
        <v>£000</v>
      </c>
      <c r="G51" s="173"/>
      <c r="H51" s="173"/>
      <c r="I51" s="173"/>
      <c r="J51" s="173"/>
      <c r="K51" s="173"/>
      <c r="L51" s="173"/>
      <c r="M51" s="173"/>
      <c r="N51" s="173"/>
      <c r="O51" s="173"/>
      <c r="P51" s="173"/>
      <c r="Q51" s="173"/>
      <c r="R51" s="173"/>
      <c r="S51" s="173"/>
      <c r="T51" s="173"/>
      <c r="U51" s="173"/>
      <c r="V51" s="173"/>
      <c r="W51" s="173"/>
      <c r="X51" s="173"/>
      <c r="Y51" s="173"/>
      <c r="Z51" s="173"/>
      <c r="AA51" s="173"/>
      <c r="AB51" s="173"/>
      <c r="AC51" s="174"/>
      <c r="AE51" s="507"/>
      <c r="AG51" s="507"/>
      <c r="AI51" s="507"/>
      <c r="AK51" s="202"/>
    </row>
    <row r="52" spans="4:37" ht="12.75" customHeight="1" outlineLevel="3">
      <c r="D52" s="106" t="str">
        <f>'Line Items'!D1125</f>
        <v>[Secondary Station Access Charges LTC - Line 35]</v>
      </c>
      <c r="E52" s="89"/>
      <c r="F52" s="107" t="str">
        <f t="shared" si="0"/>
        <v>£000</v>
      </c>
      <c r="G52" s="173"/>
      <c r="H52" s="173"/>
      <c r="I52" s="173"/>
      <c r="J52" s="173"/>
      <c r="K52" s="173"/>
      <c r="L52" s="173"/>
      <c r="M52" s="173"/>
      <c r="N52" s="173"/>
      <c r="O52" s="173"/>
      <c r="P52" s="173"/>
      <c r="Q52" s="173"/>
      <c r="R52" s="173"/>
      <c r="S52" s="173"/>
      <c r="T52" s="173"/>
      <c r="U52" s="173"/>
      <c r="V52" s="173"/>
      <c r="W52" s="173"/>
      <c r="X52" s="173"/>
      <c r="Y52" s="173"/>
      <c r="Z52" s="173"/>
      <c r="AA52" s="173"/>
      <c r="AB52" s="173"/>
      <c r="AC52" s="174"/>
      <c r="AE52" s="507"/>
      <c r="AG52" s="507"/>
      <c r="AI52" s="507"/>
      <c r="AK52" s="202"/>
    </row>
    <row r="53" spans="4:37" ht="12.75" customHeight="1" outlineLevel="3">
      <c r="D53" s="106" t="str">
        <f>'Line Items'!D1126</f>
        <v>[Secondary Station Access Charges LTC - Line 36]</v>
      </c>
      <c r="E53" s="89"/>
      <c r="F53" s="107" t="str">
        <f t="shared" si="0"/>
        <v>£000</v>
      </c>
      <c r="G53" s="173"/>
      <c r="H53" s="173"/>
      <c r="I53" s="173"/>
      <c r="J53" s="173"/>
      <c r="K53" s="173"/>
      <c r="L53" s="173"/>
      <c r="M53" s="173"/>
      <c r="N53" s="173"/>
      <c r="O53" s="173"/>
      <c r="P53" s="173"/>
      <c r="Q53" s="173"/>
      <c r="R53" s="173"/>
      <c r="S53" s="173"/>
      <c r="T53" s="173"/>
      <c r="U53" s="173"/>
      <c r="V53" s="173"/>
      <c r="W53" s="173"/>
      <c r="X53" s="173"/>
      <c r="Y53" s="173"/>
      <c r="Z53" s="173"/>
      <c r="AA53" s="173"/>
      <c r="AB53" s="173"/>
      <c r="AC53" s="174"/>
      <c r="AE53" s="507"/>
      <c r="AG53" s="507"/>
      <c r="AI53" s="507"/>
      <c r="AK53" s="202"/>
    </row>
    <row r="54" spans="4:37" ht="12.75" customHeight="1" outlineLevel="3">
      <c r="D54" s="106" t="str">
        <f>'Line Items'!D1127</f>
        <v>[Secondary Station Access Charges LTC - Line 37]</v>
      </c>
      <c r="E54" s="89"/>
      <c r="F54" s="107" t="str">
        <f t="shared" si="0"/>
        <v>£000</v>
      </c>
      <c r="G54" s="173"/>
      <c r="H54" s="173"/>
      <c r="I54" s="173"/>
      <c r="J54" s="173"/>
      <c r="K54" s="173"/>
      <c r="L54" s="173"/>
      <c r="M54" s="173"/>
      <c r="N54" s="173"/>
      <c r="O54" s="173"/>
      <c r="P54" s="173"/>
      <c r="Q54" s="173"/>
      <c r="R54" s="173"/>
      <c r="S54" s="173"/>
      <c r="T54" s="173"/>
      <c r="U54" s="173"/>
      <c r="V54" s="173"/>
      <c r="W54" s="173"/>
      <c r="X54" s="173"/>
      <c r="Y54" s="173"/>
      <c r="Z54" s="173"/>
      <c r="AA54" s="173"/>
      <c r="AB54" s="173"/>
      <c r="AC54" s="174"/>
      <c r="AE54" s="507"/>
      <c r="AG54" s="507"/>
      <c r="AI54" s="507"/>
      <c r="AK54" s="202"/>
    </row>
    <row r="55" spans="4:37" ht="12.75" customHeight="1" outlineLevel="3">
      <c r="D55" s="106" t="str">
        <f>'Line Items'!D1128</f>
        <v>[Secondary Station Access Charges LTC - Line 38]</v>
      </c>
      <c r="E55" s="89"/>
      <c r="F55" s="107" t="str">
        <f t="shared" si="0"/>
        <v>£000</v>
      </c>
      <c r="G55" s="173"/>
      <c r="H55" s="173"/>
      <c r="I55" s="173"/>
      <c r="J55" s="173"/>
      <c r="K55" s="173"/>
      <c r="L55" s="173"/>
      <c r="M55" s="173"/>
      <c r="N55" s="173"/>
      <c r="O55" s="173"/>
      <c r="P55" s="173"/>
      <c r="Q55" s="173"/>
      <c r="R55" s="173"/>
      <c r="S55" s="173"/>
      <c r="T55" s="173"/>
      <c r="U55" s="173"/>
      <c r="V55" s="173"/>
      <c r="W55" s="173"/>
      <c r="X55" s="173"/>
      <c r="Y55" s="173"/>
      <c r="Z55" s="173"/>
      <c r="AA55" s="173"/>
      <c r="AB55" s="173"/>
      <c r="AC55" s="174"/>
      <c r="AE55" s="507"/>
      <c r="AG55" s="507"/>
      <c r="AI55" s="507"/>
      <c r="AK55" s="202"/>
    </row>
    <row r="56" spans="4:37" ht="12.75" customHeight="1" outlineLevel="3">
      <c r="D56" s="106" t="str">
        <f>'Line Items'!D1129</f>
        <v>[Secondary Station Access Charges LTC - Line 39]</v>
      </c>
      <c r="E56" s="89"/>
      <c r="F56" s="107" t="str">
        <f t="shared" si="0"/>
        <v>£000</v>
      </c>
      <c r="G56" s="173"/>
      <c r="H56" s="173"/>
      <c r="I56" s="173"/>
      <c r="J56" s="173"/>
      <c r="K56" s="173"/>
      <c r="L56" s="173"/>
      <c r="M56" s="173"/>
      <c r="N56" s="173"/>
      <c r="O56" s="173"/>
      <c r="P56" s="173"/>
      <c r="Q56" s="173"/>
      <c r="R56" s="173"/>
      <c r="S56" s="173"/>
      <c r="T56" s="173"/>
      <c r="U56" s="173"/>
      <c r="V56" s="173"/>
      <c r="W56" s="173"/>
      <c r="X56" s="173"/>
      <c r="Y56" s="173"/>
      <c r="Z56" s="173"/>
      <c r="AA56" s="173"/>
      <c r="AB56" s="173"/>
      <c r="AC56" s="174"/>
      <c r="AE56" s="507"/>
      <c r="AG56" s="507"/>
      <c r="AI56" s="507"/>
      <c r="AK56" s="202"/>
    </row>
    <row r="57" spans="4:37" ht="12.75" customHeight="1" outlineLevel="3">
      <c r="D57" s="106" t="str">
        <f>'Line Items'!D1130</f>
        <v>[Secondary Station Access Charges LTC - Line 40]</v>
      </c>
      <c r="E57" s="89"/>
      <c r="F57" s="107" t="str">
        <f t="shared" si="0"/>
        <v>£000</v>
      </c>
      <c r="G57" s="173"/>
      <c r="H57" s="173"/>
      <c r="I57" s="173"/>
      <c r="J57" s="173"/>
      <c r="K57" s="173"/>
      <c r="L57" s="173"/>
      <c r="M57" s="173"/>
      <c r="N57" s="173"/>
      <c r="O57" s="173"/>
      <c r="P57" s="173"/>
      <c r="Q57" s="173"/>
      <c r="R57" s="173"/>
      <c r="S57" s="173"/>
      <c r="T57" s="173"/>
      <c r="U57" s="173"/>
      <c r="V57" s="173"/>
      <c r="W57" s="173"/>
      <c r="X57" s="173"/>
      <c r="Y57" s="173"/>
      <c r="Z57" s="173"/>
      <c r="AA57" s="173"/>
      <c r="AB57" s="173"/>
      <c r="AC57" s="174"/>
      <c r="AE57" s="507"/>
      <c r="AG57" s="507"/>
      <c r="AI57" s="507"/>
      <c r="AK57" s="202"/>
    </row>
    <row r="58" spans="4:37" ht="12.75" customHeight="1" outlineLevel="3">
      <c r="D58" s="106" t="str">
        <f>'Line Items'!D1131</f>
        <v>[Secondary Station Access Charges LTC - Line 41]</v>
      </c>
      <c r="E58" s="89"/>
      <c r="F58" s="107" t="str">
        <f t="shared" si="0"/>
        <v>£000</v>
      </c>
      <c r="G58" s="173"/>
      <c r="H58" s="173"/>
      <c r="I58" s="173"/>
      <c r="J58" s="173"/>
      <c r="K58" s="173"/>
      <c r="L58" s="173"/>
      <c r="M58" s="173"/>
      <c r="N58" s="173"/>
      <c r="O58" s="173"/>
      <c r="P58" s="173"/>
      <c r="Q58" s="173"/>
      <c r="R58" s="173"/>
      <c r="S58" s="173"/>
      <c r="T58" s="173"/>
      <c r="U58" s="173"/>
      <c r="V58" s="173"/>
      <c r="W58" s="173"/>
      <c r="X58" s="173"/>
      <c r="Y58" s="173"/>
      <c r="Z58" s="173"/>
      <c r="AA58" s="173"/>
      <c r="AB58" s="173"/>
      <c r="AC58" s="174"/>
      <c r="AE58" s="507"/>
      <c r="AG58" s="507"/>
      <c r="AI58" s="507"/>
      <c r="AK58" s="202"/>
    </row>
    <row r="59" spans="4:37" ht="12.75" customHeight="1" outlineLevel="3">
      <c r="D59" s="106" t="str">
        <f>'Line Items'!D1132</f>
        <v>[Secondary Station Access Charges LTC - Line 42]</v>
      </c>
      <c r="E59" s="89"/>
      <c r="F59" s="107" t="str">
        <f t="shared" si="0"/>
        <v>£000</v>
      </c>
      <c r="G59" s="173"/>
      <c r="H59" s="173"/>
      <c r="I59" s="173"/>
      <c r="J59" s="173"/>
      <c r="K59" s="173"/>
      <c r="L59" s="173"/>
      <c r="M59" s="173"/>
      <c r="N59" s="173"/>
      <c r="O59" s="173"/>
      <c r="P59" s="173"/>
      <c r="Q59" s="173"/>
      <c r="R59" s="173"/>
      <c r="S59" s="173"/>
      <c r="T59" s="173"/>
      <c r="U59" s="173"/>
      <c r="V59" s="173"/>
      <c r="W59" s="173"/>
      <c r="X59" s="173"/>
      <c r="Y59" s="173"/>
      <c r="Z59" s="173"/>
      <c r="AA59" s="173"/>
      <c r="AB59" s="173"/>
      <c r="AC59" s="174"/>
      <c r="AE59" s="507"/>
      <c r="AG59" s="507"/>
      <c r="AI59" s="507"/>
      <c r="AK59" s="202"/>
    </row>
    <row r="60" spans="4:37" ht="12.75" customHeight="1" outlineLevel="3">
      <c r="D60" s="106" t="str">
        <f>'Line Items'!D1133</f>
        <v>[Secondary Station Access Charges LTC - Line 43]</v>
      </c>
      <c r="E60" s="89"/>
      <c r="F60" s="107" t="str">
        <f t="shared" si="0"/>
        <v>£000</v>
      </c>
      <c r="G60" s="173"/>
      <c r="H60" s="173"/>
      <c r="I60" s="173"/>
      <c r="J60" s="173"/>
      <c r="K60" s="173"/>
      <c r="L60" s="173"/>
      <c r="M60" s="173"/>
      <c r="N60" s="173"/>
      <c r="O60" s="173"/>
      <c r="P60" s="173"/>
      <c r="Q60" s="173"/>
      <c r="R60" s="173"/>
      <c r="S60" s="173"/>
      <c r="T60" s="173"/>
      <c r="U60" s="173"/>
      <c r="V60" s="173"/>
      <c r="W60" s="173"/>
      <c r="X60" s="173"/>
      <c r="Y60" s="173"/>
      <c r="Z60" s="173"/>
      <c r="AA60" s="173"/>
      <c r="AB60" s="173"/>
      <c r="AC60" s="174"/>
      <c r="AE60" s="507"/>
      <c r="AG60" s="507"/>
      <c r="AI60" s="507"/>
      <c r="AK60" s="202"/>
    </row>
    <row r="61" spans="4:37" ht="12.75" customHeight="1" outlineLevel="3">
      <c r="D61" s="106" t="str">
        <f>'Line Items'!D1134</f>
        <v>[Secondary Station Access Charges LTC - Line 44]</v>
      </c>
      <c r="E61" s="89"/>
      <c r="F61" s="107" t="str">
        <f t="shared" si="0"/>
        <v>£000</v>
      </c>
      <c r="G61" s="173"/>
      <c r="H61" s="173"/>
      <c r="I61" s="173"/>
      <c r="J61" s="173"/>
      <c r="K61" s="173"/>
      <c r="L61" s="173"/>
      <c r="M61" s="173"/>
      <c r="N61" s="173"/>
      <c r="O61" s="173"/>
      <c r="P61" s="173"/>
      <c r="Q61" s="173"/>
      <c r="R61" s="173"/>
      <c r="S61" s="173"/>
      <c r="T61" s="173"/>
      <c r="U61" s="173"/>
      <c r="V61" s="173"/>
      <c r="W61" s="173"/>
      <c r="X61" s="173"/>
      <c r="Y61" s="173"/>
      <c r="Z61" s="173"/>
      <c r="AA61" s="173"/>
      <c r="AB61" s="173"/>
      <c r="AC61" s="174"/>
      <c r="AE61" s="507"/>
      <c r="AG61" s="507"/>
      <c r="AI61" s="507"/>
      <c r="AK61" s="202"/>
    </row>
    <row r="62" spans="4:37" ht="12.75" customHeight="1" outlineLevel="3">
      <c r="D62" s="106" t="str">
        <f>'Line Items'!D1135</f>
        <v>[Secondary Station Access Charges LTC - Line 45]</v>
      </c>
      <c r="E62" s="89"/>
      <c r="F62" s="107" t="str">
        <f t="shared" si="0"/>
        <v>£000</v>
      </c>
      <c r="G62" s="173"/>
      <c r="H62" s="173"/>
      <c r="I62" s="173"/>
      <c r="J62" s="173"/>
      <c r="K62" s="173"/>
      <c r="L62" s="173"/>
      <c r="M62" s="173"/>
      <c r="N62" s="173"/>
      <c r="O62" s="173"/>
      <c r="P62" s="173"/>
      <c r="Q62" s="173"/>
      <c r="R62" s="173"/>
      <c r="S62" s="173"/>
      <c r="T62" s="173"/>
      <c r="U62" s="173"/>
      <c r="V62" s="173"/>
      <c r="W62" s="173"/>
      <c r="X62" s="173"/>
      <c r="Y62" s="173"/>
      <c r="Z62" s="173"/>
      <c r="AA62" s="173"/>
      <c r="AB62" s="173"/>
      <c r="AC62" s="174"/>
      <c r="AE62" s="507"/>
      <c r="AG62" s="507"/>
      <c r="AI62" s="507"/>
      <c r="AK62" s="202"/>
    </row>
    <row r="63" spans="4:37" ht="12.75" customHeight="1" outlineLevel="3">
      <c r="D63" s="106" t="str">
        <f>'Line Items'!D1136</f>
        <v>[Secondary Station Access Charges LTC - Line 46]</v>
      </c>
      <c r="E63" s="89"/>
      <c r="F63" s="107" t="str">
        <f t="shared" si="0"/>
        <v>£000</v>
      </c>
      <c r="G63" s="173"/>
      <c r="H63" s="173"/>
      <c r="I63" s="173"/>
      <c r="J63" s="173"/>
      <c r="K63" s="173"/>
      <c r="L63" s="173"/>
      <c r="M63" s="173"/>
      <c r="N63" s="173"/>
      <c r="O63" s="173"/>
      <c r="P63" s="173"/>
      <c r="Q63" s="173"/>
      <c r="R63" s="173"/>
      <c r="S63" s="173"/>
      <c r="T63" s="173"/>
      <c r="U63" s="173"/>
      <c r="V63" s="173"/>
      <c r="W63" s="173"/>
      <c r="X63" s="173"/>
      <c r="Y63" s="173"/>
      <c r="Z63" s="173"/>
      <c r="AA63" s="173"/>
      <c r="AB63" s="173"/>
      <c r="AC63" s="174"/>
      <c r="AE63" s="507"/>
      <c r="AG63" s="507"/>
      <c r="AI63" s="507"/>
      <c r="AK63" s="202"/>
    </row>
    <row r="64" spans="4:37" ht="12.75" customHeight="1" outlineLevel="3">
      <c r="D64" s="106" t="str">
        <f>'Line Items'!D1137</f>
        <v>[Secondary Station Access Charges LTC - Line 47]</v>
      </c>
      <c r="E64" s="89"/>
      <c r="F64" s="107" t="str">
        <f t="shared" si="0"/>
        <v>£000</v>
      </c>
      <c r="G64" s="173"/>
      <c r="H64" s="173"/>
      <c r="I64" s="173"/>
      <c r="J64" s="173"/>
      <c r="K64" s="173"/>
      <c r="L64" s="173"/>
      <c r="M64" s="173"/>
      <c r="N64" s="173"/>
      <c r="O64" s="173"/>
      <c r="P64" s="173"/>
      <c r="Q64" s="173"/>
      <c r="R64" s="173"/>
      <c r="S64" s="173"/>
      <c r="T64" s="173"/>
      <c r="U64" s="173"/>
      <c r="V64" s="173"/>
      <c r="W64" s="173"/>
      <c r="X64" s="173"/>
      <c r="Y64" s="173"/>
      <c r="Z64" s="173"/>
      <c r="AA64" s="173"/>
      <c r="AB64" s="173"/>
      <c r="AC64" s="174"/>
      <c r="AE64" s="507"/>
      <c r="AG64" s="507"/>
      <c r="AI64" s="507"/>
      <c r="AK64" s="202"/>
    </row>
    <row r="65" spans="4:37" ht="12.75" customHeight="1" outlineLevel="3">
      <c r="D65" s="106" t="str">
        <f>'Line Items'!D1138</f>
        <v>[Secondary Station Access Charges LTC - Line 48]</v>
      </c>
      <c r="E65" s="89"/>
      <c r="F65" s="107" t="str">
        <f t="shared" si="0"/>
        <v>£000</v>
      </c>
      <c r="G65" s="173"/>
      <c r="H65" s="173"/>
      <c r="I65" s="173"/>
      <c r="J65" s="173"/>
      <c r="K65" s="173"/>
      <c r="L65" s="173"/>
      <c r="M65" s="173"/>
      <c r="N65" s="173"/>
      <c r="O65" s="173"/>
      <c r="P65" s="173"/>
      <c r="Q65" s="173"/>
      <c r="R65" s="173"/>
      <c r="S65" s="173"/>
      <c r="T65" s="173"/>
      <c r="U65" s="173"/>
      <c r="V65" s="173"/>
      <c r="W65" s="173"/>
      <c r="X65" s="173"/>
      <c r="Y65" s="173"/>
      <c r="Z65" s="173"/>
      <c r="AA65" s="173"/>
      <c r="AB65" s="173"/>
      <c r="AC65" s="174"/>
      <c r="AE65" s="507"/>
      <c r="AG65" s="507"/>
      <c r="AI65" s="507"/>
      <c r="AK65" s="202"/>
    </row>
    <row r="66" spans="4:37" ht="12.75" customHeight="1" outlineLevel="3">
      <c r="D66" s="106" t="str">
        <f>'Line Items'!D1139</f>
        <v>[Secondary Station Access Charges LTC - Line 49]</v>
      </c>
      <c r="E66" s="89"/>
      <c r="F66" s="107" t="str">
        <f t="shared" si="0"/>
        <v>£000</v>
      </c>
      <c r="G66" s="173"/>
      <c r="H66" s="173"/>
      <c r="I66" s="173"/>
      <c r="J66" s="173"/>
      <c r="K66" s="173"/>
      <c r="L66" s="173"/>
      <c r="M66" s="173"/>
      <c r="N66" s="173"/>
      <c r="O66" s="173"/>
      <c r="P66" s="173"/>
      <c r="Q66" s="173"/>
      <c r="R66" s="173"/>
      <c r="S66" s="173"/>
      <c r="T66" s="173"/>
      <c r="U66" s="173"/>
      <c r="V66" s="173"/>
      <c r="W66" s="173"/>
      <c r="X66" s="173"/>
      <c r="Y66" s="173"/>
      <c r="Z66" s="173"/>
      <c r="AA66" s="173"/>
      <c r="AB66" s="173"/>
      <c r="AC66" s="174"/>
      <c r="AE66" s="507"/>
      <c r="AG66" s="507"/>
      <c r="AI66" s="507"/>
      <c r="AK66" s="202"/>
    </row>
    <row r="67" spans="4:37" ht="12.75" customHeight="1" outlineLevel="3">
      <c r="D67" s="106" t="str">
        <f>'Line Items'!D1140</f>
        <v>[Secondary Station Access Charges LTC - Line 50]</v>
      </c>
      <c r="E67" s="89"/>
      <c r="F67" s="107" t="str">
        <f t="shared" si="0"/>
        <v>£000</v>
      </c>
      <c r="G67" s="173"/>
      <c r="H67" s="173"/>
      <c r="I67" s="173"/>
      <c r="J67" s="173"/>
      <c r="K67" s="173"/>
      <c r="L67" s="173"/>
      <c r="M67" s="173"/>
      <c r="N67" s="173"/>
      <c r="O67" s="173"/>
      <c r="P67" s="173"/>
      <c r="Q67" s="173"/>
      <c r="R67" s="173"/>
      <c r="S67" s="173"/>
      <c r="T67" s="173"/>
      <c r="U67" s="173"/>
      <c r="V67" s="173"/>
      <c r="W67" s="173"/>
      <c r="X67" s="173"/>
      <c r="Y67" s="173"/>
      <c r="Z67" s="173"/>
      <c r="AA67" s="173"/>
      <c r="AB67" s="173"/>
      <c r="AC67" s="174"/>
      <c r="AE67" s="507"/>
      <c r="AG67" s="507"/>
      <c r="AI67" s="507"/>
      <c r="AK67" s="202"/>
    </row>
    <row r="68" spans="4:37" ht="12.75" customHeight="1" outlineLevel="3">
      <c r="D68" s="106" t="str">
        <f>'Line Items'!D1141</f>
        <v>[Secondary Station Access Charges LTC - Line 51]</v>
      </c>
      <c r="E68" s="89"/>
      <c r="F68" s="107" t="str">
        <f t="shared" si="0"/>
        <v>£000</v>
      </c>
      <c r="G68" s="173"/>
      <c r="H68" s="173"/>
      <c r="I68" s="173"/>
      <c r="J68" s="173"/>
      <c r="K68" s="173"/>
      <c r="L68" s="173"/>
      <c r="M68" s="173"/>
      <c r="N68" s="173"/>
      <c r="O68" s="173"/>
      <c r="P68" s="173"/>
      <c r="Q68" s="173"/>
      <c r="R68" s="173"/>
      <c r="S68" s="173"/>
      <c r="T68" s="173"/>
      <c r="U68" s="173"/>
      <c r="V68" s="173"/>
      <c r="W68" s="173"/>
      <c r="X68" s="173"/>
      <c r="Y68" s="173"/>
      <c r="Z68" s="173"/>
      <c r="AA68" s="173"/>
      <c r="AB68" s="173"/>
      <c r="AC68" s="174"/>
      <c r="AE68" s="507"/>
      <c r="AG68" s="507"/>
      <c r="AI68" s="507"/>
      <c r="AK68" s="202"/>
    </row>
    <row r="69" spans="4:37" ht="12.75" customHeight="1" outlineLevel="3">
      <c r="D69" s="106" t="str">
        <f>'Line Items'!D1142</f>
        <v>[Secondary Station Access Charges LTC - Line 52]</v>
      </c>
      <c r="E69" s="89"/>
      <c r="F69" s="107" t="str">
        <f t="shared" si="0"/>
        <v>£000</v>
      </c>
      <c r="G69" s="173"/>
      <c r="H69" s="173"/>
      <c r="I69" s="173"/>
      <c r="J69" s="173"/>
      <c r="K69" s="173"/>
      <c r="L69" s="173"/>
      <c r="M69" s="173"/>
      <c r="N69" s="173"/>
      <c r="O69" s="173"/>
      <c r="P69" s="173"/>
      <c r="Q69" s="173"/>
      <c r="R69" s="173"/>
      <c r="S69" s="173"/>
      <c r="T69" s="173"/>
      <c r="U69" s="173"/>
      <c r="V69" s="173"/>
      <c r="W69" s="173"/>
      <c r="X69" s="173"/>
      <c r="Y69" s="173"/>
      <c r="Z69" s="173"/>
      <c r="AA69" s="173"/>
      <c r="AB69" s="173"/>
      <c r="AC69" s="174"/>
      <c r="AE69" s="507"/>
      <c r="AG69" s="507"/>
      <c r="AI69" s="507"/>
      <c r="AK69" s="202"/>
    </row>
    <row r="70" spans="4:37" ht="12.75" customHeight="1" outlineLevel="3">
      <c r="D70" s="106" t="str">
        <f>'Line Items'!D1143</f>
        <v>[Secondary Station Access Charges LTC - Line 53]</v>
      </c>
      <c r="E70" s="89"/>
      <c r="F70" s="107" t="str">
        <f t="shared" si="0"/>
        <v>£000</v>
      </c>
      <c r="G70" s="173"/>
      <c r="H70" s="173"/>
      <c r="I70" s="173"/>
      <c r="J70" s="173"/>
      <c r="K70" s="173"/>
      <c r="L70" s="173"/>
      <c r="M70" s="173"/>
      <c r="N70" s="173"/>
      <c r="O70" s="173"/>
      <c r="P70" s="173"/>
      <c r="Q70" s="173"/>
      <c r="R70" s="173"/>
      <c r="S70" s="173"/>
      <c r="T70" s="173"/>
      <c r="U70" s="173"/>
      <c r="V70" s="173"/>
      <c r="W70" s="173"/>
      <c r="X70" s="173"/>
      <c r="Y70" s="173"/>
      <c r="Z70" s="173"/>
      <c r="AA70" s="173"/>
      <c r="AB70" s="173"/>
      <c r="AC70" s="174"/>
      <c r="AE70" s="507"/>
      <c r="AG70" s="507"/>
      <c r="AI70" s="507"/>
      <c r="AK70" s="202"/>
    </row>
    <row r="71" spans="4:37" ht="12.75" customHeight="1" outlineLevel="3">
      <c r="D71" s="106" t="str">
        <f>'Line Items'!D1144</f>
        <v>[Secondary Station Access Charges LTC - Line 54]</v>
      </c>
      <c r="E71" s="89"/>
      <c r="F71" s="107" t="str">
        <f t="shared" si="0"/>
        <v>£000</v>
      </c>
      <c r="G71" s="173"/>
      <c r="H71" s="173"/>
      <c r="I71" s="173"/>
      <c r="J71" s="173"/>
      <c r="K71" s="173"/>
      <c r="L71" s="173"/>
      <c r="M71" s="173"/>
      <c r="N71" s="173"/>
      <c r="O71" s="173"/>
      <c r="P71" s="173"/>
      <c r="Q71" s="173"/>
      <c r="R71" s="173"/>
      <c r="S71" s="173"/>
      <c r="T71" s="173"/>
      <c r="U71" s="173"/>
      <c r="V71" s="173"/>
      <c r="W71" s="173"/>
      <c r="X71" s="173"/>
      <c r="Y71" s="173"/>
      <c r="Z71" s="173"/>
      <c r="AA71" s="173"/>
      <c r="AB71" s="173"/>
      <c r="AC71" s="174"/>
      <c r="AE71" s="507"/>
      <c r="AG71" s="507"/>
      <c r="AI71" s="507"/>
      <c r="AK71" s="202"/>
    </row>
    <row r="72" spans="4:37" ht="12.75" customHeight="1" outlineLevel="3">
      <c r="D72" s="106" t="str">
        <f>'Line Items'!D1145</f>
        <v>[Secondary Station Access Charges LTC - Line 55]</v>
      </c>
      <c r="E72" s="89"/>
      <c r="F72" s="107" t="str">
        <f t="shared" si="0"/>
        <v>£000</v>
      </c>
      <c r="G72" s="173"/>
      <c r="H72" s="173"/>
      <c r="I72" s="173"/>
      <c r="J72" s="173"/>
      <c r="K72" s="173"/>
      <c r="L72" s="173"/>
      <c r="M72" s="173"/>
      <c r="N72" s="173"/>
      <c r="O72" s="173"/>
      <c r="P72" s="173"/>
      <c r="Q72" s="173"/>
      <c r="R72" s="173"/>
      <c r="S72" s="173"/>
      <c r="T72" s="173"/>
      <c r="U72" s="173"/>
      <c r="V72" s="173"/>
      <c r="W72" s="173"/>
      <c r="X72" s="173"/>
      <c r="Y72" s="173"/>
      <c r="Z72" s="173"/>
      <c r="AA72" s="173"/>
      <c r="AB72" s="173"/>
      <c r="AC72" s="174"/>
      <c r="AE72" s="507"/>
      <c r="AG72" s="507"/>
      <c r="AI72" s="507"/>
      <c r="AK72" s="202"/>
    </row>
    <row r="73" spans="4:37" ht="12.75" customHeight="1" outlineLevel="3">
      <c r="D73" s="106" t="str">
        <f>'Line Items'!D1146</f>
        <v>[Secondary Station Access Charges LTC - Line 56]</v>
      </c>
      <c r="E73" s="89"/>
      <c r="F73" s="107" t="str">
        <f t="shared" si="0"/>
        <v>£000</v>
      </c>
      <c r="G73" s="173"/>
      <c r="H73" s="173"/>
      <c r="I73" s="173"/>
      <c r="J73" s="173"/>
      <c r="K73" s="173"/>
      <c r="L73" s="173"/>
      <c r="M73" s="173"/>
      <c r="N73" s="173"/>
      <c r="O73" s="173"/>
      <c r="P73" s="173"/>
      <c r="Q73" s="173"/>
      <c r="R73" s="173"/>
      <c r="S73" s="173"/>
      <c r="T73" s="173"/>
      <c r="U73" s="173"/>
      <c r="V73" s="173"/>
      <c r="W73" s="173"/>
      <c r="X73" s="173"/>
      <c r="Y73" s="173"/>
      <c r="Z73" s="173"/>
      <c r="AA73" s="173"/>
      <c r="AB73" s="173"/>
      <c r="AC73" s="174"/>
      <c r="AE73" s="507"/>
      <c r="AG73" s="507"/>
      <c r="AI73" s="507"/>
      <c r="AK73" s="202"/>
    </row>
    <row r="74" spans="4:37" ht="12.75" customHeight="1" outlineLevel="3">
      <c r="D74" s="106" t="str">
        <f>'Line Items'!D1147</f>
        <v>[Secondary Station Access Charges LTC - Line 57]</v>
      </c>
      <c r="E74" s="89"/>
      <c r="F74" s="107" t="str">
        <f t="shared" si="0"/>
        <v>£000</v>
      </c>
      <c r="G74" s="173"/>
      <c r="H74" s="173"/>
      <c r="I74" s="173"/>
      <c r="J74" s="173"/>
      <c r="K74" s="173"/>
      <c r="L74" s="173"/>
      <c r="M74" s="173"/>
      <c r="N74" s="173"/>
      <c r="O74" s="173"/>
      <c r="P74" s="173"/>
      <c r="Q74" s="173"/>
      <c r="R74" s="173"/>
      <c r="S74" s="173"/>
      <c r="T74" s="173"/>
      <c r="U74" s="173"/>
      <c r="V74" s="173"/>
      <c r="W74" s="173"/>
      <c r="X74" s="173"/>
      <c r="Y74" s="173"/>
      <c r="Z74" s="173"/>
      <c r="AA74" s="173"/>
      <c r="AB74" s="173"/>
      <c r="AC74" s="174"/>
      <c r="AE74" s="507"/>
      <c r="AG74" s="507"/>
      <c r="AI74" s="507"/>
      <c r="AK74" s="202"/>
    </row>
    <row r="75" spans="4:37" ht="12.75" customHeight="1" outlineLevel="3">
      <c r="D75" s="106" t="str">
        <f>'Line Items'!D1148</f>
        <v>[Secondary Station Access Charges LTC - Line 58]</v>
      </c>
      <c r="E75" s="89"/>
      <c r="F75" s="107" t="str">
        <f t="shared" si="0"/>
        <v>£000</v>
      </c>
      <c r="G75" s="173"/>
      <c r="H75" s="173"/>
      <c r="I75" s="173"/>
      <c r="J75" s="173"/>
      <c r="K75" s="173"/>
      <c r="L75" s="173"/>
      <c r="M75" s="173"/>
      <c r="N75" s="173"/>
      <c r="O75" s="173"/>
      <c r="P75" s="173"/>
      <c r="Q75" s="173"/>
      <c r="R75" s="173"/>
      <c r="S75" s="173"/>
      <c r="T75" s="173"/>
      <c r="U75" s="173"/>
      <c r="V75" s="173"/>
      <c r="W75" s="173"/>
      <c r="X75" s="173"/>
      <c r="Y75" s="173"/>
      <c r="Z75" s="173"/>
      <c r="AA75" s="173"/>
      <c r="AB75" s="173"/>
      <c r="AC75" s="174"/>
      <c r="AE75" s="507"/>
      <c r="AG75" s="507"/>
      <c r="AI75" s="507"/>
      <c r="AK75" s="202"/>
    </row>
    <row r="76" spans="4:37" ht="12.75" customHeight="1" outlineLevel="3">
      <c r="D76" s="106" t="str">
        <f>'Line Items'!D1149</f>
        <v>[Secondary Station Access Charges LTC - Line 59]</v>
      </c>
      <c r="E76" s="89"/>
      <c r="F76" s="107" t="str">
        <f t="shared" si="0"/>
        <v>£000</v>
      </c>
      <c r="G76" s="173"/>
      <c r="H76" s="173"/>
      <c r="I76" s="173"/>
      <c r="J76" s="173"/>
      <c r="K76" s="173"/>
      <c r="L76" s="173"/>
      <c r="M76" s="173"/>
      <c r="N76" s="173"/>
      <c r="O76" s="173"/>
      <c r="P76" s="173"/>
      <c r="Q76" s="173"/>
      <c r="R76" s="173"/>
      <c r="S76" s="173"/>
      <c r="T76" s="173"/>
      <c r="U76" s="173"/>
      <c r="V76" s="173"/>
      <c r="W76" s="173"/>
      <c r="X76" s="173"/>
      <c r="Y76" s="173"/>
      <c r="Z76" s="173"/>
      <c r="AA76" s="173"/>
      <c r="AB76" s="173"/>
      <c r="AC76" s="174"/>
      <c r="AE76" s="507"/>
      <c r="AG76" s="507"/>
      <c r="AI76" s="507"/>
      <c r="AK76" s="202"/>
    </row>
    <row r="77" spans="4:37" ht="12.75" customHeight="1" outlineLevel="3">
      <c r="D77" s="106" t="str">
        <f>'Line Items'!D1150</f>
        <v>[Secondary Station Access Charges LTC - Line 60]</v>
      </c>
      <c r="E77" s="89"/>
      <c r="F77" s="107" t="str">
        <f t="shared" si="0"/>
        <v>£000</v>
      </c>
      <c r="G77" s="173"/>
      <c r="H77" s="173"/>
      <c r="I77" s="173"/>
      <c r="J77" s="173"/>
      <c r="K77" s="173"/>
      <c r="L77" s="173"/>
      <c r="M77" s="173"/>
      <c r="N77" s="173"/>
      <c r="O77" s="173"/>
      <c r="P77" s="173"/>
      <c r="Q77" s="173"/>
      <c r="R77" s="173"/>
      <c r="S77" s="173"/>
      <c r="T77" s="173"/>
      <c r="U77" s="173"/>
      <c r="V77" s="173"/>
      <c r="W77" s="173"/>
      <c r="X77" s="173"/>
      <c r="Y77" s="173"/>
      <c r="Z77" s="173"/>
      <c r="AA77" s="173"/>
      <c r="AB77" s="173"/>
      <c r="AC77" s="174"/>
      <c r="AE77" s="507"/>
      <c r="AG77" s="507"/>
      <c r="AI77" s="507"/>
      <c r="AK77" s="202"/>
    </row>
    <row r="78" spans="4:37" ht="12.75" customHeight="1" outlineLevel="3">
      <c r="D78" s="106" t="str">
        <f>'Line Items'!D1151</f>
        <v>[Secondary Station Access Charges LTC - Line 61]</v>
      </c>
      <c r="E78" s="89"/>
      <c r="F78" s="107" t="str">
        <f t="shared" si="0"/>
        <v>£000</v>
      </c>
      <c r="G78" s="173"/>
      <c r="H78" s="173"/>
      <c r="I78" s="173"/>
      <c r="J78" s="173"/>
      <c r="K78" s="173"/>
      <c r="L78" s="173"/>
      <c r="M78" s="173"/>
      <c r="N78" s="173"/>
      <c r="O78" s="173"/>
      <c r="P78" s="173"/>
      <c r="Q78" s="173"/>
      <c r="R78" s="173"/>
      <c r="S78" s="173"/>
      <c r="T78" s="173"/>
      <c r="U78" s="173"/>
      <c r="V78" s="173"/>
      <c r="W78" s="173"/>
      <c r="X78" s="173"/>
      <c r="Y78" s="173"/>
      <c r="Z78" s="173"/>
      <c r="AA78" s="173"/>
      <c r="AB78" s="173"/>
      <c r="AC78" s="174"/>
      <c r="AE78" s="507"/>
      <c r="AG78" s="507"/>
      <c r="AI78" s="507"/>
      <c r="AK78" s="202"/>
    </row>
    <row r="79" spans="4:37" ht="12.75" customHeight="1" outlineLevel="3">
      <c r="D79" s="106" t="str">
        <f>'Line Items'!D1152</f>
        <v>[Secondary Station Access Charges LTC - Line 62]</v>
      </c>
      <c r="E79" s="89"/>
      <c r="F79" s="107" t="str">
        <f t="shared" si="0"/>
        <v>£000</v>
      </c>
      <c r="G79" s="173"/>
      <c r="H79" s="173"/>
      <c r="I79" s="173"/>
      <c r="J79" s="173"/>
      <c r="K79" s="173"/>
      <c r="L79" s="173"/>
      <c r="M79" s="173"/>
      <c r="N79" s="173"/>
      <c r="O79" s="173"/>
      <c r="P79" s="173"/>
      <c r="Q79" s="173"/>
      <c r="R79" s="173"/>
      <c r="S79" s="173"/>
      <c r="T79" s="173"/>
      <c r="U79" s="173"/>
      <c r="V79" s="173"/>
      <c r="W79" s="173"/>
      <c r="X79" s="173"/>
      <c r="Y79" s="173"/>
      <c r="Z79" s="173"/>
      <c r="AA79" s="173"/>
      <c r="AB79" s="173"/>
      <c r="AC79" s="174"/>
      <c r="AE79" s="507"/>
      <c r="AG79" s="507"/>
      <c r="AI79" s="507"/>
      <c r="AK79" s="202"/>
    </row>
    <row r="80" spans="4:37" ht="12.75" customHeight="1" outlineLevel="3">
      <c r="D80" s="106" t="str">
        <f>'Line Items'!D1153</f>
        <v>[Secondary Station Access Charges LTC - Line 63]</v>
      </c>
      <c r="E80" s="89"/>
      <c r="F80" s="107" t="str">
        <f t="shared" si="0"/>
        <v>£000</v>
      </c>
      <c r="G80" s="173"/>
      <c r="H80" s="173"/>
      <c r="I80" s="173"/>
      <c r="J80" s="173"/>
      <c r="K80" s="173"/>
      <c r="L80" s="173"/>
      <c r="M80" s="173"/>
      <c r="N80" s="173"/>
      <c r="O80" s="173"/>
      <c r="P80" s="173"/>
      <c r="Q80" s="173"/>
      <c r="R80" s="173"/>
      <c r="S80" s="173"/>
      <c r="T80" s="173"/>
      <c r="U80" s="173"/>
      <c r="V80" s="173"/>
      <c r="W80" s="173"/>
      <c r="X80" s="173"/>
      <c r="Y80" s="173"/>
      <c r="Z80" s="173"/>
      <c r="AA80" s="173"/>
      <c r="AB80" s="173"/>
      <c r="AC80" s="174"/>
      <c r="AE80" s="507"/>
      <c r="AG80" s="507"/>
      <c r="AI80" s="507"/>
      <c r="AK80" s="202"/>
    </row>
    <row r="81" spans="4:37" ht="12.75" customHeight="1" outlineLevel="3">
      <c r="D81" s="106" t="str">
        <f>'Line Items'!D1154</f>
        <v>[Secondary Station Access Charges LTC - Line 64]</v>
      </c>
      <c r="E81" s="89"/>
      <c r="F81" s="107" t="str">
        <f t="shared" si="0"/>
        <v>£000</v>
      </c>
      <c r="G81" s="173"/>
      <c r="H81" s="173"/>
      <c r="I81" s="173"/>
      <c r="J81" s="173"/>
      <c r="K81" s="173"/>
      <c r="L81" s="173"/>
      <c r="M81" s="173"/>
      <c r="N81" s="173"/>
      <c r="O81" s="173"/>
      <c r="P81" s="173"/>
      <c r="Q81" s="173"/>
      <c r="R81" s="173"/>
      <c r="S81" s="173"/>
      <c r="T81" s="173"/>
      <c r="U81" s="173"/>
      <c r="V81" s="173"/>
      <c r="W81" s="173"/>
      <c r="X81" s="173"/>
      <c r="Y81" s="173"/>
      <c r="Z81" s="173"/>
      <c r="AA81" s="173"/>
      <c r="AB81" s="173"/>
      <c r="AC81" s="174"/>
      <c r="AE81" s="507"/>
      <c r="AG81" s="507"/>
      <c r="AI81" s="507"/>
      <c r="AK81" s="202"/>
    </row>
    <row r="82" spans="4:37" ht="12.75" customHeight="1" outlineLevel="3">
      <c r="D82" s="106" t="str">
        <f>'Line Items'!D1155</f>
        <v>[Secondary Station Access Charges LTC - Line 65]</v>
      </c>
      <c r="E82" s="89"/>
      <c r="F82" s="107" t="str">
        <f t="shared" si="0"/>
        <v>£000</v>
      </c>
      <c r="G82" s="173"/>
      <c r="H82" s="173"/>
      <c r="I82" s="173"/>
      <c r="J82" s="173"/>
      <c r="K82" s="173"/>
      <c r="L82" s="173"/>
      <c r="M82" s="173"/>
      <c r="N82" s="173"/>
      <c r="O82" s="173"/>
      <c r="P82" s="173"/>
      <c r="Q82" s="173"/>
      <c r="R82" s="173"/>
      <c r="S82" s="173"/>
      <c r="T82" s="173"/>
      <c r="U82" s="173"/>
      <c r="V82" s="173"/>
      <c r="W82" s="173"/>
      <c r="X82" s="173"/>
      <c r="Y82" s="173"/>
      <c r="Z82" s="173"/>
      <c r="AA82" s="173"/>
      <c r="AB82" s="173"/>
      <c r="AC82" s="174"/>
      <c r="AE82" s="507"/>
      <c r="AG82" s="507"/>
      <c r="AI82" s="507"/>
      <c r="AK82" s="202"/>
    </row>
    <row r="83" spans="4:37" ht="12.75" customHeight="1" outlineLevel="3">
      <c r="D83" s="106" t="str">
        <f>'Line Items'!D1156</f>
        <v>[Secondary Station Access Charges LTC - Line 66]</v>
      </c>
      <c r="E83" s="89"/>
      <c r="F83" s="107" t="str">
        <f t="shared" si="0"/>
        <v>£000</v>
      </c>
      <c r="G83" s="173"/>
      <c r="H83" s="173"/>
      <c r="I83" s="173"/>
      <c r="J83" s="173"/>
      <c r="K83" s="173"/>
      <c r="L83" s="173"/>
      <c r="M83" s="173"/>
      <c r="N83" s="173"/>
      <c r="O83" s="173"/>
      <c r="P83" s="173"/>
      <c r="Q83" s="173"/>
      <c r="R83" s="173"/>
      <c r="S83" s="173"/>
      <c r="T83" s="173"/>
      <c r="U83" s="173"/>
      <c r="V83" s="173"/>
      <c r="W83" s="173"/>
      <c r="X83" s="173"/>
      <c r="Y83" s="173"/>
      <c r="Z83" s="173"/>
      <c r="AA83" s="173"/>
      <c r="AB83" s="173"/>
      <c r="AC83" s="174"/>
      <c r="AE83" s="507"/>
      <c r="AG83" s="507"/>
      <c r="AI83" s="507"/>
      <c r="AK83" s="202"/>
    </row>
    <row r="84" spans="4:37" ht="12.75" customHeight="1" outlineLevel="3">
      <c r="D84" s="106" t="str">
        <f>'Line Items'!D1157</f>
        <v>[Secondary Station Access Charges LTC - Line 67]</v>
      </c>
      <c r="E84" s="89"/>
      <c r="F84" s="107" t="str">
        <f t="shared" ref="F84:F147" si="1">F83</f>
        <v>£000</v>
      </c>
      <c r="G84" s="173"/>
      <c r="H84" s="173"/>
      <c r="I84" s="173"/>
      <c r="J84" s="173"/>
      <c r="K84" s="173"/>
      <c r="L84" s="173"/>
      <c r="M84" s="173"/>
      <c r="N84" s="173"/>
      <c r="O84" s="173"/>
      <c r="P84" s="173"/>
      <c r="Q84" s="173"/>
      <c r="R84" s="173"/>
      <c r="S84" s="173"/>
      <c r="T84" s="173"/>
      <c r="U84" s="173"/>
      <c r="V84" s="173"/>
      <c r="W84" s="173"/>
      <c r="X84" s="173"/>
      <c r="Y84" s="173"/>
      <c r="Z84" s="173"/>
      <c r="AA84" s="173"/>
      <c r="AB84" s="173"/>
      <c r="AC84" s="174"/>
      <c r="AE84" s="507"/>
      <c r="AG84" s="507"/>
      <c r="AI84" s="507"/>
      <c r="AK84" s="202"/>
    </row>
    <row r="85" spans="4:37" ht="12.75" customHeight="1" outlineLevel="3">
      <c r="D85" s="106" t="str">
        <f>'Line Items'!D1158</f>
        <v>[Secondary Station Access Charges LTC - Line 68]</v>
      </c>
      <c r="E85" s="89"/>
      <c r="F85" s="107" t="str">
        <f t="shared" si="1"/>
        <v>£000</v>
      </c>
      <c r="G85" s="173"/>
      <c r="H85" s="173"/>
      <c r="I85" s="173"/>
      <c r="J85" s="173"/>
      <c r="K85" s="173"/>
      <c r="L85" s="173"/>
      <c r="M85" s="173"/>
      <c r="N85" s="173"/>
      <c r="O85" s="173"/>
      <c r="P85" s="173"/>
      <c r="Q85" s="173"/>
      <c r="R85" s="173"/>
      <c r="S85" s="173"/>
      <c r="T85" s="173"/>
      <c r="U85" s="173"/>
      <c r="V85" s="173"/>
      <c r="W85" s="173"/>
      <c r="X85" s="173"/>
      <c r="Y85" s="173"/>
      <c r="Z85" s="173"/>
      <c r="AA85" s="173"/>
      <c r="AB85" s="173"/>
      <c r="AC85" s="174"/>
      <c r="AE85" s="507"/>
      <c r="AG85" s="507"/>
      <c r="AI85" s="507"/>
      <c r="AK85" s="202"/>
    </row>
    <row r="86" spans="4:37" ht="12.75" customHeight="1" outlineLevel="3">
      <c r="D86" s="106" t="str">
        <f>'Line Items'!D1159</f>
        <v>[Secondary Station Access Charges LTC - Line 69]</v>
      </c>
      <c r="E86" s="89"/>
      <c r="F86" s="107" t="str">
        <f t="shared" si="1"/>
        <v>£000</v>
      </c>
      <c r="G86" s="173"/>
      <c r="H86" s="173"/>
      <c r="I86" s="173"/>
      <c r="J86" s="173"/>
      <c r="K86" s="173"/>
      <c r="L86" s="173"/>
      <c r="M86" s="173"/>
      <c r="N86" s="173"/>
      <c r="O86" s="173"/>
      <c r="P86" s="173"/>
      <c r="Q86" s="173"/>
      <c r="R86" s="173"/>
      <c r="S86" s="173"/>
      <c r="T86" s="173"/>
      <c r="U86" s="173"/>
      <c r="V86" s="173"/>
      <c r="W86" s="173"/>
      <c r="X86" s="173"/>
      <c r="Y86" s="173"/>
      <c r="Z86" s="173"/>
      <c r="AA86" s="173"/>
      <c r="AB86" s="173"/>
      <c r="AC86" s="174"/>
      <c r="AE86" s="507"/>
      <c r="AG86" s="507"/>
      <c r="AI86" s="507"/>
      <c r="AK86" s="202"/>
    </row>
    <row r="87" spans="4:37" ht="12.75" customHeight="1" outlineLevel="3">
      <c r="D87" s="106" t="str">
        <f>'Line Items'!D1160</f>
        <v>[Secondary Station Access Charges LTC - Line 70]</v>
      </c>
      <c r="E87" s="89"/>
      <c r="F87" s="107" t="str">
        <f t="shared" si="1"/>
        <v>£000</v>
      </c>
      <c r="G87" s="173"/>
      <c r="H87" s="173"/>
      <c r="I87" s="173"/>
      <c r="J87" s="173"/>
      <c r="K87" s="173"/>
      <c r="L87" s="173"/>
      <c r="M87" s="173"/>
      <c r="N87" s="173"/>
      <c r="O87" s="173"/>
      <c r="P87" s="173"/>
      <c r="Q87" s="173"/>
      <c r="R87" s="173"/>
      <c r="S87" s="173"/>
      <c r="T87" s="173"/>
      <c r="U87" s="173"/>
      <c r="V87" s="173"/>
      <c r="W87" s="173"/>
      <c r="X87" s="173"/>
      <c r="Y87" s="173"/>
      <c r="Z87" s="173"/>
      <c r="AA87" s="173"/>
      <c r="AB87" s="173"/>
      <c r="AC87" s="174"/>
      <c r="AE87" s="507"/>
      <c r="AG87" s="507"/>
      <c r="AI87" s="507"/>
      <c r="AK87" s="202"/>
    </row>
    <row r="88" spans="4:37" ht="12.75" customHeight="1" outlineLevel="3">
      <c r="D88" s="106" t="str">
        <f>'Line Items'!D1161</f>
        <v>[Secondary Station Access Charges LTC - Line 71]</v>
      </c>
      <c r="E88" s="89"/>
      <c r="F88" s="107" t="str">
        <f t="shared" si="1"/>
        <v>£000</v>
      </c>
      <c r="G88" s="173"/>
      <c r="H88" s="173"/>
      <c r="I88" s="173"/>
      <c r="J88" s="173"/>
      <c r="K88" s="173"/>
      <c r="L88" s="173"/>
      <c r="M88" s="173"/>
      <c r="N88" s="173"/>
      <c r="O88" s="173"/>
      <c r="P88" s="173"/>
      <c r="Q88" s="173"/>
      <c r="R88" s="173"/>
      <c r="S88" s="173"/>
      <c r="T88" s="173"/>
      <c r="U88" s="173"/>
      <c r="V88" s="173"/>
      <c r="W88" s="173"/>
      <c r="X88" s="173"/>
      <c r="Y88" s="173"/>
      <c r="Z88" s="173"/>
      <c r="AA88" s="173"/>
      <c r="AB88" s="173"/>
      <c r="AC88" s="174"/>
      <c r="AE88" s="507"/>
      <c r="AG88" s="507"/>
      <c r="AI88" s="507"/>
      <c r="AK88" s="202"/>
    </row>
    <row r="89" spans="4:37" ht="12.75" customHeight="1" outlineLevel="3">
      <c r="D89" s="106" t="str">
        <f>'Line Items'!D1162</f>
        <v>[Secondary Station Access Charges LTC - Line 72]</v>
      </c>
      <c r="E89" s="89"/>
      <c r="F89" s="107" t="str">
        <f t="shared" si="1"/>
        <v>£000</v>
      </c>
      <c r="G89" s="173"/>
      <c r="H89" s="173"/>
      <c r="I89" s="173"/>
      <c r="J89" s="173"/>
      <c r="K89" s="173"/>
      <c r="L89" s="173"/>
      <c r="M89" s="173"/>
      <c r="N89" s="173"/>
      <c r="O89" s="173"/>
      <c r="P89" s="173"/>
      <c r="Q89" s="173"/>
      <c r="R89" s="173"/>
      <c r="S89" s="173"/>
      <c r="T89" s="173"/>
      <c r="U89" s="173"/>
      <c r="V89" s="173"/>
      <c r="W89" s="173"/>
      <c r="X89" s="173"/>
      <c r="Y89" s="173"/>
      <c r="Z89" s="173"/>
      <c r="AA89" s="173"/>
      <c r="AB89" s="173"/>
      <c r="AC89" s="174"/>
      <c r="AE89" s="507"/>
      <c r="AG89" s="507"/>
      <c r="AI89" s="507"/>
      <c r="AK89" s="202"/>
    </row>
    <row r="90" spans="4:37" ht="12.75" customHeight="1" outlineLevel="3">
      <c r="D90" s="106" t="str">
        <f>'Line Items'!D1163</f>
        <v>[Secondary Station Access Charges LTC - Line 73]</v>
      </c>
      <c r="E90" s="89"/>
      <c r="F90" s="107" t="str">
        <f t="shared" si="1"/>
        <v>£000</v>
      </c>
      <c r="G90" s="173"/>
      <c r="H90" s="173"/>
      <c r="I90" s="173"/>
      <c r="J90" s="173"/>
      <c r="K90" s="173"/>
      <c r="L90" s="173"/>
      <c r="M90" s="173"/>
      <c r="N90" s="173"/>
      <c r="O90" s="173"/>
      <c r="P90" s="173"/>
      <c r="Q90" s="173"/>
      <c r="R90" s="173"/>
      <c r="S90" s="173"/>
      <c r="T90" s="173"/>
      <c r="U90" s="173"/>
      <c r="V90" s="173"/>
      <c r="W90" s="173"/>
      <c r="X90" s="173"/>
      <c r="Y90" s="173"/>
      <c r="Z90" s="173"/>
      <c r="AA90" s="173"/>
      <c r="AB90" s="173"/>
      <c r="AC90" s="174"/>
      <c r="AE90" s="507"/>
      <c r="AG90" s="507"/>
      <c r="AI90" s="507"/>
      <c r="AK90" s="202"/>
    </row>
    <row r="91" spans="4:37" ht="12.75" customHeight="1" outlineLevel="3">
      <c r="D91" s="106" t="str">
        <f>'Line Items'!D1164</f>
        <v>[Secondary Station Access Charges LTC - Line 74]</v>
      </c>
      <c r="E91" s="89"/>
      <c r="F91" s="107" t="str">
        <f t="shared" si="1"/>
        <v>£000</v>
      </c>
      <c r="G91" s="173"/>
      <c r="H91" s="173"/>
      <c r="I91" s="173"/>
      <c r="J91" s="173"/>
      <c r="K91" s="173"/>
      <c r="L91" s="173"/>
      <c r="M91" s="173"/>
      <c r="N91" s="173"/>
      <c r="O91" s="173"/>
      <c r="P91" s="173"/>
      <c r="Q91" s="173"/>
      <c r="R91" s="173"/>
      <c r="S91" s="173"/>
      <c r="T91" s="173"/>
      <c r="U91" s="173"/>
      <c r="V91" s="173"/>
      <c r="W91" s="173"/>
      <c r="X91" s="173"/>
      <c r="Y91" s="173"/>
      <c r="Z91" s="173"/>
      <c r="AA91" s="173"/>
      <c r="AB91" s="173"/>
      <c r="AC91" s="174"/>
      <c r="AE91" s="507"/>
      <c r="AG91" s="507"/>
      <c r="AI91" s="507"/>
      <c r="AK91" s="202"/>
    </row>
    <row r="92" spans="4:37" ht="12.75" customHeight="1" outlineLevel="3">
      <c r="D92" s="106" t="str">
        <f>'Line Items'!D1165</f>
        <v>[Secondary Station Access Charges LTC - Line 75]</v>
      </c>
      <c r="E92" s="89"/>
      <c r="F92" s="107" t="str">
        <f t="shared" si="1"/>
        <v>£000</v>
      </c>
      <c r="G92" s="173"/>
      <c r="H92" s="173"/>
      <c r="I92" s="173"/>
      <c r="J92" s="173"/>
      <c r="K92" s="173"/>
      <c r="L92" s="173"/>
      <c r="M92" s="173"/>
      <c r="N92" s="173"/>
      <c r="O92" s="173"/>
      <c r="P92" s="173"/>
      <c r="Q92" s="173"/>
      <c r="R92" s="173"/>
      <c r="S92" s="173"/>
      <c r="T92" s="173"/>
      <c r="U92" s="173"/>
      <c r="V92" s="173"/>
      <c r="W92" s="173"/>
      <c r="X92" s="173"/>
      <c r="Y92" s="173"/>
      <c r="Z92" s="173"/>
      <c r="AA92" s="173"/>
      <c r="AB92" s="173"/>
      <c r="AC92" s="174"/>
      <c r="AE92" s="507"/>
      <c r="AG92" s="507"/>
      <c r="AI92" s="507"/>
      <c r="AK92" s="202"/>
    </row>
    <row r="93" spans="4:37" ht="12.75" customHeight="1" outlineLevel="3">
      <c r="D93" s="106" t="str">
        <f>'Line Items'!D1166</f>
        <v>[Secondary Station Access Charges LTC - Line 76]</v>
      </c>
      <c r="E93" s="89"/>
      <c r="F93" s="107" t="str">
        <f t="shared" si="1"/>
        <v>£000</v>
      </c>
      <c r="G93" s="173"/>
      <c r="H93" s="173"/>
      <c r="I93" s="173"/>
      <c r="J93" s="173"/>
      <c r="K93" s="173"/>
      <c r="L93" s="173"/>
      <c r="M93" s="173"/>
      <c r="N93" s="173"/>
      <c r="O93" s="173"/>
      <c r="P93" s="173"/>
      <c r="Q93" s="173"/>
      <c r="R93" s="173"/>
      <c r="S93" s="173"/>
      <c r="T93" s="173"/>
      <c r="U93" s="173"/>
      <c r="V93" s="173"/>
      <c r="W93" s="173"/>
      <c r="X93" s="173"/>
      <c r="Y93" s="173"/>
      <c r="Z93" s="173"/>
      <c r="AA93" s="173"/>
      <c r="AB93" s="173"/>
      <c r="AC93" s="174"/>
      <c r="AE93" s="507"/>
      <c r="AG93" s="507"/>
      <c r="AI93" s="507"/>
      <c r="AK93" s="202"/>
    </row>
    <row r="94" spans="4:37" ht="12.75" customHeight="1" outlineLevel="3">
      <c r="D94" s="106" t="str">
        <f>'Line Items'!D1167</f>
        <v>[Secondary Station Access Charges LTC - Line 77]</v>
      </c>
      <c r="E94" s="89"/>
      <c r="F94" s="107" t="str">
        <f t="shared" si="1"/>
        <v>£000</v>
      </c>
      <c r="G94" s="173"/>
      <c r="H94" s="173"/>
      <c r="I94" s="173"/>
      <c r="J94" s="173"/>
      <c r="K94" s="173"/>
      <c r="L94" s="173"/>
      <c r="M94" s="173"/>
      <c r="N94" s="173"/>
      <c r="O94" s="173"/>
      <c r="P94" s="173"/>
      <c r="Q94" s="173"/>
      <c r="R94" s="173"/>
      <c r="S94" s="173"/>
      <c r="T94" s="173"/>
      <c r="U94" s="173"/>
      <c r="V94" s="173"/>
      <c r="W94" s="173"/>
      <c r="X94" s="173"/>
      <c r="Y94" s="173"/>
      <c r="Z94" s="173"/>
      <c r="AA94" s="173"/>
      <c r="AB94" s="173"/>
      <c r="AC94" s="174"/>
      <c r="AE94" s="507"/>
      <c r="AG94" s="507"/>
      <c r="AI94" s="507"/>
      <c r="AK94" s="202"/>
    </row>
    <row r="95" spans="4:37" ht="12.75" customHeight="1" outlineLevel="3">
      <c r="D95" s="106" t="str">
        <f>'Line Items'!D1168</f>
        <v>[Secondary Station Access Charges LTC - Line 78]</v>
      </c>
      <c r="E95" s="89"/>
      <c r="F95" s="107" t="str">
        <f t="shared" si="1"/>
        <v>£000</v>
      </c>
      <c r="G95" s="173"/>
      <c r="H95" s="173"/>
      <c r="I95" s="173"/>
      <c r="J95" s="173"/>
      <c r="K95" s="173"/>
      <c r="L95" s="173"/>
      <c r="M95" s="173"/>
      <c r="N95" s="173"/>
      <c r="O95" s="173"/>
      <c r="P95" s="173"/>
      <c r="Q95" s="173"/>
      <c r="R95" s="173"/>
      <c r="S95" s="173"/>
      <c r="T95" s="173"/>
      <c r="U95" s="173"/>
      <c r="V95" s="173"/>
      <c r="W95" s="173"/>
      <c r="X95" s="173"/>
      <c r="Y95" s="173"/>
      <c r="Z95" s="173"/>
      <c r="AA95" s="173"/>
      <c r="AB95" s="173"/>
      <c r="AC95" s="174"/>
      <c r="AE95" s="507"/>
      <c r="AG95" s="507"/>
      <c r="AI95" s="507"/>
      <c r="AK95" s="202"/>
    </row>
    <row r="96" spans="4:37" ht="12.75" customHeight="1" outlineLevel="3">
      <c r="D96" s="106" t="str">
        <f>'Line Items'!D1169</f>
        <v>[Secondary Station Access Charges LTC - Line 79]</v>
      </c>
      <c r="E96" s="89"/>
      <c r="F96" s="107" t="str">
        <f t="shared" si="1"/>
        <v>£000</v>
      </c>
      <c r="G96" s="173"/>
      <c r="H96" s="173"/>
      <c r="I96" s="173"/>
      <c r="J96" s="173"/>
      <c r="K96" s="173"/>
      <c r="L96" s="173"/>
      <c r="M96" s="173"/>
      <c r="N96" s="173"/>
      <c r="O96" s="173"/>
      <c r="P96" s="173"/>
      <c r="Q96" s="173"/>
      <c r="R96" s="173"/>
      <c r="S96" s="173"/>
      <c r="T96" s="173"/>
      <c r="U96" s="173"/>
      <c r="V96" s="173"/>
      <c r="W96" s="173"/>
      <c r="X96" s="173"/>
      <c r="Y96" s="173"/>
      <c r="Z96" s="173"/>
      <c r="AA96" s="173"/>
      <c r="AB96" s="173"/>
      <c r="AC96" s="174"/>
      <c r="AE96" s="507"/>
      <c r="AG96" s="507"/>
      <c r="AI96" s="507"/>
      <c r="AK96" s="202"/>
    </row>
    <row r="97" spans="4:37" ht="12.75" customHeight="1" outlineLevel="3">
      <c r="D97" s="106" t="str">
        <f>'Line Items'!D1170</f>
        <v>[Secondary Station Access Charges LTC - Line 80]</v>
      </c>
      <c r="E97" s="89"/>
      <c r="F97" s="107" t="str">
        <f t="shared" si="1"/>
        <v>£000</v>
      </c>
      <c r="G97" s="173"/>
      <c r="H97" s="173"/>
      <c r="I97" s="173"/>
      <c r="J97" s="173"/>
      <c r="K97" s="173"/>
      <c r="L97" s="173"/>
      <c r="M97" s="173"/>
      <c r="N97" s="173"/>
      <c r="O97" s="173"/>
      <c r="P97" s="173"/>
      <c r="Q97" s="173"/>
      <c r="R97" s="173"/>
      <c r="S97" s="173"/>
      <c r="T97" s="173"/>
      <c r="U97" s="173"/>
      <c r="V97" s="173"/>
      <c r="W97" s="173"/>
      <c r="X97" s="173"/>
      <c r="Y97" s="173"/>
      <c r="Z97" s="173"/>
      <c r="AA97" s="173"/>
      <c r="AB97" s="173"/>
      <c r="AC97" s="174"/>
      <c r="AE97" s="507"/>
      <c r="AG97" s="507"/>
      <c r="AI97" s="507"/>
      <c r="AK97" s="202"/>
    </row>
    <row r="98" spans="4:37" ht="12.75" customHeight="1" outlineLevel="3">
      <c r="D98" s="106" t="str">
        <f>'Line Items'!D1171</f>
        <v>[Secondary Station Access Charges LTC - Line 81]</v>
      </c>
      <c r="E98" s="89"/>
      <c r="F98" s="107" t="str">
        <f t="shared" si="1"/>
        <v>£000</v>
      </c>
      <c r="G98" s="173"/>
      <c r="H98" s="173"/>
      <c r="I98" s="173"/>
      <c r="J98" s="173"/>
      <c r="K98" s="173"/>
      <c r="L98" s="173"/>
      <c r="M98" s="173"/>
      <c r="N98" s="173"/>
      <c r="O98" s="173"/>
      <c r="P98" s="173"/>
      <c r="Q98" s="173"/>
      <c r="R98" s="173"/>
      <c r="S98" s="173"/>
      <c r="T98" s="173"/>
      <c r="U98" s="173"/>
      <c r="V98" s="173"/>
      <c r="W98" s="173"/>
      <c r="X98" s="173"/>
      <c r="Y98" s="173"/>
      <c r="Z98" s="173"/>
      <c r="AA98" s="173"/>
      <c r="AB98" s="173"/>
      <c r="AC98" s="174"/>
      <c r="AE98" s="507"/>
      <c r="AG98" s="507"/>
      <c r="AI98" s="507"/>
      <c r="AK98" s="202"/>
    </row>
    <row r="99" spans="4:37" ht="12.75" customHeight="1" outlineLevel="3">
      <c r="D99" s="106" t="str">
        <f>'Line Items'!D1172</f>
        <v>[Secondary Station Access Charges LTC - Line 82]</v>
      </c>
      <c r="E99" s="89"/>
      <c r="F99" s="107" t="str">
        <f t="shared" si="1"/>
        <v>£000</v>
      </c>
      <c r="G99" s="173"/>
      <c r="H99" s="173"/>
      <c r="I99" s="173"/>
      <c r="J99" s="173"/>
      <c r="K99" s="173"/>
      <c r="L99" s="173"/>
      <c r="M99" s="173"/>
      <c r="N99" s="173"/>
      <c r="O99" s="173"/>
      <c r="P99" s="173"/>
      <c r="Q99" s="173"/>
      <c r="R99" s="173"/>
      <c r="S99" s="173"/>
      <c r="T99" s="173"/>
      <c r="U99" s="173"/>
      <c r="V99" s="173"/>
      <c r="W99" s="173"/>
      <c r="X99" s="173"/>
      <c r="Y99" s="173"/>
      <c r="Z99" s="173"/>
      <c r="AA99" s="173"/>
      <c r="AB99" s="173"/>
      <c r="AC99" s="174"/>
      <c r="AE99" s="507"/>
      <c r="AG99" s="507"/>
      <c r="AI99" s="507"/>
      <c r="AK99" s="202"/>
    </row>
    <row r="100" spans="4:37" ht="12.75" customHeight="1" outlineLevel="3">
      <c r="D100" s="106" t="str">
        <f>'Line Items'!D1173</f>
        <v>[Secondary Station Access Charges LTC - Line 83]</v>
      </c>
      <c r="E100" s="89"/>
      <c r="F100" s="107" t="str">
        <f t="shared" si="1"/>
        <v>£000</v>
      </c>
      <c r="G100" s="173"/>
      <c r="H100" s="173"/>
      <c r="I100" s="173"/>
      <c r="J100" s="173"/>
      <c r="K100" s="173"/>
      <c r="L100" s="173"/>
      <c r="M100" s="173"/>
      <c r="N100" s="173"/>
      <c r="O100" s="173"/>
      <c r="P100" s="173"/>
      <c r="Q100" s="173"/>
      <c r="R100" s="173"/>
      <c r="S100" s="173"/>
      <c r="T100" s="173"/>
      <c r="U100" s="173"/>
      <c r="V100" s="173"/>
      <c r="W100" s="173"/>
      <c r="X100" s="173"/>
      <c r="Y100" s="173"/>
      <c r="Z100" s="173"/>
      <c r="AA100" s="173"/>
      <c r="AB100" s="173"/>
      <c r="AC100" s="174"/>
      <c r="AE100" s="507"/>
      <c r="AG100" s="507"/>
      <c r="AI100" s="507"/>
      <c r="AK100" s="202"/>
    </row>
    <row r="101" spans="4:37" ht="12.75" customHeight="1" outlineLevel="3">
      <c r="D101" s="106" t="str">
        <f>'Line Items'!D1174</f>
        <v>[Secondary Station Access Charges LTC - Line 84]</v>
      </c>
      <c r="E101" s="89"/>
      <c r="F101" s="107" t="str">
        <f t="shared" si="1"/>
        <v>£000</v>
      </c>
      <c r="G101" s="173"/>
      <c r="H101" s="173"/>
      <c r="I101" s="173"/>
      <c r="J101" s="173"/>
      <c r="K101" s="173"/>
      <c r="L101" s="173"/>
      <c r="M101" s="173"/>
      <c r="N101" s="173"/>
      <c r="O101" s="173"/>
      <c r="P101" s="173"/>
      <c r="Q101" s="173"/>
      <c r="R101" s="173"/>
      <c r="S101" s="173"/>
      <c r="T101" s="173"/>
      <c r="U101" s="173"/>
      <c r="V101" s="173"/>
      <c r="W101" s="173"/>
      <c r="X101" s="173"/>
      <c r="Y101" s="173"/>
      <c r="Z101" s="173"/>
      <c r="AA101" s="173"/>
      <c r="AB101" s="173"/>
      <c r="AC101" s="174"/>
      <c r="AE101" s="507"/>
      <c r="AG101" s="507"/>
      <c r="AI101" s="507"/>
      <c r="AK101" s="202"/>
    </row>
    <row r="102" spans="4:37" ht="12.75" customHeight="1" outlineLevel="3">
      <c r="D102" s="106" t="str">
        <f>'Line Items'!D1175</f>
        <v>[Secondary Station Access Charges LTC - Line 85]</v>
      </c>
      <c r="E102" s="89"/>
      <c r="F102" s="107" t="str">
        <f t="shared" si="1"/>
        <v>£000</v>
      </c>
      <c r="G102" s="173"/>
      <c r="H102" s="173"/>
      <c r="I102" s="173"/>
      <c r="J102" s="173"/>
      <c r="K102" s="173"/>
      <c r="L102" s="173"/>
      <c r="M102" s="173"/>
      <c r="N102" s="173"/>
      <c r="O102" s="173"/>
      <c r="P102" s="173"/>
      <c r="Q102" s="173"/>
      <c r="R102" s="173"/>
      <c r="S102" s="173"/>
      <c r="T102" s="173"/>
      <c r="U102" s="173"/>
      <c r="V102" s="173"/>
      <c r="W102" s="173"/>
      <c r="X102" s="173"/>
      <c r="Y102" s="173"/>
      <c r="Z102" s="173"/>
      <c r="AA102" s="173"/>
      <c r="AB102" s="173"/>
      <c r="AC102" s="174"/>
      <c r="AE102" s="507"/>
      <c r="AG102" s="507"/>
      <c r="AI102" s="507"/>
      <c r="AK102" s="202"/>
    </row>
    <row r="103" spans="4:37" ht="12.75" customHeight="1" outlineLevel="3">
      <c r="D103" s="106" t="str">
        <f>'Line Items'!D1176</f>
        <v>[Secondary Station Access Charges LTC - Line 86]</v>
      </c>
      <c r="E103" s="89"/>
      <c r="F103" s="107" t="str">
        <f t="shared" si="1"/>
        <v>£000</v>
      </c>
      <c r="G103" s="173"/>
      <c r="H103" s="173"/>
      <c r="I103" s="173"/>
      <c r="J103" s="173"/>
      <c r="K103" s="173"/>
      <c r="L103" s="173"/>
      <c r="M103" s="173"/>
      <c r="N103" s="173"/>
      <c r="O103" s="173"/>
      <c r="P103" s="173"/>
      <c r="Q103" s="173"/>
      <c r="R103" s="173"/>
      <c r="S103" s="173"/>
      <c r="T103" s="173"/>
      <c r="U103" s="173"/>
      <c r="V103" s="173"/>
      <c r="W103" s="173"/>
      <c r="X103" s="173"/>
      <c r="Y103" s="173"/>
      <c r="Z103" s="173"/>
      <c r="AA103" s="173"/>
      <c r="AB103" s="173"/>
      <c r="AC103" s="174"/>
      <c r="AE103" s="507"/>
      <c r="AG103" s="507"/>
      <c r="AI103" s="507"/>
      <c r="AK103" s="202"/>
    </row>
    <row r="104" spans="4:37" ht="12.75" customHeight="1" outlineLevel="3">
      <c r="D104" s="106" t="str">
        <f>'Line Items'!D1177</f>
        <v>[Secondary Station Access Charges LTC - Line 87]</v>
      </c>
      <c r="E104" s="89"/>
      <c r="F104" s="107" t="str">
        <f t="shared" si="1"/>
        <v>£000</v>
      </c>
      <c r="G104" s="173"/>
      <c r="H104" s="173"/>
      <c r="I104" s="173"/>
      <c r="J104" s="173"/>
      <c r="K104" s="173"/>
      <c r="L104" s="173"/>
      <c r="M104" s="173"/>
      <c r="N104" s="173"/>
      <c r="O104" s="173"/>
      <c r="P104" s="173"/>
      <c r="Q104" s="173"/>
      <c r="R104" s="173"/>
      <c r="S104" s="173"/>
      <c r="T104" s="173"/>
      <c r="U104" s="173"/>
      <c r="V104" s="173"/>
      <c r="W104" s="173"/>
      <c r="X104" s="173"/>
      <c r="Y104" s="173"/>
      <c r="Z104" s="173"/>
      <c r="AA104" s="173"/>
      <c r="AB104" s="173"/>
      <c r="AC104" s="174"/>
      <c r="AE104" s="507"/>
      <c r="AG104" s="507"/>
      <c r="AI104" s="507"/>
      <c r="AK104" s="202"/>
    </row>
    <row r="105" spans="4:37" ht="12.75" customHeight="1" outlineLevel="3">
      <c r="D105" s="106" t="str">
        <f>'Line Items'!D1178</f>
        <v>[Secondary Station Access Charges LTC - Line 88]</v>
      </c>
      <c r="E105" s="89"/>
      <c r="F105" s="107" t="str">
        <f t="shared" si="1"/>
        <v>£000</v>
      </c>
      <c r="G105" s="173"/>
      <c r="H105" s="173"/>
      <c r="I105" s="173"/>
      <c r="J105" s="173"/>
      <c r="K105" s="173"/>
      <c r="L105" s="173"/>
      <c r="M105" s="173"/>
      <c r="N105" s="173"/>
      <c r="O105" s="173"/>
      <c r="P105" s="173"/>
      <c r="Q105" s="173"/>
      <c r="R105" s="173"/>
      <c r="S105" s="173"/>
      <c r="T105" s="173"/>
      <c r="U105" s="173"/>
      <c r="V105" s="173"/>
      <c r="W105" s="173"/>
      <c r="X105" s="173"/>
      <c r="Y105" s="173"/>
      <c r="Z105" s="173"/>
      <c r="AA105" s="173"/>
      <c r="AB105" s="173"/>
      <c r="AC105" s="174"/>
      <c r="AE105" s="507"/>
      <c r="AG105" s="507"/>
      <c r="AI105" s="507"/>
      <c r="AK105" s="202"/>
    </row>
    <row r="106" spans="4:37" ht="12.75" customHeight="1" outlineLevel="3">
      <c r="D106" s="106" t="str">
        <f>'Line Items'!D1179</f>
        <v>[Secondary Station Access Charges LTC - Line 89]</v>
      </c>
      <c r="E106" s="89"/>
      <c r="F106" s="107" t="str">
        <f t="shared" si="1"/>
        <v>£000</v>
      </c>
      <c r="G106" s="173"/>
      <c r="H106" s="173"/>
      <c r="I106" s="173"/>
      <c r="J106" s="173"/>
      <c r="K106" s="173"/>
      <c r="L106" s="173"/>
      <c r="M106" s="173"/>
      <c r="N106" s="173"/>
      <c r="O106" s="173"/>
      <c r="P106" s="173"/>
      <c r="Q106" s="173"/>
      <c r="R106" s="173"/>
      <c r="S106" s="173"/>
      <c r="T106" s="173"/>
      <c r="U106" s="173"/>
      <c r="V106" s="173"/>
      <c r="W106" s="173"/>
      <c r="X106" s="173"/>
      <c r="Y106" s="173"/>
      <c r="Z106" s="173"/>
      <c r="AA106" s="173"/>
      <c r="AB106" s="173"/>
      <c r="AC106" s="174"/>
      <c r="AE106" s="507"/>
      <c r="AG106" s="507"/>
      <c r="AI106" s="507"/>
      <c r="AK106" s="202"/>
    </row>
    <row r="107" spans="4:37" ht="12.75" customHeight="1" outlineLevel="3">
      <c r="D107" s="106" t="str">
        <f>'Line Items'!D1180</f>
        <v>[Secondary Station Access Charges LTC - Line 90]</v>
      </c>
      <c r="E107" s="89"/>
      <c r="F107" s="107" t="str">
        <f t="shared" si="1"/>
        <v>£000</v>
      </c>
      <c r="G107" s="173"/>
      <c r="H107" s="173"/>
      <c r="I107" s="173"/>
      <c r="J107" s="173"/>
      <c r="K107" s="173"/>
      <c r="L107" s="173"/>
      <c r="M107" s="173"/>
      <c r="N107" s="173"/>
      <c r="O107" s="173"/>
      <c r="P107" s="173"/>
      <c r="Q107" s="173"/>
      <c r="R107" s="173"/>
      <c r="S107" s="173"/>
      <c r="T107" s="173"/>
      <c r="U107" s="173"/>
      <c r="V107" s="173"/>
      <c r="W107" s="173"/>
      <c r="X107" s="173"/>
      <c r="Y107" s="173"/>
      <c r="Z107" s="173"/>
      <c r="AA107" s="173"/>
      <c r="AB107" s="173"/>
      <c r="AC107" s="174"/>
      <c r="AE107" s="507"/>
      <c r="AG107" s="507"/>
      <c r="AI107" s="507"/>
      <c r="AK107" s="202"/>
    </row>
    <row r="108" spans="4:37" ht="12.75" customHeight="1" outlineLevel="3">
      <c r="D108" s="106" t="str">
        <f>'Line Items'!D1181</f>
        <v>[Secondary Station Access Charges LTC - Line 91]</v>
      </c>
      <c r="E108" s="89"/>
      <c r="F108" s="107" t="str">
        <f t="shared" si="1"/>
        <v>£000</v>
      </c>
      <c r="G108" s="173"/>
      <c r="H108" s="173"/>
      <c r="I108" s="173"/>
      <c r="J108" s="173"/>
      <c r="K108" s="173"/>
      <c r="L108" s="173"/>
      <c r="M108" s="173"/>
      <c r="N108" s="173"/>
      <c r="O108" s="173"/>
      <c r="P108" s="173"/>
      <c r="Q108" s="173"/>
      <c r="R108" s="173"/>
      <c r="S108" s="173"/>
      <c r="T108" s="173"/>
      <c r="U108" s="173"/>
      <c r="V108" s="173"/>
      <c r="W108" s="173"/>
      <c r="X108" s="173"/>
      <c r="Y108" s="173"/>
      <c r="Z108" s="173"/>
      <c r="AA108" s="173"/>
      <c r="AB108" s="173"/>
      <c r="AC108" s="174"/>
      <c r="AE108" s="507"/>
      <c r="AG108" s="507"/>
      <c r="AI108" s="507"/>
      <c r="AK108" s="202"/>
    </row>
    <row r="109" spans="4:37" ht="12.75" customHeight="1" outlineLevel="3">
      <c r="D109" s="106" t="str">
        <f>'Line Items'!D1182</f>
        <v>[Secondary Station Access Charges LTC - Line 92]</v>
      </c>
      <c r="E109" s="89"/>
      <c r="F109" s="107" t="str">
        <f t="shared" si="1"/>
        <v>£000</v>
      </c>
      <c r="G109" s="173"/>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4"/>
      <c r="AE109" s="507"/>
      <c r="AG109" s="507"/>
      <c r="AI109" s="507"/>
      <c r="AK109" s="202"/>
    </row>
    <row r="110" spans="4:37" ht="12.75" customHeight="1" outlineLevel="3">
      <c r="D110" s="106" t="str">
        <f>'Line Items'!D1183</f>
        <v>[Secondary Station Access Charges LTC - Line 93]</v>
      </c>
      <c r="E110" s="89"/>
      <c r="F110" s="107" t="str">
        <f t="shared" si="1"/>
        <v>£000</v>
      </c>
      <c r="G110" s="173"/>
      <c r="H110" s="173"/>
      <c r="I110" s="173"/>
      <c r="J110" s="173"/>
      <c r="K110" s="173"/>
      <c r="L110" s="173"/>
      <c r="M110" s="173"/>
      <c r="N110" s="173"/>
      <c r="O110" s="173"/>
      <c r="P110" s="173"/>
      <c r="Q110" s="173"/>
      <c r="R110" s="173"/>
      <c r="S110" s="173"/>
      <c r="T110" s="173"/>
      <c r="U110" s="173"/>
      <c r="V110" s="173"/>
      <c r="W110" s="173"/>
      <c r="X110" s="173"/>
      <c r="Y110" s="173"/>
      <c r="Z110" s="173"/>
      <c r="AA110" s="173"/>
      <c r="AB110" s="173"/>
      <c r="AC110" s="174"/>
      <c r="AE110" s="507"/>
      <c r="AG110" s="507"/>
      <c r="AI110" s="507"/>
      <c r="AK110" s="202"/>
    </row>
    <row r="111" spans="4:37" ht="12.75" customHeight="1" outlineLevel="3">
      <c r="D111" s="106" t="str">
        <f>'Line Items'!D1184</f>
        <v>[Secondary Station Access Charges LTC - Line 94]</v>
      </c>
      <c r="E111" s="89"/>
      <c r="F111" s="107" t="str">
        <f t="shared" si="1"/>
        <v>£000</v>
      </c>
      <c r="G111" s="173"/>
      <c r="H111" s="173"/>
      <c r="I111" s="173"/>
      <c r="J111" s="173"/>
      <c r="K111" s="173"/>
      <c r="L111" s="173"/>
      <c r="M111" s="173"/>
      <c r="N111" s="173"/>
      <c r="O111" s="173"/>
      <c r="P111" s="173"/>
      <c r="Q111" s="173"/>
      <c r="R111" s="173"/>
      <c r="S111" s="173"/>
      <c r="T111" s="173"/>
      <c r="U111" s="173"/>
      <c r="V111" s="173"/>
      <c r="W111" s="173"/>
      <c r="X111" s="173"/>
      <c r="Y111" s="173"/>
      <c r="Z111" s="173"/>
      <c r="AA111" s="173"/>
      <c r="AB111" s="173"/>
      <c r="AC111" s="174"/>
      <c r="AE111" s="507"/>
      <c r="AG111" s="507"/>
      <c r="AI111" s="507"/>
      <c r="AK111" s="202"/>
    </row>
    <row r="112" spans="4:37" ht="12.75" customHeight="1" outlineLevel="3">
      <c r="D112" s="106" t="str">
        <f>'Line Items'!D1185</f>
        <v>[Secondary Station Access Charges LTC - Line 95]</v>
      </c>
      <c r="E112" s="89"/>
      <c r="F112" s="107" t="str">
        <f t="shared" si="1"/>
        <v>£000</v>
      </c>
      <c r="G112" s="173"/>
      <c r="H112" s="173"/>
      <c r="I112" s="173"/>
      <c r="J112" s="173"/>
      <c r="K112" s="173"/>
      <c r="L112" s="173"/>
      <c r="M112" s="173"/>
      <c r="N112" s="173"/>
      <c r="O112" s="173"/>
      <c r="P112" s="173"/>
      <c r="Q112" s="173"/>
      <c r="R112" s="173"/>
      <c r="S112" s="173"/>
      <c r="T112" s="173"/>
      <c r="U112" s="173"/>
      <c r="V112" s="173"/>
      <c r="W112" s="173"/>
      <c r="X112" s="173"/>
      <c r="Y112" s="173"/>
      <c r="Z112" s="173"/>
      <c r="AA112" s="173"/>
      <c r="AB112" s="173"/>
      <c r="AC112" s="174"/>
      <c r="AE112" s="507"/>
      <c r="AG112" s="507"/>
      <c r="AI112" s="507"/>
      <c r="AK112" s="202"/>
    </row>
    <row r="113" spans="4:37" ht="12.75" customHeight="1" outlineLevel="3">
      <c r="D113" s="106" t="str">
        <f>'Line Items'!D1186</f>
        <v>[Secondary Station Access Charges LTC - Line 96]</v>
      </c>
      <c r="E113" s="89"/>
      <c r="F113" s="107" t="str">
        <f t="shared" si="1"/>
        <v>£000</v>
      </c>
      <c r="G113" s="173"/>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4"/>
      <c r="AE113" s="507"/>
      <c r="AG113" s="507"/>
      <c r="AI113" s="507"/>
      <c r="AK113" s="202"/>
    </row>
    <row r="114" spans="4:37" ht="12.75" customHeight="1" outlineLevel="3">
      <c r="D114" s="106" t="str">
        <f>'Line Items'!D1187</f>
        <v>[Secondary Station Access Charges LTC - Line 97]</v>
      </c>
      <c r="E114" s="89"/>
      <c r="F114" s="107" t="str">
        <f t="shared" si="1"/>
        <v>£000</v>
      </c>
      <c r="G114" s="173"/>
      <c r="H114" s="173"/>
      <c r="I114" s="173"/>
      <c r="J114" s="173"/>
      <c r="K114" s="173"/>
      <c r="L114" s="173"/>
      <c r="M114" s="173"/>
      <c r="N114" s="173"/>
      <c r="O114" s="173"/>
      <c r="P114" s="173"/>
      <c r="Q114" s="173"/>
      <c r="R114" s="173"/>
      <c r="S114" s="173"/>
      <c r="T114" s="173"/>
      <c r="U114" s="173"/>
      <c r="V114" s="173"/>
      <c r="W114" s="173"/>
      <c r="X114" s="173"/>
      <c r="Y114" s="173"/>
      <c r="Z114" s="173"/>
      <c r="AA114" s="173"/>
      <c r="AB114" s="173"/>
      <c r="AC114" s="174"/>
      <c r="AE114" s="507"/>
      <c r="AG114" s="507"/>
      <c r="AI114" s="507"/>
      <c r="AK114" s="202"/>
    </row>
    <row r="115" spans="4:37" ht="12.75" customHeight="1" outlineLevel="3">
      <c r="D115" s="106" t="str">
        <f>'Line Items'!D1188</f>
        <v>[Secondary Station Access Charges LTC - Line 98]</v>
      </c>
      <c r="E115" s="89"/>
      <c r="F115" s="107" t="str">
        <f t="shared" si="1"/>
        <v>£000</v>
      </c>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173"/>
      <c r="AC115" s="174"/>
      <c r="AE115" s="507"/>
      <c r="AG115" s="507"/>
      <c r="AI115" s="507"/>
      <c r="AK115" s="202"/>
    </row>
    <row r="116" spans="4:37" ht="12.75" customHeight="1" outlineLevel="3">
      <c r="D116" s="106" t="str">
        <f>'Line Items'!D1189</f>
        <v>[Secondary Station Access Charges LTC - Line 99]</v>
      </c>
      <c r="E116" s="89"/>
      <c r="F116" s="107" t="str">
        <f t="shared" si="1"/>
        <v>£000</v>
      </c>
      <c r="G116" s="173"/>
      <c r="H116" s="173"/>
      <c r="I116" s="173"/>
      <c r="J116" s="173"/>
      <c r="K116" s="173"/>
      <c r="L116" s="173"/>
      <c r="M116" s="173"/>
      <c r="N116" s="173"/>
      <c r="O116" s="173"/>
      <c r="P116" s="173"/>
      <c r="Q116" s="173"/>
      <c r="R116" s="173"/>
      <c r="S116" s="173"/>
      <c r="T116" s="173"/>
      <c r="U116" s="173"/>
      <c r="V116" s="173"/>
      <c r="W116" s="173"/>
      <c r="X116" s="173"/>
      <c r="Y116" s="173"/>
      <c r="Z116" s="173"/>
      <c r="AA116" s="173"/>
      <c r="AB116" s="173"/>
      <c r="AC116" s="174"/>
      <c r="AE116" s="507"/>
      <c r="AG116" s="507"/>
      <c r="AI116" s="507"/>
      <c r="AK116" s="202"/>
    </row>
    <row r="117" spans="4:37" ht="12.75" customHeight="1" outlineLevel="3">
      <c r="D117" s="106" t="str">
        <f>'Line Items'!D1190</f>
        <v>[Secondary Station Access Charges LTC - Line 100]</v>
      </c>
      <c r="E117" s="89"/>
      <c r="F117" s="107" t="str">
        <f t="shared" si="1"/>
        <v>£000</v>
      </c>
      <c r="G117" s="173"/>
      <c r="H117" s="173"/>
      <c r="I117" s="173"/>
      <c r="J117" s="173"/>
      <c r="K117" s="173"/>
      <c r="L117" s="173"/>
      <c r="M117" s="173"/>
      <c r="N117" s="173"/>
      <c r="O117" s="173"/>
      <c r="P117" s="173"/>
      <c r="Q117" s="173"/>
      <c r="R117" s="173"/>
      <c r="S117" s="173"/>
      <c r="T117" s="173"/>
      <c r="U117" s="173"/>
      <c r="V117" s="173"/>
      <c r="W117" s="173"/>
      <c r="X117" s="173"/>
      <c r="Y117" s="173"/>
      <c r="Z117" s="173"/>
      <c r="AA117" s="173"/>
      <c r="AB117" s="173"/>
      <c r="AC117" s="174"/>
      <c r="AE117" s="507"/>
      <c r="AG117" s="507"/>
      <c r="AI117" s="507"/>
      <c r="AK117" s="202"/>
    </row>
    <row r="118" spans="4:37" ht="12.75" customHeight="1" outlineLevel="3">
      <c r="D118" s="106" t="str">
        <f>'Line Items'!D1191</f>
        <v>[Secondary Station Access Charges LTC - Line 101]</v>
      </c>
      <c r="E118" s="89"/>
      <c r="F118" s="107" t="str">
        <f t="shared" si="1"/>
        <v>£000</v>
      </c>
      <c r="G118" s="173"/>
      <c r="H118" s="173"/>
      <c r="I118" s="173"/>
      <c r="J118" s="173"/>
      <c r="K118" s="173"/>
      <c r="L118" s="173"/>
      <c r="M118" s="173"/>
      <c r="N118" s="173"/>
      <c r="O118" s="173"/>
      <c r="P118" s="173"/>
      <c r="Q118" s="173"/>
      <c r="R118" s="173"/>
      <c r="S118" s="173"/>
      <c r="T118" s="173"/>
      <c r="U118" s="173"/>
      <c r="V118" s="173"/>
      <c r="W118" s="173"/>
      <c r="X118" s="173"/>
      <c r="Y118" s="173"/>
      <c r="Z118" s="173"/>
      <c r="AA118" s="173"/>
      <c r="AB118" s="173"/>
      <c r="AC118" s="174"/>
      <c r="AE118" s="507"/>
      <c r="AG118" s="507"/>
      <c r="AI118" s="507"/>
      <c r="AK118" s="202"/>
    </row>
    <row r="119" spans="4:37" ht="12.75" customHeight="1" outlineLevel="3">
      <c r="D119" s="106" t="str">
        <f>'Line Items'!D1192</f>
        <v>[Secondary Station Access Charges LTC - Line 102]</v>
      </c>
      <c r="E119" s="89"/>
      <c r="F119" s="107" t="str">
        <f t="shared" si="1"/>
        <v>£000</v>
      </c>
      <c r="G119" s="173"/>
      <c r="H119" s="173"/>
      <c r="I119" s="173"/>
      <c r="J119" s="173"/>
      <c r="K119" s="173"/>
      <c r="L119" s="173"/>
      <c r="M119" s="173"/>
      <c r="N119" s="173"/>
      <c r="O119" s="173"/>
      <c r="P119" s="173"/>
      <c r="Q119" s="173"/>
      <c r="R119" s="173"/>
      <c r="S119" s="173"/>
      <c r="T119" s="173"/>
      <c r="U119" s="173"/>
      <c r="V119" s="173"/>
      <c r="W119" s="173"/>
      <c r="X119" s="173"/>
      <c r="Y119" s="173"/>
      <c r="Z119" s="173"/>
      <c r="AA119" s="173"/>
      <c r="AB119" s="173"/>
      <c r="AC119" s="174"/>
      <c r="AE119" s="507"/>
      <c r="AG119" s="507"/>
      <c r="AI119" s="507"/>
      <c r="AK119" s="202"/>
    </row>
    <row r="120" spans="4:37" ht="12.75" customHeight="1" outlineLevel="3">
      <c r="D120" s="106" t="str">
        <f>'Line Items'!D1193</f>
        <v>[Secondary Station Access Charges LTC - Line 103]</v>
      </c>
      <c r="E120" s="89"/>
      <c r="F120" s="107" t="str">
        <f t="shared" si="1"/>
        <v>£000</v>
      </c>
      <c r="G120" s="173"/>
      <c r="H120" s="173"/>
      <c r="I120" s="173"/>
      <c r="J120" s="173"/>
      <c r="K120" s="173"/>
      <c r="L120" s="173"/>
      <c r="M120" s="173"/>
      <c r="N120" s="173"/>
      <c r="O120" s="173"/>
      <c r="P120" s="173"/>
      <c r="Q120" s="173"/>
      <c r="R120" s="173"/>
      <c r="S120" s="173"/>
      <c r="T120" s="173"/>
      <c r="U120" s="173"/>
      <c r="V120" s="173"/>
      <c r="W120" s="173"/>
      <c r="X120" s="173"/>
      <c r="Y120" s="173"/>
      <c r="Z120" s="173"/>
      <c r="AA120" s="173"/>
      <c r="AB120" s="173"/>
      <c r="AC120" s="174"/>
      <c r="AE120" s="507"/>
      <c r="AG120" s="507"/>
      <c r="AI120" s="507"/>
      <c r="AK120" s="202"/>
    </row>
    <row r="121" spans="4:37" ht="12.75" customHeight="1" outlineLevel="3">
      <c r="D121" s="106" t="str">
        <f>'Line Items'!D1194</f>
        <v>[Secondary Station Access Charges LTC - Line 104]</v>
      </c>
      <c r="E121" s="89"/>
      <c r="F121" s="107" t="str">
        <f t="shared" si="1"/>
        <v>£000</v>
      </c>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4"/>
      <c r="AE121" s="507"/>
      <c r="AG121" s="507"/>
      <c r="AI121" s="507"/>
      <c r="AK121" s="202"/>
    </row>
    <row r="122" spans="4:37" ht="12.75" customHeight="1" outlineLevel="3">
      <c r="D122" s="106" t="str">
        <f>'Line Items'!D1195</f>
        <v>[Secondary Station Access Charges LTC - Line 105]</v>
      </c>
      <c r="E122" s="89"/>
      <c r="F122" s="107" t="str">
        <f t="shared" si="1"/>
        <v>£000</v>
      </c>
      <c r="G122" s="173"/>
      <c r="H122" s="173"/>
      <c r="I122" s="173"/>
      <c r="J122" s="173"/>
      <c r="K122" s="173"/>
      <c r="L122" s="173"/>
      <c r="M122" s="173"/>
      <c r="N122" s="173"/>
      <c r="O122" s="173"/>
      <c r="P122" s="173"/>
      <c r="Q122" s="173"/>
      <c r="R122" s="173"/>
      <c r="S122" s="173"/>
      <c r="T122" s="173"/>
      <c r="U122" s="173"/>
      <c r="V122" s="173"/>
      <c r="W122" s="173"/>
      <c r="X122" s="173"/>
      <c r="Y122" s="173"/>
      <c r="Z122" s="173"/>
      <c r="AA122" s="173"/>
      <c r="AB122" s="173"/>
      <c r="AC122" s="174"/>
      <c r="AE122" s="507"/>
      <c r="AG122" s="507"/>
      <c r="AI122" s="507"/>
      <c r="AK122" s="202"/>
    </row>
    <row r="123" spans="4:37" ht="12.75" customHeight="1" outlineLevel="3">
      <c r="D123" s="106" t="str">
        <f>'Line Items'!D1196</f>
        <v>[Secondary Station Access Charges LTC - Line 106]</v>
      </c>
      <c r="E123" s="89"/>
      <c r="F123" s="107" t="str">
        <f t="shared" si="1"/>
        <v>£000</v>
      </c>
      <c r="G123" s="173"/>
      <c r="H123" s="173"/>
      <c r="I123" s="173"/>
      <c r="J123" s="173"/>
      <c r="K123" s="173"/>
      <c r="L123" s="173"/>
      <c r="M123" s="173"/>
      <c r="N123" s="173"/>
      <c r="O123" s="173"/>
      <c r="P123" s="173"/>
      <c r="Q123" s="173"/>
      <c r="R123" s="173"/>
      <c r="S123" s="173"/>
      <c r="T123" s="173"/>
      <c r="U123" s="173"/>
      <c r="V123" s="173"/>
      <c r="W123" s="173"/>
      <c r="X123" s="173"/>
      <c r="Y123" s="173"/>
      <c r="Z123" s="173"/>
      <c r="AA123" s="173"/>
      <c r="AB123" s="173"/>
      <c r="AC123" s="174"/>
      <c r="AE123" s="507"/>
      <c r="AG123" s="507"/>
      <c r="AI123" s="507"/>
      <c r="AK123" s="202"/>
    </row>
    <row r="124" spans="4:37" ht="12.75" customHeight="1" outlineLevel="3">
      <c r="D124" s="106" t="str">
        <f>'Line Items'!D1197</f>
        <v>[Secondary Station Access Charges LTC - Line 107]</v>
      </c>
      <c r="E124" s="89"/>
      <c r="F124" s="107" t="str">
        <f t="shared" si="1"/>
        <v>£000</v>
      </c>
      <c r="G124" s="173"/>
      <c r="H124" s="173"/>
      <c r="I124" s="173"/>
      <c r="J124" s="173"/>
      <c r="K124" s="173"/>
      <c r="L124" s="173"/>
      <c r="M124" s="173"/>
      <c r="N124" s="173"/>
      <c r="O124" s="173"/>
      <c r="P124" s="173"/>
      <c r="Q124" s="173"/>
      <c r="R124" s="173"/>
      <c r="S124" s="173"/>
      <c r="T124" s="173"/>
      <c r="U124" s="173"/>
      <c r="V124" s="173"/>
      <c r="W124" s="173"/>
      <c r="X124" s="173"/>
      <c r="Y124" s="173"/>
      <c r="Z124" s="173"/>
      <c r="AA124" s="173"/>
      <c r="AB124" s="173"/>
      <c r="AC124" s="174"/>
      <c r="AE124" s="507"/>
      <c r="AG124" s="507"/>
      <c r="AI124" s="507"/>
      <c r="AK124" s="202"/>
    </row>
    <row r="125" spans="4:37" ht="12.75" customHeight="1" outlineLevel="3">
      <c r="D125" s="106" t="str">
        <f>'Line Items'!D1198</f>
        <v>[Secondary Station Access Charges LTC - Line 108]</v>
      </c>
      <c r="E125" s="89"/>
      <c r="F125" s="107" t="str">
        <f t="shared" si="1"/>
        <v>£000</v>
      </c>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4"/>
      <c r="AE125" s="507"/>
      <c r="AG125" s="507"/>
      <c r="AI125" s="507"/>
      <c r="AK125" s="202"/>
    </row>
    <row r="126" spans="4:37" ht="12.75" customHeight="1" outlineLevel="3">
      <c r="D126" s="106" t="str">
        <f>'Line Items'!D1199</f>
        <v>[Secondary Station Access Charges LTC - Line 109]</v>
      </c>
      <c r="E126" s="89"/>
      <c r="F126" s="107" t="str">
        <f t="shared" si="1"/>
        <v>£000</v>
      </c>
      <c r="G126" s="173"/>
      <c r="H126" s="173"/>
      <c r="I126" s="173"/>
      <c r="J126" s="173"/>
      <c r="K126" s="173"/>
      <c r="L126" s="173"/>
      <c r="M126" s="173"/>
      <c r="N126" s="173"/>
      <c r="O126" s="173"/>
      <c r="P126" s="173"/>
      <c r="Q126" s="173"/>
      <c r="R126" s="173"/>
      <c r="S126" s="173"/>
      <c r="T126" s="173"/>
      <c r="U126" s="173"/>
      <c r="V126" s="173"/>
      <c r="W126" s="173"/>
      <c r="X126" s="173"/>
      <c r="Y126" s="173"/>
      <c r="Z126" s="173"/>
      <c r="AA126" s="173"/>
      <c r="AB126" s="173"/>
      <c r="AC126" s="174"/>
      <c r="AE126" s="507"/>
      <c r="AG126" s="507"/>
      <c r="AI126" s="507"/>
      <c r="AK126" s="202"/>
    </row>
    <row r="127" spans="4:37" ht="12.75" customHeight="1" outlineLevel="3">
      <c r="D127" s="106" t="str">
        <f>'Line Items'!D1200</f>
        <v>[Secondary Station Access Charges LTC - Line 110]</v>
      </c>
      <c r="E127" s="89"/>
      <c r="F127" s="107" t="str">
        <f t="shared" si="1"/>
        <v>£000</v>
      </c>
      <c r="G127" s="173"/>
      <c r="H127" s="173"/>
      <c r="I127" s="173"/>
      <c r="J127" s="173"/>
      <c r="K127" s="173"/>
      <c r="L127" s="173"/>
      <c r="M127" s="173"/>
      <c r="N127" s="173"/>
      <c r="O127" s="173"/>
      <c r="P127" s="173"/>
      <c r="Q127" s="173"/>
      <c r="R127" s="173"/>
      <c r="S127" s="173"/>
      <c r="T127" s="173"/>
      <c r="U127" s="173"/>
      <c r="V127" s="173"/>
      <c r="W127" s="173"/>
      <c r="X127" s="173"/>
      <c r="Y127" s="173"/>
      <c r="Z127" s="173"/>
      <c r="AA127" s="173"/>
      <c r="AB127" s="173"/>
      <c r="AC127" s="174"/>
      <c r="AE127" s="507"/>
      <c r="AG127" s="507"/>
      <c r="AI127" s="507"/>
      <c r="AK127" s="202"/>
    </row>
    <row r="128" spans="4:37" ht="12.75" customHeight="1" outlineLevel="3">
      <c r="D128" s="106" t="str">
        <f>'Line Items'!D1201</f>
        <v>[Secondary Station Access Charges LTC - Line 111]</v>
      </c>
      <c r="E128" s="89"/>
      <c r="F128" s="107" t="str">
        <f t="shared" si="1"/>
        <v>£000</v>
      </c>
      <c r="G128" s="173"/>
      <c r="H128" s="173"/>
      <c r="I128" s="173"/>
      <c r="J128" s="173"/>
      <c r="K128" s="173"/>
      <c r="L128" s="173"/>
      <c r="M128" s="173"/>
      <c r="N128" s="173"/>
      <c r="O128" s="173"/>
      <c r="P128" s="173"/>
      <c r="Q128" s="173"/>
      <c r="R128" s="173"/>
      <c r="S128" s="173"/>
      <c r="T128" s="173"/>
      <c r="U128" s="173"/>
      <c r="V128" s="173"/>
      <c r="W128" s="173"/>
      <c r="X128" s="173"/>
      <c r="Y128" s="173"/>
      <c r="Z128" s="173"/>
      <c r="AA128" s="173"/>
      <c r="AB128" s="173"/>
      <c r="AC128" s="174"/>
      <c r="AE128" s="507"/>
      <c r="AG128" s="507"/>
      <c r="AI128" s="507"/>
      <c r="AK128" s="202"/>
    </row>
    <row r="129" spans="4:37" ht="12.75" customHeight="1" outlineLevel="3">
      <c r="D129" s="106" t="str">
        <f>'Line Items'!D1202</f>
        <v>[Secondary Station Access Charges LTC - Line 112]</v>
      </c>
      <c r="E129" s="89"/>
      <c r="F129" s="107" t="str">
        <f t="shared" si="1"/>
        <v>£000</v>
      </c>
      <c r="G129" s="173"/>
      <c r="H129" s="173"/>
      <c r="I129" s="173"/>
      <c r="J129" s="173"/>
      <c r="K129" s="173"/>
      <c r="L129" s="173"/>
      <c r="M129" s="173"/>
      <c r="N129" s="173"/>
      <c r="O129" s="173"/>
      <c r="P129" s="173"/>
      <c r="Q129" s="173"/>
      <c r="R129" s="173"/>
      <c r="S129" s="173"/>
      <c r="T129" s="173"/>
      <c r="U129" s="173"/>
      <c r="V129" s="173"/>
      <c r="W129" s="173"/>
      <c r="X129" s="173"/>
      <c r="Y129" s="173"/>
      <c r="Z129" s="173"/>
      <c r="AA129" s="173"/>
      <c r="AB129" s="173"/>
      <c r="AC129" s="174"/>
      <c r="AE129" s="507"/>
      <c r="AG129" s="507"/>
      <c r="AI129" s="507"/>
      <c r="AK129" s="202"/>
    </row>
    <row r="130" spans="4:37" ht="12.75" customHeight="1" outlineLevel="3">
      <c r="D130" s="106" t="str">
        <f>'Line Items'!D1203</f>
        <v>[Secondary Station Access Charges LTC - Line 113]</v>
      </c>
      <c r="E130" s="89"/>
      <c r="F130" s="107" t="str">
        <f t="shared" si="1"/>
        <v>£000</v>
      </c>
      <c r="G130" s="173"/>
      <c r="H130" s="173"/>
      <c r="I130" s="173"/>
      <c r="J130" s="173"/>
      <c r="K130" s="173"/>
      <c r="L130" s="173"/>
      <c r="M130" s="173"/>
      <c r="N130" s="173"/>
      <c r="O130" s="173"/>
      <c r="P130" s="173"/>
      <c r="Q130" s="173"/>
      <c r="R130" s="173"/>
      <c r="S130" s="173"/>
      <c r="T130" s="173"/>
      <c r="U130" s="173"/>
      <c r="V130" s="173"/>
      <c r="W130" s="173"/>
      <c r="X130" s="173"/>
      <c r="Y130" s="173"/>
      <c r="Z130" s="173"/>
      <c r="AA130" s="173"/>
      <c r="AB130" s="173"/>
      <c r="AC130" s="174"/>
      <c r="AE130" s="507"/>
      <c r="AG130" s="507"/>
      <c r="AI130" s="507"/>
      <c r="AK130" s="202"/>
    </row>
    <row r="131" spans="4:37" ht="12.75" customHeight="1" outlineLevel="3">
      <c r="D131" s="106" t="str">
        <f>'Line Items'!D1204</f>
        <v>[Secondary Station Access Charges LTC - Line 114]</v>
      </c>
      <c r="E131" s="89"/>
      <c r="F131" s="107" t="str">
        <f t="shared" si="1"/>
        <v>£000</v>
      </c>
      <c r="G131" s="173"/>
      <c r="H131" s="173"/>
      <c r="I131" s="173"/>
      <c r="J131" s="173"/>
      <c r="K131" s="173"/>
      <c r="L131" s="173"/>
      <c r="M131" s="173"/>
      <c r="N131" s="173"/>
      <c r="O131" s="173"/>
      <c r="P131" s="173"/>
      <c r="Q131" s="173"/>
      <c r="R131" s="173"/>
      <c r="S131" s="173"/>
      <c r="T131" s="173"/>
      <c r="U131" s="173"/>
      <c r="V131" s="173"/>
      <c r="W131" s="173"/>
      <c r="X131" s="173"/>
      <c r="Y131" s="173"/>
      <c r="Z131" s="173"/>
      <c r="AA131" s="173"/>
      <c r="AB131" s="173"/>
      <c r="AC131" s="174"/>
      <c r="AE131" s="507"/>
      <c r="AG131" s="507"/>
      <c r="AI131" s="507"/>
      <c r="AK131" s="202"/>
    </row>
    <row r="132" spans="4:37" ht="12.75" customHeight="1" outlineLevel="3">
      <c r="D132" s="106" t="str">
        <f>'Line Items'!D1205</f>
        <v>[Secondary Station Access Charges LTC - Line 115]</v>
      </c>
      <c r="E132" s="89"/>
      <c r="F132" s="107" t="str">
        <f t="shared" si="1"/>
        <v>£000</v>
      </c>
      <c r="G132" s="173"/>
      <c r="H132" s="173"/>
      <c r="I132" s="173"/>
      <c r="J132" s="173"/>
      <c r="K132" s="173"/>
      <c r="L132" s="173"/>
      <c r="M132" s="173"/>
      <c r="N132" s="173"/>
      <c r="O132" s="173"/>
      <c r="P132" s="173"/>
      <c r="Q132" s="173"/>
      <c r="R132" s="173"/>
      <c r="S132" s="173"/>
      <c r="T132" s="173"/>
      <c r="U132" s="173"/>
      <c r="V132" s="173"/>
      <c r="W132" s="173"/>
      <c r="X132" s="173"/>
      <c r="Y132" s="173"/>
      <c r="Z132" s="173"/>
      <c r="AA132" s="173"/>
      <c r="AB132" s="173"/>
      <c r="AC132" s="174"/>
      <c r="AE132" s="507"/>
      <c r="AG132" s="507"/>
      <c r="AI132" s="507"/>
      <c r="AK132" s="202"/>
    </row>
    <row r="133" spans="4:37" ht="12.75" customHeight="1" outlineLevel="3">
      <c r="D133" s="106" t="str">
        <f>'Line Items'!D1206</f>
        <v>[Secondary Station Access Charges LTC - Line 116]</v>
      </c>
      <c r="E133" s="89"/>
      <c r="F133" s="107" t="str">
        <f t="shared" si="1"/>
        <v>£000</v>
      </c>
      <c r="G133" s="173"/>
      <c r="H133" s="173"/>
      <c r="I133" s="173"/>
      <c r="J133" s="173"/>
      <c r="K133" s="173"/>
      <c r="L133" s="173"/>
      <c r="M133" s="173"/>
      <c r="N133" s="173"/>
      <c r="O133" s="173"/>
      <c r="P133" s="173"/>
      <c r="Q133" s="173"/>
      <c r="R133" s="173"/>
      <c r="S133" s="173"/>
      <c r="T133" s="173"/>
      <c r="U133" s="173"/>
      <c r="V133" s="173"/>
      <c r="W133" s="173"/>
      <c r="X133" s="173"/>
      <c r="Y133" s="173"/>
      <c r="Z133" s="173"/>
      <c r="AA133" s="173"/>
      <c r="AB133" s="173"/>
      <c r="AC133" s="174"/>
      <c r="AE133" s="507"/>
      <c r="AG133" s="507"/>
      <c r="AI133" s="507"/>
      <c r="AK133" s="202"/>
    </row>
    <row r="134" spans="4:37" ht="12.75" customHeight="1" outlineLevel="3">
      <c r="D134" s="106" t="str">
        <f>'Line Items'!D1207</f>
        <v>[Secondary Station Access Charges LTC - Line 117]</v>
      </c>
      <c r="E134" s="89"/>
      <c r="F134" s="107" t="str">
        <f t="shared" si="1"/>
        <v>£000</v>
      </c>
      <c r="G134" s="173"/>
      <c r="H134" s="173"/>
      <c r="I134" s="173"/>
      <c r="J134" s="173"/>
      <c r="K134" s="173"/>
      <c r="L134" s="173"/>
      <c r="M134" s="173"/>
      <c r="N134" s="173"/>
      <c r="O134" s="173"/>
      <c r="P134" s="173"/>
      <c r="Q134" s="173"/>
      <c r="R134" s="173"/>
      <c r="S134" s="173"/>
      <c r="T134" s="173"/>
      <c r="U134" s="173"/>
      <c r="V134" s="173"/>
      <c r="W134" s="173"/>
      <c r="X134" s="173"/>
      <c r="Y134" s="173"/>
      <c r="Z134" s="173"/>
      <c r="AA134" s="173"/>
      <c r="AB134" s="173"/>
      <c r="AC134" s="174"/>
      <c r="AE134" s="507"/>
      <c r="AG134" s="507"/>
      <c r="AI134" s="507"/>
      <c r="AK134" s="202"/>
    </row>
    <row r="135" spans="4:37" ht="12.75" customHeight="1" outlineLevel="3">
      <c r="D135" s="106" t="str">
        <f>'Line Items'!D1208</f>
        <v>[Secondary Station Access Charges LTC - Line 118]</v>
      </c>
      <c r="E135" s="89"/>
      <c r="F135" s="107" t="str">
        <f t="shared" si="1"/>
        <v>£000</v>
      </c>
      <c r="G135" s="173"/>
      <c r="H135" s="173"/>
      <c r="I135" s="173"/>
      <c r="J135" s="173"/>
      <c r="K135" s="173"/>
      <c r="L135" s="173"/>
      <c r="M135" s="173"/>
      <c r="N135" s="173"/>
      <c r="O135" s="173"/>
      <c r="P135" s="173"/>
      <c r="Q135" s="173"/>
      <c r="R135" s="173"/>
      <c r="S135" s="173"/>
      <c r="T135" s="173"/>
      <c r="U135" s="173"/>
      <c r="V135" s="173"/>
      <c r="W135" s="173"/>
      <c r="X135" s="173"/>
      <c r="Y135" s="173"/>
      <c r="Z135" s="173"/>
      <c r="AA135" s="173"/>
      <c r="AB135" s="173"/>
      <c r="AC135" s="174"/>
      <c r="AE135" s="507"/>
      <c r="AG135" s="507"/>
      <c r="AI135" s="507"/>
      <c r="AK135" s="202"/>
    </row>
    <row r="136" spans="4:37" ht="12.75" customHeight="1" outlineLevel="3">
      <c r="D136" s="106" t="str">
        <f>'Line Items'!D1209</f>
        <v>[Secondary Station Access Charges LTC - Line 119]</v>
      </c>
      <c r="E136" s="89"/>
      <c r="F136" s="107" t="str">
        <f t="shared" si="1"/>
        <v>£000</v>
      </c>
      <c r="G136" s="173"/>
      <c r="H136" s="173"/>
      <c r="I136" s="173"/>
      <c r="J136" s="173"/>
      <c r="K136" s="173"/>
      <c r="L136" s="173"/>
      <c r="M136" s="173"/>
      <c r="N136" s="173"/>
      <c r="O136" s="173"/>
      <c r="P136" s="173"/>
      <c r="Q136" s="173"/>
      <c r="R136" s="173"/>
      <c r="S136" s="173"/>
      <c r="T136" s="173"/>
      <c r="U136" s="173"/>
      <c r="V136" s="173"/>
      <c r="W136" s="173"/>
      <c r="X136" s="173"/>
      <c r="Y136" s="173"/>
      <c r="Z136" s="173"/>
      <c r="AA136" s="173"/>
      <c r="AB136" s="173"/>
      <c r="AC136" s="174"/>
      <c r="AE136" s="507"/>
      <c r="AG136" s="507"/>
      <c r="AI136" s="507"/>
      <c r="AK136" s="202"/>
    </row>
    <row r="137" spans="4:37" ht="12.75" customHeight="1" outlineLevel="3">
      <c r="D137" s="106" t="str">
        <f>'Line Items'!D1210</f>
        <v>[Secondary Station Access Charges LTC - Line 120]</v>
      </c>
      <c r="E137" s="89"/>
      <c r="F137" s="107" t="str">
        <f t="shared" si="1"/>
        <v>£000</v>
      </c>
      <c r="G137" s="173"/>
      <c r="H137" s="173"/>
      <c r="I137" s="173"/>
      <c r="J137" s="173"/>
      <c r="K137" s="173"/>
      <c r="L137" s="173"/>
      <c r="M137" s="173"/>
      <c r="N137" s="173"/>
      <c r="O137" s="173"/>
      <c r="P137" s="173"/>
      <c r="Q137" s="173"/>
      <c r="R137" s="173"/>
      <c r="S137" s="173"/>
      <c r="T137" s="173"/>
      <c r="U137" s="173"/>
      <c r="V137" s="173"/>
      <c r="W137" s="173"/>
      <c r="X137" s="173"/>
      <c r="Y137" s="173"/>
      <c r="Z137" s="173"/>
      <c r="AA137" s="173"/>
      <c r="AB137" s="173"/>
      <c r="AC137" s="174"/>
      <c r="AE137" s="507"/>
      <c r="AG137" s="507"/>
      <c r="AI137" s="507"/>
      <c r="AK137" s="202"/>
    </row>
    <row r="138" spans="4:37" ht="12.75" customHeight="1" outlineLevel="3">
      <c r="D138" s="106" t="str">
        <f>'Line Items'!D1211</f>
        <v>[Secondary Station Access Charges LTC - Line 121]</v>
      </c>
      <c r="E138" s="89"/>
      <c r="F138" s="107" t="str">
        <f t="shared" si="1"/>
        <v>£000</v>
      </c>
      <c r="G138" s="173"/>
      <c r="H138" s="173"/>
      <c r="I138" s="173"/>
      <c r="J138" s="173"/>
      <c r="K138" s="173"/>
      <c r="L138" s="173"/>
      <c r="M138" s="173"/>
      <c r="N138" s="173"/>
      <c r="O138" s="173"/>
      <c r="P138" s="173"/>
      <c r="Q138" s="173"/>
      <c r="R138" s="173"/>
      <c r="S138" s="173"/>
      <c r="T138" s="173"/>
      <c r="U138" s="173"/>
      <c r="V138" s="173"/>
      <c r="W138" s="173"/>
      <c r="X138" s="173"/>
      <c r="Y138" s="173"/>
      <c r="Z138" s="173"/>
      <c r="AA138" s="173"/>
      <c r="AB138" s="173"/>
      <c r="AC138" s="174"/>
      <c r="AE138" s="507"/>
      <c r="AG138" s="507"/>
      <c r="AI138" s="507"/>
      <c r="AK138" s="202"/>
    </row>
    <row r="139" spans="4:37" ht="12.75" customHeight="1" outlineLevel="3">
      <c r="D139" s="106" t="str">
        <f>'Line Items'!D1212</f>
        <v>[Secondary Station Access Charges LTC - Line 122]</v>
      </c>
      <c r="E139" s="89"/>
      <c r="F139" s="107" t="str">
        <f t="shared" si="1"/>
        <v>£000</v>
      </c>
      <c r="G139" s="173"/>
      <c r="H139" s="173"/>
      <c r="I139" s="173"/>
      <c r="J139" s="173"/>
      <c r="K139" s="173"/>
      <c r="L139" s="173"/>
      <c r="M139" s="173"/>
      <c r="N139" s="173"/>
      <c r="O139" s="173"/>
      <c r="P139" s="173"/>
      <c r="Q139" s="173"/>
      <c r="R139" s="173"/>
      <c r="S139" s="173"/>
      <c r="T139" s="173"/>
      <c r="U139" s="173"/>
      <c r="V139" s="173"/>
      <c r="W139" s="173"/>
      <c r="X139" s="173"/>
      <c r="Y139" s="173"/>
      <c r="Z139" s="173"/>
      <c r="AA139" s="173"/>
      <c r="AB139" s="173"/>
      <c r="AC139" s="174"/>
      <c r="AE139" s="507"/>
      <c r="AG139" s="507"/>
      <c r="AI139" s="507"/>
      <c r="AK139" s="202"/>
    </row>
    <row r="140" spans="4:37" ht="12.75" customHeight="1" outlineLevel="3">
      <c r="D140" s="106" t="str">
        <f>'Line Items'!D1213</f>
        <v>[Secondary Station Access Charges LTC - Line 123]</v>
      </c>
      <c r="E140" s="89"/>
      <c r="F140" s="107" t="str">
        <f t="shared" si="1"/>
        <v>£000</v>
      </c>
      <c r="G140" s="173"/>
      <c r="H140" s="173"/>
      <c r="I140" s="173"/>
      <c r="J140" s="173"/>
      <c r="K140" s="173"/>
      <c r="L140" s="173"/>
      <c r="M140" s="173"/>
      <c r="N140" s="173"/>
      <c r="O140" s="173"/>
      <c r="P140" s="173"/>
      <c r="Q140" s="173"/>
      <c r="R140" s="173"/>
      <c r="S140" s="173"/>
      <c r="T140" s="173"/>
      <c r="U140" s="173"/>
      <c r="V140" s="173"/>
      <c r="W140" s="173"/>
      <c r="X140" s="173"/>
      <c r="Y140" s="173"/>
      <c r="Z140" s="173"/>
      <c r="AA140" s="173"/>
      <c r="AB140" s="173"/>
      <c r="AC140" s="174"/>
      <c r="AE140" s="507"/>
      <c r="AG140" s="507"/>
      <c r="AI140" s="507"/>
      <c r="AK140" s="202"/>
    </row>
    <row r="141" spans="4:37" ht="12.75" customHeight="1" outlineLevel="3">
      <c r="D141" s="106" t="str">
        <f>'Line Items'!D1214</f>
        <v>[Secondary Station Access Charges LTC - Line 124]</v>
      </c>
      <c r="E141" s="89"/>
      <c r="F141" s="107" t="str">
        <f t="shared" si="1"/>
        <v>£000</v>
      </c>
      <c r="G141" s="173"/>
      <c r="H141" s="173"/>
      <c r="I141" s="173"/>
      <c r="J141" s="173"/>
      <c r="K141" s="173"/>
      <c r="L141" s="173"/>
      <c r="M141" s="173"/>
      <c r="N141" s="173"/>
      <c r="O141" s="173"/>
      <c r="P141" s="173"/>
      <c r="Q141" s="173"/>
      <c r="R141" s="173"/>
      <c r="S141" s="173"/>
      <c r="T141" s="173"/>
      <c r="U141" s="173"/>
      <c r="V141" s="173"/>
      <c r="W141" s="173"/>
      <c r="X141" s="173"/>
      <c r="Y141" s="173"/>
      <c r="Z141" s="173"/>
      <c r="AA141" s="173"/>
      <c r="AB141" s="173"/>
      <c r="AC141" s="174"/>
      <c r="AE141" s="507"/>
      <c r="AG141" s="507"/>
      <c r="AI141" s="507"/>
      <c r="AK141" s="202"/>
    </row>
    <row r="142" spans="4:37" ht="12.75" customHeight="1" outlineLevel="3">
      <c r="D142" s="106" t="str">
        <f>'Line Items'!D1215</f>
        <v>[Secondary Station Access Charges LTC - Line 125]</v>
      </c>
      <c r="E142" s="89"/>
      <c r="F142" s="107" t="str">
        <f t="shared" si="1"/>
        <v>£000</v>
      </c>
      <c r="G142" s="173"/>
      <c r="H142" s="173"/>
      <c r="I142" s="173"/>
      <c r="J142" s="173"/>
      <c r="K142" s="173"/>
      <c r="L142" s="173"/>
      <c r="M142" s="173"/>
      <c r="N142" s="173"/>
      <c r="O142" s="173"/>
      <c r="P142" s="173"/>
      <c r="Q142" s="173"/>
      <c r="R142" s="173"/>
      <c r="S142" s="173"/>
      <c r="T142" s="173"/>
      <c r="U142" s="173"/>
      <c r="V142" s="173"/>
      <c r="W142" s="173"/>
      <c r="X142" s="173"/>
      <c r="Y142" s="173"/>
      <c r="Z142" s="173"/>
      <c r="AA142" s="173"/>
      <c r="AB142" s="173"/>
      <c r="AC142" s="174"/>
      <c r="AE142" s="507"/>
      <c r="AG142" s="507"/>
      <c r="AI142" s="507"/>
      <c r="AK142" s="202"/>
    </row>
    <row r="143" spans="4:37" ht="12.75" customHeight="1" outlineLevel="3">
      <c r="D143" s="106" t="str">
        <f>'Line Items'!D1216</f>
        <v>[Secondary Station Access Charges LTC - Line 126]</v>
      </c>
      <c r="E143" s="89"/>
      <c r="F143" s="107" t="str">
        <f t="shared" si="1"/>
        <v>£000</v>
      </c>
      <c r="G143" s="173"/>
      <c r="H143" s="173"/>
      <c r="I143" s="173"/>
      <c r="J143" s="173"/>
      <c r="K143" s="173"/>
      <c r="L143" s="173"/>
      <c r="M143" s="173"/>
      <c r="N143" s="173"/>
      <c r="O143" s="173"/>
      <c r="P143" s="173"/>
      <c r="Q143" s="173"/>
      <c r="R143" s="173"/>
      <c r="S143" s="173"/>
      <c r="T143" s="173"/>
      <c r="U143" s="173"/>
      <c r="V143" s="173"/>
      <c r="W143" s="173"/>
      <c r="X143" s="173"/>
      <c r="Y143" s="173"/>
      <c r="Z143" s="173"/>
      <c r="AA143" s="173"/>
      <c r="AB143" s="173"/>
      <c r="AC143" s="174"/>
      <c r="AE143" s="507"/>
      <c r="AG143" s="507"/>
      <c r="AI143" s="507"/>
      <c r="AK143" s="202"/>
    </row>
    <row r="144" spans="4:37" ht="12.75" customHeight="1" outlineLevel="3">
      <c r="D144" s="106" t="str">
        <f>'Line Items'!D1217</f>
        <v>[Secondary Station Access Charges LTC - Line 127]</v>
      </c>
      <c r="E144" s="89"/>
      <c r="F144" s="107" t="str">
        <f t="shared" si="1"/>
        <v>£000</v>
      </c>
      <c r="G144" s="173"/>
      <c r="H144" s="173"/>
      <c r="I144" s="173"/>
      <c r="J144" s="173"/>
      <c r="K144" s="173"/>
      <c r="L144" s="173"/>
      <c r="M144" s="173"/>
      <c r="N144" s="173"/>
      <c r="O144" s="173"/>
      <c r="P144" s="173"/>
      <c r="Q144" s="173"/>
      <c r="R144" s="173"/>
      <c r="S144" s="173"/>
      <c r="T144" s="173"/>
      <c r="U144" s="173"/>
      <c r="V144" s="173"/>
      <c r="W144" s="173"/>
      <c r="X144" s="173"/>
      <c r="Y144" s="173"/>
      <c r="Z144" s="173"/>
      <c r="AA144" s="173"/>
      <c r="AB144" s="173"/>
      <c r="AC144" s="174"/>
      <c r="AE144" s="507"/>
      <c r="AG144" s="507"/>
      <c r="AI144" s="507"/>
      <c r="AK144" s="202"/>
    </row>
    <row r="145" spans="4:37" ht="12.75" customHeight="1" outlineLevel="3">
      <c r="D145" s="106" t="str">
        <f>'Line Items'!D1218</f>
        <v>[Secondary Station Access Charges LTC - Line 128]</v>
      </c>
      <c r="E145" s="89"/>
      <c r="F145" s="107" t="str">
        <f t="shared" si="1"/>
        <v>£000</v>
      </c>
      <c r="G145" s="173"/>
      <c r="H145" s="173"/>
      <c r="I145" s="173"/>
      <c r="J145" s="173"/>
      <c r="K145" s="173"/>
      <c r="L145" s="173"/>
      <c r="M145" s="173"/>
      <c r="N145" s="173"/>
      <c r="O145" s="173"/>
      <c r="P145" s="173"/>
      <c r="Q145" s="173"/>
      <c r="R145" s="173"/>
      <c r="S145" s="173"/>
      <c r="T145" s="173"/>
      <c r="U145" s="173"/>
      <c r="V145" s="173"/>
      <c r="W145" s="173"/>
      <c r="X145" s="173"/>
      <c r="Y145" s="173"/>
      <c r="Z145" s="173"/>
      <c r="AA145" s="173"/>
      <c r="AB145" s="173"/>
      <c r="AC145" s="174"/>
      <c r="AE145" s="507"/>
      <c r="AG145" s="507"/>
      <c r="AI145" s="507"/>
      <c r="AK145" s="202"/>
    </row>
    <row r="146" spans="4:37" ht="12.75" customHeight="1" outlineLevel="3">
      <c r="D146" s="106" t="str">
        <f>'Line Items'!D1219</f>
        <v>[Secondary Station Access Charges LTC - Line 129]</v>
      </c>
      <c r="E146" s="89"/>
      <c r="F146" s="107" t="str">
        <f t="shared" si="1"/>
        <v>£000</v>
      </c>
      <c r="G146" s="173"/>
      <c r="H146" s="173"/>
      <c r="I146" s="173"/>
      <c r="J146" s="173"/>
      <c r="K146" s="173"/>
      <c r="L146" s="173"/>
      <c r="M146" s="173"/>
      <c r="N146" s="173"/>
      <c r="O146" s="173"/>
      <c r="P146" s="173"/>
      <c r="Q146" s="173"/>
      <c r="R146" s="173"/>
      <c r="S146" s="173"/>
      <c r="T146" s="173"/>
      <c r="U146" s="173"/>
      <c r="V146" s="173"/>
      <c r="W146" s="173"/>
      <c r="X146" s="173"/>
      <c r="Y146" s="173"/>
      <c r="Z146" s="173"/>
      <c r="AA146" s="173"/>
      <c r="AB146" s="173"/>
      <c r="AC146" s="174"/>
      <c r="AE146" s="507"/>
      <c r="AG146" s="507"/>
      <c r="AI146" s="507"/>
      <c r="AK146" s="202"/>
    </row>
    <row r="147" spans="4:37" ht="12.75" customHeight="1" outlineLevel="3">
      <c r="D147" s="106" t="str">
        <f>'Line Items'!D1220</f>
        <v>[Secondary Station Access Charges LTC - Line 130]</v>
      </c>
      <c r="E147" s="89"/>
      <c r="F147" s="107" t="str">
        <f t="shared" si="1"/>
        <v>£000</v>
      </c>
      <c r="G147" s="173"/>
      <c r="H147" s="173"/>
      <c r="I147" s="173"/>
      <c r="J147" s="173"/>
      <c r="K147" s="173"/>
      <c r="L147" s="173"/>
      <c r="M147" s="173"/>
      <c r="N147" s="173"/>
      <c r="O147" s="173"/>
      <c r="P147" s="173"/>
      <c r="Q147" s="173"/>
      <c r="R147" s="173"/>
      <c r="S147" s="173"/>
      <c r="T147" s="173"/>
      <c r="U147" s="173"/>
      <c r="V147" s="173"/>
      <c r="W147" s="173"/>
      <c r="X147" s="173"/>
      <c r="Y147" s="173"/>
      <c r="Z147" s="173"/>
      <c r="AA147" s="173"/>
      <c r="AB147" s="173"/>
      <c r="AC147" s="174"/>
      <c r="AE147" s="507"/>
      <c r="AG147" s="507"/>
      <c r="AI147" s="507"/>
      <c r="AK147" s="202"/>
    </row>
    <row r="148" spans="4:37" ht="12.75" customHeight="1" outlineLevel="3">
      <c r="D148" s="106" t="str">
        <f>'Line Items'!D1221</f>
        <v>[Secondary Station Access Charges LTC - Line 131]</v>
      </c>
      <c r="E148" s="89"/>
      <c r="F148" s="107" t="str">
        <f t="shared" ref="F148:F167" si="2">F147</f>
        <v>£000</v>
      </c>
      <c r="G148" s="173"/>
      <c r="H148" s="173"/>
      <c r="I148" s="173"/>
      <c r="J148" s="173"/>
      <c r="K148" s="173"/>
      <c r="L148" s="173"/>
      <c r="M148" s="173"/>
      <c r="N148" s="173"/>
      <c r="O148" s="173"/>
      <c r="P148" s="173"/>
      <c r="Q148" s="173"/>
      <c r="R148" s="173"/>
      <c r="S148" s="173"/>
      <c r="T148" s="173"/>
      <c r="U148" s="173"/>
      <c r="V148" s="173"/>
      <c r="W148" s="173"/>
      <c r="X148" s="173"/>
      <c r="Y148" s="173"/>
      <c r="Z148" s="173"/>
      <c r="AA148" s="173"/>
      <c r="AB148" s="173"/>
      <c r="AC148" s="174"/>
      <c r="AE148" s="507"/>
      <c r="AG148" s="507"/>
      <c r="AI148" s="507"/>
      <c r="AK148" s="202"/>
    </row>
    <row r="149" spans="4:37" ht="12.75" customHeight="1" outlineLevel="3">
      <c r="D149" s="106" t="str">
        <f>'Line Items'!D1222</f>
        <v>[Secondary Station Access Charges LTC - Line 132]</v>
      </c>
      <c r="E149" s="89"/>
      <c r="F149" s="107" t="str">
        <f t="shared" si="2"/>
        <v>£000</v>
      </c>
      <c r="G149" s="173"/>
      <c r="H149" s="173"/>
      <c r="I149" s="173"/>
      <c r="J149" s="173"/>
      <c r="K149" s="173"/>
      <c r="L149" s="173"/>
      <c r="M149" s="173"/>
      <c r="N149" s="173"/>
      <c r="O149" s="173"/>
      <c r="P149" s="173"/>
      <c r="Q149" s="173"/>
      <c r="R149" s="173"/>
      <c r="S149" s="173"/>
      <c r="T149" s="173"/>
      <c r="U149" s="173"/>
      <c r="V149" s="173"/>
      <c r="W149" s="173"/>
      <c r="X149" s="173"/>
      <c r="Y149" s="173"/>
      <c r="Z149" s="173"/>
      <c r="AA149" s="173"/>
      <c r="AB149" s="173"/>
      <c r="AC149" s="174"/>
      <c r="AE149" s="507"/>
      <c r="AG149" s="507"/>
      <c r="AI149" s="507"/>
      <c r="AK149" s="202"/>
    </row>
    <row r="150" spans="4:37" ht="12.75" customHeight="1" outlineLevel="3">
      <c r="D150" s="106" t="str">
        <f>'Line Items'!D1223</f>
        <v>[Secondary Station Access Charges LTC - Line 133]</v>
      </c>
      <c r="E150" s="89"/>
      <c r="F150" s="107" t="str">
        <f t="shared" si="2"/>
        <v>£000</v>
      </c>
      <c r="G150" s="173"/>
      <c r="H150" s="173"/>
      <c r="I150" s="173"/>
      <c r="J150" s="173"/>
      <c r="K150" s="173"/>
      <c r="L150" s="173"/>
      <c r="M150" s="173"/>
      <c r="N150" s="173"/>
      <c r="O150" s="173"/>
      <c r="P150" s="173"/>
      <c r="Q150" s="173"/>
      <c r="R150" s="173"/>
      <c r="S150" s="173"/>
      <c r="T150" s="173"/>
      <c r="U150" s="173"/>
      <c r="V150" s="173"/>
      <c r="W150" s="173"/>
      <c r="X150" s="173"/>
      <c r="Y150" s="173"/>
      <c r="Z150" s="173"/>
      <c r="AA150" s="173"/>
      <c r="AB150" s="173"/>
      <c r="AC150" s="174"/>
      <c r="AE150" s="507"/>
      <c r="AG150" s="507"/>
      <c r="AI150" s="507"/>
      <c r="AK150" s="202"/>
    </row>
    <row r="151" spans="4:37" ht="12.75" customHeight="1" outlineLevel="3">
      <c r="D151" s="106" t="str">
        <f>'Line Items'!D1224</f>
        <v>[Secondary Station Access Charges LTC - Line 134]</v>
      </c>
      <c r="E151" s="89"/>
      <c r="F151" s="107" t="str">
        <f t="shared" si="2"/>
        <v>£000</v>
      </c>
      <c r="G151" s="173"/>
      <c r="H151" s="173"/>
      <c r="I151" s="173"/>
      <c r="J151" s="173"/>
      <c r="K151" s="173"/>
      <c r="L151" s="173"/>
      <c r="M151" s="173"/>
      <c r="N151" s="173"/>
      <c r="O151" s="173"/>
      <c r="P151" s="173"/>
      <c r="Q151" s="173"/>
      <c r="R151" s="173"/>
      <c r="S151" s="173"/>
      <c r="T151" s="173"/>
      <c r="U151" s="173"/>
      <c r="V151" s="173"/>
      <c r="W151" s="173"/>
      <c r="X151" s="173"/>
      <c r="Y151" s="173"/>
      <c r="Z151" s="173"/>
      <c r="AA151" s="173"/>
      <c r="AB151" s="173"/>
      <c r="AC151" s="174"/>
      <c r="AE151" s="507"/>
      <c r="AG151" s="507"/>
      <c r="AI151" s="507"/>
      <c r="AK151" s="202"/>
    </row>
    <row r="152" spans="4:37" ht="12.75" customHeight="1" outlineLevel="3">
      <c r="D152" s="106" t="str">
        <f>'Line Items'!D1225</f>
        <v>[Secondary Station Access Charges LTC - Line 135]</v>
      </c>
      <c r="E152" s="89"/>
      <c r="F152" s="107" t="str">
        <f t="shared" si="2"/>
        <v>£000</v>
      </c>
      <c r="G152" s="173"/>
      <c r="H152" s="173"/>
      <c r="I152" s="173"/>
      <c r="J152" s="173"/>
      <c r="K152" s="173"/>
      <c r="L152" s="173"/>
      <c r="M152" s="173"/>
      <c r="N152" s="173"/>
      <c r="O152" s="173"/>
      <c r="P152" s="173"/>
      <c r="Q152" s="173"/>
      <c r="R152" s="173"/>
      <c r="S152" s="173"/>
      <c r="T152" s="173"/>
      <c r="U152" s="173"/>
      <c r="V152" s="173"/>
      <c r="W152" s="173"/>
      <c r="X152" s="173"/>
      <c r="Y152" s="173"/>
      <c r="Z152" s="173"/>
      <c r="AA152" s="173"/>
      <c r="AB152" s="173"/>
      <c r="AC152" s="174"/>
      <c r="AE152" s="507"/>
      <c r="AG152" s="507"/>
      <c r="AI152" s="507"/>
      <c r="AK152" s="202"/>
    </row>
    <row r="153" spans="4:37" ht="12.75" customHeight="1" outlineLevel="3">
      <c r="D153" s="106" t="str">
        <f>'Line Items'!D1226</f>
        <v>[Secondary Station Access Charges LTC - Line 136]</v>
      </c>
      <c r="E153" s="89"/>
      <c r="F153" s="107" t="str">
        <f t="shared" si="2"/>
        <v>£000</v>
      </c>
      <c r="G153" s="173"/>
      <c r="H153" s="173"/>
      <c r="I153" s="173"/>
      <c r="J153" s="173"/>
      <c r="K153" s="173"/>
      <c r="L153" s="173"/>
      <c r="M153" s="173"/>
      <c r="N153" s="173"/>
      <c r="O153" s="173"/>
      <c r="P153" s="173"/>
      <c r="Q153" s="173"/>
      <c r="R153" s="173"/>
      <c r="S153" s="173"/>
      <c r="T153" s="173"/>
      <c r="U153" s="173"/>
      <c r="V153" s="173"/>
      <c r="W153" s="173"/>
      <c r="X153" s="173"/>
      <c r="Y153" s="173"/>
      <c r="Z153" s="173"/>
      <c r="AA153" s="173"/>
      <c r="AB153" s="173"/>
      <c r="AC153" s="174"/>
      <c r="AE153" s="507"/>
      <c r="AG153" s="507"/>
      <c r="AI153" s="507"/>
      <c r="AK153" s="202"/>
    </row>
    <row r="154" spans="4:37" ht="12.75" customHeight="1" outlineLevel="3">
      <c r="D154" s="106" t="str">
        <f>'Line Items'!D1227</f>
        <v>[Secondary Station Access Charges LTC - Line 137]</v>
      </c>
      <c r="E154" s="89"/>
      <c r="F154" s="107" t="str">
        <f t="shared" si="2"/>
        <v>£000</v>
      </c>
      <c r="G154" s="173"/>
      <c r="H154" s="173"/>
      <c r="I154" s="173"/>
      <c r="J154" s="173"/>
      <c r="K154" s="173"/>
      <c r="L154" s="173"/>
      <c r="M154" s="173"/>
      <c r="N154" s="173"/>
      <c r="O154" s="173"/>
      <c r="P154" s="173"/>
      <c r="Q154" s="173"/>
      <c r="R154" s="173"/>
      <c r="S154" s="173"/>
      <c r="T154" s="173"/>
      <c r="U154" s="173"/>
      <c r="V154" s="173"/>
      <c r="W154" s="173"/>
      <c r="X154" s="173"/>
      <c r="Y154" s="173"/>
      <c r="Z154" s="173"/>
      <c r="AA154" s="173"/>
      <c r="AB154" s="173"/>
      <c r="AC154" s="174"/>
      <c r="AE154" s="507"/>
      <c r="AG154" s="507"/>
      <c r="AI154" s="507"/>
      <c r="AK154" s="202"/>
    </row>
    <row r="155" spans="4:37" ht="12.75" customHeight="1" outlineLevel="3">
      <c r="D155" s="106" t="str">
        <f>'Line Items'!D1228</f>
        <v>[Secondary Station Access Charges LTC - Line 138]</v>
      </c>
      <c r="E155" s="89"/>
      <c r="F155" s="107" t="str">
        <f t="shared" si="2"/>
        <v>£000</v>
      </c>
      <c r="G155" s="173"/>
      <c r="H155" s="173"/>
      <c r="I155" s="173"/>
      <c r="J155" s="173"/>
      <c r="K155" s="173"/>
      <c r="L155" s="173"/>
      <c r="M155" s="173"/>
      <c r="N155" s="173"/>
      <c r="O155" s="173"/>
      <c r="P155" s="173"/>
      <c r="Q155" s="173"/>
      <c r="R155" s="173"/>
      <c r="S155" s="173"/>
      <c r="T155" s="173"/>
      <c r="U155" s="173"/>
      <c r="V155" s="173"/>
      <c r="W155" s="173"/>
      <c r="X155" s="173"/>
      <c r="Y155" s="173"/>
      <c r="Z155" s="173"/>
      <c r="AA155" s="173"/>
      <c r="AB155" s="173"/>
      <c r="AC155" s="174"/>
      <c r="AE155" s="507"/>
      <c r="AG155" s="507"/>
      <c r="AI155" s="507"/>
      <c r="AK155" s="202"/>
    </row>
    <row r="156" spans="4:37" ht="12.75" customHeight="1" outlineLevel="3">
      <c r="D156" s="106" t="str">
        <f>'Line Items'!D1229</f>
        <v>[Secondary Station Access Charges LTC - Line 139]</v>
      </c>
      <c r="E156" s="89"/>
      <c r="F156" s="107" t="str">
        <f t="shared" si="2"/>
        <v>£000</v>
      </c>
      <c r="G156" s="173"/>
      <c r="H156" s="173"/>
      <c r="I156" s="173"/>
      <c r="J156" s="173"/>
      <c r="K156" s="173"/>
      <c r="L156" s="173"/>
      <c r="M156" s="173"/>
      <c r="N156" s="173"/>
      <c r="O156" s="173"/>
      <c r="P156" s="173"/>
      <c r="Q156" s="173"/>
      <c r="R156" s="173"/>
      <c r="S156" s="173"/>
      <c r="T156" s="173"/>
      <c r="U156" s="173"/>
      <c r="V156" s="173"/>
      <c r="W156" s="173"/>
      <c r="X156" s="173"/>
      <c r="Y156" s="173"/>
      <c r="Z156" s="173"/>
      <c r="AA156" s="173"/>
      <c r="AB156" s="173"/>
      <c r="AC156" s="174"/>
      <c r="AE156" s="507"/>
      <c r="AG156" s="507"/>
      <c r="AI156" s="507"/>
      <c r="AK156" s="202"/>
    </row>
    <row r="157" spans="4:37" ht="12.75" customHeight="1" outlineLevel="3">
      <c r="D157" s="106" t="str">
        <f>'Line Items'!D1230</f>
        <v>[Secondary Station Access Charges LTC - Line 140]</v>
      </c>
      <c r="E157" s="89"/>
      <c r="F157" s="107" t="str">
        <f t="shared" si="2"/>
        <v>£000</v>
      </c>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4"/>
      <c r="AE157" s="507"/>
      <c r="AG157" s="507"/>
      <c r="AI157" s="507"/>
      <c r="AK157" s="202"/>
    </row>
    <row r="158" spans="4:37" ht="12.75" customHeight="1" outlineLevel="3">
      <c r="D158" s="106" t="str">
        <f>'Line Items'!D1231</f>
        <v>[Secondary Station Access Charges LTC - Line 141]</v>
      </c>
      <c r="E158" s="89"/>
      <c r="F158" s="107" t="str">
        <f t="shared" si="2"/>
        <v>£000</v>
      </c>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4"/>
      <c r="AE158" s="507"/>
      <c r="AG158" s="507"/>
      <c r="AI158" s="507"/>
      <c r="AK158" s="202"/>
    </row>
    <row r="159" spans="4:37" ht="12.75" customHeight="1" outlineLevel="3">
      <c r="D159" s="106" t="str">
        <f>'Line Items'!D1232</f>
        <v>[Secondary Station Access Charges LTC - Line 142]</v>
      </c>
      <c r="E159" s="89"/>
      <c r="F159" s="107" t="str">
        <f t="shared" si="2"/>
        <v>£000</v>
      </c>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4"/>
      <c r="AE159" s="507"/>
      <c r="AG159" s="507"/>
      <c r="AI159" s="507"/>
      <c r="AK159" s="202"/>
    </row>
    <row r="160" spans="4:37" ht="12.75" customHeight="1" outlineLevel="3">
      <c r="D160" s="106" t="str">
        <f>'Line Items'!D1233</f>
        <v>[Secondary Station Access Charges LTC - Line 143]</v>
      </c>
      <c r="E160" s="89"/>
      <c r="F160" s="107" t="str">
        <f t="shared" si="2"/>
        <v>£000</v>
      </c>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4"/>
      <c r="AE160" s="507"/>
      <c r="AG160" s="507"/>
      <c r="AI160" s="507"/>
      <c r="AK160" s="202"/>
    </row>
    <row r="161" spans="3:37" ht="12.75" customHeight="1" outlineLevel="3">
      <c r="D161" s="106" t="str">
        <f>'Line Items'!D1234</f>
        <v>[Secondary Station Access Charges LTC - Line 144]</v>
      </c>
      <c r="E161" s="89"/>
      <c r="F161" s="107" t="str">
        <f t="shared" si="2"/>
        <v>£000</v>
      </c>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4"/>
      <c r="AE161" s="507"/>
      <c r="AG161" s="507"/>
      <c r="AI161" s="507"/>
      <c r="AK161" s="202"/>
    </row>
    <row r="162" spans="3:37" ht="12.75" customHeight="1" outlineLevel="3">
      <c r="D162" s="106" t="str">
        <f>'Line Items'!D1235</f>
        <v>[Secondary Station Access Charges LTC - Line 145]</v>
      </c>
      <c r="E162" s="89"/>
      <c r="F162" s="107" t="str">
        <f t="shared" si="2"/>
        <v>£000</v>
      </c>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4"/>
      <c r="AE162" s="507"/>
      <c r="AG162" s="507"/>
      <c r="AI162" s="507"/>
      <c r="AK162" s="202"/>
    </row>
    <row r="163" spans="3:37" ht="12.75" customHeight="1" outlineLevel="3">
      <c r="D163" s="106" t="str">
        <f>'Line Items'!D1236</f>
        <v>[Secondary Station Access Charges LTC - Line 146]</v>
      </c>
      <c r="E163" s="89"/>
      <c r="F163" s="107" t="str">
        <f t="shared" si="2"/>
        <v>£000</v>
      </c>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4"/>
      <c r="AE163" s="507"/>
      <c r="AG163" s="507"/>
      <c r="AI163" s="507"/>
      <c r="AK163" s="202"/>
    </row>
    <row r="164" spans="3:37" ht="12.75" customHeight="1" outlineLevel="3">
      <c r="D164" s="106" t="str">
        <f>'Line Items'!D1237</f>
        <v>[Secondary Station Access Charges LTC - Line 147]</v>
      </c>
      <c r="E164" s="89"/>
      <c r="F164" s="107" t="str">
        <f t="shared" si="2"/>
        <v>£000</v>
      </c>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4"/>
      <c r="AE164" s="507"/>
      <c r="AG164" s="507"/>
      <c r="AI164" s="507"/>
      <c r="AK164" s="202"/>
    </row>
    <row r="165" spans="3:37" ht="12.75" customHeight="1" outlineLevel="3">
      <c r="D165" s="106" t="str">
        <f>'Line Items'!D1238</f>
        <v>[Secondary Station Access Charges LTC - Line 148]</v>
      </c>
      <c r="E165" s="89"/>
      <c r="F165" s="107" t="str">
        <f t="shared" si="2"/>
        <v>£000</v>
      </c>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4"/>
      <c r="AE165" s="507"/>
      <c r="AG165" s="507"/>
      <c r="AI165" s="507"/>
      <c r="AK165" s="202"/>
    </row>
    <row r="166" spans="3:37" ht="12.75" customHeight="1" outlineLevel="3">
      <c r="D166" s="106" t="str">
        <f>'Line Items'!D1239</f>
        <v>[Secondary Station Access Charges LTC - Line 149]</v>
      </c>
      <c r="E166" s="89"/>
      <c r="F166" s="107" t="str">
        <f t="shared" si="2"/>
        <v>£000</v>
      </c>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4"/>
      <c r="AE166" s="507"/>
      <c r="AG166" s="507"/>
      <c r="AI166" s="507"/>
      <c r="AK166" s="202"/>
    </row>
    <row r="167" spans="3:37" ht="12.75" customHeight="1" outlineLevel="3">
      <c r="D167" s="117" t="str">
        <f>'Line Items'!D1240</f>
        <v>[Secondary Station Access Charges LTC - Line 150]</v>
      </c>
      <c r="E167" s="175"/>
      <c r="F167" s="118" t="str">
        <f t="shared" si="2"/>
        <v>£000</v>
      </c>
      <c r="G167" s="176"/>
      <c r="H167" s="176"/>
      <c r="I167" s="176"/>
      <c r="J167" s="176"/>
      <c r="K167" s="176"/>
      <c r="L167" s="176"/>
      <c r="M167" s="230"/>
      <c r="N167" s="176"/>
      <c r="O167" s="176"/>
      <c r="P167" s="176"/>
      <c r="Q167" s="176"/>
      <c r="R167" s="176"/>
      <c r="S167" s="176"/>
      <c r="T167" s="176"/>
      <c r="U167" s="176"/>
      <c r="V167" s="176"/>
      <c r="W167" s="176"/>
      <c r="X167" s="176"/>
      <c r="Y167" s="176"/>
      <c r="Z167" s="176"/>
      <c r="AA167" s="176"/>
      <c r="AB167" s="176"/>
      <c r="AC167" s="177"/>
      <c r="AE167" s="508"/>
      <c r="AG167" s="508"/>
      <c r="AI167" s="508"/>
      <c r="AK167" s="203"/>
    </row>
    <row r="168" spans="3:37" ht="12.75" customHeight="1" outlineLevel="2">
      <c r="G168" s="90"/>
      <c r="H168" s="90"/>
      <c r="I168" s="90"/>
      <c r="J168" s="90"/>
      <c r="K168" s="90"/>
      <c r="L168" s="90"/>
      <c r="M168" s="90"/>
      <c r="N168" s="90"/>
      <c r="O168" s="90"/>
      <c r="P168" s="90"/>
      <c r="Q168" s="90"/>
      <c r="R168" s="90"/>
      <c r="S168" s="90"/>
      <c r="T168" s="90"/>
      <c r="U168" s="90"/>
      <c r="V168" s="90"/>
      <c r="W168" s="90"/>
      <c r="X168" s="90"/>
      <c r="Y168" s="90"/>
      <c r="Z168" s="90"/>
      <c r="AA168" s="90"/>
      <c r="AB168" s="90"/>
      <c r="AC168" s="90"/>
      <c r="AE168" s="90"/>
      <c r="AG168" s="90"/>
      <c r="AI168" s="90"/>
    </row>
    <row r="169" spans="3:37" ht="12.75" customHeight="1" outlineLevel="2">
      <c r="D169" s="216" t="str">
        <f>"Total "&amp;C17</f>
        <v>Total Secondary Station Access Long Term Charge</v>
      </c>
      <c r="E169" s="217"/>
      <c r="F169" s="218" t="str">
        <f>F167</f>
        <v>£000</v>
      </c>
      <c r="G169" s="219">
        <f>SUM(G18:G167)</f>
        <v>0</v>
      </c>
      <c r="H169" s="219">
        <f t="shared" ref="H169:S169" si="3">SUM(H18:H167)</f>
        <v>0</v>
      </c>
      <c r="I169" s="219">
        <f t="shared" si="3"/>
        <v>0</v>
      </c>
      <c r="J169" s="219">
        <f t="shared" si="3"/>
        <v>0</v>
      </c>
      <c r="K169" s="219">
        <f t="shared" si="3"/>
        <v>0</v>
      </c>
      <c r="L169" s="219">
        <f t="shared" si="3"/>
        <v>0</v>
      </c>
      <c r="M169" s="219">
        <f t="shared" si="3"/>
        <v>0</v>
      </c>
      <c r="N169" s="219">
        <f t="shared" si="3"/>
        <v>0</v>
      </c>
      <c r="O169" s="219">
        <f t="shared" si="3"/>
        <v>0</v>
      </c>
      <c r="P169" s="219">
        <f t="shared" si="3"/>
        <v>0</v>
      </c>
      <c r="Q169" s="219">
        <f t="shared" si="3"/>
        <v>0</v>
      </c>
      <c r="R169" s="219">
        <f t="shared" si="3"/>
        <v>0</v>
      </c>
      <c r="S169" s="219">
        <f t="shared" si="3"/>
        <v>0</v>
      </c>
      <c r="T169" s="219">
        <f>SUM(T18:T167)</f>
        <v>0</v>
      </c>
      <c r="U169" s="219">
        <f>SUM(U18:U167)</f>
        <v>0</v>
      </c>
      <c r="V169" s="219">
        <f t="shared" ref="V169:AB169" si="4">SUM(V18:V167)</f>
        <v>0</v>
      </c>
      <c r="W169" s="219">
        <f t="shared" si="4"/>
        <v>0</v>
      </c>
      <c r="X169" s="219">
        <f t="shared" si="4"/>
        <v>0</v>
      </c>
      <c r="Y169" s="219">
        <f t="shared" si="4"/>
        <v>0</v>
      </c>
      <c r="Z169" s="219">
        <f t="shared" si="4"/>
        <v>0</v>
      </c>
      <c r="AA169" s="219">
        <f t="shared" si="4"/>
        <v>0</v>
      </c>
      <c r="AB169" s="219">
        <f t="shared" si="4"/>
        <v>0</v>
      </c>
      <c r="AC169" s="220">
        <f t="shared" ref="AC169" si="5">SUM(AC18:AC167)</f>
        <v>0</v>
      </c>
      <c r="AE169" s="509">
        <f t="shared" ref="AE169" si="6">SUM(AE18:AE167)</f>
        <v>0</v>
      </c>
      <c r="AG169" s="509">
        <f t="shared" ref="AG169" si="7">SUM(AG18:AG167)</f>
        <v>0</v>
      </c>
      <c r="AI169" s="509">
        <f t="shared" ref="AI169" si="8">SUM(AI18:AI167)</f>
        <v>0</v>
      </c>
      <c r="AK169" s="222"/>
    </row>
    <row r="170" spans="3:37" outlineLevel="1">
      <c r="G170" s="90"/>
      <c r="H170" s="90"/>
      <c r="I170" s="90"/>
      <c r="J170" s="90"/>
      <c r="K170" s="90"/>
      <c r="L170" s="90"/>
      <c r="M170" s="90"/>
      <c r="N170" s="90"/>
      <c r="O170" s="90"/>
      <c r="P170" s="90"/>
      <c r="Q170" s="90"/>
      <c r="R170" s="90"/>
      <c r="S170" s="90"/>
      <c r="T170" s="90"/>
      <c r="U170" s="90"/>
      <c r="V170" s="90"/>
      <c r="W170" s="90"/>
      <c r="X170" s="90"/>
      <c r="Y170" s="90"/>
      <c r="Z170" s="90"/>
      <c r="AA170" s="90"/>
      <c r="AB170" s="90"/>
      <c r="AC170" s="90"/>
      <c r="AE170" s="90"/>
      <c r="AG170" s="90"/>
      <c r="AI170" s="90"/>
    </row>
    <row r="171" spans="3:37" ht="12.75" customHeight="1" outlineLevel="1">
      <c r="C171" s="228" t="str">
        <f>'Line Items'!C1242</f>
        <v>Secondary Station Access Qualifying Expenditure</v>
      </c>
    </row>
    <row r="172" spans="3:37" ht="12.75" customHeight="1" outlineLevel="2">
      <c r="D172" s="100" t="str">
        <f>'Line Items'!D1243</f>
        <v>Secondary Station Access Charges QX - Alsager</v>
      </c>
      <c r="E172" s="85"/>
      <c r="F172" s="101" t="s">
        <v>102</v>
      </c>
      <c r="G172" s="171"/>
      <c r="H172" s="171"/>
      <c r="I172" s="171"/>
      <c r="J172" s="171"/>
      <c r="K172" s="171"/>
      <c r="L172" s="171"/>
      <c r="M172" s="171"/>
      <c r="N172" s="171"/>
      <c r="O172" s="171"/>
      <c r="P172" s="171"/>
      <c r="Q172" s="171"/>
      <c r="R172" s="171"/>
      <c r="S172" s="171"/>
      <c r="T172" s="171"/>
      <c r="U172" s="171"/>
      <c r="V172" s="171"/>
      <c r="W172" s="171"/>
      <c r="X172" s="171"/>
      <c r="Y172" s="171"/>
      <c r="Z172" s="171"/>
      <c r="AA172" s="171"/>
      <c r="AB172" s="171"/>
      <c r="AC172" s="185"/>
      <c r="AE172" s="511"/>
      <c r="AG172" s="511"/>
      <c r="AI172" s="511"/>
      <c r="AK172" s="201" t="s">
        <v>493</v>
      </c>
    </row>
    <row r="173" spans="3:37" ht="12.75" customHeight="1" outlineLevel="2">
      <c r="D173" s="106" t="str">
        <f>'Line Items'!D1244</f>
        <v>Secondary Station Access Charges QX - Ashchurch for Tewkesbury</v>
      </c>
      <c r="E173" s="89"/>
      <c r="F173" s="107" t="str">
        <f>F172</f>
        <v>£000</v>
      </c>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4"/>
      <c r="AE173" s="507"/>
      <c r="AG173" s="507"/>
      <c r="AI173" s="507"/>
      <c r="AK173" s="202"/>
    </row>
    <row r="174" spans="3:37" ht="12.75" customHeight="1" outlineLevel="2">
      <c r="D174" s="106" t="str">
        <f>'Line Items'!D1245</f>
        <v>Secondary Station Access Charges QX - Bedford</v>
      </c>
      <c r="E174" s="89"/>
      <c r="F174" s="107" t="str">
        <f t="shared" ref="F174:F237" si="9">F173</f>
        <v>£000</v>
      </c>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4"/>
      <c r="AE174" s="507"/>
      <c r="AG174" s="507"/>
      <c r="AI174" s="507"/>
      <c r="AK174" s="202"/>
    </row>
    <row r="175" spans="3:37" ht="12.75" customHeight="1" outlineLevel="2">
      <c r="D175" s="106" t="str">
        <f>'Line Items'!D1246</f>
        <v>Secondary Station Access Charges QX - Birmingham International</v>
      </c>
      <c r="E175" s="89"/>
      <c r="F175" s="107" t="str">
        <f t="shared" si="9"/>
        <v>£000</v>
      </c>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4"/>
      <c r="AE175" s="507"/>
      <c r="AG175" s="507"/>
      <c r="AI175" s="507"/>
      <c r="AK175" s="202"/>
    </row>
    <row r="176" spans="3:37" ht="12.75" customHeight="1" outlineLevel="2">
      <c r="D176" s="106" t="str">
        <f>'Line Items'!D1247</f>
        <v>Secondary Station Access Charges QX - Birmingham Moor Street</v>
      </c>
      <c r="E176" s="89"/>
      <c r="F176" s="107" t="str">
        <f t="shared" si="9"/>
        <v>£000</v>
      </c>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4"/>
      <c r="AE176" s="507"/>
      <c r="AG176" s="507"/>
      <c r="AI176" s="507"/>
      <c r="AK176" s="202"/>
    </row>
    <row r="177" spans="4:37" ht="12.75" customHeight="1" outlineLevel="2">
      <c r="D177" s="106" t="str">
        <f>'Line Items'!D1248</f>
        <v>Secondary Station Access Charges QX - Bushey</v>
      </c>
      <c r="E177" s="89"/>
      <c r="F177" s="107" t="str">
        <f t="shared" si="9"/>
        <v>£000</v>
      </c>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4"/>
      <c r="AE177" s="507"/>
      <c r="AG177" s="507"/>
      <c r="AI177" s="507"/>
      <c r="AK177" s="202"/>
    </row>
    <row r="178" spans="4:37" ht="12.75" customHeight="1" outlineLevel="2">
      <c r="D178" s="106" t="str">
        <f>'Line Items'!D1249</f>
        <v>Secondary Station Access Charges QX - Cheltenham Spa</v>
      </c>
      <c r="E178" s="89"/>
      <c r="F178" s="107" t="str">
        <f t="shared" si="9"/>
        <v>£000</v>
      </c>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4"/>
      <c r="AE178" s="507"/>
      <c r="AG178" s="507"/>
      <c r="AI178" s="507"/>
      <c r="AK178" s="202"/>
    </row>
    <row r="179" spans="4:37" ht="12.75" customHeight="1" outlineLevel="2">
      <c r="D179" s="106" t="str">
        <f>'Line Items'!D1250</f>
        <v>Secondary Station Access Charges QX - Coventry</v>
      </c>
      <c r="E179" s="89"/>
      <c r="F179" s="107" t="str">
        <f t="shared" si="9"/>
        <v>£000</v>
      </c>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4"/>
      <c r="AE179" s="507"/>
      <c r="AG179" s="507"/>
      <c r="AI179" s="507"/>
      <c r="AK179" s="202"/>
    </row>
    <row r="180" spans="4:37" ht="12.75" customHeight="1" outlineLevel="2">
      <c r="D180" s="106" t="str">
        <f>'Line Items'!D1251</f>
        <v>Secondary Station Access Charges QX - Crewe</v>
      </c>
      <c r="E180" s="89"/>
      <c r="F180" s="107" t="str">
        <f t="shared" si="9"/>
        <v>£000</v>
      </c>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4"/>
      <c r="AE180" s="507"/>
      <c r="AG180" s="507"/>
      <c r="AI180" s="507"/>
      <c r="AK180" s="202"/>
    </row>
    <row r="181" spans="4:37" ht="12.75" customHeight="1" outlineLevel="2">
      <c r="D181" s="106" t="str">
        <f>'Line Items'!D1252</f>
        <v>Secondary Station Access Charges QX - Dorridge</v>
      </c>
      <c r="E181" s="89"/>
      <c r="F181" s="107" t="str">
        <f t="shared" si="9"/>
        <v>£000</v>
      </c>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4"/>
      <c r="AE181" s="507"/>
      <c r="AG181" s="507"/>
      <c r="AI181" s="507"/>
      <c r="AK181" s="202"/>
    </row>
    <row r="182" spans="4:37" ht="12.75" customHeight="1" outlineLevel="2">
      <c r="D182" s="106" t="str">
        <f>'Line Items'!D1253</f>
        <v>Secondary Station Access Charges QX - Gloucester</v>
      </c>
      <c r="E182" s="89"/>
      <c r="F182" s="107" t="str">
        <f t="shared" si="9"/>
        <v>£000</v>
      </c>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4"/>
      <c r="AE182" s="507"/>
      <c r="AG182" s="507"/>
      <c r="AI182" s="507"/>
      <c r="AK182" s="202"/>
    </row>
    <row r="183" spans="4:37" ht="12.75" customHeight="1" outlineLevel="2">
      <c r="D183" s="106" t="str">
        <f>'Line Items'!D1254</f>
        <v>Secondary Station Access Charges QX - Harrow &amp; Wealdstone</v>
      </c>
      <c r="E183" s="89"/>
      <c r="F183" s="107" t="str">
        <f t="shared" si="9"/>
        <v>£000</v>
      </c>
      <c r="G183" s="173"/>
      <c r="H183" s="173"/>
      <c r="I183" s="173"/>
      <c r="J183" s="173"/>
      <c r="K183" s="173"/>
      <c r="L183" s="173"/>
      <c r="M183" s="173"/>
      <c r="N183" s="173"/>
      <c r="O183" s="173"/>
      <c r="P183" s="173"/>
      <c r="Q183" s="173"/>
      <c r="R183" s="173"/>
      <c r="S183" s="173"/>
      <c r="T183" s="173"/>
      <c r="U183" s="173"/>
      <c r="V183" s="173"/>
      <c r="W183" s="173"/>
      <c r="X183" s="173"/>
      <c r="Y183" s="173"/>
      <c r="Z183" s="173"/>
      <c r="AA183" s="173"/>
      <c r="AB183" s="173"/>
      <c r="AC183" s="174"/>
      <c r="AE183" s="507"/>
      <c r="AG183" s="507"/>
      <c r="AI183" s="507"/>
      <c r="AK183" s="202"/>
    </row>
    <row r="184" spans="4:37" ht="12.75" customHeight="1" outlineLevel="2">
      <c r="D184" s="106" t="str">
        <f>'Line Items'!D1255</f>
        <v>Secondary Station Access Charges QX - Hatton</v>
      </c>
      <c r="E184" s="89"/>
      <c r="F184" s="107" t="str">
        <f t="shared" si="9"/>
        <v>£000</v>
      </c>
      <c r="G184" s="173"/>
      <c r="H184" s="173"/>
      <c r="I184" s="173"/>
      <c r="J184" s="173"/>
      <c r="K184" s="173"/>
      <c r="L184" s="173"/>
      <c r="M184" s="173"/>
      <c r="N184" s="173"/>
      <c r="O184" s="173"/>
      <c r="P184" s="173"/>
      <c r="Q184" s="173"/>
      <c r="R184" s="173"/>
      <c r="S184" s="173"/>
      <c r="T184" s="173"/>
      <c r="U184" s="173"/>
      <c r="V184" s="173"/>
      <c r="W184" s="173"/>
      <c r="X184" s="173"/>
      <c r="Y184" s="173"/>
      <c r="Z184" s="173"/>
      <c r="AA184" s="173"/>
      <c r="AB184" s="173"/>
      <c r="AC184" s="174"/>
      <c r="AE184" s="507"/>
      <c r="AG184" s="507"/>
      <c r="AI184" s="507"/>
      <c r="AK184" s="202"/>
    </row>
    <row r="185" spans="4:37" ht="12.75" customHeight="1" outlineLevel="2">
      <c r="D185" s="106" t="str">
        <f>'Line Items'!D1256</f>
        <v>Secondary Station Access Charges QX - Hereford</v>
      </c>
      <c r="E185" s="89"/>
      <c r="F185" s="107" t="str">
        <f t="shared" si="9"/>
        <v>£000</v>
      </c>
      <c r="G185" s="173"/>
      <c r="H185" s="173"/>
      <c r="I185" s="173"/>
      <c r="J185" s="173"/>
      <c r="K185" s="173"/>
      <c r="L185" s="173"/>
      <c r="M185" s="173"/>
      <c r="N185" s="173"/>
      <c r="O185" s="173"/>
      <c r="P185" s="173"/>
      <c r="Q185" s="173"/>
      <c r="R185" s="173"/>
      <c r="S185" s="173"/>
      <c r="T185" s="173"/>
      <c r="U185" s="173"/>
      <c r="V185" s="173"/>
      <c r="W185" s="173"/>
      <c r="X185" s="173"/>
      <c r="Y185" s="173"/>
      <c r="Z185" s="173"/>
      <c r="AA185" s="173"/>
      <c r="AB185" s="173"/>
      <c r="AC185" s="174"/>
      <c r="AE185" s="507"/>
      <c r="AG185" s="507"/>
      <c r="AI185" s="507"/>
      <c r="AK185" s="202"/>
    </row>
    <row r="186" spans="4:37" ht="12.75" customHeight="1" outlineLevel="2">
      <c r="D186" s="106" t="str">
        <f>'Line Items'!D1257</f>
        <v>Secondary Station Access Charges QX - Kidsgrove</v>
      </c>
      <c r="E186" s="89"/>
      <c r="F186" s="107" t="str">
        <f t="shared" si="9"/>
        <v>£000</v>
      </c>
      <c r="G186" s="173"/>
      <c r="H186" s="173"/>
      <c r="I186" s="173"/>
      <c r="J186" s="173"/>
      <c r="K186" s="173"/>
      <c r="L186" s="173"/>
      <c r="M186" s="173"/>
      <c r="N186" s="173"/>
      <c r="O186" s="173"/>
      <c r="P186" s="173"/>
      <c r="Q186" s="173"/>
      <c r="R186" s="173"/>
      <c r="S186" s="173"/>
      <c r="T186" s="173"/>
      <c r="U186" s="173"/>
      <c r="V186" s="173"/>
      <c r="W186" s="173"/>
      <c r="X186" s="173"/>
      <c r="Y186" s="173"/>
      <c r="Z186" s="173"/>
      <c r="AA186" s="173"/>
      <c r="AB186" s="173"/>
      <c r="AC186" s="174"/>
      <c r="AE186" s="507"/>
      <c r="AG186" s="507"/>
      <c r="AI186" s="507"/>
      <c r="AK186" s="202"/>
    </row>
    <row r="187" spans="4:37" ht="12.75" customHeight="1" outlineLevel="2">
      <c r="D187" s="106" t="str">
        <f>'Line Items'!D1258</f>
        <v>Secondary Station Access Charges QX - Lapworth</v>
      </c>
      <c r="E187" s="89"/>
      <c r="F187" s="107" t="str">
        <f t="shared" si="9"/>
        <v>£000</v>
      </c>
      <c r="G187" s="173"/>
      <c r="H187" s="173"/>
      <c r="I187" s="173"/>
      <c r="J187" s="173"/>
      <c r="K187" s="173"/>
      <c r="L187" s="173"/>
      <c r="M187" s="173"/>
      <c r="N187" s="173"/>
      <c r="O187" s="173"/>
      <c r="P187" s="173"/>
      <c r="Q187" s="173"/>
      <c r="R187" s="173"/>
      <c r="S187" s="173"/>
      <c r="T187" s="173"/>
      <c r="U187" s="173"/>
      <c r="V187" s="173"/>
      <c r="W187" s="173"/>
      <c r="X187" s="173"/>
      <c r="Y187" s="173"/>
      <c r="Z187" s="173"/>
      <c r="AA187" s="173"/>
      <c r="AB187" s="173"/>
      <c r="AC187" s="174"/>
      <c r="AE187" s="507"/>
      <c r="AG187" s="507"/>
      <c r="AI187" s="507"/>
      <c r="AK187" s="202"/>
    </row>
    <row r="188" spans="4:37" ht="12.75" customHeight="1" outlineLevel="2">
      <c r="D188" s="106" t="str">
        <f>'Line Items'!D1259</f>
        <v>Secondary Station Access Charges QX - Leamington Spa</v>
      </c>
      <c r="E188" s="89"/>
      <c r="F188" s="107" t="str">
        <f t="shared" si="9"/>
        <v>£000</v>
      </c>
      <c r="G188" s="173"/>
      <c r="H188" s="173"/>
      <c r="I188" s="173"/>
      <c r="J188" s="173"/>
      <c r="K188" s="173"/>
      <c r="L188" s="173"/>
      <c r="M188" s="173"/>
      <c r="N188" s="173"/>
      <c r="O188" s="173"/>
      <c r="P188" s="173"/>
      <c r="Q188" s="173"/>
      <c r="R188" s="173"/>
      <c r="S188" s="173"/>
      <c r="T188" s="173"/>
      <c r="U188" s="173"/>
      <c r="V188" s="173"/>
      <c r="W188" s="173"/>
      <c r="X188" s="173"/>
      <c r="Y188" s="173"/>
      <c r="Z188" s="173"/>
      <c r="AA188" s="173"/>
      <c r="AB188" s="173"/>
      <c r="AC188" s="174"/>
      <c r="AE188" s="507"/>
      <c r="AG188" s="507"/>
      <c r="AI188" s="507"/>
      <c r="AK188" s="202"/>
    </row>
    <row r="189" spans="4:37" ht="12.75" customHeight="1" outlineLevel="2">
      <c r="D189" s="106" t="str">
        <f>'Line Items'!D1260</f>
        <v>Secondary Station Access Charges QX - Liverpool South Parkway</v>
      </c>
      <c r="E189" s="89"/>
      <c r="F189" s="107" t="str">
        <f t="shared" si="9"/>
        <v>£000</v>
      </c>
      <c r="G189" s="173"/>
      <c r="H189" s="173"/>
      <c r="I189" s="173"/>
      <c r="J189" s="173"/>
      <c r="K189" s="173"/>
      <c r="L189" s="173"/>
      <c r="M189" s="173"/>
      <c r="N189" s="173"/>
      <c r="O189" s="173"/>
      <c r="P189" s="173"/>
      <c r="Q189" s="173"/>
      <c r="R189" s="173"/>
      <c r="S189" s="173"/>
      <c r="T189" s="173"/>
      <c r="U189" s="173"/>
      <c r="V189" s="173"/>
      <c r="W189" s="173"/>
      <c r="X189" s="173"/>
      <c r="Y189" s="173"/>
      <c r="Z189" s="173"/>
      <c r="AA189" s="173"/>
      <c r="AB189" s="173"/>
      <c r="AC189" s="174"/>
      <c r="AE189" s="507"/>
      <c r="AG189" s="507"/>
      <c r="AI189" s="507"/>
      <c r="AK189" s="202"/>
    </row>
    <row r="190" spans="4:37" ht="12.75" customHeight="1" outlineLevel="2">
      <c r="D190" s="106" t="str">
        <f>'Line Items'!D1261</f>
        <v>Secondary Station Access Charges QX - Rugby</v>
      </c>
      <c r="E190" s="89"/>
      <c r="F190" s="107" t="str">
        <f t="shared" si="9"/>
        <v>£000</v>
      </c>
      <c r="G190" s="173"/>
      <c r="H190" s="173"/>
      <c r="I190" s="173"/>
      <c r="J190" s="173"/>
      <c r="K190" s="173"/>
      <c r="L190" s="173"/>
      <c r="M190" s="173"/>
      <c r="N190" s="173"/>
      <c r="O190" s="173"/>
      <c r="P190" s="173"/>
      <c r="Q190" s="173"/>
      <c r="R190" s="173"/>
      <c r="S190" s="173"/>
      <c r="T190" s="173"/>
      <c r="U190" s="173"/>
      <c r="V190" s="173"/>
      <c r="W190" s="173"/>
      <c r="X190" s="173"/>
      <c r="Y190" s="173"/>
      <c r="Z190" s="173"/>
      <c r="AA190" s="173"/>
      <c r="AB190" s="173"/>
      <c r="AC190" s="174"/>
      <c r="AE190" s="507"/>
      <c r="AG190" s="507"/>
      <c r="AI190" s="507"/>
      <c r="AK190" s="202"/>
    </row>
    <row r="191" spans="4:37" ht="12.75" customHeight="1" outlineLevel="2">
      <c r="D191" s="106" t="str">
        <f>'Line Items'!D1262</f>
        <v>Secondary Station Access Charges QX - Runcorn</v>
      </c>
      <c r="E191" s="89"/>
      <c r="F191" s="107" t="str">
        <f t="shared" si="9"/>
        <v>£000</v>
      </c>
      <c r="G191" s="173"/>
      <c r="H191" s="173"/>
      <c r="I191" s="173"/>
      <c r="J191" s="173"/>
      <c r="K191" s="173"/>
      <c r="L191" s="173"/>
      <c r="M191" s="173"/>
      <c r="N191" s="173"/>
      <c r="O191" s="173"/>
      <c r="P191" s="173"/>
      <c r="Q191" s="173"/>
      <c r="R191" s="173"/>
      <c r="S191" s="173"/>
      <c r="T191" s="173"/>
      <c r="U191" s="173"/>
      <c r="V191" s="173"/>
      <c r="W191" s="173"/>
      <c r="X191" s="173"/>
      <c r="Y191" s="173"/>
      <c r="Z191" s="173"/>
      <c r="AA191" s="173"/>
      <c r="AB191" s="173"/>
      <c r="AC191" s="174"/>
      <c r="AE191" s="507"/>
      <c r="AG191" s="507"/>
      <c r="AI191" s="507"/>
      <c r="AK191" s="202"/>
    </row>
    <row r="192" spans="4:37" ht="12.75" customHeight="1" outlineLevel="2">
      <c r="D192" s="106" t="str">
        <f>'Line Items'!D1263</f>
        <v>Secondary Station Access Charges QX - Shrewsbury</v>
      </c>
      <c r="E192" s="89"/>
      <c r="F192" s="107" t="str">
        <f t="shared" si="9"/>
        <v>£000</v>
      </c>
      <c r="G192" s="173"/>
      <c r="H192" s="173"/>
      <c r="I192" s="173"/>
      <c r="J192" s="173"/>
      <c r="K192" s="173"/>
      <c r="L192" s="173"/>
      <c r="M192" s="173"/>
      <c r="N192" s="173"/>
      <c r="O192" s="173"/>
      <c r="P192" s="173"/>
      <c r="Q192" s="173"/>
      <c r="R192" s="173"/>
      <c r="S192" s="173"/>
      <c r="T192" s="173"/>
      <c r="U192" s="173"/>
      <c r="V192" s="173"/>
      <c r="W192" s="173"/>
      <c r="X192" s="173"/>
      <c r="Y192" s="173"/>
      <c r="Z192" s="173"/>
      <c r="AA192" s="173"/>
      <c r="AB192" s="173"/>
      <c r="AC192" s="174"/>
      <c r="AE192" s="507"/>
      <c r="AG192" s="507"/>
      <c r="AI192" s="507"/>
      <c r="AK192" s="202"/>
    </row>
    <row r="193" spans="4:37" ht="12.75" customHeight="1" outlineLevel="2">
      <c r="D193" s="106" t="str">
        <f>'Line Items'!D1264</f>
        <v>Secondary Station Access Charges QX - Solihull</v>
      </c>
      <c r="E193" s="89"/>
      <c r="F193" s="107" t="str">
        <f t="shared" si="9"/>
        <v>£000</v>
      </c>
      <c r="G193" s="173"/>
      <c r="H193" s="173"/>
      <c r="I193" s="173"/>
      <c r="J193" s="173"/>
      <c r="K193" s="173"/>
      <c r="L193" s="173"/>
      <c r="M193" s="173"/>
      <c r="N193" s="173"/>
      <c r="O193" s="173"/>
      <c r="P193" s="173"/>
      <c r="Q193" s="173"/>
      <c r="R193" s="173"/>
      <c r="S193" s="173"/>
      <c r="T193" s="173"/>
      <c r="U193" s="173"/>
      <c r="V193" s="173"/>
      <c r="W193" s="173"/>
      <c r="X193" s="173"/>
      <c r="Y193" s="173"/>
      <c r="Z193" s="173"/>
      <c r="AA193" s="173"/>
      <c r="AB193" s="173"/>
      <c r="AC193" s="174"/>
      <c r="AE193" s="507"/>
      <c r="AG193" s="507"/>
      <c r="AI193" s="507"/>
      <c r="AK193" s="202"/>
    </row>
    <row r="194" spans="4:37" ht="12.75" customHeight="1" outlineLevel="2">
      <c r="D194" s="106" t="str">
        <f>'Line Items'!D1265</f>
        <v>Secondary Station Access Charges QX - Stafford</v>
      </c>
      <c r="E194" s="89"/>
      <c r="F194" s="107" t="str">
        <f t="shared" si="9"/>
        <v>£000</v>
      </c>
      <c r="G194" s="173"/>
      <c r="H194" s="173"/>
      <c r="I194" s="173"/>
      <c r="J194" s="173"/>
      <c r="K194" s="173"/>
      <c r="L194" s="173"/>
      <c r="M194" s="173"/>
      <c r="N194" s="173"/>
      <c r="O194" s="173"/>
      <c r="P194" s="173"/>
      <c r="Q194" s="173"/>
      <c r="R194" s="173"/>
      <c r="S194" s="173"/>
      <c r="T194" s="173"/>
      <c r="U194" s="173"/>
      <c r="V194" s="173"/>
      <c r="W194" s="173"/>
      <c r="X194" s="173"/>
      <c r="Y194" s="173"/>
      <c r="Z194" s="173"/>
      <c r="AA194" s="173"/>
      <c r="AB194" s="173"/>
      <c r="AC194" s="174"/>
      <c r="AE194" s="507"/>
      <c r="AG194" s="507"/>
      <c r="AI194" s="507"/>
      <c r="AK194" s="202"/>
    </row>
    <row r="195" spans="4:37" ht="12.75" customHeight="1" outlineLevel="2">
      <c r="D195" s="106" t="str">
        <f>'Line Items'!D1266</f>
        <v>Secondary Station Access Charges QX - Stoke-on-Trent</v>
      </c>
      <c r="E195" s="89"/>
      <c r="F195" s="107" t="str">
        <f t="shared" si="9"/>
        <v>£000</v>
      </c>
      <c r="G195" s="173"/>
      <c r="H195" s="173"/>
      <c r="I195" s="173"/>
      <c r="J195" s="173"/>
      <c r="K195" s="173"/>
      <c r="L195" s="173"/>
      <c r="M195" s="173"/>
      <c r="N195" s="173"/>
      <c r="O195" s="173"/>
      <c r="P195" s="173"/>
      <c r="Q195" s="173"/>
      <c r="R195" s="173"/>
      <c r="S195" s="173"/>
      <c r="T195" s="173"/>
      <c r="U195" s="173"/>
      <c r="V195" s="173"/>
      <c r="W195" s="173"/>
      <c r="X195" s="173"/>
      <c r="Y195" s="173"/>
      <c r="Z195" s="173"/>
      <c r="AA195" s="173"/>
      <c r="AB195" s="173"/>
      <c r="AC195" s="174"/>
      <c r="AE195" s="507"/>
      <c r="AG195" s="507"/>
      <c r="AI195" s="507"/>
      <c r="AK195" s="202"/>
    </row>
    <row r="196" spans="4:37" ht="12.75" customHeight="1" outlineLevel="2">
      <c r="D196" s="106" t="str">
        <f>'Line Items'!D1267</f>
        <v>Secondary Station Access Charges QX - Warwick</v>
      </c>
      <c r="E196" s="89"/>
      <c r="F196" s="107" t="str">
        <f t="shared" si="9"/>
        <v>£000</v>
      </c>
      <c r="G196" s="173"/>
      <c r="H196" s="173"/>
      <c r="I196" s="173"/>
      <c r="J196" s="173"/>
      <c r="K196" s="173"/>
      <c r="L196" s="173"/>
      <c r="M196" s="173"/>
      <c r="N196" s="173"/>
      <c r="O196" s="173"/>
      <c r="P196" s="173"/>
      <c r="Q196" s="173"/>
      <c r="R196" s="173"/>
      <c r="S196" s="173"/>
      <c r="T196" s="173"/>
      <c r="U196" s="173"/>
      <c r="V196" s="173"/>
      <c r="W196" s="173"/>
      <c r="X196" s="173"/>
      <c r="Y196" s="173"/>
      <c r="Z196" s="173"/>
      <c r="AA196" s="173"/>
      <c r="AB196" s="173"/>
      <c r="AC196" s="174"/>
      <c r="AE196" s="507"/>
      <c r="AG196" s="507"/>
      <c r="AI196" s="507"/>
      <c r="AK196" s="202"/>
    </row>
    <row r="197" spans="4:37" ht="12.75" customHeight="1" outlineLevel="2">
      <c r="D197" s="106" t="str">
        <f>'Line Items'!D1268</f>
        <v>Secondary Station Access Charges QX - Warwick Parkway</v>
      </c>
      <c r="E197" s="89"/>
      <c r="F197" s="107" t="str">
        <f t="shared" si="9"/>
        <v>£000</v>
      </c>
      <c r="G197" s="173"/>
      <c r="H197" s="173"/>
      <c r="I197" s="173"/>
      <c r="J197" s="173"/>
      <c r="K197" s="173"/>
      <c r="L197" s="173"/>
      <c r="M197" s="173"/>
      <c r="N197" s="173"/>
      <c r="O197" s="173"/>
      <c r="P197" s="173"/>
      <c r="Q197" s="173"/>
      <c r="R197" s="173"/>
      <c r="S197" s="173"/>
      <c r="T197" s="173"/>
      <c r="U197" s="173"/>
      <c r="V197" s="173"/>
      <c r="W197" s="173"/>
      <c r="X197" s="173"/>
      <c r="Y197" s="173"/>
      <c r="Z197" s="173"/>
      <c r="AA197" s="173"/>
      <c r="AB197" s="173"/>
      <c r="AC197" s="174"/>
      <c r="AE197" s="507"/>
      <c r="AG197" s="507"/>
      <c r="AI197" s="507"/>
      <c r="AK197" s="202"/>
    </row>
    <row r="198" spans="4:37" ht="12.75" customHeight="1" outlineLevel="2">
      <c r="D198" s="106" t="str">
        <f>'Line Items'!D1269</f>
        <v>Secondary Station Access Charges QX - Wembley Central</v>
      </c>
      <c r="E198" s="89"/>
      <c r="F198" s="107" t="str">
        <f t="shared" si="9"/>
        <v>£000</v>
      </c>
      <c r="G198" s="173"/>
      <c r="H198" s="173"/>
      <c r="I198" s="173"/>
      <c r="J198" s="173"/>
      <c r="K198" s="173"/>
      <c r="L198" s="173"/>
      <c r="M198" s="173"/>
      <c r="N198" s="173"/>
      <c r="O198" s="173"/>
      <c r="P198" s="173"/>
      <c r="Q198" s="173"/>
      <c r="R198" s="173"/>
      <c r="S198" s="173"/>
      <c r="T198" s="173"/>
      <c r="U198" s="173"/>
      <c r="V198" s="173"/>
      <c r="W198" s="173"/>
      <c r="X198" s="173"/>
      <c r="Y198" s="173"/>
      <c r="Z198" s="173"/>
      <c r="AA198" s="173"/>
      <c r="AB198" s="173"/>
      <c r="AC198" s="174"/>
      <c r="AE198" s="507"/>
      <c r="AG198" s="507"/>
      <c r="AI198" s="507"/>
      <c r="AK198" s="202"/>
    </row>
    <row r="199" spans="4:37" ht="12.75" customHeight="1" outlineLevel="2">
      <c r="D199" s="106" t="str">
        <f>'Line Items'!D1270</f>
        <v>Secondary Station Access Charges QX - Wolverhampton</v>
      </c>
      <c r="E199" s="89"/>
      <c r="F199" s="107" t="str">
        <f t="shared" si="9"/>
        <v>£000</v>
      </c>
      <c r="G199" s="173"/>
      <c r="H199" s="173"/>
      <c r="I199" s="173"/>
      <c r="J199" s="173"/>
      <c r="K199" s="173"/>
      <c r="L199" s="173"/>
      <c r="M199" s="173"/>
      <c r="N199" s="173"/>
      <c r="O199" s="173"/>
      <c r="P199" s="173"/>
      <c r="Q199" s="173"/>
      <c r="R199" s="173"/>
      <c r="S199" s="173"/>
      <c r="T199" s="173"/>
      <c r="U199" s="173"/>
      <c r="V199" s="173"/>
      <c r="W199" s="173"/>
      <c r="X199" s="173"/>
      <c r="Y199" s="173"/>
      <c r="Z199" s="173"/>
      <c r="AA199" s="173"/>
      <c r="AB199" s="173"/>
      <c r="AC199" s="174"/>
      <c r="AE199" s="507"/>
      <c r="AG199" s="507"/>
      <c r="AI199" s="507"/>
      <c r="AK199" s="202"/>
    </row>
    <row r="200" spans="4:37" ht="12.75" customHeight="1" outlineLevel="3">
      <c r="D200" s="106" t="str">
        <f>'Line Items'!D1271</f>
        <v>[Secondary Station Access Charges QX - Line 29]</v>
      </c>
      <c r="E200" s="89"/>
      <c r="F200" s="107" t="str">
        <f t="shared" si="9"/>
        <v>£000</v>
      </c>
      <c r="G200" s="173"/>
      <c r="H200" s="173"/>
      <c r="I200" s="173"/>
      <c r="J200" s="173"/>
      <c r="K200" s="173"/>
      <c r="L200" s="173"/>
      <c r="M200" s="173"/>
      <c r="N200" s="173"/>
      <c r="O200" s="173"/>
      <c r="P200" s="173"/>
      <c r="Q200" s="173"/>
      <c r="R200" s="173"/>
      <c r="S200" s="173"/>
      <c r="T200" s="173"/>
      <c r="U200" s="173"/>
      <c r="V200" s="173"/>
      <c r="W200" s="173"/>
      <c r="X200" s="173"/>
      <c r="Y200" s="173"/>
      <c r="Z200" s="173"/>
      <c r="AA200" s="173"/>
      <c r="AB200" s="173"/>
      <c r="AC200" s="174"/>
      <c r="AE200" s="507"/>
      <c r="AG200" s="507"/>
      <c r="AI200" s="507"/>
      <c r="AK200" s="202"/>
    </row>
    <row r="201" spans="4:37" ht="12.75" customHeight="1" outlineLevel="3">
      <c r="D201" s="106" t="str">
        <f>'Line Items'!D1272</f>
        <v>[Secondary Station Access Charges QX - Line 30]</v>
      </c>
      <c r="E201" s="89"/>
      <c r="F201" s="107" t="str">
        <f t="shared" si="9"/>
        <v>£000</v>
      </c>
      <c r="G201" s="173"/>
      <c r="H201" s="173"/>
      <c r="I201" s="173"/>
      <c r="J201" s="173"/>
      <c r="K201" s="173"/>
      <c r="L201" s="173"/>
      <c r="M201" s="173"/>
      <c r="N201" s="173"/>
      <c r="O201" s="173"/>
      <c r="P201" s="173"/>
      <c r="Q201" s="173"/>
      <c r="R201" s="173"/>
      <c r="S201" s="173"/>
      <c r="T201" s="173"/>
      <c r="U201" s="173"/>
      <c r="V201" s="173"/>
      <c r="W201" s="173"/>
      <c r="X201" s="173"/>
      <c r="Y201" s="173"/>
      <c r="Z201" s="173"/>
      <c r="AA201" s="173"/>
      <c r="AB201" s="173"/>
      <c r="AC201" s="174"/>
      <c r="AE201" s="507"/>
      <c r="AG201" s="507"/>
      <c r="AI201" s="507"/>
      <c r="AK201" s="202"/>
    </row>
    <row r="202" spans="4:37" ht="12.75" customHeight="1" outlineLevel="3">
      <c r="D202" s="106" t="str">
        <f>'Line Items'!D1273</f>
        <v>[Secondary Station Access Charges QX - Line 31]</v>
      </c>
      <c r="E202" s="89"/>
      <c r="F202" s="107" t="str">
        <f t="shared" si="9"/>
        <v>£000</v>
      </c>
      <c r="G202" s="173"/>
      <c r="H202" s="173"/>
      <c r="I202" s="173"/>
      <c r="J202" s="173"/>
      <c r="K202" s="173"/>
      <c r="L202" s="173"/>
      <c r="M202" s="173"/>
      <c r="N202" s="173"/>
      <c r="O202" s="173"/>
      <c r="P202" s="173"/>
      <c r="Q202" s="173"/>
      <c r="R202" s="173"/>
      <c r="S202" s="173"/>
      <c r="T202" s="173"/>
      <c r="U202" s="173"/>
      <c r="V202" s="173"/>
      <c r="W202" s="173"/>
      <c r="X202" s="173"/>
      <c r="Y202" s="173"/>
      <c r="Z202" s="173"/>
      <c r="AA202" s="173"/>
      <c r="AB202" s="173"/>
      <c r="AC202" s="174"/>
      <c r="AE202" s="507"/>
      <c r="AG202" s="507"/>
      <c r="AI202" s="507"/>
      <c r="AK202" s="202"/>
    </row>
    <row r="203" spans="4:37" ht="12.75" customHeight="1" outlineLevel="3">
      <c r="D203" s="106" t="str">
        <f>'Line Items'!D1274</f>
        <v>[Secondary Station Access Charges QX - Line 32]</v>
      </c>
      <c r="E203" s="89"/>
      <c r="F203" s="107" t="str">
        <f t="shared" si="9"/>
        <v>£000</v>
      </c>
      <c r="G203" s="173"/>
      <c r="H203" s="173"/>
      <c r="I203" s="173"/>
      <c r="J203" s="173"/>
      <c r="K203" s="173"/>
      <c r="L203" s="173"/>
      <c r="M203" s="173"/>
      <c r="N203" s="173"/>
      <c r="O203" s="173"/>
      <c r="P203" s="173"/>
      <c r="Q203" s="173"/>
      <c r="R203" s="173"/>
      <c r="S203" s="173"/>
      <c r="T203" s="173"/>
      <c r="U203" s="173"/>
      <c r="V203" s="173"/>
      <c r="W203" s="173"/>
      <c r="X203" s="173"/>
      <c r="Y203" s="173"/>
      <c r="Z203" s="173"/>
      <c r="AA203" s="173"/>
      <c r="AB203" s="173"/>
      <c r="AC203" s="174"/>
      <c r="AE203" s="507"/>
      <c r="AG203" s="507"/>
      <c r="AI203" s="507"/>
      <c r="AK203" s="202"/>
    </row>
    <row r="204" spans="4:37" ht="12.75" customHeight="1" outlineLevel="3">
      <c r="D204" s="106" t="str">
        <f>'Line Items'!D1275</f>
        <v>[Secondary Station Access Charges QX - Line 33]</v>
      </c>
      <c r="E204" s="89"/>
      <c r="F204" s="107" t="str">
        <f t="shared" si="9"/>
        <v>£000</v>
      </c>
      <c r="G204" s="173"/>
      <c r="H204" s="173"/>
      <c r="I204" s="173"/>
      <c r="J204" s="173"/>
      <c r="K204" s="173"/>
      <c r="L204" s="173"/>
      <c r="M204" s="173"/>
      <c r="N204" s="173"/>
      <c r="O204" s="173"/>
      <c r="P204" s="173"/>
      <c r="Q204" s="173"/>
      <c r="R204" s="173"/>
      <c r="S204" s="173"/>
      <c r="T204" s="173"/>
      <c r="U204" s="173"/>
      <c r="V204" s="173"/>
      <c r="W204" s="173"/>
      <c r="X204" s="173"/>
      <c r="Y204" s="173"/>
      <c r="Z204" s="173"/>
      <c r="AA204" s="173"/>
      <c r="AB204" s="173"/>
      <c r="AC204" s="174"/>
      <c r="AE204" s="507"/>
      <c r="AG204" s="507"/>
      <c r="AI204" s="507"/>
      <c r="AK204" s="202"/>
    </row>
    <row r="205" spans="4:37" ht="12.75" customHeight="1" outlineLevel="3">
      <c r="D205" s="106" t="str">
        <f>'Line Items'!D1276</f>
        <v>[Secondary Station Access Charges QX - Line 34]</v>
      </c>
      <c r="E205" s="89"/>
      <c r="F205" s="107" t="str">
        <f t="shared" si="9"/>
        <v>£000</v>
      </c>
      <c r="G205" s="173"/>
      <c r="H205" s="173"/>
      <c r="I205" s="173"/>
      <c r="J205" s="173"/>
      <c r="K205" s="173"/>
      <c r="L205" s="173"/>
      <c r="M205" s="173"/>
      <c r="N205" s="173"/>
      <c r="O205" s="173"/>
      <c r="P205" s="173"/>
      <c r="Q205" s="173"/>
      <c r="R205" s="173"/>
      <c r="S205" s="173"/>
      <c r="T205" s="173"/>
      <c r="U205" s="173"/>
      <c r="V205" s="173"/>
      <c r="W205" s="173"/>
      <c r="X205" s="173"/>
      <c r="Y205" s="173"/>
      <c r="Z205" s="173"/>
      <c r="AA205" s="173"/>
      <c r="AB205" s="173"/>
      <c r="AC205" s="174"/>
      <c r="AE205" s="507"/>
      <c r="AG205" s="507"/>
      <c r="AI205" s="507"/>
      <c r="AK205" s="202"/>
    </row>
    <row r="206" spans="4:37" ht="12.75" customHeight="1" outlineLevel="3">
      <c r="D206" s="106" t="str">
        <f>'Line Items'!D1277</f>
        <v>[Secondary Station Access Charges QX - Line 35]</v>
      </c>
      <c r="E206" s="89"/>
      <c r="F206" s="107" t="str">
        <f t="shared" si="9"/>
        <v>£000</v>
      </c>
      <c r="G206" s="173"/>
      <c r="H206" s="173"/>
      <c r="I206" s="173"/>
      <c r="J206" s="173"/>
      <c r="K206" s="173"/>
      <c r="L206" s="173"/>
      <c r="M206" s="173"/>
      <c r="N206" s="173"/>
      <c r="O206" s="173"/>
      <c r="P206" s="173"/>
      <c r="Q206" s="173"/>
      <c r="R206" s="173"/>
      <c r="S206" s="173"/>
      <c r="T206" s="173"/>
      <c r="U206" s="173"/>
      <c r="V206" s="173"/>
      <c r="W206" s="173"/>
      <c r="X206" s="173"/>
      <c r="Y206" s="173"/>
      <c r="Z206" s="173"/>
      <c r="AA206" s="173"/>
      <c r="AB206" s="173"/>
      <c r="AC206" s="174"/>
      <c r="AE206" s="507"/>
      <c r="AG206" s="507"/>
      <c r="AI206" s="507"/>
      <c r="AK206" s="202"/>
    </row>
    <row r="207" spans="4:37" ht="12.75" customHeight="1" outlineLevel="3">
      <c r="D207" s="106" t="str">
        <f>'Line Items'!D1278</f>
        <v>[Secondary Station Access Charges QX - Line 36]</v>
      </c>
      <c r="E207" s="89"/>
      <c r="F207" s="107" t="str">
        <f t="shared" si="9"/>
        <v>£000</v>
      </c>
      <c r="G207" s="173"/>
      <c r="H207" s="173"/>
      <c r="I207" s="173"/>
      <c r="J207" s="173"/>
      <c r="K207" s="173"/>
      <c r="L207" s="173"/>
      <c r="M207" s="173"/>
      <c r="N207" s="173"/>
      <c r="O207" s="173"/>
      <c r="P207" s="173"/>
      <c r="Q207" s="173"/>
      <c r="R207" s="173"/>
      <c r="S207" s="173"/>
      <c r="T207" s="173"/>
      <c r="U207" s="173"/>
      <c r="V207" s="173"/>
      <c r="W207" s="173"/>
      <c r="X207" s="173"/>
      <c r="Y207" s="173"/>
      <c r="Z207" s="173"/>
      <c r="AA207" s="173"/>
      <c r="AB207" s="173"/>
      <c r="AC207" s="174"/>
      <c r="AE207" s="507"/>
      <c r="AG207" s="507"/>
      <c r="AI207" s="507"/>
      <c r="AK207" s="202"/>
    </row>
    <row r="208" spans="4:37" ht="12.75" customHeight="1" outlineLevel="3">
      <c r="D208" s="106" t="str">
        <f>'Line Items'!D1279</f>
        <v>[Secondary Station Access Charges QX - Line 37]</v>
      </c>
      <c r="E208" s="89"/>
      <c r="F208" s="107" t="str">
        <f t="shared" si="9"/>
        <v>£000</v>
      </c>
      <c r="G208" s="173"/>
      <c r="H208" s="173"/>
      <c r="I208" s="173"/>
      <c r="J208" s="173"/>
      <c r="K208" s="173"/>
      <c r="L208" s="173"/>
      <c r="M208" s="173"/>
      <c r="N208" s="173"/>
      <c r="O208" s="173"/>
      <c r="P208" s="173"/>
      <c r="Q208" s="173"/>
      <c r="R208" s="173"/>
      <c r="S208" s="173"/>
      <c r="T208" s="173"/>
      <c r="U208" s="173"/>
      <c r="V208" s="173"/>
      <c r="W208" s="173"/>
      <c r="X208" s="173"/>
      <c r="Y208" s="173"/>
      <c r="Z208" s="173"/>
      <c r="AA208" s="173"/>
      <c r="AB208" s="173"/>
      <c r="AC208" s="174"/>
      <c r="AE208" s="507"/>
      <c r="AG208" s="507"/>
      <c r="AI208" s="507"/>
      <c r="AK208" s="202"/>
    </row>
    <row r="209" spans="4:37" ht="12.75" customHeight="1" outlineLevel="3">
      <c r="D209" s="106" t="str">
        <f>'Line Items'!D1280</f>
        <v>[Secondary Station Access Charges QX - Line 38]</v>
      </c>
      <c r="E209" s="89"/>
      <c r="F209" s="107" t="str">
        <f t="shared" si="9"/>
        <v>£000</v>
      </c>
      <c r="G209" s="173"/>
      <c r="H209" s="173"/>
      <c r="I209" s="173"/>
      <c r="J209" s="173"/>
      <c r="K209" s="173"/>
      <c r="L209" s="173"/>
      <c r="M209" s="173"/>
      <c r="N209" s="173"/>
      <c r="O209" s="173"/>
      <c r="P209" s="173"/>
      <c r="Q209" s="173"/>
      <c r="R209" s="173"/>
      <c r="S209" s="173"/>
      <c r="T209" s="173"/>
      <c r="U209" s="173"/>
      <c r="V209" s="173"/>
      <c r="W209" s="173"/>
      <c r="X209" s="173"/>
      <c r="Y209" s="173"/>
      <c r="Z209" s="173"/>
      <c r="AA209" s="173"/>
      <c r="AB209" s="173"/>
      <c r="AC209" s="174"/>
      <c r="AE209" s="507"/>
      <c r="AG209" s="507"/>
      <c r="AI209" s="507"/>
      <c r="AK209" s="202"/>
    </row>
    <row r="210" spans="4:37" ht="12.75" customHeight="1" outlineLevel="3">
      <c r="D210" s="106" t="str">
        <f>'Line Items'!D1281</f>
        <v>[Secondary Station Access Charges QX - Line 39]</v>
      </c>
      <c r="E210" s="89"/>
      <c r="F210" s="107" t="str">
        <f t="shared" si="9"/>
        <v>£000</v>
      </c>
      <c r="G210" s="173"/>
      <c r="H210" s="173"/>
      <c r="I210" s="173"/>
      <c r="J210" s="173"/>
      <c r="K210" s="173"/>
      <c r="L210" s="173"/>
      <c r="M210" s="173"/>
      <c r="N210" s="173"/>
      <c r="O210" s="173"/>
      <c r="P210" s="173"/>
      <c r="Q210" s="173"/>
      <c r="R210" s="173"/>
      <c r="S210" s="173"/>
      <c r="T210" s="173"/>
      <c r="U210" s="173"/>
      <c r="V210" s="173"/>
      <c r="W210" s="173"/>
      <c r="X210" s="173"/>
      <c r="Y210" s="173"/>
      <c r="Z210" s="173"/>
      <c r="AA210" s="173"/>
      <c r="AB210" s="173"/>
      <c r="AC210" s="174"/>
      <c r="AE210" s="507"/>
      <c r="AG210" s="507"/>
      <c r="AI210" s="507"/>
      <c r="AK210" s="202"/>
    </row>
    <row r="211" spans="4:37" ht="12.75" customHeight="1" outlineLevel="3">
      <c r="D211" s="106" t="str">
        <f>'Line Items'!D1282</f>
        <v>[Secondary Station Access Charges QX - Line 40]</v>
      </c>
      <c r="E211" s="89"/>
      <c r="F211" s="107" t="str">
        <f t="shared" si="9"/>
        <v>£000</v>
      </c>
      <c r="G211" s="173"/>
      <c r="H211" s="173"/>
      <c r="I211" s="173"/>
      <c r="J211" s="173"/>
      <c r="K211" s="173"/>
      <c r="L211" s="173"/>
      <c r="M211" s="173"/>
      <c r="N211" s="173"/>
      <c r="O211" s="173"/>
      <c r="P211" s="173"/>
      <c r="Q211" s="173"/>
      <c r="R211" s="173"/>
      <c r="S211" s="173"/>
      <c r="T211" s="173"/>
      <c r="U211" s="173"/>
      <c r="V211" s="173"/>
      <c r="W211" s="173"/>
      <c r="X211" s="173"/>
      <c r="Y211" s="173"/>
      <c r="Z211" s="173"/>
      <c r="AA211" s="173"/>
      <c r="AB211" s="173"/>
      <c r="AC211" s="174"/>
      <c r="AE211" s="507"/>
      <c r="AG211" s="507"/>
      <c r="AI211" s="507"/>
      <c r="AK211" s="202"/>
    </row>
    <row r="212" spans="4:37" ht="12.75" customHeight="1" outlineLevel="3">
      <c r="D212" s="106" t="str">
        <f>'Line Items'!D1283</f>
        <v>[Secondary Station Access Charges QX - Line 41]</v>
      </c>
      <c r="E212" s="89"/>
      <c r="F212" s="107" t="str">
        <f t="shared" si="9"/>
        <v>£000</v>
      </c>
      <c r="G212" s="173"/>
      <c r="H212" s="173"/>
      <c r="I212" s="173"/>
      <c r="J212" s="173"/>
      <c r="K212" s="173"/>
      <c r="L212" s="173"/>
      <c r="M212" s="173"/>
      <c r="N212" s="173"/>
      <c r="O212" s="173"/>
      <c r="P212" s="173"/>
      <c r="Q212" s="173"/>
      <c r="R212" s="173"/>
      <c r="S212" s="173"/>
      <c r="T212" s="173"/>
      <c r="U212" s="173"/>
      <c r="V212" s="173"/>
      <c r="W212" s="173"/>
      <c r="X212" s="173"/>
      <c r="Y212" s="173"/>
      <c r="Z212" s="173"/>
      <c r="AA212" s="173"/>
      <c r="AB212" s="173"/>
      <c r="AC212" s="174"/>
      <c r="AE212" s="507"/>
      <c r="AG212" s="507"/>
      <c r="AI212" s="507"/>
      <c r="AK212" s="202"/>
    </row>
    <row r="213" spans="4:37" ht="12.75" customHeight="1" outlineLevel="3">
      <c r="D213" s="106" t="str">
        <f>'Line Items'!D1284</f>
        <v>[Secondary Station Access Charges QX - Line 42]</v>
      </c>
      <c r="E213" s="89"/>
      <c r="F213" s="107" t="str">
        <f t="shared" si="9"/>
        <v>£000</v>
      </c>
      <c r="G213" s="173"/>
      <c r="H213" s="173"/>
      <c r="I213" s="173"/>
      <c r="J213" s="173"/>
      <c r="K213" s="173"/>
      <c r="L213" s="173"/>
      <c r="M213" s="173"/>
      <c r="N213" s="173"/>
      <c r="O213" s="173"/>
      <c r="P213" s="173"/>
      <c r="Q213" s="173"/>
      <c r="R213" s="173"/>
      <c r="S213" s="173"/>
      <c r="T213" s="173"/>
      <c r="U213" s="173"/>
      <c r="V213" s="173"/>
      <c r="W213" s="173"/>
      <c r="X213" s="173"/>
      <c r="Y213" s="173"/>
      <c r="Z213" s="173"/>
      <c r="AA213" s="173"/>
      <c r="AB213" s="173"/>
      <c r="AC213" s="174"/>
      <c r="AE213" s="507"/>
      <c r="AG213" s="507"/>
      <c r="AI213" s="507"/>
      <c r="AK213" s="202"/>
    </row>
    <row r="214" spans="4:37" ht="12.75" customHeight="1" outlineLevel="3">
      <c r="D214" s="106" t="str">
        <f>'Line Items'!D1285</f>
        <v>[Secondary Station Access Charges QX - Line 43]</v>
      </c>
      <c r="E214" s="89"/>
      <c r="F214" s="107" t="str">
        <f t="shared" si="9"/>
        <v>£000</v>
      </c>
      <c r="G214" s="173"/>
      <c r="H214" s="173"/>
      <c r="I214" s="173"/>
      <c r="J214" s="173"/>
      <c r="K214" s="173"/>
      <c r="L214" s="173"/>
      <c r="M214" s="173"/>
      <c r="N214" s="173"/>
      <c r="O214" s="173"/>
      <c r="P214" s="173"/>
      <c r="Q214" s="173"/>
      <c r="R214" s="173"/>
      <c r="S214" s="173"/>
      <c r="T214" s="173"/>
      <c r="U214" s="173"/>
      <c r="V214" s="173"/>
      <c r="W214" s="173"/>
      <c r="X214" s="173"/>
      <c r="Y214" s="173"/>
      <c r="Z214" s="173"/>
      <c r="AA214" s="173"/>
      <c r="AB214" s="173"/>
      <c r="AC214" s="174"/>
      <c r="AE214" s="507"/>
      <c r="AG214" s="507"/>
      <c r="AI214" s="507"/>
      <c r="AK214" s="202"/>
    </row>
    <row r="215" spans="4:37" ht="12.75" customHeight="1" outlineLevel="3">
      <c r="D215" s="106" t="str">
        <f>'Line Items'!D1286</f>
        <v>[Secondary Station Access Charges QX - Line 44]</v>
      </c>
      <c r="E215" s="89"/>
      <c r="F215" s="107" t="str">
        <f t="shared" si="9"/>
        <v>£000</v>
      </c>
      <c r="G215" s="173"/>
      <c r="H215" s="173"/>
      <c r="I215" s="173"/>
      <c r="J215" s="173"/>
      <c r="K215" s="173"/>
      <c r="L215" s="173"/>
      <c r="M215" s="173"/>
      <c r="N215" s="173"/>
      <c r="O215" s="173"/>
      <c r="P215" s="173"/>
      <c r="Q215" s="173"/>
      <c r="R215" s="173"/>
      <c r="S215" s="173"/>
      <c r="T215" s="173"/>
      <c r="U215" s="173"/>
      <c r="V215" s="173"/>
      <c r="W215" s="173"/>
      <c r="X215" s="173"/>
      <c r="Y215" s="173"/>
      <c r="Z215" s="173"/>
      <c r="AA215" s="173"/>
      <c r="AB215" s="173"/>
      <c r="AC215" s="174"/>
      <c r="AE215" s="507"/>
      <c r="AG215" s="507"/>
      <c r="AI215" s="507"/>
      <c r="AK215" s="202"/>
    </row>
    <row r="216" spans="4:37" ht="12.75" customHeight="1" outlineLevel="3">
      <c r="D216" s="106" t="str">
        <f>'Line Items'!D1287</f>
        <v>[Secondary Station Access Charges QX - Line 45]</v>
      </c>
      <c r="E216" s="89"/>
      <c r="F216" s="107" t="str">
        <f t="shared" si="9"/>
        <v>£000</v>
      </c>
      <c r="G216" s="173"/>
      <c r="H216" s="173"/>
      <c r="I216" s="173"/>
      <c r="J216" s="173"/>
      <c r="K216" s="173"/>
      <c r="L216" s="173"/>
      <c r="M216" s="173"/>
      <c r="N216" s="173"/>
      <c r="O216" s="173"/>
      <c r="P216" s="173"/>
      <c r="Q216" s="173"/>
      <c r="R216" s="173"/>
      <c r="S216" s="173"/>
      <c r="T216" s="173"/>
      <c r="U216" s="173"/>
      <c r="V216" s="173"/>
      <c r="W216" s="173"/>
      <c r="X216" s="173"/>
      <c r="Y216" s="173"/>
      <c r="Z216" s="173"/>
      <c r="AA216" s="173"/>
      <c r="AB216" s="173"/>
      <c r="AC216" s="174"/>
      <c r="AE216" s="507"/>
      <c r="AG216" s="507"/>
      <c r="AI216" s="507"/>
      <c r="AK216" s="202"/>
    </row>
    <row r="217" spans="4:37" ht="12.75" customHeight="1" outlineLevel="3">
      <c r="D217" s="106" t="str">
        <f>'Line Items'!D1288</f>
        <v>[Secondary Station Access Charges QX - Line 46]</v>
      </c>
      <c r="E217" s="89"/>
      <c r="F217" s="107" t="str">
        <f t="shared" si="9"/>
        <v>£000</v>
      </c>
      <c r="G217" s="173"/>
      <c r="H217" s="173"/>
      <c r="I217" s="173"/>
      <c r="J217" s="173"/>
      <c r="K217" s="173"/>
      <c r="L217" s="173"/>
      <c r="M217" s="173"/>
      <c r="N217" s="173"/>
      <c r="O217" s="173"/>
      <c r="P217" s="173"/>
      <c r="Q217" s="173"/>
      <c r="R217" s="173"/>
      <c r="S217" s="173"/>
      <c r="T217" s="173"/>
      <c r="U217" s="173"/>
      <c r="V217" s="173"/>
      <c r="W217" s="173"/>
      <c r="X217" s="173"/>
      <c r="Y217" s="173"/>
      <c r="Z217" s="173"/>
      <c r="AA217" s="173"/>
      <c r="AB217" s="173"/>
      <c r="AC217" s="174"/>
      <c r="AE217" s="507"/>
      <c r="AG217" s="507"/>
      <c r="AI217" s="507"/>
      <c r="AK217" s="202"/>
    </row>
    <row r="218" spans="4:37" ht="12.75" customHeight="1" outlineLevel="3">
      <c r="D218" s="106" t="str">
        <f>'Line Items'!D1289</f>
        <v>[Secondary Station Access Charges QX - Line 47]</v>
      </c>
      <c r="E218" s="89"/>
      <c r="F218" s="107" t="str">
        <f t="shared" si="9"/>
        <v>£000</v>
      </c>
      <c r="G218" s="173"/>
      <c r="H218" s="173"/>
      <c r="I218" s="173"/>
      <c r="J218" s="173"/>
      <c r="K218" s="173"/>
      <c r="L218" s="173"/>
      <c r="M218" s="173"/>
      <c r="N218" s="173"/>
      <c r="O218" s="173"/>
      <c r="P218" s="173"/>
      <c r="Q218" s="173"/>
      <c r="R218" s="173"/>
      <c r="S218" s="173"/>
      <c r="T218" s="173"/>
      <c r="U218" s="173"/>
      <c r="V218" s="173"/>
      <c r="W218" s="173"/>
      <c r="X218" s="173"/>
      <c r="Y218" s="173"/>
      <c r="Z218" s="173"/>
      <c r="AA218" s="173"/>
      <c r="AB218" s="173"/>
      <c r="AC218" s="174"/>
      <c r="AE218" s="507"/>
      <c r="AG218" s="507"/>
      <c r="AI218" s="507"/>
      <c r="AK218" s="202"/>
    </row>
    <row r="219" spans="4:37" ht="12.75" customHeight="1" outlineLevel="3">
      <c r="D219" s="106" t="str">
        <f>'Line Items'!D1290</f>
        <v>[Secondary Station Access Charges QX - Line 48]</v>
      </c>
      <c r="E219" s="89"/>
      <c r="F219" s="107" t="str">
        <f t="shared" si="9"/>
        <v>£000</v>
      </c>
      <c r="G219" s="173"/>
      <c r="H219" s="173"/>
      <c r="I219" s="173"/>
      <c r="J219" s="173"/>
      <c r="K219" s="173"/>
      <c r="L219" s="173"/>
      <c r="M219" s="173"/>
      <c r="N219" s="173"/>
      <c r="O219" s="173"/>
      <c r="P219" s="173"/>
      <c r="Q219" s="173"/>
      <c r="R219" s="173"/>
      <c r="S219" s="173"/>
      <c r="T219" s="173"/>
      <c r="U219" s="173"/>
      <c r="V219" s="173"/>
      <c r="W219" s="173"/>
      <c r="X219" s="173"/>
      <c r="Y219" s="173"/>
      <c r="Z219" s="173"/>
      <c r="AA219" s="173"/>
      <c r="AB219" s="173"/>
      <c r="AC219" s="174"/>
      <c r="AE219" s="507"/>
      <c r="AG219" s="507"/>
      <c r="AI219" s="507"/>
      <c r="AK219" s="202"/>
    </row>
    <row r="220" spans="4:37" ht="12.75" customHeight="1" outlineLevel="3">
      <c r="D220" s="106" t="str">
        <f>'Line Items'!D1291</f>
        <v>[Secondary Station Access Charges QX - Line 49]</v>
      </c>
      <c r="E220" s="89"/>
      <c r="F220" s="107" t="str">
        <f t="shared" si="9"/>
        <v>£000</v>
      </c>
      <c r="G220" s="173"/>
      <c r="H220" s="173"/>
      <c r="I220" s="173"/>
      <c r="J220" s="173"/>
      <c r="K220" s="173"/>
      <c r="L220" s="173"/>
      <c r="M220" s="173"/>
      <c r="N220" s="173"/>
      <c r="O220" s="173"/>
      <c r="P220" s="173"/>
      <c r="Q220" s="173"/>
      <c r="R220" s="173"/>
      <c r="S220" s="173"/>
      <c r="T220" s="173"/>
      <c r="U220" s="173"/>
      <c r="V220" s="173"/>
      <c r="W220" s="173"/>
      <c r="X220" s="173"/>
      <c r="Y220" s="173"/>
      <c r="Z220" s="173"/>
      <c r="AA220" s="173"/>
      <c r="AB220" s="173"/>
      <c r="AC220" s="174"/>
      <c r="AE220" s="507"/>
      <c r="AG220" s="507"/>
      <c r="AI220" s="507"/>
      <c r="AK220" s="202"/>
    </row>
    <row r="221" spans="4:37" ht="12.75" customHeight="1" outlineLevel="3">
      <c r="D221" s="106" t="str">
        <f>'Line Items'!D1292</f>
        <v>[Secondary Station Access Charges QX - Line 50]</v>
      </c>
      <c r="E221" s="89"/>
      <c r="F221" s="107" t="str">
        <f t="shared" si="9"/>
        <v>£000</v>
      </c>
      <c r="G221" s="173"/>
      <c r="H221" s="173"/>
      <c r="I221" s="173"/>
      <c r="J221" s="173"/>
      <c r="K221" s="173"/>
      <c r="L221" s="173"/>
      <c r="M221" s="173"/>
      <c r="N221" s="173"/>
      <c r="O221" s="173"/>
      <c r="P221" s="173"/>
      <c r="Q221" s="173"/>
      <c r="R221" s="173"/>
      <c r="S221" s="173"/>
      <c r="T221" s="173"/>
      <c r="U221" s="173"/>
      <c r="V221" s="173"/>
      <c r="W221" s="173"/>
      <c r="X221" s="173"/>
      <c r="Y221" s="173"/>
      <c r="Z221" s="173"/>
      <c r="AA221" s="173"/>
      <c r="AB221" s="173"/>
      <c r="AC221" s="174"/>
      <c r="AE221" s="507"/>
      <c r="AG221" s="507"/>
      <c r="AI221" s="507"/>
      <c r="AK221" s="202"/>
    </row>
    <row r="222" spans="4:37" ht="12.75" customHeight="1" outlineLevel="3">
      <c r="D222" s="106" t="str">
        <f>'Line Items'!D1293</f>
        <v>[Secondary Station Access Charges QX - Line 51]</v>
      </c>
      <c r="E222" s="89"/>
      <c r="F222" s="107" t="str">
        <f t="shared" si="9"/>
        <v>£000</v>
      </c>
      <c r="G222" s="173"/>
      <c r="H222" s="173"/>
      <c r="I222" s="173"/>
      <c r="J222" s="173"/>
      <c r="K222" s="173"/>
      <c r="L222" s="173"/>
      <c r="M222" s="173"/>
      <c r="N222" s="173"/>
      <c r="O222" s="173"/>
      <c r="P222" s="173"/>
      <c r="Q222" s="173"/>
      <c r="R222" s="173"/>
      <c r="S222" s="173"/>
      <c r="T222" s="173"/>
      <c r="U222" s="173"/>
      <c r="V222" s="173"/>
      <c r="W222" s="173"/>
      <c r="X222" s="173"/>
      <c r="Y222" s="173"/>
      <c r="Z222" s="173"/>
      <c r="AA222" s="173"/>
      <c r="AB222" s="173"/>
      <c r="AC222" s="174"/>
      <c r="AE222" s="507"/>
      <c r="AG222" s="507"/>
      <c r="AI222" s="507"/>
      <c r="AK222" s="202"/>
    </row>
    <row r="223" spans="4:37" ht="12.75" customHeight="1" outlineLevel="3">
      <c r="D223" s="106" t="str">
        <f>'Line Items'!D1294</f>
        <v>[Secondary Station Access Charges QX - Line 52]</v>
      </c>
      <c r="E223" s="89"/>
      <c r="F223" s="107" t="str">
        <f t="shared" si="9"/>
        <v>£000</v>
      </c>
      <c r="G223" s="173"/>
      <c r="H223" s="173"/>
      <c r="I223" s="173"/>
      <c r="J223" s="173"/>
      <c r="K223" s="173"/>
      <c r="L223" s="173"/>
      <c r="M223" s="173"/>
      <c r="N223" s="173"/>
      <c r="O223" s="173"/>
      <c r="P223" s="173"/>
      <c r="Q223" s="173"/>
      <c r="R223" s="173"/>
      <c r="S223" s="173"/>
      <c r="T223" s="173"/>
      <c r="U223" s="173"/>
      <c r="V223" s="173"/>
      <c r="W223" s="173"/>
      <c r="X223" s="173"/>
      <c r="Y223" s="173"/>
      <c r="Z223" s="173"/>
      <c r="AA223" s="173"/>
      <c r="AB223" s="173"/>
      <c r="AC223" s="174"/>
      <c r="AE223" s="507"/>
      <c r="AG223" s="507"/>
      <c r="AI223" s="507"/>
      <c r="AK223" s="202"/>
    </row>
    <row r="224" spans="4:37" ht="12.75" customHeight="1" outlineLevel="3">
      <c r="D224" s="106" t="str">
        <f>'Line Items'!D1295</f>
        <v>[Secondary Station Access Charges QX - Line 53]</v>
      </c>
      <c r="E224" s="89"/>
      <c r="F224" s="107" t="str">
        <f t="shared" si="9"/>
        <v>£000</v>
      </c>
      <c r="G224" s="173"/>
      <c r="H224" s="173"/>
      <c r="I224" s="173"/>
      <c r="J224" s="173"/>
      <c r="K224" s="173"/>
      <c r="L224" s="173"/>
      <c r="M224" s="173"/>
      <c r="N224" s="173"/>
      <c r="O224" s="173"/>
      <c r="P224" s="173"/>
      <c r="Q224" s="173"/>
      <c r="R224" s="173"/>
      <c r="S224" s="173"/>
      <c r="T224" s="173"/>
      <c r="U224" s="173"/>
      <c r="V224" s="173"/>
      <c r="W224" s="173"/>
      <c r="X224" s="173"/>
      <c r="Y224" s="173"/>
      <c r="Z224" s="173"/>
      <c r="AA224" s="173"/>
      <c r="AB224" s="173"/>
      <c r="AC224" s="174"/>
      <c r="AE224" s="507"/>
      <c r="AG224" s="507"/>
      <c r="AI224" s="507"/>
      <c r="AK224" s="202"/>
    </row>
    <row r="225" spans="4:37" ht="12.75" customHeight="1" outlineLevel="3">
      <c r="D225" s="106" t="str">
        <f>'Line Items'!D1296</f>
        <v>[Secondary Station Access Charges QX - Line 54]</v>
      </c>
      <c r="E225" s="89"/>
      <c r="F225" s="107" t="str">
        <f t="shared" si="9"/>
        <v>£000</v>
      </c>
      <c r="G225" s="173"/>
      <c r="H225" s="173"/>
      <c r="I225" s="173"/>
      <c r="J225" s="173"/>
      <c r="K225" s="173"/>
      <c r="L225" s="173"/>
      <c r="M225" s="173"/>
      <c r="N225" s="173"/>
      <c r="O225" s="173"/>
      <c r="P225" s="173"/>
      <c r="Q225" s="173"/>
      <c r="R225" s="173"/>
      <c r="S225" s="173"/>
      <c r="T225" s="173"/>
      <c r="U225" s="173"/>
      <c r="V225" s="173"/>
      <c r="W225" s="173"/>
      <c r="X225" s="173"/>
      <c r="Y225" s="173"/>
      <c r="Z225" s="173"/>
      <c r="AA225" s="173"/>
      <c r="AB225" s="173"/>
      <c r="AC225" s="174"/>
      <c r="AE225" s="507"/>
      <c r="AG225" s="507"/>
      <c r="AI225" s="507"/>
      <c r="AK225" s="202"/>
    </row>
    <row r="226" spans="4:37" ht="12.75" customHeight="1" outlineLevel="3">
      <c r="D226" s="106" t="str">
        <f>'Line Items'!D1297</f>
        <v>[Secondary Station Access Charges QX - Line 55]</v>
      </c>
      <c r="E226" s="89"/>
      <c r="F226" s="107" t="str">
        <f t="shared" si="9"/>
        <v>£000</v>
      </c>
      <c r="G226" s="173"/>
      <c r="H226" s="173"/>
      <c r="I226" s="173"/>
      <c r="J226" s="173"/>
      <c r="K226" s="173"/>
      <c r="L226" s="173"/>
      <c r="M226" s="173"/>
      <c r="N226" s="173"/>
      <c r="O226" s="173"/>
      <c r="P226" s="173"/>
      <c r="Q226" s="173"/>
      <c r="R226" s="173"/>
      <c r="S226" s="173"/>
      <c r="T226" s="173"/>
      <c r="U226" s="173"/>
      <c r="V226" s="173"/>
      <c r="W226" s="173"/>
      <c r="X226" s="173"/>
      <c r="Y226" s="173"/>
      <c r="Z226" s="173"/>
      <c r="AA226" s="173"/>
      <c r="AB226" s="173"/>
      <c r="AC226" s="174"/>
      <c r="AE226" s="507"/>
      <c r="AG226" s="507"/>
      <c r="AI226" s="507"/>
      <c r="AK226" s="202"/>
    </row>
    <row r="227" spans="4:37" ht="12.75" customHeight="1" outlineLevel="3">
      <c r="D227" s="106" t="str">
        <f>'Line Items'!D1298</f>
        <v>[Secondary Station Access Charges QX - Line 56]</v>
      </c>
      <c r="E227" s="89"/>
      <c r="F227" s="107" t="str">
        <f t="shared" si="9"/>
        <v>£000</v>
      </c>
      <c r="G227" s="173"/>
      <c r="H227" s="173"/>
      <c r="I227" s="173"/>
      <c r="J227" s="173"/>
      <c r="K227" s="173"/>
      <c r="L227" s="173"/>
      <c r="M227" s="173"/>
      <c r="N227" s="173"/>
      <c r="O227" s="173"/>
      <c r="P227" s="173"/>
      <c r="Q227" s="173"/>
      <c r="R227" s="173"/>
      <c r="S227" s="173"/>
      <c r="T227" s="173"/>
      <c r="U227" s="173"/>
      <c r="V227" s="173"/>
      <c r="W227" s="173"/>
      <c r="X227" s="173"/>
      <c r="Y227" s="173"/>
      <c r="Z227" s="173"/>
      <c r="AA227" s="173"/>
      <c r="AB227" s="173"/>
      <c r="AC227" s="174"/>
      <c r="AE227" s="507"/>
      <c r="AG227" s="507"/>
      <c r="AI227" s="507"/>
      <c r="AK227" s="202"/>
    </row>
    <row r="228" spans="4:37" ht="12.75" customHeight="1" outlineLevel="3">
      <c r="D228" s="106" t="str">
        <f>'Line Items'!D1299</f>
        <v>[Secondary Station Access Charges QX - Line 57]</v>
      </c>
      <c r="E228" s="89"/>
      <c r="F228" s="107" t="str">
        <f t="shared" si="9"/>
        <v>£000</v>
      </c>
      <c r="G228" s="173"/>
      <c r="H228" s="173"/>
      <c r="I228" s="173"/>
      <c r="J228" s="173"/>
      <c r="K228" s="173"/>
      <c r="L228" s="173"/>
      <c r="M228" s="173"/>
      <c r="N228" s="173"/>
      <c r="O228" s="173"/>
      <c r="P228" s="173"/>
      <c r="Q228" s="173"/>
      <c r="R228" s="173"/>
      <c r="S228" s="173"/>
      <c r="T228" s="173"/>
      <c r="U228" s="173"/>
      <c r="V228" s="173"/>
      <c r="W228" s="173"/>
      <c r="X228" s="173"/>
      <c r="Y228" s="173"/>
      <c r="Z228" s="173"/>
      <c r="AA228" s="173"/>
      <c r="AB228" s="173"/>
      <c r="AC228" s="174"/>
      <c r="AE228" s="507"/>
      <c r="AG228" s="507"/>
      <c r="AI228" s="507"/>
      <c r="AK228" s="202"/>
    </row>
    <row r="229" spans="4:37" ht="12.75" customHeight="1" outlineLevel="3">
      <c r="D229" s="106" t="str">
        <f>'Line Items'!D1300</f>
        <v>[Secondary Station Access Charges QX - Line 58]</v>
      </c>
      <c r="E229" s="89"/>
      <c r="F229" s="107" t="str">
        <f t="shared" si="9"/>
        <v>£000</v>
      </c>
      <c r="G229" s="173"/>
      <c r="H229" s="173"/>
      <c r="I229" s="173"/>
      <c r="J229" s="173"/>
      <c r="K229" s="173"/>
      <c r="L229" s="173"/>
      <c r="M229" s="173"/>
      <c r="N229" s="173"/>
      <c r="O229" s="173"/>
      <c r="P229" s="173"/>
      <c r="Q229" s="173"/>
      <c r="R229" s="173"/>
      <c r="S229" s="173"/>
      <c r="T229" s="173"/>
      <c r="U229" s="173"/>
      <c r="V229" s="173"/>
      <c r="W229" s="173"/>
      <c r="X229" s="173"/>
      <c r="Y229" s="173"/>
      <c r="Z229" s="173"/>
      <c r="AA229" s="173"/>
      <c r="AB229" s="173"/>
      <c r="AC229" s="174"/>
      <c r="AE229" s="507"/>
      <c r="AG229" s="507"/>
      <c r="AI229" s="507"/>
      <c r="AK229" s="202"/>
    </row>
    <row r="230" spans="4:37" ht="12.75" customHeight="1" outlineLevel="3">
      <c r="D230" s="106" t="str">
        <f>'Line Items'!D1301</f>
        <v>[Secondary Station Access Charges QX - Line 59]</v>
      </c>
      <c r="E230" s="89"/>
      <c r="F230" s="107" t="str">
        <f t="shared" si="9"/>
        <v>£000</v>
      </c>
      <c r="G230" s="173"/>
      <c r="H230" s="173"/>
      <c r="I230" s="173"/>
      <c r="J230" s="173"/>
      <c r="K230" s="173"/>
      <c r="L230" s="173"/>
      <c r="M230" s="173"/>
      <c r="N230" s="173"/>
      <c r="O230" s="173"/>
      <c r="P230" s="173"/>
      <c r="Q230" s="173"/>
      <c r="R230" s="173"/>
      <c r="S230" s="173"/>
      <c r="T230" s="173"/>
      <c r="U230" s="173"/>
      <c r="V230" s="173"/>
      <c r="W230" s="173"/>
      <c r="X230" s="173"/>
      <c r="Y230" s="173"/>
      <c r="Z230" s="173"/>
      <c r="AA230" s="173"/>
      <c r="AB230" s="173"/>
      <c r="AC230" s="174"/>
      <c r="AE230" s="507"/>
      <c r="AG230" s="507"/>
      <c r="AI230" s="507"/>
      <c r="AK230" s="202"/>
    </row>
    <row r="231" spans="4:37" ht="12.75" customHeight="1" outlineLevel="3">
      <c r="D231" s="106" t="str">
        <f>'Line Items'!D1302</f>
        <v>[Secondary Station Access Charges QX - Line 60]</v>
      </c>
      <c r="E231" s="89"/>
      <c r="F231" s="107" t="str">
        <f t="shared" si="9"/>
        <v>£000</v>
      </c>
      <c r="G231" s="173"/>
      <c r="H231" s="173"/>
      <c r="I231" s="173"/>
      <c r="J231" s="173"/>
      <c r="K231" s="173"/>
      <c r="L231" s="173"/>
      <c r="M231" s="173"/>
      <c r="N231" s="173"/>
      <c r="O231" s="173"/>
      <c r="P231" s="173"/>
      <c r="Q231" s="173"/>
      <c r="R231" s="173"/>
      <c r="S231" s="173"/>
      <c r="T231" s="173"/>
      <c r="U231" s="173"/>
      <c r="V231" s="173"/>
      <c r="W231" s="173"/>
      <c r="X231" s="173"/>
      <c r="Y231" s="173"/>
      <c r="Z231" s="173"/>
      <c r="AA231" s="173"/>
      <c r="AB231" s="173"/>
      <c r="AC231" s="174"/>
      <c r="AE231" s="507"/>
      <c r="AG231" s="507"/>
      <c r="AI231" s="507"/>
      <c r="AK231" s="202"/>
    </row>
    <row r="232" spans="4:37" ht="12.75" customHeight="1" outlineLevel="3">
      <c r="D232" s="106" t="str">
        <f>'Line Items'!D1303</f>
        <v>[Secondary Station Access Charges QX - Line 61]</v>
      </c>
      <c r="E232" s="89"/>
      <c r="F232" s="107" t="str">
        <f t="shared" si="9"/>
        <v>£000</v>
      </c>
      <c r="G232" s="173"/>
      <c r="H232" s="173"/>
      <c r="I232" s="173"/>
      <c r="J232" s="173"/>
      <c r="K232" s="173"/>
      <c r="L232" s="173"/>
      <c r="M232" s="173"/>
      <c r="N232" s="173"/>
      <c r="O232" s="173"/>
      <c r="P232" s="173"/>
      <c r="Q232" s="173"/>
      <c r="R232" s="173"/>
      <c r="S232" s="173"/>
      <c r="T232" s="173"/>
      <c r="U232" s="173"/>
      <c r="V232" s="173"/>
      <c r="W232" s="173"/>
      <c r="X232" s="173"/>
      <c r="Y232" s="173"/>
      <c r="Z232" s="173"/>
      <c r="AA232" s="173"/>
      <c r="AB232" s="173"/>
      <c r="AC232" s="174"/>
      <c r="AE232" s="507"/>
      <c r="AG232" s="507"/>
      <c r="AI232" s="507"/>
      <c r="AK232" s="202"/>
    </row>
    <row r="233" spans="4:37" ht="12.75" customHeight="1" outlineLevel="3">
      <c r="D233" s="106" t="str">
        <f>'Line Items'!D1304</f>
        <v>[Secondary Station Access Charges QX - Line 62]</v>
      </c>
      <c r="E233" s="89"/>
      <c r="F233" s="107" t="str">
        <f t="shared" si="9"/>
        <v>£000</v>
      </c>
      <c r="G233" s="173"/>
      <c r="H233" s="173"/>
      <c r="I233" s="173"/>
      <c r="J233" s="173"/>
      <c r="K233" s="173"/>
      <c r="L233" s="173"/>
      <c r="M233" s="173"/>
      <c r="N233" s="173"/>
      <c r="O233" s="173"/>
      <c r="P233" s="173"/>
      <c r="Q233" s="173"/>
      <c r="R233" s="173"/>
      <c r="S233" s="173"/>
      <c r="T233" s="173"/>
      <c r="U233" s="173"/>
      <c r="V233" s="173"/>
      <c r="W233" s="173"/>
      <c r="X233" s="173"/>
      <c r="Y233" s="173"/>
      <c r="Z233" s="173"/>
      <c r="AA233" s="173"/>
      <c r="AB233" s="173"/>
      <c r="AC233" s="174"/>
      <c r="AE233" s="507"/>
      <c r="AG233" s="507"/>
      <c r="AI233" s="507"/>
      <c r="AK233" s="202"/>
    </row>
    <row r="234" spans="4:37" ht="12.75" customHeight="1" outlineLevel="3">
      <c r="D234" s="106" t="str">
        <f>'Line Items'!D1305</f>
        <v>[Secondary Station Access Charges QX - Line 63]</v>
      </c>
      <c r="E234" s="89"/>
      <c r="F234" s="107" t="str">
        <f t="shared" si="9"/>
        <v>£000</v>
      </c>
      <c r="G234" s="173"/>
      <c r="H234" s="173"/>
      <c r="I234" s="173"/>
      <c r="J234" s="173"/>
      <c r="K234" s="173"/>
      <c r="L234" s="173"/>
      <c r="M234" s="173"/>
      <c r="N234" s="173"/>
      <c r="O234" s="173"/>
      <c r="P234" s="173"/>
      <c r="Q234" s="173"/>
      <c r="R234" s="173"/>
      <c r="S234" s="173"/>
      <c r="T234" s="173"/>
      <c r="U234" s="173"/>
      <c r="V234" s="173"/>
      <c r="W234" s="173"/>
      <c r="X234" s="173"/>
      <c r="Y234" s="173"/>
      <c r="Z234" s="173"/>
      <c r="AA234" s="173"/>
      <c r="AB234" s="173"/>
      <c r="AC234" s="174"/>
      <c r="AE234" s="507"/>
      <c r="AG234" s="507"/>
      <c r="AI234" s="507"/>
      <c r="AK234" s="202"/>
    </row>
    <row r="235" spans="4:37" ht="12.75" customHeight="1" outlineLevel="3">
      <c r="D235" s="106" t="str">
        <f>'Line Items'!D1306</f>
        <v>[Secondary Station Access Charges QX - Line 64]</v>
      </c>
      <c r="E235" s="89"/>
      <c r="F235" s="107" t="str">
        <f t="shared" si="9"/>
        <v>£000</v>
      </c>
      <c r="G235" s="173"/>
      <c r="H235" s="173"/>
      <c r="I235" s="173"/>
      <c r="J235" s="173"/>
      <c r="K235" s="173"/>
      <c r="L235" s="173"/>
      <c r="M235" s="173"/>
      <c r="N235" s="173"/>
      <c r="O235" s="173"/>
      <c r="P235" s="173"/>
      <c r="Q235" s="173"/>
      <c r="R235" s="173"/>
      <c r="S235" s="173"/>
      <c r="T235" s="173"/>
      <c r="U235" s="173"/>
      <c r="V235" s="173"/>
      <c r="W235" s="173"/>
      <c r="X235" s="173"/>
      <c r="Y235" s="173"/>
      <c r="Z235" s="173"/>
      <c r="AA235" s="173"/>
      <c r="AB235" s="173"/>
      <c r="AC235" s="174"/>
      <c r="AE235" s="507"/>
      <c r="AG235" s="507"/>
      <c r="AI235" s="507"/>
      <c r="AK235" s="202"/>
    </row>
    <row r="236" spans="4:37" ht="12.75" customHeight="1" outlineLevel="3">
      <c r="D236" s="106" t="str">
        <f>'Line Items'!D1307</f>
        <v>[Secondary Station Access Charges QX - Line 65]</v>
      </c>
      <c r="E236" s="89"/>
      <c r="F236" s="107" t="str">
        <f t="shared" si="9"/>
        <v>£000</v>
      </c>
      <c r="G236" s="173"/>
      <c r="H236" s="173"/>
      <c r="I236" s="173"/>
      <c r="J236" s="173"/>
      <c r="K236" s="173"/>
      <c r="L236" s="173"/>
      <c r="M236" s="173"/>
      <c r="N236" s="173"/>
      <c r="O236" s="173"/>
      <c r="P236" s="173"/>
      <c r="Q236" s="173"/>
      <c r="R236" s="173"/>
      <c r="S236" s="173"/>
      <c r="T236" s="173"/>
      <c r="U236" s="173"/>
      <c r="V236" s="173"/>
      <c r="W236" s="173"/>
      <c r="X236" s="173"/>
      <c r="Y236" s="173"/>
      <c r="Z236" s="173"/>
      <c r="AA236" s="173"/>
      <c r="AB236" s="173"/>
      <c r="AC236" s="174"/>
      <c r="AE236" s="507"/>
      <c r="AG236" s="507"/>
      <c r="AI236" s="507"/>
      <c r="AK236" s="202"/>
    </row>
    <row r="237" spans="4:37" ht="12.75" customHeight="1" outlineLevel="3">
      <c r="D237" s="106" t="str">
        <f>'Line Items'!D1308</f>
        <v>[Secondary Station Access Charges QX - Line 66]</v>
      </c>
      <c r="E237" s="89"/>
      <c r="F237" s="107" t="str">
        <f t="shared" si="9"/>
        <v>£000</v>
      </c>
      <c r="G237" s="173"/>
      <c r="H237" s="173"/>
      <c r="I237" s="173"/>
      <c r="J237" s="173"/>
      <c r="K237" s="173"/>
      <c r="L237" s="173"/>
      <c r="M237" s="173"/>
      <c r="N237" s="173"/>
      <c r="O237" s="173"/>
      <c r="P237" s="173"/>
      <c r="Q237" s="173"/>
      <c r="R237" s="173"/>
      <c r="S237" s="173"/>
      <c r="T237" s="173"/>
      <c r="U237" s="173"/>
      <c r="V237" s="173"/>
      <c r="W237" s="173"/>
      <c r="X237" s="173"/>
      <c r="Y237" s="173"/>
      <c r="Z237" s="173"/>
      <c r="AA237" s="173"/>
      <c r="AB237" s="173"/>
      <c r="AC237" s="174"/>
      <c r="AE237" s="507"/>
      <c r="AG237" s="507"/>
      <c r="AI237" s="507"/>
      <c r="AK237" s="202"/>
    </row>
    <row r="238" spans="4:37" ht="12.75" customHeight="1" outlineLevel="3">
      <c r="D238" s="106" t="str">
        <f>'Line Items'!D1309</f>
        <v>[Secondary Station Access Charges QX - Line 67]</v>
      </c>
      <c r="E238" s="89"/>
      <c r="F238" s="107" t="str">
        <f t="shared" ref="F238:F301" si="10">F237</f>
        <v>£000</v>
      </c>
      <c r="G238" s="173"/>
      <c r="H238" s="173"/>
      <c r="I238" s="173"/>
      <c r="J238" s="173"/>
      <c r="K238" s="173"/>
      <c r="L238" s="173"/>
      <c r="M238" s="173"/>
      <c r="N238" s="173"/>
      <c r="O238" s="173"/>
      <c r="P238" s="173"/>
      <c r="Q238" s="173"/>
      <c r="R238" s="173"/>
      <c r="S238" s="173"/>
      <c r="T238" s="173"/>
      <c r="U238" s="173"/>
      <c r="V238" s="173"/>
      <c r="W238" s="173"/>
      <c r="X238" s="173"/>
      <c r="Y238" s="173"/>
      <c r="Z238" s="173"/>
      <c r="AA238" s="173"/>
      <c r="AB238" s="173"/>
      <c r="AC238" s="174"/>
      <c r="AE238" s="507"/>
      <c r="AG238" s="507"/>
      <c r="AI238" s="507"/>
      <c r="AK238" s="202"/>
    </row>
    <row r="239" spans="4:37" ht="12.75" customHeight="1" outlineLevel="3">
      <c r="D239" s="106" t="str">
        <f>'Line Items'!D1310</f>
        <v>[Secondary Station Access Charges QX - Line 68]</v>
      </c>
      <c r="E239" s="89"/>
      <c r="F239" s="107" t="str">
        <f t="shared" si="10"/>
        <v>£000</v>
      </c>
      <c r="G239" s="173"/>
      <c r="H239" s="173"/>
      <c r="I239" s="173"/>
      <c r="J239" s="173"/>
      <c r="K239" s="173"/>
      <c r="L239" s="173"/>
      <c r="M239" s="173"/>
      <c r="N239" s="173"/>
      <c r="O239" s="173"/>
      <c r="P239" s="173"/>
      <c r="Q239" s="173"/>
      <c r="R239" s="173"/>
      <c r="S239" s="173"/>
      <c r="T239" s="173"/>
      <c r="U239" s="173"/>
      <c r="V239" s="173"/>
      <c r="W239" s="173"/>
      <c r="X239" s="173"/>
      <c r="Y239" s="173"/>
      <c r="Z239" s="173"/>
      <c r="AA239" s="173"/>
      <c r="AB239" s="173"/>
      <c r="AC239" s="174"/>
      <c r="AE239" s="507"/>
      <c r="AG239" s="507"/>
      <c r="AI239" s="507"/>
      <c r="AK239" s="202"/>
    </row>
    <row r="240" spans="4:37" ht="12.75" customHeight="1" outlineLevel="3">
      <c r="D240" s="106" t="str">
        <f>'Line Items'!D1311</f>
        <v>[Secondary Station Access Charges QX - Line 69]</v>
      </c>
      <c r="E240" s="89"/>
      <c r="F240" s="107" t="str">
        <f t="shared" si="10"/>
        <v>£000</v>
      </c>
      <c r="G240" s="173"/>
      <c r="H240" s="173"/>
      <c r="I240" s="173"/>
      <c r="J240" s="173"/>
      <c r="K240" s="173"/>
      <c r="L240" s="173"/>
      <c r="M240" s="173"/>
      <c r="N240" s="173"/>
      <c r="O240" s="173"/>
      <c r="P240" s="173"/>
      <c r="Q240" s="173"/>
      <c r="R240" s="173"/>
      <c r="S240" s="173"/>
      <c r="T240" s="173"/>
      <c r="U240" s="173"/>
      <c r="V240" s="173"/>
      <c r="W240" s="173"/>
      <c r="X240" s="173"/>
      <c r="Y240" s="173"/>
      <c r="Z240" s="173"/>
      <c r="AA240" s="173"/>
      <c r="AB240" s="173"/>
      <c r="AC240" s="174"/>
      <c r="AE240" s="507"/>
      <c r="AG240" s="507"/>
      <c r="AI240" s="507"/>
      <c r="AK240" s="202"/>
    </row>
    <row r="241" spans="4:37" ht="12.75" customHeight="1" outlineLevel="3">
      <c r="D241" s="106" t="str">
        <f>'Line Items'!D1312</f>
        <v>[Secondary Station Access Charges QX - Line 70]</v>
      </c>
      <c r="E241" s="89"/>
      <c r="F241" s="107" t="str">
        <f t="shared" si="10"/>
        <v>£000</v>
      </c>
      <c r="G241" s="173"/>
      <c r="H241" s="173"/>
      <c r="I241" s="173"/>
      <c r="J241" s="173"/>
      <c r="K241" s="173"/>
      <c r="L241" s="173"/>
      <c r="M241" s="173"/>
      <c r="N241" s="173"/>
      <c r="O241" s="173"/>
      <c r="P241" s="173"/>
      <c r="Q241" s="173"/>
      <c r="R241" s="173"/>
      <c r="S241" s="173"/>
      <c r="T241" s="173"/>
      <c r="U241" s="173"/>
      <c r="V241" s="173"/>
      <c r="W241" s="173"/>
      <c r="X241" s="173"/>
      <c r="Y241" s="173"/>
      <c r="Z241" s="173"/>
      <c r="AA241" s="173"/>
      <c r="AB241" s="173"/>
      <c r="AC241" s="174"/>
      <c r="AE241" s="507"/>
      <c r="AG241" s="507"/>
      <c r="AI241" s="507"/>
      <c r="AK241" s="202"/>
    </row>
    <row r="242" spans="4:37" ht="12.75" customHeight="1" outlineLevel="3">
      <c r="D242" s="106" t="str">
        <f>'Line Items'!D1313</f>
        <v>[Secondary Station Access Charges QX - Line 71]</v>
      </c>
      <c r="E242" s="89"/>
      <c r="F242" s="107" t="str">
        <f t="shared" si="10"/>
        <v>£000</v>
      </c>
      <c r="G242" s="173"/>
      <c r="H242" s="173"/>
      <c r="I242" s="173"/>
      <c r="J242" s="173"/>
      <c r="K242" s="173"/>
      <c r="L242" s="173"/>
      <c r="M242" s="173"/>
      <c r="N242" s="173"/>
      <c r="O242" s="173"/>
      <c r="P242" s="173"/>
      <c r="Q242" s="173"/>
      <c r="R242" s="173"/>
      <c r="S242" s="173"/>
      <c r="T242" s="173"/>
      <c r="U242" s="173"/>
      <c r="V242" s="173"/>
      <c r="W242" s="173"/>
      <c r="X242" s="173"/>
      <c r="Y242" s="173"/>
      <c r="Z242" s="173"/>
      <c r="AA242" s="173"/>
      <c r="AB242" s="173"/>
      <c r="AC242" s="174"/>
      <c r="AE242" s="507"/>
      <c r="AG242" s="507"/>
      <c r="AI242" s="507"/>
      <c r="AK242" s="202"/>
    </row>
    <row r="243" spans="4:37" ht="12.75" customHeight="1" outlineLevel="3">
      <c r="D243" s="106" t="str">
        <f>'Line Items'!D1314</f>
        <v>[Secondary Station Access Charges QX - Line 72]</v>
      </c>
      <c r="E243" s="89"/>
      <c r="F243" s="107" t="str">
        <f t="shared" si="10"/>
        <v>£000</v>
      </c>
      <c r="G243" s="173"/>
      <c r="H243" s="173"/>
      <c r="I243" s="173"/>
      <c r="J243" s="173"/>
      <c r="K243" s="173"/>
      <c r="L243" s="173"/>
      <c r="M243" s="173"/>
      <c r="N243" s="173"/>
      <c r="O243" s="173"/>
      <c r="P243" s="173"/>
      <c r="Q243" s="173"/>
      <c r="R243" s="173"/>
      <c r="S243" s="173"/>
      <c r="T243" s="173"/>
      <c r="U243" s="173"/>
      <c r="V243" s="173"/>
      <c r="W243" s="173"/>
      <c r="X243" s="173"/>
      <c r="Y243" s="173"/>
      <c r="Z243" s="173"/>
      <c r="AA243" s="173"/>
      <c r="AB243" s="173"/>
      <c r="AC243" s="174"/>
      <c r="AE243" s="507"/>
      <c r="AG243" s="507"/>
      <c r="AI243" s="507"/>
      <c r="AK243" s="202"/>
    </row>
    <row r="244" spans="4:37" ht="12.75" customHeight="1" outlineLevel="3">
      <c r="D244" s="106" t="str">
        <f>'Line Items'!D1315</f>
        <v>[Secondary Station Access Charges QX - Line 73]</v>
      </c>
      <c r="E244" s="89"/>
      <c r="F244" s="107" t="str">
        <f t="shared" si="10"/>
        <v>£000</v>
      </c>
      <c r="G244" s="173"/>
      <c r="H244" s="173"/>
      <c r="I244" s="173"/>
      <c r="J244" s="173"/>
      <c r="K244" s="173"/>
      <c r="L244" s="173"/>
      <c r="M244" s="173"/>
      <c r="N244" s="173"/>
      <c r="O244" s="173"/>
      <c r="P244" s="173"/>
      <c r="Q244" s="173"/>
      <c r="R244" s="173"/>
      <c r="S244" s="173"/>
      <c r="T244" s="173"/>
      <c r="U244" s="173"/>
      <c r="V244" s="173"/>
      <c r="W244" s="173"/>
      <c r="X244" s="173"/>
      <c r="Y244" s="173"/>
      <c r="Z244" s="173"/>
      <c r="AA244" s="173"/>
      <c r="AB244" s="173"/>
      <c r="AC244" s="174"/>
      <c r="AE244" s="507"/>
      <c r="AG244" s="507"/>
      <c r="AI244" s="507"/>
      <c r="AK244" s="202"/>
    </row>
    <row r="245" spans="4:37" ht="12.75" customHeight="1" outlineLevel="3">
      <c r="D245" s="106" t="str">
        <f>'Line Items'!D1316</f>
        <v>[Secondary Station Access Charges QX - Line 74]</v>
      </c>
      <c r="E245" s="89"/>
      <c r="F245" s="107" t="str">
        <f t="shared" si="10"/>
        <v>£000</v>
      </c>
      <c r="G245" s="173"/>
      <c r="H245" s="173"/>
      <c r="I245" s="173"/>
      <c r="J245" s="173"/>
      <c r="K245" s="173"/>
      <c r="L245" s="173"/>
      <c r="M245" s="173"/>
      <c r="N245" s="173"/>
      <c r="O245" s="173"/>
      <c r="P245" s="173"/>
      <c r="Q245" s="173"/>
      <c r="R245" s="173"/>
      <c r="S245" s="173"/>
      <c r="T245" s="173"/>
      <c r="U245" s="173"/>
      <c r="V245" s="173"/>
      <c r="W245" s="173"/>
      <c r="X245" s="173"/>
      <c r="Y245" s="173"/>
      <c r="Z245" s="173"/>
      <c r="AA245" s="173"/>
      <c r="AB245" s="173"/>
      <c r="AC245" s="174"/>
      <c r="AE245" s="507"/>
      <c r="AG245" s="507"/>
      <c r="AI245" s="507"/>
      <c r="AK245" s="202"/>
    </row>
    <row r="246" spans="4:37" ht="12.75" customHeight="1" outlineLevel="3">
      <c r="D246" s="106" t="str">
        <f>'Line Items'!D1317</f>
        <v>[Secondary Station Access Charges QX - Line 75]</v>
      </c>
      <c r="E246" s="89"/>
      <c r="F246" s="107" t="str">
        <f t="shared" si="10"/>
        <v>£000</v>
      </c>
      <c r="G246" s="173"/>
      <c r="H246" s="173"/>
      <c r="I246" s="173"/>
      <c r="J246" s="173"/>
      <c r="K246" s="173"/>
      <c r="L246" s="173"/>
      <c r="M246" s="173"/>
      <c r="N246" s="173"/>
      <c r="O246" s="173"/>
      <c r="P246" s="173"/>
      <c r="Q246" s="173"/>
      <c r="R246" s="173"/>
      <c r="S246" s="173"/>
      <c r="T246" s="173"/>
      <c r="U246" s="173"/>
      <c r="V246" s="173"/>
      <c r="W246" s="173"/>
      <c r="X246" s="173"/>
      <c r="Y246" s="173"/>
      <c r="Z246" s="173"/>
      <c r="AA246" s="173"/>
      <c r="AB246" s="173"/>
      <c r="AC246" s="174"/>
      <c r="AE246" s="507"/>
      <c r="AG246" s="507"/>
      <c r="AI246" s="507"/>
      <c r="AK246" s="202"/>
    </row>
    <row r="247" spans="4:37" ht="12.75" customHeight="1" outlineLevel="3">
      <c r="D247" s="106" t="str">
        <f>'Line Items'!D1318</f>
        <v>[Secondary Station Access Charges QX - Line 76]</v>
      </c>
      <c r="E247" s="89"/>
      <c r="F247" s="107" t="str">
        <f t="shared" si="10"/>
        <v>£000</v>
      </c>
      <c r="G247" s="173"/>
      <c r="H247" s="173"/>
      <c r="I247" s="173"/>
      <c r="J247" s="173"/>
      <c r="K247" s="173"/>
      <c r="L247" s="173"/>
      <c r="M247" s="173"/>
      <c r="N247" s="173"/>
      <c r="O247" s="173"/>
      <c r="P247" s="173"/>
      <c r="Q247" s="173"/>
      <c r="R247" s="173"/>
      <c r="S247" s="173"/>
      <c r="T247" s="173"/>
      <c r="U247" s="173"/>
      <c r="V247" s="173"/>
      <c r="W247" s="173"/>
      <c r="X247" s="173"/>
      <c r="Y247" s="173"/>
      <c r="Z247" s="173"/>
      <c r="AA247" s="173"/>
      <c r="AB247" s="173"/>
      <c r="AC247" s="174"/>
      <c r="AE247" s="507"/>
      <c r="AG247" s="507"/>
      <c r="AI247" s="507"/>
      <c r="AK247" s="202"/>
    </row>
    <row r="248" spans="4:37" ht="12.75" customHeight="1" outlineLevel="3">
      <c r="D248" s="106" t="str">
        <f>'Line Items'!D1319</f>
        <v>[Secondary Station Access Charges QX - Line 77]</v>
      </c>
      <c r="E248" s="89"/>
      <c r="F248" s="107" t="str">
        <f t="shared" si="10"/>
        <v>£000</v>
      </c>
      <c r="G248" s="173"/>
      <c r="H248" s="173"/>
      <c r="I248" s="173"/>
      <c r="J248" s="173"/>
      <c r="K248" s="173"/>
      <c r="L248" s="173"/>
      <c r="M248" s="173"/>
      <c r="N248" s="173"/>
      <c r="O248" s="173"/>
      <c r="P248" s="173"/>
      <c r="Q248" s="173"/>
      <c r="R248" s="173"/>
      <c r="S248" s="173"/>
      <c r="T248" s="173"/>
      <c r="U248" s="173"/>
      <c r="V248" s="173"/>
      <c r="W248" s="173"/>
      <c r="X248" s="173"/>
      <c r="Y248" s="173"/>
      <c r="Z248" s="173"/>
      <c r="AA248" s="173"/>
      <c r="AB248" s="173"/>
      <c r="AC248" s="174"/>
      <c r="AE248" s="507"/>
      <c r="AG248" s="507"/>
      <c r="AI248" s="507"/>
      <c r="AK248" s="202"/>
    </row>
    <row r="249" spans="4:37" ht="12.75" customHeight="1" outlineLevel="3">
      <c r="D249" s="106" t="str">
        <f>'Line Items'!D1320</f>
        <v>[Secondary Station Access Charges QX - Line 78]</v>
      </c>
      <c r="E249" s="89"/>
      <c r="F249" s="107" t="str">
        <f t="shared" si="10"/>
        <v>£000</v>
      </c>
      <c r="G249" s="173"/>
      <c r="H249" s="173"/>
      <c r="I249" s="173"/>
      <c r="J249" s="173"/>
      <c r="K249" s="173"/>
      <c r="L249" s="173"/>
      <c r="M249" s="173"/>
      <c r="N249" s="173"/>
      <c r="O249" s="173"/>
      <c r="P249" s="173"/>
      <c r="Q249" s="173"/>
      <c r="R249" s="173"/>
      <c r="S249" s="173"/>
      <c r="T249" s="173"/>
      <c r="U249" s="173"/>
      <c r="V249" s="173"/>
      <c r="W249" s="173"/>
      <c r="X249" s="173"/>
      <c r="Y249" s="173"/>
      <c r="Z249" s="173"/>
      <c r="AA249" s="173"/>
      <c r="AB249" s="173"/>
      <c r="AC249" s="174"/>
      <c r="AE249" s="507"/>
      <c r="AG249" s="507"/>
      <c r="AI249" s="507"/>
      <c r="AK249" s="202"/>
    </row>
    <row r="250" spans="4:37" ht="12.75" customHeight="1" outlineLevel="3">
      <c r="D250" s="106" t="str">
        <f>'Line Items'!D1321</f>
        <v>[Secondary Station Access Charges QX - Line 79]</v>
      </c>
      <c r="E250" s="89"/>
      <c r="F250" s="107" t="str">
        <f t="shared" si="10"/>
        <v>£000</v>
      </c>
      <c r="G250" s="173"/>
      <c r="H250" s="173"/>
      <c r="I250" s="173"/>
      <c r="J250" s="173"/>
      <c r="K250" s="173"/>
      <c r="L250" s="173"/>
      <c r="M250" s="173"/>
      <c r="N250" s="173"/>
      <c r="O250" s="173"/>
      <c r="P250" s="173"/>
      <c r="Q250" s="173"/>
      <c r="R250" s="173"/>
      <c r="S250" s="173"/>
      <c r="T250" s="173"/>
      <c r="U250" s="173"/>
      <c r="V250" s="173"/>
      <c r="W250" s="173"/>
      <c r="X250" s="173"/>
      <c r="Y250" s="173"/>
      <c r="Z250" s="173"/>
      <c r="AA250" s="173"/>
      <c r="AB250" s="173"/>
      <c r="AC250" s="174"/>
      <c r="AE250" s="507"/>
      <c r="AG250" s="507"/>
      <c r="AI250" s="507"/>
      <c r="AK250" s="202"/>
    </row>
    <row r="251" spans="4:37" ht="12.75" customHeight="1" outlineLevel="3">
      <c r="D251" s="106" t="str">
        <f>'Line Items'!D1322</f>
        <v>[Secondary Station Access Charges QX - Line 80]</v>
      </c>
      <c r="E251" s="89"/>
      <c r="F251" s="107" t="str">
        <f t="shared" si="10"/>
        <v>£000</v>
      </c>
      <c r="G251" s="173"/>
      <c r="H251" s="173"/>
      <c r="I251" s="173"/>
      <c r="J251" s="173"/>
      <c r="K251" s="173"/>
      <c r="L251" s="173"/>
      <c r="M251" s="173"/>
      <c r="N251" s="173"/>
      <c r="O251" s="173"/>
      <c r="P251" s="173"/>
      <c r="Q251" s="173"/>
      <c r="R251" s="173"/>
      <c r="S251" s="173"/>
      <c r="T251" s="173"/>
      <c r="U251" s="173"/>
      <c r="V251" s="173"/>
      <c r="W251" s="173"/>
      <c r="X251" s="173"/>
      <c r="Y251" s="173"/>
      <c r="Z251" s="173"/>
      <c r="AA251" s="173"/>
      <c r="AB251" s="173"/>
      <c r="AC251" s="174"/>
      <c r="AE251" s="507"/>
      <c r="AG251" s="507"/>
      <c r="AI251" s="507"/>
      <c r="AK251" s="202"/>
    </row>
    <row r="252" spans="4:37" ht="12.75" customHeight="1" outlineLevel="3">
      <c r="D252" s="106" t="str">
        <f>'Line Items'!D1323</f>
        <v>[Secondary Station Access Charges QX - Line 81]</v>
      </c>
      <c r="E252" s="89"/>
      <c r="F252" s="107" t="str">
        <f t="shared" si="10"/>
        <v>£000</v>
      </c>
      <c r="G252" s="173"/>
      <c r="H252" s="173"/>
      <c r="I252" s="173"/>
      <c r="J252" s="173"/>
      <c r="K252" s="173"/>
      <c r="L252" s="173"/>
      <c r="M252" s="173"/>
      <c r="N252" s="173"/>
      <c r="O252" s="173"/>
      <c r="P252" s="173"/>
      <c r="Q252" s="173"/>
      <c r="R252" s="173"/>
      <c r="S252" s="173"/>
      <c r="T252" s="173"/>
      <c r="U252" s="173"/>
      <c r="V252" s="173"/>
      <c r="W252" s="173"/>
      <c r="X252" s="173"/>
      <c r="Y252" s="173"/>
      <c r="Z252" s="173"/>
      <c r="AA252" s="173"/>
      <c r="AB252" s="173"/>
      <c r="AC252" s="174"/>
      <c r="AE252" s="507"/>
      <c r="AG252" s="507"/>
      <c r="AI252" s="507"/>
      <c r="AK252" s="202"/>
    </row>
    <row r="253" spans="4:37" ht="12.75" customHeight="1" outlineLevel="3">
      <c r="D253" s="106" t="str">
        <f>'Line Items'!D1324</f>
        <v>[Secondary Station Access Charges QX - Line 82]</v>
      </c>
      <c r="E253" s="89"/>
      <c r="F253" s="107" t="str">
        <f t="shared" si="10"/>
        <v>£000</v>
      </c>
      <c r="G253" s="173"/>
      <c r="H253" s="173"/>
      <c r="I253" s="173"/>
      <c r="J253" s="173"/>
      <c r="K253" s="173"/>
      <c r="L253" s="173"/>
      <c r="M253" s="173"/>
      <c r="N253" s="173"/>
      <c r="O253" s="173"/>
      <c r="P253" s="173"/>
      <c r="Q253" s="173"/>
      <c r="R253" s="173"/>
      <c r="S253" s="173"/>
      <c r="T253" s="173"/>
      <c r="U253" s="173"/>
      <c r="V253" s="173"/>
      <c r="W253" s="173"/>
      <c r="X253" s="173"/>
      <c r="Y253" s="173"/>
      <c r="Z253" s="173"/>
      <c r="AA253" s="173"/>
      <c r="AB253" s="173"/>
      <c r="AC253" s="174"/>
      <c r="AE253" s="507"/>
      <c r="AG253" s="507"/>
      <c r="AI253" s="507"/>
      <c r="AK253" s="202"/>
    </row>
    <row r="254" spans="4:37" ht="12.75" customHeight="1" outlineLevel="3">
      <c r="D254" s="106" t="str">
        <f>'Line Items'!D1325</f>
        <v>[Secondary Station Access Charges QX - Line 83]</v>
      </c>
      <c r="E254" s="89"/>
      <c r="F254" s="107" t="str">
        <f t="shared" si="10"/>
        <v>£000</v>
      </c>
      <c r="G254" s="173"/>
      <c r="H254" s="173"/>
      <c r="I254" s="173"/>
      <c r="J254" s="173"/>
      <c r="K254" s="173"/>
      <c r="L254" s="173"/>
      <c r="M254" s="173"/>
      <c r="N254" s="173"/>
      <c r="O254" s="173"/>
      <c r="P254" s="173"/>
      <c r="Q254" s="173"/>
      <c r="R254" s="173"/>
      <c r="S254" s="173"/>
      <c r="T254" s="173"/>
      <c r="U254" s="173"/>
      <c r="V254" s="173"/>
      <c r="W254" s="173"/>
      <c r="X254" s="173"/>
      <c r="Y254" s="173"/>
      <c r="Z254" s="173"/>
      <c r="AA254" s="173"/>
      <c r="AB254" s="173"/>
      <c r="AC254" s="174"/>
      <c r="AE254" s="507"/>
      <c r="AG254" s="507"/>
      <c r="AI254" s="507"/>
      <c r="AK254" s="202"/>
    </row>
    <row r="255" spans="4:37" ht="12.75" customHeight="1" outlineLevel="3">
      <c r="D255" s="106" t="str">
        <f>'Line Items'!D1326</f>
        <v>[Secondary Station Access Charges QX - Line 84]</v>
      </c>
      <c r="E255" s="89"/>
      <c r="F255" s="107" t="str">
        <f t="shared" si="10"/>
        <v>£000</v>
      </c>
      <c r="G255" s="173"/>
      <c r="H255" s="173"/>
      <c r="I255" s="173"/>
      <c r="J255" s="173"/>
      <c r="K255" s="173"/>
      <c r="L255" s="173"/>
      <c r="M255" s="173"/>
      <c r="N255" s="173"/>
      <c r="O255" s="173"/>
      <c r="P255" s="173"/>
      <c r="Q255" s="173"/>
      <c r="R255" s="173"/>
      <c r="S255" s="173"/>
      <c r="T255" s="173"/>
      <c r="U255" s="173"/>
      <c r="V255" s="173"/>
      <c r="W255" s="173"/>
      <c r="X255" s="173"/>
      <c r="Y255" s="173"/>
      <c r="Z255" s="173"/>
      <c r="AA255" s="173"/>
      <c r="AB255" s="173"/>
      <c r="AC255" s="174"/>
      <c r="AE255" s="507"/>
      <c r="AG255" s="507"/>
      <c r="AI255" s="507"/>
      <c r="AK255" s="202"/>
    </row>
    <row r="256" spans="4:37" ht="12.75" customHeight="1" outlineLevel="3">
      <c r="D256" s="106" t="str">
        <f>'Line Items'!D1327</f>
        <v>[Secondary Station Access Charges QX - Line 85]</v>
      </c>
      <c r="E256" s="89"/>
      <c r="F256" s="107" t="str">
        <f t="shared" si="10"/>
        <v>£000</v>
      </c>
      <c r="G256" s="173"/>
      <c r="H256" s="173"/>
      <c r="I256" s="173"/>
      <c r="J256" s="173"/>
      <c r="K256" s="173"/>
      <c r="L256" s="173"/>
      <c r="M256" s="173"/>
      <c r="N256" s="173"/>
      <c r="O256" s="173"/>
      <c r="P256" s="173"/>
      <c r="Q256" s="173"/>
      <c r="R256" s="173"/>
      <c r="S256" s="173"/>
      <c r="T256" s="173"/>
      <c r="U256" s="173"/>
      <c r="V256" s="173"/>
      <c r="W256" s="173"/>
      <c r="X256" s="173"/>
      <c r="Y256" s="173"/>
      <c r="Z256" s="173"/>
      <c r="AA256" s="173"/>
      <c r="AB256" s="173"/>
      <c r="AC256" s="174"/>
      <c r="AE256" s="507"/>
      <c r="AG256" s="507"/>
      <c r="AI256" s="507"/>
      <c r="AK256" s="202"/>
    </row>
    <row r="257" spans="4:37" ht="12.75" customHeight="1" outlineLevel="3">
      <c r="D257" s="106" t="str">
        <f>'Line Items'!D1328</f>
        <v>[Secondary Station Access Charges QX - Line 86]</v>
      </c>
      <c r="E257" s="89"/>
      <c r="F257" s="107" t="str">
        <f t="shared" si="10"/>
        <v>£000</v>
      </c>
      <c r="G257" s="173"/>
      <c r="H257" s="173"/>
      <c r="I257" s="173"/>
      <c r="J257" s="173"/>
      <c r="K257" s="173"/>
      <c r="L257" s="173"/>
      <c r="M257" s="173"/>
      <c r="N257" s="173"/>
      <c r="O257" s="173"/>
      <c r="P257" s="173"/>
      <c r="Q257" s="173"/>
      <c r="R257" s="173"/>
      <c r="S257" s="173"/>
      <c r="T257" s="173"/>
      <c r="U257" s="173"/>
      <c r="V257" s="173"/>
      <c r="W257" s="173"/>
      <c r="X257" s="173"/>
      <c r="Y257" s="173"/>
      <c r="Z257" s="173"/>
      <c r="AA257" s="173"/>
      <c r="AB257" s="173"/>
      <c r="AC257" s="174"/>
      <c r="AE257" s="507"/>
      <c r="AG257" s="507"/>
      <c r="AI257" s="507"/>
      <c r="AK257" s="202"/>
    </row>
    <row r="258" spans="4:37" ht="12.75" customHeight="1" outlineLevel="3">
      <c r="D258" s="106" t="str">
        <f>'Line Items'!D1329</f>
        <v>[Secondary Station Access Charges QX - Line 87]</v>
      </c>
      <c r="E258" s="89"/>
      <c r="F258" s="107" t="str">
        <f t="shared" si="10"/>
        <v>£000</v>
      </c>
      <c r="G258" s="173"/>
      <c r="H258" s="173"/>
      <c r="I258" s="173"/>
      <c r="J258" s="173"/>
      <c r="K258" s="173"/>
      <c r="L258" s="173"/>
      <c r="M258" s="173"/>
      <c r="N258" s="173"/>
      <c r="O258" s="173"/>
      <c r="P258" s="173"/>
      <c r="Q258" s="173"/>
      <c r="R258" s="173"/>
      <c r="S258" s="173"/>
      <c r="T258" s="173"/>
      <c r="U258" s="173"/>
      <c r="V258" s="173"/>
      <c r="W258" s="173"/>
      <c r="X258" s="173"/>
      <c r="Y258" s="173"/>
      <c r="Z258" s="173"/>
      <c r="AA258" s="173"/>
      <c r="AB258" s="173"/>
      <c r="AC258" s="174"/>
      <c r="AE258" s="507"/>
      <c r="AG258" s="507"/>
      <c r="AI258" s="507"/>
      <c r="AK258" s="202"/>
    </row>
    <row r="259" spans="4:37" ht="12.75" customHeight="1" outlineLevel="3">
      <c r="D259" s="106" t="str">
        <f>'Line Items'!D1330</f>
        <v>[Secondary Station Access Charges QX - Line 88]</v>
      </c>
      <c r="E259" s="89"/>
      <c r="F259" s="107" t="str">
        <f t="shared" si="10"/>
        <v>£000</v>
      </c>
      <c r="G259" s="173"/>
      <c r="H259" s="173"/>
      <c r="I259" s="173"/>
      <c r="J259" s="173"/>
      <c r="K259" s="173"/>
      <c r="L259" s="173"/>
      <c r="M259" s="173"/>
      <c r="N259" s="173"/>
      <c r="O259" s="173"/>
      <c r="P259" s="173"/>
      <c r="Q259" s="173"/>
      <c r="R259" s="173"/>
      <c r="S259" s="173"/>
      <c r="T259" s="173"/>
      <c r="U259" s="173"/>
      <c r="V259" s="173"/>
      <c r="W259" s="173"/>
      <c r="X259" s="173"/>
      <c r="Y259" s="173"/>
      <c r="Z259" s="173"/>
      <c r="AA259" s="173"/>
      <c r="AB259" s="173"/>
      <c r="AC259" s="174"/>
      <c r="AE259" s="507"/>
      <c r="AG259" s="507"/>
      <c r="AI259" s="507"/>
      <c r="AK259" s="202"/>
    </row>
    <row r="260" spans="4:37" ht="12.75" customHeight="1" outlineLevel="3">
      <c r="D260" s="106" t="str">
        <f>'Line Items'!D1331</f>
        <v>[Secondary Station Access Charges QX - Line 89]</v>
      </c>
      <c r="E260" s="89"/>
      <c r="F260" s="107" t="str">
        <f t="shared" si="10"/>
        <v>£000</v>
      </c>
      <c r="G260" s="173"/>
      <c r="H260" s="173"/>
      <c r="I260" s="173"/>
      <c r="J260" s="173"/>
      <c r="K260" s="173"/>
      <c r="L260" s="173"/>
      <c r="M260" s="173"/>
      <c r="N260" s="173"/>
      <c r="O260" s="173"/>
      <c r="P260" s="173"/>
      <c r="Q260" s="173"/>
      <c r="R260" s="173"/>
      <c r="S260" s="173"/>
      <c r="T260" s="173"/>
      <c r="U260" s="173"/>
      <c r="V260" s="173"/>
      <c r="W260" s="173"/>
      <c r="X260" s="173"/>
      <c r="Y260" s="173"/>
      <c r="Z260" s="173"/>
      <c r="AA260" s="173"/>
      <c r="AB260" s="173"/>
      <c r="AC260" s="174"/>
      <c r="AE260" s="507"/>
      <c r="AG260" s="507"/>
      <c r="AI260" s="507"/>
      <c r="AK260" s="202"/>
    </row>
    <row r="261" spans="4:37" ht="12.75" customHeight="1" outlineLevel="3">
      <c r="D261" s="106" t="str">
        <f>'Line Items'!D1332</f>
        <v>[Secondary Station Access Charges QX - Line 90]</v>
      </c>
      <c r="E261" s="89"/>
      <c r="F261" s="107" t="str">
        <f t="shared" si="10"/>
        <v>£000</v>
      </c>
      <c r="G261" s="173"/>
      <c r="H261" s="173"/>
      <c r="I261" s="173"/>
      <c r="J261" s="173"/>
      <c r="K261" s="173"/>
      <c r="L261" s="173"/>
      <c r="M261" s="173"/>
      <c r="N261" s="173"/>
      <c r="O261" s="173"/>
      <c r="P261" s="173"/>
      <c r="Q261" s="173"/>
      <c r="R261" s="173"/>
      <c r="S261" s="173"/>
      <c r="T261" s="173"/>
      <c r="U261" s="173"/>
      <c r="V261" s="173"/>
      <c r="W261" s="173"/>
      <c r="X261" s="173"/>
      <c r="Y261" s="173"/>
      <c r="Z261" s="173"/>
      <c r="AA261" s="173"/>
      <c r="AB261" s="173"/>
      <c r="AC261" s="174"/>
      <c r="AE261" s="507"/>
      <c r="AG261" s="507"/>
      <c r="AI261" s="507"/>
      <c r="AK261" s="202"/>
    </row>
    <row r="262" spans="4:37" ht="12.75" customHeight="1" outlineLevel="3">
      <c r="D262" s="106" t="str">
        <f>'Line Items'!D1333</f>
        <v>[Secondary Station Access Charges QX - Line 91]</v>
      </c>
      <c r="E262" s="89"/>
      <c r="F262" s="107" t="str">
        <f t="shared" si="10"/>
        <v>£000</v>
      </c>
      <c r="G262" s="173"/>
      <c r="H262" s="173"/>
      <c r="I262" s="173"/>
      <c r="J262" s="173"/>
      <c r="K262" s="173"/>
      <c r="L262" s="173"/>
      <c r="M262" s="173"/>
      <c r="N262" s="173"/>
      <c r="O262" s="173"/>
      <c r="P262" s="173"/>
      <c r="Q262" s="173"/>
      <c r="R262" s="173"/>
      <c r="S262" s="173"/>
      <c r="T262" s="173"/>
      <c r="U262" s="173"/>
      <c r="V262" s="173"/>
      <c r="W262" s="173"/>
      <c r="X262" s="173"/>
      <c r="Y262" s="173"/>
      <c r="Z262" s="173"/>
      <c r="AA262" s="173"/>
      <c r="AB262" s="173"/>
      <c r="AC262" s="174"/>
      <c r="AE262" s="507"/>
      <c r="AG262" s="507"/>
      <c r="AI262" s="507"/>
      <c r="AK262" s="202"/>
    </row>
    <row r="263" spans="4:37" ht="12.75" customHeight="1" outlineLevel="3">
      <c r="D263" s="106" t="str">
        <f>'Line Items'!D1334</f>
        <v>[Secondary Station Access Charges QX - Line 92]</v>
      </c>
      <c r="E263" s="89"/>
      <c r="F263" s="107" t="str">
        <f t="shared" si="10"/>
        <v>£000</v>
      </c>
      <c r="G263" s="173"/>
      <c r="H263" s="173"/>
      <c r="I263" s="173"/>
      <c r="J263" s="173"/>
      <c r="K263" s="173"/>
      <c r="L263" s="173"/>
      <c r="M263" s="173"/>
      <c r="N263" s="173"/>
      <c r="O263" s="173"/>
      <c r="P263" s="173"/>
      <c r="Q263" s="173"/>
      <c r="R263" s="173"/>
      <c r="S263" s="173"/>
      <c r="T263" s="173"/>
      <c r="U263" s="173"/>
      <c r="V263" s="173"/>
      <c r="W263" s="173"/>
      <c r="X263" s="173"/>
      <c r="Y263" s="173"/>
      <c r="Z263" s="173"/>
      <c r="AA263" s="173"/>
      <c r="AB263" s="173"/>
      <c r="AC263" s="174"/>
      <c r="AE263" s="507"/>
      <c r="AG263" s="507"/>
      <c r="AI263" s="507"/>
      <c r="AK263" s="202"/>
    </row>
    <row r="264" spans="4:37" ht="12.75" customHeight="1" outlineLevel="3">
      <c r="D264" s="106" t="str">
        <f>'Line Items'!D1335</f>
        <v>[Secondary Station Access Charges QX - Line 93]</v>
      </c>
      <c r="E264" s="89"/>
      <c r="F264" s="107" t="str">
        <f t="shared" si="10"/>
        <v>£000</v>
      </c>
      <c r="G264" s="173"/>
      <c r="H264" s="173"/>
      <c r="I264" s="173"/>
      <c r="J264" s="173"/>
      <c r="K264" s="173"/>
      <c r="L264" s="173"/>
      <c r="M264" s="173"/>
      <c r="N264" s="173"/>
      <c r="O264" s="173"/>
      <c r="P264" s="173"/>
      <c r="Q264" s="173"/>
      <c r="R264" s="173"/>
      <c r="S264" s="173"/>
      <c r="T264" s="173"/>
      <c r="U264" s="173"/>
      <c r="V264" s="173"/>
      <c r="W264" s="173"/>
      <c r="X264" s="173"/>
      <c r="Y264" s="173"/>
      <c r="Z264" s="173"/>
      <c r="AA264" s="173"/>
      <c r="AB264" s="173"/>
      <c r="AC264" s="174"/>
      <c r="AE264" s="507"/>
      <c r="AG264" s="507"/>
      <c r="AI264" s="507"/>
      <c r="AK264" s="202"/>
    </row>
    <row r="265" spans="4:37" ht="12.75" customHeight="1" outlineLevel="3">
      <c r="D265" s="106" t="str">
        <f>'Line Items'!D1336</f>
        <v>[Secondary Station Access Charges QX - Line 94]</v>
      </c>
      <c r="E265" s="89"/>
      <c r="F265" s="107" t="str">
        <f t="shared" si="10"/>
        <v>£000</v>
      </c>
      <c r="G265" s="173"/>
      <c r="H265" s="173"/>
      <c r="I265" s="173"/>
      <c r="J265" s="173"/>
      <c r="K265" s="173"/>
      <c r="L265" s="173"/>
      <c r="M265" s="173"/>
      <c r="N265" s="173"/>
      <c r="O265" s="173"/>
      <c r="P265" s="173"/>
      <c r="Q265" s="173"/>
      <c r="R265" s="173"/>
      <c r="S265" s="173"/>
      <c r="T265" s="173"/>
      <c r="U265" s="173"/>
      <c r="V265" s="173"/>
      <c r="W265" s="173"/>
      <c r="X265" s="173"/>
      <c r="Y265" s="173"/>
      <c r="Z265" s="173"/>
      <c r="AA265" s="173"/>
      <c r="AB265" s="173"/>
      <c r="AC265" s="174"/>
      <c r="AE265" s="507"/>
      <c r="AG265" s="507"/>
      <c r="AI265" s="507"/>
      <c r="AK265" s="202"/>
    </row>
    <row r="266" spans="4:37" ht="12.75" customHeight="1" outlineLevel="3">
      <c r="D266" s="106" t="str">
        <f>'Line Items'!D1337</f>
        <v>[Secondary Station Access Charges QX - Line 95]</v>
      </c>
      <c r="E266" s="89"/>
      <c r="F266" s="107" t="str">
        <f t="shared" si="10"/>
        <v>£000</v>
      </c>
      <c r="G266" s="173"/>
      <c r="H266" s="173"/>
      <c r="I266" s="173"/>
      <c r="J266" s="173"/>
      <c r="K266" s="173"/>
      <c r="L266" s="173"/>
      <c r="M266" s="173"/>
      <c r="N266" s="173"/>
      <c r="O266" s="173"/>
      <c r="P266" s="173"/>
      <c r="Q266" s="173"/>
      <c r="R266" s="173"/>
      <c r="S266" s="173"/>
      <c r="T266" s="173"/>
      <c r="U266" s="173"/>
      <c r="V266" s="173"/>
      <c r="W266" s="173"/>
      <c r="X266" s="173"/>
      <c r="Y266" s="173"/>
      <c r="Z266" s="173"/>
      <c r="AA266" s="173"/>
      <c r="AB266" s="173"/>
      <c r="AC266" s="174"/>
      <c r="AE266" s="507"/>
      <c r="AG266" s="507"/>
      <c r="AI266" s="507"/>
      <c r="AK266" s="202"/>
    </row>
    <row r="267" spans="4:37" ht="12.75" customHeight="1" outlineLevel="3">
      <c r="D267" s="106" t="str">
        <f>'Line Items'!D1338</f>
        <v>[Secondary Station Access Charges QX - Line 96]</v>
      </c>
      <c r="E267" s="89"/>
      <c r="F267" s="107" t="str">
        <f t="shared" si="10"/>
        <v>£000</v>
      </c>
      <c r="G267" s="173"/>
      <c r="H267" s="173"/>
      <c r="I267" s="173"/>
      <c r="J267" s="173"/>
      <c r="K267" s="173"/>
      <c r="L267" s="173"/>
      <c r="M267" s="173"/>
      <c r="N267" s="173"/>
      <c r="O267" s="173"/>
      <c r="P267" s="173"/>
      <c r="Q267" s="173"/>
      <c r="R267" s="173"/>
      <c r="S267" s="173"/>
      <c r="T267" s="173"/>
      <c r="U267" s="173"/>
      <c r="V267" s="173"/>
      <c r="W267" s="173"/>
      <c r="X267" s="173"/>
      <c r="Y267" s="173"/>
      <c r="Z267" s="173"/>
      <c r="AA267" s="173"/>
      <c r="AB267" s="173"/>
      <c r="AC267" s="174"/>
      <c r="AE267" s="507"/>
      <c r="AG267" s="507"/>
      <c r="AI267" s="507"/>
      <c r="AK267" s="202"/>
    </row>
    <row r="268" spans="4:37" ht="12.75" customHeight="1" outlineLevel="3">
      <c r="D268" s="106" t="str">
        <f>'Line Items'!D1339</f>
        <v>[Secondary Station Access Charges QX - Line 97]</v>
      </c>
      <c r="E268" s="89"/>
      <c r="F268" s="107" t="str">
        <f t="shared" si="10"/>
        <v>£000</v>
      </c>
      <c r="G268" s="173"/>
      <c r="H268" s="173"/>
      <c r="I268" s="173"/>
      <c r="J268" s="173"/>
      <c r="K268" s="173"/>
      <c r="L268" s="173"/>
      <c r="M268" s="173"/>
      <c r="N268" s="173"/>
      <c r="O268" s="173"/>
      <c r="P268" s="173"/>
      <c r="Q268" s="173"/>
      <c r="R268" s="173"/>
      <c r="S268" s="173"/>
      <c r="T268" s="173"/>
      <c r="U268" s="173"/>
      <c r="V268" s="173"/>
      <c r="W268" s="173"/>
      <c r="X268" s="173"/>
      <c r="Y268" s="173"/>
      <c r="Z268" s="173"/>
      <c r="AA268" s="173"/>
      <c r="AB268" s="173"/>
      <c r="AC268" s="174"/>
      <c r="AE268" s="507"/>
      <c r="AG268" s="507"/>
      <c r="AI268" s="507"/>
      <c r="AK268" s="202"/>
    </row>
    <row r="269" spans="4:37" ht="12.75" customHeight="1" outlineLevel="3">
      <c r="D269" s="106" t="str">
        <f>'Line Items'!D1340</f>
        <v>[Secondary Station Access Charges QX - Line 98]</v>
      </c>
      <c r="E269" s="89"/>
      <c r="F269" s="107" t="str">
        <f t="shared" si="10"/>
        <v>£000</v>
      </c>
      <c r="G269" s="173"/>
      <c r="H269" s="173"/>
      <c r="I269" s="173"/>
      <c r="J269" s="173"/>
      <c r="K269" s="173"/>
      <c r="L269" s="173"/>
      <c r="M269" s="173"/>
      <c r="N269" s="173"/>
      <c r="O269" s="173"/>
      <c r="P269" s="173"/>
      <c r="Q269" s="173"/>
      <c r="R269" s="173"/>
      <c r="S269" s="173"/>
      <c r="T269" s="173"/>
      <c r="U269" s="173"/>
      <c r="V269" s="173"/>
      <c r="W269" s="173"/>
      <c r="X269" s="173"/>
      <c r="Y269" s="173"/>
      <c r="Z269" s="173"/>
      <c r="AA269" s="173"/>
      <c r="AB269" s="173"/>
      <c r="AC269" s="174"/>
      <c r="AE269" s="507"/>
      <c r="AG269" s="507"/>
      <c r="AI269" s="507"/>
      <c r="AK269" s="202"/>
    </row>
    <row r="270" spans="4:37" ht="12.75" customHeight="1" outlineLevel="3">
      <c r="D270" s="106" t="str">
        <f>'Line Items'!D1341</f>
        <v>[Secondary Station Access Charges QX - Line 99]</v>
      </c>
      <c r="E270" s="89"/>
      <c r="F270" s="107" t="str">
        <f t="shared" si="10"/>
        <v>£000</v>
      </c>
      <c r="G270" s="173"/>
      <c r="H270" s="173"/>
      <c r="I270" s="173"/>
      <c r="J270" s="173"/>
      <c r="K270" s="173"/>
      <c r="L270" s="173"/>
      <c r="M270" s="173"/>
      <c r="N270" s="173"/>
      <c r="O270" s="173"/>
      <c r="P270" s="173"/>
      <c r="Q270" s="173"/>
      <c r="R270" s="173"/>
      <c r="S270" s="173"/>
      <c r="T270" s="173"/>
      <c r="U270" s="173"/>
      <c r="V270" s="173"/>
      <c r="W270" s="173"/>
      <c r="X270" s="173"/>
      <c r="Y270" s="173"/>
      <c r="Z270" s="173"/>
      <c r="AA270" s="173"/>
      <c r="AB270" s="173"/>
      <c r="AC270" s="174"/>
      <c r="AE270" s="507"/>
      <c r="AG270" s="507"/>
      <c r="AI270" s="507"/>
      <c r="AK270" s="202"/>
    </row>
    <row r="271" spans="4:37" ht="12.75" customHeight="1" outlineLevel="3">
      <c r="D271" s="106" t="str">
        <f>'Line Items'!D1342</f>
        <v>[Secondary Station Access Charges QX - Line 100]</v>
      </c>
      <c r="E271" s="89"/>
      <c r="F271" s="107" t="str">
        <f t="shared" si="10"/>
        <v>£000</v>
      </c>
      <c r="G271" s="173"/>
      <c r="H271" s="173"/>
      <c r="I271" s="173"/>
      <c r="J271" s="173"/>
      <c r="K271" s="173"/>
      <c r="L271" s="173"/>
      <c r="M271" s="173"/>
      <c r="N271" s="173"/>
      <c r="O271" s="173"/>
      <c r="P271" s="173"/>
      <c r="Q271" s="173"/>
      <c r="R271" s="173"/>
      <c r="S271" s="173"/>
      <c r="T271" s="173"/>
      <c r="U271" s="173"/>
      <c r="V271" s="173"/>
      <c r="W271" s="173"/>
      <c r="X271" s="173"/>
      <c r="Y271" s="173"/>
      <c r="Z271" s="173"/>
      <c r="AA271" s="173"/>
      <c r="AB271" s="173"/>
      <c r="AC271" s="174"/>
      <c r="AE271" s="507"/>
      <c r="AG271" s="507"/>
      <c r="AI271" s="507"/>
      <c r="AK271" s="202"/>
    </row>
    <row r="272" spans="4:37" ht="12.75" customHeight="1" outlineLevel="3">
      <c r="D272" s="106" t="str">
        <f>'Line Items'!D1343</f>
        <v>[Secondary Station Access Charges QX - Line 101]</v>
      </c>
      <c r="E272" s="89"/>
      <c r="F272" s="107" t="str">
        <f t="shared" si="10"/>
        <v>£000</v>
      </c>
      <c r="G272" s="173"/>
      <c r="H272" s="173"/>
      <c r="I272" s="173"/>
      <c r="J272" s="173"/>
      <c r="K272" s="173"/>
      <c r="L272" s="173"/>
      <c r="M272" s="173"/>
      <c r="N272" s="173"/>
      <c r="O272" s="173"/>
      <c r="P272" s="173"/>
      <c r="Q272" s="173"/>
      <c r="R272" s="173"/>
      <c r="S272" s="173"/>
      <c r="T272" s="173"/>
      <c r="U272" s="173"/>
      <c r="V272" s="173"/>
      <c r="W272" s="173"/>
      <c r="X272" s="173"/>
      <c r="Y272" s="173"/>
      <c r="Z272" s="173"/>
      <c r="AA272" s="173"/>
      <c r="AB272" s="173"/>
      <c r="AC272" s="174"/>
      <c r="AE272" s="507"/>
      <c r="AG272" s="507"/>
      <c r="AI272" s="507"/>
      <c r="AK272" s="202"/>
    </row>
    <row r="273" spans="4:37" ht="12.75" customHeight="1" outlineLevel="3">
      <c r="D273" s="106" t="str">
        <f>'Line Items'!D1344</f>
        <v>[Secondary Station Access Charges QX - Line 102]</v>
      </c>
      <c r="E273" s="89"/>
      <c r="F273" s="107" t="str">
        <f t="shared" si="10"/>
        <v>£000</v>
      </c>
      <c r="G273" s="173"/>
      <c r="H273" s="173"/>
      <c r="I273" s="173"/>
      <c r="J273" s="173"/>
      <c r="K273" s="173"/>
      <c r="L273" s="173"/>
      <c r="M273" s="173"/>
      <c r="N273" s="173"/>
      <c r="O273" s="173"/>
      <c r="P273" s="173"/>
      <c r="Q273" s="173"/>
      <c r="R273" s="173"/>
      <c r="S273" s="173"/>
      <c r="T273" s="173"/>
      <c r="U273" s="173"/>
      <c r="V273" s="173"/>
      <c r="W273" s="173"/>
      <c r="X273" s="173"/>
      <c r="Y273" s="173"/>
      <c r="Z273" s="173"/>
      <c r="AA273" s="173"/>
      <c r="AB273" s="173"/>
      <c r="AC273" s="174"/>
      <c r="AE273" s="507"/>
      <c r="AG273" s="507"/>
      <c r="AI273" s="507"/>
      <c r="AK273" s="202"/>
    </row>
    <row r="274" spans="4:37" ht="12.75" customHeight="1" outlineLevel="3">
      <c r="D274" s="106" t="str">
        <f>'Line Items'!D1345</f>
        <v>[Secondary Station Access Charges QX - Line 103]</v>
      </c>
      <c r="E274" s="89"/>
      <c r="F274" s="107" t="str">
        <f t="shared" si="10"/>
        <v>£000</v>
      </c>
      <c r="G274" s="173"/>
      <c r="H274" s="173"/>
      <c r="I274" s="173"/>
      <c r="J274" s="173"/>
      <c r="K274" s="173"/>
      <c r="L274" s="173"/>
      <c r="M274" s="173"/>
      <c r="N274" s="173"/>
      <c r="O274" s="173"/>
      <c r="P274" s="173"/>
      <c r="Q274" s="173"/>
      <c r="R274" s="173"/>
      <c r="S274" s="173"/>
      <c r="T274" s="173"/>
      <c r="U274" s="173"/>
      <c r="V274" s="173"/>
      <c r="W274" s="173"/>
      <c r="X274" s="173"/>
      <c r="Y274" s="173"/>
      <c r="Z274" s="173"/>
      <c r="AA274" s="173"/>
      <c r="AB274" s="173"/>
      <c r="AC274" s="174"/>
      <c r="AE274" s="507"/>
      <c r="AG274" s="507"/>
      <c r="AI274" s="507"/>
      <c r="AK274" s="202"/>
    </row>
    <row r="275" spans="4:37" ht="12.75" customHeight="1" outlineLevel="3">
      <c r="D275" s="106" t="str">
        <f>'Line Items'!D1346</f>
        <v>[Secondary Station Access Charges QX - Line 104]</v>
      </c>
      <c r="E275" s="89"/>
      <c r="F275" s="107" t="str">
        <f t="shared" si="10"/>
        <v>£000</v>
      </c>
      <c r="G275" s="173"/>
      <c r="H275" s="173"/>
      <c r="I275" s="173"/>
      <c r="J275" s="173"/>
      <c r="K275" s="173"/>
      <c r="L275" s="173"/>
      <c r="M275" s="173"/>
      <c r="N275" s="173"/>
      <c r="O275" s="173"/>
      <c r="P275" s="173"/>
      <c r="Q275" s="173"/>
      <c r="R275" s="173"/>
      <c r="S275" s="173"/>
      <c r="T275" s="173"/>
      <c r="U275" s="173"/>
      <c r="V275" s="173"/>
      <c r="W275" s="173"/>
      <c r="X275" s="173"/>
      <c r="Y275" s="173"/>
      <c r="Z275" s="173"/>
      <c r="AA275" s="173"/>
      <c r="AB275" s="173"/>
      <c r="AC275" s="174"/>
      <c r="AE275" s="507"/>
      <c r="AG275" s="507"/>
      <c r="AI275" s="507"/>
      <c r="AK275" s="202"/>
    </row>
    <row r="276" spans="4:37" ht="12.75" customHeight="1" outlineLevel="3">
      <c r="D276" s="106" t="str">
        <f>'Line Items'!D1347</f>
        <v>[Secondary Station Access Charges QX - Line 105]</v>
      </c>
      <c r="E276" s="89"/>
      <c r="F276" s="107" t="str">
        <f t="shared" si="10"/>
        <v>£000</v>
      </c>
      <c r="G276" s="173"/>
      <c r="H276" s="173"/>
      <c r="I276" s="173"/>
      <c r="J276" s="173"/>
      <c r="K276" s="173"/>
      <c r="L276" s="173"/>
      <c r="M276" s="173"/>
      <c r="N276" s="173"/>
      <c r="O276" s="173"/>
      <c r="P276" s="173"/>
      <c r="Q276" s="173"/>
      <c r="R276" s="173"/>
      <c r="S276" s="173"/>
      <c r="T276" s="173"/>
      <c r="U276" s="173"/>
      <c r="V276" s="173"/>
      <c r="W276" s="173"/>
      <c r="X276" s="173"/>
      <c r="Y276" s="173"/>
      <c r="Z276" s="173"/>
      <c r="AA276" s="173"/>
      <c r="AB276" s="173"/>
      <c r="AC276" s="174"/>
      <c r="AE276" s="507"/>
      <c r="AG276" s="507"/>
      <c r="AI276" s="507"/>
      <c r="AK276" s="202"/>
    </row>
    <row r="277" spans="4:37" ht="12.75" customHeight="1" outlineLevel="3">
      <c r="D277" s="106" t="str">
        <f>'Line Items'!D1348</f>
        <v>[Secondary Station Access Charges QX - Line 106]</v>
      </c>
      <c r="E277" s="89"/>
      <c r="F277" s="107" t="str">
        <f t="shared" si="10"/>
        <v>£000</v>
      </c>
      <c r="G277" s="173"/>
      <c r="H277" s="173"/>
      <c r="I277" s="173"/>
      <c r="J277" s="173"/>
      <c r="K277" s="173"/>
      <c r="L277" s="173"/>
      <c r="M277" s="173"/>
      <c r="N277" s="173"/>
      <c r="O277" s="173"/>
      <c r="P277" s="173"/>
      <c r="Q277" s="173"/>
      <c r="R277" s="173"/>
      <c r="S277" s="173"/>
      <c r="T277" s="173"/>
      <c r="U277" s="173"/>
      <c r="V277" s="173"/>
      <c r="W277" s="173"/>
      <c r="X277" s="173"/>
      <c r="Y277" s="173"/>
      <c r="Z277" s="173"/>
      <c r="AA277" s="173"/>
      <c r="AB277" s="173"/>
      <c r="AC277" s="174"/>
      <c r="AE277" s="507"/>
      <c r="AG277" s="507"/>
      <c r="AI277" s="507"/>
      <c r="AK277" s="202"/>
    </row>
    <row r="278" spans="4:37" ht="12.75" customHeight="1" outlineLevel="3">
      <c r="D278" s="106" t="str">
        <f>'Line Items'!D1349</f>
        <v>[Secondary Station Access Charges QX - Line 107]</v>
      </c>
      <c r="E278" s="89"/>
      <c r="F278" s="107" t="str">
        <f t="shared" si="10"/>
        <v>£000</v>
      </c>
      <c r="G278" s="173"/>
      <c r="H278" s="173"/>
      <c r="I278" s="173"/>
      <c r="J278" s="173"/>
      <c r="K278" s="173"/>
      <c r="L278" s="173"/>
      <c r="M278" s="173"/>
      <c r="N278" s="173"/>
      <c r="O278" s="173"/>
      <c r="P278" s="173"/>
      <c r="Q278" s="173"/>
      <c r="R278" s="173"/>
      <c r="S278" s="173"/>
      <c r="T278" s="173"/>
      <c r="U278" s="173"/>
      <c r="V278" s="173"/>
      <c r="W278" s="173"/>
      <c r="X278" s="173"/>
      <c r="Y278" s="173"/>
      <c r="Z278" s="173"/>
      <c r="AA278" s="173"/>
      <c r="AB278" s="173"/>
      <c r="AC278" s="174"/>
      <c r="AE278" s="507"/>
      <c r="AG278" s="507"/>
      <c r="AI278" s="507"/>
      <c r="AK278" s="202"/>
    </row>
    <row r="279" spans="4:37" ht="12.75" customHeight="1" outlineLevel="3">
      <c r="D279" s="106" t="str">
        <f>'Line Items'!D1350</f>
        <v>[Secondary Station Access Charges QX - Line 108]</v>
      </c>
      <c r="E279" s="89"/>
      <c r="F279" s="107" t="str">
        <f t="shared" si="10"/>
        <v>£000</v>
      </c>
      <c r="G279" s="173"/>
      <c r="H279" s="173"/>
      <c r="I279" s="173"/>
      <c r="J279" s="173"/>
      <c r="K279" s="173"/>
      <c r="L279" s="173"/>
      <c r="M279" s="173"/>
      <c r="N279" s="173"/>
      <c r="O279" s="173"/>
      <c r="P279" s="173"/>
      <c r="Q279" s="173"/>
      <c r="R279" s="173"/>
      <c r="S279" s="173"/>
      <c r="T279" s="173"/>
      <c r="U279" s="173"/>
      <c r="V279" s="173"/>
      <c r="W279" s="173"/>
      <c r="X279" s="173"/>
      <c r="Y279" s="173"/>
      <c r="Z279" s="173"/>
      <c r="AA279" s="173"/>
      <c r="AB279" s="173"/>
      <c r="AC279" s="174"/>
      <c r="AE279" s="507"/>
      <c r="AG279" s="507"/>
      <c r="AI279" s="507"/>
      <c r="AK279" s="202"/>
    </row>
    <row r="280" spans="4:37" ht="12.75" customHeight="1" outlineLevel="3">
      <c r="D280" s="106" t="str">
        <f>'Line Items'!D1351</f>
        <v>[Secondary Station Access Charges QX - Line 109]</v>
      </c>
      <c r="E280" s="89"/>
      <c r="F280" s="107" t="str">
        <f t="shared" si="10"/>
        <v>£000</v>
      </c>
      <c r="G280" s="173"/>
      <c r="H280" s="173"/>
      <c r="I280" s="173"/>
      <c r="J280" s="173"/>
      <c r="K280" s="173"/>
      <c r="L280" s="173"/>
      <c r="M280" s="173"/>
      <c r="N280" s="173"/>
      <c r="O280" s="173"/>
      <c r="P280" s="173"/>
      <c r="Q280" s="173"/>
      <c r="R280" s="173"/>
      <c r="S280" s="173"/>
      <c r="T280" s="173"/>
      <c r="U280" s="173"/>
      <c r="V280" s="173"/>
      <c r="W280" s="173"/>
      <c r="X280" s="173"/>
      <c r="Y280" s="173"/>
      <c r="Z280" s="173"/>
      <c r="AA280" s="173"/>
      <c r="AB280" s="173"/>
      <c r="AC280" s="174"/>
      <c r="AE280" s="507"/>
      <c r="AG280" s="507"/>
      <c r="AI280" s="507"/>
      <c r="AK280" s="202"/>
    </row>
    <row r="281" spans="4:37" ht="12.75" customHeight="1" outlineLevel="3">
      <c r="D281" s="106" t="str">
        <f>'Line Items'!D1352</f>
        <v>[Secondary Station Access Charges QX - Line 110]</v>
      </c>
      <c r="E281" s="89"/>
      <c r="F281" s="107" t="str">
        <f t="shared" si="10"/>
        <v>£000</v>
      </c>
      <c r="G281" s="173"/>
      <c r="H281" s="173"/>
      <c r="I281" s="173"/>
      <c r="J281" s="173"/>
      <c r="K281" s="173"/>
      <c r="L281" s="173"/>
      <c r="M281" s="173"/>
      <c r="N281" s="173"/>
      <c r="O281" s="173"/>
      <c r="P281" s="173"/>
      <c r="Q281" s="173"/>
      <c r="R281" s="173"/>
      <c r="S281" s="173"/>
      <c r="T281" s="173"/>
      <c r="U281" s="173"/>
      <c r="V281" s="173"/>
      <c r="W281" s="173"/>
      <c r="X281" s="173"/>
      <c r="Y281" s="173"/>
      <c r="Z281" s="173"/>
      <c r="AA281" s="173"/>
      <c r="AB281" s="173"/>
      <c r="AC281" s="174"/>
      <c r="AE281" s="507"/>
      <c r="AG281" s="507"/>
      <c r="AI281" s="507"/>
      <c r="AK281" s="202"/>
    </row>
    <row r="282" spans="4:37" ht="12.75" customHeight="1" outlineLevel="3">
      <c r="D282" s="106" t="str">
        <f>'Line Items'!D1353</f>
        <v>[Secondary Station Access Charges QX - Line 111]</v>
      </c>
      <c r="E282" s="89"/>
      <c r="F282" s="107" t="str">
        <f t="shared" si="10"/>
        <v>£000</v>
      </c>
      <c r="G282" s="173"/>
      <c r="H282" s="173"/>
      <c r="I282" s="173"/>
      <c r="J282" s="173"/>
      <c r="K282" s="173"/>
      <c r="L282" s="173"/>
      <c r="M282" s="173"/>
      <c r="N282" s="173"/>
      <c r="O282" s="173"/>
      <c r="P282" s="173"/>
      <c r="Q282" s="173"/>
      <c r="R282" s="173"/>
      <c r="S282" s="173"/>
      <c r="T282" s="173"/>
      <c r="U282" s="173"/>
      <c r="V282" s="173"/>
      <c r="W282" s="173"/>
      <c r="X282" s="173"/>
      <c r="Y282" s="173"/>
      <c r="Z282" s="173"/>
      <c r="AA282" s="173"/>
      <c r="AB282" s="173"/>
      <c r="AC282" s="174"/>
      <c r="AE282" s="507"/>
      <c r="AG282" s="507"/>
      <c r="AI282" s="507"/>
      <c r="AK282" s="202"/>
    </row>
    <row r="283" spans="4:37" ht="12.75" customHeight="1" outlineLevel="3">
      <c r="D283" s="106" t="str">
        <f>'Line Items'!D1354</f>
        <v>[Secondary Station Access Charges QX - Line 112]</v>
      </c>
      <c r="E283" s="89"/>
      <c r="F283" s="107" t="str">
        <f t="shared" si="10"/>
        <v>£000</v>
      </c>
      <c r="G283" s="173"/>
      <c r="H283" s="173"/>
      <c r="I283" s="173"/>
      <c r="J283" s="173"/>
      <c r="K283" s="173"/>
      <c r="L283" s="173"/>
      <c r="M283" s="173"/>
      <c r="N283" s="173"/>
      <c r="O283" s="173"/>
      <c r="P283" s="173"/>
      <c r="Q283" s="173"/>
      <c r="R283" s="173"/>
      <c r="S283" s="173"/>
      <c r="T283" s="173"/>
      <c r="U283" s="173"/>
      <c r="V283" s="173"/>
      <c r="W283" s="173"/>
      <c r="X283" s="173"/>
      <c r="Y283" s="173"/>
      <c r="Z283" s="173"/>
      <c r="AA283" s="173"/>
      <c r="AB283" s="173"/>
      <c r="AC283" s="174"/>
      <c r="AE283" s="507"/>
      <c r="AG283" s="507"/>
      <c r="AI283" s="507"/>
      <c r="AK283" s="202"/>
    </row>
    <row r="284" spans="4:37" ht="12.75" customHeight="1" outlineLevel="3">
      <c r="D284" s="106" t="str">
        <f>'Line Items'!D1355</f>
        <v>[Secondary Station Access Charges QX - Line 113]</v>
      </c>
      <c r="E284" s="89"/>
      <c r="F284" s="107" t="str">
        <f t="shared" si="10"/>
        <v>£000</v>
      </c>
      <c r="G284" s="173"/>
      <c r="H284" s="173"/>
      <c r="I284" s="173"/>
      <c r="J284" s="173"/>
      <c r="K284" s="173"/>
      <c r="L284" s="173"/>
      <c r="M284" s="173"/>
      <c r="N284" s="173"/>
      <c r="O284" s="173"/>
      <c r="P284" s="173"/>
      <c r="Q284" s="173"/>
      <c r="R284" s="173"/>
      <c r="S284" s="173"/>
      <c r="T284" s="173"/>
      <c r="U284" s="173"/>
      <c r="V284" s="173"/>
      <c r="W284" s="173"/>
      <c r="X284" s="173"/>
      <c r="Y284" s="173"/>
      <c r="Z284" s="173"/>
      <c r="AA284" s="173"/>
      <c r="AB284" s="173"/>
      <c r="AC284" s="174"/>
      <c r="AE284" s="507"/>
      <c r="AG284" s="507"/>
      <c r="AI284" s="507"/>
      <c r="AK284" s="202"/>
    </row>
    <row r="285" spans="4:37" ht="12.75" customHeight="1" outlineLevel="3">
      <c r="D285" s="106" t="str">
        <f>'Line Items'!D1356</f>
        <v>[Secondary Station Access Charges QX - Line 114]</v>
      </c>
      <c r="E285" s="89"/>
      <c r="F285" s="107" t="str">
        <f t="shared" si="10"/>
        <v>£000</v>
      </c>
      <c r="G285" s="173"/>
      <c r="H285" s="173"/>
      <c r="I285" s="173"/>
      <c r="J285" s="173"/>
      <c r="K285" s="173"/>
      <c r="L285" s="173"/>
      <c r="M285" s="173"/>
      <c r="N285" s="173"/>
      <c r="O285" s="173"/>
      <c r="P285" s="173"/>
      <c r="Q285" s="173"/>
      <c r="R285" s="173"/>
      <c r="S285" s="173"/>
      <c r="T285" s="173"/>
      <c r="U285" s="173"/>
      <c r="V285" s="173"/>
      <c r="W285" s="173"/>
      <c r="X285" s="173"/>
      <c r="Y285" s="173"/>
      <c r="Z285" s="173"/>
      <c r="AA285" s="173"/>
      <c r="AB285" s="173"/>
      <c r="AC285" s="174"/>
      <c r="AE285" s="507"/>
      <c r="AG285" s="507"/>
      <c r="AI285" s="507"/>
      <c r="AK285" s="202"/>
    </row>
    <row r="286" spans="4:37" ht="12.75" customHeight="1" outlineLevel="3">
      <c r="D286" s="106" t="str">
        <f>'Line Items'!D1357</f>
        <v>[Secondary Station Access Charges QX - Line 115]</v>
      </c>
      <c r="E286" s="89"/>
      <c r="F286" s="107" t="str">
        <f t="shared" si="10"/>
        <v>£000</v>
      </c>
      <c r="G286" s="173"/>
      <c r="H286" s="173"/>
      <c r="I286" s="173"/>
      <c r="J286" s="173"/>
      <c r="K286" s="173"/>
      <c r="L286" s="173"/>
      <c r="M286" s="173"/>
      <c r="N286" s="173"/>
      <c r="O286" s="173"/>
      <c r="P286" s="173"/>
      <c r="Q286" s="173"/>
      <c r="R286" s="173"/>
      <c r="S286" s="173"/>
      <c r="T286" s="173"/>
      <c r="U286" s="173"/>
      <c r="V286" s="173"/>
      <c r="W286" s="173"/>
      <c r="X286" s="173"/>
      <c r="Y286" s="173"/>
      <c r="Z286" s="173"/>
      <c r="AA286" s="173"/>
      <c r="AB286" s="173"/>
      <c r="AC286" s="174"/>
      <c r="AE286" s="507"/>
      <c r="AG286" s="507"/>
      <c r="AI286" s="507"/>
      <c r="AK286" s="202"/>
    </row>
    <row r="287" spans="4:37" ht="12.75" customHeight="1" outlineLevel="3">
      <c r="D287" s="106" t="str">
        <f>'Line Items'!D1358</f>
        <v>[Secondary Station Access Charges QX - Line 116]</v>
      </c>
      <c r="E287" s="89"/>
      <c r="F287" s="107" t="str">
        <f t="shared" si="10"/>
        <v>£000</v>
      </c>
      <c r="G287" s="173"/>
      <c r="H287" s="173"/>
      <c r="I287" s="173"/>
      <c r="J287" s="173"/>
      <c r="K287" s="173"/>
      <c r="L287" s="173"/>
      <c r="M287" s="173"/>
      <c r="N287" s="173"/>
      <c r="O287" s="173"/>
      <c r="P287" s="173"/>
      <c r="Q287" s="173"/>
      <c r="R287" s="173"/>
      <c r="S287" s="173"/>
      <c r="T287" s="173"/>
      <c r="U287" s="173"/>
      <c r="V287" s="173"/>
      <c r="W287" s="173"/>
      <c r="X287" s="173"/>
      <c r="Y287" s="173"/>
      <c r="Z287" s="173"/>
      <c r="AA287" s="173"/>
      <c r="AB287" s="173"/>
      <c r="AC287" s="174"/>
      <c r="AE287" s="507"/>
      <c r="AG287" s="507"/>
      <c r="AI287" s="507"/>
      <c r="AK287" s="202"/>
    </row>
    <row r="288" spans="4:37" ht="12.75" customHeight="1" outlineLevel="3">
      <c r="D288" s="106" t="str">
        <f>'Line Items'!D1359</f>
        <v>[Secondary Station Access Charges QX - Line 117]</v>
      </c>
      <c r="E288" s="89"/>
      <c r="F288" s="107" t="str">
        <f t="shared" si="10"/>
        <v>£000</v>
      </c>
      <c r="G288" s="173"/>
      <c r="H288" s="173"/>
      <c r="I288" s="173"/>
      <c r="J288" s="173"/>
      <c r="K288" s="173"/>
      <c r="L288" s="173"/>
      <c r="M288" s="173"/>
      <c r="N288" s="173"/>
      <c r="O288" s="173"/>
      <c r="P288" s="173"/>
      <c r="Q288" s="173"/>
      <c r="R288" s="173"/>
      <c r="S288" s="173"/>
      <c r="T288" s="173"/>
      <c r="U288" s="173"/>
      <c r="V288" s="173"/>
      <c r="W288" s="173"/>
      <c r="X288" s="173"/>
      <c r="Y288" s="173"/>
      <c r="Z288" s="173"/>
      <c r="AA288" s="173"/>
      <c r="AB288" s="173"/>
      <c r="AC288" s="174"/>
      <c r="AE288" s="507"/>
      <c r="AG288" s="507"/>
      <c r="AI288" s="507"/>
      <c r="AK288" s="202"/>
    </row>
    <row r="289" spans="4:37" ht="12.75" customHeight="1" outlineLevel="3">
      <c r="D289" s="106" t="str">
        <f>'Line Items'!D1360</f>
        <v>[Secondary Station Access Charges QX - Line 118]</v>
      </c>
      <c r="E289" s="89"/>
      <c r="F289" s="107" t="str">
        <f t="shared" si="10"/>
        <v>£000</v>
      </c>
      <c r="G289" s="173"/>
      <c r="H289" s="173"/>
      <c r="I289" s="173"/>
      <c r="J289" s="173"/>
      <c r="K289" s="173"/>
      <c r="L289" s="173"/>
      <c r="M289" s="173"/>
      <c r="N289" s="173"/>
      <c r="O289" s="173"/>
      <c r="P289" s="173"/>
      <c r="Q289" s="173"/>
      <c r="R289" s="173"/>
      <c r="S289" s="173"/>
      <c r="T289" s="173"/>
      <c r="U289" s="173"/>
      <c r="V289" s="173"/>
      <c r="W289" s="173"/>
      <c r="X289" s="173"/>
      <c r="Y289" s="173"/>
      <c r="Z289" s="173"/>
      <c r="AA289" s="173"/>
      <c r="AB289" s="173"/>
      <c r="AC289" s="174"/>
      <c r="AE289" s="507"/>
      <c r="AG289" s="507"/>
      <c r="AI289" s="507"/>
      <c r="AK289" s="202"/>
    </row>
    <row r="290" spans="4:37" ht="12.75" customHeight="1" outlineLevel="3">
      <c r="D290" s="106" t="str">
        <f>'Line Items'!D1361</f>
        <v>[Secondary Station Access Charges QX - Line 119]</v>
      </c>
      <c r="E290" s="89"/>
      <c r="F290" s="107" t="str">
        <f t="shared" si="10"/>
        <v>£000</v>
      </c>
      <c r="G290" s="173"/>
      <c r="H290" s="173"/>
      <c r="I290" s="173"/>
      <c r="J290" s="173"/>
      <c r="K290" s="173"/>
      <c r="L290" s="173"/>
      <c r="M290" s="173"/>
      <c r="N290" s="173"/>
      <c r="O290" s="173"/>
      <c r="P290" s="173"/>
      <c r="Q290" s="173"/>
      <c r="R290" s="173"/>
      <c r="S290" s="173"/>
      <c r="T290" s="173"/>
      <c r="U290" s="173"/>
      <c r="V290" s="173"/>
      <c r="W290" s="173"/>
      <c r="X290" s="173"/>
      <c r="Y290" s="173"/>
      <c r="Z290" s="173"/>
      <c r="AA290" s="173"/>
      <c r="AB290" s="173"/>
      <c r="AC290" s="174"/>
      <c r="AE290" s="507"/>
      <c r="AG290" s="507"/>
      <c r="AI290" s="507"/>
      <c r="AK290" s="202"/>
    </row>
    <row r="291" spans="4:37" ht="12.75" customHeight="1" outlineLevel="3">
      <c r="D291" s="106" t="str">
        <f>'Line Items'!D1362</f>
        <v>[Secondary Station Access Charges QX - Line 120]</v>
      </c>
      <c r="E291" s="89"/>
      <c r="F291" s="107" t="str">
        <f t="shared" si="10"/>
        <v>£000</v>
      </c>
      <c r="G291" s="173"/>
      <c r="H291" s="173"/>
      <c r="I291" s="173"/>
      <c r="J291" s="173"/>
      <c r="K291" s="173"/>
      <c r="L291" s="173"/>
      <c r="M291" s="173"/>
      <c r="N291" s="173"/>
      <c r="O291" s="173"/>
      <c r="P291" s="173"/>
      <c r="Q291" s="173"/>
      <c r="R291" s="173"/>
      <c r="S291" s="173"/>
      <c r="T291" s="173"/>
      <c r="U291" s="173"/>
      <c r="V291" s="173"/>
      <c r="W291" s="173"/>
      <c r="X291" s="173"/>
      <c r="Y291" s="173"/>
      <c r="Z291" s="173"/>
      <c r="AA291" s="173"/>
      <c r="AB291" s="173"/>
      <c r="AC291" s="174"/>
      <c r="AE291" s="507"/>
      <c r="AG291" s="507"/>
      <c r="AI291" s="507"/>
      <c r="AK291" s="202"/>
    </row>
    <row r="292" spans="4:37" ht="12.75" customHeight="1" outlineLevel="3">
      <c r="D292" s="106" t="str">
        <f>'Line Items'!D1363</f>
        <v>[Secondary Station Access Charges QX - Line 121]</v>
      </c>
      <c r="E292" s="89"/>
      <c r="F292" s="107" t="str">
        <f t="shared" si="10"/>
        <v>£000</v>
      </c>
      <c r="G292" s="173"/>
      <c r="H292" s="173"/>
      <c r="I292" s="173"/>
      <c r="J292" s="173"/>
      <c r="K292" s="173"/>
      <c r="L292" s="173"/>
      <c r="M292" s="173"/>
      <c r="N292" s="173"/>
      <c r="O292" s="173"/>
      <c r="P292" s="173"/>
      <c r="Q292" s="173"/>
      <c r="R292" s="173"/>
      <c r="S292" s="173"/>
      <c r="T292" s="173"/>
      <c r="U292" s="173"/>
      <c r="V292" s="173"/>
      <c r="W292" s="173"/>
      <c r="X292" s="173"/>
      <c r="Y292" s="173"/>
      <c r="Z292" s="173"/>
      <c r="AA292" s="173"/>
      <c r="AB292" s="173"/>
      <c r="AC292" s="174"/>
      <c r="AE292" s="507"/>
      <c r="AG292" s="507"/>
      <c r="AI292" s="507"/>
      <c r="AK292" s="202"/>
    </row>
    <row r="293" spans="4:37" ht="12.75" customHeight="1" outlineLevel="3">
      <c r="D293" s="106" t="str">
        <f>'Line Items'!D1364</f>
        <v>[Secondary Station Access Charges QX - Line 122]</v>
      </c>
      <c r="E293" s="89"/>
      <c r="F293" s="107" t="str">
        <f t="shared" si="10"/>
        <v>£000</v>
      </c>
      <c r="G293" s="173"/>
      <c r="H293" s="173"/>
      <c r="I293" s="173"/>
      <c r="J293" s="173"/>
      <c r="K293" s="173"/>
      <c r="L293" s="173"/>
      <c r="M293" s="173"/>
      <c r="N293" s="173"/>
      <c r="O293" s="173"/>
      <c r="P293" s="173"/>
      <c r="Q293" s="173"/>
      <c r="R293" s="173"/>
      <c r="S293" s="173"/>
      <c r="T293" s="173"/>
      <c r="U293" s="173"/>
      <c r="V293" s="173"/>
      <c r="W293" s="173"/>
      <c r="X293" s="173"/>
      <c r="Y293" s="173"/>
      <c r="Z293" s="173"/>
      <c r="AA293" s="173"/>
      <c r="AB293" s="173"/>
      <c r="AC293" s="174"/>
      <c r="AE293" s="507"/>
      <c r="AG293" s="507"/>
      <c r="AI293" s="507"/>
      <c r="AK293" s="202"/>
    </row>
    <row r="294" spans="4:37" ht="12.75" customHeight="1" outlineLevel="3">
      <c r="D294" s="106" t="str">
        <f>'Line Items'!D1365</f>
        <v>[Secondary Station Access Charges QX - Line 123]</v>
      </c>
      <c r="E294" s="89"/>
      <c r="F294" s="107" t="str">
        <f t="shared" si="10"/>
        <v>£000</v>
      </c>
      <c r="G294" s="173"/>
      <c r="H294" s="173"/>
      <c r="I294" s="173"/>
      <c r="J294" s="173"/>
      <c r="K294" s="173"/>
      <c r="L294" s="173"/>
      <c r="M294" s="173"/>
      <c r="N294" s="173"/>
      <c r="O294" s="173"/>
      <c r="P294" s="173"/>
      <c r="Q294" s="173"/>
      <c r="R294" s="173"/>
      <c r="S294" s="173"/>
      <c r="T294" s="173"/>
      <c r="U294" s="173"/>
      <c r="V294" s="173"/>
      <c r="W294" s="173"/>
      <c r="X294" s="173"/>
      <c r="Y294" s="173"/>
      <c r="Z294" s="173"/>
      <c r="AA294" s="173"/>
      <c r="AB294" s="173"/>
      <c r="AC294" s="174"/>
      <c r="AE294" s="507"/>
      <c r="AG294" s="507"/>
      <c r="AI294" s="507"/>
      <c r="AK294" s="202"/>
    </row>
    <row r="295" spans="4:37" ht="12.75" customHeight="1" outlineLevel="3">
      <c r="D295" s="106" t="str">
        <f>'Line Items'!D1366</f>
        <v>[Secondary Station Access Charges QX - Line 124]</v>
      </c>
      <c r="E295" s="89"/>
      <c r="F295" s="107" t="str">
        <f t="shared" si="10"/>
        <v>£000</v>
      </c>
      <c r="G295" s="173"/>
      <c r="H295" s="173"/>
      <c r="I295" s="173"/>
      <c r="J295" s="173"/>
      <c r="K295" s="173"/>
      <c r="L295" s="173"/>
      <c r="M295" s="173"/>
      <c r="N295" s="173"/>
      <c r="O295" s="173"/>
      <c r="P295" s="173"/>
      <c r="Q295" s="173"/>
      <c r="R295" s="173"/>
      <c r="S295" s="173"/>
      <c r="T295" s="173"/>
      <c r="U295" s="173"/>
      <c r="V295" s="173"/>
      <c r="W295" s="173"/>
      <c r="X295" s="173"/>
      <c r="Y295" s="173"/>
      <c r="Z295" s="173"/>
      <c r="AA295" s="173"/>
      <c r="AB295" s="173"/>
      <c r="AC295" s="174"/>
      <c r="AE295" s="507"/>
      <c r="AG295" s="507"/>
      <c r="AI295" s="507"/>
      <c r="AK295" s="202"/>
    </row>
    <row r="296" spans="4:37" ht="12.75" customHeight="1" outlineLevel="3">
      <c r="D296" s="106" t="str">
        <f>'Line Items'!D1367</f>
        <v>[Secondary Station Access Charges QX - Line 125]</v>
      </c>
      <c r="E296" s="89"/>
      <c r="F296" s="107" t="str">
        <f t="shared" si="10"/>
        <v>£000</v>
      </c>
      <c r="G296" s="173"/>
      <c r="H296" s="173"/>
      <c r="I296" s="173"/>
      <c r="J296" s="173"/>
      <c r="K296" s="173"/>
      <c r="L296" s="173"/>
      <c r="M296" s="173"/>
      <c r="N296" s="173"/>
      <c r="O296" s="173"/>
      <c r="P296" s="173"/>
      <c r="Q296" s="173"/>
      <c r="R296" s="173"/>
      <c r="S296" s="173"/>
      <c r="T296" s="173"/>
      <c r="U296" s="173"/>
      <c r="V296" s="173"/>
      <c r="W296" s="173"/>
      <c r="X296" s="173"/>
      <c r="Y296" s="173"/>
      <c r="Z296" s="173"/>
      <c r="AA296" s="173"/>
      <c r="AB296" s="173"/>
      <c r="AC296" s="174"/>
      <c r="AE296" s="507"/>
      <c r="AG296" s="507"/>
      <c r="AI296" s="507"/>
      <c r="AK296" s="202"/>
    </row>
    <row r="297" spans="4:37" ht="12.75" customHeight="1" outlineLevel="3">
      <c r="D297" s="106" t="str">
        <f>'Line Items'!D1368</f>
        <v>[Secondary Station Access Charges QX - Line 126]</v>
      </c>
      <c r="E297" s="89"/>
      <c r="F297" s="107" t="str">
        <f t="shared" si="10"/>
        <v>£000</v>
      </c>
      <c r="G297" s="173"/>
      <c r="H297" s="173"/>
      <c r="I297" s="173"/>
      <c r="J297" s="173"/>
      <c r="K297" s="173"/>
      <c r="L297" s="173"/>
      <c r="M297" s="173"/>
      <c r="N297" s="173"/>
      <c r="O297" s="173"/>
      <c r="P297" s="173"/>
      <c r="Q297" s="173"/>
      <c r="R297" s="173"/>
      <c r="S297" s="173"/>
      <c r="T297" s="173"/>
      <c r="U297" s="173"/>
      <c r="V297" s="173"/>
      <c r="W297" s="173"/>
      <c r="X297" s="173"/>
      <c r="Y297" s="173"/>
      <c r="Z297" s="173"/>
      <c r="AA297" s="173"/>
      <c r="AB297" s="173"/>
      <c r="AC297" s="174"/>
      <c r="AE297" s="507"/>
      <c r="AG297" s="507"/>
      <c r="AI297" s="507"/>
      <c r="AK297" s="202"/>
    </row>
    <row r="298" spans="4:37" ht="12.75" customHeight="1" outlineLevel="3">
      <c r="D298" s="106" t="str">
        <f>'Line Items'!D1369</f>
        <v>[Secondary Station Access Charges QX - Line 127]</v>
      </c>
      <c r="E298" s="89"/>
      <c r="F298" s="107" t="str">
        <f t="shared" si="10"/>
        <v>£000</v>
      </c>
      <c r="G298" s="173"/>
      <c r="H298" s="173"/>
      <c r="I298" s="173"/>
      <c r="J298" s="173"/>
      <c r="K298" s="173"/>
      <c r="L298" s="173"/>
      <c r="M298" s="173"/>
      <c r="N298" s="173"/>
      <c r="O298" s="173"/>
      <c r="P298" s="173"/>
      <c r="Q298" s="173"/>
      <c r="R298" s="173"/>
      <c r="S298" s="173"/>
      <c r="T298" s="173"/>
      <c r="U298" s="173"/>
      <c r="V298" s="173"/>
      <c r="W298" s="173"/>
      <c r="X298" s="173"/>
      <c r="Y298" s="173"/>
      <c r="Z298" s="173"/>
      <c r="AA298" s="173"/>
      <c r="AB298" s="173"/>
      <c r="AC298" s="174"/>
      <c r="AE298" s="507"/>
      <c r="AG298" s="507"/>
      <c r="AI298" s="507"/>
      <c r="AK298" s="202"/>
    </row>
    <row r="299" spans="4:37" ht="12.75" customHeight="1" outlineLevel="3">
      <c r="D299" s="106" t="str">
        <f>'Line Items'!D1370</f>
        <v>[Secondary Station Access Charges QX - Line 128]</v>
      </c>
      <c r="E299" s="89"/>
      <c r="F299" s="107" t="str">
        <f t="shared" si="10"/>
        <v>£000</v>
      </c>
      <c r="G299" s="173"/>
      <c r="H299" s="173"/>
      <c r="I299" s="173"/>
      <c r="J299" s="173"/>
      <c r="K299" s="173"/>
      <c r="L299" s="173"/>
      <c r="M299" s="173"/>
      <c r="N299" s="173"/>
      <c r="O299" s="173"/>
      <c r="P299" s="173"/>
      <c r="Q299" s="173"/>
      <c r="R299" s="173"/>
      <c r="S299" s="173"/>
      <c r="T299" s="173"/>
      <c r="U299" s="173"/>
      <c r="V299" s="173"/>
      <c r="W299" s="173"/>
      <c r="X299" s="173"/>
      <c r="Y299" s="173"/>
      <c r="Z299" s="173"/>
      <c r="AA299" s="173"/>
      <c r="AB299" s="173"/>
      <c r="AC299" s="174"/>
      <c r="AE299" s="507"/>
      <c r="AG299" s="507"/>
      <c r="AI299" s="507"/>
      <c r="AK299" s="202"/>
    </row>
    <row r="300" spans="4:37" ht="12.75" customHeight="1" outlineLevel="3">
      <c r="D300" s="106" t="str">
        <f>'Line Items'!D1371</f>
        <v>[Secondary Station Access Charges QX - Line 129]</v>
      </c>
      <c r="E300" s="89"/>
      <c r="F300" s="107" t="str">
        <f t="shared" si="10"/>
        <v>£000</v>
      </c>
      <c r="G300" s="173"/>
      <c r="H300" s="173"/>
      <c r="I300" s="173"/>
      <c r="J300" s="173"/>
      <c r="K300" s="173"/>
      <c r="L300" s="173"/>
      <c r="M300" s="173"/>
      <c r="N300" s="173"/>
      <c r="O300" s="173"/>
      <c r="P300" s="173"/>
      <c r="Q300" s="173"/>
      <c r="R300" s="173"/>
      <c r="S300" s="173"/>
      <c r="T300" s="173"/>
      <c r="U300" s="173"/>
      <c r="V300" s="173"/>
      <c r="W300" s="173"/>
      <c r="X300" s="173"/>
      <c r="Y300" s="173"/>
      <c r="Z300" s="173"/>
      <c r="AA300" s="173"/>
      <c r="AB300" s="173"/>
      <c r="AC300" s="174"/>
      <c r="AE300" s="507"/>
      <c r="AG300" s="507"/>
      <c r="AI300" s="507"/>
      <c r="AK300" s="202"/>
    </row>
    <row r="301" spans="4:37" ht="12.75" customHeight="1" outlineLevel="3">
      <c r="D301" s="106" t="str">
        <f>'Line Items'!D1372</f>
        <v>[Secondary Station Access Charges QX - Line 130]</v>
      </c>
      <c r="E301" s="89"/>
      <c r="F301" s="107" t="str">
        <f t="shared" si="10"/>
        <v>£000</v>
      </c>
      <c r="G301" s="173"/>
      <c r="H301" s="173"/>
      <c r="I301" s="173"/>
      <c r="J301" s="173"/>
      <c r="K301" s="173"/>
      <c r="L301" s="173"/>
      <c r="M301" s="173"/>
      <c r="N301" s="173"/>
      <c r="O301" s="173"/>
      <c r="P301" s="173"/>
      <c r="Q301" s="173"/>
      <c r="R301" s="173"/>
      <c r="S301" s="173"/>
      <c r="T301" s="173"/>
      <c r="U301" s="173"/>
      <c r="V301" s="173"/>
      <c r="W301" s="173"/>
      <c r="X301" s="173"/>
      <c r="Y301" s="173"/>
      <c r="Z301" s="173"/>
      <c r="AA301" s="173"/>
      <c r="AB301" s="173"/>
      <c r="AC301" s="174"/>
      <c r="AE301" s="507"/>
      <c r="AG301" s="507"/>
      <c r="AI301" s="507"/>
      <c r="AK301" s="202"/>
    </row>
    <row r="302" spans="4:37" ht="12.75" customHeight="1" outlineLevel="3">
      <c r="D302" s="106" t="str">
        <f>'Line Items'!D1373</f>
        <v>[Secondary Station Access Charges QX - Line 131]</v>
      </c>
      <c r="E302" s="89"/>
      <c r="F302" s="107" t="str">
        <f t="shared" ref="F302:F321" si="11">F301</f>
        <v>£000</v>
      </c>
      <c r="G302" s="173"/>
      <c r="H302" s="173"/>
      <c r="I302" s="173"/>
      <c r="J302" s="173"/>
      <c r="K302" s="173"/>
      <c r="L302" s="173"/>
      <c r="M302" s="173"/>
      <c r="N302" s="173"/>
      <c r="O302" s="173"/>
      <c r="P302" s="173"/>
      <c r="Q302" s="173"/>
      <c r="R302" s="173"/>
      <c r="S302" s="173"/>
      <c r="T302" s="173"/>
      <c r="U302" s="173"/>
      <c r="V302" s="173"/>
      <c r="W302" s="173"/>
      <c r="X302" s="173"/>
      <c r="Y302" s="173"/>
      <c r="Z302" s="173"/>
      <c r="AA302" s="173"/>
      <c r="AB302" s="173"/>
      <c r="AC302" s="174"/>
      <c r="AE302" s="507"/>
      <c r="AG302" s="507"/>
      <c r="AI302" s="507"/>
      <c r="AK302" s="202"/>
    </row>
    <row r="303" spans="4:37" ht="12.75" customHeight="1" outlineLevel="3">
      <c r="D303" s="106" t="str">
        <f>'Line Items'!D1374</f>
        <v>[Secondary Station Access Charges QX - Line 132]</v>
      </c>
      <c r="E303" s="89"/>
      <c r="F303" s="107" t="str">
        <f t="shared" si="11"/>
        <v>£000</v>
      </c>
      <c r="G303" s="173"/>
      <c r="H303" s="173"/>
      <c r="I303" s="173"/>
      <c r="J303" s="173"/>
      <c r="K303" s="173"/>
      <c r="L303" s="173"/>
      <c r="M303" s="173"/>
      <c r="N303" s="173"/>
      <c r="O303" s="173"/>
      <c r="P303" s="173"/>
      <c r="Q303" s="173"/>
      <c r="R303" s="173"/>
      <c r="S303" s="173"/>
      <c r="T303" s="173"/>
      <c r="U303" s="173"/>
      <c r="V303" s="173"/>
      <c r="W303" s="173"/>
      <c r="X303" s="173"/>
      <c r="Y303" s="173"/>
      <c r="Z303" s="173"/>
      <c r="AA303" s="173"/>
      <c r="AB303" s="173"/>
      <c r="AC303" s="174"/>
      <c r="AE303" s="507"/>
      <c r="AG303" s="507"/>
      <c r="AI303" s="507"/>
      <c r="AK303" s="202"/>
    </row>
    <row r="304" spans="4:37" ht="12.75" customHeight="1" outlineLevel="3">
      <c r="D304" s="106" t="str">
        <f>'Line Items'!D1375</f>
        <v>[Secondary Station Access Charges QX - Line 133]</v>
      </c>
      <c r="E304" s="89"/>
      <c r="F304" s="107" t="str">
        <f t="shared" si="11"/>
        <v>£000</v>
      </c>
      <c r="G304" s="173"/>
      <c r="H304" s="173"/>
      <c r="I304" s="173"/>
      <c r="J304" s="173"/>
      <c r="K304" s="173"/>
      <c r="L304" s="173"/>
      <c r="M304" s="173"/>
      <c r="N304" s="173"/>
      <c r="O304" s="173"/>
      <c r="P304" s="173"/>
      <c r="Q304" s="173"/>
      <c r="R304" s="173"/>
      <c r="S304" s="173"/>
      <c r="T304" s="173"/>
      <c r="U304" s="173"/>
      <c r="V304" s="173"/>
      <c r="W304" s="173"/>
      <c r="X304" s="173"/>
      <c r="Y304" s="173"/>
      <c r="Z304" s="173"/>
      <c r="AA304" s="173"/>
      <c r="AB304" s="173"/>
      <c r="AC304" s="174"/>
      <c r="AE304" s="507"/>
      <c r="AG304" s="507"/>
      <c r="AI304" s="507"/>
      <c r="AK304" s="202"/>
    </row>
    <row r="305" spans="4:37" ht="12.75" customHeight="1" outlineLevel="3">
      <c r="D305" s="106" t="str">
        <f>'Line Items'!D1376</f>
        <v>[Secondary Station Access Charges QX - Line 134]</v>
      </c>
      <c r="E305" s="89"/>
      <c r="F305" s="107" t="str">
        <f t="shared" si="11"/>
        <v>£000</v>
      </c>
      <c r="G305" s="173"/>
      <c r="H305" s="173"/>
      <c r="I305" s="173"/>
      <c r="J305" s="173"/>
      <c r="K305" s="173"/>
      <c r="L305" s="173"/>
      <c r="M305" s="173"/>
      <c r="N305" s="173"/>
      <c r="O305" s="173"/>
      <c r="P305" s="173"/>
      <c r="Q305" s="173"/>
      <c r="R305" s="173"/>
      <c r="S305" s="173"/>
      <c r="T305" s="173"/>
      <c r="U305" s="173"/>
      <c r="V305" s="173"/>
      <c r="W305" s="173"/>
      <c r="X305" s="173"/>
      <c r="Y305" s="173"/>
      <c r="Z305" s="173"/>
      <c r="AA305" s="173"/>
      <c r="AB305" s="173"/>
      <c r="AC305" s="174"/>
      <c r="AE305" s="507"/>
      <c r="AG305" s="507"/>
      <c r="AI305" s="507"/>
      <c r="AK305" s="202"/>
    </row>
    <row r="306" spans="4:37" ht="12.75" customHeight="1" outlineLevel="3">
      <c r="D306" s="106" t="str">
        <f>'Line Items'!D1377</f>
        <v>[Secondary Station Access Charges QX - Line 135]</v>
      </c>
      <c r="E306" s="89"/>
      <c r="F306" s="107" t="str">
        <f t="shared" si="11"/>
        <v>£000</v>
      </c>
      <c r="G306" s="173"/>
      <c r="H306" s="173"/>
      <c r="I306" s="173"/>
      <c r="J306" s="173"/>
      <c r="K306" s="173"/>
      <c r="L306" s="173"/>
      <c r="M306" s="173"/>
      <c r="N306" s="173"/>
      <c r="O306" s="173"/>
      <c r="P306" s="173"/>
      <c r="Q306" s="173"/>
      <c r="R306" s="173"/>
      <c r="S306" s="173"/>
      <c r="T306" s="173"/>
      <c r="U306" s="173"/>
      <c r="V306" s="173"/>
      <c r="W306" s="173"/>
      <c r="X306" s="173"/>
      <c r="Y306" s="173"/>
      <c r="Z306" s="173"/>
      <c r="AA306" s="173"/>
      <c r="AB306" s="173"/>
      <c r="AC306" s="174"/>
      <c r="AE306" s="507"/>
      <c r="AG306" s="507"/>
      <c r="AI306" s="507"/>
      <c r="AK306" s="202"/>
    </row>
    <row r="307" spans="4:37" ht="12.75" customHeight="1" outlineLevel="3">
      <c r="D307" s="106" t="str">
        <f>'Line Items'!D1378</f>
        <v>[Secondary Station Access Charges QX - Line 136]</v>
      </c>
      <c r="E307" s="89"/>
      <c r="F307" s="107" t="str">
        <f t="shared" si="11"/>
        <v>£000</v>
      </c>
      <c r="G307" s="173"/>
      <c r="H307" s="173"/>
      <c r="I307" s="173"/>
      <c r="J307" s="173"/>
      <c r="K307" s="173"/>
      <c r="L307" s="173"/>
      <c r="M307" s="173"/>
      <c r="N307" s="173"/>
      <c r="O307" s="173"/>
      <c r="P307" s="173"/>
      <c r="Q307" s="173"/>
      <c r="R307" s="173"/>
      <c r="S307" s="173"/>
      <c r="T307" s="173"/>
      <c r="U307" s="173"/>
      <c r="V307" s="173"/>
      <c r="W307" s="173"/>
      <c r="X307" s="173"/>
      <c r="Y307" s="173"/>
      <c r="Z307" s="173"/>
      <c r="AA307" s="173"/>
      <c r="AB307" s="173"/>
      <c r="AC307" s="174"/>
      <c r="AE307" s="507"/>
      <c r="AG307" s="507"/>
      <c r="AI307" s="507"/>
      <c r="AK307" s="202"/>
    </row>
    <row r="308" spans="4:37" ht="12.75" customHeight="1" outlineLevel="3">
      <c r="D308" s="106" t="str">
        <f>'Line Items'!D1379</f>
        <v>[Secondary Station Access Charges QX - Line 137]</v>
      </c>
      <c r="E308" s="89"/>
      <c r="F308" s="107" t="str">
        <f t="shared" si="11"/>
        <v>£000</v>
      </c>
      <c r="G308" s="173"/>
      <c r="H308" s="173"/>
      <c r="I308" s="173"/>
      <c r="J308" s="173"/>
      <c r="K308" s="173"/>
      <c r="L308" s="173"/>
      <c r="M308" s="173"/>
      <c r="N308" s="173"/>
      <c r="O308" s="173"/>
      <c r="P308" s="173"/>
      <c r="Q308" s="173"/>
      <c r="R308" s="173"/>
      <c r="S308" s="173"/>
      <c r="T308" s="173"/>
      <c r="U308" s="173"/>
      <c r="V308" s="173"/>
      <c r="W308" s="173"/>
      <c r="X308" s="173"/>
      <c r="Y308" s="173"/>
      <c r="Z308" s="173"/>
      <c r="AA308" s="173"/>
      <c r="AB308" s="173"/>
      <c r="AC308" s="174"/>
      <c r="AE308" s="507"/>
      <c r="AG308" s="507"/>
      <c r="AI308" s="507"/>
      <c r="AK308" s="202"/>
    </row>
    <row r="309" spans="4:37" ht="12.75" customHeight="1" outlineLevel="3">
      <c r="D309" s="106" t="str">
        <f>'Line Items'!D1380</f>
        <v>[Secondary Station Access Charges QX - Line 138]</v>
      </c>
      <c r="E309" s="89"/>
      <c r="F309" s="107" t="str">
        <f t="shared" si="11"/>
        <v>£000</v>
      </c>
      <c r="G309" s="173"/>
      <c r="H309" s="173"/>
      <c r="I309" s="173"/>
      <c r="J309" s="173"/>
      <c r="K309" s="173"/>
      <c r="L309" s="173"/>
      <c r="M309" s="173"/>
      <c r="N309" s="173"/>
      <c r="O309" s="173"/>
      <c r="P309" s="173"/>
      <c r="Q309" s="173"/>
      <c r="R309" s="173"/>
      <c r="S309" s="173"/>
      <c r="T309" s="173"/>
      <c r="U309" s="173"/>
      <c r="V309" s="173"/>
      <c r="W309" s="173"/>
      <c r="X309" s="173"/>
      <c r="Y309" s="173"/>
      <c r="Z309" s="173"/>
      <c r="AA309" s="173"/>
      <c r="AB309" s="173"/>
      <c r="AC309" s="174"/>
      <c r="AE309" s="507"/>
      <c r="AG309" s="507"/>
      <c r="AI309" s="507"/>
      <c r="AK309" s="202"/>
    </row>
    <row r="310" spans="4:37" ht="12.75" customHeight="1" outlineLevel="3">
      <c r="D310" s="106" t="str">
        <f>'Line Items'!D1381</f>
        <v>[Secondary Station Access Charges QX - Line 139]</v>
      </c>
      <c r="E310" s="89"/>
      <c r="F310" s="107" t="str">
        <f t="shared" si="11"/>
        <v>£000</v>
      </c>
      <c r="G310" s="173"/>
      <c r="H310" s="173"/>
      <c r="I310" s="173"/>
      <c r="J310" s="173"/>
      <c r="K310" s="173"/>
      <c r="L310" s="173"/>
      <c r="M310" s="173"/>
      <c r="N310" s="173"/>
      <c r="O310" s="173"/>
      <c r="P310" s="173"/>
      <c r="Q310" s="173"/>
      <c r="R310" s="173"/>
      <c r="S310" s="173"/>
      <c r="T310" s="173"/>
      <c r="U310" s="173"/>
      <c r="V310" s="173"/>
      <c r="W310" s="173"/>
      <c r="X310" s="173"/>
      <c r="Y310" s="173"/>
      <c r="Z310" s="173"/>
      <c r="AA310" s="173"/>
      <c r="AB310" s="173"/>
      <c r="AC310" s="174"/>
      <c r="AE310" s="507"/>
      <c r="AG310" s="507"/>
      <c r="AI310" s="507"/>
      <c r="AK310" s="202"/>
    </row>
    <row r="311" spans="4:37" ht="12.75" customHeight="1" outlineLevel="3">
      <c r="D311" s="106" t="str">
        <f>'Line Items'!D1382</f>
        <v>[Secondary Station Access Charges QX - Line 140]</v>
      </c>
      <c r="E311" s="89"/>
      <c r="F311" s="107" t="str">
        <f t="shared" si="11"/>
        <v>£000</v>
      </c>
      <c r="G311" s="173"/>
      <c r="H311" s="173"/>
      <c r="I311" s="173"/>
      <c r="J311" s="173"/>
      <c r="K311" s="173"/>
      <c r="L311" s="173"/>
      <c r="M311" s="173"/>
      <c r="N311" s="173"/>
      <c r="O311" s="173"/>
      <c r="P311" s="173"/>
      <c r="Q311" s="173"/>
      <c r="R311" s="173"/>
      <c r="S311" s="173"/>
      <c r="T311" s="173"/>
      <c r="U311" s="173"/>
      <c r="V311" s="173"/>
      <c r="W311" s="173"/>
      <c r="X311" s="173"/>
      <c r="Y311" s="173"/>
      <c r="Z311" s="173"/>
      <c r="AA311" s="173"/>
      <c r="AB311" s="173"/>
      <c r="AC311" s="174"/>
      <c r="AE311" s="507"/>
      <c r="AG311" s="507"/>
      <c r="AI311" s="507"/>
      <c r="AK311" s="202"/>
    </row>
    <row r="312" spans="4:37" ht="12.75" customHeight="1" outlineLevel="3">
      <c r="D312" s="106" t="str">
        <f>'Line Items'!D1383</f>
        <v>[Secondary Station Access Charges QX - Line 141]</v>
      </c>
      <c r="E312" s="89"/>
      <c r="F312" s="107" t="str">
        <f t="shared" si="11"/>
        <v>£000</v>
      </c>
      <c r="G312" s="173"/>
      <c r="H312" s="173"/>
      <c r="I312" s="173"/>
      <c r="J312" s="173"/>
      <c r="K312" s="173"/>
      <c r="L312" s="173"/>
      <c r="M312" s="173"/>
      <c r="N312" s="173"/>
      <c r="O312" s="173"/>
      <c r="P312" s="173"/>
      <c r="Q312" s="173"/>
      <c r="R312" s="173"/>
      <c r="S312" s="173"/>
      <c r="T312" s="173"/>
      <c r="U312" s="173"/>
      <c r="V312" s="173"/>
      <c r="W312" s="173"/>
      <c r="X312" s="173"/>
      <c r="Y312" s="173"/>
      <c r="Z312" s="173"/>
      <c r="AA312" s="173"/>
      <c r="AB312" s="173"/>
      <c r="AC312" s="174"/>
      <c r="AE312" s="507"/>
      <c r="AG312" s="507"/>
      <c r="AI312" s="507"/>
      <c r="AK312" s="202"/>
    </row>
    <row r="313" spans="4:37" ht="12.75" customHeight="1" outlineLevel="3">
      <c r="D313" s="106" t="str">
        <f>'Line Items'!D1384</f>
        <v>[Secondary Station Access Charges QX - Line 142]</v>
      </c>
      <c r="E313" s="89"/>
      <c r="F313" s="107" t="str">
        <f t="shared" si="11"/>
        <v>£000</v>
      </c>
      <c r="G313" s="173"/>
      <c r="H313" s="173"/>
      <c r="I313" s="173"/>
      <c r="J313" s="173"/>
      <c r="K313" s="173"/>
      <c r="L313" s="173"/>
      <c r="M313" s="173"/>
      <c r="N313" s="173"/>
      <c r="O313" s="173"/>
      <c r="P313" s="173"/>
      <c r="Q313" s="173"/>
      <c r="R313" s="173"/>
      <c r="S313" s="173"/>
      <c r="T313" s="173"/>
      <c r="U313" s="173"/>
      <c r="V313" s="173"/>
      <c r="W313" s="173"/>
      <c r="X313" s="173"/>
      <c r="Y313" s="173"/>
      <c r="Z313" s="173"/>
      <c r="AA313" s="173"/>
      <c r="AB313" s="173"/>
      <c r="AC313" s="174"/>
      <c r="AE313" s="507"/>
      <c r="AG313" s="507"/>
      <c r="AI313" s="507"/>
      <c r="AK313" s="202"/>
    </row>
    <row r="314" spans="4:37" ht="12.75" customHeight="1" outlineLevel="3">
      <c r="D314" s="106" t="str">
        <f>'Line Items'!D1385</f>
        <v>[Secondary Station Access Charges QX - Line 143]</v>
      </c>
      <c r="E314" s="89"/>
      <c r="F314" s="107" t="str">
        <f t="shared" si="11"/>
        <v>£000</v>
      </c>
      <c r="G314" s="173"/>
      <c r="H314" s="173"/>
      <c r="I314" s="173"/>
      <c r="J314" s="173"/>
      <c r="K314" s="173"/>
      <c r="L314" s="173"/>
      <c r="M314" s="173"/>
      <c r="N314" s="173"/>
      <c r="O314" s="173"/>
      <c r="P314" s="173"/>
      <c r="Q314" s="173"/>
      <c r="R314" s="173"/>
      <c r="S314" s="173"/>
      <c r="T314" s="173"/>
      <c r="U314" s="173"/>
      <c r="V314" s="173"/>
      <c r="W314" s="173"/>
      <c r="X314" s="173"/>
      <c r="Y314" s="173"/>
      <c r="Z314" s="173"/>
      <c r="AA314" s="173"/>
      <c r="AB314" s="173"/>
      <c r="AC314" s="174"/>
      <c r="AE314" s="507"/>
      <c r="AG314" s="507"/>
      <c r="AI314" s="507"/>
      <c r="AK314" s="202"/>
    </row>
    <row r="315" spans="4:37" ht="12.75" customHeight="1" outlineLevel="3">
      <c r="D315" s="106" t="str">
        <f>'Line Items'!D1386</f>
        <v>[Secondary Station Access Charges QX - Line 144]</v>
      </c>
      <c r="E315" s="89"/>
      <c r="F315" s="107" t="str">
        <f t="shared" si="11"/>
        <v>£000</v>
      </c>
      <c r="G315" s="173"/>
      <c r="H315" s="173"/>
      <c r="I315" s="173"/>
      <c r="J315" s="173"/>
      <c r="K315" s="173"/>
      <c r="L315" s="173"/>
      <c r="M315" s="173"/>
      <c r="N315" s="173"/>
      <c r="O315" s="173"/>
      <c r="P315" s="173"/>
      <c r="Q315" s="173"/>
      <c r="R315" s="173"/>
      <c r="S315" s="173"/>
      <c r="T315" s="173"/>
      <c r="U315" s="173"/>
      <c r="V315" s="173"/>
      <c r="W315" s="173"/>
      <c r="X315" s="173"/>
      <c r="Y315" s="173"/>
      <c r="Z315" s="173"/>
      <c r="AA315" s="173"/>
      <c r="AB315" s="173"/>
      <c r="AC315" s="174"/>
      <c r="AE315" s="507"/>
      <c r="AG315" s="507"/>
      <c r="AI315" s="507"/>
      <c r="AK315" s="202"/>
    </row>
    <row r="316" spans="4:37" ht="12.75" customHeight="1" outlineLevel="3">
      <c r="D316" s="106" t="str">
        <f>'Line Items'!D1387</f>
        <v>[Secondary Station Access Charges QX - Line 145]</v>
      </c>
      <c r="E316" s="89"/>
      <c r="F316" s="107" t="str">
        <f t="shared" si="11"/>
        <v>£000</v>
      </c>
      <c r="G316" s="173"/>
      <c r="H316" s="173"/>
      <c r="I316" s="173"/>
      <c r="J316" s="173"/>
      <c r="K316" s="173"/>
      <c r="L316" s="173"/>
      <c r="M316" s="173"/>
      <c r="N316" s="173"/>
      <c r="O316" s="173"/>
      <c r="P316" s="173"/>
      <c r="Q316" s="173"/>
      <c r="R316" s="173"/>
      <c r="S316" s="173"/>
      <c r="T316" s="173"/>
      <c r="U316" s="173"/>
      <c r="V316" s="173"/>
      <c r="W316" s="173"/>
      <c r="X316" s="173"/>
      <c r="Y316" s="173"/>
      <c r="Z316" s="173"/>
      <c r="AA316" s="173"/>
      <c r="AB316" s="173"/>
      <c r="AC316" s="174"/>
      <c r="AE316" s="507"/>
      <c r="AG316" s="507"/>
      <c r="AI316" s="507"/>
      <c r="AK316" s="202"/>
    </row>
    <row r="317" spans="4:37" ht="12.75" customHeight="1" outlineLevel="3">
      <c r="D317" s="106" t="str">
        <f>'Line Items'!D1388</f>
        <v>[Secondary Station Access Charges QX - Line 146]</v>
      </c>
      <c r="E317" s="89"/>
      <c r="F317" s="107" t="str">
        <f t="shared" si="11"/>
        <v>£000</v>
      </c>
      <c r="G317" s="173"/>
      <c r="H317" s="173"/>
      <c r="I317" s="173"/>
      <c r="J317" s="173"/>
      <c r="K317" s="173"/>
      <c r="L317" s="173"/>
      <c r="M317" s="173"/>
      <c r="N317" s="173"/>
      <c r="O317" s="173"/>
      <c r="P317" s="173"/>
      <c r="Q317" s="173"/>
      <c r="R317" s="173"/>
      <c r="S317" s="173"/>
      <c r="T317" s="173"/>
      <c r="U317" s="173"/>
      <c r="V317" s="173"/>
      <c r="W317" s="173"/>
      <c r="X317" s="173"/>
      <c r="Y317" s="173"/>
      <c r="Z317" s="173"/>
      <c r="AA317" s="173"/>
      <c r="AB317" s="173"/>
      <c r="AC317" s="174"/>
      <c r="AE317" s="507"/>
      <c r="AG317" s="507"/>
      <c r="AI317" s="507"/>
      <c r="AK317" s="202"/>
    </row>
    <row r="318" spans="4:37" ht="12.75" customHeight="1" outlineLevel="3">
      <c r="D318" s="106" t="str">
        <f>'Line Items'!D1389</f>
        <v>[Secondary Station Access Charges QX - Line 147]</v>
      </c>
      <c r="E318" s="89"/>
      <c r="F318" s="107" t="str">
        <f t="shared" si="11"/>
        <v>£000</v>
      </c>
      <c r="G318" s="173"/>
      <c r="H318" s="173"/>
      <c r="I318" s="173"/>
      <c r="J318" s="173"/>
      <c r="K318" s="173"/>
      <c r="L318" s="173"/>
      <c r="M318" s="173"/>
      <c r="N318" s="173"/>
      <c r="O318" s="173"/>
      <c r="P318" s="173"/>
      <c r="Q318" s="173"/>
      <c r="R318" s="173"/>
      <c r="S318" s="173"/>
      <c r="T318" s="173"/>
      <c r="U318" s="173"/>
      <c r="V318" s="173"/>
      <c r="W318" s="173"/>
      <c r="X318" s="173"/>
      <c r="Y318" s="173"/>
      <c r="Z318" s="173"/>
      <c r="AA318" s="173"/>
      <c r="AB318" s="173"/>
      <c r="AC318" s="174"/>
      <c r="AE318" s="507"/>
      <c r="AG318" s="507"/>
      <c r="AI318" s="507"/>
      <c r="AK318" s="202"/>
    </row>
    <row r="319" spans="4:37" ht="12.75" customHeight="1" outlineLevel="3">
      <c r="D319" s="106" t="str">
        <f>'Line Items'!D1390</f>
        <v>[Secondary Station Access Charges QX - Line 148]</v>
      </c>
      <c r="E319" s="89"/>
      <c r="F319" s="107" t="str">
        <f t="shared" si="11"/>
        <v>£000</v>
      </c>
      <c r="G319" s="173"/>
      <c r="H319" s="173"/>
      <c r="I319" s="173"/>
      <c r="J319" s="173"/>
      <c r="K319" s="173"/>
      <c r="L319" s="173"/>
      <c r="M319" s="173"/>
      <c r="N319" s="173"/>
      <c r="O319" s="173"/>
      <c r="P319" s="173"/>
      <c r="Q319" s="173"/>
      <c r="R319" s="173"/>
      <c r="S319" s="173"/>
      <c r="T319" s="173"/>
      <c r="U319" s="173"/>
      <c r="V319" s="173"/>
      <c r="W319" s="173"/>
      <c r="X319" s="173"/>
      <c r="Y319" s="173"/>
      <c r="Z319" s="173"/>
      <c r="AA319" s="173"/>
      <c r="AB319" s="173"/>
      <c r="AC319" s="174"/>
      <c r="AE319" s="507"/>
      <c r="AG319" s="507"/>
      <c r="AI319" s="507"/>
      <c r="AK319" s="202"/>
    </row>
    <row r="320" spans="4:37" ht="12.75" customHeight="1" outlineLevel="3">
      <c r="D320" s="106" t="str">
        <f>'Line Items'!D1391</f>
        <v>[Secondary Station Access Charges QX - Line 149]</v>
      </c>
      <c r="E320" s="89"/>
      <c r="F320" s="107" t="str">
        <f t="shared" si="11"/>
        <v>£000</v>
      </c>
      <c r="G320" s="173"/>
      <c r="H320" s="173"/>
      <c r="I320" s="173"/>
      <c r="J320" s="173"/>
      <c r="K320" s="173"/>
      <c r="L320" s="173"/>
      <c r="M320" s="173"/>
      <c r="N320" s="173"/>
      <c r="O320" s="173"/>
      <c r="P320" s="173"/>
      <c r="Q320" s="173"/>
      <c r="R320" s="173"/>
      <c r="S320" s="173"/>
      <c r="T320" s="173"/>
      <c r="U320" s="173"/>
      <c r="V320" s="173"/>
      <c r="W320" s="173"/>
      <c r="X320" s="173"/>
      <c r="Y320" s="173"/>
      <c r="Z320" s="173"/>
      <c r="AA320" s="173"/>
      <c r="AB320" s="173"/>
      <c r="AC320" s="174"/>
      <c r="AE320" s="507"/>
      <c r="AG320" s="507"/>
      <c r="AI320" s="507"/>
      <c r="AK320" s="202"/>
    </row>
    <row r="321" spans="2:37" ht="12.75" customHeight="1" outlineLevel="3">
      <c r="D321" s="117" t="str">
        <f>'Line Items'!D1392</f>
        <v>[Secondary Station Access Charges QX - Line 150]</v>
      </c>
      <c r="E321" s="175"/>
      <c r="F321" s="118" t="str">
        <f t="shared" si="11"/>
        <v>£000</v>
      </c>
      <c r="G321" s="176"/>
      <c r="H321" s="176"/>
      <c r="I321" s="176"/>
      <c r="J321" s="176"/>
      <c r="K321" s="176"/>
      <c r="L321" s="176"/>
      <c r="M321" s="230"/>
      <c r="N321" s="176"/>
      <c r="O321" s="176"/>
      <c r="P321" s="176"/>
      <c r="Q321" s="176"/>
      <c r="R321" s="176"/>
      <c r="S321" s="176"/>
      <c r="T321" s="176"/>
      <c r="U321" s="176"/>
      <c r="V321" s="176"/>
      <c r="W321" s="176"/>
      <c r="X321" s="176"/>
      <c r="Y321" s="176"/>
      <c r="Z321" s="176"/>
      <c r="AA321" s="176"/>
      <c r="AB321" s="176"/>
      <c r="AC321" s="177"/>
      <c r="AE321" s="508"/>
      <c r="AG321" s="508"/>
      <c r="AI321" s="508"/>
      <c r="AK321" s="203"/>
    </row>
    <row r="322" spans="2:37" ht="12.75" customHeight="1" outlineLevel="2">
      <c r="G322" s="90"/>
      <c r="H322" s="90"/>
      <c r="I322" s="90"/>
      <c r="J322" s="90"/>
      <c r="K322" s="90"/>
      <c r="L322" s="90"/>
      <c r="M322" s="90"/>
      <c r="N322" s="90"/>
      <c r="O322" s="90"/>
      <c r="P322" s="90"/>
      <c r="Q322" s="90"/>
      <c r="R322" s="90"/>
      <c r="S322" s="90"/>
      <c r="T322" s="90"/>
      <c r="U322" s="90"/>
      <c r="V322" s="90"/>
      <c r="W322" s="90"/>
      <c r="X322" s="90"/>
      <c r="Y322" s="90"/>
      <c r="Z322" s="90"/>
      <c r="AA322" s="90"/>
      <c r="AB322" s="90"/>
      <c r="AC322" s="90"/>
      <c r="AE322" s="90"/>
      <c r="AG322" s="90"/>
      <c r="AI322" s="90"/>
    </row>
    <row r="323" spans="2:37" ht="12.75" customHeight="1" outlineLevel="2">
      <c r="D323" s="216" t="str">
        <f>"Total "&amp;C171</f>
        <v>Total Secondary Station Access Qualifying Expenditure</v>
      </c>
      <c r="E323" s="217"/>
      <c r="F323" s="218" t="str">
        <f>F321</f>
        <v>£000</v>
      </c>
      <c r="G323" s="219">
        <f>SUM(G172:G321)</f>
        <v>0</v>
      </c>
      <c r="H323" s="219">
        <f t="shared" ref="H323:S323" si="12">SUM(H172:H321)</f>
        <v>0</v>
      </c>
      <c r="I323" s="219">
        <f t="shared" si="12"/>
        <v>0</v>
      </c>
      <c r="J323" s="219">
        <f t="shared" si="12"/>
        <v>0</v>
      </c>
      <c r="K323" s="219">
        <f t="shared" si="12"/>
        <v>0</v>
      </c>
      <c r="L323" s="219">
        <f t="shared" si="12"/>
        <v>0</v>
      </c>
      <c r="M323" s="219">
        <f t="shared" si="12"/>
        <v>0</v>
      </c>
      <c r="N323" s="219">
        <f t="shared" si="12"/>
        <v>0</v>
      </c>
      <c r="O323" s="219">
        <f t="shared" si="12"/>
        <v>0</v>
      </c>
      <c r="P323" s="219">
        <f t="shared" si="12"/>
        <v>0</v>
      </c>
      <c r="Q323" s="219">
        <f t="shared" si="12"/>
        <v>0</v>
      </c>
      <c r="R323" s="219">
        <f t="shared" si="12"/>
        <v>0</v>
      </c>
      <c r="S323" s="219">
        <f t="shared" si="12"/>
        <v>0</v>
      </c>
      <c r="T323" s="219">
        <f>SUM(T172:T321)</f>
        <v>0</v>
      </c>
      <c r="U323" s="219">
        <f>SUM(U172:U321)</f>
        <v>0</v>
      </c>
      <c r="V323" s="219">
        <f t="shared" ref="V323:AC323" si="13">SUM(V172:V321)</f>
        <v>0</v>
      </c>
      <c r="W323" s="219">
        <f t="shared" si="13"/>
        <v>0</v>
      </c>
      <c r="X323" s="219">
        <f t="shared" si="13"/>
        <v>0</v>
      </c>
      <c r="Y323" s="219">
        <f t="shared" si="13"/>
        <v>0</v>
      </c>
      <c r="Z323" s="219">
        <f t="shared" si="13"/>
        <v>0</v>
      </c>
      <c r="AA323" s="219">
        <f t="shared" si="13"/>
        <v>0</v>
      </c>
      <c r="AB323" s="219">
        <f t="shared" si="13"/>
        <v>0</v>
      </c>
      <c r="AC323" s="220">
        <f t="shared" si="13"/>
        <v>0</v>
      </c>
      <c r="AE323" s="509">
        <f t="shared" ref="AE323" si="14">SUM(AE172:AE321)</f>
        <v>0</v>
      </c>
      <c r="AG323" s="509">
        <f t="shared" ref="AG323" si="15">SUM(AG172:AG321)</f>
        <v>0</v>
      </c>
      <c r="AI323" s="509">
        <f t="shared" ref="AI323" si="16">SUM(AI172:AI321)</f>
        <v>0</v>
      </c>
      <c r="AK323" s="222"/>
    </row>
    <row r="324" spans="2:37" outlineLevel="1">
      <c r="G324" s="90"/>
      <c r="H324" s="90"/>
      <c r="I324" s="90"/>
      <c r="J324" s="90"/>
      <c r="K324" s="90"/>
      <c r="L324" s="90"/>
      <c r="M324" s="90"/>
      <c r="N324" s="90"/>
      <c r="O324" s="90"/>
      <c r="P324" s="90"/>
      <c r="Q324" s="90"/>
      <c r="R324" s="90"/>
      <c r="S324" s="90"/>
      <c r="T324" s="90"/>
      <c r="U324" s="90"/>
      <c r="V324" s="90"/>
      <c r="W324" s="90"/>
      <c r="X324" s="90"/>
      <c r="Y324" s="90"/>
      <c r="Z324" s="90"/>
      <c r="AA324" s="90"/>
      <c r="AB324" s="90"/>
      <c r="AC324" s="90"/>
      <c r="AE324" s="90"/>
      <c r="AG324" s="90"/>
      <c r="AI324" s="90"/>
    </row>
    <row r="325" spans="2:37" outlineLevel="1"/>
    <row r="327" spans="2:37" ht="16.5">
      <c r="B327" s="5" t="s">
        <v>494</v>
      </c>
      <c r="C327" s="5"/>
      <c r="D327" s="5"/>
      <c r="E327" s="5"/>
      <c r="F327" s="5"/>
      <c r="G327" s="186"/>
      <c r="H327" s="186"/>
      <c r="I327" s="186"/>
      <c r="J327" s="186"/>
      <c r="K327" s="186"/>
      <c r="L327" s="186"/>
      <c r="M327" s="186"/>
      <c r="N327" s="186"/>
      <c r="O327" s="186"/>
      <c r="P327" s="186"/>
      <c r="Q327" s="186"/>
      <c r="R327" s="186"/>
      <c r="S327" s="186"/>
      <c r="T327" s="186"/>
      <c r="U327" s="186"/>
      <c r="V327" s="186"/>
      <c r="W327" s="186"/>
      <c r="X327" s="186"/>
      <c r="Y327" s="186"/>
      <c r="Z327" s="186"/>
      <c r="AA327" s="186"/>
      <c r="AB327" s="186"/>
      <c r="AC327" s="186"/>
      <c r="AD327" s="5"/>
      <c r="AE327" s="186"/>
      <c r="AF327" s="5"/>
      <c r="AG327" s="186"/>
      <c r="AH327" s="5"/>
      <c r="AI327" s="186"/>
      <c r="AJ327" s="5"/>
      <c r="AK327" s="5"/>
    </row>
    <row r="328" spans="2:37">
      <c r="G328" s="90"/>
      <c r="H328" s="90"/>
      <c r="I328" s="90"/>
      <c r="J328" s="90"/>
      <c r="K328" s="90"/>
      <c r="L328" s="90"/>
      <c r="M328" s="90"/>
      <c r="N328" s="90"/>
      <c r="O328" s="90"/>
      <c r="P328" s="90"/>
      <c r="Q328" s="90"/>
      <c r="R328" s="90"/>
      <c r="S328" s="90"/>
      <c r="T328" s="90"/>
      <c r="U328" s="90"/>
      <c r="V328" s="90"/>
      <c r="W328" s="90"/>
      <c r="X328" s="90"/>
      <c r="Y328" s="90"/>
      <c r="Z328" s="90"/>
      <c r="AA328" s="90"/>
      <c r="AB328" s="90"/>
      <c r="AC328" s="90"/>
      <c r="AE328" s="90"/>
      <c r="AG328" s="90"/>
      <c r="AI328" s="90"/>
    </row>
    <row r="329" spans="2:37">
      <c r="B329" s="15" t="str">
        <f>'Line Items'!B1395</f>
        <v>Fixed Track Access Charge</v>
      </c>
      <c r="C329" s="15"/>
      <c r="D329" s="170"/>
      <c r="E329" s="170"/>
      <c r="F329" s="15"/>
      <c r="G329" s="184"/>
      <c r="H329" s="184"/>
      <c r="I329" s="184"/>
      <c r="J329" s="184"/>
      <c r="K329" s="184"/>
      <c r="L329" s="184"/>
      <c r="M329" s="184"/>
      <c r="N329" s="184"/>
      <c r="O329" s="184"/>
      <c r="P329" s="184"/>
      <c r="Q329" s="184"/>
      <c r="R329" s="184"/>
      <c r="S329" s="184"/>
      <c r="T329" s="184"/>
      <c r="U329" s="184"/>
      <c r="V329" s="184"/>
      <c r="W329" s="184"/>
      <c r="X329" s="184"/>
      <c r="Y329" s="184"/>
      <c r="Z329" s="184"/>
      <c r="AA329" s="184"/>
      <c r="AB329" s="184"/>
      <c r="AC329" s="184"/>
      <c r="AD329" s="15"/>
      <c r="AE329" s="184"/>
      <c r="AF329" s="15"/>
      <c r="AG329" s="184"/>
      <c r="AH329" s="15"/>
      <c r="AI329" s="184"/>
      <c r="AJ329" s="15"/>
      <c r="AK329" s="15"/>
    </row>
    <row r="330" spans="2:37" ht="12.75" customHeight="1" outlineLevel="1">
      <c r="G330" s="90"/>
      <c r="H330" s="90"/>
      <c r="I330" s="90"/>
      <c r="J330" s="90"/>
      <c r="K330" s="90"/>
      <c r="L330" s="90"/>
      <c r="M330" s="90"/>
      <c r="N330" s="90"/>
      <c r="O330" s="90"/>
      <c r="P330" s="90"/>
      <c r="Q330" s="90"/>
      <c r="R330" s="90"/>
      <c r="S330" s="90"/>
      <c r="T330" s="90"/>
      <c r="U330" s="90"/>
      <c r="V330" s="90"/>
      <c r="W330" s="90"/>
      <c r="X330" s="90"/>
      <c r="Y330" s="90"/>
      <c r="Z330" s="90"/>
      <c r="AA330" s="90"/>
      <c r="AB330" s="90"/>
      <c r="AC330" s="90"/>
      <c r="AE330" s="90"/>
      <c r="AG330" s="90"/>
      <c r="AI330" s="90"/>
    </row>
    <row r="331" spans="2:37" ht="12.75" customHeight="1" outlineLevel="1">
      <c r="D331" s="100" t="str">
        <f>'Line Items'!D1397</f>
        <v>Fixed Track Access Charge</v>
      </c>
      <c r="E331" s="85"/>
      <c r="F331" s="101" t="s">
        <v>102</v>
      </c>
      <c r="G331" s="171"/>
      <c r="H331" s="171"/>
      <c r="I331" s="172"/>
      <c r="J331" s="171"/>
      <c r="K331" s="171"/>
      <c r="L331" s="172"/>
      <c r="M331" s="171"/>
      <c r="N331" s="171"/>
      <c r="O331" s="171"/>
      <c r="P331" s="171"/>
      <c r="Q331" s="171"/>
      <c r="R331" s="171"/>
      <c r="S331" s="171"/>
      <c r="T331" s="171"/>
      <c r="U331" s="171"/>
      <c r="V331" s="171"/>
      <c r="W331" s="171"/>
      <c r="X331" s="171"/>
      <c r="Y331" s="171"/>
      <c r="Z331" s="171"/>
      <c r="AA331" s="171"/>
      <c r="AB331" s="171"/>
      <c r="AC331" s="185"/>
      <c r="AE331" s="511"/>
      <c r="AG331" s="511"/>
      <c r="AI331" s="511"/>
      <c r="AK331" s="201"/>
    </row>
    <row r="332" spans="2:37" ht="12.75" customHeight="1" outlineLevel="1">
      <c r="D332" s="106" t="str">
        <f>'Line Items'!D1398</f>
        <v>[Fixed Track Access Charge Line 2]</v>
      </c>
      <c r="E332" s="89"/>
      <c r="F332" s="107" t="str">
        <f>F331</f>
        <v>£000</v>
      </c>
      <c r="G332" s="173"/>
      <c r="H332" s="173"/>
      <c r="I332" s="214"/>
      <c r="J332" s="173"/>
      <c r="K332" s="173"/>
      <c r="L332" s="173"/>
      <c r="M332" s="173"/>
      <c r="N332" s="173"/>
      <c r="O332" s="173"/>
      <c r="P332" s="173"/>
      <c r="Q332" s="173"/>
      <c r="R332" s="173"/>
      <c r="S332" s="173"/>
      <c r="T332" s="173"/>
      <c r="U332" s="173"/>
      <c r="V332" s="173"/>
      <c r="W332" s="173"/>
      <c r="X332" s="173"/>
      <c r="Y332" s="173"/>
      <c r="Z332" s="173"/>
      <c r="AA332" s="173"/>
      <c r="AB332" s="173"/>
      <c r="AC332" s="174"/>
      <c r="AE332" s="507"/>
      <c r="AG332" s="507"/>
      <c r="AI332" s="507"/>
      <c r="AK332" s="202"/>
    </row>
    <row r="333" spans="2:37" ht="12.75" customHeight="1" outlineLevel="1">
      <c r="D333" s="117" t="str">
        <f>'Line Items'!D1399</f>
        <v>[Fixed Track Access Charge Line 3]</v>
      </c>
      <c r="E333" s="175"/>
      <c r="F333" s="118" t="str">
        <f>F332</f>
        <v>£000</v>
      </c>
      <c r="G333" s="176"/>
      <c r="H333" s="176"/>
      <c r="I333" s="176"/>
      <c r="J333" s="176"/>
      <c r="K333" s="176"/>
      <c r="L333" s="230"/>
      <c r="M333" s="176"/>
      <c r="N333" s="176"/>
      <c r="O333" s="176"/>
      <c r="P333" s="176"/>
      <c r="Q333" s="176"/>
      <c r="R333" s="176"/>
      <c r="S333" s="176"/>
      <c r="T333" s="176"/>
      <c r="U333" s="176"/>
      <c r="V333" s="176"/>
      <c r="W333" s="176"/>
      <c r="X333" s="176"/>
      <c r="Y333" s="176"/>
      <c r="Z333" s="176"/>
      <c r="AA333" s="176"/>
      <c r="AB333" s="176"/>
      <c r="AC333" s="177"/>
      <c r="AE333" s="508"/>
      <c r="AG333" s="508"/>
      <c r="AI333" s="508"/>
      <c r="AK333" s="433"/>
    </row>
    <row r="334" spans="2:37" ht="12.75" customHeight="1" outlineLevel="1">
      <c r="G334" s="90"/>
      <c r="H334" s="90"/>
      <c r="I334" s="90"/>
      <c r="J334" s="90"/>
      <c r="K334" s="90"/>
      <c r="L334" s="90"/>
      <c r="M334" s="90"/>
      <c r="N334" s="90"/>
      <c r="O334" s="90"/>
      <c r="P334" s="90"/>
      <c r="Q334" s="90"/>
      <c r="R334" s="90"/>
      <c r="S334" s="90"/>
      <c r="T334" s="90"/>
      <c r="U334" s="90"/>
      <c r="V334" s="90"/>
      <c r="W334" s="90"/>
      <c r="X334" s="90"/>
      <c r="Y334" s="90"/>
      <c r="Z334" s="90"/>
      <c r="AA334" s="90"/>
      <c r="AB334" s="90"/>
      <c r="AC334" s="90"/>
      <c r="AE334" s="90"/>
      <c r="AG334" s="90"/>
      <c r="AI334" s="90"/>
    </row>
    <row r="335" spans="2:37" ht="12.75" customHeight="1" outlineLevel="1">
      <c r="D335" s="216" t="str">
        <f>"Total "&amp;B329</f>
        <v>Total Fixed Track Access Charge</v>
      </c>
      <c r="E335" s="217"/>
      <c r="F335" s="218" t="str">
        <f>F333</f>
        <v>£000</v>
      </c>
      <c r="G335" s="219">
        <f t="shared" ref="G335:AC335" si="17">SUM(G331:G333)</f>
        <v>0</v>
      </c>
      <c r="H335" s="219">
        <f t="shared" si="17"/>
        <v>0</v>
      </c>
      <c r="I335" s="219">
        <f t="shared" si="17"/>
        <v>0</v>
      </c>
      <c r="J335" s="219">
        <f t="shared" si="17"/>
        <v>0</v>
      </c>
      <c r="K335" s="219">
        <f t="shared" si="17"/>
        <v>0</v>
      </c>
      <c r="L335" s="219">
        <f t="shared" si="17"/>
        <v>0</v>
      </c>
      <c r="M335" s="219">
        <f t="shared" si="17"/>
        <v>0</v>
      </c>
      <c r="N335" s="219">
        <f t="shared" si="17"/>
        <v>0</v>
      </c>
      <c r="O335" s="219">
        <f t="shared" si="17"/>
        <v>0</v>
      </c>
      <c r="P335" s="219">
        <f t="shared" si="17"/>
        <v>0</v>
      </c>
      <c r="Q335" s="219">
        <f t="shared" si="17"/>
        <v>0</v>
      </c>
      <c r="R335" s="219">
        <f t="shared" si="17"/>
        <v>0</v>
      </c>
      <c r="S335" s="219">
        <f t="shared" si="17"/>
        <v>0</v>
      </c>
      <c r="T335" s="219">
        <f t="shared" si="17"/>
        <v>0</v>
      </c>
      <c r="U335" s="219">
        <f t="shared" si="17"/>
        <v>0</v>
      </c>
      <c r="V335" s="219">
        <f t="shared" si="17"/>
        <v>0</v>
      </c>
      <c r="W335" s="219">
        <f t="shared" si="17"/>
        <v>0</v>
      </c>
      <c r="X335" s="219">
        <f t="shared" si="17"/>
        <v>0</v>
      </c>
      <c r="Y335" s="219">
        <f t="shared" si="17"/>
        <v>0</v>
      </c>
      <c r="Z335" s="219">
        <f t="shared" si="17"/>
        <v>0</v>
      </c>
      <c r="AA335" s="219">
        <f t="shared" si="17"/>
        <v>0</v>
      </c>
      <c r="AB335" s="219">
        <f t="shared" si="17"/>
        <v>0</v>
      </c>
      <c r="AC335" s="220">
        <f t="shared" si="17"/>
        <v>0</v>
      </c>
      <c r="AE335" s="509">
        <f>SUM(AE331:AE333)</f>
        <v>0</v>
      </c>
      <c r="AG335" s="509">
        <f>SUM(AG331:AG333)</f>
        <v>0</v>
      </c>
      <c r="AI335" s="509">
        <f>SUM(AI331:AI333)</f>
        <v>0</v>
      </c>
      <c r="AK335" s="222"/>
    </row>
    <row r="336" spans="2:37">
      <c r="G336" s="90"/>
      <c r="H336" s="90"/>
      <c r="I336" s="90"/>
      <c r="J336" s="90"/>
      <c r="K336" s="90"/>
      <c r="L336" s="90"/>
      <c r="M336" s="90"/>
      <c r="N336" s="90"/>
      <c r="O336" s="90"/>
      <c r="P336" s="90"/>
      <c r="Q336" s="90"/>
      <c r="R336" s="90"/>
      <c r="S336" s="90"/>
      <c r="T336" s="90"/>
      <c r="U336" s="90"/>
      <c r="V336" s="90"/>
      <c r="W336" s="90"/>
      <c r="X336" s="90"/>
      <c r="Y336" s="90"/>
      <c r="Z336" s="90"/>
      <c r="AA336" s="90"/>
      <c r="AB336" s="90"/>
      <c r="AC336" s="90"/>
      <c r="AE336" s="90"/>
      <c r="AG336" s="90"/>
      <c r="AI336" s="90"/>
    </row>
    <row r="337" spans="2:37">
      <c r="B337" s="15" t="str">
        <f>'Line Items'!B1401</f>
        <v>Variable Usage Charges</v>
      </c>
      <c r="C337" s="15"/>
      <c r="D337" s="170"/>
      <c r="E337" s="170"/>
      <c r="F337" s="15"/>
      <c r="G337" s="184"/>
      <c r="H337" s="184"/>
      <c r="I337" s="184"/>
      <c r="J337" s="184"/>
      <c r="K337" s="184"/>
      <c r="L337" s="184"/>
      <c r="M337" s="184"/>
      <c r="N337" s="184"/>
      <c r="O337" s="184"/>
      <c r="P337" s="184"/>
      <c r="Q337" s="184"/>
      <c r="R337" s="184"/>
      <c r="S337" s="184"/>
      <c r="T337" s="184"/>
      <c r="U337" s="184"/>
      <c r="V337" s="184"/>
      <c r="W337" s="184"/>
      <c r="X337" s="184"/>
      <c r="Y337" s="184"/>
      <c r="Z337" s="184"/>
      <c r="AA337" s="184"/>
      <c r="AB337" s="184"/>
      <c r="AC337" s="184"/>
      <c r="AD337" s="15"/>
      <c r="AE337" s="184"/>
      <c r="AF337" s="15"/>
      <c r="AG337" s="184"/>
      <c r="AH337" s="15"/>
      <c r="AI337" s="184"/>
      <c r="AJ337" s="15"/>
      <c r="AK337" s="15"/>
    </row>
    <row r="338" spans="2:37" customFormat="1"/>
    <row r="339" spans="2:37" ht="12.75" customHeight="1" outlineLevel="1">
      <c r="C339" s="228" t="s">
        <v>1061</v>
      </c>
      <c r="G339" s="90"/>
      <c r="H339" s="90"/>
      <c r="I339" s="90"/>
      <c r="J339" s="90"/>
      <c r="K339" s="90"/>
      <c r="L339" s="90"/>
      <c r="M339" s="90"/>
      <c r="N339" s="90"/>
      <c r="O339" s="90"/>
      <c r="P339" s="90"/>
      <c r="Q339" s="90"/>
      <c r="R339" s="90"/>
      <c r="S339" s="90"/>
      <c r="T339" s="90"/>
      <c r="U339" s="90"/>
      <c r="V339" s="90"/>
      <c r="W339" s="90"/>
      <c r="X339" s="90"/>
      <c r="Y339" s="90"/>
      <c r="Z339" s="90"/>
      <c r="AA339" s="90"/>
      <c r="AB339" s="90"/>
      <c r="AC339" s="90"/>
      <c r="AE339" s="90"/>
      <c r="AG339" s="90"/>
      <c r="AI339" s="90"/>
    </row>
    <row r="340" spans="2:37" ht="12.75" customHeight="1" outlineLevel="1">
      <c r="D340" s="100" t="str">
        <f>'Line Items'!D1404</f>
        <v>ME202 - DMU - Class 150/1 Angel VUC</v>
      </c>
      <c r="E340" s="85"/>
      <c r="F340" s="421" t="s">
        <v>1062</v>
      </c>
      <c r="G340" s="172"/>
      <c r="H340" s="171"/>
      <c r="I340" s="172"/>
      <c r="J340" s="171"/>
      <c r="K340" s="171"/>
      <c r="L340" s="172"/>
      <c r="M340" s="171"/>
      <c r="N340" s="171"/>
      <c r="O340" s="171"/>
      <c r="P340" s="171"/>
      <c r="Q340" s="171"/>
      <c r="R340" s="171"/>
      <c r="S340" s="171"/>
      <c r="T340" s="171"/>
      <c r="U340" s="171"/>
      <c r="V340" s="171"/>
      <c r="W340" s="171"/>
      <c r="X340" s="171"/>
      <c r="Y340" s="171"/>
      <c r="Z340" s="171"/>
      <c r="AA340" s="171"/>
      <c r="AB340" s="171"/>
      <c r="AC340" s="185"/>
      <c r="AE340" s="511"/>
      <c r="AG340" s="511"/>
      <c r="AI340" s="511"/>
      <c r="AK340" s="201" t="s">
        <v>1099</v>
      </c>
    </row>
    <row r="341" spans="2:37" ht="12.75" customHeight="1" outlineLevel="1">
      <c r="D341" s="106" t="str">
        <f>'Line Items'!D1405</f>
        <v>ME203 - DMU - Class 153/1 Porterbrook VUC</v>
      </c>
      <c r="E341" s="89"/>
      <c r="F341" s="107" t="str">
        <f>F340</f>
        <v>£/ vehicle mile</v>
      </c>
      <c r="G341" s="173"/>
      <c r="H341" s="173"/>
      <c r="I341" s="214"/>
      <c r="J341" s="173"/>
      <c r="K341" s="173"/>
      <c r="L341" s="214"/>
      <c r="M341" s="173"/>
      <c r="N341" s="173"/>
      <c r="O341" s="173"/>
      <c r="P341" s="173"/>
      <c r="Q341" s="173"/>
      <c r="R341" s="173"/>
      <c r="S341" s="173"/>
      <c r="T341" s="173"/>
      <c r="U341" s="173"/>
      <c r="V341" s="173"/>
      <c r="W341" s="173"/>
      <c r="X341" s="173"/>
      <c r="Y341" s="173"/>
      <c r="Z341" s="173"/>
      <c r="AA341" s="173"/>
      <c r="AB341" s="173"/>
      <c r="AC341" s="174"/>
      <c r="AE341" s="507"/>
      <c r="AG341" s="507"/>
      <c r="AI341" s="507"/>
      <c r="AK341" s="202"/>
    </row>
    <row r="342" spans="2:37" ht="12.75" customHeight="1" outlineLevel="1">
      <c r="D342" s="106" t="str">
        <f>'Line Items'!D1406</f>
        <v>ME206 - DMU - Class 170/5 Porterbrook VUC</v>
      </c>
      <c r="E342" s="89"/>
      <c r="F342" s="107" t="str">
        <f t="shared" ref="F342:F399" si="18">F341</f>
        <v>£/ vehicle mile</v>
      </c>
      <c r="G342" s="173"/>
      <c r="H342" s="173"/>
      <c r="I342" s="214"/>
      <c r="J342" s="173"/>
      <c r="K342" s="173"/>
      <c r="L342" s="214"/>
      <c r="M342" s="173"/>
      <c r="N342" s="173"/>
      <c r="O342" s="173"/>
      <c r="P342" s="173"/>
      <c r="Q342" s="173"/>
      <c r="R342" s="173"/>
      <c r="S342" s="173"/>
      <c r="T342" s="173"/>
      <c r="U342" s="173"/>
      <c r="V342" s="173"/>
      <c r="W342" s="173"/>
      <c r="X342" s="173"/>
      <c r="Y342" s="173"/>
      <c r="Z342" s="173"/>
      <c r="AA342" s="173"/>
      <c r="AB342" s="173"/>
      <c r="AC342" s="174"/>
      <c r="AE342" s="507"/>
      <c r="AG342" s="507"/>
      <c r="AI342" s="507"/>
      <c r="AK342" s="202"/>
    </row>
    <row r="343" spans="2:37" ht="12.75" customHeight="1" outlineLevel="1">
      <c r="D343" s="106" t="str">
        <f>'Line Items'!D1407</f>
        <v>ME207 - DMU - Class 170/6 Porterbrook VUC</v>
      </c>
      <c r="E343" s="89"/>
      <c r="F343" s="107" t="str">
        <f t="shared" si="18"/>
        <v>£/ vehicle mile</v>
      </c>
      <c r="G343" s="173"/>
      <c r="H343" s="173"/>
      <c r="I343" s="214"/>
      <c r="J343" s="173"/>
      <c r="K343" s="173"/>
      <c r="L343" s="214"/>
      <c r="M343" s="173"/>
      <c r="N343" s="173"/>
      <c r="O343" s="173"/>
      <c r="P343" s="173"/>
      <c r="Q343" s="173"/>
      <c r="R343" s="173"/>
      <c r="S343" s="173"/>
      <c r="T343" s="173"/>
      <c r="U343" s="173"/>
      <c r="V343" s="173"/>
      <c r="W343" s="173"/>
      <c r="X343" s="173"/>
      <c r="Y343" s="173"/>
      <c r="Z343" s="173"/>
      <c r="AA343" s="173"/>
      <c r="AB343" s="173"/>
      <c r="AC343" s="174"/>
      <c r="AE343" s="507"/>
      <c r="AG343" s="507"/>
      <c r="AI343" s="507"/>
      <c r="AK343" s="202"/>
    </row>
    <row r="344" spans="2:37" ht="12.75" customHeight="1" outlineLevel="1">
      <c r="D344" s="106" t="str">
        <f>'Line Items'!D1408</f>
        <v>ME208 - DMU - Class 172/2 Porterbrook VUC</v>
      </c>
      <c r="E344" s="89"/>
      <c r="F344" s="107" t="str">
        <f t="shared" si="18"/>
        <v>£/ vehicle mile</v>
      </c>
      <c r="G344" s="173"/>
      <c r="H344" s="173"/>
      <c r="I344" s="214"/>
      <c r="J344" s="173"/>
      <c r="K344" s="173"/>
      <c r="L344" s="214"/>
      <c r="M344" s="173"/>
      <c r="N344" s="173"/>
      <c r="O344" s="173"/>
      <c r="P344" s="173"/>
      <c r="Q344" s="173"/>
      <c r="R344" s="173"/>
      <c r="S344" s="173"/>
      <c r="T344" s="173"/>
      <c r="U344" s="173"/>
      <c r="V344" s="173"/>
      <c r="W344" s="173"/>
      <c r="X344" s="173"/>
      <c r="Y344" s="173"/>
      <c r="Z344" s="173"/>
      <c r="AA344" s="173"/>
      <c r="AB344" s="173"/>
      <c r="AC344" s="174"/>
      <c r="AE344" s="507"/>
      <c r="AG344" s="507"/>
      <c r="AI344" s="507"/>
      <c r="AK344" s="202"/>
    </row>
    <row r="345" spans="2:37" ht="12.75" customHeight="1" outlineLevel="1">
      <c r="D345" s="106" t="str">
        <f>'Line Items'!D1409</f>
        <v>ME209 - DMU - Class 172/3 Porterbrook VUC</v>
      </c>
      <c r="E345" s="89"/>
      <c r="F345" s="107" t="str">
        <f t="shared" si="18"/>
        <v>£/ vehicle mile</v>
      </c>
      <c r="G345" s="173"/>
      <c r="H345" s="173"/>
      <c r="I345" s="214"/>
      <c r="J345" s="173"/>
      <c r="K345" s="173"/>
      <c r="L345" s="214"/>
      <c r="M345" s="173"/>
      <c r="N345" s="173"/>
      <c r="O345" s="173"/>
      <c r="P345" s="173"/>
      <c r="Q345" s="173"/>
      <c r="R345" s="173"/>
      <c r="S345" s="173"/>
      <c r="T345" s="173"/>
      <c r="U345" s="173"/>
      <c r="V345" s="173"/>
      <c r="W345" s="173"/>
      <c r="X345" s="173"/>
      <c r="Y345" s="173"/>
      <c r="Z345" s="173"/>
      <c r="AA345" s="173"/>
      <c r="AB345" s="173"/>
      <c r="AC345" s="174"/>
      <c r="AE345" s="507"/>
      <c r="AG345" s="507"/>
      <c r="AI345" s="507"/>
      <c r="AK345" s="202"/>
    </row>
    <row r="346" spans="2:37" ht="12.75" customHeight="1" outlineLevel="1">
      <c r="D346" s="106" t="str">
        <f>'Line Items'!D1410</f>
        <v>ME216 - Class 139 PPM - Porterbrook VUC</v>
      </c>
      <c r="E346" s="89"/>
      <c r="F346" s="107" t="str">
        <f t="shared" si="18"/>
        <v>£/ vehicle mile</v>
      </c>
      <c r="G346" s="173"/>
      <c r="H346" s="173"/>
      <c r="I346" s="214"/>
      <c r="J346" s="173"/>
      <c r="K346" s="173"/>
      <c r="L346" s="214"/>
      <c r="M346" s="173"/>
      <c r="N346" s="173"/>
      <c r="O346" s="173"/>
      <c r="P346" s="173"/>
      <c r="Q346" s="173"/>
      <c r="R346" s="173"/>
      <c r="S346" s="173"/>
      <c r="T346" s="173"/>
      <c r="U346" s="173"/>
      <c r="V346" s="173"/>
      <c r="W346" s="173"/>
      <c r="X346" s="173"/>
      <c r="Y346" s="173"/>
      <c r="Z346" s="173"/>
      <c r="AA346" s="173"/>
      <c r="AB346" s="173"/>
      <c r="AC346" s="174"/>
      <c r="AE346" s="507"/>
      <c r="AG346" s="507"/>
      <c r="AI346" s="507"/>
      <c r="AK346" s="202"/>
    </row>
    <row r="347" spans="2:37" ht="12.75" customHeight="1" outlineLevel="1">
      <c r="D347" s="106" t="str">
        <f>'Line Items'!D1411</f>
        <v>ME211 - EMU - Class 321/4  HSBC - motor car VUC</v>
      </c>
      <c r="E347" s="89"/>
      <c r="F347" s="107" t="str">
        <f t="shared" si="18"/>
        <v>£/ vehicle mile</v>
      </c>
      <c r="G347" s="173"/>
      <c r="H347" s="173"/>
      <c r="I347" s="214"/>
      <c r="J347" s="173"/>
      <c r="K347" s="173"/>
      <c r="L347" s="214"/>
      <c r="M347" s="173"/>
      <c r="N347" s="173"/>
      <c r="O347" s="173"/>
      <c r="P347" s="173"/>
      <c r="Q347" s="173"/>
      <c r="R347" s="173"/>
      <c r="S347" s="173"/>
      <c r="T347" s="173"/>
      <c r="U347" s="173"/>
      <c r="V347" s="173"/>
      <c r="W347" s="173"/>
      <c r="X347" s="173"/>
      <c r="Y347" s="173"/>
      <c r="Z347" s="173"/>
      <c r="AA347" s="173"/>
      <c r="AB347" s="173"/>
      <c r="AC347" s="174"/>
      <c r="AE347" s="507"/>
      <c r="AG347" s="507"/>
      <c r="AI347" s="507"/>
      <c r="AK347" s="202"/>
    </row>
    <row r="348" spans="2:37" ht="12.75" customHeight="1" outlineLevel="1">
      <c r="D348" s="106" t="str">
        <f>'Line Items'!D1412</f>
        <v>ME211 - EMU - Class 321/4  HSBC - trailer car VUC</v>
      </c>
      <c r="E348" s="89"/>
      <c r="F348" s="107" t="str">
        <f t="shared" si="18"/>
        <v>£/ vehicle mile</v>
      </c>
      <c r="G348" s="173"/>
      <c r="H348" s="173"/>
      <c r="I348" s="214"/>
      <c r="J348" s="173"/>
      <c r="K348" s="173"/>
      <c r="L348" s="214"/>
      <c r="M348" s="173"/>
      <c r="N348" s="173"/>
      <c r="O348" s="173"/>
      <c r="P348" s="173"/>
      <c r="Q348" s="173"/>
      <c r="R348" s="173"/>
      <c r="S348" s="173"/>
      <c r="T348" s="173"/>
      <c r="U348" s="173"/>
      <c r="V348" s="173"/>
      <c r="W348" s="173"/>
      <c r="X348" s="173"/>
      <c r="Y348" s="173"/>
      <c r="Z348" s="173"/>
      <c r="AA348" s="173"/>
      <c r="AB348" s="173"/>
      <c r="AC348" s="174"/>
      <c r="AE348" s="507"/>
      <c r="AG348" s="507"/>
      <c r="AI348" s="507"/>
      <c r="AK348" s="202"/>
    </row>
    <row r="349" spans="2:37" ht="12.75" customHeight="1" outlineLevel="1">
      <c r="D349" s="106" t="str">
        <f>'Line Items'!D1413</f>
        <v>ME212 - EMU - Class 323/3 Porterbrook - motor car VUC</v>
      </c>
      <c r="E349" s="89"/>
      <c r="F349" s="107" t="str">
        <f t="shared" si="18"/>
        <v>£/ vehicle mile</v>
      </c>
      <c r="G349" s="173"/>
      <c r="H349" s="173"/>
      <c r="I349" s="214"/>
      <c r="J349" s="173"/>
      <c r="K349" s="173"/>
      <c r="L349" s="214"/>
      <c r="M349" s="173"/>
      <c r="N349" s="173"/>
      <c r="O349" s="173"/>
      <c r="P349" s="173"/>
      <c r="Q349" s="173"/>
      <c r="R349" s="173"/>
      <c r="S349" s="173"/>
      <c r="T349" s="173"/>
      <c r="U349" s="173"/>
      <c r="V349" s="173"/>
      <c r="W349" s="173"/>
      <c r="X349" s="173"/>
      <c r="Y349" s="173"/>
      <c r="Z349" s="173"/>
      <c r="AA349" s="173"/>
      <c r="AB349" s="173"/>
      <c r="AC349" s="174"/>
      <c r="AE349" s="507"/>
      <c r="AG349" s="507"/>
      <c r="AI349" s="507"/>
      <c r="AK349" s="202"/>
    </row>
    <row r="350" spans="2:37" ht="12.75" customHeight="1" outlineLevel="1">
      <c r="D350" s="106" t="str">
        <f>'Line Items'!D1414</f>
        <v>ME212 - EMU - Class 323/3 Porterbrook - trailer car VUC</v>
      </c>
      <c r="E350" s="89"/>
      <c r="F350" s="107" t="str">
        <f t="shared" si="18"/>
        <v>£/ vehicle mile</v>
      </c>
      <c r="G350" s="173"/>
      <c r="H350" s="173"/>
      <c r="I350" s="214"/>
      <c r="J350" s="173"/>
      <c r="K350" s="173"/>
      <c r="L350" s="214"/>
      <c r="M350" s="173"/>
      <c r="N350" s="173"/>
      <c r="O350" s="173"/>
      <c r="P350" s="173"/>
      <c r="Q350" s="173"/>
      <c r="R350" s="173"/>
      <c r="S350" s="173"/>
      <c r="T350" s="173"/>
      <c r="U350" s="173"/>
      <c r="V350" s="173"/>
      <c r="W350" s="173"/>
      <c r="X350" s="173"/>
      <c r="Y350" s="173"/>
      <c r="Z350" s="173"/>
      <c r="AA350" s="173"/>
      <c r="AB350" s="173"/>
      <c r="AC350" s="174"/>
      <c r="AE350" s="507"/>
      <c r="AG350" s="507"/>
      <c r="AI350" s="507"/>
      <c r="AK350" s="202"/>
    </row>
    <row r="351" spans="2:37" ht="12.75" customHeight="1" outlineLevel="1">
      <c r="D351" s="106" t="str">
        <f>'Line Items'!D1415</f>
        <v>ME215 - EMU - Class 323 Centro (Porterbrook) - motor car VUC</v>
      </c>
      <c r="E351" s="89"/>
      <c r="F351" s="107" t="str">
        <f t="shared" si="18"/>
        <v>£/ vehicle mile</v>
      </c>
      <c r="G351" s="173"/>
      <c r="H351" s="173"/>
      <c r="I351" s="214"/>
      <c r="J351" s="173"/>
      <c r="K351" s="173"/>
      <c r="L351" s="214"/>
      <c r="M351" s="173"/>
      <c r="N351" s="173"/>
      <c r="O351" s="173"/>
      <c r="P351" s="173"/>
      <c r="Q351" s="173"/>
      <c r="R351" s="173"/>
      <c r="S351" s="173"/>
      <c r="T351" s="173"/>
      <c r="U351" s="173"/>
      <c r="V351" s="173"/>
      <c r="W351" s="173"/>
      <c r="X351" s="173"/>
      <c r="Y351" s="173"/>
      <c r="Z351" s="173"/>
      <c r="AA351" s="173"/>
      <c r="AB351" s="173"/>
      <c r="AC351" s="174"/>
      <c r="AE351" s="507"/>
      <c r="AG351" s="507"/>
      <c r="AI351" s="507"/>
      <c r="AK351" s="202"/>
    </row>
    <row r="352" spans="2:37" ht="12.75" customHeight="1" outlineLevel="1">
      <c r="D352" s="106" t="str">
        <f>'Line Items'!D1416</f>
        <v>ME215 - EMU - Class 323 Centro (Porterbrook) - trailer car VUC</v>
      </c>
      <c r="E352" s="89"/>
      <c r="F352" s="107" t="str">
        <f t="shared" si="18"/>
        <v>£/ vehicle mile</v>
      </c>
      <c r="G352" s="173"/>
      <c r="H352" s="173"/>
      <c r="I352" s="214"/>
      <c r="J352" s="173"/>
      <c r="K352" s="173"/>
      <c r="L352" s="214"/>
      <c r="M352" s="173"/>
      <c r="N352" s="173"/>
      <c r="O352" s="173"/>
      <c r="P352" s="173"/>
      <c r="Q352" s="173"/>
      <c r="R352" s="173"/>
      <c r="S352" s="173"/>
      <c r="T352" s="173"/>
      <c r="U352" s="173"/>
      <c r="V352" s="173"/>
      <c r="W352" s="173"/>
      <c r="X352" s="173"/>
      <c r="Y352" s="173"/>
      <c r="Z352" s="173"/>
      <c r="AA352" s="173"/>
      <c r="AB352" s="173"/>
      <c r="AC352" s="174"/>
      <c r="AE352" s="507"/>
      <c r="AG352" s="507"/>
      <c r="AI352" s="507"/>
      <c r="AK352" s="202"/>
    </row>
    <row r="353" spans="4:37" ht="12.75" customHeight="1" outlineLevel="1">
      <c r="D353" s="106" t="str">
        <f>'Line Items'!D1417</f>
        <v>ME213 - EMU - Class 350/1 Angel - motor car VUC</v>
      </c>
      <c r="E353" s="89"/>
      <c r="F353" s="107" t="str">
        <f t="shared" si="18"/>
        <v>£/ vehicle mile</v>
      </c>
      <c r="G353" s="173"/>
      <c r="H353" s="173"/>
      <c r="I353" s="214"/>
      <c r="J353" s="173"/>
      <c r="K353" s="173"/>
      <c r="L353" s="214"/>
      <c r="M353" s="173"/>
      <c r="N353" s="173"/>
      <c r="O353" s="173"/>
      <c r="P353" s="173"/>
      <c r="Q353" s="173"/>
      <c r="R353" s="173"/>
      <c r="S353" s="173"/>
      <c r="T353" s="173"/>
      <c r="U353" s="173"/>
      <c r="V353" s="173"/>
      <c r="W353" s="173"/>
      <c r="X353" s="173"/>
      <c r="Y353" s="173"/>
      <c r="Z353" s="173"/>
      <c r="AA353" s="173"/>
      <c r="AB353" s="173"/>
      <c r="AC353" s="174"/>
      <c r="AE353" s="507"/>
      <c r="AG353" s="507"/>
      <c r="AI353" s="507"/>
      <c r="AK353" s="202"/>
    </row>
    <row r="354" spans="4:37" ht="12.75" customHeight="1" outlineLevel="1">
      <c r="D354" s="106" t="str">
        <f>'Line Items'!D1418</f>
        <v>ME213 - EMU - Class 350/1 Angel - trailer car VUC</v>
      </c>
      <c r="E354" s="89"/>
      <c r="F354" s="107" t="str">
        <f t="shared" si="18"/>
        <v>£/ vehicle mile</v>
      </c>
      <c r="G354" s="173"/>
      <c r="H354" s="173"/>
      <c r="I354" s="214"/>
      <c r="J354" s="173"/>
      <c r="K354" s="173"/>
      <c r="L354" s="214"/>
      <c r="M354" s="173"/>
      <c r="N354" s="173"/>
      <c r="O354" s="173"/>
      <c r="P354" s="173"/>
      <c r="Q354" s="173"/>
      <c r="R354" s="173"/>
      <c r="S354" s="173"/>
      <c r="T354" s="173"/>
      <c r="U354" s="173"/>
      <c r="V354" s="173"/>
      <c r="W354" s="173"/>
      <c r="X354" s="173"/>
      <c r="Y354" s="173"/>
      <c r="Z354" s="173"/>
      <c r="AA354" s="173"/>
      <c r="AB354" s="173"/>
      <c r="AC354" s="174"/>
      <c r="AE354" s="507"/>
      <c r="AG354" s="507"/>
      <c r="AI354" s="507"/>
      <c r="AK354" s="202"/>
    </row>
    <row r="355" spans="4:37" ht="12.75" customHeight="1" outlineLevel="1">
      <c r="D355" s="106" t="str">
        <f>'Line Items'!D1419</f>
        <v>ME214 - EMU - Class 350/2 Porterbrook - motor car VUC</v>
      </c>
      <c r="E355" s="89"/>
      <c r="F355" s="107" t="str">
        <f t="shared" si="18"/>
        <v>£/ vehicle mile</v>
      </c>
      <c r="G355" s="173"/>
      <c r="H355" s="173"/>
      <c r="I355" s="214"/>
      <c r="J355" s="173"/>
      <c r="K355" s="173"/>
      <c r="L355" s="214"/>
      <c r="M355" s="173"/>
      <c r="N355" s="173"/>
      <c r="O355" s="173"/>
      <c r="P355" s="173"/>
      <c r="Q355" s="173"/>
      <c r="R355" s="173"/>
      <c r="S355" s="173"/>
      <c r="T355" s="173"/>
      <c r="U355" s="173"/>
      <c r="V355" s="173"/>
      <c r="W355" s="173"/>
      <c r="X355" s="173"/>
      <c r="Y355" s="173"/>
      <c r="Z355" s="173"/>
      <c r="AA355" s="173"/>
      <c r="AB355" s="173"/>
      <c r="AC355" s="174"/>
      <c r="AE355" s="507"/>
      <c r="AG355" s="507"/>
      <c r="AI355" s="507"/>
      <c r="AK355" s="202"/>
    </row>
    <row r="356" spans="4:37" ht="12.75" customHeight="1" outlineLevel="1">
      <c r="D356" s="106" t="str">
        <f>'Line Items'!D1420</f>
        <v>ME214 - EMU - Class 350/2 Porterbrook - trailer car VUC</v>
      </c>
      <c r="E356" s="89"/>
      <c r="F356" s="107" t="str">
        <f t="shared" si="18"/>
        <v>£/ vehicle mile</v>
      </c>
      <c r="G356" s="173"/>
      <c r="H356" s="173"/>
      <c r="I356" s="214"/>
      <c r="J356" s="173"/>
      <c r="K356" s="173"/>
      <c r="L356" s="214"/>
      <c r="M356" s="173"/>
      <c r="N356" s="173"/>
      <c r="O356" s="173"/>
      <c r="P356" s="173"/>
      <c r="Q356" s="173"/>
      <c r="R356" s="173"/>
      <c r="S356" s="173"/>
      <c r="T356" s="173"/>
      <c r="U356" s="173"/>
      <c r="V356" s="173"/>
      <c r="W356" s="173"/>
      <c r="X356" s="173"/>
      <c r="Y356" s="173"/>
      <c r="Z356" s="173"/>
      <c r="AA356" s="173"/>
      <c r="AB356" s="173"/>
      <c r="AC356" s="174"/>
      <c r="AE356" s="507"/>
      <c r="AG356" s="507"/>
      <c r="AI356" s="507"/>
      <c r="AK356" s="202"/>
    </row>
    <row r="357" spans="4:37" ht="12.75" customHeight="1" outlineLevel="1">
      <c r="D357" s="106" t="str">
        <f>'Line Items'!D1421</f>
        <v>ME217 - EMU - Class 350/3 Angel - motor car VUC</v>
      </c>
      <c r="E357" s="89"/>
      <c r="F357" s="107" t="str">
        <f t="shared" si="18"/>
        <v>£/ vehicle mile</v>
      </c>
      <c r="G357" s="173"/>
      <c r="H357" s="173"/>
      <c r="I357" s="214"/>
      <c r="J357" s="173"/>
      <c r="K357" s="173"/>
      <c r="L357" s="214"/>
      <c r="M357" s="173"/>
      <c r="N357" s="173"/>
      <c r="O357" s="173"/>
      <c r="P357" s="173"/>
      <c r="Q357" s="173"/>
      <c r="R357" s="173"/>
      <c r="S357" s="173"/>
      <c r="T357" s="173"/>
      <c r="U357" s="173"/>
      <c r="V357" s="173"/>
      <c r="W357" s="173"/>
      <c r="X357" s="173"/>
      <c r="Y357" s="173"/>
      <c r="Z357" s="173"/>
      <c r="AA357" s="173"/>
      <c r="AB357" s="173"/>
      <c r="AC357" s="174"/>
      <c r="AE357" s="507"/>
      <c r="AG357" s="507"/>
      <c r="AI357" s="507"/>
      <c r="AK357" s="202"/>
    </row>
    <row r="358" spans="4:37" ht="12.75" customHeight="1" outlineLevel="1">
      <c r="D358" s="106" t="str">
        <f>'Line Items'!D1422</f>
        <v>ME217 - EMU - Class 350/3 Angel - trailer car VUC</v>
      </c>
      <c r="E358" s="89"/>
      <c r="F358" s="107" t="str">
        <f t="shared" si="18"/>
        <v>£/ vehicle mile</v>
      </c>
      <c r="G358" s="173"/>
      <c r="H358" s="173"/>
      <c r="I358" s="214"/>
      <c r="J358" s="173"/>
      <c r="K358" s="173"/>
      <c r="L358" s="214"/>
      <c r="M358" s="173"/>
      <c r="N358" s="173"/>
      <c r="O358" s="173"/>
      <c r="P358" s="173"/>
      <c r="Q358" s="173"/>
      <c r="R358" s="173"/>
      <c r="S358" s="173"/>
      <c r="T358" s="173"/>
      <c r="U358" s="173"/>
      <c r="V358" s="173"/>
      <c r="W358" s="173"/>
      <c r="X358" s="173"/>
      <c r="Y358" s="173"/>
      <c r="Z358" s="173"/>
      <c r="AA358" s="173"/>
      <c r="AB358" s="173"/>
      <c r="AC358" s="174"/>
      <c r="AE358" s="507"/>
      <c r="AG358" s="507"/>
      <c r="AI358" s="507"/>
      <c r="AK358" s="202"/>
    </row>
    <row r="359" spans="4:37" ht="12.75" customHeight="1" outlineLevel="1">
      <c r="D359" s="106" t="str">
        <f>'Line Items'!D1423</f>
        <v>ME211 - EMU - Class 319 Porterbrook - motor car VUC</v>
      </c>
      <c r="E359" s="89"/>
      <c r="F359" s="107" t="str">
        <f t="shared" si="18"/>
        <v>£/ vehicle mile</v>
      </c>
      <c r="G359" s="173"/>
      <c r="H359" s="173"/>
      <c r="I359" s="214"/>
      <c r="J359" s="173"/>
      <c r="K359" s="173"/>
      <c r="L359" s="214"/>
      <c r="M359" s="173"/>
      <c r="N359" s="173"/>
      <c r="O359" s="173"/>
      <c r="P359" s="173"/>
      <c r="Q359" s="173"/>
      <c r="R359" s="173"/>
      <c r="S359" s="173"/>
      <c r="T359" s="173"/>
      <c r="U359" s="173"/>
      <c r="V359" s="173"/>
      <c r="W359" s="173"/>
      <c r="X359" s="173"/>
      <c r="Y359" s="173"/>
      <c r="Z359" s="173"/>
      <c r="AA359" s="173"/>
      <c r="AB359" s="173"/>
      <c r="AC359" s="174"/>
      <c r="AE359" s="507"/>
      <c r="AG359" s="507"/>
      <c r="AI359" s="507"/>
      <c r="AK359" s="202"/>
    </row>
    <row r="360" spans="4:37" ht="12.75" customHeight="1" outlineLevel="1">
      <c r="D360" s="106" t="str">
        <f>'Line Items'!D1424</f>
        <v>ME211 - EMU - Class 319 Porterbrook - trailer car VUC</v>
      </c>
      <c r="E360" s="89"/>
      <c r="F360" s="107" t="str">
        <f t="shared" si="18"/>
        <v>£/ vehicle mile</v>
      </c>
      <c r="G360" s="173"/>
      <c r="H360" s="173"/>
      <c r="I360" s="214"/>
      <c r="J360" s="173"/>
      <c r="K360" s="173"/>
      <c r="L360" s="214"/>
      <c r="M360" s="173"/>
      <c r="N360" s="173"/>
      <c r="O360" s="173"/>
      <c r="P360" s="173"/>
      <c r="Q360" s="173"/>
      <c r="R360" s="173"/>
      <c r="S360" s="173"/>
      <c r="T360" s="173"/>
      <c r="U360" s="173"/>
      <c r="V360" s="173"/>
      <c r="W360" s="173"/>
      <c r="X360" s="173"/>
      <c r="Y360" s="173"/>
      <c r="Z360" s="173"/>
      <c r="AA360" s="173"/>
      <c r="AB360" s="173"/>
      <c r="AC360" s="174"/>
      <c r="AE360" s="507"/>
      <c r="AG360" s="507"/>
      <c r="AI360" s="507"/>
      <c r="AK360" s="202"/>
    </row>
    <row r="361" spans="4:37" ht="12.75" customHeight="1" outlineLevel="1">
      <c r="D361" s="106" t="str">
        <f>'Line Items'!D1425</f>
        <v>[Rolling Stock - Vehicles Line 22] VUC</v>
      </c>
      <c r="E361" s="89"/>
      <c r="F361" s="107" t="str">
        <f t="shared" si="18"/>
        <v>£/ vehicle mile</v>
      </c>
      <c r="G361" s="173"/>
      <c r="H361" s="173"/>
      <c r="I361" s="214"/>
      <c r="J361" s="173"/>
      <c r="K361" s="173"/>
      <c r="L361" s="214"/>
      <c r="M361" s="173"/>
      <c r="N361" s="173"/>
      <c r="O361" s="173"/>
      <c r="P361" s="173"/>
      <c r="Q361" s="173"/>
      <c r="R361" s="173"/>
      <c r="S361" s="173"/>
      <c r="T361" s="173"/>
      <c r="U361" s="173"/>
      <c r="V361" s="173"/>
      <c r="W361" s="173"/>
      <c r="X361" s="173"/>
      <c r="Y361" s="173"/>
      <c r="Z361" s="173"/>
      <c r="AA361" s="173"/>
      <c r="AB361" s="173"/>
      <c r="AC361" s="174"/>
      <c r="AE361" s="507"/>
      <c r="AG361" s="507"/>
      <c r="AI361" s="507"/>
      <c r="AK361" s="202"/>
    </row>
    <row r="362" spans="4:37" ht="12.75" customHeight="1" outlineLevel="1">
      <c r="D362" s="106" t="str">
        <f>'Line Items'!D1426</f>
        <v>[Rolling Stock - Vehicles Line 23] VUC</v>
      </c>
      <c r="E362" s="89"/>
      <c r="F362" s="107" t="str">
        <f t="shared" si="18"/>
        <v>£/ vehicle mile</v>
      </c>
      <c r="G362" s="173"/>
      <c r="H362" s="173"/>
      <c r="I362" s="214"/>
      <c r="J362" s="173"/>
      <c r="K362" s="173"/>
      <c r="L362" s="214"/>
      <c r="M362" s="173"/>
      <c r="N362" s="173"/>
      <c r="O362" s="173"/>
      <c r="P362" s="173"/>
      <c r="Q362" s="173"/>
      <c r="R362" s="173"/>
      <c r="S362" s="173"/>
      <c r="T362" s="173"/>
      <c r="U362" s="173"/>
      <c r="V362" s="173"/>
      <c r="W362" s="173"/>
      <c r="X362" s="173"/>
      <c r="Y362" s="173"/>
      <c r="Z362" s="173"/>
      <c r="AA362" s="173"/>
      <c r="AB362" s="173"/>
      <c r="AC362" s="174"/>
      <c r="AE362" s="507"/>
      <c r="AG362" s="507"/>
      <c r="AI362" s="507"/>
      <c r="AK362" s="202"/>
    </row>
    <row r="363" spans="4:37" ht="12.75" customHeight="1" outlineLevel="1">
      <c r="D363" s="106" t="str">
        <f>'Line Items'!D1427</f>
        <v>[Rolling Stock - Vehicles Line 24] VUC</v>
      </c>
      <c r="E363" s="89"/>
      <c r="F363" s="107" t="str">
        <f t="shared" si="18"/>
        <v>£/ vehicle mile</v>
      </c>
      <c r="G363" s="173"/>
      <c r="H363" s="173"/>
      <c r="I363" s="214"/>
      <c r="J363" s="173"/>
      <c r="K363" s="173"/>
      <c r="L363" s="214"/>
      <c r="M363" s="173"/>
      <c r="N363" s="173"/>
      <c r="O363" s="173"/>
      <c r="P363" s="173"/>
      <c r="Q363" s="173"/>
      <c r="R363" s="173"/>
      <c r="S363" s="173"/>
      <c r="T363" s="173"/>
      <c r="U363" s="173"/>
      <c r="V363" s="173"/>
      <c r="W363" s="173"/>
      <c r="X363" s="173"/>
      <c r="Y363" s="173"/>
      <c r="Z363" s="173"/>
      <c r="AA363" s="173"/>
      <c r="AB363" s="173"/>
      <c r="AC363" s="174"/>
      <c r="AE363" s="507"/>
      <c r="AG363" s="507"/>
      <c r="AI363" s="507"/>
      <c r="AK363" s="202"/>
    </row>
    <row r="364" spans="4:37" ht="12.75" customHeight="1" outlineLevel="1">
      <c r="D364" s="106" t="str">
        <f>'Line Items'!D1428</f>
        <v>[Rolling Stock - Vehicles Line 25] VUC</v>
      </c>
      <c r="E364" s="89"/>
      <c r="F364" s="107" t="str">
        <f t="shared" si="18"/>
        <v>£/ vehicle mile</v>
      </c>
      <c r="G364" s="173"/>
      <c r="H364" s="173"/>
      <c r="I364" s="214"/>
      <c r="J364" s="173"/>
      <c r="K364" s="173"/>
      <c r="L364" s="214"/>
      <c r="M364" s="173"/>
      <c r="N364" s="173"/>
      <c r="O364" s="173"/>
      <c r="P364" s="173"/>
      <c r="Q364" s="173"/>
      <c r="R364" s="173"/>
      <c r="S364" s="173"/>
      <c r="T364" s="173"/>
      <c r="U364" s="173"/>
      <c r="V364" s="173"/>
      <c r="W364" s="173"/>
      <c r="X364" s="173"/>
      <c r="Y364" s="173"/>
      <c r="Z364" s="173"/>
      <c r="AA364" s="173"/>
      <c r="AB364" s="173"/>
      <c r="AC364" s="174"/>
      <c r="AE364" s="507"/>
      <c r="AG364" s="507"/>
      <c r="AI364" s="507"/>
      <c r="AK364" s="202"/>
    </row>
    <row r="365" spans="4:37" ht="12.75" customHeight="1" outlineLevel="1">
      <c r="D365" s="106" t="str">
        <f>'Line Items'!D1429</f>
        <v>[Rolling Stock - Vehicles Line 26] VUC</v>
      </c>
      <c r="E365" s="89"/>
      <c r="F365" s="107" t="str">
        <f t="shared" si="18"/>
        <v>£/ vehicle mile</v>
      </c>
      <c r="G365" s="173"/>
      <c r="H365" s="173"/>
      <c r="I365" s="214"/>
      <c r="J365" s="173"/>
      <c r="K365" s="173"/>
      <c r="L365" s="214"/>
      <c r="M365" s="173"/>
      <c r="N365" s="173"/>
      <c r="O365" s="173"/>
      <c r="P365" s="173"/>
      <c r="Q365" s="173"/>
      <c r="R365" s="173"/>
      <c r="S365" s="173"/>
      <c r="T365" s="173"/>
      <c r="U365" s="173"/>
      <c r="V365" s="173"/>
      <c r="W365" s="173"/>
      <c r="X365" s="173"/>
      <c r="Y365" s="173"/>
      <c r="Z365" s="173"/>
      <c r="AA365" s="173"/>
      <c r="AB365" s="173"/>
      <c r="AC365" s="174"/>
      <c r="AE365" s="507"/>
      <c r="AG365" s="507"/>
      <c r="AI365" s="507"/>
      <c r="AK365" s="202"/>
    </row>
    <row r="366" spans="4:37" ht="12.75" customHeight="1" outlineLevel="1">
      <c r="D366" s="106" t="str">
        <f>'Line Items'!D1430</f>
        <v>[Rolling Stock - Vehicles Line 27] VUC</v>
      </c>
      <c r="E366" s="89"/>
      <c r="F366" s="107" t="str">
        <f t="shared" si="18"/>
        <v>£/ vehicle mile</v>
      </c>
      <c r="G366" s="173"/>
      <c r="H366" s="173"/>
      <c r="I366" s="214"/>
      <c r="J366" s="173"/>
      <c r="K366" s="173"/>
      <c r="L366" s="214"/>
      <c r="M366" s="173"/>
      <c r="N366" s="173"/>
      <c r="O366" s="173"/>
      <c r="P366" s="173"/>
      <c r="Q366" s="173"/>
      <c r="R366" s="173"/>
      <c r="S366" s="173"/>
      <c r="T366" s="173"/>
      <c r="U366" s="173"/>
      <c r="V366" s="173"/>
      <c r="W366" s="173"/>
      <c r="X366" s="173"/>
      <c r="Y366" s="173"/>
      <c r="Z366" s="173"/>
      <c r="AA366" s="173"/>
      <c r="AB366" s="173"/>
      <c r="AC366" s="174"/>
      <c r="AE366" s="507"/>
      <c r="AG366" s="507"/>
      <c r="AI366" s="507"/>
      <c r="AK366" s="202"/>
    </row>
    <row r="367" spans="4:37" ht="12.75" customHeight="1" outlineLevel="1">
      <c r="D367" s="106" t="str">
        <f>'Line Items'!D1431</f>
        <v>[Rolling Stock - Vehicles Line 28] VUC</v>
      </c>
      <c r="E367" s="89"/>
      <c r="F367" s="107" t="str">
        <f t="shared" si="18"/>
        <v>£/ vehicle mile</v>
      </c>
      <c r="G367" s="173"/>
      <c r="H367" s="173"/>
      <c r="I367" s="214"/>
      <c r="J367" s="173"/>
      <c r="K367" s="173"/>
      <c r="L367" s="214"/>
      <c r="M367" s="173"/>
      <c r="N367" s="173"/>
      <c r="O367" s="173"/>
      <c r="P367" s="173"/>
      <c r="Q367" s="173"/>
      <c r="R367" s="173"/>
      <c r="S367" s="173"/>
      <c r="T367" s="173"/>
      <c r="U367" s="173"/>
      <c r="V367" s="173"/>
      <c r="W367" s="173"/>
      <c r="X367" s="173"/>
      <c r="Y367" s="173"/>
      <c r="Z367" s="173"/>
      <c r="AA367" s="173"/>
      <c r="AB367" s="173"/>
      <c r="AC367" s="174"/>
      <c r="AE367" s="507"/>
      <c r="AG367" s="507"/>
      <c r="AI367" s="507"/>
      <c r="AK367" s="202"/>
    </row>
    <row r="368" spans="4:37" ht="12.75" customHeight="1" outlineLevel="1">
      <c r="D368" s="106" t="str">
        <f>'Line Items'!D1432</f>
        <v>[Rolling Stock - Vehicles Line 29] VUC</v>
      </c>
      <c r="E368" s="89"/>
      <c r="F368" s="107" t="str">
        <f t="shared" si="18"/>
        <v>£/ vehicle mile</v>
      </c>
      <c r="G368" s="173"/>
      <c r="H368" s="173"/>
      <c r="I368" s="214"/>
      <c r="J368" s="173"/>
      <c r="K368" s="173"/>
      <c r="L368" s="214"/>
      <c r="M368" s="173"/>
      <c r="N368" s="173"/>
      <c r="O368" s="173"/>
      <c r="P368" s="173"/>
      <c r="Q368" s="173"/>
      <c r="R368" s="173"/>
      <c r="S368" s="173"/>
      <c r="T368" s="173"/>
      <c r="U368" s="173"/>
      <c r="V368" s="173"/>
      <c r="W368" s="173"/>
      <c r="X368" s="173"/>
      <c r="Y368" s="173"/>
      <c r="Z368" s="173"/>
      <c r="AA368" s="173"/>
      <c r="AB368" s="173"/>
      <c r="AC368" s="174"/>
      <c r="AE368" s="507"/>
      <c r="AG368" s="507"/>
      <c r="AI368" s="507"/>
      <c r="AK368" s="202"/>
    </row>
    <row r="369" spans="4:37" ht="12.75" customHeight="1" outlineLevel="1">
      <c r="D369" s="106" t="str">
        <f>'Line Items'!D1433</f>
        <v>[Rolling Stock - Vehicles Line 30] VUC</v>
      </c>
      <c r="E369" s="89"/>
      <c r="F369" s="107" t="str">
        <f t="shared" si="18"/>
        <v>£/ vehicle mile</v>
      </c>
      <c r="G369" s="173"/>
      <c r="H369" s="173"/>
      <c r="I369" s="214"/>
      <c r="J369" s="173"/>
      <c r="K369" s="173"/>
      <c r="L369" s="214"/>
      <c r="M369" s="173"/>
      <c r="N369" s="173"/>
      <c r="O369" s="173"/>
      <c r="P369" s="173"/>
      <c r="Q369" s="173"/>
      <c r="R369" s="173"/>
      <c r="S369" s="173"/>
      <c r="T369" s="173"/>
      <c r="U369" s="173"/>
      <c r="V369" s="173"/>
      <c r="W369" s="173"/>
      <c r="X369" s="173"/>
      <c r="Y369" s="173"/>
      <c r="Z369" s="173"/>
      <c r="AA369" s="173"/>
      <c r="AB369" s="173"/>
      <c r="AC369" s="174"/>
      <c r="AE369" s="507"/>
      <c r="AG369" s="507"/>
      <c r="AI369" s="507"/>
      <c r="AK369" s="202"/>
    </row>
    <row r="370" spans="4:37" ht="12.75" customHeight="1" outlineLevel="1">
      <c r="D370" s="106" t="str">
        <f>'Line Items'!D1434</f>
        <v>[Rolling Stock - Vehicles Line 31] VUC</v>
      </c>
      <c r="E370" s="89"/>
      <c r="F370" s="107" t="str">
        <f t="shared" si="18"/>
        <v>£/ vehicle mile</v>
      </c>
      <c r="G370" s="173"/>
      <c r="H370" s="173"/>
      <c r="I370" s="214"/>
      <c r="J370" s="173"/>
      <c r="K370" s="173"/>
      <c r="L370" s="214"/>
      <c r="M370" s="173"/>
      <c r="N370" s="173"/>
      <c r="O370" s="173"/>
      <c r="P370" s="173"/>
      <c r="Q370" s="173"/>
      <c r="R370" s="173"/>
      <c r="S370" s="173"/>
      <c r="T370" s="173"/>
      <c r="U370" s="173"/>
      <c r="V370" s="173"/>
      <c r="W370" s="173"/>
      <c r="X370" s="173"/>
      <c r="Y370" s="173"/>
      <c r="Z370" s="173"/>
      <c r="AA370" s="173"/>
      <c r="AB370" s="173"/>
      <c r="AC370" s="174"/>
      <c r="AE370" s="507"/>
      <c r="AG370" s="507"/>
      <c r="AI370" s="507"/>
      <c r="AK370" s="202"/>
    </row>
    <row r="371" spans="4:37" ht="12.75" customHeight="1" outlineLevel="1">
      <c r="D371" s="106" t="str">
        <f>'Line Items'!D1435</f>
        <v>[Rolling Stock - Vehicles Line 32] VUC</v>
      </c>
      <c r="E371" s="89"/>
      <c r="F371" s="107" t="str">
        <f t="shared" si="18"/>
        <v>£/ vehicle mile</v>
      </c>
      <c r="G371" s="173"/>
      <c r="H371" s="173"/>
      <c r="I371" s="214"/>
      <c r="J371" s="173"/>
      <c r="K371" s="173"/>
      <c r="L371" s="214"/>
      <c r="M371" s="173"/>
      <c r="N371" s="173"/>
      <c r="O371" s="173"/>
      <c r="P371" s="173"/>
      <c r="Q371" s="173"/>
      <c r="R371" s="173"/>
      <c r="S371" s="173"/>
      <c r="T371" s="173"/>
      <c r="U371" s="173"/>
      <c r="V371" s="173"/>
      <c r="W371" s="173"/>
      <c r="X371" s="173"/>
      <c r="Y371" s="173"/>
      <c r="Z371" s="173"/>
      <c r="AA371" s="173"/>
      <c r="AB371" s="173"/>
      <c r="AC371" s="174"/>
      <c r="AE371" s="507"/>
      <c r="AG371" s="507"/>
      <c r="AI371" s="507"/>
      <c r="AK371" s="202"/>
    </row>
    <row r="372" spans="4:37" ht="12.75" customHeight="1" outlineLevel="1">
      <c r="D372" s="106" t="str">
        <f>'Line Items'!D1436</f>
        <v>[Rolling Stock - Vehicles Line 33] VUC</v>
      </c>
      <c r="E372" s="89"/>
      <c r="F372" s="107" t="str">
        <f t="shared" si="18"/>
        <v>£/ vehicle mile</v>
      </c>
      <c r="G372" s="173"/>
      <c r="H372" s="173"/>
      <c r="I372" s="214"/>
      <c r="J372" s="173"/>
      <c r="K372" s="173"/>
      <c r="L372" s="214"/>
      <c r="M372" s="173"/>
      <c r="N372" s="173"/>
      <c r="O372" s="173"/>
      <c r="P372" s="173"/>
      <c r="Q372" s="173"/>
      <c r="R372" s="173"/>
      <c r="S372" s="173"/>
      <c r="T372" s="173"/>
      <c r="U372" s="173"/>
      <c r="V372" s="173"/>
      <c r="W372" s="173"/>
      <c r="X372" s="173"/>
      <c r="Y372" s="173"/>
      <c r="Z372" s="173"/>
      <c r="AA372" s="173"/>
      <c r="AB372" s="173"/>
      <c r="AC372" s="174"/>
      <c r="AE372" s="507"/>
      <c r="AG372" s="507"/>
      <c r="AI372" s="507"/>
      <c r="AK372" s="202"/>
    </row>
    <row r="373" spans="4:37" ht="12.75" customHeight="1" outlineLevel="1">
      <c r="D373" s="106" t="str">
        <f>'Line Items'!D1437</f>
        <v>[Rolling Stock - Vehicles Line 34] VUC</v>
      </c>
      <c r="E373" s="89"/>
      <c r="F373" s="107" t="str">
        <f t="shared" si="18"/>
        <v>£/ vehicle mile</v>
      </c>
      <c r="G373" s="173"/>
      <c r="H373" s="173"/>
      <c r="I373" s="214"/>
      <c r="J373" s="173"/>
      <c r="K373" s="173"/>
      <c r="L373" s="214"/>
      <c r="M373" s="173"/>
      <c r="N373" s="173"/>
      <c r="O373" s="173"/>
      <c r="P373" s="173"/>
      <c r="Q373" s="173"/>
      <c r="R373" s="173"/>
      <c r="S373" s="173"/>
      <c r="T373" s="173"/>
      <c r="U373" s="173"/>
      <c r="V373" s="173"/>
      <c r="W373" s="173"/>
      <c r="X373" s="173"/>
      <c r="Y373" s="173"/>
      <c r="Z373" s="173"/>
      <c r="AA373" s="173"/>
      <c r="AB373" s="173"/>
      <c r="AC373" s="174"/>
      <c r="AE373" s="507"/>
      <c r="AG373" s="507"/>
      <c r="AI373" s="507"/>
      <c r="AK373" s="202"/>
    </row>
    <row r="374" spans="4:37" ht="12.75" customHeight="1" outlineLevel="1">
      <c r="D374" s="106" t="str">
        <f>'Line Items'!D1438</f>
        <v>[Rolling Stock - Vehicles Line 35] VUC</v>
      </c>
      <c r="E374" s="89"/>
      <c r="F374" s="107" t="str">
        <f t="shared" si="18"/>
        <v>£/ vehicle mile</v>
      </c>
      <c r="G374" s="173"/>
      <c r="H374" s="173"/>
      <c r="I374" s="214"/>
      <c r="J374" s="173"/>
      <c r="K374" s="173"/>
      <c r="L374" s="214"/>
      <c r="M374" s="173"/>
      <c r="N374" s="173"/>
      <c r="O374" s="173"/>
      <c r="P374" s="173"/>
      <c r="Q374" s="173"/>
      <c r="R374" s="173"/>
      <c r="S374" s="173"/>
      <c r="T374" s="173"/>
      <c r="U374" s="173"/>
      <c r="V374" s="173"/>
      <c r="W374" s="173"/>
      <c r="X374" s="173"/>
      <c r="Y374" s="173"/>
      <c r="Z374" s="173"/>
      <c r="AA374" s="173"/>
      <c r="AB374" s="173"/>
      <c r="AC374" s="174"/>
      <c r="AE374" s="507"/>
      <c r="AG374" s="507"/>
      <c r="AI374" s="507"/>
      <c r="AK374" s="202"/>
    </row>
    <row r="375" spans="4:37" ht="12.75" customHeight="1" outlineLevel="1">
      <c r="D375" s="106" t="str">
        <f>'Line Items'!D1439</f>
        <v>[Rolling Stock - Vehicles Line 36] VUC</v>
      </c>
      <c r="E375" s="89"/>
      <c r="F375" s="107" t="str">
        <f t="shared" si="18"/>
        <v>£/ vehicle mile</v>
      </c>
      <c r="G375" s="173"/>
      <c r="H375" s="173"/>
      <c r="I375" s="214"/>
      <c r="J375" s="173"/>
      <c r="K375" s="173"/>
      <c r="L375" s="214"/>
      <c r="M375" s="173"/>
      <c r="N375" s="173"/>
      <c r="O375" s="173"/>
      <c r="P375" s="173"/>
      <c r="Q375" s="173"/>
      <c r="R375" s="173"/>
      <c r="S375" s="173"/>
      <c r="T375" s="173"/>
      <c r="U375" s="173"/>
      <c r="V375" s="173"/>
      <c r="W375" s="173"/>
      <c r="X375" s="173"/>
      <c r="Y375" s="173"/>
      <c r="Z375" s="173"/>
      <c r="AA375" s="173"/>
      <c r="AB375" s="173"/>
      <c r="AC375" s="174"/>
      <c r="AE375" s="507"/>
      <c r="AG375" s="507"/>
      <c r="AI375" s="507"/>
      <c r="AK375" s="202"/>
    </row>
    <row r="376" spans="4:37" ht="12.75" customHeight="1" outlineLevel="1">
      <c r="D376" s="106" t="str">
        <f>'Line Items'!D1440</f>
        <v>[Rolling Stock - Vehicles Line 37] VUC</v>
      </c>
      <c r="E376" s="89"/>
      <c r="F376" s="107" t="str">
        <f t="shared" si="18"/>
        <v>£/ vehicle mile</v>
      </c>
      <c r="G376" s="173"/>
      <c r="H376" s="173"/>
      <c r="I376" s="214"/>
      <c r="J376" s="173"/>
      <c r="K376" s="173"/>
      <c r="L376" s="214"/>
      <c r="M376" s="173"/>
      <c r="N376" s="173"/>
      <c r="O376" s="173"/>
      <c r="P376" s="173"/>
      <c r="Q376" s="173"/>
      <c r="R376" s="173"/>
      <c r="S376" s="173"/>
      <c r="T376" s="173"/>
      <c r="U376" s="173"/>
      <c r="V376" s="173"/>
      <c r="W376" s="173"/>
      <c r="X376" s="173"/>
      <c r="Y376" s="173"/>
      <c r="Z376" s="173"/>
      <c r="AA376" s="173"/>
      <c r="AB376" s="173"/>
      <c r="AC376" s="174"/>
      <c r="AE376" s="507"/>
      <c r="AG376" s="507"/>
      <c r="AI376" s="507"/>
      <c r="AK376" s="202"/>
    </row>
    <row r="377" spans="4:37" ht="12.75" customHeight="1" outlineLevel="1">
      <c r="D377" s="106" t="str">
        <f>'Line Items'!D1441</f>
        <v>[Rolling Stock - Vehicles Line 38] VUC</v>
      </c>
      <c r="E377" s="89"/>
      <c r="F377" s="107" t="str">
        <f t="shared" si="18"/>
        <v>£/ vehicle mile</v>
      </c>
      <c r="G377" s="173"/>
      <c r="H377" s="173"/>
      <c r="I377" s="214"/>
      <c r="J377" s="173"/>
      <c r="K377" s="173"/>
      <c r="L377" s="214"/>
      <c r="M377" s="173"/>
      <c r="N377" s="173"/>
      <c r="O377" s="173"/>
      <c r="P377" s="173"/>
      <c r="Q377" s="173"/>
      <c r="R377" s="173"/>
      <c r="S377" s="173"/>
      <c r="T377" s="173"/>
      <c r="U377" s="173"/>
      <c r="V377" s="173"/>
      <c r="W377" s="173"/>
      <c r="X377" s="173"/>
      <c r="Y377" s="173"/>
      <c r="Z377" s="173"/>
      <c r="AA377" s="173"/>
      <c r="AB377" s="173"/>
      <c r="AC377" s="174"/>
      <c r="AE377" s="507"/>
      <c r="AG377" s="507"/>
      <c r="AI377" s="507"/>
      <c r="AK377" s="202"/>
    </row>
    <row r="378" spans="4:37" ht="12.75" customHeight="1" outlineLevel="1">
      <c r="D378" s="106" t="str">
        <f>'Line Items'!D1442</f>
        <v>[Rolling Stock - Vehicles Line 39] VUC</v>
      </c>
      <c r="E378" s="89"/>
      <c r="F378" s="107" t="str">
        <f t="shared" si="18"/>
        <v>£/ vehicle mile</v>
      </c>
      <c r="G378" s="173"/>
      <c r="H378" s="173"/>
      <c r="I378" s="214"/>
      <c r="J378" s="173"/>
      <c r="K378" s="173"/>
      <c r="L378" s="214"/>
      <c r="M378" s="173"/>
      <c r="N378" s="173"/>
      <c r="O378" s="173"/>
      <c r="P378" s="173"/>
      <c r="Q378" s="173"/>
      <c r="R378" s="173"/>
      <c r="S378" s="173"/>
      <c r="T378" s="173"/>
      <c r="U378" s="173"/>
      <c r="V378" s="173"/>
      <c r="W378" s="173"/>
      <c r="X378" s="173"/>
      <c r="Y378" s="173"/>
      <c r="Z378" s="173"/>
      <c r="AA378" s="173"/>
      <c r="AB378" s="173"/>
      <c r="AC378" s="174"/>
      <c r="AE378" s="507"/>
      <c r="AG378" s="507"/>
      <c r="AI378" s="507"/>
      <c r="AK378" s="202"/>
    </row>
    <row r="379" spans="4:37" ht="12.75" customHeight="1" outlineLevel="1">
      <c r="D379" s="106" t="str">
        <f>'Line Items'!D1443</f>
        <v>[Rolling Stock - Vehicles Line 40] VUC</v>
      </c>
      <c r="E379" s="89"/>
      <c r="F379" s="107" t="str">
        <f t="shared" si="18"/>
        <v>£/ vehicle mile</v>
      </c>
      <c r="G379" s="173"/>
      <c r="H379" s="173"/>
      <c r="I379" s="214"/>
      <c r="J379" s="173"/>
      <c r="K379" s="173"/>
      <c r="L379" s="214"/>
      <c r="M379" s="173"/>
      <c r="N379" s="173"/>
      <c r="O379" s="173"/>
      <c r="P379" s="173"/>
      <c r="Q379" s="173"/>
      <c r="R379" s="173"/>
      <c r="S379" s="173"/>
      <c r="T379" s="173"/>
      <c r="U379" s="173"/>
      <c r="V379" s="173"/>
      <c r="W379" s="173"/>
      <c r="X379" s="173"/>
      <c r="Y379" s="173"/>
      <c r="Z379" s="173"/>
      <c r="AA379" s="173"/>
      <c r="AB379" s="173"/>
      <c r="AC379" s="174"/>
      <c r="AE379" s="507"/>
      <c r="AG379" s="507"/>
      <c r="AI379" s="507"/>
      <c r="AK379" s="202"/>
    </row>
    <row r="380" spans="4:37" ht="12.75" customHeight="1" outlineLevel="1">
      <c r="D380" s="106" t="str">
        <f>'Line Items'!D1444</f>
        <v>[Rolling Stock - Vehicles Line 41] VUC</v>
      </c>
      <c r="E380" s="89"/>
      <c r="F380" s="107" t="str">
        <f t="shared" si="18"/>
        <v>£/ vehicle mile</v>
      </c>
      <c r="G380" s="173"/>
      <c r="H380" s="173"/>
      <c r="I380" s="214"/>
      <c r="J380" s="173"/>
      <c r="K380" s="173"/>
      <c r="L380" s="214"/>
      <c r="M380" s="173"/>
      <c r="N380" s="173"/>
      <c r="O380" s="173"/>
      <c r="P380" s="173"/>
      <c r="Q380" s="173"/>
      <c r="R380" s="173"/>
      <c r="S380" s="173"/>
      <c r="T380" s="173"/>
      <c r="U380" s="173"/>
      <c r="V380" s="173"/>
      <c r="W380" s="173"/>
      <c r="X380" s="173"/>
      <c r="Y380" s="173"/>
      <c r="Z380" s="173"/>
      <c r="AA380" s="173"/>
      <c r="AB380" s="173"/>
      <c r="AC380" s="174"/>
      <c r="AE380" s="507"/>
      <c r="AG380" s="507"/>
      <c r="AI380" s="507"/>
      <c r="AK380" s="202"/>
    </row>
    <row r="381" spans="4:37" ht="12.75" customHeight="1" outlineLevel="1">
      <c r="D381" s="106" t="str">
        <f>'Line Items'!D1445</f>
        <v>[Rolling Stock - Vehicles Line 42] VUC</v>
      </c>
      <c r="E381" s="89"/>
      <c r="F381" s="107" t="str">
        <f t="shared" si="18"/>
        <v>£/ vehicle mile</v>
      </c>
      <c r="G381" s="173"/>
      <c r="H381" s="173"/>
      <c r="I381" s="214"/>
      <c r="J381" s="173"/>
      <c r="K381" s="173"/>
      <c r="L381" s="214"/>
      <c r="M381" s="173"/>
      <c r="N381" s="173"/>
      <c r="O381" s="173"/>
      <c r="P381" s="173"/>
      <c r="Q381" s="173"/>
      <c r="R381" s="173"/>
      <c r="S381" s="173"/>
      <c r="T381" s="173"/>
      <c r="U381" s="173"/>
      <c r="V381" s="173"/>
      <c r="W381" s="173"/>
      <c r="X381" s="173"/>
      <c r="Y381" s="173"/>
      <c r="Z381" s="173"/>
      <c r="AA381" s="173"/>
      <c r="AB381" s="173"/>
      <c r="AC381" s="174"/>
      <c r="AE381" s="507"/>
      <c r="AG381" s="507"/>
      <c r="AI381" s="507"/>
      <c r="AK381" s="202"/>
    </row>
    <row r="382" spans="4:37" ht="12.75" customHeight="1" outlineLevel="1">
      <c r="D382" s="106" t="str">
        <f>'Line Items'!D1446</f>
        <v>[Rolling Stock - Vehicles Line 43] VUC</v>
      </c>
      <c r="E382" s="89"/>
      <c r="F382" s="107" t="str">
        <f t="shared" si="18"/>
        <v>£/ vehicle mile</v>
      </c>
      <c r="G382" s="173"/>
      <c r="H382" s="173"/>
      <c r="I382" s="214"/>
      <c r="J382" s="173"/>
      <c r="K382" s="173"/>
      <c r="L382" s="214"/>
      <c r="M382" s="173"/>
      <c r="N382" s="173"/>
      <c r="O382" s="173"/>
      <c r="P382" s="173"/>
      <c r="Q382" s="173"/>
      <c r="R382" s="173"/>
      <c r="S382" s="173"/>
      <c r="T382" s="173"/>
      <c r="U382" s="173"/>
      <c r="V382" s="173"/>
      <c r="W382" s="173"/>
      <c r="X382" s="173"/>
      <c r="Y382" s="173"/>
      <c r="Z382" s="173"/>
      <c r="AA382" s="173"/>
      <c r="AB382" s="173"/>
      <c r="AC382" s="174"/>
      <c r="AE382" s="507"/>
      <c r="AG382" s="507"/>
      <c r="AI382" s="507"/>
      <c r="AK382" s="202"/>
    </row>
    <row r="383" spans="4:37" ht="12.75" customHeight="1" outlineLevel="1">
      <c r="D383" s="106" t="str">
        <f>'Line Items'!D1447</f>
        <v>[Rolling Stock - Vehicles Line 44] VUC</v>
      </c>
      <c r="E383" s="89"/>
      <c r="F383" s="107" t="str">
        <f t="shared" si="18"/>
        <v>£/ vehicle mile</v>
      </c>
      <c r="G383" s="173"/>
      <c r="H383" s="173"/>
      <c r="I383" s="214"/>
      <c r="J383" s="173"/>
      <c r="K383" s="173"/>
      <c r="L383" s="214"/>
      <c r="M383" s="173"/>
      <c r="N383" s="173"/>
      <c r="O383" s="173"/>
      <c r="P383" s="173"/>
      <c r="Q383" s="173"/>
      <c r="R383" s="173"/>
      <c r="S383" s="173"/>
      <c r="T383" s="173"/>
      <c r="U383" s="173"/>
      <c r="V383" s="173"/>
      <c r="W383" s="173"/>
      <c r="X383" s="173"/>
      <c r="Y383" s="173"/>
      <c r="Z383" s="173"/>
      <c r="AA383" s="173"/>
      <c r="AB383" s="173"/>
      <c r="AC383" s="174"/>
      <c r="AE383" s="507"/>
      <c r="AG383" s="507"/>
      <c r="AI383" s="507"/>
      <c r="AK383" s="202"/>
    </row>
    <row r="384" spans="4:37" ht="12.75" customHeight="1" outlineLevel="1">
      <c r="D384" s="106" t="str">
        <f>'Line Items'!D1448</f>
        <v>[Rolling Stock - Vehicles Line 45] VUC</v>
      </c>
      <c r="E384" s="89"/>
      <c r="F384" s="107" t="str">
        <f t="shared" si="18"/>
        <v>£/ vehicle mile</v>
      </c>
      <c r="G384" s="173"/>
      <c r="H384" s="173"/>
      <c r="I384" s="214"/>
      <c r="J384" s="173"/>
      <c r="K384" s="173"/>
      <c r="L384" s="214"/>
      <c r="M384" s="173"/>
      <c r="N384" s="173"/>
      <c r="O384" s="173"/>
      <c r="P384" s="173"/>
      <c r="Q384" s="173"/>
      <c r="R384" s="173"/>
      <c r="S384" s="173"/>
      <c r="T384" s="173"/>
      <c r="U384" s="173"/>
      <c r="V384" s="173"/>
      <c r="W384" s="173"/>
      <c r="X384" s="173"/>
      <c r="Y384" s="173"/>
      <c r="Z384" s="173"/>
      <c r="AA384" s="173"/>
      <c r="AB384" s="173"/>
      <c r="AC384" s="174"/>
      <c r="AE384" s="507"/>
      <c r="AG384" s="507"/>
      <c r="AI384" s="507"/>
      <c r="AK384" s="202"/>
    </row>
    <row r="385" spans="4:37" ht="12.75" customHeight="1" outlineLevel="1">
      <c r="D385" s="106" t="str">
        <f>'Line Items'!D1449</f>
        <v>[Rolling Stock - Vehicles Line 46] VUC</v>
      </c>
      <c r="E385" s="89"/>
      <c r="F385" s="107" t="str">
        <f t="shared" si="18"/>
        <v>£/ vehicle mile</v>
      </c>
      <c r="G385" s="173"/>
      <c r="H385" s="173"/>
      <c r="I385" s="214"/>
      <c r="J385" s="173"/>
      <c r="K385" s="173"/>
      <c r="L385" s="214"/>
      <c r="M385" s="173"/>
      <c r="N385" s="173"/>
      <c r="O385" s="173"/>
      <c r="P385" s="173"/>
      <c r="Q385" s="173"/>
      <c r="R385" s="173"/>
      <c r="S385" s="173"/>
      <c r="T385" s="173"/>
      <c r="U385" s="173"/>
      <c r="V385" s="173"/>
      <c r="W385" s="173"/>
      <c r="X385" s="173"/>
      <c r="Y385" s="173"/>
      <c r="Z385" s="173"/>
      <c r="AA385" s="173"/>
      <c r="AB385" s="173"/>
      <c r="AC385" s="174"/>
      <c r="AE385" s="507"/>
      <c r="AG385" s="507"/>
      <c r="AI385" s="507"/>
      <c r="AK385" s="202"/>
    </row>
    <row r="386" spans="4:37" ht="12.75" customHeight="1" outlineLevel="1">
      <c r="D386" s="106" t="str">
        <f>'Line Items'!D1450</f>
        <v>[Rolling Stock - Vehicles Line 47] VUC</v>
      </c>
      <c r="E386" s="89"/>
      <c r="F386" s="107" t="str">
        <f t="shared" si="18"/>
        <v>£/ vehicle mile</v>
      </c>
      <c r="G386" s="173"/>
      <c r="H386" s="173"/>
      <c r="I386" s="214"/>
      <c r="J386" s="173"/>
      <c r="K386" s="173"/>
      <c r="L386" s="214"/>
      <c r="M386" s="173"/>
      <c r="N386" s="173"/>
      <c r="O386" s="173"/>
      <c r="P386" s="173"/>
      <c r="Q386" s="173"/>
      <c r="R386" s="173"/>
      <c r="S386" s="173"/>
      <c r="T386" s="173"/>
      <c r="U386" s="173"/>
      <c r="V386" s="173"/>
      <c r="W386" s="173"/>
      <c r="X386" s="173"/>
      <c r="Y386" s="173"/>
      <c r="Z386" s="173"/>
      <c r="AA386" s="173"/>
      <c r="AB386" s="173"/>
      <c r="AC386" s="174"/>
      <c r="AE386" s="507"/>
      <c r="AG386" s="507"/>
      <c r="AI386" s="507"/>
      <c r="AK386" s="202"/>
    </row>
    <row r="387" spans="4:37" ht="12.75" customHeight="1" outlineLevel="1">
      <c r="D387" s="106" t="str">
        <f>'Line Items'!D1451</f>
        <v>[Rolling Stock - Vehicles Line 48] VUC</v>
      </c>
      <c r="E387" s="89"/>
      <c r="F387" s="107" t="str">
        <f t="shared" si="18"/>
        <v>£/ vehicle mile</v>
      </c>
      <c r="G387" s="173"/>
      <c r="H387" s="173"/>
      <c r="I387" s="214"/>
      <c r="J387" s="173"/>
      <c r="K387" s="173"/>
      <c r="L387" s="214"/>
      <c r="M387" s="173"/>
      <c r="N387" s="173"/>
      <c r="O387" s="173"/>
      <c r="P387" s="173"/>
      <c r="Q387" s="173"/>
      <c r="R387" s="173"/>
      <c r="S387" s="173"/>
      <c r="T387" s="173"/>
      <c r="U387" s="173"/>
      <c r="V387" s="173"/>
      <c r="W387" s="173"/>
      <c r="X387" s="173"/>
      <c r="Y387" s="173"/>
      <c r="Z387" s="173"/>
      <c r="AA387" s="173"/>
      <c r="AB387" s="173"/>
      <c r="AC387" s="174"/>
      <c r="AE387" s="507"/>
      <c r="AG387" s="507"/>
      <c r="AI387" s="507"/>
      <c r="AK387" s="202"/>
    </row>
    <row r="388" spans="4:37" ht="12.75" customHeight="1" outlineLevel="1">
      <c r="D388" s="106" t="str">
        <f>'Line Items'!D1452</f>
        <v>[Rolling Stock - Vehicles Line 49] VUC</v>
      </c>
      <c r="E388" s="89"/>
      <c r="F388" s="107" t="str">
        <f t="shared" si="18"/>
        <v>£/ vehicle mile</v>
      </c>
      <c r="G388" s="173"/>
      <c r="H388" s="173"/>
      <c r="I388" s="214"/>
      <c r="J388" s="173"/>
      <c r="K388" s="173"/>
      <c r="L388" s="214"/>
      <c r="M388" s="173"/>
      <c r="N388" s="173"/>
      <c r="O388" s="173"/>
      <c r="P388" s="173"/>
      <c r="Q388" s="173"/>
      <c r="R388" s="173"/>
      <c r="S388" s="173"/>
      <c r="T388" s="173"/>
      <c r="U388" s="173"/>
      <c r="V388" s="173"/>
      <c r="W388" s="173"/>
      <c r="X388" s="173"/>
      <c r="Y388" s="173"/>
      <c r="Z388" s="173"/>
      <c r="AA388" s="173"/>
      <c r="AB388" s="173"/>
      <c r="AC388" s="174"/>
      <c r="AE388" s="507"/>
      <c r="AG388" s="507"/>
      <c r="AI388" s="507"/>
      <c r="AK388" s="202"/>
    </row>
    <row r="389" spans="4:37" ht="12.75" customHeight="1" outlineLevel="1">
      <c r="D389" s="106" t="str">
        <f>'Line Items'!D1453</f>
        <v>[Rolling Stock - Vehicles Line 50] VUC</v>
      </c>
      <c r="E389" s="89"/>
      <c r="F389" s="107" t="str">
        <f t="shared" si="18"/>
        <v>£/ vehicle mile</v>
      </c>
      <c r="G389" s="173"/>
      <c r="H389" s="173"/>
      <c r="I389" s="214"/>
      <c r="J389" s="173"/>
      <c r="K389" s="173"/>
      <c r="L389" s="214"/>
      <c r="M389" s="173"/>
      <c r="N389" s="173"/>
      <c r="O389" s="173"/>
      <c r="P389" s="173"/>
      <c r="Q389" s="173"/>
      <c r="R389" s="173"/>
      <c r="S389" s="173"/>
      <c r="T389" s="173"/>
      <c r="U389" s="173"/>
      <c r="V389" s="173"/>
      <c r="W389" s="173"/>
      <c r="X389" s="173"/>
      <c r="Y389" s="173"/>
      <c r="Z389" s="173"/>
      <c r="AA389" s="173"/>
      <c r="AB389" s="173"/>
      <c r="AC389" s="174"/>
      <c r="AE389" s="507"/>
      <c r="AG389" s="507"/>
      <c r="AI389" s="507"/>
      <c r="AK389" s="202"/>
    </row>
    <row r="390" spans="4:37" ht="12.75" customHeight="1" outlineLevel="1">
      <c r="D390" s="106" t="str">
        <f>'Line Items'!D1454</f>
        <v>[Rolling Stock - Vehicles Line 51] VUC</v>
      </c>
      <c r="E390" s="89"/>
      <c r="F390" s="107" t="str">
        <f t="shared" si="18"/>
        <v>£/ vehicle mile</v>
      </c>
      <c r="G390" s="173"/>
      <c r="H390" s="173"/>
      <c r="I390" s="214"/>
      <c r="J390" s="173"/>
      <c r="K390" s="173"/>
      <c r="L390" s="214"/>
      <c r="M390" s="173"/>
      <c r="N390" s="173"/>
      <c r="O390" s="173"/>
      <c r="P390" s="173"/>
      <c r="Q390" s="173"/>
      <c r="R390" s="173"/>
      <c r="S390" s="173"/>
      <c r="T390" s="173"/>
      <c r="U390" s="173"/>
      <c r="V390" s="173"/>
      <c r="W390" s="173"/>
      <c r="X390" s="173"/>
      <c r="Y390" s="173"/>
      <c r="Z390" s="173"/>
      <c r="AA390" s="173"/>
      <c r="AB390" s="173"/>
      <c r="AC390" s="174"/>
      <c r="AE390" s="507"/>
      <c r="AG390" s="507"/>
      <c r="AI390" s="507"/>
      <c r="AK390" s="202"/>
    </row>
    <row r="391" spans="4:37" ht="12.75" customHeight="1" outlineLevel="1">
      <c r="D391" s="106" t="str">
        <f>'Line Items'!D1455</f>
        <v>[Rolling Stock - Vehicles Line 52] VUC</v>
      </c>
      <c r="E391" s="89"/>
      <c r="F391" s="107" t="str">
        <f t="shared" si="18"/>
        <v>£/ vehicle mile</v>
      </c>
      <c r="G391" s="173"/>
      <c r="H391" s="173"/>
      <c r="I391" s="214"/>
      <c r="J391" s="173"/>
      <c r="K391" s="173"/>
      <c r="L391" s="214"/>
      <c r="M391" s="173"/>
      <c r="N391" s="173"/>
      <c r="O391" s="173"/>
      <c r="P391" s="173"/>
      <c r="Q391" s="173"/>
      <c r="R391" s="173"/>
      <c r="S391" s="173"/>
      <c r="T391" s="173"/>
      <c r="U391" s="173"/>
      <c r="V391" s="173"/>
      <c r="W391" s="173"/>
      <c r="X391" s="173"/>
      <c r="Y391" s="173"/>
      <c r="Z391" s="173"/>
      <c r="AA391" s="173"/>
      <c r="AB391" s="173"/>
      <c r="AC391" s="174"/>
      <c r="AE391" s="507"/>
      <c r="AG391" s="507"/>
      <c r="AI391" s="507"/>
      <c r="AK391" s="202"/>
    </row>
    <row r="392" spans="4:37" ht="12.75" customHeight="1" outlineLevel="1">
      <c r="D392" s="106" t="str">
        <f>'Line Items'!D1456</f>
        <v>[Rolling Stock - Vehicles Line 53] VUC</v>
      </c>
      <c r="E392" s="89"/>
      <c r="F392" s="107" t="str">
        <f t="shared" si="18"/>
        <v>£/ vehicle mile</v>
      </c>
      <c r="G392" s="173"/>
      <c r="H392" s="173"/>
      <c r="I392" s="214"/>
      <c r="J392" s="173"/>
      <c r="K392" s="173"/>
      <c r="L392" s="214"/>
      <c r="M392" s="173"/>
      <c r="N392" s="173"/>
      <c r="O392" s="173"/>
      <c r="P392" s="173"/>
      <c r="Q392" s="173"/>
      <c r="R392" s="173"/>
      <c r="S392" s="173"/>
      <c r="T392" s="173"/>
      <c r="U392" s="173"/>
      <c r="V392" s="173"/>
      <c r="W392" s="173"/>
      <c r="X392" s="173"/>
      <c r="Y392" s="173"/>
      <c r="Z392" s="173"/>
      <c r="AA392" s="173"/>
      <c r="AB392" s="173"/>
      <c r="AC392" s="174"/>
      <c r="AE392" s="507"/>
      <c r="AG392" s="507"/>
      <c r="AI392" s="507"/>
      <c r="AK392" s="202"/>
    </row>
    <row r="393" spans="4:37" ht="12.75" customHeight="1" outlineLevel="1">
      <c r="D393" s="106" t="str">
        <f>'Line Items'!D1457</f>
        <v>[Rolling Stock - Vehicles Line 54] VUC</v>
      </c>
      <c r="E393" s="89"/>
      <c r="F393" s="107" t="str">
        <f t="shared" si="18"/>
        <v>£/ vehicle mile</v>
      </c>
      <c r="G393" s="173"/>
      <c r="H393" s="173"/>
      <c r="I393" s="214"/>
      <c r="J393" s="173"/>
      <c r="K393" s="173"/>
      <c r="L393" s="214"/>
      <c r="M393" s="173"/>
      <c r="N393" s="173"/>
      <c r="O393" s="173"/>
      <c r="P393" s="173"/>
      <c r="Q393" s="173"/>
      <c r="R393" s="173"/>
      <c r="S393" s="173"/>
      <c r="T393" s="173"/>
      <c r="U393" s="173"/>
      <c r="V393" s="173"/>
      <c r="W393" s="173"/>
      <c r="X393" s="173"/>
      <c r="Y393" s="173"/>
      <c r="Z393" s="173"/>
      <c r="AA393" s="173"/>
      <c r="AB393" s="173"/>
      <c r="AC393" s="174"/>
      <c r="AE393" s="507"/>
      <c r="AG393" s="507"/>
      <c r="AI393" s="507"/>
      <c r="AK393" s="202"/>
    </row>
    <row r="394" spans="4:37" ht="12.75" customHeight="1" outlineLevel="1">
      <c r="D394" s="106" t="str">
        <f>'Line Items'!D1458</f>
        <v>[Rolling Stock - Vehicles Line 55] VUC</v>
      </c>
      <c r="E394" s="89"/>
      <c r="F394" s="107" t="str">
        <f t="shared" si="18"/>
        <v>£/ vehicle mile</v>
      </c>
      <c r="G394" s="173"/>
      <c r="H394" s="173"/>
      <c r="I394" s="214"/>
      <c r="J394" s="173"/>
      <c r="K394" s="173"/>
      <c r="L394" s="214"/>
      <c r="M394" s="173"/>
      <c r="N394" s="173"/>
      <c r="O394" s="173"/>
      <c r="P394" s="173"/>
      <c r="Q394" s="173"/>
      <c r="R394" s="173"/>
      <c r="S394" s="173"/>
      <c r="T394" s="173"/>
      <c r="U394" s="173"/>
      <c r="V394" s="173"/>
      <c r="W394" s="173"/>
      <c r="X394" s="173"/>
      <c r="Y394" s="173"/>
      <c r="Z394" s="173"/>
      <c r="AA394" s="173"/>
      <c r="AB394" s="173"/>
      <c r="AC394" s="174"/>
      <c r="AE394" s="507"/>
      <c r="AG394" s="507"/>
      <c r="AI394" s="507"/>
      <c r="AK394" s="202"/>
    </row>
    <row r="395" spans="4:37" ht="12.75" customHeight="1" outlineLevel="1">
      <c r="D395" s="106" t="str">
        <f>'Line Items'!D1459</f>
        <v>[Rolling Stock - Vehicles Line 56] VUC</v>
      </c>
      <c r="E395" s="89"/>
      <c r="F395" s="107" t="str">
        <f t="shared" si="18"/>
        <v>£/ vehicle mile</v>
      </c>
      <c r="G395" s="173"/>
      <c r="H395" s="173"/>
      <c r="I395" s="214"/>
      <c r="J395" s="173"/>
      <c r="K395" s="173"/>
      <c r="L395" s="214"/>
      <c r="M395" s="173"/>
      <c r="N395" s="173"/>
      <c r="O395" s="173"/>
      <c r="P395" s="173"/>
      <c r="Q395" s="173"/>
      <c r="R395" s="173"/>
      <c r="S395" s="173"/>
      <c r="T395" s="173"/>
      <c r="U395" s="173"/>
      <c r="V395" s="173"/>
      <c r="W395" s="173"/>
      <c r="X395" s="173"/>
      <c r="Y395" s="173"/>
      <c r="Z395" s="173"/>
      <c r="AA395" s="173"/>
      <c r="AB395" s="173"/>
      <c r="AC395" s="174"/>
      <c r="AE395" s="507"/>
      <c r="AG395" s="507"/>
      <c r="AI395" s="507"/>
      <c r="AK395" s="202"/>
    </row>
    <row r="396" spans="4:37" ht="12.75" customHeight="1" outlineLevel="1">
      <c r="D396" s="106" t="str">
        <f>'Line Items'!D1460</f>
        <v>[Rolling Stock - Vehicles Line 57] VUC</v>
      </c>
      <c r="E396" s="89"/>
      <c r="F396" s="107" t="str">
        <f t="shared" si="18"/>
        <v>£/ vehicle mile</v>
      </c>
      <c r="G396" s="173"/>
      <c r="H396" s="173"/>
      <c r="I396" s="214"/>
      <c r="J396" s="173"/>
      <c r="K396" s="173"/>
      <c r="L396" s="214"/>
      <c r="M396" s="173"/>
      <c r="N396" s="173"/>
      <c r="O396" s="173"/>
      <c r="P396" s="173"/>
      <c r="Q396" s="173"/>
      <c r="R396" s="173"/>
      <c r="S396" s="173"/>
      <c r="T396" s="173"/>
      <c r="U396" s="173"/>
      <c r="V396" s="173"/>
      <c r="W396" s="173"/>
      <c r="X396" s="173"/>
      <c r="Y396" s="173"/>
      <c r="Z396" s="173"/>
      <c r="AA396" s="173"/>
      <c r="AB396" s="173"/>
      <c r="AC396" s="174"/>
      <c r="AE396" s="507"/>
      <c r="AG396" s="507"/>
      <c r="AI396" s="507"/>
      <c r="AK396" s="202"/>
    </row>
    <row r="397" spans="4:37" ht="12.75" customHeight="1" outlineLevel="1">
      <c r="D397" s="106" t="str">
        <f>'Line Items'!D1461</f>
        <v>[Rolling Stock - Vehicles Line 58] VUC</v>
      </c>
      <c r="E397" s="89"/>
      <c r="F397" s="107" t="str">
        <f t="shared" si="18"/>
        <v>£/ vehicle mile</v>
      </c>
      <c r="G397" s="173"/>
      <c r="H397" s="173"/>
      <c r="I397" s="214"/>
      <c r="J397" s="173"/>
      <c r="K397" s="173"/>
      <c r="L397" s="214"/>
      <c r="M397" s="173"/>
      <c r="N397" s="173"/>
      <c r="O397" s="173"/>
      <c r="P397" s="173"/>
      <c r="Q397" s="173"/>
      <c r="R397" s="173"/>
      <c r="S397" s="173"/>
      <c r="T397" s="173"/>
      <c r="U397" s="173"/>
      <c r="V397" s="173"/>
      <c r="W397" s="173"/>
      <c r="X397" s="173"/>
      <c r="Y397" s="173"/>
      <c r="Z397" s="173"/>
      <c r="AA397" s="173"/>
      <c r="AB397" s="173"/>
      <c r="AC397" s="174"/>
      <c r="AE397" s="507"/>
      <c r="AG397" s="507"/>
      <c r="AI397" s="507"/>
      <c r="AK397" s="202"/>
    </row>
    <row r="398" spans="4:37" ht="12.75" customHeight="1" outlineLevel="1">
      <c r="D398" s="106" t="str">
        <f>'Line Items'!D1462</f>
        <v>[Rolling Stock - Vehicles Line 59] VUC</v>
      </c>
      <c r="E398" s="89"/>
      <c r="F398" s="107" t="str">
        <f t="shared" si="18"/>
        <v>£/ vehicle mile</v>
      </c>
      <c r="G398" s="173"/>
      <c r="H398" s="173"/>
      <c r="I398" s="214"/>
      <c r="J398" s="173"/>
      <c r="K398" s="173"/>
      <c r="L398" s="214"/>
      <c r="M398" s="173"/>
      <c r="N398" s="173"/>
      <c r="O398" s="173"/>
      <c r="P398" s="173"/>
      <c r="Q398" s="173"/>
      <c r="R398" s="173"/>
      <c r="S398" s="173"/>
      <c r="T398" s="173"/>
      <c r="U398" s="173"/>
      <c r="V398" s="173"/>
      <c r="W398" s="173"/>
      <c r="X398" s="173"/>
      <c r="Y398" s="173"/>
      <c r="Z398" s="173"/>
      <c r="AA398" s="173"/>
      <c r="AB398" s="173"/>
      <c r="AC398" s="174"/>
      <c r="AE398" s="507"/>
      <c r="AG398" s="507"/>
      <c r="AI398" s="507"/>
      <c r="AK398" s="202"/>
    </row>
    <row r="399" spans="4:37" ht="12.75" customHeight="1" outlineLevel="1">
      <c r="D399" s="117" t="str">
        <f>'Line Items'!D1463</f>
        <v>[Rolling Stock - Vehicles Line 60] VUC</v>
      </c>
      <c r="E399" s="175"/>
      <c r="F399" s="118" t="str">
        <f t="shared" si="18"/>
        <v>£/ vehicle mile</v>
      </c>
      <c r="G399" s="176"/>
      <c r="H399" s="176"/>
      <c r="I399" s="176"/>
      <c r="J399" s="176"/>
      <c r="K399" s="176"/>
      <c r="L399" s="230"/>
      <c r="M399" s="176"/>
      <c r="N399" s="176"/>
      <c r="O399" s="176"/>
      <c r="P399" s="176"/>
      <c r="Q399" s="176"/>
      <c r="R399" s="176"/>
      <c r="S399" s="176"/>
      <c r="T399" s="176"/>
      <c r="U399" s="176"/>
      <c r="V399" s="176"/>
      <c r="W399" s="176"/>
      <c r="X399" s="176"/>
      <c r="Y399" s="176"/>
      <c r="Z399" s="176"/>
      <c r="AA399" s="176"/>
      <c r="AB399" s="176"/>
      <c r="AC399" s="177"/>
      <c r="AE399" s="508"/>
      <c r="AG399" s="508"/>
      <c r="AI399" s="508"/>
      <c r="AK399" s="433"/>
    </row>
    <row r="400" spans="4:37" customFormat="1" ht="12.75" customHeight="1" outlineLevel="1"/>
    <row r="401" spans="3:37" ht="12.75" customHeight="1" outlineLevel="1">
      <c r="C401" s="228" t="s">
        <v>1060</v>
      </c>
      <c r="G401" s="90"/>
      <c r="H401" s="90"/>
      <c r="I401" s="90"/>
      <c r="J401" s="90"/>
      <c r="K401" s="90"/>
      <c r="L401" s="90"/>
      <c r="M401" s="90"/>
      <c r="N401" s="90"/>
      <c r="O401" s="90"/>
      <c r="P401" s="90"/>
      <c r="Q401" s="90"/>
      <c r="R401" s="90"/>
      <c r="S401" s="90"/>
      <c r="T401" s="90"/>
      <c r="U401" s="90"/>
      <c r="V401" s="90"/>
      <c r="W401" s="90"/>
      <c r="X401" s="90"/>
      <c r="Y401" s="90"/>
      <c r="Z401" s="90"/>
      <c r="AA401" s="90"/>
      <c r="AB401" s="90"/>
      <c r="AC401" s="90"/>
      <c r="AE401" s="90"/>
      <c r="AG401" s="90"/>
      <c r="AI401" s="90"/>
    </row>
    <row r="402" spans="3:37" ht="12.75" customHeight="1" outlineLevel="1">
      <c r="D402" s="100" t="str">
        <f>D340</f>
        <v>ME202 - DMU - Class 150/1 Angel VUC</v>
      </c>
      <c r="E402" s="85"/>
      <c r="F402" s="421" t="s">
        <v>102</v>
      </c>
      <c r="G402" s="86">
        <f>G340*'RS Charges'!G863</f>
        <v>0</v>
      </c>
      <c r="H402" s="86">
        <f>H340*'RS Charges'!H863</f>
        <v>0</v>
      </c>
      <c r="I402" s="86">
        <f>I340*'RS Charges'!I863</f>
        <v>0</v>
      </c>
      <c r="J402" s="86">
        <f>J340*'RS Charges'!J863</f>
        <v>0</v>
      </c>
      <c r="K402" s="86">
        <f>K340*'RS Charges'!K863</f>
        <v>0</v>
      </c>
      <c r="L402" s="86">
        <f>L340*'RS Charges'!L863</f>
        <v>0</v>
      </c>
      <c r="M402" s="86">
        <f>M340*'RS Charges'!M863</f>
        <v>0</v>
      </c>
      <c r="N402" s="86">
        <f>N340*'RS Charges'!N863</f>
        <v>0</v>
      </c>
      <c r="O402" s="86">
        <f>O340*'RS Charges'!O863</f>
        <v>0</v>
      </c>
      <c r="P402" s="86">
        <f>P340*'RS Charges'!P863</f>
        <v>0</v>
      </c>
      <c r="Q402" s="86">
        <f>Q340*'RS Charges'!Q863</f>
        <v>0</v>
      </c>
      <c r="R402" s="86">
        <f>R340*'RS Charges'!R863</f>
        <v>0</v>
      </c>
      <c r="S402" s="86">
        <f>S340*'RS Charges'!S863</f>
        <v>0</v>
      </c>
      <c r="T402" s="86">
        <f>T340*'RS Charges'!T863</f>
        <v>0</v>
      </c>
      <c r="U402" s="86">
        <f>U340*'RS Charges'!U863</f>
        <v>0</v>
      </c>
      <c r="V402" s="86">
        <f>V340*'RS Charges'!V863</f>
        <v>0</v>
      </c>
      <c r="W402" s="86">
        <f>W340*'RS Charges'!W863</f>
        <v>0</v>
      </c>
      <c r="X402" s="86">
        <f>X340*'RS Charges'!X863</f>
        <v>0</v>
      </c>
      <c r="Y402" s="86">
        <f>Y340*'RS Charges'!Y863</f>
        <v>0</v>
      </c>
      <c r="Z402" s="86">
        <f>Z340*'RS Charges'!Z863</f>
        <v>0</v>
      </c>
      <c r="AA402" s="86">
        <f>AA340*'RS Charges'!AA863</f>
        <v>0</v>
      </c>
      <c r="AB402" s="86">
        <f>AB340*'RS Charges'!AB863</f>
        <v>0</v>
      </c>
      <c r="AC402" s="87">
        <f>AC340*'RS Charges'!AC863</f>
        <v>0</v>
      </c>
      <c r="AE402" s="475">
        <f>AE340*'RS Charges'!AE863</f>
        <v>0</v>
      </c>
      <c r="AG402" s="475">
        <f>AG340*'RS Charges'!AG863</f>
        <v>0</v>
      </c>
      <c r="AI402" s="475">
        <f>AI340*'RS Charges'!AI863</f>
        <v>0</v>
      </c>
      <c r="AK402" s="201"/>
    </row>
    <row r="403" spans="3:37" ht="12.75" customHeight="1" outlineLevel="1">
      <c r="D403" s="106" t="str">
        <f t="shared" ref="D403:D461" si="19">D341</f>
        <v>ME203 - DMU - Class 153/1 Porterbrook VUC</v>
      </c>
      <c r="E403" s="89"/>
      <c r="F403" s="107" t="str">
        <f>F402</f>
        <v>£000</v>
      </c>
      <c r="G403" s="90">
        <f>G341*'RS Charges'!G864</f>
        <v>0</v>
      </c>
      <c r="H403" s="90">
        <f>H341*'RS Charges'!H864</f>
        <v>0</v>
      </c>
      <c r="I403" s="90">
        <f>I341*'RS Charges'!I864</f>
        <v>0</v>
      </c>
      <c r="J403" s="90">
        <f>J341*'RS Charges'!J864</f>
        <v>0</v>
      </c>
      <c r="K403" s="90">
        <f>K341*'RS Charges'!K864</f>
        <v>0</v>
      </c>
      <c r="L403" s="90">
        <f>L341*'RS Charges'!L864</f>
        <v>0</v>
      </c>
      <c r="M403" s="90">
        <f>M341*'RS Charges'!M864</f>
        <v>0</v>
      </c>
      <c r="N403" s="90">
        <f>N341*'RS Charges'!N864</f>
        <v>0</v>
      </c>
      <c r="O403" s="90">
        <f>O341*'RS Charges'!O864</f>
        <v>0</v>
      </c>
      <c r="P403" s="90">
        <f>P341*'RS Charges'!P864</f>
        <v>0</v>
      </c>
      <c r="Q403" s="90">
        <f>Q341*'RS Charges'!Q864</f>
        <v>0</v>
      </c>
      <c r="R403" s="90">
        <f>R341*'RS Charges'!R864</f>
        <v>0</v>
      </c>
      <c r="S403" s="90">
        <f>S341*'RS Charges'!S864</f>
        <v>0</v>
      </c>
      <c r="T403" s="90">
        <f>T341*'RS Charges'!T864</f>
        <v>0</v>
      </c>
      <c r="U403" s="90">
        <f>U341*'RS Charges'!U864</f>
        <v>0</v>
      </c>
      <c r="V403" s="90">
        <f>V341*'RS Charges'!V864</f>
        <v>0</v>
      </c>
      <c r="W403" s="90">
        <f>W341*'RS Charges'!W864</f>
        <v>0</v>
      </c>
      <c r="X403" s="90">
        <f>X341*'RS Charges'!X864</f>
        <v>0</v>
      </c>
      <c r="Y403" s="90">
        <f>Y341*'RS Charges'!Y864</f>
        <v>0</v>
      </c>
      <c r="Z403" s="90">
        <f>Z341*'RS Charges'!Z864</f>
        <v>0</v>
      </c>
      <c r="AA403" s="90">
        <f>AA341*'RS Charges'!AA864</f>
        <v>0</v>
      </c>
      <c r="AB403" s="90">
        <f>AB341*'RS Charges'!AB864</f>
        <v>0</v>
      </c>
      <c r="AC403" s="91">
        <f>AC341*'RS Charges'!AC864</f>
        <v>0</v>
      </c>
      <c r="AE403" s="476">
        <f>AE341*'RS Charges'!AE864</f>
        <v>0</v>
      </c>
      <c r="AG403" s="476">
        <f>AG341*'RS Charges'!AG864</f>
        <v>0</v>
      </c>
      <c r="AI403" s="476">
        <f>AI341*'RS Charges'!AI864</f>
        <v>0</v>
      </c>
      <c r="AK403" s="202"/>
    </row>
    <row r="404" spans="3:37" ht="12.75" customHeight="1" outlineLevel="1">
      <c r="D404" s="106" t="str">
        <f t="shared" si="19"/>
        <v>ME206 - DMU - Class 170/5 Porterbrook VUC</v>
      </c>
      <c r="E404" s="89"/>
      <c r="F404" s="107" t="str">
        <f t="shared" ref="F404:F461" si="20">F403</f>
        <v>£000</v>
      </c>
      <c r="G404" s="90">
        <f>G342*'RS Charges'!G865</f>
        <v>0</v>
      </c>
      <c r="H404" s="90">
        <f>H342*'RS Charges'!H865</f>
        <v>0</v>
      </c>
      <c r="I404" s="90">
        <f>I342*'RS Charges'!I865</f>
        <v>0</v>
      </c>
      <c r="J404" s="90">
        <f>J342*'RS Charges'!J865</f>
        <v>0</v>
      </c>
      <c r="K404" s="90">
        <f>K342*'RS Charges'!K865</f>
        <v>0</v>
      </c>
      <c r="L404" s="90">
        <f>L342*'RS Charges'!L865</f>
        <v>0</v>
      </c>
      <c r="M404" s="90">
        <f>M342*'RS Charges'!M865</f>
        <v>0</v>
      </c>
      <c r="N404" s="90">
        <f>N342*'RS Charges'!N865</f>
        <v>0</v>
      </c>
      <c r="O404" s="90">
        <f>O342*'RS Charges'!O865</f>
        <v>0</v>
      </c>
      <c r="P404" s="90">
        <f>P342*'RS Charges'!P865</f>
        <v>0</v>
      </c>
      <c r="Q404" s="90">
        <f>Q342*'RS Charges'!Q865</f>
        <v>0</v>
      </c>
      <c r="R404" s="90">
        <f>R342*'RS Charges'!R865</f>
        <v>0</v>
      </c>
      <c r="S404" s="90">
        <f>S342*'RS Charges'!S865</f>
        <v>0</v>
      </c>
      <c r="T404" s="90">
        <f>T342*'RS Charges'!T865</f>
        <v>0</v>
      </c>
      <c r="U404" s="90">
        <f>U342*'RS Charges'!U865</f>
        <v>0</v>
      </c>
      <c r="V404" s="90">
        <f>V342*'RS Charges'!V865</f>
        <v>0</v>
      </c>
      <c r="W404" s="90">
        <f>W342*'RS Charges'!W865</f>
        <v>0</v>
      </c>
      <c r="X404" s="90">
        <f>X342*'RS Charges'!X865</f>
        <v>0</v>
      </c>
      <c r="Y404" s="90">
        <f>Y342*'RS Charges'!Y865</f>
        <v>0</v>
      </c>
      <c r="Z404" s="90">
        <f>Z342*'RS Charges'!Z865</f>
        <v>0</v>
      </c>
      <c r="AA404" s="90">
        <f>AA342*'RS Charges'!AA865</f>
        <v>0</v>
      </c>
      <c r="AB404" s="90">
        <f>AB342*'RS Charges'!AB865</f>
        <v>0</v>
      </c>
      <c r="AC404" s="91">
        <f>AC342*'RS Charges'!AC865</f>
        <v>0</v>
      </c>
      <c r="AE404" s="476">
        <f>AE342*'RS Charges'!AE865</f>
        <v>0</v>
      </c>
      <c r="AG404" s="476">
        <f>AG342*'RS Charges'!AG865</f>
        <v>0</v>
      </c>
      <c r="AI404" s="476">
        <f>AI342*'RS Charges'!AI865</f>
        <v>0</v>
      </c>
      <c r="AK404" s="202"/>
    </row>
    <row r="405" spans="3:37" ht="12.75" customHeight="1" outlineLevel="1">
      <c r="D405" s="106" t="str">
        <f t="shared" si="19"/>
        <v>ME207 - DMU - Class 170/6 Porterbrook VUC</v>
      </c>
      <c r="E405" s="89"/>
      <c r="F405" s="107" t="str">
        <f t="shared" si="20"/>
        <v>£000</v>
      </c>
      <c r="G405" s="90">
        <f>G343*'RS Charges'!G866</f>
        <v>0</v>
      </c>
      <c r="H405" s="90">
        <f>H343*'RS Charges'!H866</f>
        <v>0</v>
      </c>
      <c r="I405" s="90">
        <f>I343*'RS Charges'!I866</f>
        <v>0</v>
      </c>
      <c r="J405" s="90">
        <f>J343*'RS Charges'!J866</f>
        <v>0</v>
      </c>
      <c r="K405" s="90">
        <f>K343*'RS Charges'!K866</f>
        <v>0</v>
      </c>
      <c r="L405" s="90">
        <f>L343*'RS Charges'!L866</f>
        <v>0</v>
      </c>
      <c r="M405" s="90">
        <f>M343*'RS Charges'!M866</f>
        <v>0</v>
      </c>
      <c r="N405" s="90">
        <f>N343*'RS Charges'!N866</f>
        <v>0</v>
      </c>
      <c r="O405" s="90">
        <f>O343*'RS Charges'!O866</f>
        <v>0</v>
      </c>
      <c r="P405" s="90">
        <f>P343*'RS Charges'!P866</f>
        <v>0</v>
      </c>
      <c r="Q405" s="90">
        <f>Q343*'RS Charges'!Q866</f>
        <v>0</v>
      </c>
      <c r="R405" s="90">
        <f>R343*'RS Charges'!R866</f>
        <v>0</v>
      </c>
      <c r="S405" s="90">
        <f>S343*'RS Charges'!S866</f>
        <v>0</v>
      </c>
      <c r="T405" s="90">
        <f>T343*'RS Charges'!T866</f>
        <v>0</v>
      </c>
      <c r="U405" s="90">
        <f>U343*'RS Charges'!U866</f>
        <v>0</v>
      </c>
      <c r="V405" s="90">
        <f>V343*'RS Charges'!V866</f>
        <v>0</v>
      </c>
      <c r="W405" s="90">
        <f>W343*'RS Charges'!W866</f>
        <v>0</v>
      </c>
      <c r="X405" s="90">
        <f>X343*'RS Charges'!X866</f>
        <v>0</v>
      </c>
      <c r="Y405" s="90">
        <f>Y343*'RS Charges'!Y866</f>
        <v>0</v>
      </c>
      <c r="Z405" s="90">
        <f>Z343*'RS Charges'!Z866</f>
        <v>0</v>
      </c>
      <c r="AA405" s="90">
        <f>AA343*'RS Charges'!AA866</f>
        <v>0</v>
      </c>
      <c r="AB405" s="90">
        <f>AB343*'RS Charges'!AB866</f>
        <v>0</v>
      </c>
      <c r="AC405" s="91">
        <f>AC343*'RS Charges'!AC866</f>
        <v>0</v>
      </c>
      <c r="AE405" s="476">
        <f>AE343*'RS Charges'!AE866</f>
        <v>0</v>
      </c>
      <c r="AG405" s="476">
        <f>AG343*'RS Charges'!AG866</f>
        <v>0</v>
      </c>
      <c r="AI405" s="476">
        <f>AI343*'RS Charges'!AI866</f>
        <v>0</v>
      </c>
      <c r="AK405" s="202"/>
    </row>
    <row r="406" spans="3:37" ht="12.75" customHeight="1" outlineLevel="1">
      <c r="D406" s="106" t="str">
        <f t="shared" si="19"/>
        <v>ME208 - DMU - Class 172/2 Porterbrook VUC</v>
      </c>
      <c r="E406" s="89"/>
      <c r="F406" s="107" t="str">
        <f t="shared" si="20"/>
        <v>£000</v>
      </c>
      <c r="G406" s="90">
        <f>G344*'RS Charges'!G867</f>
        <v>0</v>
      </c>
      <c r="H406" s="90">
        <f>H344*'RS Charges'!H867</f>
        <v>0</v>
      </c>
      <c r="I406" s="90">
        <f>I344*'RS Charges'!I867</f>
        <v>0</v>
      </c>
      <c r="J406" s="90">
        <f>J344*'RS Charges'!J867</f>
        <v>0</v>
      </c>
      <c r="K406" s="90">
        <f>K344*'RS Charges'!K867</f>
        <v>0</v>
      </c>
      <c r="L406" s="90">
        <f>L344*'RS Charges'!L867</f>
        <v>0</v>
      </c>
      <c r="M406" s="90">
        <f>M344*'RS Charges'!M867</f>
        <v>0</v>
      </c>
      <c r="N406" s="90">
        <f>N344*'RS Charges'!N867</f>
        <v>0</v>
      </c>
      <c r="O406" s="90">
        <f>O344*'RS Charges'!O867</f>
        <v>0</v>
      </c>
      <c r="P406" s="90">
        <f>P344*'RS Charges'!P867</f>
        <v>0</v>
      </c>
      <c r="Q406" s="90">
        <f>Q344*'RS Charges'!Q867</f>
        <v>0</v>
      </c>
      <c r="R406" s="90">
        <f>R344*'RS Charges'!R867</f>
        <v>0</v>
      </c>
      <c r="S406" s="90">
        <f>S344*'RS Charges'!S867</f>
        <v>0</v>
      </c>
      <c r="T406" s="90">
        <f>T344*'RS Charges'!T867</f>
        <v>0</v>
      </c>
      <c r="U406" s="90">
        <f>U344*'RS Charges'!U867</f>
        <v>0</v>
      </c>
      <c r="V406" s="90">
        <f>V344*'RS Charges'!V867</f>
        <v>0</v>
      </c>
      <c r="W406" s="90">
        <f>W344*'RS Charges'!W867</f>
        <v>0</v>
      </c>
      <c r="X406" s="90">
        <f>X344*'RS Charges'!X867</f>
        <v>0</v>
      </c>
      <c r="Y406" s="90">
        <f>Y344*'RS Charges'!Y867</f>
        <v>0</v>
      </c>
      <c r="Z406" s="90">
        <f>Z344*'RS Charges'!Z867</f>
        <v>0</v>
      </c>
      <c r="AA406" s="90">
        <f>AA344*'RS Charges'!AA867</f>
        <v>0</v>
      </c>
      <c r="AB406" s="90">
        <f>AB344*'RS Charges'!AB867</f>
        <v>0</v>
      </c>
      <c r="AC406" s="91">
        <f>AC344*'RS Charges'!AC867</f>
        <v>0</v>
      </c>
      <c r="AE406" s="476">
        <f>AE344*'RS Charges'!AE867</f>
        <v>0</v>
      </c>
      <c r="AG406" s="476">
        <f>AG344*'RS Charges'!AG867</f>
        <v>0</v>
      </c>
      <c r="AI406" s="476">
        <f>AI344*'RS Charges'!AI867</f>
        <v>0</v>
      </c>
      <c r="AK406" s="202"/>
    </row>
    <row r="407" spans="3:37" ht="12.75" customHeight="1" outlineLevel="1">
      <c r="D407" s="106" t="str">
        <f t="shared" si="19"/>
        <v>ME209 - DMU - Class 172/3 Porterbrook VUC</v>
      </c>
      <c r="E407" s="89"/>
      <c r="F407" s="107" t="str">
        <f t="shared" si="20"/>
        <v>£000</v>
      </c>
      <c r="G407" s="90">
        <f>G345*'RS Charges'!G868</f>
        <v>0</v>
      </c>
      <c r="H407" s="90">
        <f>H345*'RS Charges'!H868</f>
        <v>0</v>
      </c>
      <c r="I407" s="90">
        <f>I345*'RS Charges'!I868</f>
        <v>0</v>
      </c>
      <c r="J407" s="90">
        <f>J345*'RS Charges'!J868</f>
        <v>0</v>
      </c>
      <c r="K407" s="90">
        <f>K345*'RS Charges'!K868</f>
        <v>0</v>
      </c>
      <c r="L407" s="90">
        <f>L345*'RS Charges'!L868</f>
        <v>0</v>
      </c>
      <c r="M407" s="90">
        <f>M345*'RS Charges'!M868</f>
        <v>0</v>
      </c>
      <c r="N407" s="90">
        <f>N345*'RS Charges'!N868</f>
        <v>0</v>
      </c>
      <c r="O407" s="90">
        <f>O345*'RS Charges'!O868</f>
        <v>0</v>
      </c>
      <c r="P407" s="90">
        <f>P345*'RS Charges'!P868</f>
        <v>0</v>
      </c>
      <c r="Q407" s="90">
        <f>Q345*'RS Charges'!Q868</f>
        <v>0</v>
      </c>
      <c r="R407" s="90">
        <f>R345*'RS Charges'!R868</f>
        <v>0</v>
      </c>
      <c r="S407" s="90">
        <f>S345*'RS Charges'!S868</f>
        <v>0</v>
      </c>
      <c r="T407" s="90">
        <f>T345*'RS Charges'!T868</f>
        <v>0</v>
      </c>
      <c r="U407" s="90">
        <f>U345*'RS Charges'!U868</f>
        <v>0</v>
      </c>
      <c r="V407" s="90">
        <f>V345*'RS Charges'!V868</f>
        <v>0</v>
      </c>
      <c r="W407" s="90">
        <f>W345*'RS Charges'!W868</f>
        <v>0</v>
      </c>
      <c r="X407" s="90">
        <f>X345*'RS Charges'!X868</f>
        <v>0</v>
      </c>
      <c r="Y407" s="90">
        <f>Y345*'RS Charges'!Y868</f>
        <v>0</v>
      </c>
      <c r="Z407" s="90">
        <f>Z345*'RS Charges'!Z868</f>
        <v>0</v>
      </c>
      <c r="AA407" s="90">
        <f>AA345*'RS Charges'!AA868</f>
        <v>0</v>
      </c>
      <c r="AB407" s="90">
        <f>AB345*'RS Charges'!AB868</f>
        <v>0</v>
      </c>
      <c r="AC407" s="91">
        <f>AC345*'RS Charges'!AC868</f>
        <v>0</v>
      </c>
      <c r="AE407" s="476">
        <f>AE345*'RS Charges'!AE868</f>
        <v>0</v>
      </c>
      <c r="AG407" s="476">
        <f>AG345*'RS Charges'!AG868</f>
        <v>0</v>
      </c>
      <c r="AI407" s="476">
        <f>AI345*'RS Charges'!AI868</f>
        <v>0</v>
      </c>
      <c r="AK407" s="202"/>
    </row>
    <row r="408" spans="3:37" ht="12.75" customHeight="1" outlineLevel="1">
      <c r="D408" s="106" t="str">
        <f t="shared" si="19"/>
        <v>ME216 - Class 139 PPM - Porterbrook VUC</v>
      </c>
      <c r="E408" s="89"/>
      <c r="F408" s="107" t="str">
        <f t="shared" si="20"/>
        <v>£000</v>
      </c>
      <c r="G408" s="90">
        <f>G346*'RS Charges'!G869</f>
        <v>0</v>
      </c>
      <c r="H408" s="90">
        <f>H346*'RS Charges'!H869</f>
        <v>0</v>
      </c>
      <c r="I408" s="90">
        <f>I346*'RS Charges'!I869</f>
        <v>0</v>
      </c>
      <c r="J408" s="90">
        <f>J346*'RS Charges'!J869</f>
        <v>0</v>
      </c>
      <c r="K408" s="90">
        <f>K346*'RS Charges'!K869</f>
        <v>0</v>
      </c>
      <c r="L408" s="90">
        <f>L346*'RS Charges'!L869</f>
        <v>0</v>
      </c>
      <c r="M408" s="90">
        <f>M346*'RS Charges'!M869</f>
        <v>0</v>
      </c>
      <c r="N408" s="90">
        <f>N346*'RS Charges'!N869</f>
        <v>0</v>
      </c>
      <c r="O408" s="90">
        <f>O346*'RS Charges'!O869</f>
        <v>0</v>
      </c>
      <c r="P408" s="90">
        <f>P346*'RS Charges'!P869</f>
        <v>0</v>
      </c>
      <c r="Q408" s="90">
        <f>Q346*'RS Charges'!Q869</f>
        <v>0</v>
      </c>
      <c r="R408" s="90">
        <f>R346*'RS Charges'!R869</f>
        <v>0</v>
      </c>
      <c r="S408" s="90">
        <f>S346*'RS Charges'!S869</f>
        <v>0</v>
      </c>
      <c r="T408" s="90">
        <f>T346*'RS Charges'!T869</f>
        <v>0</v>
      </c>
      <c r="U408" s="90">
        <f>U346*'RS Charges'!U869</f>
        <v>0</v>
      </c>
      <c r="V408" s="90">
        <f>V346*'RS Charges'!V869</f>
        <v>0</v>
      </c>
      <c r="W408" s="90">
        <f>W346*'RS Charges'!W869</f>
        <v>0</v>
      </c>
      <c r="X408" s="90">
        <f>X346*'RS Charges'!X869</f>
        <v>0</v>
      </c>
      <c r="Y408" s="90">
        <f>Y346*'RS Charges'!Y869</f>
        <v>0</v>
      </c>
      <c r="Z408" s="90">
        <f>Z346*'RS Charges'!Z869</f>
        <v>0</v>
      </c>
      <c r="AA408" s="90">
        <f>AA346*'RS Charges'!AA869</f>
        <v>0</v>
      </c>
      <c r="AB408" s="90">
        <f>AB346*'RS Charges'!AB869</f>
        <v>0</v>
      </c>
      <c r="AC408" s="91">
        <f>AC346*'RS Charges'!AC869</f>
        <v>0</v>
      </c>
      <c r="AE408" s="476">
        <f>AE346*'RS Charges'!AE869</f>
        <v>0</v>
      </c>
      <c r="AG408" s="476">
        <f>AG346*'RS Charges'!AG869</f>
        <v>0</v>
      </c>
      <c r="AI408" s="476">
        <f>AI346*'RS Charges'!AI869</f>
        <v>0</v>
      </c>
      <c r="AK408" s="202"/>
    </row>
    <row r="409" spans="3:37" ht="12.75" customHeight="1" outlineLevel="1">
      <c r="D409" s="106" t="str">
        <f t="shared" si="19"/>
        <v>ME211 - EMU - Class 321/4  HSBC - motor car VUC</v>
      </c>
      <c r="E409" s="89"/>
      <c r="F409" s="107" t="str">
        <f t="shared" si="20"/>
        <v>£000</v>
      </c>
      <c r="G409" s="90">
        <f>G347*'RS Charges'!G870</f>
        <v>0</v>
      </c>
      <c r="H409" s="90">
        <f>H347*'RS Charges'!H870</f>
        <v>0</v>
      </c>
      <c r="I409" s="90">
        <f>I347*'RS Charges'!I870</f>
        <v>0</v>
      </c>
      <c r="J409" s="90">
        <f>J347*'RS Charges'!J870</f>
        <v>0</v>
      </c>
      <c r="K409" s="90">
        <f>K347*'RS Charges'!K870</f>
        <v>0</v>
      </c>
      <c r="L409" s="90">
        <f>L347*'RS Charges'!L870</f>
        <v>0</v>
      </c>
      <c r="M409" s="90">
        <f>M347*'RS Charges'!M870</f>
        <v>0</v>
      </c>
      <c r="N409" s="90">
        <f>N347*'RS Charges'!N870</f>
        <v>0</v>
      </c>
      <c r="O409" s="90">
        <f>O347*'RS Charges'!O870</f>
        <v>0</v>
      </c>
      <c r="P409" s="90">
        <f>P347*'RS Charges'!P870</f>
        <v>0</v>
      </c>
      <c r="Q409" s="90">
        <f>Q347*'RS Charges'!Q870</f>
        <v>0</v>
      </c>
      <c r="R409" s="90">
        <f>R347*'RS Charges'!R870</f>
        <v>0</v>
      </c>
      <c r="S409" s="90">
        <f>S347*'RS Charges'!S870</f>
        <v>0</v>
      </c>
      <c r="T409" s="90">
        <f>T347*'RS Charges'!T870</f>
        <v>0</v>
      </c>
      <c r="U409" s="90">
        <f>U347*'RS Charges'!U870</f>
        <v>0</v>
      </c>
      <c r="V409" s="90">
        <f>V347*'RS Charges'!V870</f>
        <v>0</v>
      </c>
      <c r="W409" s="90">
        <f>W347*'RS Charges'!W870</f>
        <v>0</v>
      </c>
      <c r="X409" s="90">
        <f>X347*'RS Charges'!X870</f>
        <v>0</v>
      </c>
      <c r="Y409" s="90">
        <f>Y347*'RS Charges'!Y870</f>
        <v>0</v>
      </c>
      <c r="Z409" s="90">
        <f>Z347*'RS Charges'!Z870</f>
        <v>0</v>
      </c>
      <c r="AA409" s="90">
        <f>AA347*'RS Charges'!AA870</f>
        <v>0</v>
      </c>
      <c r="AB409" s="90">
        <f>AB347*'RS Charges'!AB870</f>
        <v>0</v>
      </c>
      <c r="AC409" s="91">
        <f>AC347*'RS Charges'!AC870</f>
        <v>0</v>
      </c>
      <c r="AE409" s="476">
        <f>AE347*'RS Charges'!AE870</f>
        <v>0</v>
      </c>
      <c r="AG409" s="476">
        <f>AG347*'RS Charges'!AG870</f>
        <v>0</v>
      </c>
      <c r="AI409" s="476">
        <f>AI347*'RS Charges'!AI870</f>
        <v>0</v>
      </c>
      <c r="AK409" s="202"/>
    </row>
    <row r="410" spans="3:37" ht="12.75" customHeight="1" outlineLevel="1">
      <c r="D410" s="106" t="str">
        <f t="shared" si="19"/>
        <v>ME211 - EMU - Class 321/4  HSBC - trailer car VUC</v>
      </c>
      <c r="E410" s="89"/>
      <c r="F410" s="107" t="str">
        <f t="shared" si="20"/>
        <v>£000</v>
      </c>
      <c r="G410" s="90">
        <f>G348*'RS Charges'!G871</f>
        <v>0</v>
      </c>
      <c r="H410" s="90">
        <f>H348*'RS Charges'!H871</f>
        <v>0</v>
      </c>
      <c r="I410" s="90">
        <f>I348*'RS Charges'!I871</f>
        <v>0</v>
      </c>
      <c r="J410" s="90">
        <f>J348*'RS Charges'!J871</f>
        <v>0</v>
      </c>
      <c r="K410" s="90">
        <f>K348*'RS Charges'!K871</f>
        <v>0</v>
      </c>
      <c r="L410" s="90">
        <f>L348*'RS Charges'!L871</f>
        <v>0</v>
      </c>
      <c r="M410" s="90">
        <f>M348*'RS Charges'!M871</f>
        <v>0</v>
      </c>
      <c r="N410" s="90">
        <f>N348*'RS Charges'!N871</f>
        <v>0</v>
      </c>
      <c r="O410" s="90">
        <f>O348*'RS Charges'!O871</f>
        <v>0</v>
      </c>
      <c r="P410" s="90">
        <f>P348*'RS Charges'!P871</f>
        <v>0</v>
      </c>
      <c r="Q410" s="90">
        <f>Q348*'RS Charges'!Q871</f>
        <v>0</v>
      </c>
      <c r="R410" s="90">
        <f>R348*'RS Charges'!R871</f>
        <v>0</v>
      </c>
      <c r="S410" s="90">
        <f>S348*'RS Charges'!S871</f>
        <v>0</v>
      </c>
      <c r="T410" s="90">
        <f>T348*'RS Charges'!T871</f>
        <v>0</v>
      </c>
      <c r="U410" s="90">
        <f>U348*'RS Charges'!U871</f>
        <v>0</v>
      </c>
      <c r="V410" s="90">
        <f>V348*'RS Charges'!V871</f>
        <v>0</v>
      </c>
      <c r="W410" s="90">
        <f>W348*'RS Charges'!W871</f>
        <v>0</v>
      </c>
      <c r="X410" s="90">
        <f>X348*'RS Charges'!X871</f>
        <v>0</v>
      </c>
      <c r="Y410" s="90">
        <f>Y348*'RS Charges'!Y871</f>
        <v>0</v>
      </c>
      <c r="Z410" s="90">
        <f>Z348*'RS Charges'!Z871</f>
        <v>0</v>
      </c>
      <c r="AA410" s="90">
        <f>AA348*'RS Charges'!AA871</f>
        <v>0</v>
      </c>
      <c r="AB410" s="90">
        <f>AB348*'RS Charges'!AB871</f>
        <v>0</v>
      </c>
      <c r="AC410" s="91">
        <f>AC348*'RS Charges'!AC871</f>
        <v>0</v>
      </c>
      <c r="AE410" s="476">
        <f>AE348*'RS Charges'!AE871</f>
        <v>0</v>
      </c>
      <c r="AG410" s="476">
        <f>AG348*'RS Charges'!AG871</f>
        <v>0</v>
      </c>
      <c r="AI410" s="476">
        <f>AI348*'RS Charges'!AI871</f>
        <v>0</v>
      </c>
      <c r="AK410" s="202"/>
    </row>
    <row r="411" spans="3:37" ht="12.75" customHeight="1" outlineLevel="1">
      <c r="D411" s="106" t="str">
        <f t="shared" si="19"/>
        <v>ME212 - EMU - Class 323/3 Porterbrook - motor car VUC</v>
      </c>
      <c r="E411" s="89"/>
      <c r="F411" s="107" t="str">
        <f t="shared" si="20"/>
        <v>£000</v>
      </c>
      <c r="G411" s="90">
        <f>G349*'RS Charges'!G872</f>
        <v>0</v>
      </c>
      <c r="H411" s="90">
        <f>H349*'RS Charges'!H872</f>
        <v>0</v>
      </c>
      <c r="I411" s="90">
        <f>I349*'RS Charges'!I872</f>
        <v>0</v>
      </c>
      <c r="J411" s="90">
        <f>J349*'RS Charges'!J872</f>
        <v>0</v>
      </c>
      <c r="K411" s="90">
        <f>K349*'RS Charges'!K872</f>
        <v>0</v>
      </c>
      <c r="L411" s="90">
        <f>L349*'RS Charges'!L872</f>
        <v>0</v>
      </c>
      <c r="M411" s="90">
        <f>M349*'RS Charges'!M872</f>
        <v>0</v>
      </c>
      <c r="N411" s="90">
        <f>N349*'RS Charges'!N872</f>
        <v>0</v>
      </c>
      <c r="O411" s="90">
        <f>O349*'RS Charges'!O872</f>
        <v>0</v>
      </c>
      <c r="P411" s="90">
        <f>P349*'RS Charges'!P872</f>
        <v>0</v>
      </c>
      <c r="Q411" s="90">
        <f>Q349*'RS Charges'!Q872</f>
        <v>0</v>
      </c>
      <c r="R411" s="90">
        <f>R349*'RS Charges'!R872</f>
        <v>0</v>
      </c>
      <c r="S411" s="90">
        <f>S349*'RS Charges'!S872</f>
        <v>0</v>
      </c>
      <c r="T411" s="90">
        <f>T349*'RS Charges'!T872</f>
        <v>0</v>
      </c>
      <c r="U411" s="90">
        <f>U349*'RS Charges'!U872</f>
        <v>0</v>
      </c>
      <c r="V411" s="90">
        <f>V349*'RS Charges'!V872</f>
        <v>0</v>
      </c>
      <c r="W411" s="90">
        <f>W349*'RS Charges'!W872</f>
        <v>0</v>
      </c>
      <c r="X411" s="90">
        <f>X349*'RS Charges'!X872</f>
        <v>0</v>
      </c>
      <c r="Y411" s="90">
        <f>Y349*'RS Charges'!Y872</f>
        <v>0</v>
      </c>
      <c r="Z411" s="90">
        <f>Z349*'RS Charges'!Z872</f>
        <v>0</v>
      </c>
      <c r="AA411" s="90">
        <f>AA349*'RS Charges'!AA872</f>
        <v>0</v>
      </c>
      <c r="AB411" s="90">
        <f>AB349*'RS Charges'!AB872</f>
        <v>0</v>
      </c>
      <c r="AC411" s="91">
        <f>AC349*'RS Charges'!AC872</f>
        <v>0</v>
      </c>
      <c r="AE411" s="476">
        <f>AE349*'RS Charges'!AE872</f>
        <v>0</v>
      </c>
      <c r="AG411" s="476">
        <f>AG349*'RS Charges'!AG872</f>
        <v>0</v>
      </c>
      <c r="AI411" s="476">
        <f>AI349*'RS Charges'!AI872</f>
        <v>0</v>
      </c>
      <c r="AK411" s="202"/>
    </row>
    <row r="412" spans="3:37" ht="12.75" customHeight="1" outlineLevel="1">
      <c r="D412" s="106" t="str">
        <f t="shared" si="19"/>
        <v>ME212 - EMU - Class 323/3 Porterbrook - trailer car VUC</v>
      </c>
      <c r="E412" s="89"/>
      <c r="F412" s="107" t="str">
        <f t="shared" si="20"/>
        <v>£000</v>
      </c>
      <c r="G412" s="90">
        <f>G350*'RS Charges'!G873</f>
        <v>0</v>
      </c>
      <c r="H412" s="90">
        <f>H350*'RS Charges'!H873</f>
        <v>0</v>
      </c>
      <c r="I412" s="90">
        <f>I350*'RS Charges'!I873</f>
        <v>0</v>
      </c>
      <c r="J412" s="90">
        <f>J350*'RS Charges'!J873</f>
        <v>0</v>
      </c>
      <c r="K412" s="90">
        <f>K350*'RS Charges'!K873</f>
        <v>0</v>
      </c>
      <c r="L412" s="90">
        <f>L350*'RS Charges'!L873</f>
        <v>0</v>
      </c>
      <c r="M412" s="90">
        <f>M350*'RS Charges'!M873</f>
        <v>0</v>
      </c>
      <c r="N412" s="90">
        <f>N350*'RS Charges'!N873</f>
        <v>0</v>
      </c>
      <c r="O412" s="90">
        <f>O350*'RS Charges'!O873</f>
        <v>0</v>
      </c>
      <c r="P412" s="90">
        <f>P350*'RS Charges'!P873</f>
        <v>0</v>
      </c>
      <c r="Q412" s="90">
        <f>Q350*'RS Charges'!Q873</f>
        <v>0</v>
      </c>
      <c r="R412" s="90">
        <f>R350*'RS Charges'!R873</f>
        <v>0</v>
      </c>
      <c r="S412" s="90">
        <f>S350*'RS Charges'!S873</f>
        <v>0</v>
      </c>
      <c r="T412" s="90">
        <f>T350*'RS Charges'!T873</f>
        <v>0</v>
      </c>
      <c r="U412" s="90">
        <f>U350*'RS Charges'!U873</f>
        <v>0</v>
      </c>
      <c r="V412" s="90">
        <f>V350*'RS Charges'!V873</f>
        <v>0</v>
      </c>
      <c r="W412" s="90">
        <f>W350*'RS Charges'!W873</f>
        <v>0</v>
      </c>
      <c r="X412" s="90">
        <f>X350*'RS Charges'!X873</f>
        <v>0</v>
      </c>
      <c r="Y412" s="90">
        <f>Y350*'RS Charges'!Y873</f>
        <v>0</v>
      </c>
      <c r="Z412" s="90">
        <f>Z350*'RS Charges'!Z873</f>
        <v>0</v>
      </c>
      <c r="AA412" s="90">
        <f>AA350*'RS Charges'!AA873</f>
        <v>0</v>
      </c>
      <c r="AB412" s="90">
        <f>AB350*'RS Charges'!AB873</f>
        <v>0</v>
      </c>
      <c r="AC412" s="91">
        <f>AC350*'RS Charges'!AC873</f>
        <v>0</v>
      </c>
      <c r="AE412" s="476">
        <f>AE350*'RS Charges'!AE873</f>
        <v>0</v>
      </c>
      <c r="AG412" s="476">
        <f>AG350*'RS Charges'!AG873</f>
        <v>0</v>
      </c>
      <c r="AI412" s="476">
        <f>AI350*'RS Charges'!AI873</f>
        <v>0</v>
      </c>
      <c r="AK412" s="202"/>
    </row>
    <row r="413" spans="3:37" ht="12.75" customHeight="1" outlineLevel="1">
      <c r="D413" s="106" t="str">
        <f t="shared" si="19"/>
        <v>ME215 - EMU - Class 323 Centro (Porterbrook) - motor car VUC</v>
      </c>
      <c r="E413" s="89"/>
      <c r="F413" s="107" t="str">
        <f t="shared" si="20"/>
        <v>£000</v>
      </c>
      <c r="G413" s="90">
        <f>G351*'RS Charges'!G874</f>
        <v>0</v>
      </c>
      <c r="H413" s="90">
        <f>H351*'RS Charges'!H874</f>
        <v>0</v>
      </c>
      <c r="I413" s="90">
        <f>I351*'RS Charges'!I874</f>
        <v>0</v>
      </c>
      <c r="J413" s="90">
        <f>J351*'RS Charges'!J874</f>
        <v>0</v>
      </c>
      <c r="K413" s="90">
        <f>K351*'RS Charges'!K874</f>
        <v>0</v>
      </c>
      <c r="L413" s="90">
        <f>L351*'RS Charges'!L874</f>
        <v>0</v>
      </c>
      <c r="M413" s="90">
        <f>M351*'RS Charges'!M874</f>
        <v>0</v>
      </c>
      <c r="N413" s="90">
        <f>N351*'RS Charges'!N874</f>
        <v>0</v>
      </c>
      <c r="O413" s="90">
        <f>O351*'RS Charges'!O874</f>
        <v>0</v>
      </c>
      <c r="P413" s="90">
        <f>P351*'RS Charges'!P874</f>
        <v>0</v>
      </c>
      <c r="Q413" s="90">
        <f>Q351*'RS Charges'!Q874</f>
        <v>0</v>
      </c>
      <c r="R413" s="90">
        <f>R351*'RS Charges'!R874</f>
        <v>0</v>
      </c>
      <c r="S413" s="90">
        <f>S351*'RS Charges'!S874</f>
        <v>0</v>
      </c>
      <c r="T413" s="90">
        <f>T351*'RS Charges'!T874</f>
        <v>0</v>
      </c>
      <c r="U413" s="90">
        <f>U351*'RS Charges'!U874</f>
        <v>0</v>
      </c>
      <c r="V413" s="90">
        <f>V351*'RS Charges'!V874</f>
        <v>0</v>
      </c>
      <c r="W413" s="90">
        <f>W351*'RS Charges'!W874</f>
        <v>0</v>
      </c>
      <c r="X413" s="90">
        <f>X351*'RS Charges'!X874</f>
        <v>0</v>
      </c>
      <c r="Y413" s="90">
        <f>Y351*'RS Charges'!Y874</f>
        <v>0</v>
      </c>
      <c r="Z413" s="90">
        <f>Z351*'RS Charges'!Z874</f>
        <v>0</v>
      </c>
      <c r="AA413" s="90">
        <f>AA351*'RS Charges'!AA874</f>
        <v>0</v>
      </c>
      <c r="AB413" s="90">
        <f>AB351*'RS Charges'!AB874</f>
        <v>0</v>
      </c>
      <c r="AC413" s="91">
        <f>AC351*'RS Charges'!AC874</f>
        <v>0</v>
      </c>
      <c r="AE413" s="476">
        <f>AE351*'RS Charges'!AE874</f>
        <v>0</v>
      </c>
      <c r="AG413" s="476">
        <f>AG351*'RS Charges'!AG874</f>
        <v>0</v>
      </c>
      <c r="AI413" s="476">
        <f>AI351*'RS Charges'!AI874</f>
        <v>0</v>
      </c>
      <c r="AK413" s="202"/>
    </row>
    <row r="414" spans="3:37" ht="12.75" customHeight="1" outlineLevel="1">
      <c r="D414" s="106" t="str">
        <f t="shared" si="19"/>
        <v>ME215 - EMU - Class 323 Centro (Porterbrook) - trailer car VUC</v>
      </c>
      <c r="E414" s="89"/>
      <c r="F414" s="107" t="str">
        <f t="shared" si="20"/>
        <v>£000</v>
      </c>
      <c r="G414" s="90">
        <f>G352*'RS Charges'!G875</f>
        <v>0</v>
      </c>
      <c r="H414" s="90">
        <f>H352*'RS Charges'!H875</f>
        <v>0</v>
      </c>
      <c r="I414" s="90">
        <f>I352*'RS Charges'!I875</f>
        <v>0</v>
      </c>
      <c r="J414" s="90">
        <f>J352*'RS Charges'!J875</f>
        <v>0</v>
      </c>
      <c r="K414" s="90">
        <f>K352*'RS Charges'!K875</f>
        <v>0</v>
      </c>
      <c r="L414" s="90">
        <f>L352*'RS Charges'!L875</f>
        <v>0</v>
      </c>
      <c r="M414" s="90">
        <f>M352*'RS Charges'!M875</f>
        <v>0</v>
      </c>
      <c r="N414" s="90">
        <f>N352*'RS Charges'!N875</f>
        <v>0</v>
      </c>
      <c r="O414" s="90">
        <f>O352*'RS Charges'!O875</f>
        <v>0</v>
      </c>
      <c r="P414" s="90">
        <f>P352*'RS Charges'!P875</f>
        <v>0</v>
      </c>
      <c r="Q414" s="90">
        <f>Q352*'RS Charges'!Q875</f>
        <v>0</v>
      </c>
      <c r="R414" s="90">
        <f>R352*'RS Charges'!R875</f>
        <v>0</v>
      </c>
      <c r="S414" s="90">
        <f>S352*'RS Charges'!S875</f>
        <v>0</v>
      </c>
      <c r="T414" s="90">
        <f>T352*'RS Charges'!T875</f>
        <v>0</v>
      </c>
      <c r="U414" s="90">
        <f>U352*'RS Charges'!U875</f>
        <v>0</v>
      </c>
      <c r="V414" s="90">
        <f>V352*'RS Charges'!V875</f>
        <v>0</v>
      </c>
      <c r="W414" s="90">
        <f>W352*'RS Charges'!W875</f>
        <v>0</v>
      </c>
      <c r="X414" s="90">
        <f>X352*'RS Charges'!X875</f>
        <v>0</v>
      </c>
      <c r="Y414" s="90">
        <f>Y352*'RS Charges'!Y875</f>
        <v>0</v>
      </c>
      <c r="Z414" s="90">
        <f>Z352*'RS Charges'!Z875</f>
        <v>0</v>
      </c>
      <c r="AA414" s="90">
        <f>AA352*'RS Charges'!AA875</f>
        <v>0</v>
      </c>
      <c r="AB414" s="90">
        <f>AB352*'RS Charges'!AB875</f>
        <v>0</v>
      </c>
      <c r="AC414" s="91">
        <f>AC352*'RS Charges'!AC875</f>
        <v>0</v>
      </c>
      <c r="AE414" s="476">
        <f>AE352*'RS Charges'!AE875</f>
        <v>0</v>
      </c>
      <c r="AG414" s="476">
        <f>AG352*'RS Charges'!AG875</f>
        <v>0</v>
      </c>
      <c r="AI414" s="476">
        <f>AI352*'RS Charges'!AI875</f>
        <v>0</v>
      </c>
      <c r="AK414" s="202"/>
    </row>
    <row r="415" spans="3:37" ht="12.75" customHeight="1" outlineLevel="1">
      <c r="D415" s="106" t="str">
        <f t="shared" si="19"/>
        <v>ME213 - EMU - Class 350/1 Angel - motor car VUC</v>
      </c>
      <c r="E415" s="89"/>
      <c r="F415" s="107" t="str">
        <f t="shared" si="20"/>
        <v>£000</v>
      </c>
      <c r="G415" s="90">
        <f>G353*'RS Charges'!G876</f>
        <v>0</v>
      </c>
      <c r="H415" s="90">
        <f>H353*'RS Charges'!H876</f>
        <v>0</v>
      </c>
      <c r="I415" s="90">
        <f>I353*'RS Charges'!I876</f>
        <v>0</v>
      </c>
      <c r="J415" s="90">
        <f>J353*'RS Charges'!J876</f>
        <v>0</v>
      </c>
      <c r="K415" s="90">
        <f>K353*'RS Charges'!K876</f>
        <v>0</v>
      </c>
      <c r="L415" s="90">
        <f>L353*'RS Charges'!L876</f>
        <v>0</v>
      </c>
      <c r="M415" s="90">
        <f>M353*'RS Charges'!M876</f>
        <v>0</v>
      </c>
      <c r="N415" s="90">
        <f>N353*'RS Charges'!N876</f>
        <v>0</v>
      </c>
      <c r="O415" s="90">
        <f>O353*'RS Charges'!O876</f>
        <v>0</v>
      </c>
      <c r="P415" s="90">
        <f>P353*'RS Charges'!P876</f>
        <v>0</v>
      </c>
      <c r="Q415" s="90">
        <f>Q353*'RS Charges'!Q876</f>
        <v>0</v>
      </c>
      <c r="R415" s="90">
        <f>R353*'RS Charges'!R876</f>
        <v>0</v>
      </c>
      <c r="S415" s="90">
        <f>S353*'RS Charges'!S876</f>
        <v>0</v>
      </c>
      <c r="T415" s="90">
        <f>T353*'RS Charges'!T876</f>
        <v>0</v>
      </c>
      <c r="U415" s="90">
        <f>U353*'RS Charges'!U876</f>
        <v>0</v>
      </c>
      <c r="V415" s="90">
        <f>V353*'RS Charges'!V876</f>
        <v>0</v>
      </c>
      <c r="W415" s="90">
        <f>W353*'RS Charges'!W876</f>
        <v>0</v>
      </c>
      <c r="X415" s="90">
        <f>X353*'RS Charges'!X876</f>
        <v>0</v>
      </c>
      <c r="Y415" s="90">
        <f>Y353*'RS Charges'!Y876</f>
        <v>0</v>
      </c>
      <c r="Z415" s="90">
        <f>Z353*'RS Charges'!Z876</f>
        <v>0</v>
      </c>
      <c r="AA415" s="90">
        <f>AA353*'RS Charges'!AA876</f>
        <v>0</v>
      </c>
      <c r="AB415" s="90">
        <f>AB353*'RS Charges'!AB876</f>
        <v>0</v>
      </c>
      <c r="AC415" s="91">
        <f>AC353*'RS Charges'!AC876</f>
        <v>0</v>
      </c>
      <c r="AE415" s="476">
        <f>AE353*'RS Charges'!AE876</f>
        <v>0</v>
      </c>
      <c r="AG415" s="476">
        <f>AG353*'RS Charges'!AG876</f>
        <v>0</v>
      </c>
      <c r="AI415" s="476">
        <f>AI353*'RS Charges'!AI876</f>
        <v>0</v>
      </c>
      <c r="AK415" s="202"/>
    </row>
    <row r="416" spans="3:37" ht="12.75" customHeight="1" outlineLevel="1">
      <c r="D416" s="106" t="str">
        <f t="shared" si="19"/>
        <v>ME213 - EMU - Class 350/1 Angel - trailer car VUC</v>
      </c>
      <c r="E416" s="89"/>
      <c r="F416" s="107" t="str">
        <f t="shared" si="20"/>
        <v>£000</v>
      </c>
      <c r="G416" s="90">
        <f>G354*'RS Charges'!G877</f>
        <v>0</v>
      </c>
      <c r="H416" s="90">
        <f>H354*'RS Charges'!H877</f>
        <v>0</v>
      </c>
      <c r="I416" s="90">
        <f>I354*'RS Charges'!I877</f>
        <v>0</v>
      </c>
      <c r="J416" s="90">
        <f>J354*'RS Charges'!J877</f>
        <v>0</v>
      </c>
      <c r="K416" s="90">
        <f>K354*'RS Charges'!K877</f>
        <v>0</v>
      </c>
      <c r="L416" s="90">
        <f>L354*'RS Charges'!L877</f>
        <v>0</v>
      </c>
      <c r="M416" s="90">
        <f>M354*'RS Charges'!M877</f>
        <v>0</v>
      </c>
      <c r="N416" s="90">
        <f>N354*'RS Charges'!N877</f>
        <v>0</v>
      </c>
      <c r="O416" s="90">
        <f>O354*'RS Charges'!O877</f>
        <v>0</v>
      </c>
      <c r="P416" s="90">
        <f>P354*'RS Charges'!P877</f>
        <v>0</v>
      </c>
      <c r="Q416" s="90">
        <f>Q354*'RS Charges'!Q877</f>
        <v>0</v>
      </c>
      <c r="R416" s="90">
        <f>R354*'RS Charges'!R877</f>
        <v>0</v>
      </c>
      <c r="S416" s="90">
        <f>S354*'RS Charges'!S877</f>
        <v>0</v>
      </c>
      <c r="T416" s="90">
        <f>T354*'RS Charges'!T877</f>
        <v>0</v>
      </c>
      <c r="U416" s="90">
        <f>U354*'RS Charges'!U877</f>
        <v>0</v>
      </c>
      <c r="V416" s="90">
        <f>V354*'RS Charges'!V877</f>
        <v>0</v>
      </c>
      <c r="W416" s="90">
        <f>W354*'RS Charges'!W877</f>
        <v>0</v>
      </c>
      <c r="X416" s="90">
        <f>X354*'RS Charges'!X877</f>
        <v>0</v>
      </c>
      <c r="Y416" s="90">
        <f>Y354*'RS Charges'!Y877</f>
        <v>0</v>
      </c>
      <c r="Z416" s="90">
        <f>Z354*'RS Charges'!Z877</f>
        <v>0</v>
      </c>
      <c r="AA416" s="90">
        <f>AA354*'RS Charges'!AA877</f>
        <v>0</v>
      </c>
      <c r="AB416" s="90">
        <f>AB354*'RS Charges'!AB877</f>
        <v>0</v>
      </c>
      <c r="AC416" s="91">
        <f>AC354*'RS Charges'!AC877</f>
        <v>0</v>
      </c>
      <c r="AE416" s="476">
        <f>AE354*'RS Charges'!AE877</f>
        <v>0</v>
      </c>
      <c r="AG416" s="476">
        <f>AG354*'RS Charges'!AG877</f>
        <v>0</v>
      </c>
      <c r="AI416" s="476">
        <f>AI354*'RS Charges'!AI877</f>
        <v>0</v>
      </c>
      <c r="AK416" s="202"/>
    </row>
    <row r="417" spans="4:37" ht="12.75" customHeight="1" outlineLevel="1">
      <c r="D417" s="106" t="str">
        <f t="shared" si="19"/>
        <v>ME214 - EMU - Class 350/2 Porterbrook - motor car VUC</v>
      </c>
      <c r="E417" s="89"/>
      <c r="F417" s="107" t="str">
        <f t="shared" si="20"/>
        <v>£000</v>
      </c>
      <c r="G417" s="90">
        <f>G355*'RS Charges'!G878</f>
        <v>0</v>
      </c>
      <c r="H417" s="90">
        <f>H355*'RS Charges'!H878</f>
        <v>0</v>
      </c>
      <c r="I417" s="90">
        <f>I355*'RS Charges'!I878</f>
        <v>0</v>
      </c>
      <c r="J417" s="90">
        <f>J355*'RS Charges'!J878</f>
        <v>0</v>
      </c>
      <c r="K417" s="90">
        <f>K355*'RS Charges'!K878</f>
        <v>0</v>
      </c>
      <c r="L417" s="90">
        <f>L355*'RS Charges'!L878</f>
        <v>0</v>
      </c>
      <c r="M417" s="90">
        <f>M355*'RS Charges'!M878</f>
        <v>0</v>
      </c>
      <c r="N417" s="90">
        <f>N355*'RS Charges'!N878</f>
        <v>0</v>
      </c>
      <c r="O417" s="90">
        <f>O355*'RS Charges'!O878</f>
        <v>0</v>
      </c>
      <c r="P417" s="90">
        <f>P355*'RS Charges'!P878</f>
        <v>0</v>
      </c>
      <c r="Q417" s="90">
        <f>Q355*'RS Charges'!Q878</f>
        <v>0</v>
      </c>
      <c r="R417" s="90">
        <f>R355*'RS Charges'!R878</f>
        <v>0</v>
      </c>
      <c r="S417" s="90">
        <f>S355*'RS Charges'!S878</f>
        <v>0</v>
      </c>
      <c r="T417" s="90">
        <f>T355*'RS Charges'!T878</f>
        <v>0</v>
      </c>
      <c r="U417" s="90">
        <f>U355*'RS Charges'!U878</f>
        <v>0</v>
      </c>
      <c r="V417" s="90">
        <f>V355*'RS Charges'!V878</f>
        <v>0</v>
      </c>
      <c r="W417" s="90">
        <f>W355*'RS Charges'!W878</f>
        <v>0</v>
      </c>
      <c r="X417" s="90">
        <f>X355*'RS Charges'!X878</f>
        <v>0</v>
      </c>
      <c r="Y417" s="90">
        <f>Y355*'RS Charges'!Y878</f>
        <v>0</v>
      </c>
      <c r="Z417" s="90">
        <f>Z355*'RS Charges'!Z878</f>
        <v>0</v>
      </c>
      <c r="AA417" s="90">
        <f>AA355*'RS Charges'!AA878</f>
        <v>0</v>
      </c>
      <c r="AB417" s="90">
        <f>AB355*'RS Charges'!AB878</f>
        <v>0</v>
      </c>
      <c r="AC417" s="91">
        <f>AC355*'RS Charges'!AC878</f>
        <v>0</v>
      </c>
      <c r="AE417" s="476">
        <f>AE355*'RS Charges'!AE878</f>
        <v>0</v>
      </c>
      <c r="AG417" s="476">
        <f>AG355*'RS Charges'!AG878</f>
        <v>0</v>
      </c>
      <c r="AI417" s="476">
        <f>AI355*'RS Charges'!AI878</f>
        <v>0</v>
      </c>
      <c r="AK417" s="202"/>
    </row>
    <row r="418" spans="4:37" ht="12.75" customHeight="1" outlineLevel="1">
      <c r="D418" s="106" t="str">
        <f t="shared" si="19"/>
        <v>ME214 - EMU - Class 350/2 Porterbrook - trailer car VUC</v>
      </c>
      <c r="E418" s="89"/>
      <c r="F418" s="107" t="str">
        <f t="shared" si="20"/>
        <v>£000</v>
      </c>
      <c r="G418" s="90">
        <f>G356*'RS Charges'!G879</f>
        <v>0</v>
      </c>
      <c r="H418" s="90">
        <f>H356*'RS Charges'!H879</f>
        <v>0</v>
      </c>
      <c r="I418" s="90">
        <f>I356*'RS Charges'!I879</f>
        <v>0</v>
      </c>
      <c r="J418" s="90">
        <f>J356*'RS Charges'!J879</f>
        <v>0</v>
      </c>
      <c r="K418" s="90">
        <f>K356*'RS Charges'!K879</f>
        <v>0</v>
      </c>
      <c r="L418" s="90">
        <f>L356*'RS Charges'!L879</f>
        <v>0</v>
      </c>
      <c r="M418" s="90">
        <f>M356*'RS Charges'!M879</f>
        <v>0</v>
      </c>
      <c r="N418" s="90">
        <f>N356*'RS Charges'!N879</f>
        <v>0</v>
      </c>
      <c r="O418" s="90">
        <f>O356*'RS Charges'!O879</f>
        <v>0</v>
      </c>
      <c r="P418" s="90">
        <f>P356*'RS Charges'!P879</f>
        <v>0</v>
      </c>
      <c r="Q418" s="90">
        <f>Q356*'RS Charges'!Q879</f>
        <v>0</v>
      </c>
      <c r="R418" s="90">
        <f>R356*'RS Charges'!R879</f>
        <v>0</v>
      </c>
      <c r="S418" s="90">
        <f>S356*'RS Charges'!S879</f>
        <v>0</v>
      </c>
      <c r="T418" s="90">
        <f>T356*'RS Charges'!T879</f>
        <v>0</v>
      </c>
      <c r="U418" s="90">
        <f>U356*'RS Charges'!U879</f>
        <v>0</v>
      </c>
      <c r="V418" s="90">
        <f>V356*'RS Charges'!V879</f>
        <v>0</v>
      </c>
      <c r="W418" s="90">
        <f>W356*'RS Charges'!W879</f>
        <v>0</v>
      </c>
      <c r="X418" s="90">
        <f>X356*'RS Charges'!X879</f>
        <v>0</v>
      </c>
      <c r="Y418" s="90">
        <f>Y356*'RS Charges'!Y879</f>
        <v>0</v>
      </c>
      <c r="Z418" s="90">
        <f>Z356*'RS Charges'!Z879</f>
        <v>0</v>
      </c>
      <c r="AA418" s="90">
        <f>AA356*'RS Charges'!AA879</f>
        <v>0</v>
      </c>
      <c r="AB418" s="90">
        <f>AB356*'RS Charges'!AB879</f>
        <v>0</v>
      </c>
      <c r="AC418" s="91">
        <f>AC356*'RS Charges'!AC879</f>
        <v>0</v>
      </c>
      <c r="AE418" s="476">
        <f>AE356*'RS Charges'!AE879</f>
        <v>0</v>
      </c>
      <c r="AG418" s="476">
        <f>AG356*'RS Charges'!AG879</f>
        <v>0</v>
      </c>
      <c r="AI418" s="476">
        <f>AI356*'RS Charges'!AI879</f>
        <v>0</v>
      </c>
      <c r="AK418" s="202"/>
    </row>
    <row r="419" spans="4:37" ht="12.75" customHeight="1" outlineLevel="1">
      <c r="D419" s="106" t="str">
        <f t="shared" si="19"/>
        <v>ME217 - EMU - Class 350/3 Angel - motor car VUC</v>
      </c>
      <c r="E419" s="89"/>
      <c r="F419" s="107" t="str">
        <f t="shared" si="20"/>
        <v>£000</v>
      </c>
      <c r="G419" s="90">
        <f>G357*'RS Charges'!G880</f>
        <v>0</v>
      </c>
      <c r="H419" s="90">
        <f>H357*'RS Charges'!H880</f>
        <v>0</v>
      </c>
      <c r="I419" s="90">
        <f>I357*'RS Charges'!I880</f>
        <v>0</v>
      </c>
      <c r="J419" s="90">
        <f>J357*'RS Charges'!J880</f>
        <v>0</v>
      </c>
      <c r="K419" s="90">
        <f>K357*'RS Charges'!K880</f>
        <v>0</v>
      </c>
      <c r="L419" s="90">
        <f>L357*'RS Charges'!L880</f>
        <v>0</v>
      </c>
      <c r="M419" s="90">
        <f>M357*'RS Charges'!M880</f>
        <v>0</v>
      </c>
      <c r="N419" s="90">
        <f>N357*'RS Charges'!N880</f>
        <v>0</v>
      </c>
      <c r="O419" s="90">
        <f>O357*'RS Charges'!O880</f>
        <v>0</v>
      </c>
      <c r="P419" s="90">
        <f>P357*'RS Charges'!P880</f>
        <v>0</v>
      </c>
      <c r="Q419" s="90">
        <f>Q357*'RS Charges'!Q880</f>
        <v>0</v>
      </c>
      <c r="R419" s="90">
        <f>R357*'RS Charges'!R880</f>
        <v>0</v>
      </c>
      <c r="S419" s="90">
        <f>S357*'RS Charges'!S880</f>
        <v>0</v>
      </c>
      <c r="T419" s="90">
        <f>T357*'RS Charges'!T880</f>
        <v>0</v>
      </c>
      <c r="U419" s="90">
        <f>U357*'RS Charges'!U880</f>
        <v>0</v>
      </c>
      <c r="V419" s="90">
        <f>V357*'RS Charges'!V880</f>
        <v>0</v>
      </c>
      <c r="W419" s="90">
        <f>W357*'RS Charges'!W880</f>
        <v>0</v>
      </c>
      <c r="X419" s="90">
        <f>X357*'RS Charges'!X880</f>
        <v>0</v>
      </c>
      <c r="Y419" s="90">
        <f>Y357*'RS Charges'!Y880</f>
        <v>0</v>
      </c>
      <c r="Z419" s="90">
        <f>Z357*'RS Charges'!Z880</f>
        <v>0</v>
      </c>
      <c r="AA419" s="90">
        <f>AA357*'RS Charges'!AA880</f>
        <v>0</v>
      </c>
      <c r="AB419" s="90">
        <f>AB357*'RS Charges'!AB880</f>
        <v>0</v>
      </c>
      <c r="AC419" s="91">
        <f>AC357*'RS Charges'!AC880</f>
        <v>0</v>
      </c>
      <c r="AE419" s="476">
        <f>AE357*'RS Charges'!AE880</f>
        <v>0</v>
      </c>
      <c r="AG419" s="476">
        <f>AG357*'RS Charges'!AG880</f>
        <v>0</v>
      </c>
      <c r="AI419" s="476">
        <f>AI357*'RS Charges'!AI880</f>
        <v>0</v>
      </c>
      <c r="AK419" s="202"/>
    </row>
    <row r="420" spans="4:37" ht="12.75" customHeight="1" outlineLevel="1">
      <c r="D420" s="106" t="str">
        <f t="shared" si="19"/>
        <v>ME217 - EMU - Class 350/3 Angel - trailer car VUC</v>
      </c>
      <c r="E420" s="89"/>
      <c r="F420" s="107" t="str">
        <f t="shared" si="20"/>
        <v>£000</v>
      </c>
      <c r="G420" s="90">
        <f>G358*'RS Charges'!G881</f>
        <v>0</v>
      </c>
      <c r="H420" s="90">
        <f>H358*'RS Charges'!H881</f>
        <v>0</v>
      </c>
      <c r="I420" s="90">
        <f>I358*'RS Charges'!I881</f>
        <v>0</v>
      </c>
      <c r="J420" s="90">
        <f>J358*'RS Charges'!J881</f>
        <v>0</v>
      </c>
      <c r="K420" s="90">
        <f>K358*'RS Charges'!K881</f>
        <v>0</v>
      </c>
      <c r="L420" s="90">
        <f>L358*'RS Charges'!L881</f>
        <v>0</v>
      </c>
      <c r="M420" s="90">
        <f>M358*'RS Charges'!M881</f>
        <v>0</v>
      </c>
      <c r="N420" s="90">
        <f>N358*'RS Charges'!N881</f>
        <v>0</v>
      </c>
      <c r="O420" s="90">
        <f>O358*'RS Charges'!O881</f>
        <v>0</v>
      </c>
      <c r="P420" s="90">
        <f>P358*'RS Charges'!P881</f>
        <v>0</v>
      </c>
      <c r="Q420" s="90">
        <f>Q358*'RS Charges'!Q881</f>
        <v>0</v>
      </c>
      <c r="R420" s="90">
        <f>R358*'RS Charges'!R881</f>
        <v>0</v>
      </c>
      <c r="S420" s="90">
        <f>S358*'RS Charges'!S881</f>
        <v>0</v>
      </c>
      <c r="T420" s="90">
        <f>T358*'RS Charges'!T881</f>
        <v>0</v>
      </c>
      <c r="U420" s="90">
        <f>U358*'RS Charges'!U881</f>
        <v>0</v>
      </c>
      <c r="V420" s="90">
        <f>V358*'RS Charges'!V881</f>
        <v>0</v>
      </c>
      <c r="W420" s="90">
        <f>W358*'RS Charges'!W881</f>
        <v>0</v>
      </c>
      <c r="X420" s="90">
        <f>X358*'RS Charges'!X881</f>
        <v>0</v>
      </c>
      <c r="Y420" s="90">
        <f>Y358*'RS Charges'!Y881</f>
        <v>0</v>
      </c>
      <c r="Z420" s="90">
        <f>Z358*'RS Charges'!Z881</f>
        <v>0</v>
      </c>
      <c r="AA420" s="90">
        <f>AA358*'RS Charges'!AA881</f>
        <v>0</v>
      </c>
      <c r="AB420" s="90">
        <f>AB358*'RS Charges'!AB881</f>
        <v>0</v>
      </c>
      <c r="AC420" s="91">
        <f>AC358*'RS Charges'!AC881</f>
        <v>0</v>
      </c>
      <c r="AE420" s="476">
        <f>AE358*'RS Charges'!AE881</f>
        <v>0</v>
      </c>
      <c r="AG420" s="476">
        <f>AG358*'RS Charges'!AG881</f>
        <v>0</v>
      </c>
      <c r="AI420" s="476">
        <f>AI358*'RS Charges'!AI881</f>
        <v>0</v>
      </c>
      <c r="AK420" s="202"/>
    </row>
    <row r="421" spans="4:37" ht="12.75" customHeight="1" outlineLevel="1">
      <c r="D421" s="106" t="str">
        <f t="shared" si="19"/>
        <v>ME211 - EMU - Class 319 Porterbrook - motor car VUC</v>
      </c>
      <c r="E421" s="89"/>
      <c r="F421" s="107" t="str">
        <f t="shared" si="20"/>
        <v>£000</v>
      </c>
      <c r="G421" s="90">
        <f>G359*'RS Charges'!G882</f>
        <v>0</v>
      </c>
      <c r="H421" s="90">
        <f>H359*'RS Charges'!H882</f>
        <v>0</v>
      </c>
      <c r="I421" s="90">
        <f>I359*'RS Charges'!I882</f>
        <v>0</v>
      </c>
      <c r="J421" s="90">
        <f>J359*'RS Charges'!J882</f>
        <v>0</v>
      </c>
      <c r="K421" s="90">
        <f>K359*'RS Charges'!K882</f>
        <v>0</v>
      </c>
      <c r="L421" s="90">
        <f>L359*'RS Charges'!L882</f>
        <v>0</v>
      </c>
      <c r="M421" s="90">
        <f>M359*'RS Charges'!M882</f>
        <v>0</v>
      </c>
      <c r="N421" s="90">
        <f>N359*'RS Charges'!N882</f>
        <v>0</v>
      </c>
      <c r="O421" s="90">
        <f>O359*'RS Charges'!O882</f>
        <v>0</v>
      </c>
      <c r="P421" s="90">
        <f>P359*'RS Charges'!P882</f>
        <v>0</v>
      </c>
      <c r="Q421" s="90">
        <f>Q359*'RS Charges'!Q882</f>
        <v>0</v>
      </c>
      <c r="R421" s="90">
        <f>R359*'RS Charges'!R882</f>
        <v>0</v>
      </c>
      <c r="S421" s="90">
        <f>S359*'RS Charges'!S882</f>
        <v>0</v>
      </c>
      <c r="T421" s="90">
        <f>T359*'RS Charges'!T882</f>
        <v>0</v>
      </c>
      <c r="U421" s="90">
        <f>U359*'RS Charges'!U882</f>
        <v>0</v>
      </c>
      <c r="V421" s="90">
        <f>V359*'RS Charges'!V882</f>
        <v>0</v>
      </c>
      <c r="W421" s="90">
        <f>W359*'RS Charges'!W882</f>
        <v>0</v>
      </c>
      <c r="X421" s="90">
        <f>X359*'RS Charges'!X882</f>
        <v>0</v>
      </c>
      <c r="Y421" s="90">
        <f>Y359*'RS Charges'!Y882</f>
        <v>0</v>
      </c>
      <c r="Z421" s="90">
        <f>Z359*'RS Charges'!Z882</f>
        <v>0</v>
      </c>
      <c r="AA421" s="90">
        <f>AA359*'RS Charges'!AA882</f>
        <v>0</v>
      </c>
      <c r="AB421" s="90">
        <f>AB359*'RS Charges'!AB882</f>
        <v>0</v>
      </c>
      <c r="AC421" s="91">
        <f>AC359*'RS Charges'!AC882</f>
        <v>0</v>
      </c>
      <c r="AE421" s="476">
        <f>AE359*'RS Charges'!AE882</f>
        <v>0</v>
      </c>
      <c r="AG421" s="476">
        <f>AG359*'RS Charges'!AG882</f>
        <v>0</v>
      </c>
      <c r="AI421" s="476">
        <f>AI359*'RS Charges'!AI882</f>
        <v>0</v>
      </c>
      <c r="AK421" s="202"/>
    </row>
    <row r="422" spans="4:37" ht="12.75" customHeight="1" outlineLevel="1">
      <c r="D422" s="106" t="str">
        <f t="shared" si="19"/>
        <v>ME211 - EMU - Class 319 Porterbrook - trailer car VUC</v>
      </c>
      <c r="E422" s="89"/>
      <c r="F422" s="107" t="str">
        <f t="shared" si="20"/>
        <v>£000</v>
      </c>
      <c r="G422" s="90">
        <f>G360*'RS Charges'!G883</f>
        <v>0</v>
      </c>
      <c r="H422" s="90">
        <f>H360*'RS Charges'!H883</f>
        <v>0</v>
      </c>
      <c r="I422" s="90">
        <f>I360*'RS Charges'!I883</f>
        <v>0</v>
      </c>
      <c r="J422" s="90">
        <f>J360*'RS Charges'!J883</f>
        <v>0</v>
      </c>
      <c r="K422" s="90">
        <f>K360*'RS Charges'!K883</f>
        <v>0</v>
      </c>
      <c r="L422" s="90">
        <f>L360*'RS Charges'!L883</f>
        <v>0</v>
      </c>
      <c r="M422" s="90">
        <f>M360*'RS Charges'!M883</f>
        <v>0</v>
      </c>
      <c r="N422" s="90">
        <f>N360*'RS Charges'!N883</f>
        <v>0</v>
      </c>
      <c r="O422" s="90">
        <f>O360*'RS Charges'!O883</f>
        <v>0</v>
      </c>
      <c r="P422" s="90">
        <f>P360*'RS Charges'!P883</f>
        <v>0</v>
      </c>
      <c r="Q422" s="90">
        <f>Q360*'RS Charges'!Q883</f>
        <v>0</v>
      </c>
      <c r="R422" s="90">
        <f>R360*'RS Charges'!R883</f>
        <v>0</v>
      </c>
      <c r="S422" s="90">
        <f>S360*'RS Charges'!S883</f>
        <v>0</v>
      </c>
      <c r="T422" s="90">
        <f>T360*'RS Charges'!T883</f>
        <v>0</v>
      </c>
      <c r="U422" s="90">
        <f>U360*'RS Charges'!U883</f>
        <v>0</v>
      </c>
      <c r="V422" s="90">
        <f>V360*'RS Charges'!V883</f>
        <v>0</v>
      </c>
      <c r="W422" s="90">
        <f>W360*'RS Charges'!W883</f>
        <v>0</v>
      </c>
      <c r="X422" s="90">
        <f>X360*'RS Charges'!X883</f>
        <v>0</v>
      </c>
      <c r="Y422" s="90">
        <f>Y360*'RS Charges'!Y883</f>
        <v>0</v>
      </c>
      <c r="Z422" s="90">
        <f>Z360*'RS Charges'!Z883</f>
        <v>0</v>
      </c>
      <c r="AA422" s="90">
        <f>AA360*'RS Charges'!AA883</f>
        <v>0</v>
      </c>
      <c r="AB422" s="90">
        <f>AB360*'RS Charges'!AB883</f>
        <v>0</v>
      </c>
      <c r="AC422" s="91">
        <f>AC360*'RS Charges'!AC883</f>
        <v>0</v>
      </c>
      <c r="AE422" s="476">
        <f>AE360*'RS Charges'!AE883</f>
        <v>0</v>
      </c>
      <c r="AG422" s="476">
        <f>AG360*'RS Charges'!AG883</f>
        <v>0</v>
      </c>
      <c r="AI422" s="476">
        <f>AI360*'RS Charges'!AI883</f>
        <v>0</v>
      </c>
      <c r="AK422" s="202"/>
    </row>
    <row r="423" spans="4:37" ht="12.75" customHeight="1" outlineLevel="1">
      <c r="D423" s="106" t="str">
        <f t="shared" si="19"/>
        <v>[Rolling Stock - Vehicles Line 22] VUC</v>
      </c>
      <c r="E423" s="89"/>
      <c r="F423" s="107" t="str">
        <f t="shared" si="20"/>
        <v>£000</v>
      </c>
      <c r="G423" s="90">
        <f>G361*'RS Charges'!G884</f>
        <v>0</v>
      </c>
      <c r="H423" s="90">
        <f>H361*'RS Charges'!H884</f>
        <v>0</v>
      </c>
      <c r="I423" s="90">
        <f>I361*'RS Charges'!I884</f>
        <v>0</v>
      </c>
      <c r="J423" s="90">
        <f>J361*'RS Charges'!J884</f>
        <v>0</v>
      </c>
      <c r="K423" s="90">
        <f>K361*'RS Charges'!K884</f>
        <v>0</v>
      </c>
      <c r="L423" s="90">
        <f>L361*'RS Charges'!L884</f>
        <v>0</v>
      </c>
      <c r="M423" s="90">
        <f>M361*'RS Charges'!M884</f>
        <v>0</v>
      </c>
      <c r="N423" s="90">
        <f>N361*'RS Charges'!N884</f>
        <v>0</v>
      </c>
      <c r="O423" s="90">
        <f>O361*'RS Charges'!O884</f>
        <v>0</v>
      </c>
      <c r="P423" s="90">
        <f>P361*'RS Charges'!P884</f>
        <v>0</v>
      </c>
      <c r="Q423" s="90">
        <f>Q361*'RS Charges'!Q884</f>
        <v>0</v>
      </c>
      <c r="R423" s="90">
        <f>R361*'RS Charges'!R884</f>
        <v>0</v>
      </c>
      <c r="S423" s="90">
        <f>S361*'RS Charges'!S884</f>
        <v>0</v>
      </c>
      <c r="T423" s="90">
        <f>T361*'RS Charges'!T884</f>
        <v>0</v>
      </c>
      <c r="U423" s="90">
        <f>U361*'RS Charges'!U884</f>
        <v>0</v>
      </c>
      <c r="V423" s="90">
        <f>V361*'RS Charges'!V884</f>
        <v>0</v>
      </c>
      <c r="W423" s="90">
        <f>W361*'RS Charges'!W884</f>
        <v>0</v>
      </c>
      <c r="X423" s="90">
        <f>X361*'RS Charges'!X884</f>
        <v>0</v>
      </c>
      <c r="Y423" s="90">
        <f>Y361*'RS Charges'!Y884</f>
        <v>0</v>
      </c>
      <c r="Z423" s="90">
        <f>Z361*'RS Charges'!Z884</f>
        <v>0</v>
      </c>
      <c r="AA423" s="90">
        <f>AA361*'RS Charges'!AA884</f>
        <v>0</v>
      </c>
      <c r="AB423" s="90">
        <f>AB361*'RS Charges'!AB884</f>
        <v>0</v>
      </c>
      <c r="AC423" s="91">
        <f>AC361*'RS Charges'!AC884</f>
        <v>0</v>
      </c>
      <c r="AE423" s="476">
        <f>AE361*'RS Charges'!AE884</f>
        <v>0</v>
      </c>
      <c r="AG423" s="476">
        <f>AG361*'RS Charges'!AG884</f>
        <v>0</v>
      </c>
      <c r="AI423" s="476">
        <f>AI361*'RS Charges'!AI884</f>
        <v>0</v>
      </c>
      <c r="AK423" s="202"/>
    </row>
    <row r="424" spans="4:37" ht="12.75" customHeight="1" outlineLevel="1">
      <c r="D424" s="106" t="str">
        <f t="shared" si="19"/>
        <v>[Rolling Stock - Vehicles Line 23] VUC</v>
      </c>
      <c r="E424" s="89"/>
      <c r="F424" s="107" t="str">
        <f t="shared" si="20"/>
        <v>£000</v>
      </c>
      <c r="G424" s="90">
        <f>G362*'RS Charges'!G885</f>
        <v>0</v>
      </c>
      <c r="H424" s="90">
        <f>H362*'RS Charges'!H885</f>
        <v>0</v>
      </c>
      <c r="I424" s="90">
        <f>I362*'RS Charges'!I885</f>
        <v>0</v>
      </c>
      <c r="J424" s="90">
        <f>J362*'RS Charges'!J885</f>
        <v>0</v>
      </c>
      <c r="K424" s="90">
        <f>K362*'RS Charges'!K885</f>
        <v>0</v>
      </c>
      <c r="L424" s="90">
        <f>L362*'RS Charges'!L885</f>
        <v>0</v>
      </c>
      <c r="M424" s="90">
        <f>M362*'RS Charges'!M885</f>
        <v>0</v>
      </c>
      <c r="N424" s="90">
        <f>N362*'RS Charges'!N885</f>
        <v>0</v>
      </c>
      <c r="O424" s="90">
        <f>O362*'RS Charges'!O885</f>
        <v>0</v>
      </c>
      <c r="P424" s="90">
        <f>P362*'RS Charges'!P885</f>
        <v>0</v>
      </c>
      <c r="Q424" s="90">
        <f>Q362*'RS Charges'!Q885</f>
        <v>0</v>
      </c>
      <c r="R424" s="90">
        <f>R362*'RS Charges'!R885</f>
        <v>0</v>
      </c>
      <c r="S424" s="90">
        <f>S362*'RS Charges'!S885</f>
        <v>0</v>
      </c>
      <c r="T424" s="90">
        <f>T362*'RS Charges'!T885</f>
        <v>0</v>
      </c>
      <c r="U424" s="90">
        <f>U362*'RS Charges'!U885</f>
        <v>0</v>
      </c>
      <c r="V424" s="90">
        <f>V362*'RS Charges'!V885</f>
        <v>0</v>
      </c>
      <c r="W424" s="90">
        <f>W362*'RS Charges'!W885</f>
        <v>0</v>
      </c>
      <c r="X424" s="90">
        <f>X362*'RS Charges'!X885</f>
        <v>0</v>
      </c>
      <c r="Y424" s="90">
        <f>Y362*'RS Charges'!Y885</f>
        <v>0</v>
      </c>
      <c r="Z424" s="90">
        <f>Z362*'RS Charges'!Z885</f>
        <v>0</v>
      </c>
      <c r="AA424" s="90">
        <f>AA362*'RS Charges'!AA885</f>
        <v>0</v>
      </c>
      <c r="AB424" s="90">
        <f>AB362*'RS Charges'!AB885</f>
        <v>0</v>
      </c>
      <c r="AC424" s="91">
        <f>AC362*'RS Charges'!AC885</f>
        <v>0</v>
      </c>
      <c r="AE424" s="476">
        <f>AE362*'RS Charges'!AE885</f>
        <v>0</v>
      </c>
      <c r="AG424" s="476">
        <f>AG362*'RS Charges'!AG885</f>
        <v>0</v>
      </c>
      <c r="AI424" s="476">
        <f>AI362*'RS Charges'!AI885</f>
        <v>0</v>
      </c>
      <c r="AK424" s="202"/>
    </row>
    <row r="425" spans="4:37" ht="12.75" customHeight="1" outlineLevel="1">
      <c r="D425" s="106" t="str">
        <f t="shared" si="19"/>
        <v>[Rolling Stock - Vehicles Line 24] VUC</v>
      </c>
      <c r="E425" s="89"/>
      <c r="F425" s="107" t="str">
        <f t="shared" si="20"/>
        <v>£000</v>
      </c>
      <c r="G425" s="90">
        <f>G363*'RS Charges'!G886</f>
        <v>0</v>
      </c>
      <c r="H425" s="90">
        <f>H363*'RS Charges'!H886</f>
        <v>0</v>
      </c>
      <c r="I425" s="90">
        <f>I363*'RS Charges'!I886</f>
        <v>0</v>
      </c>
      <c r="J425" s="90">
        <f>J363*'RS Charges'!J886</f>
        <v>0</v>
      </c>
      <c r="K425" s="90">
        <f>K363*'RS Charges'!K886</f>
        <v>0</v>
      </c>
      <c r="L425" s="90">
        <f>L363*'RS Charges'!L886</f>
        <v>0</v>
      </c>
      <c r="M425" s="90">
        <f>M363*'RS Charges'!M886</f>
        <v>0</v>
      </c>
      <c r="N425" s="90">
        <f>N363*'RS Charges'!N886</f>
        <v>0</v>
      </c>
      <c r="O425" s="90">
        <f>O363*'RS Charges'!O886</f>
        <v>0</v>
      </c>
      <c r="P425" s="90">
        <f>P363*'RS Charges'!P886</f>
        <v>0</v>
      </c>
      <c r="Q425" s="90">
        <f>Q363*'RS Charges'!Q886</f>
        <v>0</v>
      </c>
      <c r="R425" s="90">
        <f>R363*'RS Charges'!R886</f>
        <v>0</v>
      </c>
      <c r="S425" s="90">
        <f>S363*'RS Charges'!S886</f>
        <v>0</v>
      </c>
      <c r="T425" s="90">
        <f>T363*'RS Charges'!T886</f>
        <v>0</v>
      </c>
      <c r="U425" s="90">
        <f>U363*'RS Charges'!U886</f>
        <v>0</v>
      </c>
      <c r="V425" s="90">
        <f>V363*'RS Charges'!V886</f>
        <v>0</v>
      </c>
      <c r="W425" s="90">
        <f>W363*'RS Charges'!W886</f>
        <v>0</v>
      </c>
      <c r="X425" s="90">
        <f>X363*'RS Charges'!X886</f>
        <v>0</v>
      </c>
      <c r="Y425" s="90">
        <f>Y363*'RS Charges'!Y886</f>
        <v>0</v>
      </c>
      <c r="Z425" s="90">
        <f>Z363*'RS Charges'!Z886</f>
        <v>0</v>
      </c>
      <c r="AA425" s="90">
        <f>AA363*'RS Charges'!AA886</f>
        <v>0</v>
      </c>
      <c r="AB425" s="90">
        <f>AB363*'RS Charges'!AB886</f>
        <v>0</v>
      </c>
      <c r="AC425" s="91">
        <f>AC363*'RS Charges'!AC886</f>
        <v>0</v>
      </c>
      <c r="AE425" s="476">
        <f>AE363*'RS Charges'!AE886</f>
        <v>0</v>
      </c>
      <c r="AG425" s="476">
        <f>AG363*'RS Charges'!AG886</f>
        <v>0</v>
      </c>
      <c r="AI425" s="476">
        <f>AI363*'RS Charges'!AI886</f>
        <v>0</v>
      </c>
      <c r="AK425" s="202"/>
    </row>
    <row r="426" spans="4:37" ht="12.75" customHeight="1" outlineLevel="1">
      <c r="D426" s="106" t="str">
        <f t="shared" si="19"/>
        <v>[Rolling Stock - Vehicles Line 25] VUC</v>
      </c>
      <c r="E426" s="89"/>
      <c r="F426" s="107" t="str">
        <f t="shared" si="20"/>
        <v>£000</v>
      </c>
      <c r="G426" s="90">
        <f>G364*'RS Charges'!G887</f>
        <v>0</v>
      </c>
      <c r="H426" s="90">
        <f>H364*'RS Charges'!H887</f>
        <v>0</v>
      </c>
      <c r="I426" s="90">
        <f>I364*'RS Charges'!I887</f>
        <v>0</v>
      </c>
      <c r="J426" s="90">
        <f>J364*'RS Charges'!J887</f>
        <v>0</v>
      </c>
      <c r="K426" s="90">
        <f>K364*'RS Charges'!K887</f>
        <v>0</v>
      </c>
      <c r="L426" s="90">
        <f>L364*'RS Charges'!L887</f>
        <v>0</v>
      </c>
      <c r="M426" s="90">
        <f>M364*'RS Charges'!M887</f>
        <v>0</v>
      </c>
      <c r="N426" s="90">
        <f>N364*'RS Charges'!N887</f>
        <v>0</v>
      </c>
      <c r="O426" s="90">
        <f>O364*'RS Charges'!O887</f>
        <v>0</v>
      </c>
      <c r="P426" s="90">
        <f>P364*'RS Charges'!P887</f>
        <v>0</v>
      </c>
      <c r="Q426" s="90">
        <f>Q364*'RS Charges'!Q887</f>
        <v>0</v>
      </c>
      <c r="R426" s="90">
        <f>R364*'RS Charges'!R887</f>
        <v>0</v>
      </c>
      <c r="S426" s="90">
        <f>S364*'RS Charges'!S887</f>
        <v>0</v>
      </c>
      <c r="T426" s="90">
        <f>T364*'RS Charges'!T887</f>
        <v>0</v>
      </c>
      <c r="U426" s="90">
        <f>U364*'RS Charges'!U887</f>
        <v>0</v>
      </c>
      <c r="V426" s="90">
        <f>V364*'RS Charges'!V887</f>
        <v>0</v>
      </c>
      <c r="W426" s="90">
        <f>W364*'RS Charges'!W887</f>
        <v>0</v>
      </c>
      <c r="X426" s="90">
        <f>X364*'RS Charges'!X887</f>
        <v>0</v>
      </c>
      <c r="Y426" s="90">
        <f>Y364*'RS Charges'!Y887</f>
        <v>0</v>
      </c>
      <c r="Z426" s="90">
        <f>Z364*'RS Charges'!Z887</f>
        <v>0</v>
      </c>
      <c r="AA426" s="90">
        <f>AA364*'RS Charges'!AA887</f>
        <v>0</v>
      </c>
      <c r="AB426" s="90">
        <f>AB364*'RS Charges'!AB887</f>
        <v>0</v>
      </c>
      <c r="AC426" s="91">
        <f>AC364*'RS Charges'!AC887</f>
        <v>0</v>
      </c>
      <c r="AE426" s="476">
        <f>AE364*'RS Charges'!AE887</f>
        <v>0</v>
      </c>
      <c r="AG426" s="476">
        <f>AG364*'RS Charges'!AG887</f>
        <v>0</v>
      </c>
      <c r="AI426" s="476">
        <f>AI364*'RS Charges'!AI887</f>
        <v>0</v>
      </c>
      <c r="AK426" s="202"/>
    </row>
    <row r="427" spans="4:37" ht="12.75" customHeight="1" outlineLevel="1">
      <c r="D427" s="106" t="str">
        <f t="shared" si="19"/>
        <v>[Rolling Stock - Vehicles Line 26] VUC</v>
      </c>
      <c r="E427" s="89"/>
      <c r="F427" s="107" t="str">
        <f t="shared" si="20"/>
        <v>£000</v>
      </c>
      <c r="G427" s="90">
        <f>G365*'RS Charges'!G888</f>
        <v>0</v>
      </c>
      <c r="H427" s="90">
        <f>H365*'RS Charges'!H888</f>
        <v>0</v>
      </c>
      <c r="I427" s="90">
        <f>I365*'RS Charges'!I888</f>
        <v>0</v>
      </c>
      <c r="J427" s="90">
        <f>J365*'RS Charges'!J888</f>
        <v>0</v>
      </c>
      <c r="K427" s="90">
        <f>K365*'RS Charges'!K888</f>
        <v>0</v>
      </c>
      <c r="L427" s="90">
        <f>L365*'RS Charges'!L888</f>
        <v>0</v>
      </c>
      <c r="M427" s="90">
        <f>M365*'RS Charges'!M888</f>
        <v>0</v>
      </c>
      <c r="N427" s="90">
        <f>N365*'RS Charges'!N888</f>
        <v>0</v>
      </c>
      <c r="O427" s="90">
        <f>O365*'RS Charges'!O888</f>
        <v>0</v>
      </c>
      <c r="P427" s="90">
        <f>P365*'RS Charges'!P888</f>
        <v>0</v>
      </c>
      <c r="Q427" s="90">
        <f>Q365*'RS Charges'!Q888</f>
        <v>0</v>
      </c>
      <c r="R427" s="90">
        <f>R365*'RS Charges'!R888</f>
        <v>0</v>
      </c>
      <c r="S427" s="90">
        <f>S365*'RS Charges'!S888</f>
        <v>0</v>
      </c>
      <c r="T427" s="90">
        <f>T365*'RS Charges'!T888</f>
        <v>0</v>
      </c>
      <c r="U427" s="90">
        <f>U365*'RS Charges'!U888</f>
        <v>0</v>
      </c>
      <c r="V427" s="90">
        <f>V365*'RS Charges'!V888</f>
        <v>0</v>
      </c>
      <c r="W427" s="90">
        <f>W365*'RS Charges'!W888</f>
        <v>0</v>
      </c>
      <c r="X427" s="90">
        <f>X365*'RS Charges'!X888</f>
        <v>0</v>
      </c>
      <c r="Y427" s="90">
        <f>Y365*'RS Charges'!Y888</f>
        <v>0</v>
      </c>
      <c r="Z427" s="90">
        <f>Z365*'RS Charges'!Z888</f>
        <v>0</v>
      </c>
      <c r="AA427" s="90">
        <f>AA365*'RS Charges'!AA888</f>
        <v>0</v>
      </c>
      <c r="AB427" s="90">
        <f>AB365*'RS Charges'!AB888</f>
        <v>0</v>
      </c>
      <c r="AC427" s="91">
        <f>AC365*'RS Charges'!AC888</f>
        <v>0</v>
      </c>
      <c r="AE427" s="476">
        <f>AE365*'RS Charges'!AE888</f>
        <v>0</v>
      </c>
      <c r="AG427" s="476">
        <f>AG365*'RS Charges'!AG888</f>
        <v>0</v>
      </c>
      <c r="AI427" s="476">
        <f>AI365*'RS Charges'!AI888</f>
        <v>0</v>
      </c>
      <c r="AK427" s="202"/>
    </row>
    <row r="428" spans="4:37" ht="12.75" customHeight="1" outlineLevel="1">
      <c r="D428" s="106" t="str">
        <f t="shared" si="19"/>
        <v>[Rolling Stock - Vehicles Line 27] VUC</v>
      </c>
      <c r="E428" s="89"/>
      <c r="F428" s="107" t="str">
        <f t="shared" si="20"/>
        <v>£000</v>
      </c>
      <c r="G428" s="90">
        <f>G366*'RS Charges'!G889</f>
        <v>0</v>
      </c>
      <c r="H428" s="90">
        <f>H366*'RS Charges'!H889</f>
        <v>0</v>
      </c>
      <c r="I428" s="90">
        <f>I366*'RS Charges'!I889</f>
        <v>0</v>
      </c>
      <c r="J428" s="90">
        <f>J366*'RS Charges'!J889</f>
        <v>0</v>
      </c>
      <c r="K428" s="90">
        <f>K366*'RS Charges'!K889</f>
        <v>0</v>
      </c>
      <c r="L428" s="90">
        <f>L366*'RS Charges'!L889</f>
        <v>0</v>
      </c>
      <c r="M428" s="90">
        <f>M366*'RS Charges'!M889</f>
        <v>0</v>
      </c>
      <c r="N428" s="90">
        <f>N366*'RS Charges'!N889</f>
        <v>0</v>
      </c>
      <c r="O428" s="90">
        <f>O366*'RS Charges'!O889</f>
        <v>0</v>
      </c>
      <c r="P428" s="90">
        <f>P366*'RS Charges'!P889</f>
        <v>0</v>
      </c>
      <c r="Q428" s="90">
        <f>Q366*'RS Charges'!Q889</f>
        <v>0</v>
      </c>
      <c r="R428" s="90">
        <f>R366*'RS Charges'!R889</f>
        <v>0</v>
      </c>
      <c r="S428" s="90">
        <f>S366*'RS Charges'!S889</f>
        <v>0</v>
      </c>
      <c r="T428" s="90">
        <f>T366*'RS Charges'!T889</f>
        <v>0</v>
      </c>
      <c r="U428" s="90">
        <f>U366*'RS Charges'!U889</f>
        <v>0</v>
      </c>
      <c r="V428" s="90">
        <f>V366*'RS Charges'!V889</f>
        <v>0</v>
      </c>
      <c r="W428" s="90">
        <f>W366*'RS Charges'!W889</f>
        <v>0</v>
      </c>
      <c r="X428" s="90">
        <f>X366*'RS Charges'!X889</f>
        <v>0</v>
      </c>
      <c r="Y428" s="90">
        <f>Y366*'RS Charges'!Y889</f>
        <v>0</v>
      </c>
      <c r="Z428" s="90">
        <f>Z366*'RS Charges'!Z889</f>
        <v>0</v>
      </c>
      <c r="AA428" s="90">
        <f>AA366*'RS Charges'!AA889</f>
        <v>0</v>
      </c>
      <c r="AB428" s="90">
        <f>AB366*'RS Charges'!AB889</f>
        <v>0</v>
      </c>
      <c r="AC428" s="91">
        <f>AC366*'RS Charges'!AC889</f>
        <v>0</v>
      </c>
      <c r="AE428" s="476">
        <f>AE366*'RS Charges'!AE889</f>
        <v>0</v>
      </c>
      <c r="AG428" s="476">
        <f>AG366*'RS Charges'!AG889</f>
        <v>0</v>
      </c>
      <c r="AI428" s="476">
        <f>AI366*'RS Charges'!AI889</f>
        <v>0</v>
      </c>
      <c r="AK428" s="202"/>
    </row>
    <row r="429" spans="4:37" ht="12.75" customHeight="1" outlineLevel="1">
      <c r="D429" s="106" t="str">
        <f t="shared" si="19"/>
        <v>[Rolling Stock - Vehicles Line 28] VUC</v>
      </c>
      <c r="E429" s="89"/>
      <c r="F429" s="107" t="str">
        <f t="shared" si="20"/>
        <v>£000</v>
      </c>
      <c r="G429" s="90">
        <f>G367*'RS Charges'!G890</f>
        <v>0</v>
      </c>
      <c r="H429" s="90">
        <f>H367*'RS Charges'!H890</f>
        <v>0</v>
      </c>
      <c r="I429" s="90">
        <f>I367*'RS Charges'!I890</f>
        <v>0</v>
      </c>
      <c r="J429" s="90">
        <f>J367*'RS Charges'!J890</f>
        <v>0</v>
      </c>
      <c r="K429" s="90">
        <f>K367*'RS Charges'!K890</f>
        <v>0</v>
      </c>
      <c r="L429" s="90">
        <f>L367*'RS Charges'!L890</f>
        <v>0</v>
      </c>
      <c r="M429" s="90">
        <f>M367*'RS Charges'!M890</f>
        <v>0</v>
      </c>
      <c r="N429" s="90">
        <f>N367*'RS Charges'!N890</f>
        <v>0</v>
      </c>
      <c r="O429" s="90">
        <f>O367*'RS Charges'!O890</f>
        <v>0</v>
      </c>
      <c r="P429" s="90">
        <f>P367*'RS Charges'!P890</f>
        <v>0</v>
      </c>
      <c r="Q429" s="90">
        <f>Q367*'RS Charges'!Q890</f>
        <v>0</v>
      </c>
      <c r="R429" s="90">
        <f>R367*'RS Charges'!R890</f>
        <v>0</v>
      </c>
      <c r="S429" s="90">
        <f>S367*'RS Charges'!S890</f>
        <v>0</v>
      </c>
      <c r="T429" s="90">
        <f>T367*'RS Charges'!T890</f>
        <v>0</v>
      </c>
      <c r="U429" s="90">
        <f>U367*'RS Charges'!U890</f>
        <v>0</v>
      </c>
      <c r="V429" s="90">
        <f>V367*'RS Charges'!V890</f>
        <v>0</v>
      </c>
      <c r="W429" s="90">
        <f>W367*'RS Charges'!W890</f>
        <v>0</v>
      </c>
      <c r="X429" s="90">
        <f>X367*'RS Charges'!X890</f>
        <v>0</v>
      </c>
      <c r="Y429" s="90">
        <f>Y367*'RS Charges'!Y890</f>
        <v>0</v>
      </c>
      <c r="Z429" s="90">
        <f>Z367*'RS Charges'!Z890</f>
        <v>0</v>
      </c>
      <c r="AA429" s="90">
        <f>AA367*'RS Charges'!AA890</f>
        <v>0</v>
      </c>
      <c r="AB429" s="90">
        <f>AB367*'RS Charges'!AB890</f>
        <v>0</v>
      </c>
      <c r="AC429" s="91">
        <f>AC367*'RS Charges'!AC890</f>
        <v>0</v>
      </c>
      <c r="AE429" s="476">
        <f>AE367*'RS Charges'!AE890</f>
        <v>0</v>
      </c>
      <c r="AG429" s="476">
        <f>AG367*'RS Charges'!AG890</f>
        <v>0</v>
      </c>
      <c r="AI429" s="476">
        <f>AI367*'RS Charges'!AI890</f>
        <v>0</v>
      </c>
      <c r="AK429" s="202"/>
    </row>
    <row r="430" spans="4:37" ht="12.75" customHeight="1" outlineLevel="1">
      <c r="D430" s="106" t="str">
        <f t="shared" si="19"/>
        <v>[Rolling Stock - Vehicles Line 29] VUC</v>
      </c>
      <c r="E430" s="89"/>
      <c r="F430" s="107" t="str">
        <f t="shared" si="20"/>
        <v>£000</v>
      </c>
      <c r="G430" s="90">
        <f>G368*'RS Charges'!G891</f>
        <v>0</v>
      </c>
      <c r="H430" s="90">
        <f>H368*'RS Charges'!H891</f>
        <v>0</v>
      </c>
      <c r="I430" s="90">
        <f>I368*'RS Charges'!I891</f>
        <v>0</v>
      </c>
      <c r="J430" s="90">
        <f>J368*'RS Charges'!J891</f>
        <v>0</v>
      </c>
      <c r="K430" s="90">
        <f>K368*'RS Charges'!K891</f>
        <v>0</v>
      </c>
      <c r="L430" s="90">
        <f>L368*'RS Charges'!L891</f>
        <v>0</v>
      </c>
      <c r="M430" s="90">
        <f>M368*'RS Charges'!M891</f>
        <v>0</v>
      </c>
      <c r="N430" s="90">
        <f>N368*'RS Charges'!N891</f>
        <v>0</v>
      </c>
      <c r="O430" s="90">
        <f>O368*'RS Charges'!O891</f>
        <v>0</v>
      </c>
      <c r="P430" s="90">
        <f>P368*'RS Charges'!P891</f>
        <v>0</v>
      </c>
      <c r="Q430" s="90">
        <f>Q368*'RS Charges'!Q891</f>
        <v>0</v>
      </c>
      <c r="R430" s="90">
        <f>R368*'RS Charges'!R891</f>
        <v>0</v>
      </c>
      <c r="S430" s="90">
        <f>S368*'RS Charges'!S891</f>
        <v>0</v>
      </c>
      <c r="T430" s="90">
        <f>T368*'RS Charges'!T891</f>
        <v>0</v>
      </c>
      <c r="U430" s="90">
        <f>U368*'RS Charges'!U891</f>
        <v>0</v>
      </c>
      <c r="V430" s="90">
        <f>V368*'RS Charges'!V891</f>
        <v>0</v>
      </c>
      <c r="W430" s="90">
        <f>W368*'RS Charges'!W891</f>
        <v>0</v>
      </c>
      <c r="X430" s="90">
        <f>X368*'RS Charges'!X891</f>
        <v>0</v>
      </c>
      <c r="Y430" s="90">
        <f>Y368*'RS Charges'!Y891</f>
        <v>0</v>
      </c>
      <c r="Z430" s="90">
        <f>Z368*'RS Charges'!Z891</f>
        <v>0</v>
      </c>
      <c r="AA430" s="90">
        <f>AA368*'RS Charges'!AA891</f>
        <v>0</v>
      </c>
      <c r="AB430" s="90">
        <f>AB368*'RS Charges'!AB891</f>
        <v>0</v>
      </c>
      <c r="AC430" s="91">
        <f>AC368*'RS Charges'!AC891</f>
        <v>0</v>
      </c>
      <c r="AE430" s="476">
        <f>AE368*'RS Charges'!AE891</f>
        <v>0</v>
      </c>
      <c r="AG430" s="476">
        <f>AG368*'RS Charges'!AG891</f>
        <v>0</v>
      </c>
      <c r="AI430" s="476">
        <f>AI368*'RS Charges'!AI891</f>
        <v>0</v>
      </c>
      <c r="AK430" s="202"/>
    </row>
    <row r="431" spans="4:37" ht="12.75" customHeight="1" outlineLevel="1">
      <c r="D431" s="106" t="str">
        <f t="shared" si="19"/>
        <v>[Rolling Stock - Vehicles Line 30] VUC</v>
      </c>
      <c r="E431" s="89"/>
      <c r="F431" s="107" t="str">
        <f t="shared" si="20"/>
        <v>£000</v>
      </c>
      <c r="G431" s="90">
        <f>G369*'RS Charges'!G892</f>
        <v>0</v>
      </c>
      <c r="H431" s="90">
        <f>H369*'RS Charges'!H892</f>
        <v>0</v>
      </c>
      <c r="I431" s="90">
        <f>I369*'RS Charges'!I892</f>
        <v>0</v>
      </c>
      <c r="J431" s="90">
        <f>J369*'RS Charges'!J892</f>
        <v>0</v>
      </c>
      <c r="K431" s="90">
        <f>K369*'RS Charges'!K892</f>
        <v>0</v>
      </c>
      <c r="L431" s="90">
        <f>L369*'RS Charges'!L892</f>
        <v>0</v>
      </c>
      <c r="M431" s="90">
        <f>M369*'RS Charges'!M892</f>
        <v>0</v>
      </c>
      <c r="N431" s="90">
        <f>N369*'RS Charges'!N892</f>
        <v>0</v>
      </c>
      <c r="O431" s="90">
        <f>O369*'RS Charges'!O892</f>
        <v>0</v>
      </c>
      <c r="P431" s="90">
        <f>P369*'RS Charges'!P892</f>
        <v>0</v>
      </c>
      <c r="Q431" s="90">
        <f>Q369*'RS Charges'!Q892</f>
        <v>0</v>
      </c>
      <c r="R431" s="90">
        <f>R369*'RS Charges'!R892</f>
        <v>0</v>
      </c>
      <c r="S431" s="90">
        <f>S369*'RS Charges'!S892</f>
        <v>0</v>
      </c>
      <c r="T431" s="90">
        <f>T369*'RS Charges'!T892</f>
        <v>0</v>
      </c>
      <c r="U431" s="90">
        <f>U369*'RS Charges'!U892</f>
        <v>0</v>
      </c>
      <c r="V431" s="90">
        <f>V369*'RS Charges'!V892</f>
        <v>0</v>
      </c>
      <c r="W431" s="90">
        <f>W369*'RS Charges'!W892</f>
        <v>0</v>
      </c>
      <c r="X431" s="90">
        <f>X369*'RS Charges'!X892</f>
        <v>0</v>
      </c>
      <c r="Y431" s="90">
        <f>Y369*'RS Charges'!Y892</f>
        <v>0</v>
      </c>
      <c r="Z431" s="90">
        <f>Z369*'RS Charges'!Z892</f>
        <v>0</v>
      </c>
      <c r="AA431" s="90">
        <f>AA369*'RS Charges'!AA892</f>
        <v>0</v>
      </c>
      <c r="AB431" s="90">
        <f>AB369*'RS Charges'!AB892</f>
        <v>0</v>
      </c>
      <c r="AC431" s="91">
        <f>AC369*'RS Charges'!AC892</f>
        <v>0</v>
      </c>
      <c r="AE431" s="476">
        <f>AE369*'RS Charges'!AE892</f>
        <v>0</v>
      </c>
      <c r="AG431" s="476">
        <f>AG369*'RS Charges'!AG892</f>
        <v>0</v>
      </c>
      <c r="AI431" s="476">
        <f>AI369*'RS Charges'!AI892</f>
        <v>0</v>
      </c>
      <c r="AK431" s="202"/>
    </row>
    <row r="432" spans="4:37" ht="12.75" customHeight="1" outlineLevel="1">
      <c r="D432" s="106" t="str">
        <f t="shared" si="19"/>
        <v>[Rolling Stock - Vehicles Line 31] VUC</v>
      </c>
      <c r="E432" s="89"/>
      <c r="F432" s="107" t="str">
        <f t="shared" si="20"/>
        <v>£000</v>
      </c>
      <c r="G432" s="90">
        <f>G370*'RS Charges'!G893</f>
        <v>0</v>
      </c>
      <c r="H432" s="90">
        <f>H370*'RS Charges'!H893</f>
        <v>0</v>
      </c>
      <c r="I432" s="90">
        <f>I370*'RS Charges'!I893</f>
        <v>0</v>
      </c>
      <c r="J432" s="90">
        <f>J370*'RS Charges'!J893</f>
        <v>0</v>
      </c>
      <c r="K432" s="90">
        <f>K370*'RS Charges'!K893</f>
        <v>0</v>
      </c>
      <c r="L432" s="90">
        <f>L370*'RS Charges'!L893</f>
        <v>0</v>
      </c>
      <c r="M432" s="90">
        <f>M370*'RS Charges'!M893</f>
        <v>0</v>
      </c>
      <c r="N432" s="90">
        <f>N370*'RS Charges'!N893</f>
        <v>0</v>
      </c>
      <c r="O432" s="90">
        <f>O370*'RS Charges'!O893</f>
        <v>0</v>
      </c>
      <c r="P432" s="90">
        <f>P370*'RS Charges'!P893</f>
        <v>0</v>
      </c>
      <c r="Q432" s="90">
        <f>Q370*'RS Charges'!Q893</f>
        <v>0</v>
      </c>
      <c r="R432" s="90">
        <f>R370*'RS Charges'!R893</f>
        <v>0</v>
      </c>
      <c r="S432" s="90">
        <f>S370*'RS Charges'!S893</f>
        <v>0</v>
      </c>
      <c r="T432" s="90">
        <f>T370*'RS Charges'!T893</f>
        <v>0</v>
      </c>
      <c r="U432" s="90">
        <f>U370*'RS Charges'!U893</f>
        <v>0</v>
      </c>
      <c r="V432" s="90">
        <f>V370*'RS Charges'!V893</f>
        <v>0</v>
      </c>
      <c r="W432" s="90">
        <f>W370*'RS Charges'!W893</f>
        <v>0</v>
      </c>
      <c r="X432" s="90">
        <f>X370*'RS Charges'!X893</f>
        <v>0</v>
      </c>
      <c r="Y432" s="90">
        <f>Y370*'RS Charges'!Y893</f>
        <v>0</v>
      </c>
      <c r="Z432" s="90">
        <f>Z370*'RS Charges'!Z893</f>
        <v>0</v>
      </c>
      <c r="AA432" s="90">
        <f>AA370*'RS Charges'!AA893</f>
        <v>0</v>
      </c>
      <c r="AB432" s="90">
        <f>AB370*'RS Charges'!AB893</f>
        <v>0</v>
      </c>
      <c r="AC432" s="91">
        <f>AC370*'RS Charges'!AC893</f>
        <v>0</v>
      </c>
      <c r="AE432" s="476">
        <f>AE370*'RS Charges'!AE893</f>
        <v>0</v>
      </c>
      <c r="AG432" s="476">
        <f>AG370*'RS Charges'!AG893</f>
        <v>0</v>
      </c>
      <c r="AI432" s="476">
        <f>AI370*'RS Charges'!AI893</f>
        <v>0</v>
      </c>
      <c r="AK432" s="202"/>
    </row>
    <row r="433" spans="4:37" ht="12.75" customHeight="1" outlineLevel="1">
      <c r="D433" s="106" t="str">
        <f t="shared" si="19"/>
        <v>[Rolling Stock - Vehicles Line 32] VUC</v>
      </c>
      <c r="E433" s="89"/>
      <c r="F433" s="107" t="str">
        <f t="shared" si="20"/>
        <v>£000</v>
      </c>
      <c r="G433" s="90">
        <f>G371*'RS Charges'!G894</f>
        <v>0</v>
      </c>
      <c r="H433" s="90">
        <f>H371*'RS Charges'!H894</f>
        <v>0</v>
      </c>
      <c r="I433" s="90">
        <f>I371*'RS Charges'!I894</f>
        <v>0</v>
      </c>
      <c r="J433" s="90">
        <f>J371*'RS Charges'!J894</f>
        <v>0</v>
      </c>
      <c r="K433" s="90">
        <f>K371*'RS Charges'!K894</f>
        <v>0</v>
      </c>
      <c r="L433" s="90">
        <f>L371*'RS Charges'!L894</f>
        <v>0</v>
      </c>
      <c r="M433" s="90">
        <f>M371*'RS Charges'!M894</f>
        <v>0</v>
      </c>
      <c r="N433" s="90">
        <f>N371*'RS Charges'!N894</f>
        <v>0</v>
      </c>
      <c r="O433" s="90">
        <f>O371*'RS Charges'!O894</f>
        <v>0</v>
      </c>
      <c r="P433" s="90">
        <f>P371*'RS Charges'!P894</f>
        <v>0</v>
      </c>
      <c r="Q433" s="90">
        <f>Q371*'RS Charges'!Q894</f>
        <v>0</v>
      </c>
      <c r="R433" s="90">
        <f>R371*'RS Charges'!R894</f>
        <v>0</v>
      </c>
      <c r="S433" s="90">
        <f>S371*'RS Charges'!S894</f>
        <v>0</v>
      </c>
      <c r="T433" s="90">
        <f>T371*'RS Charges'!T894</f>
        <v>0</v>
      </c>
      <c r="U433" s="90">
        <f>U371*'RS Charges'!U894</f>
        <v>0</v>
      </c>
      <c r="V433" s="90">
        <f>V371*'RS Charges'!V894</f>
        <v>0</v>
      </c>
      <c r="W433" s="90">
        <f>W371*'RS Charges'!W894</f>
        <v>0</v>
      </c>
      <c r="X433" s="90">
        <f>X371*'RS Charges'!X894</f>
        <v>0</v>
      </c>
      <c r="Y433" s="90">
        <f>Y371*'RS Charges'!Y894</f>
        <v>0</v>
      </c>
      <c r="Z433" s="90">
        <f>Z371*'RS Charges'!Z894</f>
        <v>0</v>
      </c>
      <c r="AA433" s="90">
        <f>AA371*'RS Charges'!AA894</f>
        <v>0</v>
      </c>
      <c r="AB433" s="90">
        <f>AB371*'RS Charges'!AB894</f>
        <v>0</v>
      </c>
      <c r="AC433" s="91">
        <f>AC371*'RS Charges'!AC894</f>
        <v>0</v>
      </c>
      <c r="AE433" s="476">
        <f>AE371*'RS Charges'!AE894</f>
        <v>0</v>
      </c>
      <c r="AG433" s="476">
        <f>AG371*'RS Charges'!AG894</f>
        <v>0</v>
      </c>
      <c r="AI433" s="476">
        <f>AI371*'RS Charges'!AI894</f>
        <v>0</v>
      </c>
      <c r="AK433" s="202"/>
    </row>
    <row r="434" spans="4:37" ht="12.75" customHeight="1" outlineLevel="1">
      <c r="D434" s="106" t="str">
        <f t="shared" si="19"/>
        <v>[Rolling Stock - Vehicles Line 33] VUC</v>
      </c>
      <c r="E434" s="89"/>
      <c r="F434" s="107" t="str">
        <f t="shared" si="20"/>
        <v>£000</v>
      </c>
      <c r="G434" s="90">
        <f>G372*'RS Charges'!G895</f>
        <v>0</v>
      </c>
      <c r="H434" s="90">
        <f>H372*'RS Charges'!H895</f>
        <v>0</v>
      </c>
      <c r="I434" s="90">
        <f>I372*'RS Charges'!I895</f>
        <v>0</v>
      </c>
      <c r="J434" s="90">
        <f>J372*'RS Charges'!J895</f>
        <v>0</v>
      </c>
      <c r="K434" s="90">
        <f>K372*'RS Charges'!K895</f>
        <v>0</v>
      </c>
      <c r="L434" s="90">
        <f>L372*'RS Charges'!L895</f>
        <v>0</v>
      </c>
      <c r="M434" s="90">
        <f>M372*'RS Charges'!M895</f>
        <v>0</v>
      </c>
      <c r="N434" s="90">
        <f>N372*'RS Charges'!N895</f>
        <v>0</v>
      </c>
      <c r="O434" s="90">
        <f>O372*'RS Charges'!O895</f>
        <v>0</v>
      </c>
      <c r="P434" s="90">
        <f>P372*'RS Charges'!P895</f>
        <v>0</v>
      </c>
      <c r="Q434" s="90">
        <f>Q372*'RS Charges'!Q895</f>
        <v>0</v>
      </c>
      <c r="R434" s="90">
        <f>R372*'RS Charges'!R895</f>
        <v>0</v>
      </c>
      <c r="S434" s="90">
        <f>S372*'RS Charges'!S895</f>
        <v>0</v>
      </c>
      <c r="T434" s="90">
        <f>T372*'RS Charges'!T895</f>
        <v>0</v>
      </c>
      <c r="U434" s="90">
        <f>U372*'RS Charges'!U895</f>
        <v>0</v>
      </c>
      <c r="V434" s="90">
        <f>V372*'RS Charges'!V895</f>
        <v>0</v>
      </c>
      <c r="W434" s="90">
        <f>W372*'RS Charges'!W895</f>
        <v>0</v>
      </c>
      <c r="X434" s="90">
        <f>X372*'RS Charges'!X895</f>
        <v>0</v>
      </c>
      <c r="Y434" s="90">
        <f>Y372*'RS Charges'!Y895</f>
        <v>0</v>
      </c>
      <c r="Z434" s="90">
        <f>Z372*'RS Charges'!Z895</f>
        <v>0</v>
      </c>
      <c r="AA434" s="90">
        <f>AA372*'RS Charges'!AA895</f>
        <v>0</v>
      </c>
      <c r="AB434" s="90">
        <f>AB372*'RS Charges'!AB895</f>
        <v>0</v>
      </c>
      <c r="AC434" s="91">
        <f>AC372*'RS Charges'!AC895</f>
        <v>0</v>
      </c>
      <c r="AE434" s="476">
        <f>AE372*'RS Charges'!AE895</f>
        <v>0</v>
      </c>
      <c r="AG434" s="476">
        <f>AG372*'RS Charges'!AG895</f>
        <v>0</v>
      </c>
      <c r="AI434" s="476">
        <f>AI372*'RS Charges'!AI895</f>
        <v>0</v>
      </c>
      <c r="AK434" s="202"/>
    </row>
    <row r="435" spans="4:37" ht="12.75" customHeight="1" outlineLevel="1">
      <c r="D435" s="106" t="str">
        <f t="shared" si="19"/>
        <v>[Rolling Stock - Vehicles Line 34] VUC</v>
      </c>
      <c r="E435" s="89"/>
      <c r="F435" s="107" t="str">
        <f t="shared" si="20"/>
        <v>£000</v>
      </c>
      <c r="G435" s="90">
        <f>G373*'RS Charges'!G896</f>
        <v>0</v>
      </c>
      <c r="H435" s="90">
        <f>H373*'RS Charges'!H896</f>
        <v>0</v>
      </c>
      <c r="I435" s="90">
        <f>I373*'RS Charges'!I896</f>
        <v>0</v>
      </c>
      <c r="J435" s="90">
        <f>J373*'RS Charges'!J896</f>
        <v>0</v>
      </c>
      <c r="K435" s="90">
        <f>K373*'RS Charges'!K896</f>
        <v>0</v>
      </c>
      <c r="L435" s="90">
        <f>L373*'RS Charges'!L896</f>
        <v>0</v>
      </c>
      <c r="M435" s="90">
        <f>M373*'RS Charges'!M896</f>
        <v>0</v>
      </c>
      <c r="N435" s="90">
        <f>N373*'RS Charges'!N896</f>
        <v>0</v>
      </c>
      <c r="O435" s="90">
        <f>O373*'RS Charges'!O896</f>
        <v>0</v>
      </c>
      <c r="P435" s="90">
        <f>P373*'RS Charges'!P896</f>
        <v>0</v>
      </c>
      <c r="Q435" s="90">
        <f>Q373*'RS Charges'!Q896</f>
        <v>0</v>
      </c>
      <c r="R435" s="90">
        <f>R373*'RS Charges'!R896</f>
        <v>0</v>
      </c>
      <c r="S435" s="90">
        <f>S373*'RS Charges'!S896</f>
        <v>0</v>
      </c>
      <c r="T435" s="90">
        <f>T373*'RS Charges'!T896</f>
        <v>0</v>
      </c>
      <c r="U435" s="90">
        <f>U373*'RS Charges'!U896</f>
        <v>0</v>
      </c>
      <c r="V435" s="90">
        <f>V373*'RS Charges'!V896</f>
        <v>0</v>
      </c>
      <c r="W435" s="90">
        <f>W373*'RS Charges'!W896</f>
        <v>0</v>
      </c>
      <c r="X435" s="90">
        <f>X373*'RS Charges'!X896</f>
        <v>0</v>
      </c>
      <c r="Y435" s="90">
        <f>Y373*'RS Charges'!Y896</f>
        <v>0</v>
      </c>
      <c r="Z435" s="90">
        <f>Z373*'RS Charges'!Z896</f>
        <v>0</v>
      </c>
      <c r="AA435" s="90">
        <f>AA373*'RS Charges'!AA896</f>
        <v>0</v>
      </c>
      <c r="AB435" s="90">
        <f>AB373*'RS Charges'!AB896</f>
        <v>0</v>
      </c>
      <c r="AC435" s="91">
        <f>AC373*'RS Charges'!AC896</f>
        <v>0</v>
      </c>
      <c r="AE435" s="476">
        <f>AE373*'RS Charges'!AE896</f>
        <v>0</v>
      </c>
      <c r="AG435" s="476">
        <f>AG373*'RS Charges'!AG896</f>
        <v>0</v>
      </c>
      <c r="AI435" s="476">
        <f>AI373*'RS Charges'!AI896</f>
        <v>0</v>
      </c>
      <c r="AK435" s="202"/>
    </row>
    <row r="436" spans="4:37" ht="12.75" customHeight="1" outlineLevel="1">
      <c r="D436" s="106" t="str">
        <f t="shared" si="19"/>
        <v>[Rolling Stock - Vehicles Line 35] VUC</v>
      </c>
      <c r="E436" s="89"/>
      <c r="F436" s="107" t="str">
        <f t="shared" si="20"/>
        <v>£000</v>
      </c>
      <c r="G436" s="90">
        <f>G374*'RS Charges'!G897</f>
        <v>0</v>
      </c>
      <c r="H436" s="90">
        <f>H374*'RS Charges'!H897</f>
        <v>0</v>
      </c>
      <c r="I436" s="90">
        <f>I374*'RS Charges'!I897</f>
        <v>0</v>
      </c>
      <c r="J436" s="90">
        <f>J374*'RS Charges'!J897</f>
        <v>0</v>
      </c>
      <c r="K436" s="90">
        <f>K374*'RS Charges'!K897</f>
        <v>0</v>
      </c>
      <c r="L436" s="90">
        <f>L374*'RS Charges'!L897</f>
        <v>0</v>
      </c>
      <c r="M436" s="90">
        <f>M374*'RS Charges'!M897</f>
        <v>0</v>
      </c>
      <c r="N436" s="90">
        <f>N374*'RS Charges'!N897</f>
        <v>0</v>
      </c>
      <c r="O436" s="90">
        <f>O374*'RS Charges'!O897</f>
        <v>0</v>
      </c>
      <c r="P436" s="90">
        <f>P374*'RS Charges'!P897</f>
        <v>0</v>
      </c>
      <c r="Q436" s="90">
        <f>Q374*'RS Charges'!Q897</f>
        <v>0</v>
      </c>
      <c r="R436" s="90">
        <f>R374*'RS Charges'!R897</f>
        <v>0</v>
      </c>
      <c r="S436" s="90">
        <f>S374*'RS Charges'!S897</f>
        <v>0</v>
      </c>
      <c r="T436" s="90">
        <f>T374*'RS Charges'!T897</f>
        <v>0</v>
      </c>
      <c r="U436" s="90">
        <f>U374*'RS Charges'!U897</f>
        <v>0</v>
      </c>
      <c r="V436" s="90">
        <f>V374*'RS Charges'!V897</f>
        <v>0</v>
      </c>
      <c r="W436" s="90">
        <f>W374*'RS Charges'!W897</f>
        <v>0</v>
      </c>
      <c r="X436" s="90">
        <f>X374*'RS Charges'!X897</f>
        <v>0</v>
      </c>
      <c r="Y436" s="90">
        <f>Y374*'RS Charges'!Y897</f>
        <v>0</v>
      </c>
      <c r="Z436" s="90">
        <f>Z374*'RS Charges'!Z897</f>
        <v>0</v>
      </c>
      <c r="AA436" s="90">
        <f>AA374*'RS Charges'!AA897</f>
        <v>0</v>
      </c>
      <c r="AB436" s="90">
        <f>AB374*'RS Charges'!AB897</f>
        <v>0</v>
      </c>
      <c r="AC436" s="91">
        <f>AC374*'RS Charges'!AC897</f>
        <v>0</v>
      </c>
      <c r="AE436" s="476">
        <f>AE374*'RS Charges'!AE897</f>
        <v>0</v>
      </c>
      <c r="AG436" s="476">
        <f>AG374*'RS Charges'!AG897</f>
        <v>0</v>
      </c>
      <c r="AI436" s="476">
        <f>AI374*'RS Charges'!AI897</f>
        <v>0</v>
      </c>
      <c r="AK436" s="202"/>
    </row>
    <row r="437" spans="4:37" ht="12.75" customHeight="1" outlineLevel="1">
      <c r="D437" s="106" t="str">
        <f t="shared" si="19"/>
        <v>[Rolling Stock - Vehicles Line 36] VUC</v>
      </c>
      <c r="E437" s="89"/>
      <c r="F437" s="107" t="str">
        <f t="shared" si="20"/>
        <v>£000</v>
      </c>
      <c r="G437" s="90">
        <f>G375*'RS Charges'!G898</f>
        <v>0</v>
      </c>
      <c r="H437" s="90">
        <f>H375*'RS Charges'!H898</f>
        <v>0</v>
      </c>
      <c r="I437" s="90">
        <f>I375*'RS Charges'!I898</f>
        <v>0</v>
      </c>
      <c r="J437" s="90">
        <f>J375*'RS Charges'!J898</f>
        <v>0</v>
      </c>
      <c r="K437" s="90">
        <f>K375*'RS Charges'!K898</f>
        <v>0</v>
      </c>
      <c r="L437" s="90">
        <f>L375*'RS Charges'!L898</f>
        <v>0</v>
      </c>
      <c r="M437" s="90">
        <f>M375*'RS Charges'!M898</f>
        <v>0</v>
      </c>
      <c r="N437" s="90">
        <f>N375*'RS Charges'!N898</f>
        <v>0</v>
      </c>
      <c r="O437" s="90">
        <f>O375*'RS Charges'!O898</f>
        <v>0</v>
      </c>
      <c r="P437" s="90">
        <f>P375*'RS Charges'!P898</f>
        <v>0</v>
      </c>
      <c r="Q437" s="90">
        <f>Q375*'RS Charges'!Q898</f>
        <v>0</v>
      </c>
      <c r="R437" s="90">
        <f>R375*'RS Charges'!R898</f>
        <v>0</v>
      </c>
      <c r="S437" s="90">
        <f>S375*'RS Charges'!S898</f>
        <v>0</v>
      </c>
      <c r="T437" s="90">
        <f>T375*'RS Charges'!T898</f>
        <v>0</v>
      </c>
      <c r="U437" s="90">
        <f>U375*'RS Charges'!U898</f>
        <v>0</v>
      </c>
      <c r="V437" s="90">
        <f>V375*'RS Charges'!V898</f>
        <v>0</v>
      </c>
      <c r="W437" s="90">
        <f>W375*'RS Charges'!W898</f>
        <v>0</v>
      </c>
      <c r="X437" s="90">
        <f>X375*'RS Charges'!X898</f>
        <v>0</v>
      </c>
      <c r="Y437" s="90">
        <f>Y375*'RS Charges'!Y898</f>
        <v>0</v>
      </c>
      <c r="Z437" s="90">
        <f>Z375*'RS Charges'!Z898</f>
        <v>0</v>
      </c>
      <c r="AA437" s="90">
        <f>AA375*'RS Charges'!AA898</f>
        <v>0</v>
      </c>
      <c r="AB437" s="90">
        <f>AB375*'RS Charges'!AB898</f>
        <v>0</v>
      </c>
      <c r="AC437" s="91">
        <f>AC375*'RS Charges'!AC898</f>
        <v>0</v>
      </c>
      <c r="AE437" s="476">
        <f>AE375*'RS Charges'!AE898</f>
        <v>0</v>
      </c>
      <c r="AG437" s="476">
        <f>AG375*'RS Charges'!AG898</f>
        <v>0</v>
      </c>
      <c r="AI437" s="476">
        <f>AI375*'RS Charges'!AI898</f>
        <v>0</v>
      </c>
      <c r="AK437" s="202"/>
    </row>
    <row r="438" spans="4:37" ht="12.75" customHeight="1" outlineLevel="1">
      <c r="D438" s="106" t="str">
        <f t="shared" si="19"/>
        <v>[Rolling Stock - Vehicles Line 37] VUC</v>
      </c>
      <c r="E438" s="89"/>
      <c r="F438" s="107" t="str">
        <f t="shared" si="20"/>
        <v>£000</v>
      </c>
      <c r="G438" s="90">
        <f>G376*'RS Charges'!G899</f>
        <v>0</v>
      </c>
      <c r="H438" s="90">
        <f>H376*'RS Charges'!H899</f>
        <v>0</v>
      </c>
      <c r="I438" s="90">
        <f>I376*'RS Charges'!I899</f>
        <v>0</v>
      </c>
      <c r="J438" s="90">
        <f>J376*'RS Charges'!J899</f>
        <v>0</v>
      </c>
      <c r="K438" s="90">
        <f>K376*'RS Charges'!K899</f>
        <v>0</v>
      </c>
      <c r="L438" s="90">
        <f>L376*'RS Charges'!L899</f>
        <v>0</v>
      </c>
      <c r="M438" s="90">
        <f>M376*'RS Charges'!M899</f>
        <v>0</v>
      </c>
      <c r="N438" s="90">
        <f>N376*'RS Charges'!N899</f>
        <v>0</v>
      </c>
      <c r="O438" s="90">
        <f>O376*'RS Charges'!O899</f>
        <v>0</v>
      </c>
      <c r="P438" s="90">
        <f>P376*'RS Charges'!P899</f>
        <v>0</v>
      </c>
      <c r="Q438" s="90">
        <f>Q376*'RS Charges'!Q899</f>
        <v>0</v>
      </c>
      <c r="R438" s="90">
        <f>R376*'RS Charges'!R899</f>
        <v>0</v>
      </c>
      <c r="S438" s="90">
        <f>S376*'RS Charges'!S899</f>
        <v>0</v>
      </c>
      <c r="T438" s="90">
        <f>T376*'RS Charges'!T899</f>
        <v>0</v>
      </c>
      <c r="U438" s="90">
        <f>U376*'RS Charges'!U899</f>
        <v>0</v>
      </c>
      <c r="V438" s="90">
        <f>V376*'RS Charges'!V899</f>
        <v>0</v>
      </c>
      <c r="W438" s="90">
        <f>W376*'RS Charges'!W899</f>
        <v>0</v>
      </c>
      <c r="X438" s="90">
        <f>X376*'RS Charges'!X899</f>
        <v>0</v>
      </c>
      <c r="Y438" s="90">
        <f>Y376*'RS Charges'!Y899</f>
        <v>0</v>
      </c>
      <c r="Z438" s="90">
        <f>Z376*'RS Charges'!Z899</f>
        <v>0</v>
      </c>
      <c r="AA438" s="90">
        <f>AA376*'RS Charges'!AA899</f>
        <v>0</v>
      </c>
      <c r="AB438" s="90">
        <f>AB376*'RS Charges'!AB899</f>
        <v>0</v>
      </c>
      <c r="AC438" s="91">
        <f>AC376*'RS Charges'!AC899</f>
        <v>0</v>
      </c>
      <c r="AE438" s="476">
        <f>AE376*'RS Charges'!AE899</f>
        <v>0</v>
      </c>
      <c r="AG438" s="476">
        <f>AG376*'RS Charges'!AG899</f>
        <v>0</v>
      </c>
      <c r="AI438" s="476">
        <f>AI376*'RS Charges'!AI899</f>
        <v>0</v>
      </c>
      <c r="AK438" s="202"/>
    </row>
    <row r="439" spans="4:37" ht="12.75" customHeight="1" outlineLevel="1">
      <c r="D439" s="106" t="str">
        <f t="shared" si="19"/>
        <v>[Rolling Stock - Vehicles Line 38] VUC</v>
      </c>
      <c r="E439" s="89"/>
      <c r="F439" s="107" t="str">
        <f t="shared" si="20"/>
        <v>£000</v>
      </c>
      <c r="G439" s="90">
        <f>G377*'RS Charges'!G900</f>
        <v>0</v>
      </c>
      <c r="H439" s="90">
        <f>H377*'RS Charges'!H900</f>
        <v>0</v>
      </c>
      <c r="I439" s="90">
        <f>I377*'RS Charges'!I900</f>
        <v>0</v>
      </c>
      <c r="J439" s="90">
        <f>J377*'RS Charges'!J900</f>
        <v>0</v>
      </c>
      <c r="K439" s="90">
        <f>K377*'RS Charges'!K900</f>
        <v>0</v>
      </c>
      <c r="L439" s="90">
        <f>L377*'RS Charges'!L900</f>
        <v>0</v>
      </c>
      <c r="M439" s="90">
        <f>M377*'RS Charges'!M900</f>
        <v>0</v>
      </c>
      <c r="N439" s="90">
        <f>N377*'RS Charges'!N900</f>
        <v>0</v>
      </c>
      <c r="O439" s="90">
        <f>O377*'RS Charges'!O900</f>
        <v>0</v>
      </c>
      <c r="P439" s="90">
        <f>P377*'RS Charges'!P900</f>
        <v>0</v>
      </c>
      <c r="Q439" s="90">
        <f>Q377*'RS Charges'!Q900</f>
        <v>0</v>
      </c>
      <c r="R439" s="90">
        <f>R377*'RS Charges'!R900</f>
        <v>0</v>
      </c>
      <c r="S439" s="90">
        <f>S377*'RS Charges'!S900</f>
        <v>0</v>
      </c>
      <c r="T439" s="90">
        <f>T377*'RS Charges'!T900</f>
        <v>0</v>
      </c>
      <c r="U439" s="90">
        <f>U377*'RS Charges'!U900</f>
        <v>0</v>
      </c>
      <c r="V439" s="90">
        <f>V377*'RS Charges'!V900</f>
        <v>0</v>
      </c>
      <c r="W439" s="90">
        <f>W377*'RS Charges'!W900</f>
        <v>0</v>
      </c>
      <c r="X439" s="90">
        <f>X377*'RS Charges'!X900</f>
        <v>0</v>
      </c>
      <c r="Y439" s="90">
        <f>Y377*'RS Charges'!Y900</f>
        <v>0</v>
      </c>
      <c r="Z439" s="90">
        <f>Z377*'RS Charges'!Z900</f>
        <v>0</v>
      </c>
      <c r="AA439" s="90">
        <f>AA377*'RS Charges'!AA900</f>
        <v>0</v>
      </c>
      <c r="AB439" s="90">
        <f>AB377*'RS Charges'!AB900</f>
        <v>0</v>
      </c>
      <c r="AC439" s="91">
        <f>AC377*'RS Charges'!AC900</f>
        <v>0</v>
      </c>
      <c r="AE439" s="476">
        <f>AE377*'RS Charges'!AE900</f>
        <v>0</v>
      </c>
      <c r="AG439" s="476">
        <f>AG377*'RS Charges'!AG900</f>
        <v>0</v>
      </c>
      <c r="AI439" s="476">
        <f>AI377*'RS Charges'!AI900</f>
        <v>0</v>
      </c>
      <c r="AK439" s="202"/>
    </row>
    <row r="440" spans="4:37" ht="12.75" customHeight="1" outlineLevel="1">
      <c r="D440" s="106" t="str">
        <f t="shared" si="19"/>
        <v>[Rolling Stock - Vehicles Line 39] VUC</v>
      </c>
      <c r="E440" s="89"/>
      <c r="F440" s="107" t="str">
        <f t="shared" si="20"/>
        <v>£000</v>
      </c>
      <c r="G440" s="90">
        <f>G378*'RS Charges'!G901</f>
        <v>0</v>
      </c>
      <c r="H440" s="90">
        <f>H378*'RS Charges'!H901</f>
        <v>0</v>
      </c>
      <c r="I440" s="90">
        <f>I378*'RS Charges'!I901</f>
        <v>0</v>
      </c>
      <c r="J440" s="90">
        <f>J378*'RS Charges'!J901</f>
        <v>0</v>
      </c>
      <c r="K440" s="90">
        <f>K378*'RS Charges'!K901</f>
        <v>0</v>
      </c>
      <c r="L440" s="90">
        <f>L378*'RS Charges'!L901</f>
        <v>0</v>
      </c>
      <c r="M440" s="90">
        <f>M378*'RS Charges'!M901</f>
        <v>0</v>
      </c>
      <c r="N440" s="90">
        <f>N378*'RS Charges'!N901</f>
        <v>0</v>
      </c>
      <c r="O440" s="90">
        <f>O378*'RS Charges'!O901</f>
        <v>0</v>
      </c>
      <c r="P440" s="90">
        <f>P378*'RS Charges'!P901</f>
        <v>0</v>
      </c>
      <c r="Q440" s="90">
        <f>Q378*'RS Charges'!Q901</f>
        <v>0</v>
      </c>
      <c r="R440" s="90">
        <f>R378*'RS Charges'!R901</f>
        <v>0</v>
      </c>
      <c r="S440" s="90">
        <f>S378*'RS Charges'!S901</f>
        <v>0</v>
      </c>
      <c r="T440" s="90">
        <f>T378*'RS Charges'!T901</f>
        <v>0</v>
      </c>
      <c r="U440" s="90">
        <f>U378*'RS Charges'!U901</f>
        <v>0</v>
      </c>
      <c r="V440" s="90">
        <f>V378*'RS Charges'!V901</f>
        <v>0</v>
      </c>
      <c r="W440" s="90">
        <f>W378*'RS Charges'!W901</f>
        <v>0</v>
      </c>
      <c r="X440" s="90">
        <f>X378*'RS Charges'!X901</f>
        <v>0</v>
      </c>
      <c r="Y440" s="90">
        <f>Y378*'RS Charges'!Y901</f>
        <v>0</v>
      </c>
      <c r="Z440" s="90">
        <f>Z378*'RS Charges'!Z901</f>
        <v>0</v>
      </c>
      <c r="AA440" s="90">
        <f>AA378*'RS Charges'!AA901</f>
        <v>0</v>
      </c>
      <c r="AB440" s="90">
        <f>AB378*'RS Charges'!AB901</f>
        <v>0</v>
      </c>
      <c r="AC440" s="91">
        <f>AC378*'RS Charges'!AC901</f>
        <v>0</v>
      </c>
      <c r="AE440" s="476">
        <f>AE378*'RS Charges'!AE901</f>
        <v>0</v>
      </c>
      <c r="AG440" s="476">
        <f>AG378*'RS Charges'!AG901</f>
        <v>0</v>
      </c>
      <c r="AI440" s="476">
        <f>AI378*'RS Charges'!AI901</f>
        <v>0</v>
      </c>
      <c r="AK440" s="202"/>
    </row>
    <row r="441" spans="4:37" ht="12.75" customHeight="1" outlineLevel="1">
      <c r="D441" s="106" t="str">
        <f t="shared" si="19"/>
        <v>[Rolling Stock - Vehicles Line 40] VUC</v>
      </c>
      <c r="E441" s="89"/>
      <c r="F441" s="107" t="str">
        <f t="shared" si="20"/>
        <v>£000</v>
      </c>
      <c r="G441" s="90">
        <f>G379*'RS Charges'!G902</f>
        <v>0</v>
      </c>
      <c r="H441" s="90">
        <f>H379*'RS Charges'!H902</f>
        <v>0</v>
      </c>
      <c r="I441" s="90">
        <f>I379*'RS Charges'!I902</f>
        <v>0</v>
      </c>
      <c r="J441" s="90">
        <f>J379*'RS Charges'!J902</f>
        <v>0</v>
      </c>
      <c r="K441" s="90">
        <f>K379*'RS Charges'!K902</f>
        <v>0</v>
      </c>
      <c r="L441" s="90">
        <f>L379*'RS Charges'!L902</f>
        <v>0</v>
      </c>
      <c r="M441" s="90">
        <f>M379*'RS Charges'!M902</f>
        <v>0</v>
      </c>
      <c r="N441" s="90">
        <f>N379*'RS Charges'!N902</f>
        <v>0</v>
      </c>
      <c r="O441" s="90">
        <f>O379*'RS Charges'!O902</f>
        <v>0</v>
      </c>
      <c r="P441" s="90">
        <f>P379*'RS Charges'!P902</f>
        <v>0</v>
      </c>
      <c r="Q441" s="90">
        <f>Q379*'RS Charges'!Q902</f>
        <v>0</v>
      </c>
      <c r="R441" s="90">
        <f>R379*'RS Charges'!R902</f>
        <v>0</v>
      </c>
      <c r="S441" s="90">
        <f>S379*'RS Charges'!S902</f>
        <v>0</v>
      </c>
      <c r="T441" s="90">
        <f>T379*'RS Charges'!T902</f>
        <v>0</v>
      </c>
      <c r="U441" s="90">
        <f>U379*'RS Charges'!U902</f>
        <v>0</v>
      </c>
      <c r="V441" s="90">
        <f>V379*'RS Charges'!V902</f>
        <v>0</v>
      </c>
      <c r="W441" s="90">
        <f>W379*'RS Charges'!W902</f>
        <v>0</v>
      </c>
      <c r="X441" s="90">
        <f>X379*'RS Charges'!X902</f>
        <v>0</v>
      </c>
      <c r="Y441" s="90">
        <f>Y379*'RS Charges'!Y902</f>
        <v>0</v>
      </c>
      <c r="Z441" s="90">
        <f>Z379*'RS Charges'!Z902</f>
        <v>0</v>
      </c>
      <c r="AA441" s="90">
        <f>AA379*'RS Charges'!AA902</f>
        <v>0</v>
      </c>
      <c r="AB441" s="90">
        <f>AB379*'RS Charges'!AB902</f>
        <v>0</v>
      </c>
      <c r="AC441" s="91">
        <f>AC379*'RS Charges'!AC902</f>
        <v>0</v>
      </c>
      <c r="AE441" s="476">
        <f>AE379*'RS Charges'!AE902</f>
        <v>0</v>
      </c>
      <c r="AG441" s="476">
        <f>AG379*'RS Charges'!AG902</f>
        <v>0</v>
      </c>
      <c r="AI441" s="476">
        <f>AI379*'RS Charges'!AI902</f>
        <v>0</v>
      </c>
      <c r="AK441" s="202"/>
    </row>
    <row r="442" spans="4:37" ht="12.75" customHeight="1" outlineLevel="1">
      <c r="D442" s="106" t="str">
        <f t="shared" si="19"/>
        <v>[Rolling Stock - Vehicles Line 41] VUC</v>
      </c>
      <c r="E442" s="89"/>
      <c r="F442" s="107" t="str">
        <f t="shared" si="20"/>
        <v>£000</v>
      </c>
      <c r="G442" s="90">
        <f>G380*'RS Charges'!G903</f>
        <v>0</v>
      </c>
      <c r="H442" s="90">
        <f>H380*'RS Charges'!H903</f>
        <v>0</v>
      </c>
      <c r="I442" s="90">
        <f>I380*'RS Charges'!I903</f>
        <v>0</v>
      </c>
      <c r="J442" s="90">
        <f>J380*'RS Charges'!J903</f>
        <v>0</v>
      </c>
      <c r="K442" s="90">
        <f>K380*'RS Charges'!K903</f>
        <v>0</v>
      </c>
      <c r="L442" s="90">
        <f>L380*'RS Charges'!L903</f>
        <v>0</v>
      </c>
      <c r="M442" s="90">
        <f>M380*'RS Charges'!M903</f>
        <v>0</v>
      </c>
      <c r="N442" s="90">
        <f>N380*'RS Charges'!N903</f>
        <v>0</v>
      </c>
      <c r="O442" s="90">
        <f>O380*'RS Charges'!O903</f>
        <v>0</v>
      </c>
      <c r="P442" s="90">
        <f>P380*'RS Charges'!P903</f>
        <v>0</v>
      </c>
      <c r="Q442" s="90">
        <f>Q380*'RS Charges'!Q903</f>
        <v>0</v>
      </c>
      <c r="R442" s="90">
        <f>R380*'RS Charges'!R903</f>
        <v>0</v>
      </c>
      <c r="S442" s="90">
        <f>S380*'RS Charges'!S903</f>
        <v>0</v>
      </c>
      <c r="T442" s="90">
        <f>T380*'RS Charges'!T903</f>
        <v>0</v>
      </c>
      <c r="U442" s="90">
        <f>U380*'RS Charges'!U903</f>
        <v>0</v>
      </c>
      <c r="V442" s="90">
        <f>V380*'RS Charges'!V903</f>
        <v>0</v>
      </c>
      <c r="W442" s="90">
        <f>W380*'RS Charges'!W903</f>
        <v>0</v>
      </c>
      <c r="X442" s="90">
        <f>X380*'RS Charges'!X903</f>
        <v>0</v>
      </c>
      <c r="Y442" s="90">
        <f>Y380*'RS Charges'!Y903</f>
        <v>0</v>
      </c>
      <c r="Z442" s="90">
        <f>Z380*'RS Charges'!Z903</f>
        <v>0</v>
      </c>
      <c r="AA442" s="90">
        <f>AA380*'RS Charges'!AA903</f>
        <v>0</v>
      </c>
      <c r="AB442" s="90">
        <f>AB380*'RS Charges'!AB903</f>
        <v>0</v>
      </c>
      <c r="AC442" s="91">
        <f>AC380*'RS Charges'!AC903</f>
        <v>0</v>
      </c>
      <c r="AE442" s="476">
        <f>AE380*'RS Charges'!AE903</f>
        <v>0</v>
      </c>
      <c r="AG442" s="476">
        <f>AG380*'RS Charges'!AG903</f>
        <v>0</v>
      </c>
      <c r="AI442" s="476">
        <f>AI380*'RS Charges'!AI903</f>
        <v>0</v>
      </c>
      <c r="AK442" s="202"/>
    </row>
    <row r="443" spans="4:37" ht="12.75" customHeight="1" outlineLevel="1">
      <c r="D443" s="106" t="str">
        <f t="shared" si="19"/>
        <v>[Rolling Stock - Vehicles Line 42] VUC</v>
      </c>
      <c r="E443" s="89"/>
      <c r="F443" s="107" t="str">
        <f t="shared" si="20"/>
        <v>£000</v>
      </c>
      <c r="G443" s="90">
        <f>G381*'RS Charges'!G904</f>
        <v>0</v>
      </c>
      <c r="H443" s="90">
        <f>H381*'RS Charges'!H904</f>
        <v>0</v>
      </c>
      <c r="I443" s="90">
        <f>I381*'RS Charges'!I904</f>
        <v>0</v>
      </c>
      <c r="J443" s="90">
        <f>J381*'RS Charges'!J904</f>
        <v>0</v>
      </c>
      <c r="K443" s="90">
        <f>K381*'RS Charges'!K904</f>
        <v>0</v>
      </c>
      <c r="L443" s="90">
        <f>L381*'RS Charges'!L904</f>
        <v>0</v>
      </c>
      <c r="M443" s="90">
        <f>M381*'RS Charges'!M904</f>
        <v>0</v>
      </c>
      <c r="N443" s="90">
        <f>N381*'RS Charges'!N904</f>
        <v>0</v>
      </c>
      <c r="O443" s="90">
        <f>O381*'RS Charges'!O904</f>
        <v>0</v>
      </c>
      <c r="P443" s="90">
        <f>P381*'RS Charges'!P904</f>
        <v>0</v>
      </c>
      <c r="Q443" s="90">
        <f>Q381*'RS Charges'!Q904</f>
        <v>0</v>
      </c>
      <c r="R443" s="90">
        <f>R381*'RS Charges'!R904</f>
        <v>0</v>
      </c>
      <c r="S443" s="90">
        <f>S381*'RS Charges'!S904</f>
        <v>0</v>
      </c>
      <c r="T443" s="90">
        <f>T381*'RS Charges'!T904</f>
        <v>0</v>
      </c>
      <c r="U443" s="90">
        <f>U381*'RS Charges'!U904</f>
        <v>0</v>
      </c>
      <c r="V443" s="90">
        <f>V381*'RS Charges'!V904</f>
        <v>0</v>
      </c>
      <c r="W443" s="90">
        <f>W381*'RS Charges'!W904</f>
        <v>0</v>
      </c>
      <c r="X443" s="90">
        <f>X381*'RS Charges'!X904</f>
        <v>0</v>
      </c>
      <c r="Y443" s="90">
        <f>Y381*'RS Charges'!Y904</f>
        <v>0</v>
      </c>
      <c r="Z443" s="90">
        <f>Z381*'RS Charges'!Z904</f>
        <v>0</v>
      </c>
      <c r="AA443" s="90">
        <f>AA381*'RS Charges'!AA904</f>
        <v>0</v>
      </c>
      <c r="AB443" s="90">
        <f>AB381*'RS Charges'!AB904</f>
        <v>0</v>
      </c>
      <c r="AC443" s="91">
        <f>AC381*'RS Charges'!AC904</f>
        <v>0</v>
      </c>
      <c r="AE443" s="476">
        <f>AE381*'RS Charges'!AE904</f>
        <v>0</v>
      </c>
      <c r="AG443" s="476">
        <f>AG381*'RS Charges'!AG904</f>
        <v>0</v>
      </c>
      <c r="AI443" s="476">
        <f>AI381*'RS Charges'!AI904</f>
        <v>0</v>
      </c>
      <c r="AK443" s="202"/>
    </row>
    <row r="444" spans="4:37" ht="12.75" customHeight="1" outlineLevel="1">
      <c r="D444" s="106" t="str">
        <f t="shared" si="19"/>
        <v>[Rolling Stock - Vehicles Line 43] VUC</v>
      </c>
      <c r="E444" s="89"/>
      <c r="F444" s="107" t="str">
        <f t="shared" si="20"/>
        <v>£000</v>
      </c>
      <c r="G444" s="90">
        <f>G382*'RS Charges'!G905</f>
        <v>0</v>
      </c>
      <c r="H444" s="90">
        <f>H382*'RS Charges'!H905</f>
        <v>0</v>
      </c>
      <c r="I444" s="90">
        <f>I382*'RS Charges'!I905</f>
        <v>0</v>
      </c>
      <c r="J444" s="90">
        <f>J382*'RS Charges'!J905</f>
        <v>0</v>
      </c>
      <c r="K444" s="90">
        <f>K382*'RS Charges'!K905</f>
        <v>0</v>
      </c>
      <c r="L444" s="90">
        <f>L382*'RS Charges'!L905</f>
        <v>0</v>
      </c>
      <c r="M444" s="90">
        <f>M382*'RS Charges'!M905</f>
        <v>0</v>
      </c>
      <c r="N444" s="90">
        <f>N382*'RS Charges'!N905</f>
        <v>0</v>
      </c>
      <c r="O444" s="90">
        <f>O382*'RS Charges'!O905</f>
        <v>0</v>
      </c>
      <c r="P444" s="90">
        <f>P382*'RS Charges'!P905</f>
        <v>0</v>
      </c>
      <c r="Q444" s="90">
        <f>Q382*'RS Charges'!Q905</f>
        <v>0</v>
      </c>
      <c r="R444" s="90">
        <f>R382*'RS Charges'!R905</f>
        <v>0</v>
      </c>
      <c r="S444" s="90">
        <f>S382*'RS Charges'!S905</f>
        <v>0</v>
      </c>
      <c r="T444" s="90">
        <f>T382*'RS Charges'!T905</f>
        <v>0</v>
      </c>
      <c r="U444" s="90">
        <f>U382*'RS Charges'!U905</f>
        <v>0</v>
      </c>
      <c r="V444" s="90">
        <f>V382*'RS Charges'!V905</f>
        <v>0</v>
      </c>
      <c r="W444" s="90">
        <f>W382*'RS Charges'!W905</f>
        <v>0</v>
      </c>
      <c r="X444" s="90">
        <f>X382*'RS Charges'!X905</f>
        <v>0</v>
      </c>
      <c r="Y444" s="90">
        <f>Y382*'RS Charges'!Y905</f>
        <v>0</v>
      </c>
      <c r="Z444" s="90">
        <f>Z382*'RS Charges'!Z905</f>
        <v>0</v>
      </c>
      <c r="AA444" s="90">
        <f>AA382*'RS Charges'!AA905</f>
        <v>0</v>
      </c>
      <c r="AB444" s="90">
        <f>AB382*'RS Charges'!AB905</f>
        <v>0</v>
      </c>
      <c r="AC444" s="91">
        <f>AC382*'RS Charges'!AC905</f>
        <v>0</v>
      </c>
      <c r="AE444" s="476">
        <f>AE382*'RS Charges'!AE905</f>
        <v>0</v>
      </c>
      <c r="AG444" s="476">
        <f>AG382*'RS Charges'!AG905</f>
        <v>0</v>
      </c>
      <c r="AI444" s="476">
        <f>AI382*'RS Charges'!AI905</f>
        <v>0</v>
      </c>
      <c r="AK444" s="202"/>
    </row>
    <row r="445" spans="4:37" ht="12.75" customHeight="1" outlineLevel="1">
      <c r="D445" s="106" t="str">
        <f t="shared" si="19"/>
        <v>[Rolling Stock - Vehicles Line 44] VUC</v>
      </c>
      <c r="E445" s="89"/>
      <c r="F445" s="107" t="str">
        <f t="shared" si="20"/>
        <v>£000</v>
      </c>
      <c r="G445" s="90">
        <f>G383*'RS Charges'!G906</f>
        <v>0</v>
      </c>
      <c r="H445" s="90">
        <f>H383*'RS Charges'!H906</f>
        <v>0</v>
      </c>
      <c r="I445" s="90">
        <f>I383*'RS Charges'!I906</f>
        <v>0</v>
      </c>
      <c r="J445" s="90">
        <f>J383*'RS Charges'!J906</f>
        <v>0</v>
      </c>
      <c r="K445" s="90">
        <f>K383*'RS Charges'!K906</f>
        <v>0</v>
      </c>
      <c r="L445" s="90">
        <f>L383*'RS Charges'!L906</f>
        <v>0</v>
      </c>
      <c r="M445" s="90">
        <f>M383*'RS Charges'!M906</f>
        <v>0</v>
      </c>
      <c r="N445" s="90">
        <f>N383*'RS Charges'!N906</f>
        <v>0</v>
      </c>
      <c r="O445" s="90">
        <f>O383*'RS Charges'!O906</f>
        <v>0</v>
      </c>
      <c r="P445" s="90">
        <f>P383*'RS Charges'!P906</f>
        <v>0</v>
      </c>
      <c r="Q445" s="90">
        <f>Q383*'RS Charges'!Q906</f>
        <v>0</v>
      </c>
      <c r="R445" s="90">
        <f>R383*'RS Charges'!R906</f>
        <v>0</v>
      </c>
      <c r="S445" s="90">
        <f>S383*'RS Charges'!S906</f>
        <v>0</v>
      </c>
      <c r="T445" s="90">
        <f>T383*'RS Charges'!T906</f>
        <v>0</v>
      </c>
      <c r="U445" s="90">
        <f>U383*'RS Charges'!U906</f>
        <v>0</v>
      </c>
      <c r="V445" s="90">
        <f>V383*'RS Charges'!V906</f>
        <v>0</v>
      </c>
      <c r="W445" s="90">
        <f>W383*'RS Charges'!W906</f>
        <v>0</v>
      </c>
      <c r="X445" s="90">
        <f>X383*'RS Charges'!X906</f>
        <v>0</v>
      </c>
      <c r="Y445" s="90">
        <f>Y383*'RS Charges'!Y906</f>
        <v>0</v>
      </c>
      <c r="Z445" s="90">
        <f>Z383*'RS Charges'!Z906</f>
        <v>0</v>
      </c>
      <c r="AA445" s="90">
        <f>AA383*'RS Charges'!AA906</f>
        <v>0</v>
      </c>
      <c r="AB445" s="90">
        <f>AB383*'RS Charges'!AB906</f>
        <v>0</v>
      </c>
      <c r="AC445" s="91">
        <f>AC383*'RS Charges'!AC906</f>
        <v>0</v>
      </c>
      <c r="AE445" s="476">
        <f>AE383*'RS Charges'!AE906</f>
        <v>0</v>
      </c>
      <c r="AG445" s="476">
        <f>AG383*'RS Charges'!AG906</f>
        <v>0</v>
      </c>
      <c r="AI445" s="476">
        <f>AI383*'RS Charges'!AI906</f>
        <v>0</v>
      </c>
      <c r="AK445" s="202"/>
    </row>
    <row r="446" spans="4:37" ht="12.75" customHeight="1" outlineLevel="1">
      <c r="D446" s="106" t="str">
        <f t="shared" si="19"/>
        <v>[Rolling Stock - Vehicles Line 45] VUC</v>
      </c>
      <c r="E446" s="89"/>
      <c r="F446" s="107" t="str">
        <f t="shared" si="20"/>
        <v>£000</v>
      </c>
      <c r="G446" s="90">
        <f>G384*'RS Charges'!G907</f>
        <v>0</v>
      </c>
      <c r="H446" s="90">
        <f>H384*'RS Charges'!H907</f>
        <v>0</v>
      </c>
      <c r="I446" s="90">
        <f>I384*'RS Charges'!I907</f>
        <v>0</v>
      </c>
      <c r="J446" s="90">
        <f>J384*'RS Charges'!J907</f>
        <v>0</v>
      </c>
      <c r="K446" s="90">
        <f>K384*'RS Charges'!K907</f>
        <v>0</v>
      </c>
      <c r="L446" s="90">
        <f>L384*'RS Charges'!L907</f>
        <v>0</v>
      </c>
      <c r="M446" s="90">
        <f>M384*'RS Charges'!M907</f>
        <v>0</v>
      </c>
      <c r="N446" s="90">
        <f>N384*'RS Charges'!N907</f>
        <v>0</v>
      </c>
      <c r="O446" s="90">
        <f>O384*'RS Charges'!O907</f>
        <v>0</v>
      </c>
      <c r="P446" s="90">
        <f>P384*'RS Charges'!P907</f>
        <v>0</v>
      </c>
      <c r="Q446" s="90">
        <f>Q384*'RS Charges'!Q907</f>
        <v>0</v>
      </c>
      <c r="R446" s="90">
        <f>R384*'RS Charges'!R907</f>
        <v>0</v>
      </c>
      <c r="S446" s="90">
        <f>S384*'RS Charges'!S907</f>
        <v>0</v>
      </c>
      <c r="T446" s="90">
        <f>T384*'RS Charges'!T907</f>
        <v>0</v>
      </c>
      <c r="U446" s="90">
        <f>U384*'RS Charges'!U907</f>
        <v>0</v>
      </c>
      <c r="V446" s="90">
        <f>V384*'RS Charges'!V907</f>
        <v>0</v>
      </c>
      <c r="W446" s="90">
        <f>W384*'RS Charges'!W907</f>
        <v>0</v>
      </c>
      <c r="X446" s="90">
        <f>X384*'RS Charges'!X907</f>
        <v>0</v>
      </c>
      <c r="Y446" s="90">
        <f>Y384*'RS Charges'!Y907</f>
        <v>0</v>
      </c>
      <c r="Z446" s="90">
        <f>Z384*'RS Charges'!Z907</f>
        <v>0</v>
      </c>
      <c r="AA446" s="90">
        <f>AA384*'RS Charges'!AA907</f>
        <v>0</v>
      </c>
      <c r="AB446" s="90">
        <f>AB384*'RS Charges'!AB907</f>
        <v>0</v>
      </c>
      <c r="AC446" s="91">
        <f>AC384*'RS Charges'!AC907</f>
        <v>0</v>
      </c>
      <c r="AE446" s="476">
        <f>AE384*'RS Charges'!AE907</f>
        <v>0</v>
      </c>
      <c r="AG446" s="476">
        <f>AG384*'RS Charges'!AG907</f>
        <v>0</v>
      </c>
      <c r="AI446" s="476">
        <f>AI384*'RS Charges'!AI907</f>
        <v>0</v>
      </c>
      <c r="AK446" s="202"/>
    </row>
    <row r="447" spans="4:37" ht="12.75" customHeight="1" outlineLevel="1">
      <c r="D447" s="106" t="str">
        <f t="shared" si="19"/>
        <v>[Rolling Stock - Vehicles Line 46] VUC</v>
      </c>
      <c r="E447" s="89"/>
      <c r="F447" s="107" t="str">
        <f t="shared" si="20"/>
        <v>£000</v>
      </c>
      <c r="G447" s="90">
        <f>G385*'RS Charges'!G908</f>
        <v>0</v>
      </c>
      <c r="H447" s="90">
        <f>H385*'RS Charges'!H908</f>
        <v>0</v>
      </c>
      <c r="I447" s="90">
        <f>I385*'RS Charges'!I908</f>
        <v>0</v>
      </c>
      <c r="J447" s="90">
        <f>J385*'RS Charges'!J908</f>
        <v>0</v>
      </c>
      <c r="K447" s="90">
        <f>K385*'RS Charges'!K908</f>
        <v>0</v>
      </c>
      <c r="L447" s="90">
        <f>L385*'RS Charges'!L908</f>
        <v>0</v>
      </c>
      <c r="M447" s="90">
        <f>M385*'RS Charges'!M908</f>
        <v>0</v>
      </c>
      <c r="N447" s="90">
        <f>N385*'RS Charges'!N908</f>
        <v>0</v>
      </c>
      <c r="O447" s="90">
        <f>O385*'RS Charges'!O908</f>
        <v>0</v>
      </c>
      <c r="P447" s="90">
        <f>P385*'RS Charges'!P908</f>
        <v>0</v>
      </c>
      <c r="Q447" s="90">
        <f>Q385*'RS Charges'!Q908</f>
        <v>0</v>
      </c>
      <c r="R447" s="90">
        <f>R385*'RS Charges'!R908</f>
        <v>0</v>
      </c>
      <c r="S447" s="90">
        <f>S385*'RS Charges'!S908</f>
        <v>0</v>
      </c>
      <c r="T447" s="90">
        <f>T385*'RS Charges'!T908</f>
        <v>0</v>
      </c>
      <c r="U447" s="90">
        <f>U385*'RS Charges'!U908</f>
        <v>0</v>
      </c>
      <c r="V447" s="90">
        <f>V385*'RS Charges'!V908</f>
        <v>0</v>
      </c>
      <c r="W447" s="90">
        <f>W385*'RS Charges'!W908</f>
        <v>0</v>
      </c>
      <c r="X447" s="90">
        <f>X385*'RS Charges'!X908</f>
        <v>0</v>
      </c>
      <c r="Y447" s="90">
        <f>Y385*'RS Charges'!Y908</f>
        <v>0</v>
      </c>
      <c r="Z447" s="90">
        <f>Z385*'RS Charges'!Z908</f>
        <v>0</v>
      </c>
      <c r="AA447" s="90">
        <f>AA385*'RS Charges'!AA908</f>
        <v>0</v>
      </c>
      <c r="AB447" s="90">
        <f>AB385*'RS Charges'!AB908</f>
        <v>0</v>
      </c>
      <c r="AC447" s="91">
        <f>AC385*'RS Charges'!AC908</f>
        <v>0</v>
      </c>
      <c r="AE447" s="476">
        <f>AE385*'RS Charges'!AE908</f>
        <v>0</v>
      </c>
      <c r="AG447" s="476">
        <f>AG385*'RS Charges'!AG908</f>
        <v>0</v>
      </c>
      <c r="AI447" s="476">
        <f>AI385*'RS Charges'!AI908</f>
        <v>0</v>
      </c>
      <c r="AK447" s="202"/>
    </row>
    <row r="448" spans="4:37" ht="12.75" customHeight="1" outlineLevel="1">
      <c r="D448" s="106" t="str">
        <f t="shared" si="19"/>
        <v>[Rolling Stock - Vehicles Line 47] VUC</v>
      </c>
      <c r="E448" s="89"/>
      <c r="F448" s="107" t="str">
        <f t="shared" si="20"/>
        <v>£000</v>
      </c>
      <c r="G448" s="90">
        <f>G386*'RS Charges'!G909</f>
        <v>0</v>
      </c>
      <c r="H448" s="90">
        <f>H386*'RS Charges'!H909</f>
        <v>0</v>
      </c>
      <c r="I448" s="90">
        <f>I386*'RS Charges'!I909</f>
        <v>0</v>
      </c>
      <c r="J448" s="90">
        <f>J386*'RS Charges'!J909</f>
        <v>0</v>
      </c>
      <c r="K448" s="90">
        <f>K386*'RS Charges'!K909</f>
        <v>0</v>
      </c>
      <c r="L448" s="90">
        <f>L386*'RS Charges'!L909</f>
        <v>0</v>
      </c>
      <c r="M448" s="90">
        <f>M386*'RS Charges'!M909</f>
        <v>0</v>
      </c>
      <c r="N448" s="90">
        <f>N386*'RS Charges'!N909</f>
        <v>0</v>
      </c>
      <c r="O448" s="90">
        <f>O386*'RS Charges'!O909</f>
        <v>0</v>
      </c>
      <c r="P448" s="90">
        <f>P386*'RS Charges'!P909</f>
        <v>0</v>
      </c>
      <c r="Q448" s="90">
        <f>Q386*'RS Charges'!Q909</f>
        <v>0</v>
      </c>
      <c r="R448" s="90">
        <f>R386*'RS Charges'!R909</f>
        <v>0</v>
      </c>
      <c r="S448" s="90">
        <f>S386*'RS Charges'!S909</f>
        <v>0</v>
      </c>
      <c r="T448" s="90">
        <f>T386*'RS Charges'!T909</f>
        <v>0</v>
      </c>
      <c r="U448" s="90">
        <f>U386*'RS Charges'!U909</f>
        <v>0</v>
      </c>
      <c r="V448" s="90">
        <f>V386*'RS Charges'!V909</f>
        <v>0</v>
      </c>
      <c r="W448" s="90">
        <f>W386*'RS Charges'!W909</f>
        <v>0</v>
      </c>
      <c r="X448" s="90">
        <f>X386*'RS Charges'!X909</f>
        <v>0</v>
      </c>
      <c r="Y448" s="90">
        <f>Y386*'RS Charges'!Y909</f>
        <v>0</v>
      </c>
      <c r="Z448" s="90">
        <f>Z386*'RS Charges'!Z909</f>
        <v>0</v>
      </c>
      <c r="AA448" s="90">
        <f>AA386*'RS Charges'!AA909</f>
        <v>0</v>
      </c>
      <c r="AB448" s="90">
        <f>AB386*'RS Charges'!AB909</f>
        <v>0</v>
      </c>
      <c r="AC448" s="91">
        <f>AC386*'RS Charges'!AC909</f>
        <v>0</v>
      </c>
      <c r="AE448" s="476">
        <f>AE386*'RS Charges'!AE909</f>
        <v>0</v>
      </c>
      <c r="AG448" s="476">
        <f>AG386*'RS Charges'!AG909</f>
        <v>0</v>
      </c>
      <c r="AI448" s="476">
        <f>AI386*'RS Charges'!AI909</f>
        <v>0</v>
      </c>
      <c r="AK448" s="202"/>
    </row>
    <row r="449" spans="4:37" ht="12.75" customHeight="1" outlineLevel="1">
      <c r="D449" s="106" t="str">
        <f t="shared" si="19"/>
        <v>[Rolling Stock - Vehicles Line 48] VUC</v>
      </c>
      <c r="E449" s="89"/>
      <c r="F449" s="107" t="str">
        <f t="shared" si="20"/>
        <v>£000</v>
      </c>
      <c r="G449" s="90">
        <f>G387*'RS Charges'!G910</f>
        <v>0</v>
      </c>
      <c r="H449" s="90">
        <f>H387*'RS Charges'!H910</f>
        <v>0</v>
      </c>
      <c r="I449" s="90">
        <f>I387*'RS Charges'!I910</f>
        <v>0</v>
      </c>
      <c r="J449" s="90">
        <f>J387*'RS Charges'!J910</f>
        <v>0</v>
      </c>
      <c r="K449" s="90">
        <f>K387*'RS Charges'!K910</f>
        <v>0</v>
      </c>
      <c r="L449" s="90">
        <f>L387*'RS Charges'!L910</f>
        <v>0</v>
      </c>
      <c r="M449" s="90">
        <f>M387*'RS Charges'!M910</f>
        <v>0</v>
      </c>
      <c r="N449" s="90">
        <f>N387*'RS Charges'!N910</f>
        <v>0</v>
      </c>
      <c r="O449" s="90">
        <f>O387*'RS Charges'!O910</f>
        <v>0</v>
      </c>
      <c r="P449" s="90">
        <f>P387*'RS Charges'!P910</f>
        <v>0</v>
      </c>
      <c r="Q449" s="90">
        <f>Q387*'RS Charges'!Q910</f>
        <v>0</v>
      </c>
      <c r="R449" s="90">
        <f>R387*'RS Charges'!R910</f>
        <v>0</v>
      </c>
      <c r="S449" s="90">
        <f>S387*'RS Charges'!S910</f>
        <v>0</v>
      </c>
      <c r="T449" s="90">
        <f>T387*'RS Charges'!T910</f>
        <v>0</v>
      </c>
      <c r="U449" s="90">
        <f>U387*'RS Charges'!U910</f>
        <v>0</v>
      </c>
      <c r="V449" s="90">
        <f>V387*'RS Charges'!V910</f>
        <v>0</v>
      </c>
      <c r="W449" s="90">
        <f>W387*'RS Charges'!W910</f>
        <v>0</v>
      </c>
      <c r="X449" s="90">
        <f>X387*'RS Charges'!X910</f>
        <v>0</v>
      </c>
      <c r="Y449" s="90">
        <f>Y387*'RS Charges'!Y910</f>
        <v>0</v>
      </c>
      <c r="Z449" s="90">
        <f>Z387*'RS Charges'!Z910</f>
        <v>0</v>
      </c>
      <c r="AA449" s="90">
        <f>AA387*'RS Charges'!AA910</f>
        <v>0</v>
      </c>
      <c r="AB449" s="90">
        <f>AB387*'RS Charges'!AB910</f>
        <v>0</v>
      </c>
      <c r="AC449" s="91">
        <f>AC387*'RS Charges'!AC910</f>
        <v>0</v>
      </c>
      <c r="AE449" s="476">
        <f>AE387*'RS Charges'!AE910</f>
        <v>0</v>
      </c>
      <c r="AG449" s="476">
        <f>AG387*'RS Charges'!AG910</f>
        <v>0</v>
      </c>
      <c r="AI449" s="476">
        <f>AI387*'RS Charges'!AI910</f>
        <v>0</v>
      </c>
      <c r="AK449" s="202"/>
    </row>
    <row r="450" spans="4:37" ht="12.75" customHeight="1" outlineLevel="1">
      <c r="D450" s="106" t="str">
        <f t="shared" si="19"/>
        <v>[Rolling Stock - Vehicles Line 49] VUC</v>
      </c>
      <c r="E450" s="89"/>
      <c r="F450" s="107" t="str">
        <f t="shared" si="20"/>
        <v>£000</v>
      </c>
      <c r="G450" s="90">
        <f>G388*'RS Charges'!G911</f>
        <v>0</v>
      </c>
      <c r="H450" s="90">
        <f>H388*'RS Charges'!H911</f>
        <v>0</v>
      </c>
      <c r="I450" s="90">
        <f>I388*'RS Charges'!I911</f>
        <v>0</v>
      </c>
      <c r="J450" s="90">
        <f>J388*'RS Charges'!J911</f>
        <v>0</v>
      </c>
      <c r="K450" s="90">
        <f>K388*'RS Charges'!K911</f>
        <v>0</v>
      </c>
      <c r="L450" s="90">
        <f>L388*'RS Charges'!L911</f>
        <v>0</v>
      </c>
      <c r="M450" s="90">
        <f>M388*'RS Charges'!M911</f>
        <v>0</v>
      </c>
      <c r="N450" s="90">
        <f>N388*'RS Charges'!N911</f>
        <v>0</v>
      </c>
      <c r="O450" s="90">
        <f>O388*'RS Charges'!O911</f>
        <v>0</v>
      </c>
      <c r="P450" s="90">
        <f>P388*'RS Charges'!P911</f>
        <v>0</v>
      </c>
      <c r="Q450" s="90">
        <f>Q388*'RS Charges'!Q911</f>
        <v>0</v>
      </c>
      <c r="R450" s="90">
        <f>R388*'RS Charges'!R911</f>
        <v>0</v>
      </c>
      <c r="S450" s="90">
        <f>S388*'RS Charges'!S911</f>
        <v>0</v>
      </c>
      <c r="T450" s="90">
        <f>T388*'RS Charges'!T911</f>
        <v>0</v>
      </c>
      <c r="U450" s="90">
        <f>U388*'RS Charges'!U911</f>
        <v>0</v>
      </c>
      <c r="V450" s="90">
        <f>V388*'RS Charges'!V911</f>
        <v>0</v>
      </c>
      <c r="W450" s="90">
        <f>W388*'RS Charges'!W911</f>
        <v>0</v>
      </c>
      <c r="X450" s="90">
        <f>X388*'RS Charges'!X911</f>
        <v>0</v>
      </c>
      <c r="Y450" s="90">
        <f>Y388*'RS Charges'!Y911</f>
        <v>0</v>
      </c>
      <c r="Z450" s="90">
        <f>Z388*'RS Charges'!Z911</f>
        <v>0</v>
      </c>
      <c r="AA450" s="90">
        <f>AA388*'RS Charges'!AA911</f>
        <v>0</v>
      </c>
      <c r="AB450" s="90">
        <f>AB388*'RS Charges'!AB911</f>
        <v>0</v>
      </c>
      <c r="AC450" s="91">
        <f>AC388*'RS Charges'!AC911</f>
        <v>0</v>
      </c>
      <c r="AE450" s="476">
        <f>AE388*'RS Charges'!AE911</f>
        <v>0</v>
      </c>
      <c r="AG450" s="476">
        <f>AG388*'RS Charges'!AG911</f>
        <v>0</v>
      </c>
      <c r="AI450" s="476">
        <f>AI388*'RS Charges'!AI911</f>
        <v>0</v>
      </c>
      <c r="AK450" s="202"/>
    </row>
    <row r="451" spans="4:37" ht="12.75" customHeight="1" outlineLevel="1">
      <c r="D451" s="106" t="str">
        <f t="shared" si="19"/>
        <v>[Rolling Stock - Vehicles Line 50] VUC</v>
      </c>
      <c r="E451" s="89"/>
      <c r="F451" s="107" t="str">
        <f t="shared" si="20"/>
        <v>£000</v>
      </c>
      <c r="G451" s="90">
        <f>G389*'RS Charges'!G912</f>
        <v>0</v>
      </c>
      <c r="H451" s="90">
        <f>H389*'RS Charges'!H912</f>
        <v>0</v>
      </c>
      <c r="I451" s="90">
        <f>I389*'RS Charges'!I912</f>
        <v>0</v>
      </c>
      <c r="J451" s="90">
        <f>J389*'RS Charges'!J912</f>
        <v>0</v>
      </c>
      <c r="K451" s="90">
        <f>K389*'RS Charges'!K912</f>
        <v>0</v>
      </c>
      <c r="L451" s="90">
        <f>L389*'RS Charges'!L912</f>
        <v>0</v>
      </c>
      <c r="M451" s="90">
        <f>M389*'RS Charges'!M912</f>
        <v>0</v>
      </c>
      <c r="N451" s="90">
        <f>N389*'RS Charges'!N912</f>
        <v>0</v>
      </c>
      <c r="O451" s="90">
        <f>O389*'RS Charges'!O912</f>
        <v>0</v>
      </c>
      <c r="P451" s="90">
        <f>P389*'RS Charges'!P912</f>
        <v>0</v>
      </c>
      <c r="Q451" s="90">
        <f>Q389*'RS Charges'!Q912</f>
        <v>0</v>
      </c>
      <c r="R451" s="90">
        <f>R389*'RS Charges'!R912</f>
        <v>0</v>
      </c>
      <c r="S451" s="90">
        <f>S389*'RS Charges'!S912</f>
        <v>0</v>
      </c>
      <c r="T451" s="90">
        <f>T389*'RS Charges'!T912</f>
        <v>0</v>
      </c>
      <c r="U451" s="90">
        <f>U389*'RS Charges'!U912</f>
        <v>0</v>
      </c>
      <c r="V451" s="90">
        <f>V389*'RS Charges'!V912</f>
        <v>0</v>
      </c>
      <c r="W451" s="90">
        <f>W389*'RS Charges'!W912</f>
        <v>0</v>
      </c>
      <c r="X451" s="90">
        <f>X389*'RS Charges'!X912</f>
        <v>0</v>
      </c>
      <c r="Y451" s="90">
        <f>Y389*'RS Charges'!Y912</f>
        <v>0</v>
      </c>
      <c r="Z451" s="90">
        <f>Z389*'RS Charges'!Z912</f>
        <v>0</v>
      </c>
      <c r="AA451" s="90">
        <f>AA389*'RS Charges'!AA912</f>
        <v>0</v>
      </c>
      <c r="AB451" s="90">
        <f>AB389*'RS Charges'!AB912</f>
        <v>0</v>
      </c>
      <c r="AC451" s="91">
        <f>AC389*'RS Charges'!AC912</f>
        <v>0</v>
      </c>
      <c r="AE451" s="476">
        <f>AE389*'RS Charges'!AE912</f>
        <v>0</v>
      </c>
      <c r="AG451" s="476">
        <f>AG389*'RS Charges'!AG912</f>
        <v>0</v>
      </c>
      <c r="AI451" s="476">
        <f>AI389*'RS Charges'!AI912</f>
        <v>0</v>
      </c>
      <c r="AK451" s="202"/>
    </row>
    <row r="452" spans="4:37" ht="12.75" customHeight="1" outlineLevel="1">
      <c r="D452" s="106" t="str">
        <f t="shared" si="19"/>
        <v>[Rolling Stock - Vehicles Line 51] VUC</v>
      </c>
      <c r="E452" s="89"/>
      <c r="F452" s="107" t="str">
        <f t="shared" si="20"/>
        <v>£000</v>
      </c>
      <c r="G452" s="90">
        <f>G390*'RS Charges'!G913</f>
        <v>0</v>
      </c>
      <c r="H452" s="90">
        <f>H390*'RS Charges'!H913</f>
        <v>0</v>
      </c>
      <c r="I452" s="90">
        <f>I390*'RS Charges'!I913</f>
        <v>0</v>
      </c>
      <c r="J452" s="90">
        <f>J390*'RS Charges'!J913</f>
        <v>0</v>
      </c>
      <c r="K452" s="90">
        <f>K390*'RS Charges'!K913</f>
        <v>0</v>
      </c>
      <c r="L452" s="90">
        <f>L390*'RS Charges'!L913</f>
        <v>0</v>
      </c>
      <c r="M452" s="90">
        <f>M390*'RS Charges'!M913</f>
        <v>0</v>
      </c>
      <c r="N452" s="90">
        <f>N390*'RS Charges'!N913</f>
        <v>0</v>
      </c>
      <c r="O452" s="90">
        <f>O390*'RS Charges'!O913</f>
        <v>0</v>
      </c>
      <c r="P452" s="90">
        <f>P390*'RS Charges'!P913</f>
        <v>0</v>
      </c>
      <c r="Q452" s="90">
        <f>Q390*'RS Charges'!Q913</f>
        <v>0</v>
      </c>
      <c r="R452" s="90">
        <f>R390*'RS Charges'!R913</f>
        <v>0</v>
      </c>
      <c r="S452" s="90">
        <f>S390*'RS Charges'!S913</f>
        <v>0</v>
      </c>
      <c r="T452" s="90">
        <f>T390*'RS Charges'!T913</f>
        <v>0</v>
      </c>
      <c r="U452" s="90">
        <f>U390*'RS Charges'!U913</f>
        <v>0</v>
      </c>
      <c r="V452" s="90">
        <f>V390*'RS Charges'!V913</f>
        <v>0</v>
      </c>
      <c r="W452" s="90">
        <f>W390*'RS Charges'!W913</f>
        <v>0</v>
      </c>
      <c r="X452" s="90">
        <f>X390*'RS Charges'!X913</f>
        <v>0</v>
      </c>
      <c r="Y452" s="90">
        <f>Y390*'RS Charges'!Y913</f>
        <v>0</v>
      </c>
      <c r="Z452" s="90">
        <f>Z390*'RS Charges'!Z913</f>
        <v>0</v>
      </c>
      <c r="AA452" s="90">
        <f>AA390*'RS Charges'!AA913</f>
        <v>0</v>
      </c>
      <c r="AB452" s="90">
        <f>AB390*'RS Charges'!AB913</f>
        <v>0</v>
      </c>
      <c r="AC452" s="91">
        <f>AC390*'RS Charges'!AC913</f>
        <v>0</v>
      </c>
      <c r="AE452" s="476">
        <f>AE390*'RS Charges'!AE913</f>
        <v>0</v>
      </c>
      <c r="AG452" s="476">
        <f>AG390*'RS Charges'!AG913</f>
        <v>0</v>
      </c>
      <c r="AI452" s="476">
        <f>AI390*'RS Charges'!AI913</f>
        <v>0</v>
      </c>
      <c r="AK452" s="202"/>
    </row>
    <row r="453" spans="4:37" ht="12.75" customHeight="1" outlineLevel="1">
      <c r="D453" s="106" t="str">
        <f t="shared" si="19"/>
        <v>[Rolling Stock - Vehicles Line 52] VUC</v>
      </c>
      <c r="E453" s="89"/>
      <c r="F453" s="107" t="str">
        <f t="shared" si="20"/>
        <v>£000</v>
      </c>
      <c r="G453" s="90">
        <f>G391*'RS Charges'!G914</f>
        <v>0</v>
      </c>
      <c r="H453" s="90">
        <f>H391*'RS Charges'!H914</f>
        <v>0</v>
      </c>
      <c r="I453" s="90">
        <f>I391*'RS Charges'!I914</f>
        <v>0</v>
      </c>
      <c r="J453" s="90">
        <f>J391*'RS Charges'!J914</f>
        <v>0</v>
      </c>
      <c r="K453" s="90">
        <f>K391*'RS Charges'!K914</f>
        <v>0</v>
      </c>
      <c r="L453" s="90">
        <f>L391*'RS Charges'!L914</f>
        <v>0</v>
      </c>
      <c r="M453" s="90">
        <f>M391*'RS Charges'!M914</f>
        <v>0</v>
      </c>
      <c r="N453" s="90">
        <f>N391*'RS Charges'!N914</f>
        <v>0</v>
      </c>
      <c r="O453" s="90">
        <f>O391*'RS Charges'!O914</f>
        <v>0</v>
      </c>
      <c r="P453" s="90">
        <f>P391*'RS Charges'!P914</f>
        <v>0</v>
      </c>
      <c r="Q453" s="90">
        <f>Q391*'RS Charges'!Q914</f>
        <v>0</v>
      </c>
      <c r="R453" s="90">
        <f>R391*'RS Charges'!R914</f>
        <v>0</v>
      </c>
      <c r="S453" s="90">
        <f>S391*'RS Charges'!S914</f>
        <v>0</v>
      </c>
      <c r="T453" s="90">
        <f>T391*'RS Charges'!T914</f>
        <v>0</v>
      </c>
      <c r="U453" s="90">
        <f>U391*'RS Charges'!U914</f>
        <v>0</v>
      </c>
      <c r="V453" s="90">
        <f>V391*'RS Charges'!V914</f>
        <v>0</v>
      </c>
      <c r="W453" s="90">
        <f>W391*'RS Charges'!W914</f>
        <v>0</v>
      </c>
      <c r="X453" s="90">
        <f>X391*'RS Charges'!X914</f>
        <v>0</v>
      </c>
      <c r="Y453" s="90">
        <f>Y391*'RS Charges'!Y914</f>
        <v>0</v>
      </c>
      <c r="Z453" s="90">
        <f>Z391*'RS Charges'!Z914</f>
        <v>0</v>
      </c>
      <c r="AA453" s="90">
        <f>AA391*'RS Charges'!AA914</f>
        <v>0</v>
      </c>
      <c r="AB453" s="90">
        <f>AB391*'RS Charges'!AB914</f>
        <v>0</v>
      </c>
      <c r="AC453" s="91">
        <f>AC391*'RS Charges'!AC914</f>
        <v>0</v>
      </c>
      <c r="AE453" s="476">
        <f>AE391*'RS Charges'!AE914</f>
        <v>0</v>
      </c>
      <c r="AG453" s="476">
        <f>AG391*'RS Charges'!AG914</f>
        <v>0</v>
      </c>
      <c r="AI453" s="476">
        <f>AI391*'RS Charges'!AI914</f>
        <v>0</v>
      </c>
      <c r="AK453" s="202"/>
    </row>
    <row r="454" spans="4:37" ht="12.75" customHeight="1" outlineLevel="1">
      <c r="D454" s="106" t="str">
        <f t="shared" si="19"/>
        <v>[Rolling Stock - Vehicles Line 53] VUC</v>
      </c>
      <c r="E454" s="89"/>
      <c r="F454" s="107" t="str">
        <f t="shared" si="20"/>
        <v>£000</v>
      </c>
      <c r="G454" s="90">
        <f>G392*'RS Charges'!G915</f>
        <v>0</v>
      </c>
      <c r="H454" s="90">
        <f>H392*'RS Charges'!H915</f>
        <v>0</v>
      </c>
      <c r="I454" s="90">
        <f>I392*'RS Charges'!I915</f>
        <v>0</v>
      </c>
      <c r="J454" s="90">
        <f>J392*'RS Charges'!J915</f>
        <v>0</v>
      </c>
      <c r="K454" s="90">
        <f>K392*'RS Charges'!K915</f>
        <v>0</v>
      </c>
      <c r="L454" s="90">
        <f>L392*'RS Charges'!L915</f>
        <v>0</v>
      </c>
      <c r="M454" s="90">
        <f>M392*'RS Charges'!M915</f>
        <v>0</v>
      </c>
      <c r="N454" s="90">
        <f>N392*'RS Charges'!N915</f>
        <v>0</v>
      </c>
      <c r="O454" s="90">
        <f>O392*'RS Charges'!O915</f>
        <v>0</v>
      </c>
      <c r="P454" s="90">
        <f>P392*'RS Charges'!P915</f>
        <v>0</v>
      </c>
      <c r="Q454" s="90">
        <f>Q392*'RS Charges'!Q915</f>
        <v>0</v>
      </c>
      <c r="R454" s="90">
        <f>R392*'RS Charges'!R915</f>
        <v>0</v>
      </c>
      <c r="S454" s="90">
        <f>S392*'RS Charges'!S915</f>
        <v>0</v>
      </c>
      <c r="T454" s="90">
        <f>T392*'RS Charges'!T915</f>
        <v>0</v>
      </c>
      <c r="U454" s="90">
        <f>U392*'RS Charges'!U915</f>
        <v>0</v>
      </c>
      <c r="V454" s="90">
        <f>V392*'RS Charges'!V915</f>
        <v>0</v>
      </c>
      <c r="W454" s="90">
        <f>W392*'RS Charges'!W915</f>
        <v>0</v>
      </c>
      <c r="X454" s="90">
        <f>X392*'RS Charges'!X915</f>
        <v>0</v>
      </c>
      <c r="Y454" s="90">
        <f>Y392*'RS Charges'!Y915</f>
        <v>0</v>
      </c>
      <c r="Z454" s="90">
        <f>Z392*'RS Charges'!Z915</f>
        <v>0</v>
      </c>
      <c r="AA454" s="90">
        <f>AA392*'RS Charges'!AA915</f>
        <v>0</v>
      </c>
      <c r="AB454" s="90">
        <f>AB392*'RS Charges'!AB915</f>
        <v>0</v>
      </c>
      <c r="AC454" s="91">
        <f>AC392*'RS Charges'!AC915</f>
        <v>0</v>
      </c>
      <c r="AE454" s="476">
        <f>AE392*'RS Charges'!AE915</f>
        <v>0</v>
      </c>
      <c r="AG454" s="476">
        <f>AG392*'RS Charges'!AG915</f>
        <v>0</v>
      </c>
      <c r="AI454" s="476">
        <f>AI392*'RS Charges'!AI915</f>
        <v>0</v>
      </c>
      <c r="AK454" s="202"/>
    </row>
    <row r="455" spans="4:37" ht="12.75" customHeight="1" outlineLevel="1">
      <c r="D455" s="106" t="str">
        <f t="shared" si="19"/>
        <v>[Rolling Stock - Vehicles Line 54] VUC</v>
      </c>
      <c r="E455" s="89"/>
      <c r="F455" s="107" t="str">
        <f t="shared" si="20"/>
        <v>£000</v>
      </c>
      <c r="G455" s="90">
        <f>G393*'RS Charges'!G916</f>
        <v>0</v>
      </c>
      <c r="H455" s="90">
        <f>H393*'RS Charges'!H916</f>
        <v>0</v>
      </c>
      <c r="I455" s="90">
        <f>I393*'RS Charges'!I916</f>
        <v>0</v>
      </c>
      <c r="J455" s="90">
        <f>J393*'RS Charges'!J916</f>
        <v>0</v>
      </c>
      <c r="K455" s="90">
        <f>K393*'RS Charges'!K916</f>
        <v>0</v>
      </c>
      <c r="L455" s="90">
        <f>L393*'RS Charges'!L916</f>
        <v>0</v>
      </c>
      <c r="M455" s="90">
        <f>M393*'RS Charges'!M916</f>
        <v>0</v>
      </c>
      <c r="N455" s="90">
        <f>N393*'RS Charges'!N916</f>
        <v>0</v>
      </c>
      <c r="O455" s="90">
        <f>O393*'RS Charges'!O916</f>
        <v>0</v>
      </c>
      <c r="P455" s="90">
        <f>P393*'RS Charges'!P916</f>
        <v>0</v>
      </c>
      <c r="Q455" s="90">
        <f>Q393*'RS Charges'!Q916</f>
        <v>0</v>
      </c>
      <c r="R455" s="90">
        <f>R393*'RS Charges'!R916</f>
        <v>0</v>
      </c>
      <c r="S455" s="90">
        <f>S393*'RS Charges'!S916</f>
        <v>0</v>
      </c>
      <c r="T455" s="90">
        <f>T393*'RS Charges'!T916</f>
        <v>0</v>
      </c>
      <c r="U455" s="90">
        <f>U393*'RS Charges'!U916</f>
        <v>0</v>
      </c>
      <c r="V455" s="90">
        <f>V393*'RS Charges'!V916</f>
        <v>0</v>
      </c>
      <c r="W455" s="90">
        <f>W393*'RS Charges'!W916</f>
        <v>0</v>
      </c>
      <c r="X455" s="90">
        <f>X393*'RS Charges'!X916</f>
        <v>0</v>
      </c>
      <c r="Y455" s="90">
        <f>Y393*'RS Charges'!Y916</f>
        <v>0</v>
      </c>
      <c r="Z455" s="90">
        <f>Z393*'RS Charges'!Z916</f>
        <v>0</v>
      </c>
      <c r="AA455" s="90">
        <f>AA393*'RS Charges'!AA916</f>
        <v>0</v>
      </c>
      <c r="AB455" s="90">
        <f>AB393*'RS Charges'!AB916</f>
        <v>0</v>
      </c>
      <c r="AC455" s="91">
        <f>AC393*'RS Charges'!AC916</f>
        <v>0</v>
      </c>
      <c r="AE455" s="476">
        <f>AE393*'RS Charges'!AE916</f>
        <v>0</v>
      </c>
      <c r="AG455" s="476">
        <f>AG393*'RS Charges'!AG916</f>
        <v>0</v>
      </c>
      <c r="AI455" s="476">
        <f>AI393*'RS Charges'!AI916</f>
        <v>0</v>
      </c>
      <c r="AK455" s="202"/>
    </row>
    <row r="456" spans="4:37" ht="12.75" customHeight="1" outlineLevel="1">
      <c r="D456" s="106" t="str">
        <f t="shared" si="19"/>
        <v>[Rolling Stock - Vehicles Line 55] VUC</v>
      </c>
      <c r="E456" s="89"/>
      <c r="F456" s="107" t="str">
        <f t="shared" si="20"/>
        <v>£000</v>
      </c>
      <c r="G456" s="90">
        <f>G394*'RS Charges'!G917</f>
        <v>0</v>
      </c>
      <c r="H456" s="90">
        <f>H394*'RS Charges'!H917</f>
        <v>0</v>
      </c>
      <c r="I456" s="90">
        <f>I394*'RS Charges'!I917</f>
        <v>0</v>
      </c>
      <c r="J456" s="90">
        <f>J394*'RS Charges'!J917</f>
        <v>0</v>
      </c>
      <c r="K456" s="90">
        <f>K394*'RS Charges'!K917</f>
        <v>0</v>
      </c>
      <c r="L456" s="90">
        <f>L394*'RS Charges'!L917</f>
        <v>0</v>
      </c>
      <c r="M456" s="90">
        <f>M394*'RS Charges'!M917</f>
        <v>0</v>
      </c>
      <c r="N456" s="90">
        <f>N394*'RS Charges'!N917</f>
        <v>0</v>
      </c>
      <c r="O456" s="90">
        <f>O394*'RS Charges'!O917</f>
        <v>0</v>
      </c>
      <c r="P456" s="90">
        <f>P394*'RS Charges'!P917</f>
        <v>0</v>
      </c>
      <c r="Q456" s="90">
        <f>Q394*'RS Charges'!Q917</f>
        <v>0</v>
      </c>
      <c r="R456" s="90">
        <f>R394*'RS Charges'!R917</f>
        <v>0</v>
      </c>
      <c r="S456" s="90">
        <f>S394*'RS Charges'!S917</f>
        <v>0</v>
      </c>
      <c r="T456" s="90">
        <f>T394*'RS Charges'!T917</f>
        <v>0</v>
      </c>
      <c r="U456" s="90">
        <f>U394*'RS Charges'!U917</f>
        <v>0</v>
      </c>
      <c r="V456" s="90">
        <f>V394*'RS Charges'!V917</f>
        <v>0</v>
      </c>
      <c r="W456" s="90">
        <f>W394*'RS Charges'!W917</f>
        <v>0</v>
      </c>
      <c r="X456" s="90">
        <f>X394*'RS Charges'!X917</f>
        <v>0</v>
      </c>
      <c r="Y456" s="90">
        <f>Y394*'RS Charges'!Y917</f>
        <v>0</v>
      </c>
      <c r="Z456" s="90">
        <f>Z394*'RS Charges'!Z917</f>
        <v>0</v>
      </c>
      <c r="AA456" s="90">
        <f>AA394*'RS Charges'!AA917</f>
        <v>0</v>
      </c>
      <c r="AB456" s="90">
        <f>AB394*'RS Charges'!AB917</f>
        <v>0</v>
      </c>
      <c r="AC456" s="91">
        <f>AC394*'RS Charges'!AC917</f>
        <v>0</v>
      </c>
      <c r="AE456" s="476">
        <f>AE394*'RS Charges'!AE917</f>
        <v>0</v>
      </c>
      <c r="AG456" s="476">
        <f>AG394*'RS Charges'!AG917</f>
        <v>0</v>
      </c>
      <c r="AI456" s="476">
        <f>AI394*'RS Charges'!AI917</f>
        <v>0</v>
      </c>
      <c r="AK456" s="202"/>
    </row>
    <row r="457" spans="4:37" ht="12.75" customHeight="1" outlineLevel="1">
      <c r="D457" s="106" t="str">
        <f t="shared" si="19"/>
        <v>[Rolling Stock - Vehicles Line 56] VUC</v>
      </c>
      <c r="E457" s="89"/>
      <c r="F457" s="107" t="str">
        <f t="shared" si="20"/>
        <v>£000</v>
      </c>
      <c r="G457" s="90">
        <f>G395*'RS Charges'!G918</f>
        <v>0</v>
      </c>
      <c r="H457" s="90">
        <f>H395*'RS Charges'!H918</f>
        <v>0</v>
      </c>
      <c r="I457" s="90">
        <f>I395*'RS Charges'!I918</f>
        <v>0</v>
      </c>
      <c r="J457" s="90">
        <f>J395*'RS Charges'!J918</f>
        <v>0</v>
      </c>
      <c r="K457" s="90">
        <f>K395*'RS Charges'!K918</f>
        <v>0</v>
      </c>
      <c r="L457" s="90">
        <f>L395*'RS Charges'!L918</f>
        <v>0</v>
      </c>
      <c r="M457" s="90">
        <f>M395*'RS Charges'!M918</f>
        <v>0</v>
      </c>
      <c r="N457" s="90">
        <f>N395*'RS Charges'!N918</f>
        <v>0</v>
      </c>
      <c r="O457" s="90">
        <f>O395*'RS Charges'!O918</f>
        <v>0</v>
      </c>
      <c r="P457" s="90">
        <f>P395*'RS Charges'!P918</f>
        <v>0</v>
      </c>
      <c r="Q457" s="90">
        <f>Q395*'RS Charges'!Q918</f>
        <v>0</v>
      </c>
      <c r="R457" s="90">
        <f>R395*'RS Charges'!R918</f>
        <v>0</v>
      </c>
      <c r="S457" s="90">
        <f>S395*'RS Charges'!S918</f>
        <v>0</v>
      </c>
      <c r="T457" s="90">
        <f>T395*'RS Charges'!T918</f>
        <v>0</v>
      </c>
      <c r="U457" s="90">
        <f>U395*'RS Charges'!U918</f>
        <v>0</v>
      </c>
      <c r="V457" s="90">
        <f>V395*'RS Charges'!V918</f>
        <v>0</v>
      </c>
      <c r="W457" s="90">
        <f>W395*'RS Charges'!W918</f>
        <v>0</v>
      </c>
      <c r="X457" s="90">
        <f>X395*'RS Charges'!X918</f>
        <v>0</v>
      </c>
      <c r="Y457" s="90">
        <f>Y395*'RS Charges'!Y918</f>
        <v>0</v>
      </c>
      <c r="Z457" s="90">
        <f>Z395*'RS Charges'!Z918</f>
        <v>0</v>
      </c>
      <c r="AA457" s="90">
        <f>AA395*'RS Charges'!AA918</f>
        <v>0</v>
      </c>
      <c r="AB457" s="90">
        <f>AB395*'RS Charges'!AB918</f>
        <v>0</v>
      </c>
      <c r="AC457" s="91">
        <f>AC395*'RS Charges'!AC918</f>
        <v>0</v>
      </c>
      <c r="AE457" s="476">
        <f>AE395*'RS Charges'!AE918</f>
        <v>0</v>
      </c>
      <c r="AG457" s="476">
        <f>AG395*'RS Charges'!AG918</f>
        <v>0</v>
      </c>
      <c r="AI457" s="476">
        <f>AI395*'RS Charges'!AI918</f>
        <v>0</v>
      </c>
      <c r="AK457" s="202"/>
    </row>
    <row r="458" spans="4:37" ht="12.75" customHeight="1" outlineLevel="1">
      <c r="D458" s="106" t="str">
        <f t="shared" si="19"/>
        <v>[Rolling Stock - Vehicles Line 57] VUC</v>
      </c>
      <c r="E458" s="89"/>
      <c r="F458" s="107" t="str">
        <f t="shared" si="20"/>
        <v>£000</v>
      </c>
      <c r="G458" s="90">
        <f>G396*'RS Charges'!G919</f>
        <v>0</v>
      </c>
      <c r="H458" s="90">
        <f>H396*'RS Charges'!H919</f>
        <v>0</v>
      </c>
      <c r="I458" s="90">
        <f>I396*'RS Charges'!I919</f>
        <v>0</v>
      </c>
      <c r="J458" s="90">
        <f>J396*'RS Charges'!J919</f>
        <v>0</v>
      </c>
      <c r="K458" s="90">
        <f>K396*'RS Charges'!K919</f>
        <v>0</v>
      </c>
      <c r="L458" s="90">
        <f>L396*'RS Charges'!L919</f>
        <v>0</v>
      </c>
      <c r="M458" s="90">
        <f>M396*'RS Charges'!M919</f>
        <v>0</v>
      </c>
      <c r="N458" s="90">
        <f>N396*'RS Charges'!N919</f>
        <v>0</v>
      </c>
      <c r="O458" s="90">
        <f>O396*'RS Charges'!O919</f>
        <v>0</v>
      </c>
      <c r="P458" s="90">
        <f>P396*'RS Charges'!P919</f>
        <v>0</v>
      </c>
      <c r="Q458" s="90">
        <f>Q396*'RS Charges'!Q919</f>
        <v>0</v>
      </c>
      <c r="R458" s="90">
        <f>R396*'RS Charges'!R919</f>
        <v>0</v>
      </c>
      <c r="S458" s="90">
        <f>S396*'RS Charges'!S919</f>
        <v>0</v>
      </c>
      <c r="T458" s="90">
        <f>T396*'RS Charges'!T919</f>
        <v>0</v>
      </c>
      <c r="U458" s="90">
        <f>U396*'RS Charges'!U919</f>
        <v>0</v>
      </c>
      <c r="V458" s="90">
        <f>V396*'RS Charges'!V919</f>
        <v>0</v>
      </c>
      <c r="W458" s="90">
        <f>W396*'RS Charges'!W919</f>
        <v>0</v>
      </c>
      <c r="X458" s="90">
        <f>X396*'RS Charges'!X919</f>
        <v>0</v>
      </c>
      <c r="Y458" s="90">
        <f>Y396*'RS Charges'!Y919</f>
        <v>0</v>
      </c>
      <c r="Z458" s="90">
        <f>Z396*'RS Charges'!Z919</f>
        <v>0</v>
      </c>
      <c r="AA458" s="90">
        <f>AA396*'RS Charges'!AA919</f>
        <v>0</v>
      </c>
      <c r="AB458" s="90">
        <f>AB396*'RS Charges'!AB919</f>
        <v>0</v>
      </c>
      <c r="AC458" s="91">
        <f>AC396*'RS Charges'!AC919</f>
        <v>0</v>
      </c>
      <c r="AE458" s="476">
        <f>AE396*'RS Charges'!AE919</f>
        <v>0</v>
      </c>
      <c r="AG458" s="476">
        <f>AG396*'RS Charges'!AG919</f>
        <v>0</v>
      </c>
      <c r="AI458" s="476">
        <f>AI396*'RS Charges'!AI919</f>
        <v>0</v>
      </c>
      <c r="AK458" s="202"/>
    </row>
    <row r="459" spans="4:37" ht="12.75" customHeight="1" outlineLevel="1">
      <c r="D459" s="106" t="str">
        <f t="shared" si="19"/>
        <v>[Rolling Stock - Vehicles Line 58] VUC</v>
      </c>
      <c r="E459" s="89"/>
      <c r="F459" s="107" t="str">
        <f t="shared" si="20"/>
        <v>£000</v>
      </c>
      <c r="G459" s="90">
        <f>G397*'RS Charges'!G920</f>
        <v>0</v>
      </c>
      <c r="H459" s="90">
        <f>H397*'RS Charges'!H920</f>
        <v>0</v>
      </c>
      <c r="I459" s="90">
        <f>I397*'RS Charges'!I920</f>
        <v>0</v>
      </c>
      <c r="J459" s="90">
        <f>J397*'RS Charges'!J920</f>
        <v>0</v>
      </c>
      <c r="K459" s="90">
        <f>K397*'RS Charges'!K920</f>
        <v>0</v>
      </c>
      <c r="L459" s="90">
        <f>L397*'RS Charges'!L920</f>
        <v>0</v>
      </c>
      <c r="M459" s="90">
        <f>M397*'RS Charges'!M920</f>
        <v>0</v>
      </c>
      <c r="N459" s="90">
        <f>N397*'RS Charges'!N920</f>
        <v>0</v>
      </c>
      <c r="O459" s="90">
        <f>O397*'RS Charges'!O920</f>
        <v>0</v>
      </c>
      <c r="P459" s="90">
        <f>P397*'RS Charges'!P920</f>
        <v>0</v>
      </c>
      <c r="Q459" s="90">
        <f>Q397*'RS Charges'!Q920</f>
        <v>0</v>
      </c>
      <c r="R459" s="90">
        <f>R397*'RS Charges'!R920</f>
        <v>0</v>
      </c>
      <c r="S459" s="90">
        <f>S397*'RS Charges'!S920</f>
        <v>0</v>
      </c>
      <c r="T459" s="90">
        <f>T397*'RS Charges'!T920</f>
        <v>0</v>
      </c>
      <c r="U459" s="90">
        <f>U397*'RS Charges'!U920</f>
        <v>0</v>
      </c>
      <c r="V459" s="90">
        <f>V397*'RS Charges'!V920</f>
        <v>0</v>
      </c>
      <c r="W459" s="90">
        <f>W397*'RS Charges'!W920</f>
        <v>0</v>
      </c>
      <c r="X459" s="90">
        <f>X397*'RS Charges'!X920</f>
        <v>0</v>
      </c>
      <c r="Y459" s="90">
        <f>Y397*'RS Charges'!Y920</f>
        <v>0</v>
      </c>
      <c r="Z459" s="90">
        <f>Z397*'RS Charges'!Z920</f>
        <v>0</v>
      </c>
      <c r="AA459" s="90">
        <f>AA397*'RS Charges'!AA920</f>
        <v>0</v>
      </c>
      <c r="AB459" s="90">
        <f>AB397*'RS Charges'!AB920</f>
        <v>0</v>
      </c>
      <c r="AC459" s="91">
        <f>AC397*'RS Charges'!AC920</f>
        <v>0</v>
      </c>
      <c r="AE459" s="476">
        <f>AE397*'RS Charges'!AE920</f>
        <v>0</v>
      </c>
      <c r="AG459" s="476">
        <f>AG397*'RS Charges'!AG920</f>
        <v>0</v>
      </c>
      <c r="AI459" s="476">
        <f>AI397*'RS Charges'!AI920</f>
        <v>0</v>
      </c>
      <c r="AK459" s="202"/>
    </row>
    <row r="460" spans="4:37" ht="12.75" customHeight="1" outlineLevel="1">
      <c r="D460" s="106" t="str">
        <f t="shared" si="19"/>
        <v>[Rolling Stock - Vehicles Line 59] VUC</v>
      </c>
      <c r="E460" s="89"/>
      <c r="F460" s="107" t="str">
        <f t="shared" si="20"/>
        <v>£000</v>
      </c>
      <c r="G460" s="90">
        <f>G398*'RS Charges'!G921</f>
        <v>0</v>
      </c>
      <c r="H460" s="90">
        <f>H398*'RS Charges'!H921</f>
        <v>0</v>
      </c>
      <c r="I460" s="90">
        <f>I398*'RS Charges'!I921</f>
        <v>0</v>
      </c>
      <c r="J460" s="90">
        <f>J398*'RS Charges'!J921</f>
        <v>0</v>
      </c>
      <c r="K460" s="90">
        <f>K398*'RS Charges'!K921</f>
        <v>0</v>
      </c>
      <c r="L460" s="90">
        <f>L398*'RS Charges'!L921</f>
        <v>0</v>
      </c>
      <c r="M460" s="90">
        <f>M398*'RS Charges'!M921</f>
        <v>0</v>
      </c>
      <c r="N460" s="90">
        <f>N398*'RS Charges'!N921</f>
        <v>0</v>
      </c>
      <c r="O460" s="90">
        <f>O398*'RS Charges'!O921</f>
        <v>0</v>
      </c>
      <c r="P460" s="90">
        <f>P398*'RS Charges'!P921</f>
        <v>0</v>
      </c>
      <c r="Q460" s="90">
        <f>Q398*'RS Charges'!Q921</f>
        <v>0</v>
      </c>
      <c r="R460" s="90">
        <f>R398*'RS Charges'!R921</f>
        <v>0</v>
      </c>
      <c r="S460" s="90">
        <f>S398*'RS Charges'!S921</f>
        <v>0</v>
      </c>
      <c r="T460" s="90">
        <f>T398*'RS Charges'!T921</f>
        <v>0</v>
      </c>
      <c r="U460" s="90">
        <f>U398*'RS Charges'!U921</f>
        <v>0</v>
      </c>
      <c r="V460" s="90">
        <f>V398*'RS Charges'!V921</f>
        <v>0</v>
      </c>
      <c r="W460" s="90">
        <f>W398*'RS Charges'!W921</f>
        <v>0</v>
      </c>
      <c r="X460" s="90">
        <f>X398*'RS Charges'!X921</f>
        <v>0</v>
      </c>
      <c r="Y460" s="90">
        <f>Y398*'RS Charges'!Y921</f>
        <v>0</v>
      </c>
      <c r="Z460" s="90">
        <f>Z398*'RS Charges'!Z921</f>
        <v>0</v>
      </c>
      <c r="AA460" s="90">
        <f>AA398*'RS Charges'!AA921</f>
        <v>0</v>
      </c>
      <c r="AB460" s="90">
        <f>AB398*'RS Charges'!AB921</f>
        <v>0</v>
      </c>
      <c r="AC460" s="91">
        <f>AC398*'RS Charges'!AC921</f>
        <v>0</v>
      </c>
      <c r="AE460" s="476">
        <f>AE398*'RS Charges'!AE921</f>
        <v>0</v>
      </c>
      <c r="AG460" s="476">
        <f>AG398*'RS Charges'!AG921</f>
        <v>0</v>
      </c>
      <c r="AI460" s="476">
        <f>AI398*'RS Charges'!AI921</f>
        <v>0</v>
      </c>
      <c r="AK460" s="202"/>
    </row>
    <row r="461" spans="4:37" ht="12.75" customHeight="1" outlineLevel="1">
      <c r="D461" s="117" t="str">
        <f t="shared" si="19"/>
        <v>[Rolling Stock - Vehicles Line 60] VUC</v>
      </c>
      <c r="E461" s="175"/>
      <c r="F461" s="118" t="str">
        <f t="shared" si="20"/>
        <v>£000</v>
      </c>
      <c r="G461" s="94">
        <f>G399*'RS Charges'!G922</f>
        <v>0</v>
      </c>
      <c r="H461" s="94">
        <f>H399*'RS Charges'!H922</f>
        <v>0</v>
      </c>
      <c r="I461" s="94">
        <f>I399*'RS Charges'!I922</f>
        <v>0</v>
      </c>
      <c r="J461" s="94">
        <f>J399*'RS Charges'!J922</f>
        <v>0</v>
      </c>
      <c r="K461" s="94">
        <f>K399*'RS Charges'!K922</f>
        <v>0</v>
      </c>
      <c r="L461" s="94">
        <f>L399*'RS Charges'!L922</f>
        <v>0</v>
      </c>
      <c r="M461" s="94">
        <f>M399*'RS Charges'!M922</f>
        <v>0</v>
      </c>
      <c r="N461" s="94">
        <f>N399*'RS Charges'!N922</f>
        <v>0</v>
      </c>
      <c r="O461" s="94">
        <f>O399*'RS Charges'!O922</f>
        <v>0</v>
      </c>
      <c r="P461" s="94">
        <f>P399*'RS Charges'!P922</f>
        <v>0</v>
      </c>
      <c r="Q461" s="94">
        <f>Q399*'RS Charges'!Q922</f>
        <v>0</v>
      </c>
      <c r="R461" s="94">
        <f>R399*'RS Charges'!R922</f>
        <v>0</v>
      </c>
      <c r="S461" s="94">
        <f>S399*'RS Charges'!S922</f>
        <v>0</v>
      </c>
      <c r="T461" s="94">
        <f>T399*'RS Charges'!T922</f>
        <v>0</v>
      </c>
      <c r="U461" s="94">
        <f>U399*'RS Charges'!U922</f>
        <v>0</v>
      </c>
      <c r="V461" s="94">
        <f>V399*'RS Charges'!V922</f>
        <v>0</v>
      </c>
      <c r="W461" s="94">
        <f>W399*'RS Charges'!W922</f>
        <v>0</v>
      </c>
      <c r="X461" s="94">
        <f>X399*'RS Charges'!X922</f>
        <v>0</v>
      </c>
      <c r="Y461" s="94">
        <f>Y399*'RS Charges'!Y922</f>
        <v>0</v>
      </c>
      <c r="Z461" s="94">
        <f>Z399*'RS Charges'!Z922</f>
        <v>0</v>
      </c>
      <c r="AA461" s="94">
        <f>AA399*'RS Charges'!AA922</f>
        <v>0</v>
      </c>
      <c r="AB461" s="94">
        <f>AB399*'RS Charges'!AB922</f>
        <v>0</v>
      </c>
      <c r="AC461" s="95">
        <f>AC399*'RS Charges'!AC922</f>
        <v>0</v>
      </c>
      <c r="AE461" s="477">
        <f>AE399*'RS Charges'!AE922</f>
        <v>0</v>
      </c>
      <c r="AG461" s="477">
        <f>AG399*'RS Charges'!AG922</f>
        <v>0</v>
      </c>
      <c r="AI461" s="477">
        <f>AI399*'RS Charges'!AI922</f>
        <v>0</v>
      </c>
      <c r="AK461" s="433"/>
    </row>
    <row r="462" spans="4:37" ht="12.75" customHeight="1" outlineLevel="1">
      <c r="G462" s="90"/>
      <c r="H462" s="90"/>
      <c r="I462" s="90"/>
      <c r="J462" s="90"/>
      <c r="K462" s="90"/>
      <c r="L462" s="90"/>
      <c r="M462" s="90"/>
      <c r="N462" s="90"/>
      <c r="O462" s="90"/>
      <c r="P462" s="90"/>
      <c r="Q462" s="90"/>
      <c r="R462" s="90"/>
      <c r="S462" s="90"/>
      <c r="T462" s="90"/>
      <c r="U462" s="90"/>
      <c r="V462" s="90"/>
      <c r="W462" s="90"/>
      <c r="X462" s="90"/>
      <c r="Y462" s="90"/>
      <c r="Z462" s="90"/>
      <c r="AA462" s="90"/>
      <c r="AB462" s="90"/>
      <c r="AC462" s="90"/>
      <c r="AE462" s="90"/>
      <c r="AG462" s="90"/>
      <c r="AI462" s="90"/>
    </row>
    <row r="463" spans="4:37" ht="12.75" customHeight="1" outlineLevel="1">
      <c r="D463" s="216" t="str">
        <f>"Total "&amp;C401</f>
        <v>Total Variable Usage Charge</v>
      </c>
      <c r="E463" s="217"/>
      <c r="F463" s="218" t="str">
        <f>F461</f>
        <v>£000</v>
      </c>
      <c r="G463" s="219">
        <f>SUM(G402:G461)</f>
        <v>0</v>
      </c>
      <c r="H463" s="219">
        <f t="shared" ref="H463:AC463" si="21">SUM(H402:H461)</f>
        <v>0</v>
      </c>
      <c r="I463" s="219">
        <f t="shared" si="21"/>
        <v>0</v>
      </c>
      <c r="J463" s="219">
        <f t="shared" si="21"/>
        <v>0</v>
      </c>
      <c r="K463" s="219">
        <f t="shared" si="21"/>
        <v>0</v>
      </c>
      <c r="L463" s="219">
        <f t="shared" si="21"/>
        <v>0</v>
      </c>
      <c r="M463" s="219">
        <f t="shared" si="21"/>
        <v>0</v>
      </c>
      <c r="N463" s="219">
        <f t="shared" si="21"/>
        <v>0</v>
      </c>
      <c r="O463" s="219">
        <f t="shared" si="21"/>
        <v>0</v>
      </c>
      <c r="P463" s="219">
        <f t="shared" si="21"/>
        <v>0</v>
      </c>
      <c r="Q463" s="219">
        <f t="shared" si="21"/>
        <v>0</v>
      </c>
      <c r="R463" s="219">
        <f t="shared" si="21"/>
        <v>0</v>
      </c>
      <c r="S463" s="219">
        <f t="shared" si="21"/>
        <v>0</v>
      </c>
      <c r="T463" s="219">
        <f t="shared" si="21"/>
        <v>0</v>
      </c>
      <c r="U463" s="219">
        <f t="shared" si="21"/>
        <v>0</v>
      </c>
      <c r="V463" s="219">
        <f t="shared" si="21"/>
        <v>0</v>
      </c>
      <c r="W463" s="219">
        <f t="shared" si="21"/>
        <v>0</v>
      </c>
      <c r="X463" s="219">
        <f t="shared" si="21"/>
        <v>0</v>
      </c>
      <c r="Y463" s="219">
        <f t="shared" si="21"/>
        <v>0</v>
      </c>
      <c r="Z463" s="219">
        <f t="shared" si="21"/>
        <v>0</v>
      </c>
      <c r="AA463" s="219">
        <f t="shared" si="21"/>
        <v>0</v>
      </c>
      <c r="AB463" s="219">
        <f t="shared" si="21"/>
        <v>0</v>
      </c>
      <c r="AC463" s="220">
        <f t="shared" si="21"/>
        <v>0</v>
      </c>
      <c r="AE463" s="509">
        <f>SUM(AE402:AE461)</f>
        <v>0</v>
      </c>
      <c r="AG463" s="509">
        <f>SUM(AG402:AG461)</f>
        <v>0</v>
      </c>
      <c r="AI463" s="509">
        <f>SUM(AI402:AI461)</f>
        <v>0</v>
      </c>
      <c r="AK463" s="222"/>
    </row>
    <row r="464" spans="4:37">
      <c r="G464" s="90"/>
      <c r="H464" s="90"/>
      <c r="I464" s="90"/>
      <c r="J464" s="90"/>
      <c r="K464" s="90"/>
      <c r="L464" s="90"/>
      <c r="M464" s="90"/>
      <c r="N464" s="90"/>
      <c r="O464" s="90"/>
      <c r="P464" s="90"/>
      <c r="Q464" s="90"/>
      <c r="R464" s="90"/>
      <c r="S464" s="90"/>
      <c r="T464" s="90"/>
      <c r="U464" s="90"/>
      <c r="V464" s="90"/>
      <c r="W464" s="90"/>
      <c r="X464" s="90"/>
      <c r="Y464" s="90"/>
      <c r="Z464" s="90"/>
      <c r="AA464" s="90"/>
      <c r="AB464" s="90"/>
      <c r="AC464" s="90"/>
      <c r="AE464" s="90"/>
      <c r="AG464" s="90"/>
      <c r="AI464" s="90"/>
    </row>
    <row r="465" spans="2:37">
      <c r="B465" s="15" t="str">
        <f>'Line Items'!B1465</f>
        <v>Electric Current for Traction</v>
      </c>
      <c r="C465" s="15"/>
      <c r="D465" s="170"/>
      <c r="E465" s="170"/>
      <c r="F465" s="15"/>
      <c r="G465" s="184"/>
      <c r="H465" s="184"/>
      <c r="I465" s="184"/>
      <c r="J465" s="184"/>
      <c r="K465" s="184"/>
      <c r="L465" s="184"/>
      <c r="M465" s="184"/>
      <c r="N465" s="184"/>
      <c r="O465" s="184"/>
      <c r="P465" s="184"/>
      <c r="Q465" s="184"/>
      <c r="R465" s="184"/>
      <c r="S465" s="184"/>
      <c r="T465" s="184"/>
      <c r="U465" s="184"/>
      <c r="V465" s="184"/>
      <c r="W465" s="184"/>
      <c r="X465" s="184"/>
      <c r="Y465" s="184"/>
      <c r="Z465" s="184"/>
      <c r="AA465" s="184"/>
      <c r="AB465" s="184"/>
      <c r="AC465" s="184"/>
      <c r="AD465" s="15"/>
      <c r="AE465" s="184"/>
      <c r="AF465" s="15"/>
      <c r="AG465" s="184"/>
      <c r="AH465" s="15"/>
      <c r="AI465" s="184"/>
      <c r="AJ465" s="15"/>
      <c r="AK465" s="15"/>
    </row>
    <row r="466" spans="2:37" customFormat="1"/>
    <row r="467" spans="2:37" ht="12.75" customHeight="1" outlineLevel="1">
      <c r="C467" s="228" t="s">
        <v>1066</v>
      </c>
      <c r="G467" s="90"/>
      <c r="H467" s="90"/>
      <c r="I467" s="90"/>
      <c r="J467" s="90"/>
      <c r="K467" s="90"/>
      <c r="L467" s="90"/>
      <c r="M467" s="90"/>
      <c r="N467" s="90"/>
      <c r="O467" s="90"/>
      <c r="P467" s="90"/>
      <c r="Q467" s="90"/>
      <c r="R467" s="90"/>
      <c r="S467" s="90"/>
      <c r="T467" s="90"/>
      <c r="U467" s="90"/>
      <c r="V467" s="90"/>
      <c r="W467" s="90"/>
      <c r="X467" s="90"/>
      <c r="Y467" s="90"/>
      <c r="Z467" s="90"/>
      <c r="AA467" s="90"/>
      <c r="AB467" s="90"/>
      <c r="AC467" s="90"/>
      <c r="AE467" s="90"/>
      <c r="AG467" s="90"/>
      <c r="AI467" s="90"/>
    </row>
    <row r="468" spans="2:37" ht="12.75" customHeight="1" outlineLevel="1">
      <c r="D468" s="574" t="str">
        <f>'Line Items'!D1467</f>
        <v>Electricity Cost</v>
      </c>
      <c r="E468" s="575"/>
      <c r="F468" s="576" t="s">
        <v>1067</v>
      </c>
      <c r="G468" s="577"/>
      <c r="H468" s="577"/>
      <c r="I468" s="578"/>
      <c r="J468" s="577"/>
      <c r="K468" s="577"/>
      <c r="L468" s="578"/>
      <c r="M468" s="577"/>
      <c r="N468" s="577"/>
      <c r="O468" s="577"/>
      <c r="P468" s="577"/>
      <c r="Q468" s="577"/>
      <c r="R468" s="577"/>
      <c r="S468" s="577"/>
      <c r="T468" s="577"/>
      <c r="U468" s="577"/>
      <c r="V468" s="577"/>
      <c r="W468" s="577"/>
      <c r="X468" s="577"/>
      <c r="Y468" s="577"/>
      <c r="Z468" s="577"/>
      <c r="AA468" s="577"/>
      <c r="AB468" s="577"/>
      <c r="AC468" s="579"/>
      <c r="AE468" s="580"/>
      <c r="AG468" s="580"/>
      <c r="AI468" s="580"/>
      <c r="AK468" s="581"/>
    </row>
    <row r="469" spans="2:37" customFormat="1" ht="12.75" customHeight="1" outlineLevel="1"/>
    <row r="470" spans="2:37" ht="12.75" customHeight="1" outlineLevel="1">
      <c r="C470" s="228" t="s">
        <v>1068</v>
      </c>
      <c r="G470" s="90"/>
      <c r="H470" s="90"/>
      <c r="I470" s="90"/>
      <c r="J470" s="90"/>
      <c r="K470" s="90"/>
      <c r="L470" s="90"/>
      <c r="M470" s="90"/>
      <c r="N470" s="90"/>
      <c r="O470" s="90"/>
      <c r="P470" s="90"/>
      <c r="Q470" s="90"/>
      <c r="R470" s="90"/>
      <c r="S470" s="90"/>
      <c r="T470" s="90"/>
      <c r="U470" s="90"/>
      <c r="V470" s="90"/>
      <c r="W470" s="90"/>
      <c r="X470" s="90"/>
      <c r="Y470" s="90"/>
      <c r="Z470" s="90"/>
      <c r="AA470" s="90"/>
      <c r="AB470" s="90"/>
      <c r="AC470" s="90"/>
      <c r="AE470" s="90"/>
      <c r="AG470" s="90"/>
      <c r="AI470" s="90"/>
    </row>
    <row r="471" spans="2:37" ht="12.75" customHeight="1" outlineLevel="1">
      <c r="D471" s="100" t="str">
        <f>'Line Items'!D1025</f>
        <v>ME202 - Class 150/1 Angel Trains</v>
      </c>
      <c r="E471" s="85"/>
      <c r="F471" s="421" t="s">
        <v>1069</v>
      </c>
      <c r="G471" s="171"/>
      <c r="H471" s="171"/>
      <c r="I471" s="172"/>
      <c r="J471" s="171"/>
      <c r="K471" s="171"/>
      <c r="L471" s="172"/>
      <c r="M471" s="171"/>
      <c r="N471" s="171"/>
      <c r="O471" s="171"/>
      <c r="P471" s="171"/>
      <c r="Q471" s="171"/>
      <c r="R471" s="171"/>
      <c r="S471" s="171"/>
      <c r="T471" s="171"/>
      <c r="U471" s="171"/>
      <c r="V471" s="171"/>
      <c r="W471" s="171"/>
      <c r="X471" s="171"/>
      <c r="Y471" s="171"/>
      <c r="Z471" s="171"/>
      <c r="AA471" s="171"/>
      <c r="AB471" s="171"/>
      <c r="AC471" s="410"/>
      <c r="AE471" s="506"/>
      <c r="AG471" s="506"/>
      <c r="AI471" s="506"/>
      <c r="AK471" s="201" t="s">
        <v>1100</v>
      </c>
    </row>
    <row r="472" spans="2:37" ht="12.75" customHeight="1" outlineLevel="1">
      <c r="D472" s="106" t="str">
        <f>'Line Items'!D1026</f>
        <v>ME203 - Class 153/1 Porterbrook</v>
      </c>
      <c r="E472" s="89"/>
      <c r="F472" s="107" t="str">
        <f>F471</f>
        <v>kwh/ train mile</v>
      </c>
      <c r="G472" s="173"/>
      <c r="H472" s="173"/>
      <c r="I472" s="173"/>
      <c r="J472" s="173"/>
      <c r="K472" s="173"/>
      <c r="L472" s="173"/>
      <c r="M472" s="173"/>
      <c r="N472" s="173"/>
      <c r="O472" s="173"/>
      <c r="P472" s="173"/>
      <c r="Q472" s="173"/>
      <c r="R472" s="173"/>
      <c r="S472" s="173"/>
      <c r="T472" s="173"/>
      <c r="U472" s="173"/>
      <c r="V472" s="173"/>
      <c r="W472" s="173"/>
      <c r="X472" s="173"/>
      <c r="Y472" s="173"/>
      <c r="Z472" s="173"/>
      <c r="AA472" s="173"/>
      <c r="AB472" s="173"/>
      <c r="AC472" s="418"/>
      <c r="AE472" s="525"/>
      <c r="AG472" s="525"/>
      <c r="AI472" s="525"/>
      <c r="AK472" s="202"/>
    </row>
    <row r="473" spans="2:37" ht="12.75" customHeight="1" outlineLevel="1">
      <c r="D473" s="106" t="str">
        <f>'Line Items'!D1027</f>
        <v>ME206 - Class 170/5 Porterbrook</v>
      </c>
      <c r="E473" s="89"/>
      <c r="F473" s="107" t="str">
        <f t="shared" ref="F473:F530" si="22">F472</f>
        <v>kwh/ train mile</v>
      </c>
      <c r="G473" s="173"/>
      <c r="H473" s="173"/>
      <c r="I473" s="173"/>
      <c r="J473" s="173"/>
      <c r="K473" s="173"/>
      <c r="L473" s="173"/>
      <c r="M473" s="173"/>
      <c r="N473" s="173"/>
      <c r="O473" s="173"/>
      <c r="P473" s="173"/>
      <c r="Q473" s="173"/>
      <c r="R473" s="173"/>
      <c r="S473" s="173"/>
      <c r="T473" s="173"/>
      <c r="U473" s="173"/>
      <c r="V473" s="173"/>
      <c r="W473" s="173"/>
      <c r="X473" s="173"/>
      <c r="Y473" s="173"/>
      <c r="Z473" s="173"/>
      <c r="AA473" s="173"/>
      <c r="AB473" s="173"/>
      <c r="AC473" s="418"/>
      <c r="AE473" s="525"/>
      <c r="AG473" s="525"/>
      <c r="AI473" s="525"/>
      <c r="AK473" s="202"/>
    </row>
    <row r="474" spans="2:37" ht="12.75" customHeight="1" outlineLevel="1">
      <c r="D474" s="106" t="str">
        <f>'Line Items'!D1028</f>
        <v>ME207 - Class 170/6 Porterbrook</v>
      </c>
      <c r="E474" s="89"/>
      <c r="F474" s="107" t="str">
        <f t="shared" si="22"/>
        <v>kwh/ train mile</v>
      </c>
      <c r="G474" s="173"/>
      <c r="H474" s="173"/>
      <c r="I474" s="173"/>
      <c r="J474" s="173"/>
      <c r="K474" s="173"/>
      <c r="L474" s="173"/>
      <c r="M474" s="173"/>
      <c r="N474" s="173"/>
      <c r="O474" s="173"/>
      <c r="P474" s="173"/>
      <c r="Q474" s="173"/>
      <c r="R474" s="173"/>
      <c r="S474" s="173"/>
      <c r="T474" s="173"/>
      <c r="U474" s="173"/>
      <c r="V474" s="173"/>
      <c r="W474" s="173"/>
      <c r="X474" s="173"/>
      <c r="Y474" s="173"/>
      <c r="Z474" s="173"/>
      <c r="AA474" s="173"/>
      <c r="AB474" s="173"/>
      <c r="AC474" s="418"/>
      <c r="AE474" s="525"/>
      <c r="AG474" s="525"/>
      <c r="AI474" s="525"/>
      <c r="AK474" s="202"/>
    </row>
    <row r="475" spans="2:37" ht="12.75" customHeight="1" outlineLevel="1">
      <c r="D475" s="106" t="str">
        <f>'Line Items'!D1029</f>
        <v>ME208 - Class 172/2 Porterbrook</v>
      </c>
      <c r="E475" s="89"/>
      <c r="F475" s="107" t="str">
        <f t="shared" si="22"/>
        <v>kwh/ train mile</v>
      </c>
      <c r="G475" s="173"/>
      <c r="H475" s="173"/>
      <c r="I475" s="173"/>
      <c r="J475" s="173"/>
      <c r="K475" s="173"/>
      <c r="L475" s="173"/>
      <c r="M475" s="173"/>
      <c r="N475" s="173"/>
      <c r="O475" s="173"/>
      <c r="P475" s="173"/>
      <c r="Q475" s="173"/>
      <c r="R475" s="173"/>
      <c r="S475" s="173"/>
      <c r="T475" s="173"/>
      <c r="U475" s="173"/>
      <c r="V475" s="173"/>
      <c r="W475" s="173"/>
      <c r="X475" s="173"/>
      <c r="Y475" s="173"/>
      <c r="Z475" s="173"/>
      <c r="AA475" s="173"/>
      <c r="AB475" s="173"/>
      <c r="AC475" s="418"/>
      <c r="AE475" s="525"/>
      <c r="AG475" s="525"/>
      <c r="AI475" s="525"/>
      <c r="AK475" s="202"/>
    </row>
    <row r="476" spans="2:37" ht="12.75" customHeight="1" outlineLevel="1">
      <c r="D476" s="106" t="str">
        <f>'Line Items'!D1030</f>
        <v>ME209 - Class 172/3 Porterbrook</v>
      </c>
      <c r="E476" s="89"/>
      <c r="F476" s="107" t="str">
        <f t="shared" si="22"/>
        <v>kwh/ train mile</v>
      </c>
      <c r="G476" s="173"/>
      <c r="H476" s="173"/>
      <c r="I476" s="173"/>
      <c r="J476" s="173"/>
      <c r="K476" s="173"/>
      <c r="L476" s="173"/>
      <c r="M476" s="173"/>
      <c r="N476" s="173"/>
      <c r="O476" s="173"/>
      <c r="P476" s="173"/>
      <c r="Q476" s="173"/>
      <c r="R476" s="173"/>
      <c r="S476" s="173"/>
      <c r="T476" s="173"/>
      <c r="U476" s="173"/>
      <c r="V476" s="173"/>
      <c r="W476" s="173"/>
      <c r="X476" s="173"/>
      <c r="Y476" s="173"/>
      <c r="Z476" s="173"/>
      <c r="AA476" s="173"/>
      <c r="AB476" s="173"/>
      <c r="AC476" s="418"/>
      <c r="AE476" s="525"/>
      <c r="AG476" s="525"/>
      <c r="AI476" s="525"/>
      <c r="AK476" s="202"/>
    </row>
    <row r="477" spans="2:37" ht="12.75" customHeight="1" outlineLevel="1">
      <c r="D477" s="106" t="str">
        <f>'Line Items'!D1031</f>
        <v>ME216 - Class 139 PPM - Porterbrook</v>
      </c>
      <c r="E477" s="89"/>
      <c r="F477" s="107" t="str">
        <f t="shared" si="22"/>
        <v>kwh/ train mile</v>
      </c>
      <c r="G477" s="173"/>
      <c r="H477" s="173"/>
      <c r="I477" s="173"/>
      <c r="J477" s="173"/>
      <c r="K477" s="173"/>
      <c r="L477" s="173"/>
      <c r="M477" s="173"/>
      <c r="N477" s="173"/>
      <c r="O477" s="173"/>
      <c r="P477" s="173"/>
      <c r="Q477" s="173"/>
      <c r="R477" s="173"/>
      <c r="S477" s="173"/>
      <c r="T477" s="173"/>
      <c r="U477" s="173"/>
      <c r="V477" s="173"/>
      <c r="W477" s="173"/>
      <c r="X477" s="173"/>
      <c r="Y477" s="173"/>
      <c r="Z477" s="173"/>
      <c r="AA477" s="173"/>
      <c r="AB477" s="173"/>
      <c r="AC477" s="418"/>
      <c r="AE477" s="525"/>
      <c r="AG477" s="525"/>
      <c r="AI477" s="525"/>
      <c r="AK477" s="202"/>
    </row>
    <row r="478" spans="2:37" ht="12.75" customHeight="1" outlineLevel="1">
      <c r="D478" s="106" t="str">
        <f>'Line Items'!D1032</f>
        <v>ME211 - Class 321/4  HSBC</v>
      </c>
      <c r="E478" s="89"/>
      <c r="F478" s="107" t="str">
        <f t="shared" si="22"/>
        <v>kwh/ train mile</v>
      </c>
      <c r="G478" s="173"/>
      <c r="H478" s="173"/>
      <c r="I478" s="173"/>
      <c r="J478" s="173"/>
      <c r="K478" s="173"/>
      <c r="L478" s="173"/>
      <c r="M478" s="173"/>
      <c r="N478" s="173"/>
      <c r="O478" s="173"/>
      <c r="P478" s="173"/>
      <c r="Q478" s="173"/>
      <c r="R478" s="173"/>
      <c r="S478" s="173"/>
      <c r="T478" s="173"/>
      <c r="U478" s="173"/>
      <c r="V478" s="173"/>
      <c r="W478" s="173"/>
      <c r="X478" s="173"/>
      <c r="Y478" s="173"/>
      <c r="Z478" s="173"/>
      <c r="AA478" s="173"/>
      <c r="AB478" s="173"/>
      <c r="AC478" s="418"/>
      <c r="AE478" s="525"/>
      <c r="AG478" s="525"/>
      <c r="AI478" s="525"/>
      <c r="AK478" s="202"/>
    </row>
    <row r="479" spans="2:37" ht="12.75" customHeight="1" outlineLevel="1">
      <c r="D479" s="106" t="str">
        <f>'Line Items'!D1033</f>
        <v>ME212 - Class 323/3 Porterbrook</v>
      </c>
      <c r="E479" s="89"/>
      <c r="F479" s="107" t="str">
        <f t="shared" si="22"/>
        <v>kwh/ train mile</v>
      </c>
      <c r="G479" s="173"/>
      <c r="H479" s="173"/>
      <c r="I479" s="173"/>
      <c r="J479" s="173"/>
      <c r="K479" s="173"/>
      <c r="L479" s="173"/>
      <c r="M479" s="173"/>
      <c r="N479" s="173"/>
      <c r="O479" s="173"/>
      <c r="P479" s="173"/>
      <c r="Q479" s="173"/>
      <c r="R479" s="173"/>
      <c r="S479" s="173"/>
      <c r="T479" s="173"/>
      <c r="U479" s="173"/>
      <c r="V479" s="173"/>
      <c r="W479" s="173"/>
      <c r="X479" s="173"/>
      <c r="Y479" s="173"/>
      <c r="Z479" s="173"/>
      <c r="AA479" s="173"/>
      <c r="AB479" s="173"/>
      <c r="AC479" s="418"/>
      <c r="AE479" s="525"/>
      <c r="AG479" s="525"/>
      <c r="AI479" s="525"/>
      <c r="AK479" s="202"/>
    </row>
    <row r="480" spans="2:37" ht="12.75" customHeight="1" outlineLevel="1">
      <c r="D480" s="106" t="str">
        <f>'Line Items'!D1034</f>
        <v>ME215 - Class 323 Centro (Porterbrook)</v>
      </c>
      <c r="E480" s="89"/>
      <c r="F480" s="107" t="str">
        <f t="shared" si="22"/>
        <v>kwh/ train mile</v>
      </c>
      <c r="G480" s="173"/>
      <c r="H480" s="173"/>
      <c r="I480" s="173"/>
      <c r="J480" s="173"/>
      <c r="K480" s="173"/>
      <c r="L480" s="173"/>
      <c r="M480" s="173"/>
      <c r="N480" s="173"/>
      <c r="O480" s="173"/>
      <c r="P480" s="173"/>
      <c r="Q480" s="173"/>
      <c r="R480" s="173"/>
      <c r="S480" s="173"/>
      <c r="T480" s="173"/>
      <c r="U480" s="173"/>
      <c r="V480" s="173"/>
      <c r="W480" s="173"/>
      <c r="X480" s="173"/>
      <c r="Y480" s="173"/>
      <c r="Z480" s="173"/>
      <c r="AA480" s="173"/>
      <c r="AB480" s="173"/>
      <c r="AC480" s="418"/>
      <c r="AE480" s="525"/>
      <c r="AG480" s="525"/>
      <c r="AI480" s="525"/>
      <c r="AK480" s="202"/>
    </row>
    <row r="481" spans="4:37" ht="12.75" customHeight="1" outlineLevel="1">
      <c r="D481" s="106" t="str">
        <f>'Line Items'!D1035</f>
        <v>ME213 - Class 350/1 Angel Trains</v>
      </c>
      <c r="E481" s="89"/>
      <c r="F481" s="107" t="str">
        <f t="shared" si="22"/>
        <v>kwh/ train mile</v>
      </c>
      <c r="G481" s="173"/>
      <c r="H481" s="173"/>
      <c r="I481" s="173"/>
      <c r="J481" s="173"/>
      <c r="K481" s="173"/>
      <c r="L481" s="173"/>
      <c r="M481" s="173"/>
      <c r="N481" s="173"/>
      <c r="O481" s="173"/>
      <c r="P481" s="173"/>
      <c r="Q481" s="173"/>
      <c r="R481" s="173"/>
      <c r="S481" s="173"/>
      <c r="T481" s="173"/>
      <c r="U481" s="173"/>
      <c r="V481" s="173"/>
      <c r="W481" s="173"/>
      <c r="X481" s="173"/>
      <c r="Y481" s="173"/>
      <c r="Z481" s="173"/>
      <c r="AA481" s="173"/>
      <c r="AB481" s="173"/>
      <c r="AC481" s="418"/>
      <c r="AE481" s="525"/>
      <c r="AG481" s="525"/>
      <c r="AI481" s="525"/>
      <c r="AK481" s="202"/>
    </row>
    <row r="482" spans="4:37" ht="12.75" customHeight="1" outlineLevel="1">
      <c r="D482" s="106" t="str">
        <f>'Line Items'!D1036</f>
        <v>ME214 - Class 350/2 Porterbrook</v>
      </c>
      <c r="E482" s="89"/>
      <c r="F482" s="107" t="str">
        <f t="shared" si="22"/>
        <v>kwh/ train mile</v>
      </c>
      <c r="G482" s="173"/>
      <c r="H482" s="173"/>
      <c r="I482" s="173"/>
      <c r="J482" s="173"/>
      <c r="K482" s="173"/>
      <c r="L482" s="173"/>
      <c r="M482" s="173"/>
      <c r="N482" s="173"/>
      <c r="O482" s="173"/>
      <c r="P482" s="173"/>
      <c r="Q482" s="173"/>
      <c r="R482" s="173"/>
      <c r="S482" s="173"/>
      <c r="T482" s="173"/>
      <c r="U482" s="173"/>
      <c r="V482" s="173"/>
      <c r="W482" s="173"/>
      <c r="X482" s="173"/>
      <c r="Y482" s="173"/>
      <c r="Z482" s="173"/>
      <c r="AA482" s="173"/>
      <c r="AB482" s="173"/>
      <c r="AC482" s="418"/>
      <c r="AE482" s="525"/>
      <c r="AG482" s="525"/>
      <c r="AI482" s="525"/>
      <c r="AK482" s="202"/>
    </row>
    <row r="483" spans="4:37" ht="12.75" customHeight="1" outlineLevel="1">
      <c r="D483" s="106" t="str">
        <f>'Line Items'!D1037</f>
        <v>ME217 - Class 350/3 Angel</v>
      </c>
      <c r="E483" s="89"/>
      <c r="F483" s="107" t="str">
        <f t="shared" si="22"/>
        <v>kwh/ train mile</v>
      </c>
      <c r="G483" s="173"/>
      <c r="H483" s="173"/>
      <c r="I483" s="173"/>
      <c r="J483" s="173"/>
      <c r="K483" s="173"/>
      <c r="L483" s="173"/>
      <c r="M483" s="173"/>
      <c r="N483" s="173"/>
      <c r="O483" s="173"/>
      <c r="P483" s="173"/>
      <c r="Q483" s="173"/>
      <c r="R483" s="173"/>
      <c r="S483" s="173"/>
      <c r="T483" s="173"/>
      <c r="U483" s="173"/>
      <c r="V483" s="173"/>
      <c r="W483" s="173"/>
      <c r="X483" s="173"/>
      <c r="Y483" s="173"/>
      <c r="Z483" s="173"/>
      <c r="AA483" s="173"/>
      <c r="AB483" s="173"/>
      <c r="AC483" s="418"/>
      <c r="AE483" s="525"/>
      <c r="AG483" s="525"/>
      <c r="AI483" s="525"/>
      <c r="AK483" s="202"/>
    </row>
    <row r="484" spans="4:37" ht="12.75" customHeight="1" outlineLevel="1">
      <c r="D484" s="106" t="str">
        <f>'Line Items'!D1038</f>
        <v>ME211 - Class 319 Porterbrook</v>
      </c>
      <c r="E484" s="89"/>
      <c r="F484" s="107" t="str">
        <f t="shared" si="22"/>
        <v>kwh/ train mile</v>
      </c>
      <c r="G484" s="173"/>
      <c r="H484" s="173"/>
      <c r="I484" s="173"/>
      <c r="J484" s="173"/>
      <c r="K484" s="173"/>
      <c r="L484" s="173"/>
      <c r="M484" s="173"/>
      <c r="N484" s="173"/>
      <c r="O484" s="173"/>
      <c r="P484" s="173"/>
      <c r="Q484" s="173"/>
      <c r="R484" s="173"/>
      <c r="S484" s="173"/>
      <c r="T484" s="173"/>
      <c r="U484" s="173"/>
      <c r="V484" s="173"/>
      <c r="W484" s="173"/>
      <c r="X484" s="173"/>
      <c r="Y484" s="173"/>
      <c r="Z484" s="173"/>
      <c r="AA484" s="173"/>
      <c r="AB484" s="173"/>
      <c r="AC484" s="418"/>
      <c r="AE484" s="525"/>
      <c r="AG484" s="525"/>
      <c r="AI484" s="525"/>
      <c r="AK484" s="202"/>
    </row>
    <row r="485" spans="4:37" ht="12.75" customHeight="1" outlineLevel="1">
      <c r="D485" s="106" t="str">
        <f>'Line Items'!D1039</f>
        <v>[Rolling Stock - Units/Trains Line 15]</v>
      </c>
      <c r="E485" s="89"/>
      <c r="F485" s="107" t="str">
        <f t="shared" si="22"/>
        <v>kwh/ train mile</v>
      </c>
      <c r="G485" s="173"/>
      <c r="H485" s="173"/>
      <c r="I485" s="173"/>
      <c r="J485" s="173"/>
      <c r="K485" s="173"/>
      <c r="L485" s="173"/>
      <c r="M485" s="173"/>
      <c r="N485" s="173"/>
      <c r="O485" s="173"/>
      <c r="P485" s="173"/>
      <c r="Q485" s="173"/>
      <c r="R485" s="173"/>
      <c r="S485" s="173"/>
      <c r="T485" s="173"/>
      <c r="U485" s="173"/>
      <c r="V485" s="173"/>
      <c r="W485" s="173"/>
      <c r="X485" s="173"/>
      <c r="Y485" s="173"/>
      <c r="Z485" s="173"/>
      <c r="AA485" s="173"/>
      <c r="AB485" s="173"/>
      <c r="AC485" s="418"/>
      <c r="AE485" s="525"/>
      <c r="AG485" s="525"/>
      <c r="AI485" s="525"/>
      <c r="AK485" s="202"/>
    </row>
    <row r="486" spans="4:37" ht="12.75" customHeight="1" outlineLevel="1">
      <c r="D486" s="106" t="str">
        <f>'Line Items'!D1040</f>
        <v>[Rolling Stock - Units/Trains Line 16]</v>
      </c>
      <c r="E486" s="89"/>
      <c r="F486" s="107" t="str">
        <f t="shared" si="22"/>
        <v>kwh/ train mile</v>
      </c>
      <c r="G486" s="173"/>
      <c r="H486" s="173"/>
      <c r="I486" s="173"/>
      <c r="J486" s="173"/>
      <c r="K486" s="173"/>
      <c r="L486" s="173"/>
      <c r="M486" s="173"/>
      <c r="N486" s="173"/>
      <c r="O486" s="173"/>
      <c r="P486" s="173"/>
      <c r="Q486" s="173"/>
      <c r="R486" s="173"/>
      <c r="S486" s="173"/>
      <c r="T486" s="173"/>
      <c r="U486" s="173"/>
      <c r="V486" s="173"/>
      <c r="W486" s="173"/>
      <c r="X486" s="173"/>
      <c r="Y486" s="173"/>
      <c r="Z486" s="173"/>
      <c r="AA486" s="173"/>
      <c r="AB486" s="173"/>
      <c r="AC486" s="418"/>
      <c r="AE486" s="525"/>
      <c r="AG486" s="525"/>
      <c r="AI486" s="525"/>
      <c r="AK486" s="202"/>
    </row>
    <row r="487" spans="4:37" ht="12.75" customHeight="1" outlineLevel="1">
      <c r="D487" s="106" t="str">
        <f>'Line Items'!D1041</f>
        <v>[Rolling Stock - Units/Trains Line 17]</v>
      </c>
      <c r="E487" s="89"/>
      <c r="F487" s="107" t="str">
        <f t="shared" si="22"/>
        <v>kwh/ train mile</v>
      </c>
      <c r="G487" s="173"/>
      <c r="H487" s="173"/>
      <c r="I487" s="173"/>
      <c r="J487" s="173"/>
      <c r="K487" s="173"/>
      <c r="L487" s="173"/>
      <c r="M487" s="173"/>
      <c r="N487" s="173"/>
      <c r="O487" s="173"/>
      <c r="P487" s="173"/>
      <c r="Q487" s="173"/>
      <c r="R487" s="173"/>
      <c r="S487" s="173"/>
      <c r="T487" s="173"/>
      <c r="U487" s="173"/>
      <c r="V487" s="173"/>
      <c r="W487" s="173"/>
      <c r="X487" s="173"/>
      <c r="Y487" s="173"/>
      <c r="Z487" s="173"/>
      <c r="AA487" s="173"/>
      <c r="AB487" s="173"/>
      <c r="AC487" s="418"/>
      <c r="AE487" s="525"/>
      <c r="AG487" s="525"/>
      <c r="AI487" s="525"/>
      <c r="AK487" s="202"/>
    </row>
    <row r="488" spans="4:37" ht="12.75" customHeight="1" outlineLevel="1">
      <c r="D488" s="106" t="str">
        <f>'Line Items'!D1042</f>
        <v>[Rolling Stock - Units/Trains Line 18]</v>
      </c>
      <c r="E488" s="89"/>
      <c r="F488" s="107" t="str">
        <f t="shared" si="22"/>
        <v>kwh/ train mile</v>
      </c>
      <c r="G488" s="173"/>
      <c r="H488" s="173"/>
      <c r="I488" s="173"/>
      <c r="J488" s="173"/>
      <c r="K488" s="173"/>
      <c r="L488" s="173"/>
      <c r="M488" s="173"/>
      <c r="N488" s="173"/>
      <c r="O488" s="173"/>
      <c r="P488" s="173"/>
      <c r="Q488" s="173"/>
      <c r="R488" s="173"/>
      <c r="S488" s="173"/>
      <c r="T488" s="173"/>
      <c r="U488" s="173"/>
      <c r="V488" s="173"/>
      <c r="W488" s="173"/>
      <c r="X488" s="173"/>
      <c r="Y488" s="173"/>
      <c r="Z488" s="173"/>
      <c r="AA488" s="173"/>
      <c r="AB488" s="173"/>
      <c r="AC488" s="418"/>
      <c r="AE488" s="525"/>
      <c r="AG488" s="525"/>
      <c r="AI488" s="525"/>
      <c r="AK488" s="202"/>
    </row>
    <row r="489" spans="4:37" ht="12.75" customHeight="1" outlineLevel="1">
      <c r="D489" s="106" t="str">
        <f>'Line Items'!D1043</f>
        <v>[Rolling Stock - Units/Trains Line 19]</v>
      </c>
      <c r="E489" s="89"/>
      <c r="F489" s="107" t="str">
        <f t="shared" si="22"/>
        <v>kwh/ train mile</v>
      </c>
      <c r="G489" s="173"/>
      <c r="H489" s="173"/>
      <c r="I489" s="173"/>
      <c r="J489" s="173"/>
      <c r="K489" s="173"/>
      <c r="L489" s="173"/>
      <c r="M489" s="173"/>
      <c r="N489" s="173"/>
      <c r="O489" s="173"/>
      <c r="P489" s="173"/>
      <c r="Q489" s="173"/>
      <c r="R489" s="173"/>
      <c r="S489" s="173"/>
      <c r="T489" s="173"/>
      <c r="U489" s="173"/>
      <c r="V489" s="173"/>
      <c r="W489" s="173"/>
      <c r="X489" s="173"/>
      <c r="Y489" s="173"/>
      <c r="Z489" s="173"/>
      <c r="AA489" s="173"/>
      <c r="AB489" s="173"/>
      <c r="AC489" s="418"/>
      <c r="AE489" s="525"/>
      <c r="AG489" s="525"/>
      <c r="AI489" s="525"/>
      <c r="AK489" s="202"/>
    </row>
    <row r="490" spans="4:37" ht="12.75" customHeight="1" outlineLevel="1">
      <c r="D490" s="106" t="str">
        <f>'Line Items'!D1044</f>
        <v>[Rolling Stock - Units/Trains Line 20]</v>
      </c>
      <c r="E490" s="89"/>
      <c r="F490" s="107" t="str">
        <f t="shared" si="22"/>
        <v>kwh/ train mile</v>
      </c>
      <c r="G490" s="173"/>
      <c r="H490" s="173"/>
      <c r="I490" s="173"/>
      <c r="J490" s="173"/>
      <c r="K490" s="173"/>
      <c r="L490" s="173"/>
      <c r="M490" s="173"/>
      <c r="N490" s="173"/>
      <c r="O490" s="173"/>
      <c r="P490" s="173"/>
      <c r="Q490" s="173"/>
      <c r="R490" s="173"/>
      <c r="S490" s="173"/>
      <c r="T490" s="173"/>
      <c r="U490" s="173"/>
      <c r="V490" s="173"/>
      <c r="W490" s="173"/>
      <c r="X490" s="173"/>
      <c r="Y490" s="173"/>
      <c r="Z490" s="173"/>
      <c r="AA490" s="173"/>
      <c r="AB490" s="173"/>
      <c r="AC490" s="418"/>
      <c r="AE490" s="525"/>
      <c r="AG490" s="525"/>
      <c r="AI490" s="525"/>
      <c r="AK490" s="202"/>
    </row>
    <row r="491" spans="4:37" ht="12.75" customHeight="1" outlineLevel="1">
      <c r="D491" s="106" t="str">
        <f>'Line Items'!D1045</f>
        <v>[Rolling Stock - Units/Trains Line 21]</v>
      </c>
      <c r="E491" s="89"/>
      <c r="F491" s="107" t="str">
        <f t="shared" si="22"/>
        <v>kwh/ train mile</v>
      </c>
      <c r="G491" s="173"/>
      <c r="H491" s="173"/>
      <c r="I491" s="173"/>
      <c r="J491" s="173"/>
      <c r="K491" s="173"/>
      <c r="L491" s="173"/>
      <c r="M491" s="173"/>
      <c r="N491" s="173"/>
      <c r="O491" s="173"/>
      <c r="P491" s="173"/>
      <c r="Q491" s="173"/>
      <c r="R491" s="173"/>
      <c r="S491" s="173"/>
      <c r="T491" s="173"/>
      <c r="U491" s="173"/>
      <c r="V491" s="173"/>
      <c r="W491" s="173"/>
      <c r="X491" s="173"/>
      <c r="Y491" s="173"/>
      <c r="Z491" s="173"/>
      <c r="AA491" s="173"/>
      <c r="AB491" s="173"/>
      <c r="AC491" s="418"/>
      <c r="AE491" s="525"/>
      <c r="AG491" s="525"/>
      <c r="AI491" s="525"/>
      <c r="AK491" s="202"/>
    </row>
    <row r="492" spans="4:37" ht="12.75" customHeight="1" outlineLevel="1">
      <c r="D492" s="106" t="str">
        <f>'Line Items'!D1046</f>
        <v>[Rolling Stock - Units/Trains Line 22]</v>
      </c>
      <c r="E492" s="89"/>
      <c r="F492" s="107" t="str">
        <f t="shared" si="22"/>
        <v>kwh/ train mile</v>
      </c>
      <c r="G492" s="173"/>
      <c r="H492" s="173"/>
      <c r="I492" s="173"/>
      <c r="J492" s="173"/>
      <c r="K492" s="173"/>
      <c r="L492" s="173"/>
      <c r="M492" s="173"/>
      <c r="N492" s="173"/>
      <c r="O492" s="173"/>
      <c r="P492" s="173"/>
      <c r="Q492" s="173"/>
      <c r="R492" s="173"/>
      <c r="S492" s="173"/>
      <c r="T492" s="173"/>
      <c r="U492" s="173"/>
      <c r="V492" s="173"/>
      <c r="W492" s="173"/>
      <c r="X492" s="173"/>
      <c r="Y492" s="173"/>
      <c r="Z492" s="173"/>
      <c r="AA492" s="173"/>
      <c r="AB492" s="173"/>
      <c r="AC492" s="418"/>
      <c r="AE492" s="525"/>
      <c r="AG492" s="525"/>
      <c r="AI492" s="525"/>
      <c r="AK492" s="202"/>
    </row>
    <row r="493" spans="4:37" ht="12.75" customHeight="1" outlineLevel="1">
      <c r="D493" s="106" t="str">
        <f>'Line Items'!D1047</f>
        <v>[Rolling Stock - Units/Trains Line 23]</v>
      </c>
      <c r="E493" s="89"/>
      <c r="F493" s="107" t="str">
        <f t="shared" si="22"/>
        <v>kwh/ train mile</v>
      </c>
      <c r="G493" s="173"/>
      <c r="H493" s="173"/>
      <c r="I493" s="173"/>
      <c r="J493" s="173"/>
      <c r="K493" s="173"/>
      <c r="L493" s="173"/>
      <c r="M493" s="173"/>
      <c r="N493" s="173"/>
      <c r="O493" s="173"/>
      <c r="P493" s="173"/>
      <c r="Q493" s="173"/>
      <c r="R493" s="173"/>
      <c r="S493" s="173"/>
      <c r="T493" s="173"/>
      <c r="U493" s="173"/>
      <c r="V493" s="173"/>
      <c r="W493" s="173"/>
      <c r="X493" s="173"/>
      <c r="Y493" s="173"/>
      <c r="Z493" s="173"/>
      <c r="AA493" s="173"/>
      <c r="AB493" s="173"/>
      <c r="AC493" s="418"/>
      <c r="AE493" s="525"/>
      <c r="AG493" s="525"/>
      <c r="AI493" s="525"/>
      <c r="AK493" s="202"/>
    </row>
    <row r="494" spans="4:37" ht="12.75" customHeight="1" outlineLevel="1">
      <c r="D494" s="106" t="str">
        <f>'Line Items'!D1048</f>
        <v>[Rolling Stock - Units/Trains Line 24]</v>
      </c>
      <c r="E494" s="89"/>
      <c r="F494" s="107" t="str">
        <f t="shared" si="22"/>
        <v>kwh/ train mile</v>
      </c>
      <c r="G494" s="173"/>
      <c r="H494" s="173"/>
      <c r="I494" s="173"/>
      <c r="J494" s="173"/>
      <c r="K494" s="173"/>
      <c r="L494" s="173"/>
      <c r="M494" s="173"/>
      <c r="N494" s="173"/>
      <c r="O494" s="173"/>
      <c r="P494" s="173"/>
      <c r="Q494" s="173"/>
      <c r="R494" s="173"/>
      <c r="S494" s="173"/>
      <c r="T494" s="173"/>
      <c r="U494" s="173"/>
      <c r="V494" s="173"/>
      <c r="W494" s="173"/>
      <c r="X494" s="173"/>
      <c r="Y494" s="173"/>
      <c r="Z494" s="173"/>
      <c r="AA494" s="173"/>
      <c r="AB494" s="173"/>
      <c r="AC494" s="418"/>
      <c r="AE494" s="525"/>
      <c r="AG494" s="525"/>
      <c r="AI494" s="525"/>
      <c r="AK494" s="202"/>
    </row>
    <row r="495" spans="4:37" ht="12.75" customHeight="1" outlineLevel="1">
      <c r="D495" s="106" t="str">
        <f>'Line Items'!D1049</f>
        <v>[Rolling Stock - Units/Trains Line 25]</v>
      </c>
      <c r="E495" s="89"/>
      <c r="F495" s="107" t="str">
        <f t="shared" si="22"/>
        <v>kwh/ train mile</v>
      </c>
      <c r="G495" s="173"/>
      <c r="H495" s="173"/>
      <c r="I495" s="173"/>
      <c r="J495" s="173"/>
      <c r="K495" s="173"/>
      <c r="L495" s="173"/>
      <c r="M495" s="173"/>
      <c r="N495" s="173"/>
      <c r="O495" s="173"/>
      <c r="P495" s="173"/>
      <c r="Q495" s="173"/>
      <c r="R495" s="173"/>
      <c r="S495" s="173"/>
      <c r="T495" s="173"/>
      <c r="U495" s="173"/>
      <c r="V495" s="173"/>
      <c r="W495" s="173"/>
      <c r="X495" s="173"/>
      <c r="Y495" s="173"/>
      <c r="Z495" s="173"/>
      <c r="AA495" s="173"/>
      <c r="AB495" s="173"/>
      <c r="AC495" s="418"/>
      <c r="AE495" s="525"/>
      <c r="AG495" s="525"/>
      <c r="AI495" s="525"/>
      <c r="AK495" s="202"/>
    </row>
    <row r="496" spans="4:37" ht="12.75" customHeight="1" outlineLevel="1">
      <c r="D496" s="106" t="str">
        <f>'Line Items'!D1050</f>
        <v>[Rolling Stock - Units/Trains Line 26]</v>
      </c>
      <c r="E496" s="89"/>
      <c r="F496" s="107" t="str">
        <f t="shared" si="22"/>
        <v>kwh/ train mile</v>
      </c>
      <c r="G496" s="173"/>
      <c r="H496" s="173"/>
      <c r="I496" s="173"/>
      <c r="J496" s="173"/>
      <c r="K496" s="173"/>
      <c r="L496" s="173"/>
      <c r="M496" s="173"/>
      <c r="N496" s="173"/>
      <c r="O496" s="173"/>
      <c r="P496" s="173"/>
      <c r="Q496" s="173"/>
      <c r="R496" s="173"/>
      <c r="S496" s="173"/>
      <c r="T496" s="173"/>
      <c r="U496" s="173"/>
      <c r="V496" s="173"/>
      <c r="W496" s="173"/>
      <c r="X496" s="173"/>
      <c r="Y496" s="173"/>
      <c r="Z496" s="173"/>
      <c r="AA496" s="173"/>
      <c r="AB496" s="173"/>
      <c r="AC496" s="418"/>
      <c r="AE496" s="525"/>
      <c r="AG496" s="525"/>
      <c r="AI496" s="525"/>
      <c r="AK496" s="202"/>
    </row>
    <row r="497" spans="4:37" ht="12.75" customHeight="1" outlineLevel="1">
      <c r="D497" s="106" t="str">
        <f>'Line Items'!D1051</f>
        <v>[Rolling Stock - Units/Trains Line 27]</v>
      </c>
      <c r="E497" s="89"/>
      <c r="F497" s="107" t="str">
        <f t="shared" si="22"/>
        <v>kwh/ train mile</v>
      </c>
      <c r="G497" s="173"/>
      <c r="H497" s="173"/>
      <c r="I497" s="173"/>
      <c r="J497" s="173"/>
      <c r="K497" s="173"/>
      <c r="L497" s="173"/>
      <c r="M497" s="173"/>
      <c r="N497" s="173"/>
      <c r="O497" s="173"/>
      <c r="P497" s="173"/>
      <c r="Q497" s="173"/>
      <c r="R497" s="173"/>
      <c r="S497" s="173"/>
      <c r="T497" s="173"/>
      <c r="U497" s="173"/>
      <c r="V497" s="173"/>
      <c r="W497" s="173"/>
      <c r="X497" s="173"/>
      <c r="Y497" s="173"/>
      <c r="Z497" s="173"/>
      <c r="AA497" s="173"/>
      <c r="AB497" s="173"/>
      <c r="AC497" s="418"/>
      <c r="AE497" s="525"/>
      <c r="AG497" s="525"/>
      <c r="AI497" s="525"/>
      <c r="AK497" s="202"/>
    </row>
    <row r="498" spans="4:37" ht="12.75" customHeight="1" outlineLevel="1">
      <c r="D498" s="106" t="str">
        <f>'Line Items'!D1052</f>
        <v>[Rolling Stock - Units/Trains Line 28]</v>
      </c>
      <c r="E498" s="89"/>
      <c r="F498" s="107" t="str">
        <f t="shared" si="22"/>
        <v>kwh/ train mile</v>
      </c>
      <c r="G498" s="173"/>
      <c r="H498" s="173"/>
      <c r="I498" s="173"/>
      <c r="J498" s="173"/>
      <c r="K498" s="173"/>
      <c r="L498" s="173"/>
      <c r="M498" s="173"/>
      <c r="N498" s="173"/>
      <c r="O498" s="173"/>
      <c r="P498" s="173"/>
      <c r="Q498" s="173"/>
      <c r="R498" s="173"/>
      <c r="S498" s="173"/>
      <c r="T498" s="173"/>
      <c r="U498" s="173"/>
      <c r="V498" s="173"/>
      <c r="W498" s="173"/>
      <c r="X498" s="173"/>
      <c r="Y498" s="173"/>
      <c r="Z498" s="173"/>
      <c r="AA498" s="173"/>
      <c r="AB498" s="173"/>
      <c r="AC498" s="418"/>
      <c r="AE498" s="525"/>
      <c r="AG498" s="525"/>
      <c r="AI498" s="525"/>
      <c r="AK498" s="202"/>
    </row>
    <row r="499" spans="4:37" ht="12.75" customHeight="1" outlineLevel="1">
      <c r="D499" s="106" t="str">
        <f>'Line Items'!D1053</f>
        <v>[Rolling Stock - Units/Trains Line 29]</v>
      </c>
      <c r="E499" s="89"/>
      <c r="F499" s="107" t="str">
        <f t="shared" si="22"/>
        <v>kwh/ train mile</v>
      </c>
      <c r="G499" s="173"/>
      <c r="H499" s="173"/>
      <c r="I499" s="173"/>
      <c r="J499" s="173"/>
      <c r="K499" s="173"/>
      <c r="L499" s="173"/>
      <c r="M499" s="173"/>
      <c r="N499" s="173"/>
      <c r="O499" s="173"/>
      <c r="P499" s="173"/>
      <c r="Q499" s="173"/>
      <c r="R499" s="173"/>
      <c r="S499" s="173"/>
      <c r="T499" s="173"/>
      <c r="U499" s="173"/>
      <c r="V499" s="173"/>
      <c r="W499" s="173"/>
      <c r="X499" s="173"/>
      <c r="Y499" s="173"/>
      <c r="Z499" s="173"/>
      <c r="AA499" s="173"/>
      <c r="AB499" s="173"/>
      <c r="AC499" s="418"/>
      <c r="AE499" s="525"/>
      <c r="AG499" s="525"/>
      <c r="AI499" s="525"/>
      <c r="AK499" s="202"/>
    </row>
    <row r="500" spans="4:37" ht="12.75" customHeight="1" outlineLevel="1">
      <c r="D500" s="106" t="str">
        <f>'Line Items'!D1054</f>
        <v>[Rolling Stock - Units/Trains Line 30]</v>
      </c>
      <c r="E500" s="89"/>
      <c r="F500" s="107" t="str">
        <f t="shared" si="22"/>
        <v>kwh/ train mile</v>
      </c>
      <c r="G500" s="173"/>
      <c r="H500" s="173"/>
      <c r="I500" s="173"/>
      <c r="J500" s="173"/>
      <c r="K500" s="173"/>
      <c r="L500" s="173"/>
      <c r="M500" s="173"/>
      <c r="N500" s="173"/>
      <c r="O500" s="173"/>
      <c r="P500" s="173"/>
      <c r="Q500" s="173"/>
      <c r="R500" s="173"/>
      <c r="S500" s="173"/>
      <c r="T500" s="173"/>
      <c r="U500" s="173"/>
      <c r="V500" s="173"/>
      <c r="W500" s="173"/>
      <c r="X500" s="173"/>
      <c r="Y500" s="173"/>
      <c r="Z500" s="173"/>
      <c r="AA500" s="173"/>
      <c r="AB500" s="173"/>
      <c r="AC500" s="418"/>
      <c r="AE500" s="525"/>
      <c r="AG500" s="525"/>
      <c r="AI500" s="525"/>
      <c r="AK500" s="202"/>
    </row>
    <row r="501" spans="4:37" ht="12.75" customHeight="1" outlineLevel="1">
      <c r="D501" s="106" t="str">
        <f>'Line Items'!D1055</f>
        <v>[Rolling Stock - Units/Trains Line 31]</v>
      </c>
      <c r="E501" s="89"/>
      <c r="F501" s="107" t="str">
        <f t="shared" si="22"/>
        <v>kwh/ train mile</v>
      </c>
      <c r="G501" s="173"/>
      <c r="H501" s="173"/>
      <c r="I501" s="173"/>
      <c r="J501" s="173"/>
      <c r="K501" s="173"/>
      <c r="L501" s="173"/>
      <c r="M501" s="173"/>
      <c r="N501" s="173"/>
      <c r="O501" s="173"/>
      <c r="P501" s="173"/>
      <c r="Q501" s="173"/>
      <c r="R501" s="173"/>
      <c r="S501" s="173"/>
      <c r="T501" s="173"/>
      <c r="U501" s="173"/>
      <c r="V501" s="173"/>
      <c r="W501" s="173"/>
      <c r="X501" s="173"/>
      <c r="Y501" s="173"/>
      <c r="Z501" s="173"/>
      <c r="AA501" s="173"/>
      <c r="AB501" s="173"/>
      <c r="AC501" s="418"/>
      <c r="AE501" s="525"/>
      <c r="AG501" s="525"/>
      <c r="AI501" s="525"/>
      <c r="AK501" s="202"/>
    </row>
    <row r="502" spans="4:37" ht="12.75" customHeight="1" outlineLevel="1">
      <c r="D502" s="106" t="str">
        <f>'Line Items'!D1056</f>
        <v>[Rolling Stock - Units/Trains Line 32]</v>
      </c>
      <c r="E502" s="89"/>
      <c r="F502" s="107" t="str">
        <f t="shared" si="22"/>
        <v>kwh/ train mile</v>
      </c>
      <c r="G502" s="173"/>
      <c r="H502" s="173"/>
      <c r="I502" s="173"/>
      <c r="J502" s="173"/>
      <c r="K502" s="173"/>
      <c r="L502" s="173"/>
      <c r="M502" s="173"/>
      <c r="N502" s="173"/>
      <c r="O502" s="173"/>
      <c r="P502" s="173"/>
      <c r="Q502" s="173"/>
      <c r="R502" s="173"/>
      <c r="S502" s="173"/>
      <c r="T502" s="173"/>
      <c r="U502" s="173"/>
      <c r="V502" s="173"/>
      <c r="W502" s="173"/>
      <c r="X502" s="173"/>
      <c r="Y502" s="173"/>
      <c r="Z502" s="173"/>
      <c r="AA502" s="173"/>
      <c r="AB502" s="173"/>
      <c r="AC502" s="418"/>
      <c r="AE502" s="525"/>
      <c r="AG502" s="525"/>
      <c r="AI502" s="525"/>
      <c r="AK502" s="202"/>
    </row>
    <row r="503" spans="4:37" ht="12.75" customHeight="1" outlineLevel="1">
      <c r="D503" s="106" t="str">
        <f>'Line Items'!D1057</f>
        <v>[Rolling Stock - Units/Trains Line 33]</v>
      </c>
      <c r="E503" s="89"/>
      <c r="F503" s="107" t="str">
        <f t="shared" si="22"/>
        <v>kwh/ train mile</v>
      </c>
      <c r="G503" s="173"/>
      <c r="H503" s="173"/>
      <c r="I503" s="173"/>
      <c r="J503" s="173"/>
      <c r="K503" s="173"/>
      <c r="L503" s="173"/>
      <c r="M503" s="173"/>
      <c r="N503" s="173"/>
      <c r="O503" s="173"/>
      <c r="P503" s="173"/>
      <c r="Q503" s="173"/>
      <c r="R503" s="173"/>
      <c r="S503" s="173"/>
      <c r="T503" s="173"/>
      <c r="U503" s="173"/>
      <c r="V503" s="173"/>
      <c r="W503" s="173"/>
      <c r="X503" s="173"/>
      <c r="Y503" s="173"/>
      <c r="Z503" s="173"/>
      <c r="AA503" s="173"/>
      <c r="AB503" s="173"/>
      <c r="AC503" s="418"/>
      <c r="AE503" s="525"/>
      <c r="AG503" s="525"/>
      <c r="AI503" s="525"/>
      <c r="AK503" s="202"/>
    </row>
    <row r="504" spans="4:37" ht="12.75" customHeight="1" outlineLevel="1">
      <c r="D504" s="106" t="str">
        <f>'Line Items'!D1058</f>
        <v>[Rolling Stock - Units/Trains Line 34]</v>
      </c>
      <c r="E504" s="89"/>
      <c r="F504" s="107" t="str">
        <f t="shared" si="22"/>
        <v>kwh/ train mile</v>
      </c>
      <c r="G504" s="173"/>
      <c r="H504" s="173"/>
      <c r="I504" s="173"/>
      <c r="J504" s="173"/>
      <c r="K504" s="173"/>
      <c r="L504" s="173"/>
      <c r="M504" s="173"/>
      <c r="N504" s="173"/>
      <c r="O504" s="173"/>
      <c r="P504" s="173"/>
      <c r="Q504" s="173"/>
      <c r="R504" s="173"/>
      <c r="S504" s="173"/>
      <c r="T504" s="173"/>
      <c r="U504" s="173"/>
      <c r="V504" s="173"/>
      <c r="W504" s="173"/>
      <c r="X504" s="173"/>
      <c r="Y504" s="173"/>
      <c r="Z504" s="173"/>
      <c r="AA504" s="173"/>
      <c r="AB504" s="173"/>
      <c r="AC504" s="418"/>
      <c r="AE504" s="525"/>
      <c r="AG504" s="525"/>
      <c r="AI504" s="525"/>
      <c r="AK504" s="202"/>
    </row>
    <row r="505" spans="4:37" ht="12.75" customHeight="1" outlineLevel="1">
      <c r="D505" s="106" t="str">
        <f>'Line Items'!D1059</f>
        <v>[Rolling Stock - Units/Trains Line 35]</v>
      </c>
      <c r="E505" s="89"/>
      <c r="F505" s="107" t="str">
        <f t="shared" si="22"/>
        <v>kwh/ train mile</v>
      </c>
      <c r="G505" s="173"/>
      <c r="H505" s="173"/>
      <c r="I505" s="173"/>
      <c r="J505" s="173"/>
      <c r="K505" s="173"/>
      <c r="L505" s="173"/>
      <c r="M505" s="173"/>
      <c r="N505" s="173"/>
      <c r="O505" s="173"/>
      <c r="P505" s="173"/>
      <c r="Q505" s="173"/>
      <c r="R505" s="173"/>
      <c r="S505" s="173"/>
      <c r="T505" s="173"/>
      <c r="U505" s="173"/>
      <c r="V505" s="173"/>
      <c r="W505" s="173"/>
      <c r="X505" s="173"/>
      <c r="Y505" s="173"/>
      <c r="Z505" s="173"/>
      <c r="AA505" s="173"/>
      <c r="AB505" s="173"/>
      <c r="AC505" s="418"/>
      <c r="AE505" s="525"/>
      <c r="AG505" s="525"/>
      <c r="AI505" s="525"/>
      <c r="AK505" s="202"/>
    </row>
    <row r="506" spans="4:37" ht="12.75" customHeight="1" outlineLevel="1">
      <c r="D506" s="106" t="str">
        <f>'Line Items'!D1060</f>
        <v>[Rolling Stock - Units/Trains Line 36]</v>
      </c>
      <c r="E506" s="89"/>
      <c r="F506" s="107" t="str">
        <f t="shared" si="22"/>
        <v>kwh/ train mile</v>
      </c>
      <c r="G506" s="173"/>
      <c r="H506" s="173"/>
      <c r="I506" s="173"/>
      <c r="J506" s="173"/>
      <c r="K506" s="173"/>
      <c r="L506" s="173"/>
      <c r="M506" s="173"/>
      <c r="N506" s="173"/>
      <c r="O506" s="173"/>
      <c r="P506" s="173"/>
      <c r="Q506" s="173"/>
      <c r="R506" s="173"/>
      <c r="S506" s="173"/>
      <c r="T506" s="173"/>
      <c r="U506" s="173"/>
      <c r="V506" s="173"/>
      <c r="W506" s="173"/>
      <c r="X506" s="173"/>
      <c r="Y506" s="173"/>
      <c r="Z506" s="173"/>
      <c r="AA506" s="173"/>
      <c r="AB506" s="173"/>
      <c r="AC506" s="418"/>
      <c r="AE506" s="525"/>
      <c r="AG506" s="525"/>
      <c r="AI506" s="525"/>
      <c r="AK506" s="202"/>
    </row>
    <row r="507" spans="4:37" ht="12.75" customHeight="1" outlineLevel="1">
      <c r="D507" s="106" t="str">
        <f>'Line Items'!D1061</f>
        <v>[Rolling Stock - Units/Trains Line 37]</v>
      </c>
      <c r="E507" s="89"/>
      <c r="F507" s="107" t="str">
        <f t="shared" si="22"/>
        <v>kwh/ train mile</v>
      </c>
      <c r="G507" s="173"/>
      <c r="H507" s="173"/>
      <c r="I507" s="173"/>
      <c r="J507" s="173"/>
      <c r="K507" s="173"/>
      <c r="L507" s="173"/>
      <c r="M507" s="173"/>
      <c r="N507" s="173"/>
      <c r="O507" s="173"/>
      <c r="P507" s="173"/>
      <c r="Q507" s="173"/>
      <c r="R507" s="173"/>
      <c r="S507" s="173"/>
      <c r="T507" s="173"/>
      <c r="U507" s="173"/>
      <c r="V507" s="173"/>
      <c r="W507" s="173"/>
      <c r="X507" s="173"/>
      <c r="Y507" s="173"/>
      <c r="Z507" s="173"/>
      <c r="AA507" s="173"/>
      <c r="AB507" s="173"/>
      <c r="AC507" s="418"/>
      <c r="AE507" s="525"/>
      <c r="AG507" s="525"/>
      <c r="AI507" s="525"/>
      <c r="AK507" s="202"/>
    </row>
    <row r="508" spans="4:37" ht="12.75" customHeight="1" outlineLevel="1">
      <c r="D508" s="106" t="str">
        <f>'Line Items'!D1062</f>
        <v>[Rolling Stock - Units/Trains Line 38]</v>
      </c>
      <c r="E508" s="89"/>
      <c r="F508" s="107" t="str">
        <f t="shared" si="22"/>
        <v>kwh/ train mile</v>
      </c>
      <c r="G508" s="173"/>
      <c r="H508" s="173"/>
      <c r="I508" s="173"/>
      <c r="J508" s="173"/>
      <c r="K508" s="173"/>
      <c r="L508" s="173"/>
      <c r="M508" s="173"/>
      <c r="N508" s="173"/>
      <c r="O508" s="173"/>
      <c r="P508" s="173"/>
      <c r="Q508" s="173"/>
      <c r="R508" s="173"/>
      <c r="S508" s="173"/>
      <c r="T508" s="173"/>
      <c r="U508" s="173"/>
      <c r="V508" s="173"/>
      <c r="W508" s="173"/>
      <c r="X508" s="173"/>
      <c r="Y508" s="173"/>
      <c r="Z508" s="173"/>
      <c r="AA508" s="173"/>
      <c r="AB508" s="173"/>
      <c r="AC508" s="418"/>
      <c r="AE508" s="525"/>
      <c r="AG508" s="525"/>
      <c r="AI508" s="525"/>
      <c r="AK508" s="202"/>
    </row>
    <row r="509" spans="4:37" ht="12.75" customHeight="1" outlineLevel="1">
      <c r="D509" s="106" t="str">
        <f>'Line Items'!D1063</f>
        <v>[Rolling Stock - Units/Trains Line 39]</v>
      </c>
      <c r="E509" s="89"/>
      <c r="F509" s="107" t="str">
        <f t="shared" si="22"/>
        <v>kwh/ train mile</v>
      </c>
      <c r="G509" s="173"/>
      <c r="H509" s="173"/>
      <c r="I509" s="173"/>
      <c r="J509" s="173"/>
      <c r="K509" s="173"/>
      <c r="L509" s="173"/>
      <c r="M509" s="173"/>
      <c r="N509" s="173"/>
      <c r="O509" s="173"/>
      <c r="P509" s="173"/>
      <c r="Q509" s="173"/>
      <c r="R509" s="173"/>
      <c r="S509" s="173"/>
      <c r="T509" s="173"/>
      <c r="U509" s="173"/>
      <c r="V509" s="173"/>
      <c r="W509" s="173"/>
      <c r="X509" s="173"/>
      <c r="Y509" s="173"/>
      <c r="Z509" s="173"/>
      <c r="AA509" s="173"/>
      <c r="AB509" s="173"/>
      <c r="AC509" s="418"/>
      <c r="AE509" s="525"/>
      <c r="AG509" s="525"/>
      <c r="AI509" s="525"/>
      <c r="AK509" s="202"/>
    </row>
    <row r="510" spans="4:37" ht="12.75" customHeight="1" outlineLevel="1">
      <c r="D510" s="106" t="str">
        <f>'Line Items'!D1064</f>
        <v>[Rolling Stock - Units/Trains Line 40]</v>
      </c>
      <c r="E510" s="89"/>
      <c r="F510" s="107" t="str">
        <f t="shared" si="22"/>
        <v>kwh/ train mile</v>
      </c>
      <c r="G510" s="173"/>
      <c r="H510" s="173"/>
      <c r="I510" s="173"/>
      <c r="J510" s="173"/>
      <c r="K510" s="173"/>
      <c r="L510" s="173"/>
      <c r="M510" s="173"/>
      <c r="N510" s="173"/>
      <c r="O510" s="173"/>
      <c r="P510" s="173"/>
      <c r="Q510" s="173"/>
      <c r="R510" s="173"/>
      <c r="S510" s="173"/>
      <c r="T510" s="173"/>
      <c r="U510" s="173"/>
      <c r="V510" s="173"/>
      <c r="W510" s="173"/>
      <c r="X510" s="173"/>
      <c r="Y510" s="173"/>
      <c r="Z510" s="173"/>
      <c r="AA510" s="173"/>
      <c r="AB510" s="173"/>
      <c r="AC510" s="418"/>
      <c r="AE510" s="525"/>
      <c r="AG510" s="525"/>
      <c r="AI510" s="525"/>
      <c r="AK510" s="202"/>
    </row>
    <row r="511" spans="4:37" ht="12.75" customHeight="1" outlineLevel="1">
      <c r="D511" s="106" t="str">
        <f>'Line Items'!D1065</f>
        <v>[Rolling Stock - Units/Trains Line 41]</v>
      </c>
      <c r="E511" s="89"/>
      <c r="F511" s="107" t="str">
        <f t="shared" si="22"/>
        <v>kwh/ train mile</v>
      </c>
      <c r="G511" s="173"/>
      <c r="H511" s="173"/>
      <c r="I511" s="173"/>
      <c r="J511" s="173"/>
      <c r="K511" s="173"/>
      <c r="L511" s="173"/>
      <c r="M511" s="173"/>
      <c r="N511" s="173"/>
      <c r="O511" s="173"/>
      <c r="P511" s="173"/>
      <c r="Q511" s="173"/>
      <c r="R511" s="173"/>
      <c r="S511" s="173"/>
      <c r="T511" s="173"/>
      <c r="U511" s="173"/>
      <c r="V511" s="173"/>
      <c r="W511" s="173"/>
      <c r="X511" s="173"/>
      <c r="Y511" s="173"/>
      <c r="Z511" s="173"/>
      <c r="AA511" s="173"/>
      <c r="AB511" s="173"/>
      <c r="AC511" s="418"/>
      <c r="AE511" s="525"/>
      <c r="AG511" s="525"/>
      <c r="AI511" s="525"/>
      <c r="AK511" s="202"/>
    </row>
    <row r="512" spans="4:37" ht="12.75" customHeight="1" outlineLevel="1">
      <c r="D512" s="106" t="str">
        <f>'Line Items'!D1066</f>
        <v>[Rolling Stock - Units/Trains Line 42]</v>
      </c>
      <c r="E512" s="89"/>
      <c r="F512" s="107" t="str">
        <f t="shared" si="22"/>
        <v>kwh/ train mile</v>
      </c>
      <c r="G512" s="173"/>
      <c r="H512" s="173"/>
      <c r="I512" s="173"/>
      <c r="J512" s="173"/>
      <c r="K512" s="173"/>
      <c r="L512" s="173"/>
      <c r="M512" s="173"/>
      <c r="N512" s="173"/>
      <c r="O512" s="173"/>
      <c r="P512" s="173"/>
      <c r="Q512" s="173"/>
      <c r="R512" s="173"/>
      <c r="S512" s="173"/>
      <c r="T512" s="173"/>
      <c r="U512" s="173"/>
      <c r="V512" s="173"/>
      <c r="W512" s="173"/>
      <c r="X512" s="173"/>
      <c r="Y512" s="173"/>
      <c r="Z512" s="173"/>
      <c r="AA512" s="173"/>
      <c r="AB512" s="173"/>
      <c r="AC512" s="418"/>
      <c r="AE512" s="525"/>
      <c r="AG512" s="525"/>
      <c r="AI512" s="525"/>
      <c r="AK512" s="202"/>
    </row>
    <row r="513" spans="4:37" ht="12.75" customHeight="1" outlineLevel="1">
      <c r="D513" s="106" t="str">
        <f>'Line Items'!D1067</f>
        <v>[Rolling Stock - Units/Trains Line 43]</v>
      </c>
      <c r="E513" s="89"/>
      <c r="F513" s="107" t="str">
        <f t="shared" si="22"/>
        <v>kwh/ train mile</v>
      </c>
      <c r="G513" s="173"/>
      <c r="H513" s="173"/>
      <c r="I513" s="173"/>
      <c r="J513" s="173"/>
      <c r="K513" s="173"/>
      <c r="L513" s="173"/>
      <c r="M513" s="173"/>
      <c r="N513" s="173"/>
      <c r="O513" s="173"/>
      <c r="P513" s="173"/>
      <c r="Q513" s="173"/>
      <c r="R513" s="173"/>
      <c r="S513" s="173"/>
      <c r="T513" s="173"/>
      <c r="U513" s="173"/>
      <c r="V513" s="173"/>
      <c r="W513" s="173"/>
      <c r="X513" s="173"/>
      <c r="Y513" s="173"/>
      <c r="Z513" s="173"/>
      <c r="AA513" s="173"/>
      <c r="AB513" s="173"/>
      <c r="AC513" s="418"/>
      <c r="AE513" s="525"/>
      <c r="AG513" s="525"/>
      <c r="AI513" s="525"/>
      <c r="AK513" s="202"/>
    </row>
    <row r="514" spans="4:37" ht="12.75" customHeight="1" outlineLevel="1">
      <c r="D514" s="106" t="str">
        <f>'Line Items'!D1068</f>
        <v>[Rolling Stock - Units/Trains Line 44]</v>
      </c>
      <c r="E514" s="89"/>
      <c r="F514" s="107" t="str">
        <f t="shared" si="22"/>
        <v>kwh/ train mile</v>
      </c>
      <c r="G514" s="173"/>
      <c r="H514" s="173"/>
      <c r="I514" s="173"/>
      <c r="J514" s="173"/>
      <c r="K514" s="173"/>
      <c r="L514" s="173"/>
      <c r="M514" s="173"/>
      <c r="N514" s="173"/>
      <c r="O514" s="173"/>
      <c r="P514" s="173"/>
      <c r="Q514" s="173"/>
      <c r="R514" s="173"/>
      <c r="S514" s="173"/>
      <c r="T514" s="173"/>
      <c r="U514" s="173"/>
      <c r="V514" s="173"/>
      <c r="W514" s="173"/>
      <c r="X514" s="173"/>
      <c r="Y514" s="173"/>
      <c r="Z514" s="173"/>
      <c r="AA514" s="173"/>
      <c r="AB514" s="173"/>
      <c r="AC514" s="418"/>
      <c r="AE514" s="525"/>
      <c r="AG514" s="525"/>
      <c r="AI514" s="525"/>
      <c r="AK514" s="202"/>
    </row>
    <row r="515" spans="4:37" ht="12.75" customHeight="1" outlineLevel="1">
      <c r="D515" s="106" t="str">
        <f>'Line Items'!D1069</f>
        <v>[Rolling Stock - Units/Trains Line 45]</v>
      </c>
      <c r="E515" s="89"/>
      <c r="F515" s="107" t="str">
        <f t="shared" si="22"/>
        <v>kwh/ train mile</v>
      </c>
      <c r="G515" s="173"/>
      <c r="H515" s="173"/>
      <c r="I515" s="173"/>
      <c r="J515" s="173"/>
      <c r="K515" s="173"/>
      <c r="L515" s="173"/>
      <c r="M515" s="173"/>
      <c r="N515" s="173"/>
      <c r="O515" s="173"/>
      <c r="P515" s="173"/>
      <c r="Q515" s="173"/>
      <c r="R515" s="173"/>
      <c r="S515" s="173"/>
      <c r="T515" s="173"/>
      <c r="U515" s="173"/>
      <c r="V515" s="173"/>
      <c r="W515" s="173"/>
      <c r="X515" s="173"/>
      <c r="Y515" s="173"/>
      <c r="Z515" s="173"/>
      <c r="AA515" s="173"/>
      <c r="AB515" s="173"/>
      <c r="AC515" s="418"/>
      <c r="AE515" s="525"/>
      <c r="AG515" s="525"/>
      <c r="AI515" s="525"/>
      <c r="AK515" s="202"/>
    </row>
    <row r="516" spans="4:37" ht="12.75" customHeight="1" outlineLevel="1">
      <c r="D516" s="106" t="str">
        <f>'Line Items'!D1070</f>
        <v>[Rolling Stock - Units/Trains Line 46]</v>
      </c>
      <c r="E516" s="89"/>
      <c r="F516" s="107" t="str">
        <f t="shared" si="22"/>
        <v>kwh/ train mile</v>
      </c>
      <c r="G516" s="173"/>
      <c r="H516" s="173"/>
      <c r="I516" s="173"/>
      <c r="J516" s="173"/>
      <c r="K516" s="173"/>
      <c r="L516" s="173"/>
      <c r="M516" s="173"/>
      <c r="N516" s="173"/>
      <c r="O516" s="173"/>
      <c r="P516" s="173"/>
      <c r="Q516" s="173"/>
      <c r="R516" s="173"/>
      <c r="S516" s="173"/>
      <c r="T516" s="173"/>
      <c r="U516" s="173"/>
      <c r="V516" s="173"/>
      <c r="W516" s="173"/>
      <c r="X516" s="173"/>
      <c r="Y516" s="173"/>
      <c r="Z516" s="173"/>
      <c r="AA516" s="173"/>
      <c r="AB516" s="173"/>
      <c r="AC516" s="418"/>
      <c r="AE516" s="525"/>
      <c r="AG516" s="525"/>
      <c r="AI516" s="525"/>
      <c r="AK516" s="202"/>
    </row>
    <row r="517" spans="4:37" ht="12.75" customHeight="1" outlineLevel="1">
      <c r="D517" s="106" t="str">
        <f>'Line Items'!D1071</f>
        <v>[Rolling Stock - Units/Trains Line 47]</v>
      </c>
      <c r="E517" s="89"/>
      <c r="F517" s="107" t="str">
        <f t="shared" si="22"/>
        <v>kwh/ train mile</v>
      </c>
      <c r="G517" s="173"/>
      <c r="H517" s="173"/>
      <c r="I517" s="173"/>
      <c r="J517" s="173"/>
      <c r="K517" s="173"/>
      <c r="L517" s="173"/>
      <c r="M517" s="173"/>
      <c r="N517" s="173"/>
      <c r="O517" s="173"/>
      <c r="P517" s="173"/>
      <c r="Q517" s="173"/>
      <c r="R517" s="173"/>
      <c r="S517" s="173"/>
      <c r="T517" s="173"/>
      <c r="U517" s="173"/>
      <c r="V517" s="173"/>
      <c r="W517" s="173"/>
      <c r="X517" s="173"/>
      <c r="Y517" s="173"/>
      <c r="Z517" s="173"/>
      <c r="AA517" s="173"/>
      <c r="AB517" s="173"/>
      <c r="AC517" s="418"/>
      <c r="AE517" s="525"/>
      <c r="AG517" s="525"/>
      <c r="AI517" s="525"/>
      <c r="AK517" s="202"/>
    </row>
    <row r="518" spans="4:37" ht="12.75" customHeight="1" outlineLevel="1">
      <c r="D518" s="106" t="str">
        <f>'Line Items'!D1072</f>
        <v>[Rolling Stock - Units/Trains Line 48]</v>
      </c>
      <c r="E518" s="89"/>
      <c r="F518" s="107" t="str">
        <f t="shared" si="22"/>
        <v>kwh/ train mile</v>
      </c>
      <c r="G518" s="173"/>
      <c r="H518" s="173"/>
      <c r="I518" s="173"/>
      <c r="J518" s="173"/>
      <c r="K518" s="173"/>
      <c r="L518" s="173"/>
      <c r="M518" s="173"/>
      <c r="N518" s="173"/>
      <c r="O518" s="173"/>
      <c r="P518" s="173"/>
      <c r="Q518" s="173"/>
      <c r="R518" s="173"/>
      <c r="S518" s="173"/>
      <c r="T518" s="173"/>
      <c r="U518" s="173"/>
      <c r="V518" s="173"/>
      <c r="W518" s="173"/>
      <c r="X518" s="173"/>
      <c r="Y518" s="173"/>
      <c r="Z518" s="173"/>
      <c r="AA518" s="173"/>
      <c r="AB518" s="173"/>
      <c r="AC518" s="418"/>
      <c r="AE518" s="525"/>
      <c r="AG518" s="525"/>
      <c r="AI518" s="525"/>
      <c r="AK518" s="202"/>
    </row>
    <row r="519" spans="4:37" ht="12.75" customHeight="1" outlineLevel="1">
      <c r="D519" s="106" t="str">
        <f>'Line Items'!D1073</f>
        <v>[Rolling Stock - Units/Trains Line 49]</v>
      </c>
      <c r="E519" s="89"/>
      <c r="F519" s="107" t="str">
        <f t="shared" si="22"/>
        <v>kwh/ train mile</v>
      </c>
      <c r="G519" s="173"/>
      <c r="H519" s="173"/>
      <c r="I519" s="173"/>
      <c r="J519" s="173"/>
      <c r="K519" s="173"/>
      <c r="L519" s="173"/>
      <c r="M519" s="173"/>
      <c r="N519" s="173"/>
      <c r="O519" s="173"/>
      <c r="P519" s="173"/>
      <c r="Q519" s="173"/>
      <c r="R519" s="173"/>
      <c r="S519" s="173"/>
      <c r="T519" s="173"/>
      <c r="U519" s="173"/>
      <c r="V519" s="173"/>
      <c r="W519" s="173"/>
      <c r="X519" s="173"/>
      <c r="Y519" s="173"/>
      <c r="Z519" s="173"/>
      <c r="AA519" s="173"/>
      <c r="AB519" s="173"/>
      <c r="AC519" s="418"/>
      <c r="AE519" s="525"/>
      <c r="AG519" s="525"/>
      <c r="AI519" s="525"/>
      <c r="AK519" s="202"/>
    </row>
    <row r="520" spans="4:37" ht="12.75" customHeight="1" outlineLevel="1">
      <c r="D520" s="106" t="str">
        <f>'Line Items'!D1074</f>
        <v>[Rolling Stock - Units/Trains Line 50]</v>
      </c>
      <c r="E520" s="89"/>
      <c r="F520" s="107" t="str">
        <f t="shared" si="22"/>
        <v>kwh/ train mile</v>
      </c>
      <c r="G520" s="173"/>
      <c r="H520" s="173"/>
      <c r="I520" s="173"/>
      <c r="J520" s="173"/>
      <c r="K520" s="173"/>
      <c r="L520" s="173"/>
      <c r="M520" s="173"/>
      <c r="N520" s="173"/>
      <c r="O520" s="173"/>
      <c r="P520" s="173"/>
      <c r="Q520" s="173"/>
      <c r="R520" s="173"/>
      <c r="S520" s="173"/>
      <c r="T520" s="173"/>
      <c r="U520" s="173"/>
      <c r="V520" s="173"/>
      <c r="W520" s="173"/>
      <c r="X520" s="173"/>
      <c r="Y520" s="173"/>
      <c r="Z520" s="173"/>
      <c r="AA520" s="173"/>
      <c r="AB520" s="173"/>
      <c r="AC520" s="418"/>
      <c r="AE520" s="525"/>
      <c r="AG520" s="525"/>
      <c r="AI520" s="525"/>
      <c r="AK520" s="202"/>
    </row>
    <row r="521" spans="4:37" ht="12.75" customHeight="1" outlineLevel="1">
      <c r="D521" s="106" t="str">
        <f>'Line Items'!D1075</f>
        <v>[Rolling Stock - Units/Trains Line 51]</v>
      </c>
      <c r="E521" s="89"/>
      <c r="F521" s="107" t="str">
        <f t="shared" si="22"/>
        <v>kwh/ train mile</v>
      </c>
      <c r="G521" s="173"/>
      <c r="H521" s="173"/>
      <c r="I521" s="173"/>
      <c r="J521" s="173"/>
      <c r="K521" s="173"/>
      <c r="L521" s="173"/>
      <c r="M521" s="173"/>
      <c r="N521" s="173"/>
      <c r="O521" s="173"/>
      <c r="P521" s="173"/>
      <c r="Q521" s="173"/>
      <c r="R521" s="173"/>
      <c r="S521" s="173"/>
      <c r="T521" s="173"/>
      <c r="U521" s="173"/>
      <c r="V521" s="173"/>
      <c r="W521" s="173"/>
      <c r="X521" s="173"/>
      <c r="Y521" s="173"/>
      <c r="Z521" s="173"/>
      <c r="AA521" s="173"/>
      <c r="AB521" s="173"/>
      <c r="AC521" s="418"/>
      <c r="AE521" s="525"/>
      <c r="AG521" s="525"/>
      <c r="AI521" s="525"/>
      <c r="AK521" s="202"/>
    </row>
    <row r="522" spans="4:37" ht="12.75" customHeight="1" outlineLevel="1">
      <c r="D522" s="106" t="str">
        <f>'Line Items'!D1076</f>
        <v>[Rolling Stock - Units/Trains Line 52]</v>
      </c>
      <c r="E522" s="89"/>
      <c r="F522" s="107" t="str">
        <f t="shared" si="22"/>
        <v>kwh/ train mile</v>
      </c>
      <c r="G522" s="173"/>
      <c r="H522" s="173"/>
      <c r="I522" s="173"/>
      <c r="J522" s="173"/>
      <c r="K522" s="173"/>
      <c r="L522" s="173"/>
      <c r="M522" s="173"/>
      <c r="N522" s="173"/>
      <c r="O522" s="173"/>
      <c r="P522" s="173"/>
      <c r="Q522" s="173"/>
      <c r="R522" s="173"/>
      <c r="S522" s="173"/>
      <c r="T522" s="173"/>
      <c r="U522" s="173"/>
      <c r="V522" s="173"/>
      <c r="W522" s="173"/>
      <c r="X522" s="173"/>
      <c r="Y522" s="173"/>
      <c r="Z522" s="173"/>
      <c r="AA522" s="173"/>
      <c r="AB522" s="173"/>
      <c r="AC522" s="418"/>
      <c r="AE522" s="525"/>
      <c r="AG522" s="525"/>
      <c r="AI522" s="525"/>
      <c r="AK522" s="202"/>
    </row>
    <row r="523" spans="4:37" ht="12.75" customHeight="1" outlineLevel="1">
      <c r="D523" s="106" t="str">
        <f>'Line Items'!D1077</f>
        <v>[Rolling Stock - Units/Trains Line 53]</v>
      </c>
      <c r="E523" s="89"/>
      <c r="F523" s="107" t="str">
        <f t="shared" si="22"/>
        <v>kwh/ train mile</v>
      </c>
      <c r="G523" s="173"/>
      <c r="H523" s="173"/>
      <c r="I523" s="173"/>
      <c r="J523" s="173"/>
      <c r="K523" s="173"/>
      <c r="L523" s="173"/>
      <c r="M523" s="173"/>
      <c r="N523" s="173"/>
      <c r="O523" s="173"/>
      <c r="P523" s="173"/>
      <c r="Q523" s="173"/>
      <c r="R523" s="173"/>
      <c r="S523" s="173"/>
      <c r="T523" s="173"/>
      <c r="U523" s="173"/>
      <c r="V523" s="173"/>
      <c r="W523" s="173"/>
      <c r="X523" s="173"/>
      <c r="Y523" s="173"/>
      <c r="Z523" s="173"/>
      <c r="AA523" s="173"/>
      <c r="AB523" s="173"/>
      <c r="AC523" s="418"/>
      <c r="AE523" s="525"/>
      <c r="AG523" s="525"/>
      <c r="AI523" s="525"/>
      <c r="AK523" s="202"/>
    </row>
    <row r="524" spans="4:37" ht="12.75" customHeight="1" outlineLevel="1">
      <c r="D524" s="106" t="str">
        <f>'Line Items'!D1078</f>
        <v>[Rolling Stock - Units/Trains Line 54]</v>
      </c>
      <c r="E524" s="89"/>
      <c r="F524" s="107" t="str">
        <f t="shared" si="22"/>
        <v>kwh/ train mile</v>
      </c>
      <c r="G524" s="173"/>
      <c r="H524" s="173"/>
      <c r="I524" s="173"/>
      <c r="J524" s="173"/>
      <c r="K524" s="173"/>
      <c r="L524" s="173"/>
      <c r="M524" s="173"/>
      <c r="N524" s="173"/>
      <c r="O524" s="173"/>
      <c r="P524" s="173"/>
      <c r="Q524" s="173"/>
      <c r="R524" s="173"/>
      <c r="S524" s="173"/>
      <c r="T524" s="173"/>
      <c r="U524" s="173"/>
      <c r="V524" s="173"/>
      <c r="W524" s="173"/>
      <c r="X524" s="173"/>
      <c r="Y524" s="173"/>
      <c r="Z524" s="173"/>
      <c r="AA524" s="173"/>
      <c r="AB524" s="173"/>
      <c r="AC524" s="418"/>
      <c r="AE524" s="525"/>
      <c r="AG524" s="525"/>
      <c r="AI524" s="525"/>
      <c r="AK524" s="202"/>
    </row>
    <row r="525" spans="4:37" ht="12.75" customHeight="1" outlineLevel="1">
      <c r="D525" s="106" t="str">
        <f>'Line Items'!D1079</f>
        <v>[Rolling Stock - Units/Trains Line 55]</v>
      </c>
      <c r="E525" s="89"/>
      <c r="F525" s="107" t="str">
        <f t="shared" si="22"/>
        <v>kwh/ train mile</v>
      </c>
      <c r="G525" s="173"/>
      <c r="H525" s="173"/>
      <c r="I525" s="173"/>
      <c r="J525" s="173"/>
      <c r="K525" s="173"/>
      <c r="L525" s="173"/>
      <c r="M525" s="173"/>
      <c r="N525" s="173"/>
      <c r="O525" s="173"/>
      <c r="P525" s="173"/>
      <c r="Q525" s="173"/>
      <c r="R525" s="173"/>
      <c r="S525" s="173"/>
      <c r="T525" s="173"/>
      <c r="U525" s="173"/>
      <c r="V525" s="173"/>
      <c r="W525" s="173"/>
      <c r="X525" s="173"/>
      <c r="Y525" s="173"/>
      <c r="Z525" s="173"/>
      <c r="AA525" s="173"/>
      <c r="AB525" s="173"/>
      <c r="AC525" s="418"/>
      <c r="AE525" s="525"/>
      <c r="AG525" s="525"/>
      <c r="AI525" s="525"/>
      <c r="AK525" s="202"/>
    </row>
    <row r="526" spans="4:37" ht="12.75" customHeight="1" outlineLevel="1">
      <c r="D526" s="106" t="str">
        <f>'Line Items'!D1080</f>
        <v>[Rolling Stock - Units/Trains Line 56]</v>
      </c>
      <c r="E526" s="89"/>
      <c r="F526" s="107" t="str">
        <f t="shared" si="22"/>
        <v>kwh/ train mile</v>
      </c>
      <c r="G526" s="173"/>
      <c r="H526" s="173"/>
      <c r="I526" s="173"/>
      <c r="J526" s="173"/>
      <c r="K526" s="173"/>
      <c r="L526" s="173"/>
      <c r="M526" s="173"/>
      <c r="N526" s="173"/>
      <c r="O526" s="173"/>
      <c r="P526" s="173"/>
      <c r="Q526" s="173"/>
      <c r="R526" s="173"/>
      <c r="S526" s="173"/>
      <c r="T526" s="173"/>
      <c r="U526" s="173"/>
      <c r="V526" s="173"/>
      <c r="W526" s="173"/>
      <c r="X526" s="173"/>
      <c r="Y526" s="173"/>
      <c r="Z526" s="173"/>
      <c r="AA526" s="173"/>
      <c r="AB526" s="173"/>
      <c r="AC526" s="418"/>
      <c r="AE526" s="525"/>
      <c r="AG526" s="525"/>
      <c r="AI526" s="525"/>
      <c r="AK526" s="202"/>
    </row>
    <row r="527" spans="4:37" ht="12.75" customHeight="1" outlineLevel="1">
      <c r="D527" s="106" t="str">
        <f>'Line Items'!D1081</f>
        <v>[Rolling Stock - Units/Trains Line 57]</v>
      </c>
      <c r="E527" s="89"/>
      <c r="F527" s="107" t="str">
        <f t="shared" si="22"/>
        <v>kwh/ train mile</v>
      </c>
      <c r="G527" s="173"/>
      <c r="H527" s="173"/>
      <c r="I527" s="173"/>
      <c r="J527" s="173"/>
      <c r="K527" s="173"/>
      <c r="L527" s="173"/>
      <c r="M527" s="173"/>
      <c r="N527" s="173"/>
      <c r="O527" s="173"/>
      <c r="P527" s="173"/>
      <c r="Q527" s="173"/>
      <c r="R527" s="173"/>
      <c r="S527" s="173"/>
      <c r="T527" s="173"/>
      <c r="U527" s="173"/>
      <c r="V527" s="173"/>
      <c r="W527" s="173"/>
      <c r="X527" s="173"/>
      <c r="Y527" s="173"/>
      <c r="Z527" s="173"/>
      <c r="AA527" s="173"/>
      <c r="AB527" s="173"/>
      <c r="AC527" s="418"/>
      <c r="AE527" s="525"/>
      <c r="AG527" s="525"/>
      <c r="AI527" s="525"/>
      <c r="AK527" s="202"/>
    </row>
    <row r="528" spans="4:37" ht="12.75" customHeight="1" outlineLevel="1">
      <c r="D528" s="106" t="str">
        <f>'Line Items'!D1082</f>
        <v>[Rolling Stock - Units/Trains Line 58]</v>
      </c>
      <c r="E528" s="89"/>
      <c r="F528" s="107" t="str">
        <f t="shared" si="22"/>
        <v>kwh/ train mile</v>
      </c>
      <c r="G528" s="173"/>
      <c r="H528" s="173"/>
      <c r="I528" s="173"/>
      <c r="J528" s="173"/>
      <c r="K528" s="173"/>
      <c r="L528" s="173"/>
      <c r="M528" s="173"/>
      <c r="N528" s="173"/>
      <c r="O528" s="173"/>
      <c r="P528" s="173"/>
      <c r="Q528" s="173"/>
      <c r="R528" s="173"/>
      <c r="S528" s="173"/>
      <c r="T528" s="173"/>
      <c r="U528" s="173"/>
      <c r="V528" s="173"/>
      <c r="W528" s="173"/>
      <c r="X528" s="173"/>
      <c r="Y528" s="173"/>
      <c r="Z528" s="173"/>
      <c r="AA528" s="173"/>
      <c r="AB528" s="173"/>
      <c r="AC528" s="418"/>
      <c r="AE528" s="525"/>
      <c r="AG528" s="525"/>
      <c r="AI528" s="525"/>
      <c r="AK528" s="202"/>
    </row>
    <row r="529" spans="3:37" ht="12.75" customHeight="1" outlineLevel="1">
      <c r="D529" s="106" t="str">
        <f>'Line Items'!D1083</f>
        <v>[Rolling Stock - Units/Trains Line 59]</v>
      </c>
      <c r="E529" s="89"/>
      <c r="F529" s="107" t="str">
        <f t="shared" si="22"/>
        <v>kwh/ train mile</v>
      </c>
      <c r="G529" s="173"/>
      <c r="H529" s="173"/>
      <c r="I529" s="173"/>
      <c r="J529" s="173"/>
      <c r="K529" s="173"/>
      <c r="L529" s="173"/>
      <c r="M529" s="173"/>
      <c r="N529" s="173"/>
      <c r="O529" s="173"/>
      <c r="P529" s="173"/>
      <c r="Q529" s="173"/>
      <c r="R529" s="173"/>
      <c r="S529" s="173"/>
      <c r="T529" s="173"/>
      <c r="U529" s="173"/>
      <c r="V529" s="173"/>
      <c r="W529" s="173"/>
      <c r="X529" s="173"/>
      <c r="Y529" s="173"/>
      <c r="Z529" s="173"/>
      <c r="AA529" s="173"/>
      <c r="AB529" s="173"/>
      <c r="AC529" s="418"/>
      <c r="AE529" s="525"/>
      <c r="AG529" s="525"/>
      <c r="AI529" s="525"/>
      <c r="AK529" s="202"/>
    </row>
    <row r="530" spans="3:37" ht="12.75" customHeight="1" outlineLevel="1">
      <c r="D530" s="117" t="str">
        <f>'Line Items'!D1084</f>
        <v>[Rolling Stock - Units/Trains Line 60]</v>
      </c>
      <c r="E530" s="175"/>
      <c r="F530" s="118" t="str">
        <f t="shared" si="22"/>
        <v>kwh/ train mile</v>
      </c>
      <c r="G530" s="176"/>
      <c r="H530" s="176"/>
      <c r="I530" s="176"/>
      <c r="J530" s="176"/>
      <c r="K530" s="176"/>
      <c r="L530" s="230"/>
      <c r="M530" s="176"/>
      <c r="N530" s="176"/>
      <c r="O530" s="176"/>
      <c r="P530" s="176"/>
      <c r="Q530" s="176"/>
      <c r="R530" s="176"/>
      <c r="S530" s="176"/>
      <c r="T530" s="176"/>
      <c r="U530" s="176"/>
      <c r="V530" s="176"/>
      <c r="W530" s="176"/>
      <c r="X530" s="176"/>
      <c r="Y530" s="176"/>
      <c r="Z530" s="176"/>
      <c r="AA530" s="176"/>
      <c r="AB530" s="176"/>
      <c r="AC530" s="582"/>
      <c r="AE530" s="583"/>
      <c r="AG530" s="583"/>
      <c r="AI530" s="583"/>
      <c r="AK530" s="433"/>
    </row>
    <row r="531" spans="3:37" ht="12.75" customHeight="1" outlineLevel="1">
      <c r="G531" s="90"/>
      <c r="H531" s="90"/>
      <c r="I531" s="90"/>
      <c r="J531" s="90"/>
      <c r="K531" s="90"/>
      <c r="L531" s="90"/>
      <c r="M531" s="90"/>
      <c r="N531" s="90"/>
      <c r="O531" s="90"/>
      <c r="P531" s="90"/>
      <c r="Q531" s="90"/>
      <c r="R531" s="90"/>
      <c r="S531" s="90"/>
      <c r="T531" s="90"/>
      <c r="U531" s="90"/>
      <c r="V531" s="90"/>
      <c r="W531" s="90"/>
      <c r="X531" s="90"/>
      <c r="Y531" s="90"/>
      <c r="Z531" s="90"/>
      <c r="AA531" s="90"/>
      <c r="AB531" s="90"/>
      <c r="AC531" s="90"/>
      <c r="AE531" s="90"/>
      <c r="AG531" s="90"/>
      <c r="AI531" s="90"/>
    </row>
    <row r="532" spans="3:37" ht="12.75" customHeight="1" outlineLevel="1">
      <c r="C532" s="228" t="s">
        <v>1070</v>
      </c>
      <c r="G532" s="90"/>
      <c r="H532" s="90"/>
      <c r="I532" s="90"/>
      <c r="J532" s="90"/>
      <c r="K532" s="90"/>
      <c r="L532" s="90"/>
      <c r="M532" s="90"/>
      <c r="N532" s="90"/>
      <c r="O532" s="90"/>
      <c r="P532" s="90"/>
      <c r="Q532" s="90"/>
      <c r="R532" s="90"/>
      <c r="S532" s="90"/>
      <c r="T532" s="90"/>
      <c r="U532" s="90"/>
      <c r="V532" s="90"/>
      <c r="W532" s="90"/>
      <c r="X532" s="90"/>
      <c r="Y532" s="90"/>
      <c r="Z532" s="90"/>
      <c r="AA532" s="90"/>
      <c r="AB532" s="90"/>
      <c r="AC532" s="90"/>
      <c r="AE532" s="90"/>
      <c r="AG532" s="90"/>
      <c r="AI532" s="90"/>
    </row>
    <row r="533" spans="3:37" ht="12.75" customHeight="1" outlineLevel="1">
      <c r="D533" s="100" t="str">
        <f>D471</f>
        <v>ME202 - Class 150/1 Angel Trains</v>
      </c>
      <c r="E533" s="85"/>
      <c r="F533" s="421" t="s">
        <v>102</v>
      </c>
      <c r="G533" s="86">
        <f>G$468*G471*'RS Charges'!G991</f>
        <v>0</v>
      </c>
      <c r="H533" s="86">
        <f>H$468*H471*'RS Charges'!H991</f>
        <v>0</v>
      </c>
      <c r="I533" s="86">
        <f>I$468*I471*'RS Charges'!I991</f>
        <v>0</v>
      </c>
      <c r="J533" s="86">
        <f>J$468*J471*'RS Charges'!J991</f>
        <v>0</v>
      </c>
      <c r="K533" s="86">
        <f>K$468*K471*'RS Charges'!K991</f>
        <v>0</v>
      </c>
      <c r="L533" s="86">
        <f>L$468*L471*'RS Charges'!L991</f>
        <v>0</v>
      </c>
      <c r="M533" s="86">
        <f>M$468*M471*'RS Charges'!M991</f>
        <v>0</v>
      </c>
      <c r="N533" s="86">
        <f>N$468*N471*'RS Charges'!N991</f>
        <v>0</v>
      </c>
      <c r="O533" s="86">
        <f>O$468*O471*'RS Charges'!O991</f>
        <v>0</v>
      </c>
      <c r="P533" s="86">
        <f>P$468*P471*'RS Charges'!P991</f>
        <v>0</v>
      </c>
      <c r="Q533" s="86">
        <f>Q$468*Q471*'RS Charges'!Q991</f>
        <v>0</v>
      </c>
      <c r="R533" s="86">
        <f>R$468*R471*'RS Charges'!R991</f>
        <v>0</v>
      </c>
      <c r="S533" s="86">
        <f>S$468*S471*'RS Charges'!S991</f>
        <v>0</v>
      </c>
      <c r="T533" s="86">
        <f>T$468*T471*'RS Charges'!T991</f>
        <v>0</v>
      </c>
      <c r="U533" s="86">
        <f>U$468*U471*'RS Charges'!U991</f>
        <v>0</v>
      </c>
      <c r="V533" s="86">
        <f>V$468*V471*'RS Charges'!V991</f>
        <v>0</v>
      </c>
      <c r="W533" s="86">
        <f>W$468*W471*'RS Charges'!W991</f>
        <v>0</v>
      </c>
      <c r="X533" s="86">
        <f>X$468*X471*'RS Charges'!X991</f>
        <v>0</v>
      </c>
      <c r="Y533" s="86">
        <f>Y$468*Y471*'RS Charges'!Y991</f>
        <v>0</v>
      </c>
      <c r="Z533" s="86">
        <f>Z$468*Z471*'RS Charges'!Z991</f>
        <v>0</v>
      </c>
      <c r="AA533" s="86">
        <f>AA$468*AA471*'RS Charges'!AA991</f>
        <v>0</v>
      </c>
      <c r="AB533" s="86">
        <f>AB$468*AB471*'RS Charges'!AB991</f>
        <v>0</v>
      </c>
      <c r="AC533" s="87">
        <f>AC$468*AC471*'RS Charges'!AC991</f>
        <v>0</v>
      </c>
      <c r="AE533" s="475">
        <f>AE$468*AE471*'RS Charges'!AE991</f>
        <v>0</v>
      </c>
      <c r="AG533" s="475">
        <f>AG$468*AG471*'RS Charges'!AG991</f>
        <v>0</v>
      </c>
      <c r="AI533" s="475">
        <f>AI$468*AI471*'RS Charges'!AI991</f>
        <v>0</v>
      </c>
      <c r="AK533" s="201"/>
    </row>
    <row r="534" spans="3:37" ht="12.75" customHeight="1" outlineLevel="1">
      <c r="D534" s="106" t="str">
        <f t="shared" ref="D534:D592" si="23">D472</f>
        <v>ME203 - Class 153/1 Porterbrook</v>
      </c>
      <c r="E534" s="89"/>
      <c r="F534" s="107" t="str">
        <f>F533</f>
        <v>£000</v>
      </c>
      <c r="G534" s="90">
        <f>G$468*G472*'RS Charges'!G992</f>
        <v>0</v>
      </c>
      <c r="H534" s="90">
        <f>H$468*H472*'RS Charges'!H992</f>
        <v>0</v>
      </c>
      <c r="I534" s="90">
        <f>I$468*I472*'RS Charges'!I992</f>
        <v>0</v>
      </c>
      <c r="J534" s="90">
        <f>J$468*J472*'RS Charges'!J992</f>
        <v>0</v>
      </c>
      <c r="K534" s="90">
        <f>K$468*K472*'RS Charges'!K992</f>
        <v>0</v>
      </c>
      <c r="L534" s="90">
        <f>L$468*L472*'RS Charges'!L992</f>
        <v>0</v>
      </c>
      <c r="M534" s="90">
        <f>M$468*M472*'RS Charges'!M992</f>
        <v>0</v>
      </c>
      <c r="N534" s="90">
        <f>N$468*N472*'RS Charges'!N992</f>
        <v>0</v>
      </c>
      <c r="O534" s="90">
        <f>O$468*O472*'RS Charges'!O992</f>
        <v>0</v>
      </c>
      <c r="P534" s="90">
        <f>P$468*P472*'RS Charges'!P992</f>
        <v>0</v>
      </c>
      <c r="Q534" s="90">
        <f>Q$468*Q472*'RS Charges'!Q992</f>
        <v>0</v>
      </c>
      <c r="R534" s="90">
        <f>R$468*R472*'RS Charges'!R992</f>
        <v>0</v>
      </c>
      <c r="S534" s="90">
        <f>S$468*S472*'RS Charges'!S992</f>
        <v>0</v>
      </c>
      <c r="T534" s="90">
        <f>T$468*T472*'RS Charges'!T992</f>
        <v>0</v>
      </c>
      <c r="U534" s="90">
        <f>U$468*U472*'RS Charges'!U992</f>
        <v>0</v>
      </c>
      <c r="V534" s="90">
        <f>V$468*V472*'RS Charges'!V992</f>
        <v>0</v>
      </c>
      <c r="W534" s="90">
        <f>W$468*W472*'RS Charges'!W992</f>
        <v>0</v>
      </c>
      <c r="X534" s="90">
        <f>X$468*X472*'RS Charges'!X992</f>
        <v>0</v>
      </c>
      <c r="Y534" s="90">
        <f>Y$468*Y472*'RS Charges'!Y992</f>
        <v>0</v>
      </c>
      <c r="Z534" s="90">
        <f>Z$468*Z472*'RS Charges'!Z992</f>
        <v>0</v>
      </c>
      <c r="AA534" s="90">
        <f>AA$468*AA472*'RS Charges'!AA992</f>
        <v>0</v>
      </c>
      <c r="AB534" s="90">
        <f>AB$468*AB472*'RS Charges'!AB992</f>
        <v>0</v>
      </c>
      <c r="AC534" s="91">
        <f>AC$468*AC472*'RS Charges'!AC992</f>
        <v>0</v>
      </c>
      <c r="AE534" s="476">
        <f>AE$468*AE472*'RS Charges'!AE992</f>
        <v>0</v>
      </c>
      <c r="AG534" s="476">
        <f>AG$468*AG472*'RS Charges'!AG992</f>
        <v>0</v>
      </c>
      <c r="AI534" s="476">
        <f>AI$468*AI472*'RS Charges'!AI992</f>
        <v>0</v>
      </c>
      <c r="AK534" s="202"/>
    </row>
    <row r="535" spans="3:37" ht="12.75" customHeight="1" outlineLevel="1">
      <c r="D535" s="106" t="str">
        <f t="shared" si="23"/>
        <v>ME206 - Class 170/5 Porterbrook</v>
      </c>
      <c r="E535" s="89"/>
      <c r="F535" s="107" t="str">
        <f t="shared" ref="F535:F592" si="24">F534</f>
        <v>£000</v>
      </c>
      <c r="G535" s="90">
        <f>G$468*G473*'RS Charges'!G993</f>
        <v>0</v>
      </c>
      <c r="H535" s="90">
        <f>H$468*H473*'RS Charges'!H993</f>
        <v>0</v>
      </c>
      <c r="I535" s="90">
        <f>I$468*I473*'RS Charges'!I993</f>
        <v>0</v>
      </c>
      <c r="J535" s="90">
        <f>J$468*J473*'RS Charges'!J993</f>
        <v>0</v>
      </c>
      <c r="K535" s="90">
        <f>K$468*K473*'RS Charges'!K993</f>
        <v>0</v>
      </c>
      <c r="L535" s="90">
        <f>L$468*L473*'RS Charges'!L993</f>
        <v>0</v>
      </c>
      <c r="M535" s="90">
        <f>M$468*M473*'RS Charges'!M993</f>
        <v>0</v>
      </c>
      <c r="N535" s="90">
        <f>N$468*N473*'RS Charges'!N993</f>
        <v>0</v>
      </c>
      <c r="O535" s="90">
        <f>O$468*O473*'RS Charges'!O993</f>
        <v>0</v>
      </c>
      <c r="P535" s="90">
        <f>P$468*P473*'RS Charges'!P993</f>
        <v>0</v>
      </c>
      <c r="Q535" s="90">
        <f>Q$468*Q473*'RS Charges'!Q993</f>
        <v>0</v>
      </c>
      <c r="R535" s="90">
        <f>R$468*R473*'RS Charges'!R993</f>
        <v>0</v>
      </c>
      <c r="S535" s="90">
        <f>S$468*S473*'RS Charges'!S993</f>
        <v>0</v>
      </c>
      <c r="T535" s="90">
        <f>T$468*T473*'RS Charges'!T993</f>
        <v>0</v>
      </c>
      <c r="U535" s="90">
        <f>U$468*U473*'RS Charges'!U993</f>
        <v>0</v>
      </c>
      <c r="V535" s="90">
        <f>V$468*V473*'RS Charges'!V993</f>
        <v>0</v>
      </c>
      <c r="W535" s="90">
        <f>W$468*W473*'RS Charges'!W993</f>
        <v>0</v>
      </c>
      <c r="X535" s="90">
        <f>X$468*X473*'RS Charges'!X993</f>
        <v>0</v>
      </c>
      <c r="Y535" s="90">
        <f>Y$468*Y473*'RS Charges'!Y993</f>
        <v>0</v>
      </c>
      <c r="Z535" s="90">
        <f>Z$468*Z473*'RS Charges'!Z993</f>
        <v>0</v>
      </c>
      <c r="AA535" s="90">
        <f>AA$468*AA473*'RS Charges'!AA993</f>
        <v>0</v>
      </c>
      <c r="AB535" s="90">
        <f>AB$468*AB473*'RS Charges'!AB993</f>
        <v>0</v>
      </c>
      <c r="AC535" s="91">
        <f>AC$468*AC473*'RS Charges'!AC993</f>
        <v>0</v>
      </c>
      <c r="AE535" s="476">
        <f>AE$468*AE473*'RS Charges'!AE993</f>
        <v>0</v>
      </c>
      <c r="AG535" s="476">
        <f>AG$468*AG473*'RS Charges'!AG993</f>
        <v>0</v>
      </c>
      <c r="AI535" s="476">
        <f>AI$468*AI473*'RS Charges'!AI993</f>
        <v>0</v>
      </c>
      <c r="AK535" s="202"/>
    </row>
    <row r="536" spans="3:37" ht="12.75" customHeight="1" outlineLevel="1">
      <c r="D536" s="106" t="str">
        <f t="shared" si="23"/>
        <v>ME207 - Class 170/6 Porterbrook</v>
      </c>
      <c r="E536" s="89"/>
      <c r="F536" s="107" t="str">
        <f t="shared" si="24"/>
        <v>£000</v>
      </c>
      <c r="G536" s="90">
        <f>G$468*G474*'RS Charges'!G994</f>
        <v>0</v>
      </c>
      <c r="H536" s="90">
        <f>H$468*H474*'RS Charges'!H994</f>
        <v>0</v>
      </c>
      <c r="I536" s="90">
        <f>I$468*I474*'RS Charges'!I994</f>
        <v>0</v>
      </c>
      <c r="J536" s="90">
        <f>J$468*J474*'RS Charges'!J994</f>
        <v>0</v>
      </c>
      <c r="K536" s="90">
        <f>K$468*K474*'RS Charges'!K994</f>
        <v>0</v>
      </c>
      <c r="L536" s="90">
        <f>L$468*L474*'RS Charges'!L994</f>
        <v>0</v>
      </c>
      <c r="M536" s="90">
        <f>M$468*M474*'RS Charges'!M994</f>
        <v>0</v>
      </c>
      <c r="N536" s="90">
        <f>N$468*N474*'RS Charges'!N994</f>
        <v>0</v>
      </c>
      <c r="O536" s="90">
        <f>O$468*O474*'RS Charges'!O994</f>
        <v>0</v>
      </c>
      <c r="P536" s="90">
        <f>P$468*P474*'RS Charges'!P994</f>
        <v>0</v>
      </c>
      <c r="Q536" s="90">
        <f>Q$468*Q474*'RS Charges'!Q994</f>
        <v>0</v>
      </c>
      <c r="R536" s="90">
        <f>R$468*R474*'RS Charges'!R994</f>
        <v>0</v>
      </c>
      <c r="S536" s="90">
        <f>S$468*S474*'RS Charges'!S994</f>
        <v>0</v>
      </c>
      <c r="T536" s="90">
        <f>T$468*T474*'RS Charges'!T994</f>
        <v>0</v>
      </c>
      <c r="U536" s="90">
        <f>U$468*U474*'RS Charges'!U994</f>
        <v>0</v>
      </c>
      <c r="V536" s="90">
        <f>V$468*V474*'RS Charges'!V994</f>
        <v>0</v>
      </c>
      <c r="W536" s="90">
        <f>W$468*W474*'RS Charges'!W994</f>
        <v>0</v>
      </c>
      <c r="X536" s="90">
        <f>X$468*X474*'RS Charges'!X994</f>
        <v>0</v>
      </c>
      <c r="Y536" s="90">
        <f>Y$468*Y474*'RS Charges'!Y994</f>
        <v>0</v>
      </c>
      <c r="Z536" s="90">
        <f>Z$468*Z474*'RS Charges'!Z994</f>
        <v>0</v>
      </c>
      <c r="AA536" s="90">
        <f>AA$468*AA474*'RS Charges'!AA994</f>
        <v>0</v>
      </c>
      <c r="AB536" s="90">
        <f>AB$468*AB474*'RS Charges'!AB994</f>
        <v>0</v>
      </c>
      <c r="AC536" s="91">
        <f>AC$468*AC474*'RS Charges'!AC994</f>
        <v>0</v>
      </c>
      <c r="AE536" s="476">
        <f>AE$468*AE474*'RS Charges'!AE994</f>
        <v>0</v>
      </c>
      <c r="AG536" s="476">
        <f>AG$468*AG474*'RS Charges'!AG994</f>
        <v>0</v>
      </c>
      <c r="AI536" s="476">
        <f>AI$468*AI474*'RS Charges'!AI994</f>
        <v>0</v>
      </c>
      <c r="AK536" s="202"/>
    </row>
    <row r="537" spans="3:37" ht="12.75" customHeight="1" outlineLevel="1">
      <c r="D537" s="106" t="str">
        <f t="shared" si="23"/>
        <v>ME208 - Class 172/2 Porterbrook</v>
      </c>
      <c r="E537" s="89"/>
      <c r="F537" s="107" t="str">
        <f t="shared" si="24"/>
        <v>£000</v>
      </c>
      <c r="G537" s="90">
        <f>G$468*G475*'RS Charges'!G995</f>
        <v>0</v>
      </c>
      <c r="H537" s="90">
        <f>H$468*H475*'RS Charges'!H995</f>
        <v>0</v>
      </c>
      <c r="I537" s="90">
        <f>I$468*I475*'RS Charges'!I995</f>
        <v>0</v>
      </c>
      <c r="J537" s="90">
        <f>J$468*J475*'RS Charges'!J995</f>
        <v>0</v>
      </c>
      <c r="K537" s="90">
        <f>K$468*K475*'RS Charges'!K995</f>
        <v>0</v>
      </c>
      <c r="L537" s="90">
        <f>L$468*L475*'RS Charges'!L995</f>
        <v>0</v>
      </c>
      <c r="M537" s="90">
        <f>M$468*M475*'RS Charges'!M995</f>
        <v>0</v>
      </c>
      <c r="N537" s="90">
        <f>N$468*N475*'RS Charges'!N995</f>
        <v>0</v>
      </c>
      <c r="O537" s="90">
        <f>O$468*O475*'RS Charges'!O995</f>
        <v>0</v>
      </c>
      <c r="P537" s="90">
        <f>P$468*P475*'RS Charges'!P995</f>
        <v>0</v>
      </c>
      <c r="Q537" s="90">
        <f>Q$468*Q475*'RS Charges'!Q995</f>
        <v>0</v>
      </c>
      <c r="R537" s="90">
        <f>R$468*R475*'RS Charges'!R995</f>
        <v>0</v>
      </c>
      <c r="S537" s="90">
        <f>S$468*S475*'RS Charges'!S995</f>
        <v>0</v>
      </c>
      <c r="T537" s="90">
        <f>T$468*T475*'RS Charges'!T995</f>
        <v>0</v>
      </c>
      <c r="U537" s="90">
        <f>U$468*U475*'RS Charges'!U995</f>
        <v>0</v>
      </c>
      <c r="V537" s="90">
        <f>V$468*V475*'RS Charges'!V995</f>
        <v>0</v>
      </c>
      <c r="W537" s="90">
        <f>W$468*W475*'RS Charges'!W995</f>
        <v>0</v>
      </c>
      <c r="X537" s="90">
        <f>X$468*X475*'RS Charges'!X995</f>
        <v>0</v>
      </c>
      <c r="Y537" s="90">
        <f>Y$468*Y475*'RS Charges'!Y995</f>
        <v>0</v>
      </c>
      <c r="Z537" s="90">
        <f>Z$468*Z475*'RS Charges'!Z995</f>
        <v>0</v>
      </c>
      <c r="AA537" s="90">
        <f>AA$468*AA475*'RS Charges'!AA995</f>
        <v>0</v>
      </c>
      <c r="AB537" s="90">
        <f>AB$468*AB475*'RS Charges'!AB995</f>
        <v>0</v>
      </c>
      <c r="AC537" s="91">
        <f>AC$468*AC475*'RS Charges'!AC995</f>
        <v>0</v>
      </c>
      <c r="AE537" s="476">
        <f>AE$468*AE475*'RS Charges'!AE995</f>
        <v>0</v>
      </c>
      <c r="AG537" s="476">
        <f>AG$468*AG475*'RS Charges'!AG995</f>
        <v>0</v>
      </c>
      <c r="AI537" s="476">
        <f>AI$468*AI475*'RS Charges'!AI995</f>
        <v>0</v>
      </c>
      <c r="AK537" s="202"/>
    </row>
    <row r="538" spans="3:37" ht="12.75" customHeight="1" outlineLevel="1">
      <c r="D538" s="106" t="str">
        <f t="shared" si="23"/>
        <v>ME209 - Class 172/3 Porterbrook</v>
      </c>
      <c r="E538" s="89"/>
      <c r="F538" s="107" t="str">
        <f t="shared" si="24"/>
        <v>£000</v>
      </c>
      <c r="G538" s="90">
        <f>G$468*G476*'RS Charges'!G996</f>
        <v>0</v>
      </c>
      <c r="H538" s="90">
        <f>H$468*H476*'RS Charges'!H996</f>
        <v>0</v>
      </c>
      <c r="I538" s="90">
        <f>I$468*I476*'RS Charges'!I996</f>
        <v>0</v>
      </c>
      <c r="J538" s="90">
        <f>J$468*J476*'RS Charges'!J996</f>
        <v>0</v>
      </c>
      <c r="K538" s="90">
        <f>K$468*K476*'RS Charges'!K996</f>
        <v>0</v>
      </c>
      <c r="L538" s="90">
        <f>L$468*L476*'RS Charges'!L996</f>
        <v>0</v>
      </c>
      <c r="M538" s="90">
        <f>M$468*M476*'RS Charges'!M996</f>
        <v>0</v>
      </c>
      <c r="N538" s="90">
        <f>N$468*N476*'RS Charges'!N996</f>
        <v>0</v>
      </c>
      <c r="O538" s="90">
        <f>O$468*O476*'RS Charges'!O996</f>
        <v>0</v>
      </c>
      <c r="P538" s="90">
        <f>P$468*P476*'RS Charges'!P996</f>
        <v>0</v>
      </c>
      <c r="Q538" s="90">
        <f>Q$468*Q476*'RS Charges'!Q996</f>
        <v>0</v>
      </c>
      <c r="R538" s="90">
        <f>R$468*R476*'RS Charges'!R996</f>
        <v>0</v>
      </c>
      <c r="S538" s="90">
        <f>S$468*S476*'RS Charges'!S996</f>
        <v>0</v>
      </c>
      <c r="T538" s="90">
        <f>T$468*T476*'RS Charges'!T996</f>
        <v>0</v>
      </c>
      <c r="U538" s="90">
        <f>U$468*U476*'RS Charges'!U996</f>
        <v>0</v>
      </c>
      <c r="V538" s="90">
        <f>V$468*V476*'RS Charges'!V996</f>
        <v>0</v>
      </c>
      <c r="W538" s="90">
        <f>W$468*W476*'RS Charges'!W996</f>
        <v>0</v>
      </c>
      <c r="X538" s="90">
        <f>X$468*X476*'RS Charges'!X996</f>
        <v>0</v>
      </c>
      <c r="Y538" s="90">
        <f>Y$468*Y476*'RS Charges'!Y996</f>
        <v>0</v>
      </c>
      <c r="Z538" s="90">
        <f>Z$468*Z476*'RS Charges'!Z996</f>
        <v>0</v>
      </c>
      <c r="AA538" s="90">
        <f>AA$468*AA476*'RS Charges'!AA996</f>
        <v>0</v>
      </c>
      <c r="AB538" s="90">
        <f>AB$468*AB476*'RS Charges'!AB996</f>
        <v>0</v>
      </c>
      <c r="AC538" s="91">
        <f>AC$468*AC476*'RS Charges'!AC996</f>
        <v>0</v>
      </c>
      <c r="AE538" s="476">
        <f>AE$468*AE476*'RS Charges'!AE996</f>
        <v>0</v>
      </c>
      <c r="AG538" s="476">
        <f>AG$468*AG476*'RS Charges'!AG996</f>
        <v>0</v>
      </c>
      <c r="AI538" s="476">
        <f>AI$468*AI476*'RS Charges'!AI996</f>
        <v>0</v>
      </c>
      <c r="AK538" s="202"/>
    </row>
    <row r="539" spans="3:37" ht="12.75" customHeight="1" outlineLevel="1">
      <c r="D539" s="106" t="str">
        <f t="shared" si="23"/>
        <v>ME216 - Class 139 PPM - Porterbrook</v>
      </c>
      <c r="E539" s="89"/>
      <c r="F539" s="107" t="str">
        <f t="shared" si="24"/>
        <v>£000</v>
      </c>
      <c r="G539" s="90">
        <f>G$468*G477*'RS Charges'!G997</f>
        <v>0</v>
      </c>
      <c r="H539" s="90">
        <f>H$468*H477*'RS Charges'!H997</f>
        <v>0</v>
      </c>
      <c r="I539" s="90">
        <f>I$468*I477*'RS Charges'!I997</f>
        <v>0</v>
      </c>
      <c r="J539" s="90">
        <f>J$468*J477*'RS Charges'!J997</f>
        <v>0</v>
      </c>
      <c r="K539" s="90">
        <f>K$468*K477*'RS Charges'!K997</f>
        <v>0</v>
      </c>
      <c r="L539" s="90">
        <f>L$468*L477*'RS Charges'!L997</f>
        <v>0</v>
      </c>
      <c r="M539" s="90">
        <f>M$468*M477*'RS Charges'!M997</f>
        <v>0</v>
      </c>
      <c r="N539" s="90">
        <f>N$468*N477*'RS Charges'!N997</f>
        <v>0</v>
      </c>
      <c r="O539" s="90">
        <f>O$468*O477*'RS Charges'!O997</f>
        <v>0</v>
      </c>
      <c r="P539" s="90">
        <f>P$468*P477*'RS Charges'!P997</f>
        <v>0</v>
      </c>
      <c r="Q539" s="90">
        <f>Q$468*Q477*'RS Charges'!Q997</f>
        <v>0</v>
      </c>
      <c r="R539" s="90">
        <f>R$468*R477*'RS Charges'!R997</f>
        <v>0</v>
      </c>
      <c r="S539" s="90">
        <f>S$468*S477*'RS Charges'!S997</f>
        <v>0</v>
      </c>
      <c r="T539" s="90">
        <f>T$468*T477*'RS Charges'!T997</f>
        <v>0</v>
      </c>
      <c r="U539" s="90">
        <f>U$468*U477*'RS Charges'!U997</f>
        <v>0</v>
      </c>
      <c r="V539" s="90">
        <f>V$468*V477*'RS Charges'!V997</f>
        <v>0</v>
      </c>
      <c r="W539" s="90">
        <f>W$468*W477*'RS Charges'!W997</f>
        <v>0</v>
      </c>
      <c r="X539" s="90">
        <f>X$468*X477*'RS Charges'!X997</f>
        <v>0</v>
      </c>
      <c r="Y539" s="90">
        <f>Y$468*Y477*'RS Charges'!Y997</f>
        <v>0</v>
      </c>
      <c r="Z539" s="90">
        <f>Z$468*Z477*'RS Charges'!Z997</f>
        <v>0</v>
      </c>
      <c r="AA539" s="90">
        <f>AA$468*AA477*'RS Charges'!AA997</f>
        <v>0</v>
      </c>
      <c r="AB539" s="90">
        <f>AB$468*AB477*'RS Charges'!AB997</f>
        <v>0</v>
      </c>
      <c r="AC539" s="91">
        <f>AC$468*AC477*'RS Charges'!AC997</f>
        <v>0</v>
      </c>
      <c r="AE539" s="476">
        <f>AE$468*AE477*'RS Charges'!AE997</f>
        <v>0</v>
      </c>
      <c r="AG539" s="476">
        <f>AG$468*AG477*'RS Charges'!AG997</f>
        <v>0</v>
      </c>
      <c r="AI539" s="476">
        <f>AI$468*AI477*'RS Charges'!AI997</f>
        <v>0</v>
      </c>
      <c r="AK539" s="202"/>
    </row>
    <row r="540" spans="3:37" ht="12.75" customHeight="1" outlineLevel="1">
      <c r="D540" s="106" t="str">
        <f t="shared" si="23"/>
        <v>ME211 - Class 321/4  HSBC</v>
      </c>
      <c r="E540" s="89"/>
      <c r="F540" s="107" t="str">
        <f t="shared" si="24"/>
        <v>£000</v>
      </c>
      <c r="G540" s="90">
        <f>G$468*G478*'RS Charges'!G998</f>
        <v>0</v>
      </c>
      <c r="H540" s="90">
        <f>H$468*H478*'RS Charges'!H998</f>
        <v>0</v>
      </c>
      <c r="I540" s="90">
        <f>I$468*I478*'RS Charges'!I998</f>
        <v>0</v>
      </c>
      <c r="J540" s="90">
        <f>J$468*J478*'RS Charges'!J998</f>
        <v>0</v>
      </c>
      <c r="K540" s="90">
        <f>K$468*K478*'RS Charges'!K998</f>
        <v>0</v>
      </c>
      <c r="L540" s="90">
        <f>L$468*L478*'RS Charges'!L998</f>
        <v>0</v>
      </c>
      <c r="M540" s="90">
        <f>M$468*M478*'RS Charges'!M998</f>
        <v>0</v>
      </c>
      <c r="N540" s="90">
        <f>N$468*N478*'RS Charges'!N998</f>
        <v>0</v>
      </c>
      <c r="O540" s="90">
        <f>O$468*O478*'RS Charges'!O998</f>
        <v>0</v>
      </c>
      <c r="P540" s="90">
        <f>P$468*P478*'RS Charges'!P998</f>
        <v>0</v>
      </c>
      <c r="Q540" s="90">
        <f>Q$468*Q478*'RS Charges'!Q998</f>
        <v>0</v>
      </c>
      <c r="R540" s="90">
        <f>R$468*R478*'RS Charges'!R998</f>
        <v>0</v>
      </c>
      <c r="S540" s="90">
        <f>S$468*S478*'RS Charges'!S998</f>
        <v>0</v>
      </c>
      <c r="T540" s="90">
        <f>T$468*T478*'RS Charges'!T998</f>
        <v>0</v>
      </c>
      <c r="U540" s="90">
        <f>U$468*U478*'RS Charges'!U998</f>
        <v>0</v>
      </c>
      <c r="V540" s="90">
        <f>V$468*V478*'RS Charges'!V998</f>
        <v>0</v>
      </c>
      <c r="W540" s="90">
        <f>W$468*W478*'RS Charges'!W998</f>
        <v>0</v>
      </c>
      <c r="X540" s="90">
        <f>X$468*X478*'RS Charges'!X998</f>
        <v>0</v>
      </c>
      <c r="Y540" s="90">
        <f>Y$468*Y478*'RS Charges'!Y998</f>
        <v>0</v>
      </c>
      <c r="Z540" s="90">
        <f>Z$468*Z478*'RS Charges'!Z998</f>
        <v>0</v>
      </c>
      <c r="AA540" s="90">
        <f>AA$468*AA478*'RS Charges'!AA998</f>
        <v>0</v>
      </c>
      <c r="AB540" s="90">
        <f>AB$468*AB478*'RS Charges'!AB998</f>
        <v>0</v>
      </c>
      <c r="AC540" s="91">
        <f>AC$468*AC478*'RS Charges'!AC998</f>
        <v>0</v>
      </c>
      <c r="AE540" s="476">
        <f>AE$468*AE478*'RS Charges'!AE998</f>
        <v>0</v>
      </c>
      <c r="AG540" s="476">
        <f>AG$468*AG478*'RS Charges'!AG998</f>
        <v>0</v>
      </c>
      <c r="AI540" s="476">
        <f>AI$468*AI478*'RS Charges'!AI998</f>
        <v>0</v>
      </c>
      <c r="AK540" s="202"/>
    </row>
    <row r="541" spans="3:37" ht="12.75" customHeight="1" outlineLevel="1">
      <c r="D541" s="106" t="str">
        <f t="shared" si="23"/>
        <v>ME212 - Class 323/3 Porterbrook</v>
      </c>
      <c r="E541" s="89"/>
      <c r="F541" s="107" t="str">
        <f t="shared" si="24"/>
        <v>£000</v>
      </c>
      <c r="G541" s="90">
        <f>G$468*G479*'RS Charges'!G999</f>
        <v>0</v>
      </c>
      <c r="H541" s="90">
        <f>H$468*H479*'RS Charges'!H999</f>
        <v>0</v>
      </c>
      <c r="I541" s="90">
        <f>I$468*I479*'RS Charges'!I999</f>
        <v>0</v>
      </c>
      <c r="J541" s="90">
        <f>J$468*J479*'RS Charges'!J999</f>
        <v>0</v>
      </c>
      <c r="K541" s="90">
        <f>K$468*K479*'RS Charges'!K999</f>
        <v>0</v>
      </c>
      <c r="L541" s="90">
        <f>L$468*L479*'RS Charges'!L999</f>
        <v>0</v>
      </c>
      <c r="M541" s="90">
        <f>M$468*M479*'RS Charges'!M999</f>
        <v>0</v>
      </c>
      <c r="N541" s="90">
        <f>N$468*N479*'RS Charges'!N999</f>
        <v>0</v>
      </c>
      <c r="O541" s="90">
        <f>O$468*O479*'RS Charges'!O999</f>
        <v>0</v>
      </c>
      <c r="P541" s="90">
        <f>P$468*P479*'RS Charges'!P999</f>
        <v>0</v>
      </c>
      <c r="Q541" s="90">
        <f>Q$468*Q479*'RS Charges'!Q999</f>
        <v>0</v>
      </c>
      <c r="R541" s="90">
        <f>R$468*R479*'RS Charges'!R999</f>
        <v>0</v>
      </c>
      <c r="S541" s="90">
        <f>S$468*S479*'RS Charges'!S999</f>
        <v>0</v>
      </c>
      <c r="T541" s="90">
        <f>T$468*T479*'RS Charges'!T999</f>
        <v>0</v>
      </c>
      <c r="U541" s="90">
        <f>U$468*U479*'RS Charges'!U999</f>
        <v>0</v>
      </c>
      <c r="V541" s="90">
        <f>V$468*V479*'RS Charges'!V999</f>
        <v>0</v>
      </c>
      <c r="W541" s="90">
        <f>W$468*W479*'RS Charges'!W999</f>
        <v>0</v>
      </c>
      <c r="X541" s="90">
        <f>X$468*X479*'RS Charges'!X999</f>
        <v>0</v>
      </c>
      <c r="Y541" s="90">
        <f>Y$468*Y479*'RS Charges'!Y999</f>
        <v>0</v>
      </c>
      <c r="Z541" s="90">
        <f>Z$468*Z479*'RS Charges'!Z999</f>
        <v>0</v>
      </c>
      <c r="AA541" s="90">
        <f>AA$468*AA479*'RS Charges'!AA999</f>
        <v>0</v>
      </c>
      <c r="AB541" s="90">
        <f>AB$468*AB479*'RS Charges'!AB999</f>
        <v>0</v>
      </c>
      <c r="AC541" s="91">
        <f>AC$468*AC479*'RS Charges'!AC999</f>
        <v>0</v>
      </c>
      <c r="AE541" s="476">
        <f>AE$468*AE479*'RS Charges'!AE999</f>
        <v>0</v>
      </c>
      <c r="AG541" s="476">
        <f>AG$468*AG479*'RS Charges'!AG999</f>
        <v>0</v>
      </c>
      <c r="AI541" s="476">
        <f>AI$468*AI479*'RS Charges'!AI999</f>
        <v>0</v>
      </c>
      <c r="AK541" s="202"/>
    </row>
    <row r="542" spans="3:37" ht="12.75" customHeight="1" outlineLevel="1">
      <c r="D542" s="106" t="str">
        <f t="shared" si="23"/>
        <v>ME215 - Class 323 Centro (Porterbrook)</v>
      </c>
      <c r="E542" s="89"/>
      <c r="F542" s="107" t="str">
        <f t="shared" si="24"/>
        <v>£000</v>
      </c>
      <c r="G542" s="90">
        <f>G$468*G480*'RS Charges'!G1000</f>
        <v>0</v>
      </c>
      <c r="H542" s="90">
        <f>H$468*H480*'RS Charges'!H1000</f>
        <v>0</v>
      </c>
      <c r="I542" s="90">
        <f>I$468*I480*'RS Charges'!I1000</f>
        <v>0</v>
      </c>
      <c r="J542" s="90">
        <f>J$468*J480*'RS Charges'!J1000</f>
        <v>0</v>
      </c>
      <c r="K542" s="90">
        <f>K$468*K480*'RS Charges'!K1000</f>
        <v>0</v>
      </c>
      <c r="L542" s="90">
        <f>L$468*L480*'RS Charges'!L1000</f>
        <v>0</v>
      </c>
      <c r="M542" s="90">
        <f>M$468*M480*'RS Charges'!M1000</f>
        <v>0</v>
      </c>
      <c r="N542" s="90">
        <f>N$468*N480*'RS Charges'!N1000</f>
        <v>0</v>
      </c>
      <c r="O542" s="90">
        <f>O$468*O480*'RS Charges'!O1000</f>
        <v>0</v>
      </c>
      <c r="P542" s="90">
        <f>P$468*P480*'RS Charges'!P1000</f>
        <v>0</v>
      </c>
      <c r="Q542" s="90">
        <f>Q$468*Q480*'RS Charges'!Q1000</f>
        <v>0</v>
      </c>
      <c r="R542" s="90">
        <f>R$468*R480*'RS Charges'!R1000</f>
        <v>0</v>
      </c>
      <c r="S542" s="90">
        <f>S$468*S480*'RS Charges'!S1000</f>
        <v>0</v>
      </c>
      <c r="T542" s="90">
        <f>T$468*T480*'RS Charges'!T1000</f>
        <v>0</v>
      </c>
      <c r="U542" s="90">
        <f>U$468*U480*'RS Charges'!U1000</f>
        <v>0</v>
      </c>
      <c r="V542" s="90">
        <f>V$468*V480*'RS Charges'!V1000</f>
        <v>0</v>
      </c>
      <c r="W542" s="90">
        <f>W$468*W480*'RS Charges'!W1000</f>
        <v>0</v>
      </c>
      <c r="X542" s="90">
        <f>X$468*X480*'RS Charges'!X1000</f>
        <v>0</v>
      </c>
      <c r="Y542" s="90">
        <f>Y$468*Y480*'RS Charges'!Y1000</f>
        <v>0</v>
      </c>
      <c r="Z542" s="90">
        <f>Z$468*Z480*'RS Charges'!Z1000</f>
        <v>0</v>
      </c>
      <c r="AA542" s="90">
        <f>AA$468*AA480*'RS Charges'!AA1000</f>
        <v>0</v>
      </c>
      <c r="AB542" s="90">
        <f>AB$468*AB480*'RS Charges'!AB1000</f>
        <v>0</v>
      </c>
      <c r="AC542" s="91">
        <f>AC$468*AC480*'RS Charges'!AC1000</f>
        <v>0</v>
      </c>
      <c r="AE542" s="476">
        <f>AE$468*AE480*'RS Charges'!AE1000</f>
        <v>0</v>
      </c>
      <c r="AG542" s="476">
        <f>AG$468*AG480*'RS Charges'!AG1000</f>
        <v>0</v>
      </c>
      <c r="AI542" s="476">
        <f>AI$468*AI480*'RS Charges'!AI1000</f>
        <v>0</v>
      </c>
      <c r="AK542" s="202"/>
    </row>
    <row r="543" spans="3:37" ht="12.75" customHeight="1" outlineLevel="1">
      <c r="D543" s="106" t="str">
        <f t="shared" si="23"/>
        <v>ME213 - Class 350/1 Angel Trains</v>
      </c>
      <c r="E543" s="89"/>
      <c r="F543" s="107" t="str">
        <f t="shared" si="24"/>
        <v>£000</v>
      </c>
      <c r="G543" s="90">
        <f>G$468*G481*'RS Charges'!G1001</f>
        <v>0</v>
      </c>
      <c r="H543" s="90">
        <f>H$468*H481*'RS Charges'!H1001</f>
        <v>0</v>
      </c>
      <c r="I543" s="90">
        <f>I$468*I481*'RS Charges'!I1001</f>
        <v>0</v>
      </c>
      <c r="J543" s="90">
        <f>J$468*J481*'RS Charges'!J1001</f>
        <v>0</v>
      </c>
      <c r="K543" s="90">
        <f>K$468*K481*'RS Charges'!K1001</f>
        <v>0</v>
      </c>
      <c r="L543" s="90">
        <f>L$468*L481*'RS Charges'!L1001</f>
        <v>0</v>
      </c>
      <c r="M543" s="90">
        <f>M$468*M481*'RS Charges'!M1001</f>
        <v>0</v>
      </c>
      <c r="N543" s="90">
        <f>N$468*N481*'RS Charges'!N1001</f>
        <v>0</v>
      </c>
      <c r="O543" s="90">
        <f>O$468*O481*'RS Charges'!O1001</f>
        <v>0</v>
      </c>
      <c r="P543" s="90">
        <f>P$468*P481*'RS Charges'!P1001</f>
        <v>0</v>
      </c>
      <c r="Q543" s="90">
        <f>Q$468*Q481*'RS Charges'!Q1001</f>
        <v>0</v>
      </c>
      <c r="R543" s="90">
        <f>R$468*R481*'RS Charges'!R1001</f>
        <v>0</v>
      </c>
      <c r="S543" s="90">
        <f>S$468*S481*'RS Charges'!S1001</f>
        <v>0</v>
      </c>
      <c r="T543" s="90">
        <f>T$468*T481*'RS Charges'!T1001</f>
        <v>0</v>
      </c>
      <c r="U543" s="90">
        <f>U$468*U481*'RS Charges'!U1001</f>
        <v>0</v>
      </c>
      <c r="V543" s="90">
        <f>V$468*V481*'RS Charges'!V1001</f>
        <v>0</v>
      </c>
      <c r="W543" s="90">
        <f>W$468*W481*'RS Charges'!W1001</f>
        <v>0</v>
      </c>
      <c r="X543" s="90">
        <f>X$468*X481*'RS Charges'!X1001</f>
        <v>0</v>
      </c>
      <c r="Y543" s="90">
        <f>Y$468*Y481*'RS Charges'!Y1001</f>
        <v>0</v>
      </c>
      <c r="Z543" s="90">
        <f>Z$468*Z481*'RS Charges'!Z1001</f>
        <v>0</v>
      </c>
      <c r="AA543" s="90">
        <f>AA$468*AA481*'RS Charges'!AA1001</f>
        <v>0</v>
      </c>
      <c r="AB543" s="90">
        <f>AB$468*AB481*'RS Charges'!AB1001</f>
        <v>0</v>
      </c>
      <c r="AC543" s="91">
        <f>AC$468*AC481*'RS Charges'!AC1001</f>
        <v>0</v>
      </c>
      <c r="AE543" s="476">
        <f>AE$468*AE481*'RS Charges'!AE1001</f>
        <v>0</v>
      </c>
      <c r="AG543" s="476">
        <f>AG$468*AG481*'RS Charges'!AG1001</f>
        <v>0</v>
      </c>
      <c r="AI543" s="476">
        <f>AI$468*AI481*'RS Charges'!AI1001</f>
        <v>0</v>
      </c>
      <c r="AK543" s="202"/>
    </row>
    <row r="544" spans="3:37" ht="12.75" customHeight="1" outlineLevel="1">
      <c r="D544" s="106" t="str">
        <f t="shared" si="23"/>
        <v>ME214 - Class 350/2 Porterbrook</v>
      </c>
      <c r="E544" s="89"/>
      <c r="F544" s="107" t="str">
        <f t="shared" si="24"/>
        <v>£000</v>
      </c>
      <c r="G544" s="90">
        <f>G$468*G482*'RS Charges'!G1002</f>
        <v>0</v>
      </c>
      <c r="H544" s="90">
        <f>H$468*H482*'RS Charges'!H1002</f>
        <v>0</v>
      </c>
      <c r="I544" s="90">
        <f>I$468*I482*'RS Charges'!I1002</f>
        <v>0</v>
      </c>
      <c r="J544" s="90">
        <f>J$468*J482*'RS Charges'!J1002</f>
        <v>0</v>
      </c>
      <c r="K544" s="90">
        <f>K$468*K482*'RS Charges'!K1002</f>
        <v>0</v>
      </c>
      <c r="L544" s="90">
        <f>L$468*L482*'RS Charges'!L1002</f>
        <v>0</v>
      </c>
      <c r="M544" s="90">
        <f>M$468*M482*'RS Charges'!M1002</f>
        <v>0</v>
      </c>
      <c r="N544" s="90">
        <f>N$468*N482*'RS Charges'!N1002</f>
        <v>0</v>
      </c>
      <c r="O544" s="90">
        <f>O$468*O482*'RS Charges'!O1002</f>
        <v>0</v>
      </c>
      <c r="P544" s="90">
        <f>P$468*P482*'RS Charges'!P1002</f>
        <v>0</v>
      </c>
      <c r="Q544" s="90">
        <f>Q$468*Q482*'RS Charges'!Q1002</f>
        <v>0</v>
      </c>
      <c r="R544" s="90">
        <f>R$468*R482*'RS Charges'!R1002</f>
        <v>0</v>
      </c>
      <c r="S544" s="90">
        <f>S$468*S482*'RS Charges'!S1002</f>
        <v>0</v>
      </c>
      <c r="T544" s="90">
        <f>T$468*T482*'RS Charges'!T1002</f>
        <v>0</v>
      </c>
      <c r="U544" s="90">
        <f>U$468*U482*'RS Charges'!U1002</f>
        <v>0</v>
      </c>
      <c r="V544" s="90">
        <f>V$468*V482*'RS Charges'!V1002</f>
        <v>0</v>
      </c>
      <c r="W544" s="90">
        <f>W$468*W482*'RS Charges'!W1002</f>
        <v>0</v>
      </c>
      <c r="X544" s="90">
        <f>X$468*X482*'RS Charges'!X1002</f>
        <v>0</v>
      </c>
      <c r="Y544" s="90">
        <f>Y$468*Y482*'RS Charges'!Y1002</f>
        <v>0</v>
      </c>
      <c r="Z544" s="90">
        <f>Z$468*Z482*'RS Charges'!Z1002</f>
        <v>0</v>
      </c>
      <c r="AA544" s="90">
        <f>AA$468*AA482*'RS Charges'!AA1002</f>
        <v>0</v>
      </c>
      <c r="AB544" s="90">
        <f>AB$468*AB482*'RS Charges'!AB1002</f>
        <v>0</v>
      </c>
      <c r="AC544" s="91">
        <f>AC$468*AC482*'RS Charges'!AC1002</f>
        <v>0</v>
      </c>
      <c r="AE544" s="476">
        <f>AE$468*AE482*'RS Charges'!AE1002</f>
        <v>0</v>
      </c>
      <c r="AG544" s="476">
        <f>AG$468*AG482*'RS Charges'!AG1002</f>
        <v>0</v>
      </c>
      <c r="AI544" s="476">
        <f>AI$468*AI482*'RS Charges'!AI1002</f>
        <v>0</v>
      </c>
      <c r="AK544" s="202"/>
    </row>
    <row r="545" spans="4:37" ht="12.75" customHeight="1" outlineLevel="1">
      <c r="D545" s="106" t="str">
        <f t="shared" si="23"/>
        <v>ME217 - Class 350/3 Angel</v>
      </c>
      <c r="E545" s="89"/>
      <c r="F545" s="107" t="str">
        <f t="shared" si="24"/>
        <v>£000</v>
      </c>
      <c r="G545" s="90">
        <f>G$468*G483*'RS Charges'!G1003</f>
        <v>0</v>
      </c>
      <c r="H545" s="90">
        <f>H$468*H483*'RS Charges'!H1003</f>
        <v>0</v>
      </c>
      <c r="I545" s="90">
        <f>I$468*I483*'RS Charges'!I1003</f>
        <v>0</v>
      </c>
      <c r="J545" s="90">
        <f>J$468*J483*'RS Charges'!J1003</f>
        <v>0</v>
      </c>
      <c r="K545" s="90">
        <f>K$468*K483*'RS Charges'!K1003</f>
        <v>0</v>
      </c>
      <c r="L545" s="90">
        <f>L$468*L483*'RS Charges'!L1003</f>
        <v>0</v>
      </c>
      <c r="M545" s="90">
        <f>M$468*M483*'RS Charges'!M1003</f>
        <v>0</v>
      </c>
      <c r="N545" s="90">
        <f>N$468*N483*'RS Charges'!N1003</f>
        <v>0</v>
      </c>
      <c r="O545" s="90">
        <f>O$468*O483*'RS Charges'!O1003</f>
        <v>0</v>
      </c>
      <c r="P545" s="90">
        <f>P$468*P483*'RS Charges'!P1003</f>
        <v>0</v>
      </c>
      <c r="Q545" s="90">
        <f>Q$468*Q483*'RS Charges'!Q1003</f>
        <v>0</v>
      </c>
      <c r="R545" s="90">
        <f>R$468*R483*'RS Charges'!R1003</f>
        <v>0</v>
      </c>
      <c r="S545" s="90">
        <f>S$468*S483*'RS Charges'!S1003</f>
        <v>0</v>
      </c>
      <c r="T545" s="90">
        <f>T$468*T483*'RS Charges'!T1003</f>
        <v>0</v>
      </c>
      <c r="U545" s="90">
        <f>U$468*U483*'RS Charges'!U1003</f>
        <v>0</v>
      </c>
      <c r="V545" s="90">
        <f>V$468*V483*'RS Charges'!V1003</f>
        <v>0</v>
      </c>
      <c r="W545" s="90">
        <f>W$468*W483*'RS Charges'!W1003</f>
        <v>0</v>
      </c>
      <c r="X545" s="90">
        <f>X$468*X483*'RS Charges'!X1003</f>
        <v>0</v>
      </c>
      <c r="Y545" s="90">
        <f>Y$468*Y483*'RS Charges'!Y1003</f>
        <v>0</v>
      </c>
      <c r="Z545" s="90">
        <f>Z$468*Z483*'RS Charges'!Z1003</f>
        <v>0</v>
      </c>
      <c r="AA545" s="90">
        <f>AA$468*AA483*'RS Charges'!AA1003</f>
        <v>0</v>
      </c>
      <c r="AB545" s="90">
        <f>AB$468*AB483*'RS Charges'!AB1003</f>
        <v>0</v>
      </c>
      <c r="AC545" s="91">
        <f>AC$468*AC483*'RS Charges'!AC1003</f>
        <v>0</v>
      </c>
      <c r="AE545" s="476">
        <f>AE$468*AE483*'RS Charges'!AE1003</f>
        <v>0</v>
      </c>
      <c r="AG545" s="476">
        <f>AG$468*AG483*'RS Charges'!AG1003</f>
        <v>0</v>
      </c>
      <c r="AI545" s="476">
        <f>AI$468*AI483*'RS Charges'!AI1003</f>
        <v>0</v>
      </c>
      <c r="AK545" s="202"/>
    </row>
    <row r="546" spans="4:37" ht="12.75" customHeight="1" outlineLevel="1">
      <c r="D546" s="106" t="str">
        <f t="shared" si="23"/>
        <v>ME211 - Class 319 Porterbrook</v>
      </c>
      <c r="E546" s="89"/>
      <c r="F546" s="107" t="str">
        <f t="shared" si="24"/>
        <v>£000</v>
      </c>
      <c r="G546" s="90">
        <f>G$468*G484*'RS Charges'!G1004</f>
        <v>0</v>
      </c>
      <c r="H546" s="90">
        <f>H$468*H484*'RS Charges'!H1004</f>
        <v>0</v>
      </c>
      <c r="I546" s="90">
        <f>I$468*I484*'RS Charges'!I1004</f>
        <v>0</v>
      </c>
      <c r="J546" s="90">
        <f>J$468*J484*'RS Charges'!J1004</f>
        <v>0</v>
      </c>
      <c r="K546" s="90">
        <f>K$468*K484*'RS Charges'!K1004</f>
        <v>0</v>
      </c>
      <c r="L546" s="90">
        <f>L$468*L484*'RS Charges'!L1004</f>
        <v>0</v>
      </c>
      <c r="M546" s="90">
        <f>M$468*M484*'RS Charges'!M1004</f>
        <v>0</v>
      </c>
      <c r="N546" s="90">
        <f>N$468*N484*'RS Charges'!N1004</f>
        <v>0</v>
      </c>
      <c r="O546" s="90">
        <f>O$468*O484*'RS Charges'!O1004</f>
        <v>0</v>
      </c>
      <c r="P546" s="90">
        <f>P$468*P484*'RS Charges'!P1004</f>
        <v>0</v>
      </c>
      <c r="Q546" s="90">
        <f>Q$468*Q484*'RS Charges'!Q1004</f>
        <v>0</v>
      </c>
      <c r="R546" s="90">
        <f>R$468*R484*'RS Charges'!R1004</f>
        <v>0</v>
      </c>
      <c r="S546" s="90">
        <f>S$468*S484*'RS Charges'!S1004</f>
        <v>0</v>
      </c>
      <c r="T546" s="90">
        <f>T$468*T484*'RS Charges'!T1004</f>
        <v>0</v>
      </c>
      <c r="U546" s="90">
        <f>U$468*U484*'RS Charges'!U1004</f>
        <v>0</v>
      </c>
      <c r="V546" s="90">
        <f>V$468*V484*'RS Charges'!V1004</f>
        <v>0</v>
      </c>
      <c r="W546" s="90">
        <f>W$468*W484*'RS Charges'!W1004</f>
        <v>0</v>
      </c>
      <c r="X546" s="90">
        <f>X$468*X484*'RS Charges'!X1004</f>
        <v>0</v>
      </c>
      <c r="Y546" s="90">
        <f>Y$468*Y484*'RS Charges'!Y1004</f>
        <v>0</v>
      </c>
      <c r="Z546" s="90">
        <f>Z$468*Z484*'RS Charges'!Z1004</f>
        <v>0</v>
      </c>
      <c r="AA546" s="90">
        <f>AA$468*AA484*'RS Charges'!AA1004</f>
        <v>0</v>
      </c>
      <c r="AB546" s="90">
        <f>AB$468*AB484*'RS Charges'!AB1004</f>
        <v>0</v>
      </c>
      <c r="AC546" s="91">
        <f>AC$468*AC484*'RS Charges'!AC1004</f>
        <v>0</v>
      </c>
      <c r="AE546" s="476">
        <f>AE$468*AE484*'RS Charges'!AE1004</f>
        <v>0</v>
      </c>
      <c r="AG546" s="476">
        <f>AG$468*AG484*'RS Charges'!AG1004</f>
        <v>0</v>
      </c>
      <c r="AI546" s="476">
        <f>AI$468*AI484*'RS Charges'!AI1004</f>
        <v>0</v>
      </c>
      <c r="AK546" s="202"/>
    </row>
    <row r="547" spans="4:37" ht="12.75" customHeight="1" outlineLevel="1">
      <c r="D547" s="106" t="str">
        <f t="shared" si="23"/>
        <v>[Rolling Stock - Units/Trains Line 15]</v>
      </c>
      <c r="E547" s="89"/>
      <c r="F547" s="107" t="str">
        <f t="shared" si="24"/>
        <v>£000</v>
      </c>
      <c r="G547" s="90">
        <f>G$468*G485*'RS Charges'!G1005</f>
        <v>0</v>
      </c>
      <c r="H547" s="90">
        <f>H$468*H485*'RS Charges'!H1005</f>
        <v>0</v>
      </c>
      <c r="I547" s="90">
        <f>I$468*I485*'RS Charges'!I1005</f>
        <v>0</v>
      </c>
      <c r="J547" s="90">
        <f>J$468*J485*'RS Charges'!J1005</f>
        <v>0</v>
      </c>
      <c r="K547" s="90">
        <f>K$468*K485*'RS Charges'!K1005</f>
        <v>0</v>
      </c>
      <c r="L547" s="90">
        <f>L$468*L485*'RS Charges'!L1005</f>
        <v>0</v>
      </c>
      <c r="M547" s="90">
        <f>M$468*M485*'RS Charges'!M1005</f>
        <v>0</v>
      </c>
      <c r="N547" s="90">
        <f>N$468*N485*'RS Charges'!N1005</f>
        <v>0</v>
      </c>
      <c r="O547" s="90">
        <f>O$468*O485*'RS Charges'!O1005</f>
        <v>0</v>
      </c>
      <c r="P547" s="90">
        <f>P$468*P485*'RS Charges'!P1005</f>
        <v>0</v>
      </c>
      <c r="Q547" s="90">
        <f>Q$468*Q485*'RS Charges'!Q1005</f>
        <v>0</v>
      </c>
      <c r="R547" s="90">
        <f>R$468*R485*'RS Charges'!R1005</f>
        <v>0</v>
      </c>
      <c r="S547" s="90">
        <f>S$468*S485*'RS Charges'!S1005</f>
        <v>0</v>
      </c>
      <c r="T547" s="90">
        <f>T$468*T485*'RS Charges'!T1005</f>
        <v>0</v>
      </c>
      <c r="U547" s="90">
        <f>U$468*U485*'RS Charges'!U1005</f>
        <v>0</v>
      </c>
      <c r="V547" s="90">
        <f>V$468*V485*'RS Charges'!V1005</f>
        <v>0</v>
      </c>
      <c r="W547" s="90">
        <f>W$468*W485*'RS Charges'!W1005</f>
        <v>0</v>
      </c>
      <c r="X547" s="90">
        <f>X$468*X485*'RS Charges'!X1005</f>
        <v>0</v>
      </c>
      <c r="Y547" s="90">
        <f>Y$468*Y485*'RS Charges'!Y1005</f>
        <v>0</v>
      </c>
      <c r="Z547" s="90">
        <f>Z$468*Z485*'RS Charges'!Z1005</f>
        <v>0</v>
      </c>
      <c r="AA547" s="90">
        <f>AA$468*AA485*'RS Charges'!AA1005</f>
        <v>0</v>
      </c>
      <c r="AB547" s="90">
        <f>AB$468*AB485*'RS Charges'!AB1005</f>
        <v>0</v>
      </c>
      <c r="AC547" s="91">
        <f>AC$468*AC485*'RS Charges'!AC1005</f>
        <v>0</v>
      </c>
      <c r="AE547" s="476">
        <f>AE$468*AE485*'RS Charges'!AE1005</f>
        <v>0</v>
      </c>
      <c r="AG547" s="476">
        <f>AG$468*AG485*'RS Charges'!AG1005</f>
        <v>0</v>
      </c>
      <c r="AI547" s="476">
        <f>AI$468*AI485*'RS Charges'!AI1005</f>
        <v>0</v>
      </c>
      <c r="AK547" s="202"/>
    </row>
    <row r="548" spans="4:37" ht="12.75" customHeight="1" outlineLevel="1">
      <c r="D548" s="106" t="str">
        <f t="shared" si="23"/>
        <v>[Rolling Stock - Units/Trains Line 16]</v>
      </c>
      <c r="E548" s="89"/>
      <c r="F548" s="107" t="str">
        <f t="shared" si="24"/>
        <v>£000</v>
      </c>
      <c r="G548" s="90">
        <f>G$468*G486*'RS Charges'!G1006</f>
        <v>0</v>
      </c>
      <c r="H548" s="90">
        <f>H$468*H486*'RS Charges'!H1006</f>
        <v>0</v>
      </c>
      <c r="I548" s="90">
        <f>I$468*I486*'RS Charges'!I1006</f>
        <v>0</v>
      </c>
      <c r="J548" s="90">
        <f>J$468*J486*'RS Charges'!J1006</f>
        <v>0</v>
      </c>
      <c r="K548" s="90">
        <f>K$468*K486*'RS Charges'!K1006</f>
        <v>0</v>
      </c>
      <c r="L548" s="90">
        <f>L$468*L486*'RS Charges'!L1006</f>
        <v>0</v>
      </c>
      <c r="M548" s="90">
        <f>M$468*M486*'RS Charges'!M1006</f>
        <v>0</v>
      </c>
      <c r="N548" s="90">
        <f>N$468*N486*'RS Charges'!N1006</f>
        <v>0</v>
      </c>
      <c r="O548" s="90">
        <f>O$468*O486*'RS Charges'!O1006</f>
        <v>0</v>
      </c>
      <c r="P548" s="90">
        <f>P$468*P486*'RS Charges'!P1006</f>
        <v>0</v>
      </c>
      <c r="Q548" s="90">
        <f>Q$468*Q486*'RS Charges'!Q1006</f>
        <v>0</v>
      </c>
      <c r="R548" s="90">
        <f>R$468*R486*'RS Charges'!R1006</f>
        <v>0</v>
      </c>
      <c r="S548" s="90">
        <f>S$468*S486*'RS Charges'!S1006</f>
        <v>0</v>
      </c>
      <c r="T548" s="90">
        <f>T$468*T486*'RS Charges'!T1006</f>
        <v>0</v>
      </c>
      <c r="U548" s="90">
        <f>U$468*U486*'RS Charges'!U1006</f>
        <v>0</v>
      </c>
      <c r="V548" s="90">
        <f>V$468*V486*'RS Charges'!V1006</f>
        <v>0</v>
      </c>
      <c r="W548" s="90">
        <f>W$468*W486*'RS Charges'!W1006</f>
        <v>0</v>
      </c>
      <c r="X548" s="90">
        <f>X$468*X486*'RS Charges'!X1006</f>
        <v>0</v>
      </c>
      <c r="Y548" s="90">
        <f>Y$468*Y486*'RS Charges'!Y1006</f>
        <v>0</v>
      </c>
      <c r="Z548" s="90">
        <f>Z$468*Z486*'RS Charges'!Z1006</f>
        <v>0</v>
      </c>
      <c r="AA548" s="90">
        <f>AA$468*AA486*'RS Charges'!AA1006</f>
        <v>0</v>
      </c>
      <c r="AB548" s="90">
        <f>AB$468*AB486*'RS Charges'!AB1006</f>
        <v>0</v>
      </c>
      <c r="AC548" s="91">
        <f>AC$468*AC486*'RS Charges'!AC1006</f>
        <v>0</v>
      </c>
      <c r="AE548" s="476">
        <f>AE$468*AE486*'RS Charges'!AE1006</f>
        <v>0</v>
      </c>
      <c r="AG548" s="476">
        <f>AG$468*AG486*'RS Charges'!AG1006</f>
        <v>0</v>
      </c>
      <c r="AI548" s="476">
        <f>AI$468*AI486*'RS Charges'!AI1006</f>
        <v>0</v>
      </c>
      <c r="AK548" s="202"/>
    </row>
    <row r="549" spans="4:37" ht="12.75" customHeight="1" outlineLevel="1">
      <c r="D549" s="106" t="str">
        <f t="shared" si="23"/>
        <v>[Rolling Stock - Units/Trains Line 17]</v>
      </c>
      <c r="E549" s="89"/>
      <c r="F549" s="107" t="str">
        <f t="shared" si="24"/>
        <v>£000</v>
      </c>
      <c r="G549" s="90">
        <f>G$468*G487*'RS Charges'!G1007</f>
        <v>0</v>
      </c>
      <c r="H549" s="90">
        <f>H$468*H487*'RS Charges'!H1007</f>
        <v>0</v>
      </c>
      <c r="I549" s="90">
        <f>I$468*I487*'RS Charges'!I1007</f>
        <v>0</v>
      </c>
      <c r="J549" s="90">
        <f>J$468*J487*'RS Charges'!J1007</f>
        <v>0</v>
      </c>
      <c r="K549" s="90">
        <f>K$468*K487*'RS Charges'!K1007</f>
        <v>0</v>
      </c>
      <c r="L549" s="90">
        <f>L$468*L487*'RS Charges'!L1007</f>
        <v>0</v>
      </c>
      <c r="M549" s="90">
        <f>M$468*M487*'RS Charges'!M1007</f>
        <v>0</v>
      </c>
      <c r="N549" s="90">
        <f>N$468*N487*'RS Charges'!N1007</f>
        <v>0</v>
      </c>
      <c r="O549" s="90">
        <f>O$468*O487*'RS Charges'!O1007</f>
        <v>0</v>
      </c>
      <c r="P549" s="90">
        <f>P$468*P487*'RS Charges'!P1007</f>
        <v>0</v>
      </c>
      <c r="Q549" s="90">
        <f>Q$468*Q487*'RS Charges'!Q1007</f>
        <v>0</v>
      </c>
      <c r="R549" s="90">
        <f>R$468*R487*'RS Charges'!R1007</f>
        <v>0</v>
      </c>
      <c r="S549" s="90">
        <f>S$468*S487*'RS Charges'!S1007</f>
        <v>0</v>
      </c>
      <c r="T549" s="90">
        <f>T$468*T487*'RS Charges'!T1007</f>
        <v>0</v>
      </c>
      <c r="U549" s="90">
        <f>U$468*U487*'RS Charges'!U1007</f>
        <v>0</v>
      </c>
      <c r="V549" s="90">
        <f>V$468*V487*'RS Charges'!V1007</f>
        <v>0</v>
      </c>
      <c r="W549" s="90">
        <f>W$468*W487*'RS Charges'!W1007</f>
        <v>0</v>
      </c>
      <c r="X549" s="90">
        <f>X$468*X487*'RS Charges'!X1007</f>
        <v>0</v>
      </c>
      <c r="Y549" s="90">
        <f>Y$468*Y487*'RS Charges'!Y1007</f>
        <v>0</v>
      </c>
      <c r="Z549" s="90">
        <f>Z$468*Z487*'RS Charges'!Z1007</f>
        <v>0</v>
      </c>
      <c r="AA549" s="90">
        <f>AA$468*AA487*'RS Charges'!AA1007</f>
        <v>0</v>
      </c>
      <c r="AB549" s="90">
        <f>AB$468*AB487*'RS Charges'!AB1007</f>
        <v>0</v>
      </c>
      <c r="AC549" s="91">
        <f>AC$468*AC487*'RS Charges'!AC1007</f>
        <v>0</v>
      </c>
      <c r="AE549" s="476">
        <f>AE$468*AE487*'RS Charges'!AE1007</f>
        <v>0</v>
      </c>
      <c r="AG549" s="476">
        <f>AG$468*AG487*'RS Charges'!AG1007</f>
        <v>0</v>
      </c>
      <c r="AI549" s="476">
        <f>AI$468*AI487*'RS Charges'!AI1007</f>
        <v>0</v>
      </c>
      <c r="AK549" s="202"/>
    </row>
    <row r="550" spans="4:37" ht="12.75" customHeight="1" outlineLevel="1">
      <c r="D550" s="106" t="str">
        <f t="shared" si="23"/>
        <v>[Rolling Stock - Units/Trains Line 18]</v>
      </c>
      <c r="E550" s="89"/>
      <c r="F550" s="107" t="str">
        <f t="shared" si="24"/>
        <v>£000</v>
      </c>
      <c r="G550" s="90">
        <f>G$468*G488*'RS Charges'!G1008</f>
        <v>0</v>
      </c>
      <c r="H550" s="90">
        <f>H$468*H488*'RS Charges'!H1008</f>
        <v>0</v>
      </c>
      <c r="I550" s="90">
        <f>I$468*I488*'RS Charges'!I1008</f>
        <v>0</v>
      </c>
      <c r="J550" s="90">
        <f>J$468*J488*'RS Charges'!J1008</f>
        <v>0</v>
      </c>
      <c r="K550" s="90">
        <f>K$468*K488*'RS Charges'!K1008</f>
        <v>0</v>
      </c>
      <c r="L550" s="90">
        <f>L$468*L488*'RS Charges'!L1008</f>
        <v>0</v>
      </c>
      <c r="M550" s="90">
        <f>M$468*M488*'RS Charges'!M1008</f>
        <v>0</v>
      </c>
      <c r="N550" s="90">
        <f>N$468*N488*'RS Charges'!N1008</f>
        <v>0</v>
      </c>
      <c r="O550" s="90">
        <f>O$468*O488*'RS Charges'!O1008</f>
        <v>0</v>
      </c>
      <c r="P550" s="90">
        <f>P$468*P488*'RS Charges'!P1008</f>
        <v>0</v>
      </c>
      <c r="Q550" s="90">
        <f>Q$468*Q488*'RS Charges'!Q1008</f>
        <v>0</v>
      </c>
      <c r="R550" s="90">
        <f>R$468*R488*'RS Charges'!R1008</f>
        <v>0</v>
      </c>
      <c r="S550" s="90">
        <f>S$468*S488*'RS Charges'!S1008</f>
        <v>0</v>
      </c>
      <c r="T550" s="90">
        <f>T$468*T488*'RS Charges'!T1008</f>
        <v>0</v>
      </c>
      <c r="U550" s="90">
        <f>U$468*U488*'RS Charges'!U1008</f>
        <v>0</v>
      </c>
      <c r="V550" s="90">
        <f>V$468*V488*'RS Charges'!V1008</f>
        <v>0</v>
      </c>
      <c r="W550" s="90">
        <f>W$468*W488*'RS Charges'!W1008</f>
        <v>0</v>
      </c>
      <c r="X550" s="90">
        <f>X$468*X488*'RS Charges'!X1008</f>
        <v>0</v>
      </c>
      <c r="Y550" s="90">
        <f>Y$468*Y488*'RS Charges'!Y1008</f>
        <v>0</v>
      </c>
      <c r="Z550" s="90">
        <f>Z$468*Z488*'RS Charges'!Z1008</f>
        <v>0</v>
      </c>
      <c r="AA550" s="90">
        <f>AA$468*AA488*'RS Charges'!AA1008</f>
        <v>0</v>
      </c>
      <c r="AB550" s="90">
        <f>AB$468*AB488*'RS Charges'!AB1008</f>
        <v>0</v>
      </c>
      <c r="AC550" s="91">
        <f>AC$468*AC488*'RS Charges'!AC1008</f>
        <v>0</v>
      </c>
      <c r="AE550" s="476">
        <f>AE$468*AE488*'RS Charges'!AE1008</f>
        <v>0</v>
      </c>
      <c r="AG550" s="476">
        <f>AG$468*AG488*'RS Charges'!AG1008</f>
        <v>0</v>
      </c>
      <c r="AI550" s="476">
        <f>AI$468*AI488*'RS Charges'!AI1008</f>
        <v>0</v>
      </c>
      <c r="AK550" s="202"/>
    </row>
    <row r="551" spans="4:37" ht="12.75" customHeight="1" outlineLevel="1">
      <c r="D551" s="106" t="str">
        <f t="shared" si="23"/>
        <v>[Rolling Stock - Units/Trains Line 19]</v>
      </c>
      <c r="E551" s="89"/>
      <c r="F551" s="107" t="str">
        <f t="shared" si="24"/>
        <v>£000</v>
      </c>
      <c r="G551" s="90">
        <f>G$468*G489*'RS Charges'!G1009</f>
        <v>0</v>
      </c>
      <c r="H551" s="90">
        <f>H$468*H489*'RS Charges'!H1009</f>
        <v>0</v>
      </c>
      <c r="I551" s="90">
        <f>I$468*I489*'RS Charges'!I1009</f>
        <v>0</v>
      </c>
      <c r="J551" s="90">
        <f>J$468*J489*'RS Charges'!J1009</f>
        <v>0</v>
      </c>
      <c r="K551" s="90">
        <f>K$468*K489*'RS Charges'!K1009</f>
        <v>0</v>
      </c>
      <c r="L551" s="90">
        <f>L$468*L489*'RS Charges'!L1009</f>
        <v>0</v>
      </c>
      <c r="M551" s="90">
        <f>M$468*M489*'RS Charges'!M1009</f>
        <v>0</v>
      </c>
      <c r="N551" s="90">
        <f>N$468*N489*'RS Charges'!N1009</f>
        <v>0</v>
      </c>
      <c r="O551" s="90">
        <f>O$468*O489*'RS Charges'!O1009</f>
        <v>0</v>
      </c>
      <c r="P551" s="90">
        <f>P$468*P489*'RS Charges'!P1009</f>
        <v>0</v>
      </c>
      <c r="Q551" s="90">
        <f>Q$468*Q489*'RS Charges'!Q1009</f>
        <v>0</v>
      </c>
      <c r="R551" s="90">
        <f>R$468*R489*'RS Charges'!R1009</f>
        <v>0</v>
      </c>
      <c r="S551" s="90">
        <f>S$468*S489*'RS Charges'!S1009</f>
        <v>0</v>
      </c>
      <c r="T551" s="90">
        <f>T$468*T489*'RS Charges'!T1009</f>
        <v>0</v>
      </c>
      <c r="U551" s="90">
        <f>U$468*U489*'RS Charges'!U1009</f>
        <v>0</v>
      </c>
      <c r="V551" s="90">
        <f>V$468*V489*'RS Charges'!V1009</f>
        <v>0</v>
      </c>
      <c r="W551" s="90">
        <f>W$468*W489*'RS Charges'!W1009</f>
        <v>0</v>
      </c>
      <c r="X551" s="90">
        <f>X$468*X489*'RS Charges'!X1009</f>
        <v>0</v>
      </c>
      <c r="Y551" s="90">
        <f>Y$468*Y489*'RS Charges'!Y1009</f>
        <v>0</v>
      </c>
      <c r="Z551" s="90">
        <f>Z$468*Z489*'RS Charges'!Z1009</f>
        <v>0</v>
      </c>
      <c r="AA551" s="90">
        <f>AA$468*AA489*'RS Charges'!AA1009</f>
        <v>0</v>
      </c>
      <c r="AB551" s="90">
        <f>AB$468*AB489*'RS Charges'!AB1009</f>
        <v>0</v>
      </c>
      <c r="AC551" s="91">
        <f>AC$468*AC489*'RS Charges'!AC1009</f>
        <v>0</v>
      </c>
      <c r="AE551" s="476">
        <f>AE$468*AE489*'RS Charges'!AE1009</f>
        <v>0</v>
      </c>
      <c r="AG551" s="476">
        <f>AG$468*AG489*'RS Charges'!AG1009</f>
        <v>0</v>
      </c>
      <c r="AI551" s="476">
        <f>AI$468*AI489*'RS Charges'!AI1009</f>
        <v>0</v>
      </c>
      <c r="AK551" s="202"/>
    </row>
    <row r="552" spans="4:37" ht="12.75" customHeight="1" outlineLevel="1">
      <c r="D552" s="106" t="str">
        <f t="shared" si="23"/>
        <v>[Rolling Stock - Units/Trains Line 20]</v>
      </c>
      <c r="E552" s="89"/>
      <c r="F552" s="107" t="str">
        <f t="shared" si="24"/>
        <v>£000</v>
      </c>
      <c r="G552" s="90">
        <f>G$468*G490*'RS Charges'!G1010</f>
        <v>0</v>
      </c>
      <c r="H552" s="90">
        <f>H$468*H490*'RS Charges'!H1010</f>
        <v>0</v>
      </c>
      <c r="I552" s="90">
        <f>I$468*I490*'RS Charges'!I1010</f>
        <v>0</v>
      </c>
      <c r="J552" s="90">
        <f>J$468*J490*'RS Charges'!J1010</f>
        <v>0</v>
      </c>
      <c r="K552" s="90">
        <f>K$468*K490*'RS Charges'!K1010</f>
        <v>0</v>
      </c>
      <c r="L552" s="90">
        <f>L$468*L490*'RS Charges'!L1010</f>
        <v>0</v>
      </c>
      <c r="M552" s="90">
        <f>M$468*M490*'RS Charges'!M1010</f>
        <v>0</v>
      </c>
      <c r="N552" s="90">
        <f>N$468*N490*'RS Charges'!N1010</f>
        <v>0</v>
      </c>
      <c r="O552" s="90">
        <f>O$468*O490*'RS Charges'!O1010</f>
        <v>0</v>
      </c>
      <c r="P552" s="90">
        <f>P$468*P490*'RS Charges'!P1010</f>
        <v>0</v>
      </c>
      <c r="Q552" s="90">
        <f>Q$468*Q490*'RS Charges'!Q1010</f>
        <v>0</v>
      </c>
      <c r="R552" s="90">
        <f>R$468*R490*'RS Charges'!R1010</f>
        <v>0</v>
      </c>
      <c r="S552" s="90">
        <f>S$468*S490*'RS Charges'!S1010</f>
        <v>0</v>
      </c>
      <c r="T552" s="90">
        <f>T$468*T490*'RS Charges'!T1010</f>
        <v>0</v>
      </c>
      <c r="U552" s="90">
        <f>U$468*U490*'RS Charges'!U1010</f>
        <v>0</v>
      </c>
      <c r="V552" s="90">
        <f>V$468*V490*'RS Charges'!V1010</f>
        <v>0</v>
      </c>
      <c r="W552" s="90">
        <f>W$468*W490*'RS Charges'!W1010</f>
        <v>0</v>
      </c>
      <c r="X552" s="90">
        <f>X$468*X490*'RS Charges'!X1010</f>
        <v>0</v>
      </c>
      <c r="Y552" s="90">
        <f>Y$468*Y490*'RS Charges'!Y1010</f>
        <v>0</v>
      </c>
      <c r="Z552" s="90">
        <f>Z$468*Z490*'RS Charges'!Z1010</f>
        <v>0</v>
      </c>
      <c r="AA552" s="90">
        <f>AA$468*AA490*'RS Charges'!AA1010</f>
        <v>0</v>
      </c>
      <c r="AB552" s="90">
        <f>AB$468*AB490*'RS Charges'!AB1010</f>
        <v>0</v>
      </c>
      <c r="AC552" s="91">
        <f>AC$468*AC490*'RS Charges'!AC1010</f>
        <v>0</v>
      </c>
      <c r="AE552" s="476">
        <f>AE$468*AE490*'RS Charges'!AE1010</f>
        <v>0</v>
      </c>
      <c r="AG552" s="476">
        <f>AG$468*AG490*'RS Charges'!AG1010</f>
        <v>0</v>
      </c>
      <c r="AI552" s="476">
        <f>AI$468*AI490*'RS Charges'!AI1010</f>
        <v>0</v>
      </c>
      <c r="AK552" s="202"/>
    </row>
    <row r="553" spans="4:37" ht="12.75" customHeight="1" outlineLevel="1">
      <c r="D553" s="106" t="str">
        <f t="shared" si="23"/>
        <v>[Rolling Stock - Units/Trains Line 21]</v>
      </c>
      <c r="E553" s="89"/>
      <c r="F553" s="107" t="str">
        <f t="shared" si="24"/>
        <v>£000</v>
      </c>
      <c r="G553" s="90">
        <f>G$468*G491*'RS Charges'!G1011</f>
        <v>0</v>
      </c>
      <c r="H553" s="90">
        <f>H$468*H491*'RS Charges'!H1011</f>
        <v>0</v>
      </c>
      <c r="I553" s="90">
        <f>I$468*I491*'RS Charges'!I1011</f>
        <v>0</v>
      </c>
      <c r="J553" s="90">
        <f>J$468*J491*'RS Charges'!J1011</f>
        <v>0</v>
      </c>
      <c r="K553" s="90">
        <f>K$468*K491*'RS Charges'!K1011</f>
        <v>0</v>
      </c>
      <c r="L553" s="90">
        <f>L$468*L491*'RS Charges'!L1011</f>
        <v>0</v>
      </c>
      <c r="M553" s="90">
        <f>M$468*M491*'RS Charges'!M1011</f>
        <v>0</v>
      </c>
      <c r="N553" s="90">
        <f>N$468*N491*'RS Charges'!N1011</f>
        <v>0</v>
      </c>
      <c r="O553" s="90">
        <f>O$468*O491*'RS Charges'!O1011</f>
        <v>0</v>
      </c>
      <c r="P553" s="90">
        <f>P$468*P491*'RS Charges'!P1011</f>
        <v>0</v>
      </c>
      <c r="Q553" s="90">
        <f>Q$468*Q491*'RS Charges'!Q1011</f>
        <v>0</v>
      </c>
      <c r="R553" s="90">
        <f>R$468*R491*'RS Charges'!R1011</f>
        <v>0</v>
      </c>
      <c r="S553" s="90">
        <f>S$468*S491*'RS Charges'!S1011</f>
        <v>0</v>
      </c>
      <c r="T553" s="90">
        <f>T$468*T491*'RS Charges'!T1011</f>
        <v>0</v>
      </c>
      <c r="U553" s="90">
        <f>U$468*U491*'RS Charges'!U1011</f>
        <v>0</v>
      </c>
      <c r="V553" s="90">
        <f>V$468*V491*'RS Charges'!V1011</f>
        <v>0</v>
      </c>
      <c r="W553" s="90">
        <f>W$468*W491*'RS Charges'!W1011</f>
        <v>0</v>
      </c>
      <c r="X553" s="90">
        <f>X$468*X491*'RS Charges'!X1011</f>
        <v>0</v>
      </c>
      <c r="Y553" s="90">
        <f>Y$468*Y491*'RS Charges'!Y1011</f>
        <v>0</v>
      </c>
      <c r="Z553" s="90">
        <f>Z$468*Z491*'RS Charges'!Z1011</f>
        <v>0</v>
      </c>
      <c r="AA553" s="90">
        <f>AA$468*AA491*'RS Charges'!AA1011</f>
        <v>0</v>
      </c>
      <c r="AB553" s="90">
        <f>AB$468*AB491*'RS Charges'!AB1011</f>
        <v>0</v>
      </c>
      <c r="AC553" s="91">
        <f>AC$468*AC491*'RS Charges'!AC1011</f>
        <v>0</v>
      </c>
      <c r="AE553" s="476">
        <f>AE$468*AE491*'RS Charges'!AE1011</f>
        <v>0</v>
      </c>
      <c r="AG553" s="476">
        <f>AG$468*AG491*'RS Charges'!AG1011</f>
        <v>0</v>
      </c>
      <c r="AI553" s="476">
        <f>AI$468*AI491*'RS Charges'!AI1011</f>
        <v>0</v>
      </c>
      <c r="AK553" s="202"/>
    </row>
    <row r="554" spans="4:37" ht="12.75" customHeight="1" outlineLevel="1">
      <c r="D554" s="106" t="str">
        <f t="shared" si="23"/>
        <v>[Rolling Stock - Units/Trains Line 22]</v>
      </c>
      <c r="E554" s="89"/>
      <c r="F554" s="107" t="str">
        <f t="shared" si="24"/>
        <v>£000</v>
      </c>
      <c r="G554" s="90">
        <f>G$468*G492*'RS Charges'!G1012</f>
        <v>0</v>
      </c>
      <c r="H554" s="90">
        <f>H$468*H492*'RS Charges'!H1012</f>
        <v>0</v>
      </c>
      <c r="I554" s="90">
        <f>I$468*I492*'RS Charges'!I1012</f>
        <v>0</v>
      </c>
      <c r="J554" s="90">
        <f>J$468*J492*'RS Charges'!J1012</f>
        <v>0</v>
      </c>
      <c r="K554" s="90">
        <f>K$468*K492*'RS Charges'!K1012</f>
        <v>0</v>
      </c>
      <c r="L554" s="90">
        <f>L$468*L492*'RS Charges'!L1012</f>
        <v>0</v>
      </c>
      <c r="M554" s="90">
        <f>M$468*M492*'RS Charges'!M1012</f>
        <v>0</v>
      </c>
      <c r="N554" s="90">
        <f>N$468*N492*'RS Charges'!N1012</f>
        <v>0</v>
      </c>
      <c r="O554" s="90">
        <f>O$468*O492*'RS Charges'!O1012</f>
        <v>0</v>
      </c>
      <c r="P554" s="90">
        <f>P$468*P492*'RS Charges'!P1012</f>
        <v>0</v>
      </c>
      <c r="Q554" s="90">
        <f>Q$468*Q492*'RS Charges'!Q1012</f>
        <v>0</v>
      </c>
      <c r="R554" s="90">
        <f>R$468*R492*'RS Charges'!R1012</f>
        <v>0</v>
      </c>
      <c r="S554" s="90">
        <f>S$468*S492*'RS Charges'!S1012</f>
        <v>0</v>
      </c>
      <c r="T554" s="90">
        <f>T$468*T492*'RS Charges'!T1012</f>
        <v>0</v>
      </c>
      <c r="U554" s="90">
        <f>U$468*U492*'RS Charges'!U1012</f>
        <v>0</v>
      </c>
      <c r="V554" s="90">
        <f>V$468*V492*'RS Charges'!V1012</f>
        <v>0</v>
      </c>
      <c r="W554" s="90">
        <f>W$468*W492*'RS Charges'!W1012</f>
        <v>0</v>
      </c>
      <c r="X554" s="90">
        <f>X$468*X492*'RS Charges'!X1012</f>
        <v>0</v>
      </c>
      <c r="Y554" s="90">
        <f>Y$468*Y492*'RS Charges'!Y1012</f>
        <v>0</v>
      </c>
      <c r="Z554" s="90">
        <f>Z$468*Z492*'RS Charges'!Z1012</f>
        <v>0</v>
      </c>
      <c r="AA554" s="90">
        <f>AA$468*AA492*'RS Charges'!AA1012</f>
        <v>0</v>
      </c>
      <c r="AB554" s="90">
        <f>AB$468*AB492*'RS Charges'!AB1012</f>
        <v>0</v>
      </c>
      <c r="AC554" s="91">
        <f>AC$468*AC492*'RS Charges'!AC1012</f>
        <v>0</v>
      </c>
      <c r="AE554" s="476">
        <f>AE$468*AE492*'RS Charges'!AE1012</f>
        <v>0</v>
      </c>
      <c r="AG554" s="476">
        <f>AG$468*AG492*'RS Charges'!AG1012</f>
        <v>0</v>
      </c>
      <c r="AI554" s="476">
        <f>AI$468*AI492*'RS Charges'!AI1012</f>
        <v>0</v>
      </c>
      <c r="AK554" s="202"/>
    </row>
    <row r="555" spans="4:37" ht="12.75" customHeight="1" outlineLevel="1">
      <c r="D555" s="106" t="str">
        <f t="shared" si="23"/>
        <v>[Rolling Stock - Units/Trains Line 23]</v>
      </c>
      <c r="E555" s="89"/>
      <c r="F555" s="107" t="str">
        <f t="shared" si="24"/>
        <v>£000</v>
      </c>
      <c r="G555" s="90">
        <f>G$468*G493*'RS Charges'!G1013</f>
        <v>0</v>
      </c>
      <c r="H555" s="90">
        <f>H$468*H493*'RS Charges'!H1013</f>
        <v>0</v>
      </c>
      <c r="I555" s="90">
        <f>I$468*I493*'RS Charges'!I1013</f>
        <v>0</v>
      </c>
      <c r="J555" s="90">
        <f>J$468*J493*'RS Charges'!J1013</f>
        <v>0</v>
      </c>
      <c r="K555" s="90">
        <f>K$468*K493*'RS Charges'!K1013</f>
        <v>0</v>
      </c>
      <c r="L555" s="90">
        <f>L$468*L493*'RS Charges'!L1013</f>
        <v>0</v>
      </c>
      <c r="M555" s="90">
        <f>M$468*M493*'RS Charges'!M1013</f>
        <v>0</v>
      </c>
      <c r="N555" s="90">
        <f>N$468*N493*'RS Charges'!N1013</f>
        <v>0</v>
      </c>
      <c r="O555" s="90">
        <f>O$468*O493*'RS Charges'!O1013</f>
        <v>0</v>
      </c>
      <c r="P555" s="90">
        <f>P$468*P493*'RS Charges'!P1013</f>
        <v>0</v>
      </c>
      <c r="Q555" s="90">
        <f>Q$468*Q493*'RS Charges'!Q1013</f>
        <v>0</v>
      </c>
      <c r="R555" s="90">
        <f>R$468*R493*'RS Charges'!R1013</f>
        <v>0</v>
      </c>
      <c r="S555" s="90">
        <f>S$468*S493*'RS Charges'!S1013</f>
        <v>0</v>
      </c>
      <c r="T555" s="90">
        <f>T$468*T493*'RS Charges'!T1013</f>
        <v>0</v>
      </c>
      <c r="U555" s="90">
        <f>U$468*U493*'RS Charges'!U1013</f>
        <v>0</v>
      </c>
      <c r="V555" s="90">
        <f>V$468*V493*'RS Charges'!V1013</f>
        <v>0</v>
      </c>
      <c r="W555" s="90">
        <f>W$468*W493*'RS Charges'!W1013</f>
        <v>0</v>
      </c>
      <c r="X555" s="90">
        <f>X$468*X493*'RS Charges'!X1013</f>
        <v>0</v>
      </c>
      <c r="Y555" s="90">
        <f>Y$468*Y493*'RS Charges'!Y1013</f>
        <v>0</v>
      </c>
      <c r="Z555" s="90">
        <f>Z$468*Z493*'RS Charges'!Z1013</f>
        <v>0</v>
      </c>
      <c r="AA555" s="90">
        <f>AA$468*AA493*'RS Charges'!AA1013</f>
        <v>0</v>
      </c>
      <c r="AB555" s="90">
        <f>AB$468*AB493*'RS Charges'!AB1013</f>
        <v>0</v>
      </c>
      <c r="AC555" s="91">
        <f>AC$468*AC493*'RS Charges'!AC1013</f>
        <v>0</v>
      </c>
      <c r="AE555" s="476">
        <f>AE$468*AE493*'RS Charges'!AE1013</f>
        <v>0</v>
      </c>
      <c r="AG555" s="476">
        <f>AG$468*AG493*'RS Charges'!AG1013</f>
        <v>0</v>
      </c>
      <c r="AI555" s="476">
        <f>AI$468*AI493*'RS Charges'!AI1013</f>
        <v>0</v>
      </c>
      <c r="AK555" s="202"/>
    </row>
    <row r="556" spans="4:37" ht="12.75" customHeight="1" outlineLevel="1">
      <c r="D556" s="106" t="str">
        <f t="shared" si="23"/>
        <v>[Rolling Stock - Units/Trains Line 24]</v>
      </c>
      <c r="E556" s="89"/>
      <c r="F556" s="107" t="str">
        <f t="shared" si="24"/>
        <v>£000</v>
      </c>
      <c r="G556" s="90">
        <f>G$468*G494*'RS Charges'!G1014</f>
        <v>0</v>
      </c>
      <c r="H556" s="90">
        <f>H$468*H494*'RS Charges'!H1014</f>
        <v>0</v>
      </c>
      <c r="I556" s="90">
        <f>I$468*I494*'RS Charges'!I1014</f>
        <v>0</v>
      </c>
      <c r="J556" s="90">
        <f>J$468*J494*'RS Charges'!J1014</f>
        <v>0</v>
      </c>
      <c r="K556" s="90">
        <f>K$468*K494*'RS Charges'!K1014</f>
        <v>0</v>
      </c>
      <c r="L556" s="90">
        <f>L$468*L494*'RS Charges'!L1014</f>
        <v>0</v>
      </c>
      <c r="M556" s="90">
        <f>M$468*M494*'RS Charges'!M1014</f>
        <v>0</v>
      </c>
      <c r="N556" s="90">
        <f>N$468*N494*'RS Charges'!N1014</f>
        <v>0</v>
      </c>
      <c r="O556" s="90">
        <f>O$468*O494*'RS Charges'!O1014</f>
        <v>0</v>
      </c>
      <c r="P556" s="90">
        <f>P$468*P494*'RS Charges'!P1014</f>
        <v>0</v>
      </c>
      <c r="Q556" s="90">
        <f>Q$468*Q494*'RS Charges'!Q1014</f>
        <v>0</v>
      </c>
      <c r="R556" s="90">
        <f>R$468*R494*'RS Charges'!R1014</f>
        <v>0</v>
      </c>
      <c r="S556" s="90">
        <f>S$468*S494*'RS Charges'!S1014</f>
        <v>0</v>
      </c>
      <c r="T556" s="90">
        <f>T$468*T494*'RS Charges'!T1014</f>
        <v>0</v>
      </c>
      <c r="U556" s="90">
        <f>U$468*U494*'RS Charges'!U1014</f>
        <v>0</v>
      </c>
      <c r="V556" s="90">
        <f>V$468*V494*'RS Charges'!V1014</f>
        <v>0</v>
      </c>
      <c r="W556" s="90">
        <f>W$468*W494*'RS Charges'!W1014</f>
        <v>0</v>
      </c>
      <c r="X556" s="90">
        <f>X$468*X494*'RS Charges'!X1014</f>
        <v>0</v>
      </c>
      <c r="Y556" s="90">
        <f>Y$468*Y494*'RS Charges'!Y1014</f>
        <v>0</v>
      </c>
      <c r="Z556" s="90">
        <f>Z$468*Z494*'RS Charges'!Z1014</f>
        <v>0</v>
      </c>
      <c r="AA556" s="90">
        <f>AA$468*AA494*'RS Charges'!AA1014</f>
        <v>0</v>
      </c>
      <c r="AB556" s="90">
        <f>AB$468*AB494*'RS Charges'!AB1014</f>
        <v>0</v>
      </c>
      <c r="AC556" s="91">
        <f>AC$468*AC494*'RS Charges'!AC1014</f>
        <v>0</v>
      </c>
      <c r="AE556" s="476">
        <f>AE$468*AE494*'RS Charges'!AE1014</f>
        <v>0</v>
      </c>
      <c r="AG556" s="476">
        <f>AG$468*AG494*'RS Charges'!AG1014</f>
        <v>0</v>
      </c>
      <c r="AI556" s="476">
        <f>AI$468*AI494*'RS Charges'!AI1014</f>
        <v>0</v>
      </c>
      <c r="AK556" s="202"/>
    </row>
    <row r="557" spans="4:37" ht="12.75" customHeight="1" outlineLevel="1">
      <c r="D557" s="106" t="str">
        <f t="shared" si="23"/>
        <v>[Rolling Stock - Units/Trains Line 25]</v>
      </c>
      <c r="E557" s="89"/>
      <c r="F557" s="107" t="str">
        <f t="shared" si="24"/>
        <v>£000</v>
      </c>
      <c r="G557" s="90">
        <f>G$468*G495*'RS Charges'!G1015</f>
        <v>0</v>
      </c>
      <c r="H557" s="90">
        <f>H$468*H495*'RS Charges'!H1015</f>
        <v>0</v>
      </c>
      <c r="I557" s="90">
        <f>I$468*I495*'RS Charges'!I1015</f>
        <v>0</v>
      </c>
      <c r="J557" s="90">
        <f>J$468*J495*'RS Charges'!J1015</f>
        <v>0</v>
      </c>
      <c r="K557" s="90">
        <f>K$468*K495*'RS Charges'!K1015</f>
        <v>0</v>
      </c>
      <c r="L557" s="90">
        <f>L$468*L495*'RS Charges'!L1015</f>
        <v>0</v>
      </c>
      <c r="M557" s="90">
        <f>M$468*M495*'RS Charges'!M1015</f>
        <v>0</v>
      </c>
      <c r="N557" s="90">
        <f>N$468*N495*'RS Charges'!N1015</f>
        <v>0</v>
      </c>
      <c r="O557" s="90">
        <f>O$468*O495*'RS Charges'!O1015</f>
        <v>0</v>
      </c>
      <c r="P557" s="90">
        <f>P$468*P495*'RS Charges'!P1015</f>
        <v>0</v>
      </c>
      <c r="Q557" s="90">
        <f>Q$468*Q495*'RS Charges'!Q1015</f>
        <v>0</v>
      </c>
      <c r="R557" s="90">
        <f>R$468*R495*'RS Charges'!R1015</f>
        <v>0</v>
      </c>
      <c r="S557" s="90">
        <f>S$468*S495*'RS Charges'!S1015</f>
        <v>0</v>
      </c>
      <c r="T557" s="90">
        <f>T$468*T495*'RS Charges'!T1015</f>
        <v>0</v>
      </c>
      <c r="U557" s="90">
        <f>U$468*U495*'RS Charges'!U1015</f>
        <v>0</v>
      </c>
      <c r="V557" s="90">
        <f>V$468*V495*'RS Charges'!V1015</f>
        <v>0</v>
      </c>
      <c r="W557" s="90">
        <f>W$468*W495*'RS Charges'!W1015</f>
        <v>0</v>
      </c>
      <c r="X557" s="90">
        <f>X$468*X495*'RS Charges'!X1015</f>
        <v>0</v>
      </c>
      <c r="Y557" s="90">
        <f>Y$468*Y495*'RS Charges'!Y1015</f>
        <v>0</v>
      </c>
      <c r="Z557" s="90">
        <f>Z$468*Z495*'RS Charges'!Z1015</f>
        <v>0</v>
      </c>
      <c r="AA557" s="90">
        <f>AA$468*AA495*'RS Charges'!AA1015</f>
        <v>0</v>
      </c>
      <c r="AB557" s="90">
        <f>AB$468*AB495*'RS Charges'!AB1015</f>
        <v>0</v>
      </c>
      <c r="AC557" s="91">
        <f>AC$468*AC495*'RS Charges'!AC1015</f>
        <v>0</v>
      </c>
      <c r="AE557" s="476">
        <f>AE$468*AE495*'RS Charges'!AE1015</f>
        <v>0</v>
      </c>
      <c r="AG557" s="476">
        <f>AG$468*AG495*'RS Charges'!AG1015</f>
        <v>0</v>
      </c>
      <c r="AI557" s="476">
        <f>AI$468*AI495*'RS Charges'!AI1015</f>
        <v>0</v>
      </c>
      <c r="AK557" s="202"/>
    </row>
    <row r="558" spans="4:37" ht="12.75" customHeight="1" outlineLevel="1">
      <c r="D558" s="106" t="str">
        <f t="shared" si="23"/>
        <v>[Rolling Stock - Units/Trains Line 26]</v>
      </c>
      <c r="E558" s="89"/>
      <c r="F558" s="107" t="str">
        <f t="shared" si="24"/>
        <v>£000</v>
      </c>
      <c r="G558" s="90">
        <f>G$468*G496*'RS Charges'!G1016</f>
        <v>0</v>
      </c>
      <c r="H558" s="90">
        <f>H$468*H496*'RS Charges'!H1016</f>
        <v>0</v>
      </c>
      <c r="I558" s="90">
        <f>I$468*I496*'RS Charges'!I1016</f>
        <v>0</v>
      </c>
      <c r="J558" s="90">
        <f>J$468*J496*'RS Charges'!J1016</f>
        <v>0</v>
      </c>
      <c r="K558" s="90">
        <f>K$468*K496*'RS Charges'!K1016</f>
        <v>0</v>
      </c>
      <c r="L558" s="90">
        <f>L$468*L496*'RS Charges'!L1016</f>
        <v>0</v>
      </c>
      <c r="M558" s="90">
        <f>M$468*M496*'RS Charges'!M1016</f>
        <v>0</v>
      </c>
      <c r="N558" s="90">
        <f>N$468*N496*'RS Charges'!N1016</f>
        <v>0</v>
      </c>
      <c r="O558" s="90">
        <f>O$468*O496*'RS Charges'!O1016</f>
        <v>0</v>
      </c>
      <c r="P558" s="90">
        <f>P$468*P496*'RS Charges'!P1016</f>
        <v>0</v>
      </c>
      <c r="Q558" s="90">
        <f>Q$468*Q496*'RS Charges'!Q1016</f>
        <v>0</v>
      </c>
      <c r="R558" s="90">
        <f>R$468*R496*'RS Charges'!R1016</f>
        <v>0</v>
      </c>
      <c r="S558" s="90">
        <f>S$468*S496*'RS Charges'!S1016</f>
        <v>0</v>
      </c>
      <c r="T558" s="90">
        <f>T$468*T496*'RS Charges'!T1016</f>
        <v>0</v>
      </c>
      <c r="U558" s="90">
        <f>U$468*U496*'RS Charges'!U1016</f>
        <v>0</v>
      </c>
      <c r="V558" s="90">
        <f>V$468*V496*'RS Charges'!V1016</f>
        <v>0</v>
      </c>
      <c r="W558" s="90">
        <f>W$468*W496*'RS Charges'!W1016</f>
        <v>0</v>
      </c>
      <c r="X558" s="90">
        <f>X$468*X496*'RS Charges'!X1016</f>
        <v>0</v>
      </c>
      <c r="Y558" s="90">
        <f>Y$468*Y496*'RS Charges'!Y1016</f>
        <v>0</v>
      </c>
      <c r="Z558" s="90">
        <f>Z$468*Z496*'RS Charges'!Z1016</f>
        <v>0</v>
      </c>
      <c r="AA558" s="90">
        <f>AA$468*AA496*'RS Charges'!AA1016</f>
        <v>0</v>
      </c>
      <c r="AB558" s="90">
        <f>AB$468*AB496*'RS Charges'!AB1016</f>
        <v>0</v>
      </c>
      <c r="AC558" s="91">
        <f>AC$468*AC496*'RS Charges'!AC1016</f>
        <v>0</v>
      </c>
      <c r="AE558" s="476">
        <f>AE$468*AE496*'RS Charges'!AE1016</f>
        <v>0</v>
      </c>
      <c r="AG558" s="476">
        <f>AG$468*AG496*'RS Charges'!AG1016</f>
        <v>0</v>
      </c>
      <c r="AI558" s="476">
        <f>AI$468*AI496*'RS Charges'!AI1016</f>
        <v>0</v>
      </c>
      <c r="AK558" s="202"/>
    </row>
    <row r="559" spans="4:37" ht="12.75" customHeight="1" outlineLevel="1">
      <c r="D559" s="106" t="str">
        <f t="shared" si="23"/>
        <v>[Rolling Stock - Units/Trains Line 27]</v>
      </c>
      <c r="E559" s="89"/>
      <c r="F559" s="107" t="str">
        <f t="shared" si="24"/>
        <v>£000</v>
      </c>
      <c r="G559" s="90">
        <f>G$468*G497*'RS Charges'!G1017</f>
        <v>0</v>
      </c>
      <c r="H559" s="90">
        <f>H$468*H497*'RS Charges'!H1017</f>
        <v>0</v>
      </c>
      <c r="I559" s="90">
        <f>I$468*I497*'RS Charges'!I1017</f>
        <v>0</v>
      </c>
      <c r="J559" s="90">
        <f>J$468*J497*'RS Charges'!J1017</f>
        <v>0</v>
      </c>
      <c r="K559" s="90">
        <f>K$468*K497*'RS Charges'!K1017</f>
        <v>0</v>
      </c>
      <c r="L559" s="90">
        <f>L$468*L497*'RS Charges'!L1017</f>
        <v>0</v>
      </c>
      <c r="M559" s="90">
        <f>M$468*M497*'RS Charges'!M1017</f>
        <v>0</v>
      </c>
      <c r="N559" s="90">
        <f>N$468*N497*'RS Charges'!N1017</f>
        <v>0</v>
      </c>
      <c r="O559" s="90">
        <f>O$468*O497*'RS Charges'!O1017</f>
        <v>0</v>
      </c>
      <c r="P559" s="90">
        <f>P$468*P497*'RS Charges'!P1017</f>
        <v>0</v>
      </c>
      <c r="Q559" s="90">
        <f>Q$468*Q497*'RS Charges'!Q1017</f>
        <v>0</v>
      </c>
      <c r="R559" s="90">
        <f>R$468*R497*'RS Charges'!R1017</f>
        <v>0</v>
      </c>
      <c r="S559" s="90">
        <f>S$468*S497*'RS Charges'!S1017</f>
        <v>0</v>
      </c>
      <c r="T559" s="90">
        <f>T$468*T497*'RS Charges'!T1017</f>
        <v>0</v>
      </c>
      <c r="U559" s="90">
        <f>U$468*U497*'RS Charges'!U1017</f>
        <v>0</v>
      </c>
      <c r="V559" s="90">
        <f>V$468*V497*'RS Charges'!V1017</f>
        <v>0</v>
      </c>
      <c r="W559" s="90">
        <f>W$468*W497*'RS Charges'!W1017</f>
        <v>0</v>
      </c>
      <c r="X559" s="90">
        <f>X$468*X497*'RS Charges'!X1017</f>
        <v>0</v>
      </c>
      <c r="Y559" s="90">
        <f>Y$468*Y497*'RS Charges'!Y1017</f>
        <v>0</v>
      </c>
      <c r="Z559" s="90">
        <f>Z$468*Z497*'RS Charges'!Z1017</f>
        <v>0</v>
      </c>
      <c r="AA559" s="90">
        <f>AA$468*AA497*'RS Charges'!AA1017</f>
        <v>0</v>
      </c>
      <c r="AB559" s="90">
        <f>AB$468*AB497*'RS Charges'!AB1017</f>
        <v>0</v>
      </c>
      <c r="AC559" s="91">
        <f>AC$468*AC497*'RS Charges'!AC1017</f>
        <v>0</v>
      </c>
      <c r="AE559" s="476">
        <f>AE$468*AE497*'RS Charges'!AE1017</f>
        <v>0</v>
      </c>
      <c r="AG559" s="476">
        <f>AG$468*AG497*'RS Charges'!AG1017</f>
        <v>0</v>
      </c>
      <c r="AI559" s="476">
        <f>AI$468*AI497*'RS Charges'!AI1017</f>
        <v>0</v>
      </c>
      <c r="AK559" s="202"/>
    </row>
    <row r="560" spans="4:37" ht="12.75" customHeight="1" outlineLevel="1">
      <c r="D560" s="106" t="str">
        <f t="shared" si="23"/>
        <v>[Rolling Stock - Units/Trains Line 28]</v>
      </c>
      <c r="E560" s="89"/>
      <c r="F560" s="107" t="str">
        <f t="shared" si="24"/>
        <v>£000</v>
      </c>
      <c r="G560" s="90">
        <f>G$468*G498*'RS Charges'!G1018</f>
        <v>0</v>
      </c>
      <c r="H560" s="90">
        <f>H$468*H498*'RS Charges'!H1018</f>
        <v>0</v>
      </c>
      <c r="I560" s="90">
        <f>I$468*I498*'RS Charges'!I1018</f>
        <v>0</v>
      </c>
      <c r="J560" s="90">
        <f>J$468*J498*'RS Charges'!J1018</f>
        <v>0</v>
      </c>
      <c r="K560" s="90">
        <f>K$468*K498*'RS Charges'!K1018</f>
        <v>0</v>
      </c>
      <c r="L560" s="90">
        <f>L$468*L498*'RS Charges'!L1018</f>
        <v>0</v>
      </c>
      <c r="M560" s="90">
        <f>M$468*M498*'RS Charges'!M1018</f>
        <v>0</v>
      </c>
      <c r="N560" s="90">
        <f>N$468*N498*'RS Charges'!N1018</f>
        <v>0</v>
      </c>
      <c r="O560" s="90">
        <f>O$468*O498*'RS Charges'!O1018</f>
        <v>0</v>
      </c>
      <c r="P560" s="90">
        <f>P$468*P498*'RS Charges'!P1018</f>
        <v>0</v>
      </c>
      <c r="Q560" s="90">
        <f>Q$468*Q498*'RS Charges'!Q1018</f>
        <v>0</v>
      </c>
      <c r="R560" s="90">
        <f>R$468*R498*'RS Charges'!R1018</f>
        <v>0</v>
      </c>
      <c r="S560" s="90">
        <f>S$468*S498*'RS Charges'!S1018</f>
        <v>0</v>
      </c>
      <c r="T560" s="90">
        <f>T$468*T498*'RS Charges'!T1018</f>
        <v>0</v>
      </c>
      <c r="U560" s="90">
        <f>U$468*U498*'RS Charges'!U1018</f>
        <v>0</v>
      </c>
      <c r="V560" s="90">
        <f>V$468*V498*'RS Charges'!V1018</f>
        <v>0</v>
      </c>
      <c r="W560" s="90">
        <f>W$468*W498*'RS Charges'!W1018</f>
        <v>0</v>
      </c>
      <c r="X560" s="90">
        <f>X$468*X498*'RS Charges'!X1018</f>
        <v>0</v>
      </c>
      <c r="Y560" s="90">
        <f>Y$468*Y498*'RS Charges'!Y1018</f>
        <v>0</v>
      </c>
      <c r="Z560" s="90">
        <f>Z$468*Z498*'RS Charges'!Z1018</f>
        <v>0</v>
      </c>
      <c r="AA560" s="90">
        <f>AA$468*AA498*'RS Charges'!AA1018</f>
        <v>0</v>
      </c>
      <c r="AB560" s="90">
        <f>AB$468*AB498*'RS Charges'!AB1018</f>
        <v>0</v>
      </c>
      <c r="AC560" s="91">
        <f>AC$468*AC498*'RS Charges'!AC1018</f>
        <v>0</v>
      </c>
      <c r="AE560" s="476">
        <f>AE$468*AE498*'RS Charges'!AE1018</f>
        <v>0</v>
      </c>
      <c r="AG560" s="476">
        <f>AG$468*AG498*'RS Charges'!AG1018</f>
        <v>0</v>
      </c>
      <c r="AI560" s="476">
        <f>AI$468*AI498*'RS Charges'!AI1018</f>
        <v>0</v>
      </c>
      <c r="AK560" s="202"/>
    </row>
    <row r="561" spans="4:37" ht="12.75" customHeight="1" outlineLevel="1">
      <c r="D561" s="106" t="str">
        <f t="shared" si="23"/>
        <v>[Rolling Stock - Units/Trains Line 29]</v>
      </c>
      <c r="E561" s="89"/>
      <c r="F561" s="107" t="str">
        <f t="shared" si="24"/>
        <v>£000</v>
      </c>
      <c r="G561" s="90">
        <f>G$468*G499*'RS Charges'!G1019</f>
        <v>0</v>
      </c>
      <c r="H561" s="90">
        <f>H$468*H499*'RS Charges'!H1019</f>
        <v>0</v>
      </c>
      <c r="I561" s="90">
        <f>I$468*I499*'RS Charges'!I1019</f>
        <v>0</v>
      </c>
      <c r="J561" s="90">
        <f>J$468*J499*'RS Charges'!J1019</f>
        <v>0</v>
      </c>
      <c r="K561" s="90">
        <f>K$468*K499*'RS Charges'!K1019</f>
        <v>0</v>
      </c>
      <c r="L561" s="90">
        <f>L$468*L499*'RS Charges'!L1019</f>
        <v>0</v>
      </c>
      <c r="M561" s="90">
        <f>M$468*M499*'RS Charges'!M1019</f>
        <v>0</v>
      </c>
      <c r="N561" s="90">
        <f>N$468*N499*'RS Charges'!N1019</f>
        <v>0</v>
      </c>
      <c r="O561" s="90">
        <f>O$468*O499*'RS Charges'!O1019</f>
        <v>0</v>
      </c>
      <c r="P561" s="90">
        <f>P$468*P499*'RS Charges'!P1019</f>
        <v>0</v>
      </c>
      <c r="Q561" s="90">
        <f>Q$468*Q499*'RS Charges'!Q1019</f>
        <v>0</v>
      </c>
      <c r="R561" s="90">
        <f>R$468*R499*'RS Charges'!R1019</f>
        <v>0</v>
      </c>
      <c r="S561" s="90">
        <f>S$468*S499*'RS Charges'!S1019</f>
        <v>0</v>
      </c>
      <c r="T561" s="90">
        <f>T$468*T499*'RS Charges'!T1019</f>
        <v>0</v>
      </c>
      <c r="U561" s="90">
        <f>U$468*U499*'RS Charges'!U1019</f>
        <v>0</v>
      </c>
      <c r="V561" s="90">
        <f>V$468*V499*'RS Charges'!V1019</f>
        <v>0</v>
      </c>
      <c r="W561" s="90">
        <f>W$468*W499*'RS Charges'!W1019</f>
        <v>0</v>
      </c>
      <c r="X561" s="90">
        <f>X$468*X499*'RS Charges'!X1019</f>
        <v>0</v>
      </c>
      <c r="Y561" s="90">
        <f>Y$468*Y499*'RS Charges'!Y1019</f>
        <v>0</v>
      </c>
      <c r="Z561" s="90">
        <f>Z$468*Z499*'RS Charges'!Z1019</f>
        <v>0</v>
      </c>
      <c r="AA561" s="90">
        <f>AA$468*AA499*'RS Charges'!AA1019</f>
        <v>0</v>
      </c>
      <c r="AB561" s="90">
        <f>AB$468*AB499*'RS Charges'!AB1019</f>
        <v>0</v>
      </c>
      <c r="AC561" s="91">
        <f>AC$468*AC499*'RS Charges'!AC1019</f>
        <v>0</v>
      </c>
      <c r="AE561" s="476">
        <f>AE$468*AE499*'RS Charges'!AE1019</f>
        <v>0</v>
      </c>
      <c r="AG561" s="476">
        <f>AG$468*AG499*'RS Charges'!AG1019</f>
        <v>0</v>
      </c>
      <c r="AI561" s="476">
        <f>AI$468*AI499*'RS Charges'!AI1019</f>
        <v>0</v>
      </c>
      <c r="AK561" s="202"/>
    </row>
    <row r="562" spans="4:37" ht="12.75" customHeight="1" outlineLevel="1">
      <c r="D562" s="106" t="str">
        <f t="shared" si="23"/>
        <v>[Rolling Stock - Units/Trains Line 30]</v>
      </c>
      <c r="E562" s="89"/>
      <c r="F562" s="107" t="str">
        <f t="shared" si="24"/>
        <v>£000</v>
      </c>
      <c r="G562" s="90">
        <f>G$468*G500*'RS Charges'!G1020</f>
        <v>0</v>
      </c>
      <c r="H562" s="90">
        <f>H$468*H500*'RS Charges'!H1020</f>
        <v>0</v>
      </c>
      <c r="I562" s="90">
        <f>I$468*I500*'RS Charges'!I1020</f>
        <v>0</v>
      </c>
      <c r="J562" s="90">
        <f>J$468*J500*'RS Charges'!J1020</f>
        <v>0</v>
      </c>
      <c r="K562" s="90">
        <f>K$468*K500*'RS Charges'!K1020</f>
        <v>0</v>
      </c>
      <c r="L562" s="90">
        <f>L$468*L500*'RS Charges'!L1020</f>
        <v>0</v>
      </c>
      <c r="M562" s="90">
        <f>M$468*M500*'RS Charges'!M1020</f>
        <v>0</v>
      </c>
      <c r="N562" s="90">
        <f>N$468*N500*'RS Charges'!N1020</f>
        <v>0</v>
      </c>
      <c r="O562" s="90">
        <f>O$468*O500*'RS Charges'!O1020</f>
        <v>0</v>
      </c>
      <c r="P562" s="90">
        <f>P$468*P500*'RS Charges'!P1020</f>
        <v>0</v>
      </c>
      <c r="Q562" s="90">
        <f>Q$468*Q500*'RS Charges'!Q1020</f>
        <v>0</v>
      </c>
      <c r="R562" s="90">
        <f>R$468*R500*'RS Charges'!R1020</f>
        <v>0</v>
      </c>
      <c r="S562" s="90">
        <f>S$468*S500*'RS Charges'!S1020</f>
        <v>0</v>
      </c>
      <c r="T562" s="90">
        <f>T$468*T500*'RS Charges'!T1020</f>
        <v>0</v>
      </c>
      <c r="U562" s="90">
        <f>U$468*U500*'RS Charges'!U1020</f>
        <v>0</v>
      </c>
      <c r="V562" s="90">
        <f>V$468*V500*'RS Charges'!V1020</f>
        <v>0</v>
      </c>
      <c r="W562" s="90">
        <f>W$468*W500*'RS Charges'!W1020</f>
        <v>0</v>
      </c>
      <c r="X562" s="90">
        <f>X$468*X500*'RS Charges'!X1020</f>
        <v>0</v>
      </c>
      <c r="Y562" s="90">
        <f>Y$468*Y500*'RS Charges'!Y1020</f>
        <v>0</v>
      </c>
      <c r="Z562" s="90">
        <f>Z$468*Z500*'RS Charges'!Z1020</f>
        <v>0</v>
      </c>
      <c r="AA562" s="90">
        <f>AA$468*AA500*'RS Charges'!AA1020</f>
        <v>0</v>
      </c>
      <c r="AB562" s="90">
        <f>AB$468*AB500*'RS Charges'!AB1020</f>
        <v>0</v>
      </c>
      <c r="AC562" s="91">
        <f>AC$468*AC500*'RS Charges'!AC1020</f>
        <v>0</v>
      </c>
      <c r="AE562" s="476">
        <f>AE$468*AE500*'RS Charges'!AE1020</f>
        <v>0</v>
      </c>
      <c r="AG562" s="476">
        <f>AG$468*AG500*'RS Charges'!AG1020</f>
        <v>0</v>
      </c>
      <c r="AI562" s="476">
        <f>AI$468*AI500*'RS Charges'!AI1020</f>
        <v>0</v>
      </c>
      <c r="AK562" s="202"/>
    </row>
    <row r="563" spans="4:37" ht="12.75" customHeight="1" outlineLevel="1">
      <c r="D563" s="106" t="str">
        <f t="shared" si="23"/>
        <v>[Rolling Stock - Units/Trains Line 31]</v>
      </c>
      <c r="E563" s="89"/>
      <c r="F563" s="107" t="str">
        <f t="shared" si="24"/>
        <v>£000</v>
      </c>
      <c r="G563" s="90">
        <f>G$468*G501*'RS Charges'!G1021</f>
        <v>0</v>
      </c>
      <c r="H563" s="90">
        <f>H$468*H501*'RS Charges'!H1021</f>
        <v>0</v>
      </c>
      <c r="I563" s="90">
        <f>I$468*I501*'RS Charges'!I1021</f>
        <v>0</v>
      </c>
      <c r="J563" s="90">
        <f>J$468*J501*'RS Charges'!J1021</f>
        <v>0</v>
      </c>
      <c r="K563" s="90">
        <f>K$468*K501*'RS Charges'!K1021</f>
        <v>0</v>
      </c>
      <c r="L563" s="90">
        <f>L$468*L501*'RS Charges'!L1021</f>
        <v>0</v>
      </c>
      <c r="M563" s="90">
        <f>M$468*M501*'RS Charges'!M1021</f>
        <v>0</v>
      </c>
      <c r="N563" s="90">
        <f>N$468*N501*'RS Charges'!N1021</f>
        <v>0</v>
      </c>
      <c r="O563" s="90">
        <f>O$468*O501*'RS Charges'!O1021</f>
        <v>0</v>
      </c>
      <c r="P563" s="90">
        <f>P$468*P501*'RS Charges'!P1021</f>
        <v>0</v>
      </c>
      <c r="Q563" s="90">
        <f>Q$468*Q501*'RS Charges'!Q1021</f>
        <v>0</v>
      </c>
      <c r="R563" s="90">
        <f>R$468*R501*'RS Charges'!R1021</f>
        <v>0</v>
      </c>
      <c r="S563" s="90">
        <f>S$468*S501*'RS Charges'!S1021</f>
        <v>0</v>
      </c>
      <c r="T563" s="90">
        <f>T$468*T501*'RS Charges'!T1021</f>
        <v>0</v>
      </c>
      <c r="U563" s="90">
        <f>U$468*U501*'RS Charges'!U1021</f>
        <v>0</v>
      </c>
      <c r="V563" s="90">
        <f>V$468*V501*'RS Charges'!V1021</f>
        <v>0</v>
      </c>
      <c r="W563" s="90">
        <f>W$468*W501*'RS Charges'!W1021</f>
        <v>0</v>
      </c>
      <c r="X563" s="90">
        <f>X$468*X501*'RS Charges'!X1021</f>
        <v>0</v>
      </c>
      <c r="Y563" s="90">
        <f>Y$468*Y501*'RS Charges'!Y1021</f>
        <v>0</v>
      </c>
      <c r="Z563" s="90">
        <f>Z$468*Z501*'RS Charges'!Z1021</f>
        <v>0</v>
      </c>
      <c r="AA563" s="90">
        <f>AA$468*AA501*'RS Charges'!AA1021</f>
        <v>0</v>
      </c>
      <c r="AB563" s="90">
        <f>AB$468*AB501*'RS Charges'!AB1021</f>
        <v>0</v>
      </c>
      <c r="AC563" s="91">
        <f>AC$468*AC501*'RS Charges'!AC1021</f>
        <v>0</v>
      </c>
      <c r="AE563" s="476">
        <f>AE$468*AE501*'RS Charges'!AE1021</f>
        <v>0</v>
      </c>
      <c r="AG563" s="476">
        <f>AG$468*AG501*'RS Charges'!AG1021</f>
        <v>0</v>
      </c>
      <c r="AI563" s="476">
        <f>AI$468*AI501*'RS Charges'!AI1021</f>
        <v>0</v>
      </c>
      <c r="AK563" s="202"/>
    </row>
    <row r="564" spans="4:37" ht="12.75" customHeight="1" outlineLevel="1">
      <c r="D564" s="106" t="str">
        <f t="shared" si="23"/>
        <v>[Rolling Stock - Units/Trains Line 32]</v>
      </c>
      <c r="E564" s="89"/>
      <c r="F564" s="107" t="str">
        <f t="shared" si="24"/>
        <v>£000</v>
      </c>
      <c r="G564" s="90">
        <f>G$468*G502*'RS Charges'!G1022</f>
        <v>0</v>
      </c>
      <c r="H564" s="90">
        <f>H$468*H502*'RS Charges'!H1022</f>
        <v>0</v>
      </c>
      <c r="I564" s="90">
        <f>I$468*I502*'RS Charges'!I1022</f>
        <v>0</v>
      </c>
      <c r="J564" s="90">
        <f>J$468*J502*'RS Charges'!J1022</f>
        <v>0</v>
      </c>
      <c r="K564" s="90">
        <f>K$468*K502*'RS Charges'!K1022</f>
        <v>0</v>
      </c>
      <c r="L564" s="90">
        <f>L$468*L502*'RS Charges'!L1022</f>
        <v>0</v>
      </c>
      <c r="M564" s="90">
        <f>M$468*M502*'RS Charges'!M1022</f>
        <v>0</v>
      </c>
      <c r="N564" s="90">
        <f>N$468*N502*'RS Charges'!N1022</f>
        <v>0</v>
      </c>
      <c r="O564" s="90">
        <f>O$468*O502*'RS Charges'!O1022</f>
        <v>0</v>
      </c>
      <c r="P564" s="90">
        <f>P$468*P502*'RS Charges'!P1022</f>
        <v>0</v>
      </c>
      <c r="Q564" s="90">
        <f>Q$468*Q502*'RS Charges'!Q1022</f>
        <v>0</v>
      </c>
      <c r="R564" s="90">
        <f>R$468*R502*'RS Charges'!R1022</f>
        <v>0</v>
      </c>
      <c r="S564" s="90">
        <f>S$468*S502*'RS Charges'!S1022</f>
        <v>0</v>
      </c>
      <c r="T564" s="90">
        <f>T$468*T502*'RS Charges'!T1022</f>
        <v>0</v>
      </c>
      <c r="U564" s="90">
        <f>U$468*U502*'RS Charges'!U1022</f>
        <v>0</v>
      </c>
      <c r="V564" s="90">
        <f>V$468*V502*'RS Charges'!V1022</f>
        <v>0</v>
      </c>
      <c r="W564" s="90">
        <f>W$468*W502*'RS Charges'!W1022</f>
        <v>0</v>
      </c>
      <c r="X564" s="90">
        <f>X$468*X502*'RS Charges'!X1022</f>
        <v>0</v>
      </c>
      <c r="Y564" s="90">
        <f>Y$468*Y502*'RS Charges'!Y1022</f>
        <v>0</v>
      </c>
      <c r="Z564" s="90">
        <f>Z$468*Z502*'RS Charges'!Z1022</f>
        <v>0</v>
      </c>
      <c r="AA564" s="90">
        <f>AA$468*AA502*'RS Charges'!AA1022</f>
        <v>0</v>
      </c>
      <c r="AB564" s="90">
        <f>AB$468*AB502*'RS Charges'!AB1022</f>
        <v>0</v>
      </c>
      <c r="AC564" s="91">
        <f>AC$468*AC502*'RS Charges'!AC1022</f>
        <v>0</v>
      </c>
      <c r="AE564" s="476">
        <f>AE$468*AE502*'RS Charges'!AE1022</f>
        <v>0</v>
      </c>
      <c r="AG564" s="476">
        <f>AG$468*AG502*'RS Charges'!AG1022</f>
        <v>0</v>
      </c>
      <c r="AI564" s="476">
        <f>AI$468*AI502*'RS Charges'!AI1022</f>
        <v>0</v>
      </c>
      <c r="AK564" s="202"/>
    </row>
    <row r="565" spans="4:37" ht="12.75" customHeight="1" outlineLevel="1">
      <c r="D565" s="106" t="str">
        <f t="shared" si="23"/>
        <v>[Rolling Stock - Units/Trains Line 33]</v>
      </c>
      <c r="E565" s="89"/>
      <c r="F565" s="107" t="str">
        <f t="shared" si="24"/>
        <v>£000</v>
      </c>
      <c r="G565" s="90">
        <f>G$468*G503*'RS Charges'!G1023</f>
        <v>0</v>
      </c>
      <c r="H565" s="90">
        <f>H$468*H503*'RS Charges'!H1023</f>
        <v>0</v>
      </c>
      <c r="I565" s="90">
        <f>I$468*I503*'RS Charges'!I1023</f>
        <v>0</v>
      </c>
      <c r="J565" s="90">
        <f>J$468*J503*'RS Charges'!J1023</f>
        <v>0</v>
      </c>
      <c r="K565" s="90">
        <f>K$468*K503*'RS Charges'!K1023</f>
        <v>0</v>
      </c>
      <c r="L565" s="90">
        <f>L$468*L503*'RS Charges'!L1023</f>
        <v>0</v>
      </c>
      <c r="M565" s="90">
        <f>M$468*M503*'RS Charges'!M1023</f>
        <v>0</v>
      </c>
      <c r="N565" s="90">
        <f>N$468*N503*'RS Charges'!N1023</f>
        <v>0</v>
      </c>
      <c r="O565" s="90">
        <f>O$468*O503*'RS Charges'!O1023</f>
        <v>0</v>
      </c>
      <c r="P565" s="90">
        <f>P$468*P503*'RS Charges'!P1023</f>
        <v>0</v>
      </c>
      <c r="Q565" s="90">
        <f>Q$468*Q503*'RS Charges'!Q1023</f>
        <v>0</v>
      </c>
      <c r="R565" s="90">
        <f>R$468*R503*'RS Charges'!R1023</f>
        <v>0</v>
      </c>
      <c r="S565" s="90">
        <f>S$468*S503*'RS Charges'!S1023</f>
        <v>0</v>
      </c>
      <c r="T565" s="90">
        <f>T$468*T503*'RS Charges'!T1023</f>
        <v>0</v>
      </c>
      <c r="U565" s="90">
        <f>U$468*U503*'RS Charges'!U1023</f>
        <v>0</v>
      </c>
      <c r="V565" s="90">
        <f>V$468*V503*'RS Charges'!V1023</f>
        <v>0</v>
      </c>
      <c r="W565" s="90">
        <f>W$468*W503*'RS Charges'!W1023</f>
        <v>0</v>
      </c>
      <c r="X565" s="90">
        <f>X$468*X503*'RS Charges'!X1023</f>
        <v>0</v>
      </c>
      <c r="Y565" s="90">
        <f>Y$468*Y503*'RS Charges'!Y1023</f>
        <v>0</v>
      </c>
      <c r="Z565" s="90">
        <f>Z$468*Z503*'RS Charges'!Z1023</f>
        <v>0</v>
      </c>
      <c r="AA565" s="90">
        <f>AA$468*AA503*'RS Charges'!AA1023</f>
        <v>0</v>
      </c>
      <c r="AB565" s="90">
        <f>AB$468*AB503*'RS Charges'!AB1023</f>
        <v>0</v>
      </c>
      <c r="AC565" s="91">
        <f>AC$468*AC503*'RS Charges'!AC1023</f>
        <v>0</v>
      </c>
      <c r="AE565" s="476">
        <f>AE$468*AE503*'RS Charges'!AE1023</f>
        <v>0</v>
      </c>
      <c r="AG565" s="476">
        <f>AG$468*AG503*'RS Charges'!AG1023</f>
        <v>0</v>
      </c>
      <c r="AI565" s="476">
        <f>AI$468*AI503*'RS Charges'!AI1023</f>
        <v>0</v>
      </c>
      <c r="AK565" s="202"/>
    </row>
    <row r="566" spans="4:37" ht="12.75" customHeight="1" outlineLevel="1">
      <c r="D566" s="106" t="str">
        <f t="shared" si="23"/>
        <v>[Rolling Stock - Units/Trains Line 34]</v>
      </c>
      <c r="E566" s="89"/>
      <c r="F566" s="107" t="str">
        <f t="shared" si="24"/>
        <v>£000</v>
      </c>
      <c r="G566" s="90">
        <f>G$468*G504*'RS Charges'!G1024</f>
        <v>0</v>
      </c>
      <c r="H566" s="90">
        <f>H$468*H504*'RS Charges'!H1024</f>
        <v>0</v>
      </c>
      <c r="I566" s="90">
        <f>I$468*I504*'RS Charges'!I1024</f>
        <v>0</v>
      </c>
      <c r="J566" s="90">
        <f>J$468*J504*'RS Charges'!J1024</f>
        <v>0</v>
      </c>
      <c r="K566" s="90">
        <f>K$468*K504*'RS Charges'!K1024</f>
        <v>0</v>
      </c>
      <c r="L566" s="90">
        <f>L$468*L504*'RS Charges'!L1024</f>
        <v>0</v>
      </c>
      <c r="M566" s="90">
        <f>M$468*M504*'RS Charges'!M1024</f>
        <v>0</v>
      </c>
      <c r="N566" s="90">
        <f>N$468*N504*'RS Charges'!N1024</f>
        <v>0</v>
      </c>
      <c r="O566" s="90">
        <f>O$468*O504*'RS Charges'!O1024</f>
        <v>0</v>
      </c>
      <c r="P566" s="90">
        <f>P$468*P504*'RS Charges'!P1024</f>
        <v>0</v>
      </c>
      <c r="Q566" s="90">
        <f>Q$468*Q504*'RS Charges'!Q1024</f>
        <v>0</v>
      </c>
      <c r="R566" s="90">
        <f>R$468*R504*'RS Charges'!R1024</f>
        <v>0</v>
      </c>
      <c r="S566" s="90">
        <f>S$468*S504*'RS Charges'!S1024</f>
        <v>0</v>
      </c>
      <c r="T566" s="90">
        <f>T$468*T504*'RS Charges'!T1024</f>
        <v>0</v>
      </c>
      <c r="U566" s="90">
        <f>U$468*U504*'RS Charges'!U1024</f>
        <v>0</v>
      </c>
      <c r="V566" s="90">
        <f>V$468*V504*'RS Charges'!V1024</f>
        <v>0</v>
      </c>
      <c r="W566" s="90">
        <f>W$468*W504*'RS Charges'!W1024</f>
        <v>0</v>
      </c>
      <c r="X566" s="90">
        <f>X$468*X504*'RS Charges'!X1024</f>
        <v>0</v>
      </c>
      <c r="Y566" s="90">
        <f>Y$468*Y504*'RS Charges'!Y1024</f>
        <v>0</v>
      </c>
      <c r="Z566" s="90">
        <f>Z$468*Z504*'RS Charges'!Z1024</f>
        <v>0</v>
      </c>
      <c r="AA566" s="90">
        <f>AA$468*AA504*'RS Charges'!AA1024</f>
        <v>0</v>
      </c>
      <c r="AB566" s="90">
        <f>AB$468*AB504*'RS Charges'!AB1024</f>
        <v>0</v>
      </c>
      <c r="AC566" s="91">
        <f>AC$468*AC504*'RS Charges'!AC1024</f>
        <v>0</v>
      </c>
      <c r="AE566" s="476">
        <f>AE$468*AE504*'RS Charges'!AE1024</f>
        <v>0</v>
      </c>
      <c r="AG566" s="476">
        <f>AG$468*AG504*'RS Charges'!AG1024</f>
        <v>0</v>
      </c>
      <c r="AI566" s="476">
        <f>AI$468*AI504*'RS Charges'!AI1024</f>
        <v>0</v>
      </c>
      <c r="AK566" s="202"/>
    </row>
    <row r="567" spans="4:37" ht="12.75" customHeight="1" outlineLevel="1">
      <c r="D567" s="106" t="str">
        <f t="shared" si="23"/>
        <v>[Rolling Stock - Units/Trains Line 35]</v>
      </c>
      <c r="E567" s="89"/>
      <c r="F567" s="107" t="str">
        <f t="shared" si="24"/>
        <v>£000</v>
      </c>
      <c r="G567" s="90">
        <f>G$468*G505*'RS Charges'!G1025</f>
        <v>0</v>
      </c>
      <c r="H567" s="90">
        <f>H$468*H505*'RS Charges'!H1025</f>
        <v>0</v>
      </c>
      <c r="I567" s="90">
        <f>I$468*I505*'RS Charges'!I1025</f>
        <v>0</v>
      </c>
      <c r="J567" s="90">
        <f>J$468*J505*'RS Charges'!J1025</f>
        <v>0</v>
      </c>
      <c r="K567" s="90">
        <f>K$468*K505*'RS Charges'!K1025</f>
        <v>0</v>
      </c>
      <c r="L567" s="90">
        <f>L$468*L505*'RS Charges'!L1025</f>
        <v>0</v>
      </c>
      <c r="M567" s="90">
        <f>M$468*M505*'RS Charges'!M1025</f>
        <v>0</v>
      </c>
      <c r="N567" s="90">
        <f>N$468*N505*'RS Charges'!N1025</f>
        <v>0</v>
      </c>
      <c r="O567" s="90">
        <f>O$468*O505*'RS Charges'!O1025</f>
        <v>0</v>
      </c>
      <c r="P567" s="90">
        <f>P$468*P505*'RS Charges'!P1025</f>
        <v>0</v>
      </c>
      <c r="Q567" s="90">
        <f>Q$468*Q505*'RS Charges'!Q1025</f>
        <v>0</v>
      </c>
      <c r="R567" s="90">
        <f>R$468*R505*'RS Charges'!R1025</f>
        <v>0</v>
      </c>
      <c r="S567" s="90">
        <f>S$468*S505*'RS Charges'!S1025</f>
        <v>0</v>
      </c>
      <c r="T567" s="90">
        <f>T$468*T505*'RS Charges'!T1025</f>
        <v>0</v>
      </c>
      <c r="U567" s="90">
        <f>U$468*U505*'RS Charges'!U1025</f>
        <v>0</v>
      </c>
      <c r="V567" s="90">
        <f>V$468*V505*'RS Charges'!V1025</f>
        <v>0</v>
      </c>
      <c r="W567" s="90">
        <f>W$468*W505*'RS Charges'!W1025</f>
        <v>0</v>
      </c>
      <c r="X567" s="90">
        <f>X$468*X505*'RS Charges'!X1025</f>
        <v>0</v>
      </c>
      <c r="Y567" s="90">
        <f>Y$468*Y505*'RS Charges'!Y1025</f>
        <v>0</v>
      </c>
      <c r="Z567" s="90">
        <f>Z$468*Z505*'RS Charges'!Z1025</f>
        <v>0</v>
      </c>
      <c r="AA567" s="90">
        <f>AA$468*AA505*'RS Charges'!AA1025</f>
        <v>0</v>
      </c>
      <c r="AB567" s="90">
        <f>AB$468*AB505*'RS Charges'!AB1025</f>
        <v>0</v>
      </c>
      <c r="AC567" s="91">
        <f>AC$468*AC505*'RS Charges'!AC1025</f>
        <v>0</v>
      </c>
      <c r="AE567" s="476">
        <f>AE$468*AE505*'RS Charges'!AE1025</f>
        <v>0</v>
      </c>
      <c r="AG567" s="476">
        <f>AG$468*AG505*'RS Charges'!AG1025</f>
        <v>0</v>
      </c>
      <c r="AI567" s="476">
        <f>AI$468*AI505*'RS Charges'!AI1025</f>
        <v>0</v>
      </c>
      <c r="AK567" s="202"/>
    </row>
    <row r="568" spans="4:37" ht="12.75" customHeight="1" outlineLevel="1">
      <c r="D568" s="106" t="str">
        <f t="shared" si="23"/>
        <v>[Rolling Stock - Units/Trains Line 36]</v>
      </c>
      <c r="E568" s="89"/>
      <c r="F568" s="107" t="str">
        <f t="shared" si="24"/>
        <v>£000</v>
      </c>
      <c r="G568" s="90">
        <f>G$468*G506*'RS Charges'!G1026</f>
        <v>0</v>
      </c>
      <c r="H568" s="90">
        <f>H$468*H506*'RS Charges'!H1026</f>
        <v>0</v>
      </c>
      <c r="I568" s="90">
        <f>I$468*I506*'RS Charges'!I1026</f>
        <v>0</v>
      </c>
      <c r="J568" s="90">
        <f>J$468*J506*'RS Charges'!J1026</f>
        <v>0</v>
      </c>
      <c r="K568" s="90">
        <f>K$468*K506*'RS Charges'!K1026</f>
        <v>0</v>
      </c>
      <c r="L568" s="90">
        <f>L$468*L506*'RS Charges'!L1026</f>
        <v>0</v>
      </c>
      <c r="M568" s="90">
        <f>M$468*M506*'RS Charges'!M1026</f>
        <v>0</v>
      </c>
      <c r="N568" s="90">
        <f>N$468*N506*'RS Charges'!N1026</f>
        <v>0</v>
      </c>
      <c r="O568" s="90">
        <f>O$468*O506*'RS Charges'!O1026</f>
        <v>0</v>
      </c>
      <c r="P568" s="90">
        <f>P$468*P506*'RS Charges'!P1026</f>
        <v>0</v>
      </c>
      <c r="Q568" s="90">
        <f>Q$468*Q506*'RS Charges'!Q1026</f>
        <v>0</v>
      </c>
      <c r="R568" s="90">
        <f>R$468*R506*'RS Charges'!R1026</f>
        <v>0</v>
      </c>
      <c r="S568" s="90">
        <f>S$468*S506*'RS Charges'!S1026</f>
        <v>0</v>
      </c>
      <c r="T568" s="90">
        <f>T$468*T506*'RS Charges'!T1026</f>
        <v>0</v>
      </c>
      <c r="U568" s="90">
        <f>U$468*U506*'RS Charges'!U1026</f>
        <v>0</v>
      </c>
      <c r="V568" s="90">
        <f>V$468*V506*'RS Charges'!V1026</f>
        <v>0</v>
      </c>
      <c r="W568" s="90">
        <f>W$468*W506*'RS Charges'!W1026</f>
        <v>0</v>
      </c>
      <c r="X568" s="90">
        <f>X$468*X506*'RS Charges'!X1026</f>
        <v>0</v>
      </c>
      <c r="Y568" s="90">
        <f>Y$468*Y506*'RS Charges'!Y1026</f>
        <v>0</v>
      </c>
      <c r="Z568" s="90">
        <f>Z$468*Z506*'RS Charges'!Z1026</f>
        <v>0</v>
      </c>
      <c r="AA568" s="90">
        <f>AA$468*AA506*'RS Charges'!AA1026</f>
        <v>0</v>
      </c>
      <c r="AB568" s="90">
        <f>AB$468*AB506*'RS Charges'!AB1026</f>
        <v>0</v>
      </c>
      <c r="AC568" s="91">
        <f>AC$468*AC506*'RS Charges'!AC1026</f>
        <v>0</v>
      </c>
      <c r="AE568" s="476">
        <f>AE$468*AE506*'RS Charges'!AE1026</f>
        <v>0</v>
      </c>
      <c r="AG568" s="476">
        <f>AG$468*AG506*'RS Charges'!AG1026</f>
        <v>0</v>
      </c>
      <c r="AI568" s="476">
        <f>AI$468*AI506*'RS Charges'!AI1026</f>
        <v>0</v>
      </c>
      <c r="AK568" s="202"/>
    </row>
    <row r="569" spans="4:37" ht="12.75" customHeight="1" outlineLevel="1">
      <c r="D569" s="106" t="str">
        <f t="shared" si="23"/>
        <v>[Rolling Stock - Units/Trains Line 37]</v>
      </c>
      <c r="E569" s="89"/>
      <c r="F569" s="107" t="str">
        <f t="shared" si="24"/>
        <v>£000</v>
      </c>
      <c r="G569" s="90">
        <f>G$468*G507*'RS Charges'!G1027</f>
        <v>0</v>
      </c>
      <c r="H569" s="90">
        <f>H$468*H507*'RS Charges'!H1027</f>
        <v>0</v>
      </c>
      <c r="I569" s="90">
        <f>I$468*I507*'RS Charges'!I1027</f>
        <v>0</v>
      </c>
      <c r="J569" s="90">
        <f>J$468*J507*'RS Charges'!J1027</f>
        <v>0</v>
      </c>
      <c r="K569" s="90">
        <f>K$468*K507*'RS Charges'!K1027</f>
        <v>0</v>
      </c>
      <c r="L569" s="90">
        <f>L$468*L507*'RS Charges'!L1027</f>
        <v>0</v>
      </c>
      <c r="M569" s="90">
        <f>M$468*M507*'RS Charges'!M1027</f>
        <v>0</v>
      </c>
      <c r="N569" s="90">
        <f>N$468*N507*'RS Charges'!N1027</f>
        <v>0</v>
      </c>
      <c r="O569" s="90">
        <f>O$468*O507*'RS Charges'!O1027</f>
        <v>0</v>
      </c>
      <c r="P569" s="90">
        <f>P$468*P507*'RS Charges'!P1027</f>
        <v>0</v>
      </c>
      <c r="Q569" s="90">
        <f>Q$468*Q507*'RS Charges'!Q1027</f>
        <v>0</v>
      </c>
      <c r="R569" s="90">
        <f>R$468*R507*'RS Charges'!R1027</f>
        <v>0</v>
      </c>
      <c r="S569" s="90">
        <f>S$468*S507*'RS Charges'!S1027</f>
        <v>0</v>
      </c>
      <c r="T569" s="90">
        <f>T$468*T507*'RS Charges'!T1027</f>
        <v>0</v>
      </c>
      <c r="U569" s="90">
        <f>U$468*U507*'RS Charges'!U1027</f>
        <v>0</v>
      </c>
      <c r="V569" s="90">
        <f>V$468*V507*'RS Charges'!V1027</f>
        <v>0</v>
      </c>
      <c r="W569" s="90">
        <f>W$468*W507*'RS Charges'!W1027</f>
        <v>0</v>
      </c>
      <c r="X569" s="90">
        <f>X$468*X507*'RS Charges'!X1027</f>
        <v>0</v>
      </c>
      <c r="Y569" s="90">
        <f>Y$468*Y507*'RS Charges'!Y1027</f>
        <v>0</v>
      </c>
      <c r="Z569" s="90">
        <f>Z$468*Z507*'RS Charges'!Z1027</f>
        <v>0</v>
      </c>
      <c r="AA569" s="90">
        <f>AA$468*AA507*'RS Charges'!AA1027</f>
        <v>0</v>
      </c>
      <c r="AB569" s="90">
        <f>AB$468*AB507*'RS Charges'!AB1027</f>
        <v>0</v>
      </c>
      <c r="AC569" s="91">
        <f>AC$468*AC507*'RS Charges'!AC1027</f>
        <v>0</v>
      </c>
      <c r="AE569" s="476">
        <f>AE$468*AE507*'RS Charges'!AE1027</f>
        <v>0</v>
      </c>
      <c r="AG569" s="476">
        <f>AG$468*AG507*'RS Charges'!AG1027</f>
        <v>0</v>
      </c>
      <c r="AI569" s="476">
        <f>AI$468*AI507*'RS Charges'!AI1027</f>
        <v>0</v>
      </c>
      <c r="AK569" s="202"/>
    </row>
    <row r="570" spans="4:37" ht="12.75" customHeight="1" outlineLevel="1">
      <c r="D570" s="106" t="str">
        <f t="shared" si="23"/>
        <v>[Rolling Stock - Units/Trains Line 38]</v>
      </c>
      <c r="E570" s="89"/>
      <c r="F570" s="107" t="str">
        <f t="shared" si="24"/>
        <v>£000</v>
      </c>
      <c r="G570" s="90">
        <f>G$468*G508*'RS Charges'!G1028</f>
        <v>0</v>
      </c>
      <c r="H570" s="90">
        <f>H$468*H508*'RS Charges'!H1028</f>
        <v>0</v>
      </c>
      <c r="I570" s="90">
        <f>I$468*I508*'RS Charges'!I1028</f>
        <v>0</v>
      </c>
      <c r="J570" s="90">
        <f>J$468*J508*'RS Charges'!J1028</f>
        <v>0</v>
      </c>
      <c r="K570" s="90">
        <f>K$468*K508*'RS Charges'!K1028</f>
        <v>0</v>
      </c>
      <c r="L570" s="90">
        <f>L$468*L508*'RS Charges'!L1028</f>
        <v>0</v>
      </c>
      <c r="M570" s="90">
        <f>M$468*M508*'RS Charges'!M1028</f>
        <v>0</v>
      </c>
      <c r="N570" s="90">
        <f>N$468*N508*'RS Charges'!N1028</f>
        <v>0</v>
      </c>
      <c r="O570" s="90">
        <f>O$468*O508*'RS Charges'!O1028</f>
        <v>0</v>
      </c>
      <c r="P570" s="90">
        <f>P$468*P508*'RS Charges'!P1028</f>
        <v>0</v>
      </c>
      <c r="Q570" s="90">
        <f>Q$468*Q508*'RS Charges'!Q1028</f>
        <v>0</v>
      </c>
      <c r="R570" s="90">
        <f>R$468*R508*'RS Charges'!R1028</f>
        <v>0</v>
      </c>
      <c r="S570" s="90">
        <f>S$468*S508*'RS Charges'!S1028</f>
        <v>0</v>
      </c>
      <c r="T570" s="90">
        <f>T$468*T508*'RS Charges'!T1028</f>
        <v>0</v>
      </c>
      <c r="U570" s="90">
        <f>U$468*U508*'RS Charges'!U1028</f>
        <v>0</v>
      </c>
      <c r="V570" s="90">
        <f>V$468*V508*'RS Charges'!V1028</f>
        <v>0</v>
      </c>
      <c r="W570" s="90">
        <f>W$468*W508*'RS Charges'!W1028</f>
        <v>0</v>
      </c>
      <c r="X570" s="90">
        <f>X$468*X508*'RS Charges'!X1028</f>
        <v>0</v>
      </c>
      <c r="Y570" s="90">
        <f>Y$468*Y508*'RS Charges'!Y1028</f>
        <v>0</v>
      </c>
      <c r="Z570" s="90">
        <f>Z$468*Z508*'RS Charges'!Z1028</f>
        <v>0</v>
      </c>
      <c r="AA570" s="90">
        <f>AA$468*AA508*'RS Charges'!AA1028</f>
        <v>0</v>
      </c>
      <c r="AB570" s="90">
        <f>AB$468*AB508*'RS Charges'!AB1028</f>
        <v>0</v>
      </c>
      <c r="AC570" s="91">
        <f>AC$468*AC508*'RS Charges'!AC1028</f>
        <v>0</v>
      </c>
      <c r="AE570" s="476">
        <f>AE$468*AE508*'RS Charges'!AE1028</f>
        <v>0</v>
      </c>
      <c r="AG570" s="476">
        <f>AG$468*AG508*'RS Charges'!AG1028</f>
        <v>0</v>
      </c>
      <c r="AI570" s="476">
        <f>AI$468*AI508*'RS Charges'!AI1028</f>
        <v>0</v>
      </c>
      <c r="AK570" s="202"/>
    </row>
    <row r="571" spans="4:37" ht="12.75" customHeight="1" outlineLevel="1">
      <c r="D571" s="106" t="str">
        <f t="shared" si="23"/>
        <v>[Rolling Stock - Units/Trains Line 39]</v>
      </c>
      <c r="E571" s="89"/>
      <c r="F571" s="107" t="str">
        <f t="shared" si="24"/>
        <v>£000</v>
      </c>
      <c r="G571" s="90">
        <f>G$468*G509*'RS Charges'!G1029</f>
        <v>0</v>
      </c>
      <c r="H571" s="90">
        <f>H$468*H509*'RS Charges'!H1029</f>
        <v>0</v>
      </c>
      <c r="I571" s="90">
        <f>I$468*I509*'RS Charges'!I1029</f>
        <v>0</v>
      </c>
      <c r="J571" s="90">
        <f>J$468*J509*'RS Charges'!J1029</f>
        <v>0</v>
      </c>
      <c r="K571" s="90">
        <f>K$468*K509*'RS Charges'!K1029</f>
        <v>0</v>
      </c>
      <c r="L571" s="90">
        <f>L$468*L509*'RS Charges'!L1029</f>
        <v>0</v>
      </c>
      <c r="M571" s="90">
        <f>M$468*M509*'RS Charges'!M1029</f>
        <v>0</v>
      </c>
      <c r="N571" s="90">
        <f>N$468*N509*'RS Charges'!N1029</f>
        <v>0</v>
      </c>
      <c r="O571" s="90">
        <f>O$468*O509*'RS Charges'!O1029</f>
        <v>0</v>
      </c>
      <c r="P571" s="90">
        <f>P$468*P509*'RS Charges'!P1029</f>
        <v>0</v>
      </c>
      <c r="Q571" s="90">
        <f>Q$468*Q509*'RS Charges'!Q1029</f>
        <v>0</v>
      </c>
      <c r="R571" s="90">
        <f>R$468*R509*'RS Charges'!R1029</f>
        <v>0</v>
      </c>
      <c r="S571" s="90">
        <f>S$468*S509*'RS Charges'!S1029</f>
        <v>0</v>
      </c>
      <c r="T571" s="90">
        <f>T$468*T509*'RS Charges'!T1029</f>
        <v>0</v>
      </c>
      <c r="U571" s="90">
        <f>U$468*U509*'RS Charges'!U1029</f>
        <v>0</v>
      </c>
      <c r="V571" s="90">
        <f>V$468*V509*'RS Charges'!V1029</f>
        <v>0</v>
      </c>
      <c r="W571" s="90">
        <f>W$468*W509*'RS Charges'!W1029</f>
        <v>0</v>
      </c>
      <c r="X571" s="90">
        <f>X$468*X509*'RS Charges'!X1029</f>
        <v>0</v>
      </c>
      <c r="Y571" s="90">
        <f>Y$468*Y509*'RS Charges'!Y1029</f>
        <v>0</v>
      </c>
      <c r="Z571" s="90">
        <f>Z$468*Z509*'RS Charges'!Z1029</f>
        <v>0</v>
      </c>
      <c r="AA571" s="90">
        <f>AA$468*AA509*'RS Charges'!AA1029</f>
        <v>0</v>
      </c>
      <c r="AB571" s="90">
        <f>AB$468*AB509*'RS Charges'!AB1029</f>
        <v>0</v>
      </c>
      <c r="AC571" s="91">
        <f>AC$468*AC509*'RS Charges'!AC1029</f>
        <v>0</v>
      </c>
      <c r="AE571" s="476">
        <f>AE$468*AE509*'RS Charges'!AE1029</f>
        <v>0</v>
      </c>
      <c r="AG571" s="476">
        <f>AG$468*AG509*'RS Charges'!AG1029</f>
        <v>0</v>
      </c>
      <c r="AI571" s="476">
        <f>AI$468*AI509*'RS Charges'!AI1029</f>
        <v>0</v>
      </c>
      <c r="AK571" s="202"/>
    </row>
    <row r="572" spans="4:37" ht="12.75" customHeight="1" outlineLevel="1">
      <c r="D572" s="106" t="str">
        <f t="shared" si="23"/>
        <v>[Rolling Stock - Units/Trains Line 40]</v>
      </c>
      <c r="E572" s="89"/>
      <c r="F572" s="107" t="str">
        <f t="shared" si="24"/>
        <v>£000</v>
      </c>
      <c r="G572" s="90">
        <f>G$468*G510*'RS Charges'!G1030</f>
        <v>0</v>
      </c>
      <c r="H572" s="90">
        <f>H$468*H510*'RS Charges'!H1030</f>
        <v>0</v>
      </c>
      <c r="I572" s="90">
        <f>I$468*I510*'RS Charges'!I1030</f>
        <v>0</v>
      </c>
      <c r="J572" s="90">
        <f>J$468*J510*'RS Charges'!J1030</f>
        <v>0</v>
      </c>
      <c r="K572" s="90">
        <f>K$468*K510*'RS Charges'!K1030</f>
        <v>0</v>
      </c>
      <c r="L572" s="90">
        <f>L$468*L510*'RS Charges'!L1030</f>
        <v>0</v>
      </c>
      <c r="M572" s="90">
        <f>M$468*M510*'RS Charges'!M1030</f>
        <v>0</v>
      </c>
      <c r="N572" s="90">
        <f>N$468*N510*'RS Charges'!N1030</f>
        <v>0</v>
      </c>
      <c r="O572" s="90">
        <f>O$468*O510*'RS Charges'!O1030</f>
        <v>0</v>
      </c>
      <c r="P572" s="90">
        <f>P$468*P510*'RS Charges'!P1030</f>
        <v>0</v>
      </c>
      <c r="Q572" s="90">
        <f>Q$468*Q510*'RS Charges'!Q1030</f>
        <v>0</v>
      </c>
      <c r="R572" s="90">
        <f>R$468*R510*'RS Charges'!R1030</f>
        <v>0</v>
      </c>
      <c r="S572" s="90">
        <f>S$468*S510*'RS Charges'!S1030</f>
        <v>0</v>
      </c>
      <c r="T572" s="90">
        <f>T$468*T510*'RS Charges'!T1030</f>
        <v>0</v>
      </c>
      <c r="U572" s="90">
        <f>U$468*U510*'RS Charges'!U1030</f>
        <v>0</v>
      </c>
      <c r="V572" s="90">
        <f>V$468*V510*'RS Charges'!V1030</f>
        <v>0</v>
      </c>
      <c r="W572" s="90">
        <f>W$468*W510*'RS Charges'!W1030</f>
        <v>0</v>
      </c>
      <c r="X572" s="90">
        <f>X$468*X510*'RS Charges'!X1030</f>
        <v>0</v>
      </c>
      <c r="Y572" s="90">
        <f>Y$468*Y510*'RS Charges'!Y1030</f>
        <v>0</v>
      </c>
      <c r="Z572" s="90">
        <f>Z$468*Z510*'RS Charges'!Z1030</f>
        <v>0</v>
      </c>
      <c r="AA572" s="90">
        <f>AA$468*AA510*'RS Charges'!AA1030</f>
        <v>0</v>
      </c>
      <c r="AB572" s="90">
        <f>AB$468*AB510*'RS Charges'!AB1030</f>
        <v>0</v>
      </c>
      <c r="AC572" s="91">
        <f>AC$468*AC510*'RS Charges'!AC1030</f>
        <v>0</v>
      </c>
      <c r="AE572" s="476">
        <f>AE$468*AE510*'RS Charges'!AE1030</f>
        <v>0</v>
      </c>
      <c r="AG572" s="476">
        <f>AG$468*AG510*'RS Charges'!AG1030</f>
        <v>0</v>
      </c>
      <c r="AI572" s="476">
        <f>AI$468*AI510*'RS Charges'!AI1030</f>
        <v>0</v>
      </c>
      <c r="AK572" s="202"/>
    </row>
    <row r="573" spans="4:37" ht="12.75" customHeight="1" outlineLevel="1">
      <c r="D573" s="106" t="str">
        <f t="shared" si="23"/>
        <v>[Rolling Stock - Units/Trains Line 41]</v>
      </c>
      <c r="E573" s="89"/>
      <c r="F573" s="107" t="str">
        <f t="shared" si="24"/>
        <v>£000</v>
      </c>
      <c r="G573" s="90">
        <f>G$468*G511*'RS Charges'!G1031</f>
        <v>0</v>
      </c>
      <c r="H573" s="90">
        <f>H$468*H511*'RS Charges'!H1031</f>
        <v>0</v>
      </c>
      <c r="I573" s="90">
        <f>I$468*I511*'RS Charges'!I1031</f>
        <v>0</v>
      </c>
      <c r="J573" s="90">
        <f>J$468*J511*'RS Charges'!J1031</f>
        <v>0</v>
      </c>
      <c r="K573" s="90">
        <f>K$468*K511*'RS Charges'!K1031</f>
        <v>0</v>
      </c>
      <c r="L573" s="90">
        <f>L$468*L511*'RS Charges'!L1031</f>
        <v>0</v>
      </c>
      <c r="M573" s="90">
        <f>M$468*M511*'RS Charges'!M1031</f>
        <v>0</v>
      </c>
      <c r="N573" s="90">
        <f>N$468*N511*'RS Charges'!N1031</f>
        <v>0</v>
      </c>
      <c r="O573" s="90">
        <f>O$468*O511*'RS Charges'!O1031</f>
        <v>0</v>
      </c>
      <c r="P573" s="90">
        <f>P$468*P511*'RS Charges'!P1031</f>
        <v>0</v>
      </c>
      <c r="Q573" s="90">
        <f>Q$468*Q511*'RS Charges'!Q1031</f>
        <v>0</v>
      </c>
      <c r="R573" s="90">
        <f>R$468*R511*'RS Charges'!R1031</f>
        <v>0</v>
      </c>
      <c r="S573" s="90">
        <f>S$468*S511*'RS Charges'!S1031</f>
        <v>0</v>
      </c>
      <c r="T573" s="90">
        <f>T$468*T511*'RS Charges'!T1031</f>
        <v>0</v>
      </c>
      <c r="U573" s="90">
        <f>U$468*U511*'RS Charges'!U1031</f>
        <v>0</v>
      </c>
      <c r="V573" s="90">
        <f>V$468*V511*'RS Charges'!V1031</f>
        <v>0</v>
      </c>
      <c r="W573" s="90">
        <f>W$468*W511*'RS Charges'!W1031</f>
        <v>0</v>
      </c>
      <c r="X573" s="90">
        <f>X$468*X511*'RS Charges'!X1031</f>
        <v>0</v>
      </c>
      <c r="Y573" s="90">
        <f>Y$468*Y511*'RS Charges'!Y1031</f>
        <v>0</v>
      </c>
      <c r="Z573" s="90">
        <f>Z$468*Z511*'RS Charges'!Z1031</f>
        <v>0</v>
      </c>
      <c r="AA573" s="90">
        <f>AA$468*AA511*'RS Charges'!AA1031</f>
        <v>0</v>
      </c>
      <c r="AB573" s="90">
        <f>AB$468*AB511*'RS Charges'!AB1031</f>
        <v>0</v>
      </c>
      <c r="AC573" s="91">
        <f>AC$468*AC511*'RS Charges'!AC1031</f>
        <v>0</v>
      </c>
      <c r="AE573" s="476">
        <f>AE$468*AE511*'RS Charges'!AE1031</f>
        <v>0</v>
      </c>
      <c r="AG573" s="476">
        <f>AG$468*AG511*'RS Charges'!AG1031</f>
        <v>0</v>
      </c>
      <c r="AI573" s="476">
        <f>AI$468*AI511*'RS Charges'!AI1031</f>
        <v>0</v>
      </c>
      <c r="AK573" s="202"/>
    </row>
    <row r="574" spans="4:37" ht="12.75" customHeight="1" outlineLevel="1">
      <c r="D574" s="106" t="str">
        <f t="shared" si="23"/>
        <v>[Rolling Stock - Units/Trains Line 42]</v>
      </c>
      <c r="E574" s="89"/>
      <c r="F574" s="107" t="str">
        <f t="shared" si="24"/>
        <v>£000</v>
      </c>
      <c r="G574" s="90">
        <f>G$468*G512*'RS Charges'!G1032</f>
        <v>0</v>
      </c>
      <c r="H574" s="90">
        <f>H$468*H512*'RS Charges'!H1032</f>
        <v>0</v>
      </c>
      <c r="I574" s="90">
        <f>I$468*I512*'RS Charges'!I1032</f>
        <v>0</v>
      </c>
      <c r="J574" s="90">
        <f>J$468*J512*'RS Charges'!J1032</f>
        <v>0</v>
      </c>
      <c r="K574" s="90">
        <f>K$468*K512*'RS Charges'!K1032</f>
        <v>0</v>
      </c>
      <c r="L574" s="90">
        <f>L$468*L512*'RS Charges'!L1032</f>
        <v>0</v>
      </c>
      <c r="M574" s="90">
        <f>M$468*M512*'RS Charges'!M1032</f>
        <v>0</v>
      </c>
      <c r="N574" s="90">
        <f>N$468*N512*'RS Charges'!N1032</f>
        <v>0</v>
      </c>
      <c r="O574" s="90">
        <f>O$468*O512*'RS Charges'!O1032</f>
        <v>0</v>
      </c>
      <c r="P574" s="90">
        <f>P$468*P512*'RS Charges'!P1032</f>
        <v>0</v>
      </c>
      <c r="Q574" s="90">
        <f>Q$468*Q512*'RS Charges'!Q1032</f>
        <v>0</v>
      </c>
      <c r="R574" s="90">
        <f>R$468*R512*'RS Charges'!R1032</f>
        <v>0</v>
      </c>
      <c r="S574" s="90">
        <f>S$468*S512*'RS Charges'!S1032</f>
        <v>0</v>
      </c>
      <c r="T574" s="90">
        <f>T$468*T512*'RS Charges'!T1032</f>
        <v>0</v>
      </c>
      <c r="U574" s="90">
        <f>U$468*U512*'RS Charges'!U1032</f>
        <v>0</v>
      </c>
      <c r="V574" s="90">
        <f>V$468*V512*'RS Charges'!V1032</f>
        <v>0</v>
      </c>
      <c r="W574" s="90">
        <f>W$468*W512*'RS Charges'!W1032</f>
        <v>0</v>
      </c>
      <c r="X574" s="90">
        <f>X$468*X512*'RS Charges'!X1032</f>
        <v>0</v>
      </c>
      <c r="Y574" s="90">
        <f>Y$468*Y512*'RS Charges'!Y1032</f>
        <v>0</v>
      </c>
      <c r="Z574" s="90">
        <f>Z$468*Z512*'RS Charges'!Z1032</f>
        <v>0</v>
      </c>
      <c r="AA574" s="90">
        <f>AA$468*AA512*'RS Charges'!AA1032</f>
        <v>0</v>
      </c>
      <c r="AB574" s="90">
        <f>AB$468*AB512*'RS Charges'!AB1032</f>
        <v>0</v>
      </c>
      <c r="AC574" s="91">
        <f>AC$468*AC512*'RS Charges'!AC1032</f>
        <v>0</v>
      </c>
      <c r="AE574" s="476">
        <f>AE$468*AE512*'RS Charges'!AE1032</f>
        <v>0</v>
      </c>
      <c r="AG574" s="476">
        <f>AG$468*AG512*'RS Charges'!AG1032</f>
        <v>0</v>
      </c>
      <c r="AI574" s="476">
        <f>AI$468*AI512*'RS Charges'!AI1032</f>
        <v>0</v>
      </c>
      <c r="AK574" s="202"/>
    </row>
    <row r="575" spans="4:37" ht="12.75" customHeight="1" outlineLevel="1">
      <c r="D575" s="106" t="str">
        <f t="shared" si="23"/>
        <v>[Rolling Stock - Units/Trains Line 43]</v>
      </c>
      <c r="E575" s="89"/>
      <c r="F575" s="107" t="str">
        <f t="shared" si="24"/>
        <v>£000</v>
      </c>
      <c r="G575" s="90">
        <f>G$468*G513*'RS Charges'!G1033</f>
        <v>0</v>
      </c>
      <c r="H575" s="90">
        <f>H$468*H513*'RS Charges'!H1033</f>
        <v>0</v>
      </c>
      <c r="I575" s="90">
        <f>I$468*I513*'RS Charges'!I1033</f>
        <v>0</v>
      </c>
      <c r="J575" s="90">
        <f>J$468*J513*'RS Charges'!J1033</f>
        <v>0</v>
      </c>
      <c r="K575" s="90">
        <f>K$468*K513*'RS Charges'!K1033</f>
        <v>0</v>
      </c>
      <c r="L575" s="90">
        <f>L$468*L513*'RS Charges'!L1033</f>
        <v>0</v>
      </c>
      <c r="M575" s="90">
        <f>M$468*M513*'RS Charges'!M1033</f>
        <v>0</v>
      </c>
      <c r="N575" s="90">
        <f>N$468*N513*'RS Charges'!N1033</f>
        <v>0</v>
      </c>
      <c r="O575" s="90">
        <f>O$468*O513*'RS Charges'!O1033</f>
        <v>0</v>
      </c>
      <c r="P575" s="90">
        <f>P$468*P513*'RS Charges'!P1033</f>
        <v>0</v>
      </c>
      <c r="Q575" s="90">
        <f>Q$468*Q513*'RS Charges'!Q1033</f>
        <v>0</v>
      </c>
      <c r="R575" s="90">
        <f>R$468*R513*'RS Charges'!R1033</f>
        <v>0</v>
      </c>
      <c r="S575" s="90">
        <f>S$468*S513*'RS Charges'!S1033</f>
        <v>0</v>
      </c>
      <c r="T575" s="90">
        <f>T$468*T513*'RS Charges'!T1033</f>
        <v>0</v>
      </c>
      <c r="U575" s="90">
        <f>U$468*U513*'RS Charges'!U1033</f>
        <v>0</v>
      </c>
      <c r="V575" s="90">
        <f>V$468*V513*'RS Charges'!V1033</f>
        <v>0</v>
      </c>
      <c r="W575" s="90">
        <f>W$468*W513*'RS Charges'!W1033</f>
        <v>0</v>
      </c>
      <c r="X575" s="90">
        <f>X$468*X513*'RS Charges'!X1033</f>
        <v>0</v>
      </c>
      <c r="Y575" s="90">
        <f>Y$468*Y513*'RS Charges'!Y1033</f>
        <v>0</v>
      </c>
      <c r="Z575" s="90">
        <f>Z$468*Z513*'RS Charges'!Z1033</f>
        <v>0</v>
      </c>
      <c r="AA575" s="90">
        <f>AA$468*AA513*'RS Charges'!AA1033</f>
        <v>0</v>
      </c>
      <c r="AB575" s="90">
        <f>AB$468*AB513*'RS Charges'!AB1033</f>
        <v>0</v>
      </c>
      <c r="AC575" s="91">
        <f>AC$468*AC513*'RS Charges'!AC1033</f>
        <v>0</v>
      </c>
      <c r="AE575" s="476">
        <f>AE$468*AE513*'RS Charges'!AE1033</f>
        <v>0</v>
      </c>
      <c r="AG575" s="476">
        <f>AG$468*AG513*'RS Charges'!AG1033</f>
        <v>0</v>
      </c>
      <c r="AI575" s="476">
        <f>AI$468*AI513*'RS Charges'!AI1033</f>
        <v>0</v>
      </c>
      <c r="AK575" s="202"/>
    </row>
    <row r="576" spans="4:37" ht="12.75" customHeight="1" outlineLevel="1">
      <c r="D576" s="106" t="str">
        <f t="shared" si="23"/>
        <v>[Rolling Stock - Units/Trains Line 44]</v>
      </c>
      <c r="E576" s="89"/>
      <c r="F576" s="107" t="str">
        <f t="shared" si="24"/>
        <v>£000</v>
      </c>
      <c r="G576" s="90">
        <f>G$468*G514*'RS Charges'!G1034</f>
        <v>0</v>
      </c>
      <c r="H576" s="90">
        <f>H$468*H514*'RS Charges'!H1034</f>
        <v>0</v>
      </c>
      <c r="I576" s="90">
        <f>I$468*I514*'RS Charges'!I1034</f>
        <v>0</v>
      </c>
      <c r="J576" s="90">
        <f>J$468*J514*'RS Charges'!J1034</f>
        <v>0</v>
      </c>
      <c r="K576" s="90">
        <f>K$468*K514*'RS Charges'!K1034</f>
        <v>0</v>
      </c>
      <c r="L576" s="90">
        <f>L$468*L514*'RS Charges'!L1034</f>
        <v>0</v>
      </c>
      <c r="M576" s="90">
        <f>M$468*M514*'RS Charges'!M1034</f>
        <v>0</v>
      </c>
      <c r="N576" s="90">
        <f>N$468*N514*'RS Charges'!N1034</f>
        <v>0</v>
      </c>
      <c r="O576" s="90">
        <f>O$468*O514*'RS Charges'!O1034</f>
        <v>0</v>
      </c>
      <c r="P576" s="90">
        <f>P$468*P514*'RS Charges'!P1034</f>
        <v>0</v>
      </c>
      <c r="Q576" s="90">
        <f>Q$468*Q514*'RS Charges'!Q1034</f>
        <v>0</v>
      </c>
      <c r="R576" s="90">
        <f>R$468*R514*'RS Charges'!R1034</f>
        <v>0</v>
      </c>
      <c r="S576" s="90">
        <f>S$468*S514*'RS Charges'!S1034</f>
        <v>0</v>
      </c>
      <c r="T576" s="90">
        <f>T$468*T514*'RS Charges'!T1034</f>
        <v>0</v>
      </c>
      <c r="U576" s="90">
        <f>U$468*U514*'RS Charges'!U1034</f>
        <v>0</v>
      </c>
      <c r="V576" s="90">
        <f>V$468*V514*'RS Charges'!V1034</f>
        <v>0</v>
      </c>
      <c r="W576" s="90">
        <f>W$468*W514*'RS Charges'!W1034</f>
        <v>0</v>
      </c>
      <c r="X576" s="90">
        <f>X$468*X514*'RS Charges'!X1034</f>
        <v>0</v>
      </c>
      <c r="Y576" s="90">
        <f>Y$468*Y514*'RS Charges'!Y1034</f>
        <v>0</v>
      </c>
      <c r="Z576" s="90">
        <f>Z$468*Z514*'RS Charges'!Z1034</f>
        <v>0</v>
      </c>
      <c r="AA576" s="90">
        <f>AA$468*AA514*'RS Charges'!AA1034</f>
        <v>0</v>
      </c>
      <c r="AB576" s="90">
        <f>AB$468*AB514*'RS Charges'!AB1034</f>
        <v>0</v>
      </c>
      <c r="AC576" s="91">
        <f>AC$468*AC514*'RS Charges'!AC1034</f>
        <v>0</v>
      </c>
      <c r="AE576" s="476">
        <f>AE$468*AE514*'RS Charges'!AE1034</f>
        <v>0</v>
      </c>
      <c r="AG576" s="476">
        <f>AG$468*AG514*'RS Charges'!AG1034</f>
        <v>0</v>
      </c>
      <c r="AI576" s="476">
        <f>AI$468*AI514*'RS Charges'!AI1034</f>
        <v>0</v>
      </c>
      <c r="AK576" s="202"/>
    </row>
    <row r="577" spans="4:37" ht="12.75" customHeight="1" outlineLevel="1">
      <c r="D577" s="106" t="str">
        <f t="shared" si="23"/>
        <v>[Rolling Stock - Units/Trains Line 45]</v>
      </c>
      <c r="E577" s="89"/>
      <c r="F577" s="107" t="str">
        <f t="shared" si="24"/>
        <v>£000</v>
      </c>
      <c r="G577" s="90">
        <f>G$468*G515*'RS Charges'!G1035</f>
        <v>0</v>
      </c>
      <c r="H577" s="90">
        <f>H$468*H515*'RS Charges'!H1035</f>
        <v>0</v>
      </c>
      <c r="I577" s="90">
        <f>I$468*I515*'RS Charges'!I1035</f>
        <v>0</v>
      </c>
      <c r="J577" s="90">
        <f>J$468*J515*'RS Charges'!J1035</f>
        <v>0</v>
      </c>
      <c r="K577" s="90">
        <f>K$468*K515*'RS Charges'!K1035</f>
        <v>0</v>
      </c>
      <c r="L577" s="90">
        <f>L$468*L515*'RS Charges'!L1035</f>
        <v>0</v>
      </c>
      <c r="M577" s="90">
        <f>M$468*M515*'RS Charges'!M1035</f>
        <v>0</v>
      </c>
      <c r="N577" s="90">
        <f>N$468*N515*'RS Charges'!N1035</f>
        <v>0</v>
      </c>
      <c r="O577" s="90">
        <f>O$468*O515*'RS Charges'!O1035</f>
        <v>0</v>
      </c>
      <c r="P577" s="90">
        <f>P$468*P515*'RS Charges'!P1035</f>
        <v>0</v>
      </c>
      <c r="Q577" s="90">
        <f>Q$468*Q515*'RS Charges'!Q1035</f>
        <v>0</v>
      </c>
      <c r="R577" s="90">
        <f>R$468*R515*'RS Charges'!R1035</f>
        <v>0</v>
      </c>
      <c r="S577" s="90">
        <f>S$468*S515*'RS Charges'!S1035</f>
        <v>0</v>
      </c>
      <c r="T577" s="90">
        <f>T$468*T515*'RS Charges'!T1035</f>
        <v>0</v>
      </c>
      <c r="U577" s="90">
        <f>U$468*U515*'RS Charges'!U1035</f>
        <v>0</v>
      </c>
      <c r="V577" s="90">
        <f>V$468*V515*'RS Charges'!V1035</f>
        <v>0</v>
      </c>
      <c r="W577" s="90">
        <f>W$468*W515*'RS Charges'!W1035</f>
        <v>0</v>
      </c>
      <c r="X577" s="90">
        <f>X$468*X515*'RS Charges'!X1035</f>
        <v>0</v>
      </c>
      <c r="Y577" s="90">
        <f>Y$468*Y515*'RS Charges'!Y1035</f>
        <v>0</v>
      </c>
      <c r="Z577" s="90">
        <f>Z$468*Z515*'RS Charges'!Z1035</f>
        <v>0</v>
      </c>
      <c r="AA577" s="90">
        <f>AA$468*AA515*'RS Charges'!AA1035</f>
        <v>0</v>
      </c>
      <c r="AB577" s="90">
        <f>AB$468*AB515*'RS Charges'!AB1035</f>
        <v>0</v>
      </c>
      <c r="AC577" s="91">
        <f>AC$468*AC515*'RS Charges'!AC1035</f>
        <v>0</v>
      </c>
      <c r="AE577" s="476">
        <f>AE$468*AE515*'RS Charges'!AE1035</f>
        <v>0</v>
      </c>
      <c r="AG577" s="476">
        <f>AG$468*AG515*'RS Charges'!AG1035</f>
        <v>0</v>
      </c>
      <c r="AI577" s="476">
        <f>AI$468*AI515*'RS Charges'!AI1035</f>
        <v>0</v>
      </c>
      <c r="AK577" s="202"/>
    </row>
    <row r="578" spans="4:37" ht="12.75" customHeight="1" outlineLevel="1">
      <c r="D578" s="106" t="str">
        <f t="shared" si="23"/>
        <v>[Rolling Stock - Units/Trains Line 46]</v>
      </c>
      <c r="E578" s="89"/>
      <c r="F578" s="107" t="str">
        <f t="shared" si="24"/>
        <v>£000</v>
      </c>
      <c r="G578" s="90">
        <f>G$468*G516*'RS Charges'!G1036</f>
        <v>0</v>
      </c>
      <c r="H578" s="90">
        <f>H$468*H516*'RS Charges'!H1036</f>
        <v>0</v>
      </c>
      <c r="I578" s="90">
        <f>I$468*I516*'RS Charges'!I1036</f>
        <v>0</v>
      </c>
      <c r="J578" s="90">
        <f>J$468*J516*'RS Charges'!J1036</f>
        <v>0</v>
      </c>
      <c r="K578" s="90">
        <f>K$468*K516*'RS Charges'!K1036</f>
        <v>0</v>
      </c>
      <c r="L578" s="90">
        <f>L$468*L516*'RS Charges'!L1036</f>
        <v>0</v>
      </c>
      <c r="M578" s="90">
        <f>M$468*M516*'RS Charges'!M1036</f>
        <v>0</v>
      </c>
      <c r="N578" s="90">
        <f>N$468*N516*'RS Charges'!N1036</f>
        <v>0</v>
      </c>
      <c r="O578" s="90">
        <f>O$468*O516*'RS Charges'!O1036</f>
        <v>0</v>
      </c>
      <c r="P578" s="90">
        <f>P$468*P516*'RS Charges'!P1036</f>
        <v>0</v>
      </c>
      <c r="Q578" s="90">
        <f>Q$468*Q516*'RS Charges'!Q1036</f>
        <v>0</v>
      </c>
      <c r="R578" s="90">
        <f>R$468*R516*'RS Charges'!R1036</f>
        <v>0</v>
      </c>
      <c r="S578" s="90">
        <f>S$468*S516*'RS Charges'!S1036</f>
        <v>0</v>
      </c>
      <c r="T578" s="90">
        <f>T$468*T516*'RS Charges'!T1036</f>
        <v>0</v>
      </c>
      <c r="U578" s="90">
        <f>U$468*U516*'RS Charges'!U1036</f>
        <v>0</v>
      </c>
      <c r="V578" s="90">
        <f>V$468*V516*'RS Charges'!V1036</f>
        <v>0</v>
      </c>
      <c r="W578" s="90">
        <f>W$468*W516*'RS Charges'!W1036</f>
        <v>0</v>
      </c>
      <c r="X578" s="90">
        <f>X$468*X516*'RS Charges'!X1036</f>
        <v>0</v>
      </c>
      <c r="Y578" s="90">
        <f>Y$468*Y516*'RS Charges'!Y1036</f>
        <v>0</v>
      </c>
      <c r="Z578" s="90">
        <f>Z$468*Z516*'RS Charges'!Z1036</f>
        <v>0</v>
      </c>
      <c r="AA578" s="90">
        <f>AA$468*AA516*'RS Charges'!AA1036</f>
        <v>0</v>
      </c>
      <c r="AB578" s="90">
        <f>AB$468*AB516*'RS Charges'!AB1036</f>
        <v>0</v>
      </c>
      <c r="AC578" s="91">
        <f>AC$468*AC516*'RS Charges'!AC1036</f>
        <v>0</v>
      </c>
      <c r="AE578" s="476">
        <f>AE$468*AE516*'RS Charges'!AE1036</f>
        <v>0</v>
      </c>
      <c r="AG578" s="476">
        <f>AG$468*AG516*'RS Charges'!AG1036</f>
        <v>0</v>
      </c>
      <c r="AI578" s="476">
        <f>AI$468*AI516*'RS Charges'!AI1036</f>
        <v>0</v>
      </c>
      <c r="AK578" s="202"/>
    </row>
    <row r="579" spans="4:37" ht="12.75" customHeight="1" outlineLevel="1">
      <c r="D579" s="106" t="str">
        <f t="shared" si="23"/>
        <v>[Rolling Stock - Units/Trains Line 47]</v>
      </c>
      <c r="E579" s="89"/>
      <c r="F579" s="107" t="str">
        <f t="shared" si="24"/>
        <v>£000</v>
      </c>
      <c r="G579" s="90">
        <f>G$468*G517*'RS Charges'!G1037</f>
        <v>0</v>
      </c>
      <c r="H579" s="90">
        <f>H$468*H517*'RS Charges'!H1037</f>
        <v>0</v>
      </c>
      <c r="I579" s="90">
        <f>I$468*I517*'RS Charges'!I1037</f>
        <v>0</v>
      </c>
      <c r="J579" s="90">
        <f>J$468*J517*'RS Charges'!J1037</f>
        <v>0</v>
      </c>
      <c r="K579" s="90">
        <f>K$468*K517*'RS Charges'!K1037</f>
        <v>0</v>
      </c>
      <c r="L579" s="90">
        <f>L$468*L517*'RS Charges'!L1037</f>
        <v>0</v>
      </c>
      <c r="M579" s="90">
        <f>M$468*M517*'RS Charges'!M1037</f>
        <v>0</v>
      </c>
      <c r="N579" s="90">
        <f>N$468*N517*'RS Charges'!N1037</f>
        <v>0</v>
      </c>
      <c r="O579" s="90">
        <f>O$468*O517*'RS Charges'!O1037</f>
        <v>0</v>
      </c>
      <c r="P579" s="90">
        <f>P$468*P517*'RS Charges'!P1037</f>
        <v>0</v>
      </c>
      <c r="Q579" s="90">
        <f>Q$468*Q517*'RS Charges'!Q1037</f>
        <v>0</v>
      </c>
      <c r="R579" s="90">
        <f>R$468*R517*'RS Charges'!R1037</f>
        <v>0</v>
      </c>
      <c r="S579" s="90">
        <f>S$468*S517*'RS Charges'!S1037</f>
        <v>0</v>
      </c>
      <c r="T579" s="90">
        <f>T$468*T517*'RS Charges'!T1037</f>
        <v>0</v>
      </c>
      <c r="U579" s="90">
        <f>U$468*U517*'RS Charges'!U1037</f>
        <v>0</v>
      </c>
      <c r="V579" s="90">
        <f>V$468*V517*'RS Charges'!V1037</f>
        <v>0</v>
      </c>
      <c r="W579" s="90">
        <f>W$468*W517*'RS Charges'!W1037</f>
        <v>0</v>
      </c>
      <c r="X579" s="90">
        <f>X$468*X517*'RS Charges'!X1037</f>
        <v>0</v>
      </c>
      <c r="Y579" s="90">
        <f>Y$468*Y517*'RS Charges'!Y1037</f>
        <v>0</v>
      </c>
      <c r="Z579" s="90">
        <f>Z$468*Z517*'RS Charges'!Z1037</f>
        <v>0</v>
      </c>
      <c r="AA579" s="90">
        <f>AA$468*AA517*'RS Charges'!AA1037</f>
        <v>0</v>
      </c>
      <c r="AB579" s="90">
        <f>AB$468*AB517*'RS Charges'!AB1037</f>
        <v>0</v>
      </c>
      <c r="AC579" s="91">
        <f>AC$468*AC517*'RS Charges'!AC1037</f>
        <v>0</v>
      </c>
      <c r="AE579" s="476">
        <f>AE$468*AE517*'RS Charges'!AE1037</f>
        <v>0</v>
      </c>
      <c r="AG579" s="476">
        <f>AG$468*AG517*'RS Charges'!AG1037</f>
        <v>0</v>
      </c>
      <c r="AI579" s="476">
        <f>AI$468*AI517*'RS Charges'!AI1037</f>
        <v>0</v>
      </c>
      <c r="AK579" s="202"/>
    </row>
    <row r="580" spans="4:37" ht="12.75" customHeight="1" outlineLevel="1">
      <c r="D580" s="106" t="str">
        <f t="shared" si="23"/>
        <v>[Rolling Stock - Units/Trains Line 48]</v>
      </c>
      <c r="E580" s="89"/>
      <c r="F580" s="107" t="str">
        <f t="shared" si="24"/>
        <v>£000</v>
      </c>
      <c r="G580" s="90">
        <f>G$468*G518*'RS Charges'!G1038</f>
        <v>0</v>
      </c>
      <c r="H580" s="90">
        <f>H$468*H518*'RS Charges'!H1038</f>
        <v>0</v>
      </c>
      <c r="I580" s="90">
        <f>I$468*I518*'RS Charges'!I1038</f>
        <v>0</v>
      </c>
      <c r="J580" s="90">
        <f>J$468*J518*'RS Charges'!J1038</f>
        <v>0</v>
      </c>
      <c r="K580" s="90">
        <f>K$468*K518*'RS Charges'!K1038</f>
        <v>0</v>
      </c>
      <c r="L580" s="90">
        <f>L$468*L518*'RS Charges'!L1038</f>
        <v>0</v>
      </c>
      <c r="M580" s="90">
        <f>M$468*M518*'RS Charges'!M1038</f>
        <v>0</v>
      </c>
      <c r="N580" s="90">
        <f>N$468*N518*'RS Charges'!N1038</f>
        <v>0</v>
      </c>
      <c r="O580" s="90">
        <f>O$468*O518*'RS Charges'!O1038</f>
        <v>0</v>
      </c>
      <c r="P580" s="90">
        <f>P$468*P518*'RS Charges'!P1038</f>
        <v>0</v>
      </c>
      <c r="Q580" s="90">
        <f>Q$468*Q518*'RS Charges'!Q1038</f>
        <v>0</v>
      </c>
      <c r="R580" s="90">
        <f>R$468*R518*'RS Charges'!R1038</f>
        <v>0</v>
      </c>
      <c r="S580" s="90">
        <f>S$468*S518*'RS Charges'!S1038</f>
        <v>0</v>
      </c>
      <c r="T580" s="90">
        <f>T$468*T518*'RS Charges'!T1038</f>
        <v>0</v>
      </c>
      <c r="U580" s="90">
        <f>U$468*U518*'RS Charges'!U1038</f>
        <v>0</v>
      </c>
      <c r="V580" s="90">
        <f>V$468*V518*'RS Charges'!V1038</f>
        <v>0</v>
      </c>
      <c r="W580" s="90">
        <f>W$468*W518*'RS Charges'!W1038</f>
        <v>0</v>
      </c>
      <c r="X580" s="90">
        <f>X$468*X518*'RS Charges'!X1038</f>
        <v>0</v>
      </c>
      <c r="Y580" s="90">
        <f>Y$468*Y518*'RS Charges'!Y1038</f>
        <v>0</v>
      </c>
      <c r="Z580" s="90">
        <f>Z$468*Z518*'RS Charges'!Z1038</f>
        <v>0</v>
      </c>
      <c r="AA580" s="90">
        <f>AA$468*AA518*'RS Charges'!AA1038</f>
        <v>0</v>
      </c>
      <c r="AB580" s="90">
        <f>AB$468*AB518*'RS Charges'!AB1038</f>
        <v>0</v>
      </c>
      <c r="AC580" s="91">
        <f>AC$468*AC518*'RS Charges'!AC1038</f>
        <v>0</v>
      </c>
      <c r="AE580" s="476">
        <f>AE$468*AE518*'RS Charges'!AE1038</f>
        <v>0</v>
      </c>
      <c r="AG580" s="476">
        <f>AG$468*AG518*'RS Charges'!AG1038</f>
        <v>0</v>
      </c>
      <c r="AI580" s="476">
        <f>AI$468*AI518*'RS Charges'!AI1038</f>
        <v>0</v>
      </c>
      <c r="AK580" s="202"/>
    </row>
    <row r="581" spans="4:37" ht="12.75" customHeight="1" outlineLevel="1">
      <c r="D581" s="106" t="str">
        <f t="shared" si="23"/>
        <v>[Rolling Stock - Units/Trains Line 49]</v>
      </c>
      <c r="E581" s="89"/>
      <c r="F581" s="107" t="str">
        <f t="shared" si="24"/>
        <v>£000</v>
      </c>
      <c r="G581" s="90">
        <f>G$468*G519*'RS Charges'!G1039</f>
        <v>0</v>
      </c>
      <c r="H581" s="90">
        <f>H$468*H519*'RS Charges'!H1039</f>
        <v>0</v>
      </c>
      <c r="I581" s="90">
        <f>I$468*I519*'RS Charges'!I1039</f>
        <v>0</v>
      </c>
      <c r="J581" s="90">
        <f>J$468*J519*'RS Charges'!J1039</f>
        <v>0</v>
      </c>
      <c r="K581" s="90">
        <f>K$468*K519*'RS Charges'!K1039</f>
        <v>0</v>
      </c>
      <c r="L581" s="90">
        <f>L$468*L519*'RS Charges'!L1039</f>
        <v>0</v>
      </c>
      <c r="M581" s="90">
        <f>M$468*M519*'RS Charges'!M1039</f>
        <v>0</v>
      </c>
      <c r="N581" s="90">
        <f>N$468*N519*'RS Charges'!N1039</f>
        <v>0</v>
      </c>
      <c r="O581" s="90">
        <f>O$468*O519*'RS Charges'!O1039</f>
        <v>0</v>
      </c>
      <c r="P581" s="90">
        <f>P$468*P519*'RS Charges'!P1039</f>
        <v>0</v>
      </c>
      <c r="Q581" s="90">
        <f>Q$468*Q519*'RS Charges'!Q1039</f>
        <v>0</v>
      </c>
      <c r="R581" s="90">
        <f>R$468*R519*'RS Charges'!R1039</f>
        <v>0</v>
      </c>
      <c r="S581" s="90">
        <f>S$468*S519*'RS Charges'!S1039</f>
        <v>0</v>
      </c>
      <c r="T581" s="90">
        <f>T$468*T519*'RS Charges'!T1039</f>
        <v>0</v>
      </c>
      <c r="U581" s="90">
        <f>U$468*U519*'RS Charges'!U1039</f>
        <v>0</v>
      </c>
      <c r="V581" s="90">
        <f>V$468*V519*'RS Charges'!V1039</f>
        <v>0</v>
      </c>
      <c r="W581" s="90">
        <f>W$468*W519*'RS Charges'!W1039</f>
        <v>0</v>
      </c>
      <c r="X581" s="90">
        <f>X$468*X519*'RS Charges'!X1039</f>
        <v>0</v>
      </c>
      <c r="Y581" s="90">
        <f>Y$468*Y519*'RS Charges'!Y1039</f>
        <v>0</v>
      </c>
      <c r="Z581" s="90">
        <f>Z$468*Z519*'RS Charges'!Z1039</f>
        <v>0</v>
      </c>
      <c r="AA581" s="90">
        <f>AA$468*AA519*'RS Charges'!AA1039</f>
        <v>0</v>
      </c>
      <c r="AB581" s="90">
        <f>AB$468*AB519*'RS Charges'!AB1039</f>
        <v>0</v>
      </c>
      <c r="AC581" s="91">
        <f>AC$468*AC519*'RS Charges'!AC1039</f>
        <v>0</v>
      </c>
      <c r="AE581" s="476">
        <f>AE$468*AE519*'RS Charges'!AE1039</f>
        <v>0</v>
      </c>
      <c r="AG581" s="476">
        <f>AG$468*AG519*'RS Charges'!AG1039</f>
        <v>0</v>
      </c>
      <c r="AI581" s="476">
        <f>AI$468*AI519*'RS Charges'!AI1039</f>
        <v>0</v>
      </c>
      <c r="AK581" s="202"/>
    </row>
    <row r="582" spans="4:37" ht="12.75" customHeight="1" outlineLevel="1">
      <c r="D582" s="106" t="str">
        <f t="shared" si="23"/>
        <v>[Rolling Stock - Units/Trains Line 50]</v>
      </c>
      <c r="E582" s="89"/>
      <c r="F582" s="107" t="str">
        <f t="shared" si="24"/>
        <v>£000</v>
      </c>
      <c r="G582" s="90">
        <f>G$468*G520*'RS Charges'!G1040</f>
        <v>0</v>
      </c>
      <c r="H582" s="90">
        <f>H$468*H520*'RS Charges'!H1040</f>
        <v>0</v>
      </c>
      <c r="I582" s="90">
        <f>I$468*I520*'RS Charges'!I1040</f>
        <v>0</v>
      </c>
      <c r="J582" s="90">
        <f>J$468*J520*'RS Charges'!J1040</f>
        <v>0</v>
      </c>
      <c r="K582" s="90">
        <f>K$468*K520*'RS Charges'!K1040</f>
        <v>0</v>
      </c>
      <c r="L582" s="90">
        <f>L$468*L520*'RS Charges'!L1040</f>
        <v>0</v>
      </c>
      <c r="M582" s="90">
        <f>M$468*M520*'RS Charges'!M1040</f>
        <v>0</v>
      </c>
      <c r="N582" s="90">
        <f>N$468*N520*'RS Charges'!N1040</f>
        <v>0</v>
      </c>
      <c r="O582" s="90">
        <f>O$468*O520*'RS Charges'!O1040</f>
        <v>0</v>
      </c>
      <c r="P582" s="90">
        <f>P$468*P520*'RS Charges'!P1040</f>
        <v>0</v>
      </c>
      <c r="Q582" s="90">
        <f>Q$468*Q520*'RS Charges'!Q1040</f>
        <v>0</v>
      </c>
      <c r="R582" s="90">
        <f>R$468*R520*'RS Charges'!R1040</f>
        <v>0</v>
      </c>
      <c r="S582" s="90">
        <f>S$468*S520*'RS Charges'!S1040</f>
        <v>0</v>
      </c>
      <c r="T582" s="90">
        <f>T$468*T520*'RS Charges'!T1040</f>
        <v>0</v>
      </c>
      <c r="U582" s="90">
        <f>U$468*U520*'RS Charges'!U1040</f>
        <v>0</v>
      </c>
      <c r="V582" s="90">
        <f>V$468*V520*'RS Charges'!V1040</f>
        <v>0</v>
      </c>
      <c r="W582" s="90">
        <f>W$468*W520*'RS Charges'!W1040</f>
        <v>0</v>
      </c>
      <c r="X582" s="90">
        <f>X$468*X520*'RS Charges'!X1040</f>
        <v>0</v>
      </c>
      <c r="Y582" s="90">
        <f>Y$468*Y520*'RS Charges'!Y1040</f>
        <v>0</v>
      </c>
      <c r="Z582" s="90">
        <f>Z$468*Z520*'RS Charges'!Z1040</f>
        <v>0</v>
      </c>
      <c r="AA582" s="90">
        <f>AA$468*AA520*'RS Charges'!AA1040</f>
        <v>0</v>
      </c>
      <c r="AB582" s="90">
        <f>AB$468*AB520*'RS Charges'!AB1040</f>
        <v>0</v>
      </c>
      <c r="AC582" s="91">
        <f>AC$468*AC520*'RS Charges'!AC1040</f>
        <v>0</v>
      </c>
      <c r="AE582" s="476">
        <f>AE$468*AE520*'RS Charges'!AE1040</f>
        <v>0</v>
      </c>
      <c r="AG582" s="476">
        <f>AG$468*AG520*'RS Charges'!AG1040</f>
        <v>0</v>
      </c>
      <c r="AI582" s="476">
        <f>AI$468*AI520*'RS Charges'!AI1040</f>
        <v>0</v>
      </c>
      <c r="AK582" s="202"/>
    </row>
    <row r="583" spans="4:37" ht="12.75" customHeight="1" outlineLevel="1">
      <c r="D583" s="106" t="str">
        <f t="shared" si="23"/>
        <v>[Rolling Stock - Units/Trains Line 51]</v>
      </c>
      <c r="E583" s="89"/>
      <c r="F583" s="107" t="str">
        <f t="shared" si="24"/>
        <v>£000</v>
      </c>
      <c r="G583" s="90">
        <f>G$468*G521*'RS Charges'!G1041</f>
        <v>0</v>
      </c>
      <c r="H583" s="90">
        <f>H$468*H521*'RS Charges'!H1041</f>
        <v>0</v>
      </c>
      <c r="I583" s="90">
        <f>I$468*I521*'RS Charges'!I1041</f>
        <v>0</v>
      </c>
      <c r="J583" s="90">
        <f>J$468*J521*'RS Charges'!J1041</f>
        <v>0</v>
      </c>
      <c r="K583" s="90">
        <f>K$468*K521*'RS Charges'!K1041</f>
        <v>0</v>
      </c>
      <c r="L583" s="90">
        <f>L$468*L521*'RS Charges'!L1041</f>
        <v>0</v>
      </c>
      <c r="M583" s="90">
        <f>M$468*M521*'RS Charges'!M1041</f>
        <v>0</v>
      </c>
      <c r="N583" s="90">
        <f>N$468*N521*'RS Charges'!N1041</f>
        <v>0</v>
      </c>
      <c r="O583" s="90">
        <f>O$468*O521*'RS Charges'!O1041</f>
        <v>0</v>
      </c>
      <c r="P583" s="90">
        <f>P$468*P521*'RS Charges'!P1041</f>
        <v>0</v>
      </c>
      <c r="Q583" s="90">
        <f>Q$468*Q521*'RS Charges'!Q1041</f>
        <v>0</v>
      </c>
      <c r="R583" s="90">
        <f>R$468*R521*'RS Charges'!R1041</f>
        <v>0</v>
      </c>
      <c r="S583" s="90">
        <f>S$468*S521*'RS Charges'!S1041</f>
        <v>0</v>
      </c>
      <c r="T583" s="90">
        <f>T$468*T521*'RS Charges'!T1041</f>
        <v>0</v>
      </c>
      <c r="U583" s="90">
        <f>U$468*U521*'RS Charges'!U1041</f>
        <v>0</v>
      </c>
      <c r="V583" s="90">
        <f>V$468*V521*'RS Charges'!V1041</f>
        <v>0</v>
      </c>
      <c r="W583" s="90">
        <f>W$468*W521*'RS Charges'!W1041</f>
        <v>0</v>
      </c>
      <c r="X583" s="90">
        <f>X$468*X521*'RS Charges'!X1041</f>
        <v>0</v>
      </c>
      <c r="Y583" s="90">
        <f>Y$468*Y521*'RS Charges'!Y1041</f>
        <v>0</v>
      </c>
      <c r="Z583" s="90">
        <f>Z$468*Z521*'RS Charges'!Z1041</f>
        <v>0</v>
      </c>
      <c r="AA583" s="90">
        <f>AA$468*AA521*'RS Charges'!AA1041</f>
        <v>0</v>
      </c>
      <c r="AB583" s="90">
        <f>AB$468*AB521*'RS Charges'!AB1041</f>
        <v>0</v>
      </c>
      <c r="AC583" s="91">
        <f>AC$468*AC521*'RS Charges'!AC1041</f>
        <v>0</v>
      </c>
      <c r="AE583" s="476">
        <f>AE$468*AE521*'RS Charges'!AE1041</f>
        <v>0</v>
      </c>
      <c r="AG583" s="476">
        <f>AG$468*AG521*'RS Charges'!AG1041</f>
        <v>0</v>
      </c>
      <c r="AI583" s="476">
        <f>AI$468*AI521*'RS Charges'!AI1041</f>
        <v>0</v>
      </c>
      <c r="AK583" s="202"/>
    </row>
    <row r="584" spans="4:37" ht="12.75" customHeight="1" outlineLevel="1">
      <c r="D584" s="106" t="str">
        <f t="shared" si="23"/>
        <v>[Rolling Stock - Units/Trains Line 52]</v>
      </c>
      <c r="E584" s="89"/>
      <c r="F584" s="107" t="str">
        <f t="shared" si="24"/>
        <v>£000</v>
      </c>
      <c r="G584" s="90">
        <f>G$468*G522*'RS Charges'!G1042</f>
        <v>0</v>
      </c>
      <c r="H584" s="90">
        <f>H$468*H522*'RS Charges'!H1042</f>
        <v>0</v>
      </c>
      <c r="I584" s="90">
        <f>I$468*I522*'RS Charges'!I1042</f>
        <v>0</v>
      </c>
      <c r="J584" s="90">
        <f>J$468*J522*'RS Charges'!J1042</f>
        <v>0</v>
      </c>
      <c r="K584" s="90">
        <f>K$468*K522*'RS Charges'!K1042</f>
        <v>0</v>
      </c>
      <c r="L584" s="90">
        <f>L$468*L522*'RS Charges'!L1042</f>
        <v>0</v>
      </c>
      <c r="M584" s="90">
        <f>M$468*M522*'RS Charges'!M1042</f>
        <v>0</v>
      </c>
      <c r="N584" s="90">
        <f>N$468*N522*'RS Charges'!N1042</f>
        <v>0</v>
      </c>
      <c r="O584" s="90">
        <f>O$468*O522*'RS Charges'!O1042</f>
        <v>0</v>
      </c>
      <c r="P584" s="90">
        <f>P$468*P522*'RS Charges'!P1042</f>
        <v>0</v>
      </c>
      <c r="Q584" s="90">
        <f>Q$468*Q522*'RS Charges'!Q1042</f>
        <v>0</v>
      </c>
      <c r="R584" s="90">
        <f>R$468*R522*'RS Charges'!R1042</f>
        <v>0</v>
      </c>
      <c r="S584" s="90">
        <f>S$468*S522*'RS Charges'!S1042</f>
        <v>0</v>
      </c>
      <c r="T584" s="90">
        <f>T$468*T522*'RS Charges'!T1042</f>
        <v>0</v>
      </c>
      <c r="U584" s="90">
        <f>U$468*U522*'RS Charges'!U1042</f>
        <v>0</v>
      </c>
      <c r="V584" s="90">
        <f>V$468*V522*'RS Charges'!V1042</f>
        <v>0</v>
      </c>
      <c r="W584" s="90">
        <f>W$468*W522*'RS Charges'!W1042</f>
        <v>0</v>
      </c>
      <c r="X584" s="90">
        <f>X$468*X522*'RS Charges'!X1042</f>
        <v>0</v>
      </c>
      <c r="Y584" s="90">
        <f>Y$468*Y522*'RS Charges'!Y1042</f>
        <v>0</v>
      </c>
      <c r="Z584" s="90">
        <f>Z$468*Z522*'RS Charges'!Z1042</f>
        <v>0</v>
      </c>
      <c r="AA584" s="90">
        <f>AA$468*AA522*'RS Charges'!AA1042</f>
        <v>0</v>
      </c>
      <c r="AB584" s="90">
        <f>AB$468*AB522*'RS Charges'!AB1042</f>
        <v>0</v>
      </c>
      <c r="AC584" s="91">
        <f>AC$468*AC522*'RS Charges'!AC1042</f>
        <v>0</v>
      </c>
      <c r="AE584" s="476">
        <f>AE$468*AE522*'RS Charges'!AE1042</f>
        <v>0</v>
      </c>
      <c r="AG584" s="476">
        <f>AG$468*AG522*'RS Charges'!AG1042</f>
        <v>0</v>
      </c>
      <c r="AI584" s="476">
        <f>AI$468*AI522*'RS Charges'!AI1042</f>
        <v>0</v>
      </c>
      <c r="AK584" s="202"/>
    </row>
    <row r="585" spans="4:37" ht="12.75" customHeight="1" outlineLevel="1">
      <c r="D585" s="106" t="str">
        <f t="shared" si="23"/>
        <v>[Rolling Stock - Units/Trains Line 53]</v>
      </c>
      <c r="E585" s="89"/>
      <c r="F585" s="107" t="str">
        <f t="shared" si="24"/>
        <v>£000</v>
      </c>
      <c r="G585" s="90">
        <f>G$468*G523*'RS Charges'!G1043</f>
        <v>0</v>
      </c>
      <c r="H585" s="90">
        <f>H$468*H523*'RS Charges'!H1043</f>
        <v>0</v>
      </c>
      <c r="I585" s="90">
        <f>I$468*I523*'RS Charges'!I1043</f>
        <v>0</v>
      </c>
      <c r="J585" s="90">
        <f>J$468*J523*'RS Charges'!J1043</f>
        <v>0</v>
      </c>
      <c r="K585" s="90">
        <f>K$468*K523*'RS Charges'!K1043</f>
        <v>0</v>
      </c>
      <c r="L585" s="90">
        <f>L$468*L523*'RS Charges'!L1043</f>
        <v>0</v>
      </c>
      <c r="M585" s="90">
        <f>M$468*M523*'RS Charges'!M1043</f>
        <v>0</v>
      </c>
      <c r="N585" s="90">
        <f>N$468*N523*'RS Charges'!N1043</f>
        <v>0</v>
      </c>
      <c r="O585" s="90">
        <f>O$468*O523*'RS Charges'!O1043</f>
        <v>0</v>
      </c>
      <c r="P585" s="90">
        <f>P$468*P523*'RS Charges'!P1043</f>
        <v>0</v>
      </c>
      <c r="Q585" s="90">
        <f>Q$468*Q523*'RS Charges'!Q1043</f>
        <v>0</v>
      </c>
      <c r="R585" s="90">
        <f>R$468*R523*'RS Charges'!R1043</f>
        <v>0</v>
      </c>
      <c r="S585" s="90">
        <f>S$468*S523*'RS Charges'!S1043</f>
        <v>0</v>
      </c>
      <c r="T585" s="90">
        <f>T$468*T523*'RS Charges'!T1043</f>
        <v>0</v>
      </c>
      <c r="U585" s="90">
        <f>U$468*U523*'RS Charges'!U1043</f>
        <v>0</v>
      </c>
      <c r="V585" s="90">
        <f>V$468*V523*'RS Charges'!V1043</f>
        <v>0</v>
      </c>
      <c r="W585" s="90">
        <f>W$468*W523*'RS Charges'!W1043</f>
        <v>0</v>
      </c>
      <c r="X585" s="90">
        <f>X$468*X523*'RS Charges'!X1043</f>
        <v>0</v>
      </c>
      <c r="Y585" s="90">
        <f>Y$468*Y523*'RS Charges'!Y1043</f>
        <v>0</v>
      </c>
      <c r="Z585" s="90">
        <f>Z$468*Z523*'RS Charges'!Z1043</f>
        <v>0</v>
      </c>
      <c r="AA585" s="90">
        <f>AA$468*AA523*'RS Charges'!AA1043</f>
        <v>0</v>
      </c>
      <c r="AB585" s="90">
        <f>AB$468*AB523*'RS Charges'!AB1043</f>
        <v>0</v>
      </c>
      <c r="AC585" s="91">
        <f>AC$468*AC523*'RS Charges'!AC1043</f>
        <v>0</v>
      </c>
      <c r="AE585" s="476">
        <f>AE$468*AE523*'RS Charges'!AE1043</f>
        <v>0</v>
      </c>
      <c r="AG585" s="476">
        <f>AG$468*AG523*'RS Charges'!AG1043</f>
        <v>0</v>
      </c>
      <c r="AI585" s="476">
        <f>AI$468*AI523*'RS Charges'!AI1043</f>
        <v>0</v>
      </c>
      <c r="AK585" s="202"/>
    </row>
    <row r="586" spans="4:37" ht="12.75" customHeight="1" outlineLevel="1">
      <c r="D586" s="106" t="str">
        <f t="shared" si="23"/>
        <v>[Rolling Stock - Units/Trains Line 54]</v>
      </c>
      <c r="E586" s="89"/>
      <c r="F586" s="107" t="str">
        <f t="shared" si="24"/>
        <v>£000</v>
      </c>
      <c r="G586" s="90">
        <f>G$468*G524*'RS Charges'!G1044</f>
        <v>0</v>
      </c>
      <c r="H586" s="90">
        <f>H$468*H524*'RS Charges'!H1044</f>
        <v>0</v>
      </c>
      <c r="I586" s="90">
        <f>I$468*I524*'RS Charges'!I1044</f>
        <v>0</v>
      </c>
      <c r="J586" s="90">
        <f>J$468*J524*'RS Charges'!J1044</f>
        <v>0</v>
      </c>
      <c r="K586" s="90">
        <f>K$468*K524*'RS Charges'!K1044</f>
        <v>0</v>
      </c>
      <c r="L586" s="90">
        <f>L$468*L524*'RS Charges'!L1044</f>
        <v>0</v>
      </c>
      <c r="M586" s="90">
        <f>M$468*M524*'RS Charges'!M1044</f>
        <v>0</v>
      </c>
      <c r="N586" s="90">
        <f>N$468*N524*'RS Charges'!N1044</f>
        <v>0</v>
      </c>
      <c r="O586" s="90">
        <f>O$468*O524*'RS Charges'!O1044</f>
        <v>0</v>
      </c>
      <c r="P586" s="90">
        <f>P$468*P524*'RS Charges'!P1044</f>
        <v>0</v>
      </c>
      <c r="Q586" s="90">
        <f>Q$468*Q524*'RS Charges'!Q1044</f>
        <v>0</v>
      </c>
      <c r="R586" s="90">
        <f>R$468*R524*'RS Charges'!R1044</f>
        <v>0</v>
      </c>
      <c r="S586" s="90">
        <f>S$468*S524*'RS Charges'!S1044</f>
        <v>0</v>
      </c>
      <c r="T586" s="90">
        <f>T$468*T524*'RS Charges'!T1044</f>
        <v>0</v>
      </c>
      <c r="U586" s="90">
        <f>U$468*U524*'RS Charges'!U1044</f>
        <v>0</v>
      </c>
      <c r="V586" s="90">
        <f>V$468*V524*'RS Charges'!V1044</f>
        <v>0</v>
      </c>
      <c r="W586" s="90">
        <f>W$468*W524*'RS Charges'!W1044</f>
        <v>0</v>
      </c>
      <c r="X586" s="90">
        <f>X$468*X524*'RS Charges'!X1044</f>
        <v>0</v>
      </c>
      <c r="Y586" s="90">
        <f>Y$468*Y524*'RS Charges'!Y1044</f>
        <v>0</v>
      </c>
      <c r="Z586" s="90">
        <f>Z$468*Z524*'RS Charges'!Z1044</f>
        <v>0</v>
      </c>
      <c r="AA586" s="90">
        <f>AA$468*AA524*'RS Charges'!AA1044</f>
        <v>0</v>
      </c>
      <c r="AB586" s="90">
        <f>AB$468*AB524*'RS Charges'!AB1044</f>
        <v>0</v>
      </c>
      <c r="AC586" s="91">
        <f>AC$468*AC524*'RS Charges'!AC1044</f>
        <v>0</v>
      </c>
      <c r="AE586" s="476">
        <f>AE$468*AE524*'RS Charges'!AE1044</f>
        <v>0</v>
      </c>
      <c r="AG586" s="476">
        <f>AG$468*AG524*'RS Charges'!AG1044</f>
        <v>0</v>
      </c>
      <c r="AI586" s="476">
        <f>AI$468*AI524*'RS Charges'!AI1044</f>
        <v>0</v>
      </c>
      <c r="AK586" s="202"/>
    </row>
    <row r="587" spans="4:37" ht="12.75" customHeight="1" outlineLevel="1">
      <c r="D587" s="106" t="str">
        <f t="shared" si="23"/>
        <v>[Rolling Stock - Units/Trains Line 55]</v>
      </c>
      <c r="E587" s="89"/>
      <c r="F587" s="107" t="str">
        <f t="shared" si="24"/>
        <v>£000</v>
      </c>
      <c r="G587" s="90">
        <f>G$468*G525*'RS Charges'!G1045</f>
        <v>0</v>
      </c>
      <c r="H587" s="90">
        <f>H$468*H525*'RS Charges'!H1045</f>
        <v>0</v>
      </c>
      <c r="I587" s="90">
        <f>I$468*I525*'RS Charges'!I1045</f>
        <v>0</v>
      </c>
      <c r="J587" s="90">
        <f>J$468*J525*'RS Charges'!J1045</f>
        <v>0</v>
      </c>
      <c r="K587" s="90">
        <f>K$468*K525*'RS Charges'!K1045</f>
        <v>0</v>
      </c>
      <c r="L587" s="90">
        <f>L$468*L525*'RS Charges'!L1045</f>
        <v>0</v>
      </c>
      <c r="M587" s="90">
        <f>M$468*M525*'RS Charges'!M1045</f>
        <v>0</v>
      </c>
      <c r="N587" s="90">
        <f>N$468*N525*'RS Charges'!N1045</f>
        <v>0</v>
      </c>
      <c r="O587" s="90">
        <f>O$468*O525*'RS Charges'!O1045</f>
        <v>0</v>
      </c>
      <c r="P587" s="90">
        <f>P$468*P525*'RS Charges'!P1045</f>
        <v>0</v>
      </c>
      <c r="Q587" s="90">
        <f>Q$468*Q525*'RS Charges'!Q1045</f>
        <v>0</v>
      </c>
      <c r="R587" s="90">
        <f>R$468*R525*'RS Charges'!R1045</f>
        <v>0</v>
      </c>
      <c r="S587" s="90">
        <f>S$468*S525*'RS Charges'!S1045</f>
        <v>0</v>
      </c>
      <c r="T587" s="90">
        <f>T$468*T525*'RS Charges'!T1045</f>
        <v>0</v>
      </c>
      <c r="U587" s="90">
        <f>U$468*U525*'RS Charges'!U1045</f>
        <v>0</v>
      </c>
      <c r="V587" s="90">
        <f>V$468*V525*'RS Charges'!V1045</f>
        <v>0</v>
      </c>
      <c r="W587" s="90">
        <f>W$468*W525*'RS Charges'!W1045</f>
        <v>0</v>
      </c>
      <c r="X587" s="90">
        <f>X$468*X525*'RS Charges'!X1045</f>
        <v>0</v>
      </c>
      <c r="Y587" s="90">
        <f>Y$468*Y525*'RS Charges'!Y1045</f>
        <v>0</v>
      </c>
      <c r="Z587" s="90">
        <f>Z$468*Z525*'RS Charges'!Z1045</f>
        <v>0</v>
      </c>
      <c r="AA587" s="90">
        <f>AA$468*AA525*'RS Charges'!AA1045</f>
        <v>0</v>
      </c>
      <c r="AB587" s="90">
        <f>AB$468*AB525*'RS Charges'!AB1045</f>
        <v>0</v>
      </c>
      <c r="AC587" s="91">
        <f>AC$468*AC525*'RS Charges'!AC1045</f>
        <v>0</v>
      </c>
      <c r="AE587" s="476">
        <f>AE$468*AE525*'RS Charges'!AE1045</f>
        <v>0</v>
      </c>
      <c r="AG587" s="476">
        <f>AG$468*AG525*'RS Charges'!AG1045</f>
        <v>0</v>
      </c>
      <c r="AI587" s="476">
        <f>AI$468*AI525*'RS Charges'!AI1045</f>
        <v>0</v>
      </c>
      <c r="AK587" s="202"/>
    </row>
    <row r="588" spans="4:37" ht="12.75" customHeight="1" outlineLevel="1">
      <c r="D588" s="106" t="str">
        <f t="shared" si="23"/>
        <v>[Rolling Stock - Units/Trains Line 56]</v>
      </c>
      <c r="E588" s="89"/>
      <c r="F588" s="107" t="str">
        <f t="shared" si="24"/>
        <v>£000</v>
      </c>
      <c r="G588" s="90">
        <f>G$468*G526*'RS Charges'!G1046</f>
        <v>0</v>
      </c>
      <c r="H588" s="90">
        <f>H$468*H526*'RS Charges'!H1046</f>
        <v>0</v>
      </c>
      <c r="I588" s="90">
        <f>I$468*I526*'RS Charges'!I1046</f>
        <v>0</v>
      </c>
      <c r="J588" s="90">
        <f>J$468*J526*'RS Charges'!J1046</f>
        <v>0</v>
      </c>
      <c r="K588" s="90">
        <f>K$468*K526*'RS Charges'!K1046</f>
        <v>0</v>
      </c>
      <c r="L588" s="90">
        <f>L$468*L526*'RS Charges'!L1046</f>
        <v>0</v>
      </c>
      <c r="M588" s="90">
        <f>M$468*M526*'RS Charges'!M1046</f>
        <v>0</v>
      </c>
      <c r="N588" s="90">
        <f>N$468*N526*'RS Charges'!N1046</f>
        <v>0</v>
      </c>
      <c r="O588" s="90">
        <f>O$468*O526*'RS Charges'!O1046</f>
        <v>0</v>
      </c>
      <c r="P588" s="90">
        <f>P$468*P526*'RS Charges'!P1046</f>
        <v>0</v>
      </c>
      <c r="Q588" s="90">
        <f>Q$468*Q526*'RS Charges'!Q1046</f>
        <v>0</v>
      </c>
      <c r="R588" s="90">
        <f>R$468*R526*'RS Charges'!R1046</f>
        <v>0</v>
      </c>
      <c r="S588" s="90">
        <f>S$468*S526*'RS Charges'!S1046</f>
        <v>0</v>
      </c>
      <c r="T588" s="90">
        <f>T$468*T526*'RS Charges'!T1046</f>
        <v>0</v>
      </c>
      <c r="U588" s="90">
        <f>U$468*U526*'RS Charges'!U1046</f>
        <v>0</v>
      </c>
      <c r="V588" s="90">
        <f>V$468*V526*'RS Charges'!V1046</f>
        <v>0</v>
      </c>
      <c r="W588" s="90">
        <f>W$468*W526*'RS Charges'!W1046</f>
        <v>0</v>
      </c>
      <c r="X588" s="90">
        <f>X$468*X526*'RS Charges'!X1046</f>
        <v>0</v>
      </c>
      <c r="Y588" s="90">
        <f>Y$468*Y526*'RS Charges'!Y1046</f>
        <v>0</v>
      </c>
      <c r="Z588" s="90">
        <f>Z$468*Z526*'RS Charges'!Z1046</f>
        <v>0</v>
      </c>
      <c r="AA588" s="90">
        <f>AA$468*AA526*'RS Charges'!AA1046</f>
        <v>0</v>
      </c>
      <c r="AB588" s="90">
        <f>AB$468*AB526*'RS Charges'!AB1046</f>
        <v>0</v>
      </c>
      <c r="AC588" s="91">
        <f>AC$468*AC526*'RS Charges'!AC1046</f>
        <v>0</v>
      </c>
      <c r="AE588" s="476">
        <f>AE$468*AE526*'RS Charges'!AE1046</f>
        <v>0</v>
      </c>
      <c r="AG588" s="476">
        <f>AG$468*AG526*'RS Charges'!AG1046</f>
        <v>0</v>
      </c>
      <c r="AI588" s="476">
        <f>AI$468*AI526*'RS Charges'!AI1046</f>
        <v>0</v>
      </c>
      <c r="AK588" s="202"/>
    </row>
    <row r="589" spans="4:37" ht="12.75" customHeight="1" outlineLevel="1">
      <c r="D589" s="106" t="str">
        <f t="shared" si="23"/>
        <v>[Rolling Stock - Units/Trains Line 57]</v>
      </c>
      <c r="E589" s="89"/>
      <c r="F589" s="107" t="str">
        <f t="shared" si="24"/>
        <v>£000</v>
      </c>
      <c r="G589" s="90">
        <f>G$468*G527*'RS Charges'!G1047</f>
        <v>0</v>
      </c>
      <c r="H589" s="90">
        <f>H$468*H527*'RS Charges'!H1047</f>
        <v>0</v>
      </c>
      <c r="I589" s="90">
        <f>I$468*I527*'RS Charges'!I1047</f>
        <v>0</v>
      </c>
      <c r="J589" s="90">
        <f>J$468*J527*'RS Charges'!J1047</f>
        <v>0</v>
      </c>
      <c r="K589" s="90">
        <f>K$468*K527*'RS Charges'!K1047</f>
        <v>0</v>
      </c>
      <c r="L589" s="90">
        <f>L$468*L527*'RS Charges'!L1047</f>
        <v>0</v>
      </c>
      <c r="M589" s="90">
        <f>M$468*M527*'RS Charges'!M1047</f>
        <v>0</v>
      </c>
      <c r="N589" s="90">
        <f>N$468*N527*'RS Charges'!N1047</f>
        <v>0</v>
      </c>
      <c r="O589" s="90">
        <f>O$468*O527*'RS Charges'!O1047</f>
        <v>0</v>
      </c>
      <c r="P589" s="90">
        <f>P$468*P527*'RS Charges'!P1047</f>
        <v>0</v>
      </c>
      <c r="Q589" s="90">
        <f>Q$468*Q527*'RS Charges'!Q1047</f>
        <v>0</v>
      </c>
      <c r="R589" s="90">
        <f>R$468*R527*'RS Charges'!R1047</f>
        <v>0</v>
      </c>
      <c r="S589" s="90">
        <f>S$468*S527*'RS Charges'!S1047</f>
        <v>0</v>
      </c>
      <c r="T589" s="90">
        <f>T$468*T527*'RS Charges'!T1047</f>
        <v>0</v>
      </c>
      <c r="U589" s="90">
        <f>U$468*U527*'RS Charges'!U1047</f>
        <v>0</v>
      </c>
      <c r="V589" s="90">
        <f>V$468*V527*'RS Charges'!V1047</f>
        <v>0</v>
      </c>
      <c r="W589" s="90">
        <f>W$468*W527*'RS Charges'!W1047</f>
        <v>0</v>
      </c>
      <c r="X589" s="90">
        <f>X$468*X527*'RS Charges'!X1047</f>
        <v>0</v>
      </c>
      <c r="Y589" s="90">
        <f>Y$468*Y527*'RS Charges'!Y1047</f>
        <v>0</v>
      </c>
      <c r="Z589" s="90">
        <f>Z$468*Z527*'RS Charges'!Z1047</f>
        <v>0</v>
      </c>
      <c r="AA589" s="90">
        <f>AA$468*AA527*'RS Charges'!AA1047</f>
        <v>0</v>
      </c>
      <c r="AB589" s="90">
        <f>AB$468*AB527*'RS Charges'!AB1047</f>
        <v>0</v>
      </c>
      <c r="AC589" s="91">
        <f>AC$468*AC527*'RS Charges'!AC1047</f>
        <v>0</v>
      </c>
      <c r="AE589" s="476">
        <f>AE$468*AE527*'RS Charges'!AE1047</f>
        <v>0</v>
      </c>
      <c r="AG589" s="476">
        <f>AG$468*AG527*'RS Charges'!AG1047</f>
        <v>0</v>
      </c>
      <c r="AI589" s="476">
        <f>AI$468*AI527*'RS Charges'!AI1047</f>
        <v>0</v>
      </c>
      <c r="AK589" s="202"/>
    </row>
    <row r="590" spans="4:37" ht="12.75" customHeight="1" outlineLevel="1">
      <c r="D590" s="106" t="str">
        <f t="shared" si="23"/>
        <v>[Rolling Stock - Units/Trains Line 58]</v>
      </c>
      <c r="E590" s="89"/>
      <c r="F590" s="107" t="str">
        <f t="shared" si="24"/>
        <v>£000</v>
      </c>
      <c r="G590" s="90">
        <f>G$468*G528*'RS Charges'!G1048</f>
        <v>0</v>
      </c>
      <c r="H590" s="90">
        <f>H$468*H528*'RS Charges'!H1048</f>
        <v>0</v>
      </c>
      <c r="I590" s="90">
        <f>I$468*I528*'RS Charges'!I1048</f>
        <v>0</v>
      </c>
      <c r="J590" s="90">
        <f>J$468*J528*'RS Charges'!J1048</f>
        <v>0</v>
      </c>
      <c r="K590" s="90">
        <f>K$468*K528*'RS Charges'!K1048</f>
        <v>0</v>
      </c>
      <c r="L590" s="90">
        <f>L$468*L528*'RS Charges'!L1048</f>
        <v>0</v>
      </c>
      <c r="M590" s="90">
        <f>M$468*M528*'RS Charges'!M1048</f>
        <v>0</v>
      </c>
      <c r="N590" s="90">
        <f>N$468*N528*'RS Charges'!N1048</f>
        <v>0</v>
      </c>
      <c r="O590" s="90">
        <f>O$468*O528*'RS Charges'!O1048</f>
        <v>0</v>
      </c>
      <c r="P590" s="90">
        <f>P$468*P528*'RS Charges'!P1048</f>
        <v>0</v>
      </c>
      <c r="Q590" s="90">
        <f>Q$468*Q528*'RS Charges'!Q1048</f>
        <v>0</v>
      </c>
      <c r="R590" s="90">
        <f>R$468*R528*'RS Charges'!R1048</f>
        <v>0</v>
      </c>
      <c r="S590" s="90">
        <f>S$468*S528*'RS Charges'!S1048</f>
        <v>0</v>
      </c>
      <c r="T590" s="90">
        <f>T$468*T528*'RS Charges'!T1048</f>
        <v>0</v>
      </c>
      <c r="U590" s="90">
        <f>U$468*U528*'RS Charges'!U1048</f>
        <v>0</v>
      </c>
      <c r="V590" s="90">
        <f>V$468*V528*'RS Charges'!V1048</f>
        <v>0</v>
      </c>
      <c r="W590" s="90">
        <f>W$468*W528*'RS Charges'!W1048</f>
        <v>0</v>
      </c>
      <c r="X590" s="90">
        <f>X$468*X528*'RS Charges'!X1048</f>
        <v>0</v>
      </c>
      <c r="Y590" s="90">
        <f>Y$468*Y528*'RS Charges'!Y1048</f>
        <v>0</v>
      </c>
      <c r="Z590" s="90">
        <f>Z$468*Z528*'RS Charges'!Z1048</f>
        <v>0</v>
      </c>
      <c r="AA590" s="90">
        <f>AA$468*AA528*'RS Charges'!AA1048</f>
        <v>0</v>
      </c>
      <c r="AB590" s="90">
        <f>AB$468*AB528*'RS Charges'!AB1048</f>
        <v>0</v>
      </c>
      <c r="AC590" s="91">
        <f>AC$468*AC528*'RS Charges'!AC1048</f>
        <v>0</v>
      </c>
      <c r="AE590" s="476">
        <f>AE$468*AE528*'RS Charges'!AE1048</f>
        <v>0</v>
      </c>
      <c r="AG590" s="476">
        <f>AG$468*AG528*'RS Charges'!AG1048</f>
        <v>0</v>
      </c>
      <c r="AI590" s="476">
        <f>AI$468*AI528*'RS Charges'!AI1048</f>
        <v>0</v>
      </c>
      <c r="AK590" s="202"/>
    </row>
    <row r="591" spans="4:37" ht="12.75" customHeight="1" outlineLevel="1">
      <c r="D591" s="106" t="str">
        <f t="shared" si="23"/>
        <v>[Rolling Stock - Units/Trains Line 59]</v>
      </c>
      <c r="E591" s="89"/>
      <c r="F591" s="107" t="str">
        <f t="shared" si="24"/>
        <v>£000</v>
      </c>
      <c r="G591" s="90">
        <f>G$468*G529*'RS Charges'!G1049</f>
        <v>0</v>
      </c>
      <c r="H591" s="90">
        <f>H$468*H529*'RS Charges'!H1049</f>
        <v>0</v>
      </c>
      <c r="I591" s="90">
        <f>I$468*I529*'RS Charges'!I1049</f>
        <v>0</v>
      </c>
      <c r="J591" s="90">
        <f>J$468*J529*'RS Charges'!J1049</f>
        <v>0</v>
      </c>
      <c r="K591" s="90">
        <f>K$468*K529*'RS Charges'!K1049</f>
        <v>0</v>
      </c>
      <c r="L591" s="90">
        <f>L$468*L529*'RS Charges'!L1049</f>
        <v>0</v>
      </c>
      <c r="M591" s="90">
        <f>M$468*M529*'RS Charges'!M1049</f>
        <v>0</v>
      </c>
      <c r="N591" s="90">
        <f>N$468*N529*'RS Charges'!N1049</f>
        <v>0</v>
      </c>
      <c r="O591" s="90">
        <f>O$468*O529*'RS Charges'!O1049</f>
        <v>0</v>
      </c>
      <c r="P591" s="90">
        <f>P$468*P529*'RS Charges'!P1049</f>
        <v>0</v>
      </c>
      <c r="Q591" s="90">
        <f>Q$468*Q529*'RS Charges'!Q1049</f>
        <v>0</v>
      </c>
      <c r="R591" s="90">
        <f>R$468*R529*'RS Charges'!R1049</f>
        <v>0</v>
      </c>
      <c r="S591" s="90">
        <f>S$468*S529*'RS Charges'!S1049</f>
        <v>0</v>
      </c>
      <c r="T591" s="90">
        <f>T$468*T529*'RS Charges'!T1049</f>
        <v>0</v>
      </c>
      <c r="U591" s="90">
        <f>U$468*U529*'RS Charges'!U1049</f>
        <v>0</v>
      </c>
      <c r="V591" s="90">
        <f>V$468*V529*'RS Charges'!V1049</f>
        <v>0</v>
      </c>
      <c r="W591" s="90">
        <f>W$468*W529*'RS Charges'!W1049</f>
        <v>0</v>
      </c>
      <c r="X591" s="90">
        <f>X$468*X529*'RS Charges'!X1049</f>
        <v>0</v>
      </c>
      <c r="Y591" s="90">
        <f>Y$468*Y529*'RS Charges'!Y1049</f>
        <v>0</v>
      </c>
      <c r="Z591" s="90">
        <f>Z$468*Z529*'RS Charges'!Z1049</f>
        <v>0</v>
      </c>
      <c r="AA591" s="90">
        <f>AA$468*AA529*'RS Charges'!AA1049</f>
        <v>0</v>
      </c>
      <c r="AB591" s="90">
        <f>AB$468*AB529*'RS Charges'!AB1049</f>
        <v>0</v>
      </c>
      <c r="AC591" s="91">
        <f>AC$468*AC529*'RS Charges'!AC1049</f>
        <v>0</v>
      </c>
      <c r="AE591" s="476">
        <f>AE$468*AE529*'RS Charges'!AE1049</f>
        <v>0</v>
      </c>
      <c r="AG591" s="476">
        <f>AG$468*AG529*'RS Charges'!AG1049</f>
        <v>0</v>
      </c>
      <c r="AI591" s="476">
        <f>AI$468*AI529*'RS Charges'!AI1049</f>
        <v>0</v>
      </c>
      <c r="AK591" s="202"/>
    </row>
    <row r="592" spans="4:37" ht="12.75" customHeight="1" outlineLevel="1">
      <c r="D592" s="117" t="str">
        <f t="shared" si="23"/>
        <v>[Rolling Stock - Units/Trains Line 60]</v>
      </c>
      <c r="E592" s="175"/>
      <c r="F592" s="118" t="str">
        <f t="shared" si="24"/>
        <v>£000</v>
      </c>
      <c r="G592" s="94">
        <f>G$468*G530*'RS Charges'!G1050</f>
        <v>0</v>
      </c>
      <c r="H592" s="94">
        <f>H$468*H530*'RS Charges'!H1050</f>
        <v>0</v>
      </c>
      <c r="I592" s="94">
        <f>I$468*I530*'RS Charges'!I1050</f>
        <v>0</v>
      </c>
      <c r="J592" s="94">
        <f>J$468*J530*'RS Charges'!J1050</f>
        <v>0</v>
      </c>
      <c r="K592" s="94">
        <f>K$468*K530*'RS Charges'!K1050</f>
        <v>0</v>
      </c>
      <c r="L592" s="94">
        <f>L$468*L530*'RS Charges'!L1050</f>
        <v>0</v>
      </c>
      <c r="M592" s="94">
        <f>M$468*M530*'RS Charges'!M1050</f>
        <v>0</v>
      </c>
      <c r="N592" s="94">
        <f>N$468*N530*'RS Charges'!N1050</f>
        <v>0</v>
      </c>
      <c r="O592" s="94">
        <f>O$468*O530*'RS Charges'!O1050</f>
        <v>0</v>
      </c>
      <c r="P592" s="94">
        <f>P$468*P530*'RS Charges'!P1050</f>
        <v>0</v>
      </c>
      <c r="Q592" s="94">
        <f>Q$468*Q530*'RS Charges'!Q1050</f>
        <v>0</v>
      </c>
      <c r="R592" s="94">
        <f>R$468*R530*'RS Charges'!R1050</f>
        <v>0</v>
      </c>
      <c r="S592" s="94">
        <f>S$468*S530*'RS Charges'!S1050</f>
        <v>0</v>
      </c>
      <c r="T592" s="94">
        <f>T$468*T530*'RS Charges'!T1050</f>
        <v>0</v>
      </c>
      <c r="U592" s="94">
        <f>U$468*U530*'RS Charges'!U1050</f>
        <v>0</v>
      </c>
      <c r="V592" s="94">
        <f>V$468*V530*'RS Charges'!V1050</f>
        <v>0</v>
      </c>
      <c r="W592" s="94">
        <f>W$468*W530*'RS Charges'!W1050</f>
        <v>0</v>
      </c>
      <c r="X592" s="94">
        <f>X$468*X530*'RS Charges'!X1050</f>
        <v>0</v>
      </c>
      <c r="Y592" s="94">
        <f>Y$468*Y530*'RS Charges'!Y1050</f>
        <v>0</v>
      </c>
      <c r="Z592" s="94">
        <f>Z$468*Z530*'RS Charges'!Z1050</f>
        <v>0</v>
      </c>
      <c r="AA592" s="94">
        <f>AA$468*AA530*'RS Charges'!AA1050</f>
        <v>0</v>
      </c>
      <c r="AB592" s="94">
        <f>AB$468*AB530*'RS Charges'!AB1050</f>
        <v>0</v>
      </c>
      <c r="AC592" s="95">
        <f>AC$468*AC530*'RS Charges'!AC1050</f>
        <v>0</v>
      </c>
      <c r="AE592" s="477">
        <f>AE$468*AE530*'RS Charges'!AE1050</f>
        <v>0</v>
      </c>
      <c r="AG592" s="477">
        <f>AG$468*AG530*'RS Charges'!AG1050</f>
        <v>0</v>
      </c>
      <c r="AI592" s="477">
        <f>AI$468*AI530*'RS Charges'!AI1050</f>
        <v>0</v>
      </c>
      <c r="AK592" s="433"/>
    </row>
    <row r="593" spans="2:37" ht="12.75" customHeight="1" outlineLevel="1">
      <c r="G593" s="90"/>
      <c r="H593" s="90"/>
      <c r="I593" s="90"/>
      <c r="J593" s="90"/>
      <c r="K593" s="90"/>
      <c r="L593" s="90"/>
      <c r="M593" s="90"/>
      <c r="N593" s="90"/>
      <c r="O593" s="90"/>
      <c r="P593" s="90"/>
      <c r="Q593" s="90"/>
      <c r="R593" s="90"/>
      <c r="S593" s="90"/>
      <c r="T593" s="90"/>
      <c r="U593" s="90"/>
      <c r="V593" s="90"/>
      <c r="W593" s="90"/>
      <c r="X593" s="90"/>
      <c r="Y593" s="90"/>
      <c r="Z593" s="90"/>
      <c r="AA593" s="90"/>
      <c r="AB593" s="90"/>
      <c r="AC593" s="90"/>
      <c r="AE593" s="90"/>
      <c r="AG593" s="90"/>
      <c r="AI593" s="90"/>
    </row>
    <row r="594" spans="2:37" ht="12.75" customHeight="1" outlineLevel="1">
      <c r="D594" s="216" t="str">
        <f>"Total "&amp;C532</f>
        <v>Total EC4T Charge</v>
      </c>
      <c r="E594" s="217"/>
      <c r="F594" s="218" t="str">
        <f>F592</f>
        <v>£000</v>
      </c>
      <c r="G594" s="219">
        <f>SUM(G533:G592)</f>
        <v>0</v>
      </c>
      <c r="H594" s="219">
        <f t="shared" ref="H594:AC594" si="25">SUM(H533:H592)</f>
        <v>0</v>
      </c>
      <c r="I594" s="219">
        <f t="shared" si="25"/>
        <v>0</v>
      </c>
      <c r="J594" s="219">
        <f t="shared" si="25"/>
        <v>0</v>
      </c>
      <c r="K594" s="219">
        <f t="shared" si="25"/>
        <v>0</v>
      </c>
      <c r="L594" s="219">
        <f t="shared" si="25"/>
        <v>0</v>
      </c>
      <c r="M594" s="219">
        <f t="shared" si="25"/>
        <v>0</v>
      </c>
      <c r="N594" s="219">
        <f t="shared" si="25"/>
        <v>0</v>
      </c>
      <c r="O594" s="219">
        <f t="shared" si="25"/>
        <v>0</v>
      </c>
      <c r="P594" s="219">
        <f t="shared" si="25"/>
        <v>0</v>
      </c>
      <c r="Q594" s="219">
        <f t="shared" si="25"/>
        <v>0</v>
      </c>
      <c r="R594" s="219">
        <f t="shared" si="25"/>
        <v>0</v>
      </c>
      <c r="S594" s="219">
        <f t="shared" si="25"/>
        <v>0</v>
      </c>
      <c r="T594" s="219">
        <f t="shared" si="25"/>
        <v>0</v>
      </c>
      <c r="U594" s="219">
        <f t="shared" si="25"/>
        <v>0</v>
      </c>
      <c r="V594" s="219">
        <f t="shared" si="25"/>
        <v>0</v>
      </c>
      <c r="W594" s="219">
        <f t="shared" si="25"/>
        <v>0</v>
      </c>
      <c r="X594" s="219">
        <f t="shared" si="25"/>
        <v>0</v>
      </c>
      <c r="Y594" s="219">
        <f t="shared" si="25"/>
        <v>0</v>
      </c>
      <c r="Z594" s="219">
        <f t="shared" si="25"/>
        <v>0</v>
      </c>
      <c r="AA594" s="219">
        <f t="shared" si="25"/>
        <v>0</v>
      </c>
      <c r="AB594" s="219">
        <f t="shared" si="25"/>
        <v>0</v>
      </c>
      <c r="AC594" s="220">
        <f t="shared" si="25"/>
        <v>0</v>
      </c>
      <c r="AE594" s="509">
        <f>SUM(AE533:AE592)</f>
        <v>0</v>
      </c>
      <c r="AG594" s="509">
        <f>SUM(AG533:AG592)</f>
        <v>0</v>
      </c>
      <c r="AI594" s="509">
        <f>SUM(AI533:AI592)</f>
        <v>0</v>
      </c>
      <c r="AK594" s="222"/>
    </row>
    <row r="595" spans="2:37">
      <c r="G595" s="90"/>
      <c r="H595" s="90"/>
      <c r="I595" s="90"/>
      <c r="J595" s="90"/>
      <c r="K595" s="90"/>
      <c r="L595" s="90"/>
      <c r="M595" s="90"/>
      <c r="N595" s="90"/>
      <c r="O595" s="90"/>
      <c r="P595" s="90"/>
      <c r="Q595" s="90"/>
      <c r="R595" s="90"/>
      <c r="S595" s="90"/>
      <c r="T595" s="90"/>
      <c r="U595" s="90"/>
      <c r="V595" s="90"/>
      <c r="W595" s="90"/>
      <c r="X595" s="90"/>
      <c r="Y595" s="90"/>
      <c r="Z595" s="90"/>
      <c r="AA595" s="90"/>
      <c r="AB595" s="90"/>
      <c r="AC595" s="90"/>
      <c r="AE595" s="90"/>
      <c r="AG595" s="90"/>
      <c r="AI595" s="90"/>
    </row>
    <row r="596" spans="2:37">
      <c r="B596" s="15" t="str">
        <f>'Line Items'!B1469</f>
        <v>Electrification Asset Usage Charge</v>
      </c>
      <c r="C596" s="15"/>
      <c r="D596" s="170"/>
      <c r="E596" s="170"/>
      <c r="F596" s="15"/>
      <c r="G596" s="184"/>
      <c r="H596" s="184"/>
      <c r="I596" s="184"/>
      <c r="J596" s="184"/>
      <c r="K596" s="184"/>
      <c r="L596" s="184"/>
      <c r="M596" s="184"/>
      <c r="N596" s="184"/>
      <c r="O596" s="184"/>
      <c r="P596" s="184"/>
      <c r="Q596" s="184"/>
      <c r="R596" s="184"/>
      <c r="S596" s="184"/>
      <c r="T596" s="184"/>
      <c r="U596" s="184"/>
      <c r="V596" s="184"/>
      <c r="W596" s="184"/>
      <c r="X596" s="184"/>
      <c r="Y596" s="184"/>
      <c r="Z596" s="184"/>
      <c r="AA596" s="184"/>
      <c r="AB596" s="184"/>
      <c r="AC596" s="184"/>
      <c r="AD596" s="15"/>
      <c r="AE596" s="184"/>
      <c r="AF596" s="15"/>
      <c r="AG596" s="184"/>
      <c r="AH596" s="15"/>
      <c r="AI596" s="184"/>
      <c r="AJ596" s="15"/>
      <c r="AK596" s="15"/>
    </row>
    <row r="597" spans="2:37" customFormat="1"/>
    <row r="598" spans="2:37" ht="12.75" customHeight="1" outlineLevel="1">
      <c r="C598" s="228" t="s">
        <v>1074</v>
      </c>
      <c r="G598" s="90"/>
      <c r="H598" s="90"/>
      <c r="I598" s="90"/>
      <c r="J598" s="90"/>
      <c r="K598" s="90"/>
      <c r="L598" s="90"/>
      <c r="M598" s="90"/>
      <c r="N598" s="90"/>
      <c r="O598" s="90"/>
      <c r="P598" s="90"/>
      <c r="Q598" s="90"/>
      <c r="R598" s="90"/>
      <c r="S598" s="90"/>
      <c r="T598" s="90"/>
      <c r="U598" s="90"/>
      <c r="V598" s="90"/>
      <c r="W598" s="90"/>
      <c r="X598" s="90"/>
      <c r="Y598" s="90"/>
      <c r="Z598" s="90"/>
      <c r="AA598" s="90"/>
      <c r="AB598" s="90"/>
      <c r="AC598" s="90"/>
      <c r="AE598" s="90"/>
      <c r="AG598" s="90"/>
      <c r="AI598" s="90"/>
    </row>
    <row r="599" spans="2:37" ht="12.75" customHeight="1" outlineLevel="1">
      <c r="C599" s="228"/>
      <c r="D599" s="419" t="str">
        <f>'Line Items'!D1471</f>
        <v>AC (OLE)</v>
      </c>
      <c r="E599" s="420"/>
      <c r="F599" s="421" t="s">
        <v>1062</v>
      </c>
      <c r="G599" s="422"/>
      <c r="H599" s="422"/>
      <c r="I599" s="423"/>
      <c r="J599" s="422"/>
      <c r="K599" s="422"/>
      <c r="L599" s="423"/>
      <c r="M599" s="422"/>
      <c r="N599" s="422"/>
      <c r="O599" s="422"/>
      <c r="P599" s="422"/>
      <c r="Q599" s="422"/>
      <c r="R599" s="422"/>
      <c r="S599" s="422"/>
      <c r="T599" s="422"/>
      <c r="U599" s="422"/>
      <c r="V599" s="422"/>
      <c r="W599" s="422"/>
      <c r="X599" s="422"/>
      <c r="Y599" s="422"/>
      <c r="Z599" s="422"/>
      <c r="AA599" s="422"/>
      <c r="AB599" s="422"/>
      <c r="AC599" s="424"/>
      <c r="AE599" s="511"/>
      <c r="AG599" s="511"/>
      <c r="AI599" s="511"/>
      <c r="AK599" s="201" t="s">
        <v>1101</v>
      </c>
    </row>
    <row r="600" spans="2:37" ht="12.75" customHeight="1" outlineLevel="1">
      <c r="D600" s="568" t="str">
        <f>'Line Items'!D1472</f>
        <v>DC (Third Rail)</v>
      </c>
      <c r="E600" s="570"/>
      <c r="F600" s="571" t="str">
        <f>F599</f>
        <v>£/ vehicle mile</v>
      </c>
      <c r="G600" s="584"/>
      <c r="H600" s="584"/>
      <c r="I600" s="585"/>
      <c r="J600" s="584"/>
      <c r="K600" s="584"/>
      <c r="L600" s="585"/>
      <c r="M600" s="584"/>
      <c r="N600" s="584"/>
      <c r="O600" s="584"/>
      <c r="P600" s="584"/>
      <c r="Q600" s="584"/>
      <c r="R600" s="584"/>
      <c r="S600" s="584"/>
      <c r="T600" s="584"/>
      <c r="U600" s="584"/>
      <c r="V600" s="584"/>
      <c r="W600" s="584"/>
      <c r="X600" s="584"/>
      <c r="Y600" s="584"/>
      <c r="Z600" s="584"/>
      <c r="AA600" s="584"/>
      <c r="AB600" s="584"/>
      <c r="AC600" s="440"/>
      <c r="AE600" s="508"/>
      <c r="AG600" s="508"/>
      <c r="AI600" s="508"/>
      <c r="AK600" s="586"/>
    </row>
    <row r="601" spans="2:37" customFormat="1" ht="12.75" customHeight="1" outlineLevel="1"/>
    <row r="602" spans="2:37" ht="12.75" customHeight="1" outlineLevel="1">
      <c r="C602" s="228" t="s">
        <v>1071</v>
      </c>
      <c r="G602" s="90"/>
      <c r="H602" s="90"/>
      <c r="I602" s="90"/>
      <c r="J602" s="90"/>
      <c r="K602" s="90"/>
      <c r="L602" s="90"/>
      <c r="M602" s="90"/>
      <c r="N602" s="90"/>
      <c r="O602" s="90"/>
      <c r="P602" s="90"/>
      <c r="Q602" s="90"/>
      <c r="R602" s="90"/>
      <c r="S602" s="90"/>
      <c r="T602" s="90"/>
      <c r="U602" s="90"/>
      <c r="V602" s="90"/>
      <c r="W602" s="90"/>
      <c r="X602" s="90"/>
      <c r="Y602" s="90"/>
      <c r="Z602" s="90"/>
      <c r="AA602" s="90"/>
      <c r="AB602" s="90"/>
      <c r="AC602" s="90"/>
      <c r="AE602" s="90"/>
      <c r="AG602" s="90"/>
      <c r="AI602" s="90"/>
    </row>
    <row r="603" spans="2:37" ht="12.75" customHeight="1" outlineLevel="1">
      <c r="D603" s="100" t="str">
        <f>"Total EAUC for "&amp;D599</f>
        <v>Total EAUC for AC (OLE)</v>
      </c>
      <c r="E603" s="85"/>
      <c r="F603" s="421" t="s">
        <v>102</v>
      </c>
      <c r="G603" s="86">
        <f>G599*'RS Charges'!G1120</f>
        <v>0</v>
      </c>
      <c r="H603" s="86">
        <f>H599*'RS Charges'!H1120</f>
        <v>0</v>
      </c>
      <c r="I603" s="86">
        <f>I599*'RS Charges'!I1120</f>
        <v>0</v>
      </c>
      <c r="J603" s="86">
        <f>J599*'RS Charges'!J1120</f>
        <v>0</v>
      </c>
      <c r="K603" s="86">
        <f>K599*'RS Charges'!K1120</f>
        <v>0</v>
      </c>
      <c r="L603" s="86">
        <f>L599*'RS Charges'!L1120</f>
        <v>0</v>
      </c>
      <c r="M603" s="86">
        <f>M599*'RS Charges'!M1120</f>
        <v>0</v>
      </c>
      <c r="N603" s="86">
        <f>N599*'RS Charges'!N1120</f>
        <v>0</v>
      </c>
      <c r="O603" s="86">
        <f>O599*'RS Charges'!O1120</f>
        <v>0</v>
      </c>
      <c r="P603" s="86">
        <f>P599*'RS Charges'!P1120</f>
        <v>0</v>
      </c>
      <c r="Q603" s="86">
        <f>Q599*'RS Charges'!Q1120</f>
        <v>0</v>
      </c>
      <c r="R603" s="86">
        <f>R599*'RS Charges'!R1120</f>
        <v>0</v>
      </c>
      <c r="S603" s="86">
        <f>S599*'RS Charges'!S1120</f>
        <v>0</v>
      </c>
      <c r="T603" s="86">
        <f>T599*'RS Charges'!T1120</f>
        <v>0</v>
      </c>
      <c r="U603" s="86">
        <f>U599*'RS Charges'!U1120</f>
        <v>0</v>
      </c>
      <c r="V603" s="86">
        <f>V599*'RS Charges'!V1120</f>
        <v>0</v>
      </c>
      <c r="W603" s="86">
        <f>W599*'RS Charges'!W1120</f>
        <v>0</v>
      </c>
      <c r="X603" s="86">
        <f>X599*'RS Charges'!X1120</f>
        <v>0</v>
      </c>
      <c r="Y603" s="86">
        <f>Y599*'RS Charges'!Y1120</f>
        <v>0</v>
      </c>
      <c r="Z603" s="86">
        <f>Z599*'RS Charges'!Z1120</f>
        <v>0</v>
      </c>
      <c r="AA603" s="86">
        <f>AA599*'RS Charges'!AA1120</f>
        <v>0</v>
      </c>
      <c r="AB603" s="86">
        <f>AB599*'RS Charges'!AB1120</f>
        <v>0</v>
      </c>
      <c r="AC603" s="557">
        <f>AC599*'RS Charges'!AC1120</f>
        <v>0</v>
      </c>
      <c r="AE603" s="559">
        <f>AE599*'RS Charges'!AE1120</f>
        <v>0</v>
      </c>
      <c r="AG603" s="559">
        <f>AG599*'RS Charges'!AG1120</f>
        <v>0</v>
      </c>
      <c r="AI603" s="559">
        <f>AI599*'RS Charges'!AI1120</f>
        <v>0</v>
      </c>
      <c r="AK603" s="201"/>
    </row>
    <row r="604" spans="2:37" ht="12.75" customHeight="1" outlineLevel="1">
      <c r="D604" s="117" t="str">
        <f>"Total EAUC for "&amp;D600</f>
        <v>Total EAUC for DC (Third Rail)</v>
      </c>
      <c r="E604" s="175"/>
      <c r="F604" s="118" t="str">
        <f>F603</f>
        <v>£000</v>
      </c>
      <c r="G604" s="94">
        <f>G600*'RS Charges'!G1185</f>
        <v>0</v>
      </c>
      <c r="H604" s="94">
        <f>H600*'RS Charges'!H1185</f>
        <v>0</v>
      </c>
      <c r="I604" s="94">
        <f>I600*'RS Charges'!I1185</f>
        <v>0</v>
      </c>
      <c r="J604" s="94">
        <f>J600*'RS Charges'!J1185</f>
        <v>0</v>
      </c>
      <c r="K604" s="94">
        <f>K600*'RS Charges'!K1185</f>
        <v>0</v>
      </c>
      <c r="L604" s="94">
        <f>L600*'RS Charges'!L1185</f>
        <v>0</v>
      </c>
      <c r="M604" s="94">
        <f>M600*'RS Charges'!M1185</f>
        <v>0</v>
      </c>
      <c r="N604" s="94">
        <f>N600*'RS Charges'!N1185</f>
        <v>0</v>
      </c>
      <c r="O604" s="94">
        <f>O600*'RS Charges'!O1185</f>
        <v>0</v>
      </c>
      <c r="P604" s="94">
        <f>P600*'RS Charges'!P1185</f>
        <v>0</v>
      </c>
      <c r="Q604" s="94">
        <f>Q600*'RS Charges'!Q1185</f>
        <v>0</v>
      </c>
      <c r="R604" s="94">
        <f>R600*'RS Charges'!R1185</f>
        <v>0</v>
      </c>
      <c r="S604" s="94">
        <f>S600*'RS Charges'!S1185</f>
        <v>0</v>
      </c>
      <c r="T604" s="94">
        <f>T600*'RS Charges'!T1185</f>
        <v>0</v>
      </c>
      <c r="U604" s="94">
        <f>U600*'RS Charges'!U1185</f>
        <v>0</v>
      </c>
      <c r="V604" s="94">
        <f>V600*'RS Charges'!V1185</f>
        <v>0</v>
      </c>
      <c r="W604" s="94">
        <f>W600*'RS Charges'!W1185</f>
        <v>0</v>
      </c>
      <c r="X604" s="94">
        <f>X600*'RS Charges'!X1185</f>
        <v>0</v>
      </c>
      <c r="Y604" s="94">
        <f>Y600*'RS Charges'!Y1185</f>
        <v>0</v>
      </c>
      <c r="Z604" s="94">
        <f>Z600*'RS Charges'!Z1185</f>
        <v>0</v>
      </c>
      <c r="AA604" s="94">
        <f>AA600*'RS Charges'!AA1185</f>
        <v>0</v>
      </c>
      <c r="AB604" s="94">
        <f>AB600*'RS Charges'!AB1185</f>
        <v>0</v>
      </c>
      <c r="AC604" s="558">
        <f>AC600*'RS Charges'!AC1185</f>
        <v>0</v>
      </c>
      <c r="AE604" s="560">
        <f>AE600*'RS Charges'!AE1185</f>
        <v>0</v>
      </c>
      <c r="AG604" s="560">
        <f>AG600*'RS Charges'!AG1185</f>
        <v>0</v>
      </c>
      <c r="AI604" s="560">
        <f>AI600*'RS Charges'!AI1185</f>
        <v>0</v>
      </c>
      <c r="AK604" s="433"/>
    </row>
    <row r="605" spans="2:37" ht="12.75" customHeight="1" outlineLevel="1">
      <c r="G605" s="90"/>
      <c r="H605" s="90"/>
      <c r="I605" s="90"/>
      <c r="J605" s="90"/>
      <c r="K605" s="90"/>
      <c r="L605" s="90"/>
      <c r="M605" s="90"/>
      <c r="N605" s="90"/>
      <c r="O605" s="90"/>
      <c r="P605" s="90"/>
      <c r="Q605" s="90"/>
      <c r="R605" s="90"/>
      <c r="S605" s="90"/>
      <c r="T605" s="90"/>
      <c r="U605" s="90"/>
      <c r="V605" s="90"/>
      <c r="W605" s="90"/>
      <c r="X605" s="90"/>
      <c r="Y605" s="90"/>
      <c r="Z605" s="90"/>
      <c r="AA605" s="90"/>
      <c r="AB605" s="90"/>
      <c r="AC605" s="90"/>
      <c r="AE605" s="90"/>
      <c r="AG605" s="90"/>
      <c r="AI605" s="90"/>
    </row>
    <row r="606" spans="2:37" ht="12.75" customHeight="1" outlineLevel="1">
      <c r="D606" s="216" t="str">
        <f>"Total "&amp;B596</f>
        <v>Total Electrification Asset Usage Charge</v>
      </c>
      <c r="E606" s="217"/>
      <c r="F606" s="218" t="str">
        <f>F604</f>
        <v>£000</v>
      </c>
      <c r="G606" s="219">
        <f>SUM(G603:G604)</f>
        <v>0</v>
      </c>
      <c r="H606" s="219">
        <f t="shared" ref="H606:AC606" si="26">SUM(H603:H604)</f>
        <v>0</v>
      </c>
      <c r="I606" s="219">
        <f t="shared" si="26"/>
        <v>0</v>
      </c>
      <c r="J606" s="219">
        <f t="shared" si="26"/>
        <v>0</v>
      </c>
      <c r="K606" s="219">
        <f t="shared" si="26"/>
        <v>0</v>
      </c>
      <c r="L606" s="219">
        <f t="shared" si="26"/>
        <v>0</v>
      </c>
      <c r="M606" s="219">
        <f t="shared" si="26"/>
        <v>0</v>
      </c>
      <c r="N606" s="219">
        <f t="shared" si="26"/>
        <v>0</v>
      </c>
      <c r="O606" s="219">
        <f t="shared" si="26"/>
        <v>0</v>
      </c>
      <c r="P606" s="219">
        <f t="shared" si="26"/>
        <v>0</v>
      </c>
      <c r="Q606" s="219">
        <f t="shared" si="26"/>
        <v>0</v>
      </c>
      <c r="R606" s="219">
        <f t="shared" si="26"/>
        <v>0</v>
      </c>
      <c r="S606" s="219">
        <f t="shared" si="26"/>
        <v>0</v>
      </c>
      <c r="T606" s="219">
        <f t="shared" si="26"/>
        <v>0</v>
      </c>
      <c r="U606" s="219">
        <f t="shared" si="26"/>
        <v>0</v>
      </c>
      <c r="V606" s="219">
        <f t="shared" si="26"/>
        <v>0</v>
      </c>
      <c r="W606" s="219">
        <f t="shared" si="26"/>
        <v>0</v>
      </c>
      <c r="X606" s="219">
        <f t="shared" si="26"/>
        <v>0</v>
      </c>
      <c r="Y606" s="219">
        <f t="shared" si="26"/>
        <v>0</v>
      </c>
      <c r="Z606" s="219">
        <f t="shared" si="26"/>
        <v>0</v>
      </c>
      <c r="AA606" s="219">
        <f t="shared" si="26"/>
        <v>0</v>
      </c>
      <c r="AB606" s="219">
        <f t="shared" si="26"/>
        <v>0</v>
      </c>
      <c r="AC606" s="220">
        <f t="shared" si="26"/>
        <v>0</v>
      </c>
      <c r="AE606" s="509">
        <f>SUM(AE603:AE604)</f>
        <v>0</v>
      </c>
      <c r="AG606" s="509">
        <f>SUM(AG603:AG604)</f>
        <v>0</v>
      </c>
      <c r="AI606" s="509">
        <f>SUM(AI603:AI604)</f>
        <v>0</v>
      </c>
      <c r="AK606" s="222"/>
    </row>
    <row r="607" spans="2:37" ht="12.6" customHeight="1" outlineLevel="1">
      <c r="G607" s="90"/>
      <c r="H607" s="90"/>
      <c r="I607" s="90"/>
      <c r="J607" s="90"/>
      <c r="K607" s="90"/>
      <c r="L607" s="90"/>
      <c r="M607" s="90"/>
      <c r="N607" s="90"/>
      <c r="O607" s="90"/>
      <c r="P607" s="90"/>
      <c r="Q607" s="90"/>
      <c r="R607" s="90"/>
      <c r="S607" s="90"/>
      <c r="T607" s="90"/>
      <c r="U607" s="90"/>
      <c r="V607" s="90"/>
      <c r="W607" s="90"/>
      <c r="X607" s="90"/>
      <c r="Y607" s="90"/>
      <c r="Z607" s="90"/>
      <c r="AA607" s="90"/>
      <c r="AB607" s="90"/>
      <c r="AC607" s="90"/>
      <c r="AE607" s="90"/>
      <c r="AG607" s="90"/>
      <c r="AI607" s="90"/>
    </row>
    <row r="608" spans="2:37" customFormat="1"/>
    <row r="609" spans="2:37">
      <c r="B609" s="15" t="str">
        <f>'Line Items'!B1474</f>
        <v>Capacity Charges</v>
      </c>
      <c r="C609" s="15"/>
      <c r="D609" s="170"/>
      <c r="E609" s="170"/>
      <c r="F609" s="15"/>
      <c r="G609" s="184"/>
      <c r="H609" s="184"/>
      <c r="I609" s="184"/>
      <c r="J609" s="184"/>
      <c r="K609" s="184"/>
      <c r="L609" s="184"/>
      <c r="M609" s="184"/>
      <c r="N609" s="184"/>
      <c r="O609" s="184"/>
      <c r="P609" s="184"/>
      <c r="Q609" s="184"/>
      <c r="R609" s="184"/>
      <c r="S609" s="184"/>
      <c r="T609" s="184"/>
      <c r="U609" s="184"/>
      <c r="V609" s="184"/>
      <c r="W609" s="184"/>
      <c r="X609" s="184"/>
      <c r="Y609" s="184"/>
      <c r="Z609" s="184"/>
      <c r="AA609" s="184"/>
      <c r="AB609" s="184"/>
      <c r="AC609" s="184"/>
      <c r="AD609" s="15"/>
      <c r="AE609" s="184"/>
      <c r="AF609" s="15"/>
      <c r="AG609" s="184"/>
      <c r="AH609" s="15"/>
      <c r="AI609" s="184"/>
      <c r="AJ609" s="15"/>
      <c r="AK609" s="15"/>
    </row>
    <row r="610" spans="2:37" customFormat="1"/>
    <row r="611" spans="2:37" s="435" customFormat="1" ht="12.75" customHeight="1" outlineLevel="1">
      <c r="C611" s="228" t="s">
        <v>1077</v>
      </c>
      <c r="G611" s="587"/>
      <c r="H611" s="587"/>
      <c r="I611" s="587"/>
      <c r="J611" s="587"/>
      <c r="K611" s="587"/>
      <c r="L611" s="587"/>
      <c r="M611" s="587"/>
      <c r="N611" s="587"/>
      <c r="O611" s="587"/>
      <c r="P611" s="587"/>
      <c r="Q611" s="587"/>
      <c r="R611" s="587"/>
      <c r="S611" s="587"/>
      <c r="T611" s="587"/>
      <c r="U611" s="587"/>
      <c r="V611" s="587"/>
      <c r="W611" s="587"/>
      <c r="X611" s="587"/>
      <c r="Y611" s="587"/>
      <c r="Z611" s="587"/>
      <c r="AA611" s="587"/>
      <c r="AB611" s="587"/>
    </row>
    <row r="612" spans="2:37" s="435" customFormat="1" ht="12.75" customHeight="1" outlineLevel="1">
      <c r="D612" s="588" t="str">
        <f>'Line Items'!D1477</f>
        <v>EJ01 - 12251310</v>
      </c>
      <c r="E612" s="420"/>
      <c r="F612" s="421" t="s">
        <v>1078</v>
      </c>
      <c r="G612" s="589"/>
      <c r="H612" s="589"/>
      <c r="I612" s="590"/>
      <c r="J612" s="589"/>
      <c r="K612" s="589"/>
      <c r="L612" s="589"/>
      <c r="M612" s="589"/>
      <c r="N612" s="589"/>
      <c r="O612" s="589"/>
      <c r="P612" s="589"/>
      <c r="Q612" s="589"/>
      <c r="R612" s="589"/>
      <c r="S612" s="589"/>
      <c r="T612" s="589"/>
      <c r="U612" s="589"/>
      <c r="V612" s="589"/>
      <c r="W612" s="589"/>
      <c r="X612" s="589"/>
      <c r="Y612" s="589"/>
      <c r="Z612" s="589"/>
      <c r="AA612" s="589"/>
      <c r="AB612" s="589"/>
      <c r="AC612" s="591"/>
      <c r="AE612" s="616"/>
      <c r="AG612" s="616"/>
      <c r="AI612" s="616"/>
      <c r="AK612" s="201" t="s">
        <v>1079</v>
      </c>
    </row>
    <row r="613" spans="2:37" s="435" customFormat="1" ht="12.75" customHeight="1" outlineLevel="1">
      <c r="D613" s="592" t="str">
        <f>'Line Items'!D1478</f>
        <v>EJ01 - 12254320</v>
      </c>
      <c r="E613" s="89"/>
      <c r="F613" s="107" t="str">
        <f>F612</f>
        <v>£/ train mile</v>
      </c>
      <c r="G613" s="593"/>
      <c r="H613" s="593"/>
      <c r="I613" s="594"/>
      <c r="J613" s="593"/>
      <c r="K613" s="593"/>
      <c r="L613" s="593"/>
      <c r="M613" s="593"/>
      <c r="N613" s="593"/>
      <c r="O613" s="593"/>
      <c r="P613" s="593"/>
      <c r="Q613" s="593"/>
      <c r="R613" s="593"/>
      <c r="S613" s="593"/>
      <c r="T613" s="593"/>
      <c r="U613" s="593"/>
      <c r="V613" s="593"/>
      <c r="W613" s="593"/>
      <c r="X613" s="593"/>
      <c r="Y613" s="593"/>
      <c r="Z613" s="593"/>
      <c r="AA613" s="593"/>
      <c r="AB613" s="593"/>
      <c r="AC613" s="595"/>
      <c r="AE613" s="617"/>
      <c r="AG613" s="617"/>
      <c r="AI613" s="617"/>
      <c r="AK613" s="202"/>
    </row>
    <row r="614" spans="2:37" s="435" customFormat="1" ht="12.75" customHeight="1" outlineLevel="1">
      <c r="D614" s="592" t="str">
        <f>'Line Items'!D1479</f>
        <v>EJ01 - 12257320</v>
      </c>
      <c r="E614" s="89"/>
      <c r="F614" s="107" t="str">
        <f t="shared" ref="F614:F661" si="27">F613</f>
        <v>£/ train mile</v>
      </c>
      <c r="G614" s="593"/>
      <c r="H614" s="593"/>
      <c r="I614" s="594"/>
      <c r="J614" s="593"/>
      <c r="K614" s="593"/>
      <c r="L614" s="593"/>
      <c r="M614" s="593"/>
      <c r="N614" s="593"/>
      <c r="O614" s="593"/>
      <c r="P614" s="593"/>
      <c r="Q614" s="593"/>
      <c r="R614" s="593"/>
      <c r="S614" s="593"/>
      <c r="T614" s="593"/>
      <c r="U614" s="593"/>
      <c r="V614" s="593"/>
      <c r="W614" s="593"/>
      <c r="X614" s="593"/>
      <c r="Y614" s="593"/>
      <c r="Z614" s="593"/>
      <c r="AA614" s="593"/>
      <c r="AB614" s="593"/>
      <c r="AC614" s="595"/>
      <c r="AE614" s="617"/>
      <c r="AG614" s="617"/>
      <c r="AI614" s="617"/>
      <c r="AK614" s="202"/>
    </row>
    <row r="615" spans="2:37" s="435" customFormat="1" ht="12.75" customHeight="1" outlineLevel="1">
      <c r="D615" s="592" t="str">
        <f>'Line Items'!D1480</f>
        <v>EJ01 - 12332320</v>
      </c>
      <c r="E615" s="89"/>
      <c r="F615" s="107" t="str">
        <f t="shared" si="27"/>
        <v>£/ train mile</v>
      </c>
      <c r="G615" s="593"/>
      <c r="H615" s="593"/>
      <c r="I615" s="594"/>
      <c r="J615" s="593"/>
      <c r="K615" s="593"/>
      <c r="L615" s="593"/>
      <c r="M615" s="593"/>
      <c r="N615" s="593"/>
      <c r="O615" s="593"/>
      <c r="P615" s="593"/>
      <c r="Q615" s="593"/>
      <c r="R615" s="593"/>
      <c r="S615" s="593"/>
      <c r="T615" s="593"/>
      <c r="U615" s="593"/>
      <c r="V615" s="593"/>
      <c r="W615" s="593"/>
      <c r="X615" s="593"/>
      <c r="Y615" s="593"/>
      <c r="Z615" s="593"/>
      <c r="AA615" s="593"/>
      <c r="AB615" s="593"/>
      <c r="AC615" s="595"/>
      <c r="AE615" s="617"/>
      <c r="AG615" s="617"/>
      <c r="AI615" s="617"/>
      <c r="AK615" s="202"/>
    </row>
    <row r="616" spans="2:37" s="435" customFormat="1" ht="12.75" customHeight="1" outlineLevel="1">
      <c r="D616" s="592" t="str">
        <f>'Line Items'!D1481</f>
        <v>EJ01 - 22254000</v>
      </c>
      <c r="E616" s="89"/>
      <c r="F616" s="107" t="str">
        <f t="shared" si="27"/>
        <v>£/ train mile</v>
      </c>
      <c r="G616" s="593"/>
      <c r="H616" s="593"/>
      <c r="I616" s="594"/>
      <c r="J616" s="593"/>
      <c r="K616" s="593"/>
      <c r="L616" s="593"/>
      <c r="M616" s="593"/>
      <c r="N616" s="593"/>
      <c r="O616" s="593"/>
      <c r="P616" s="593"/>
      <c r="Q616" s="593"/>
      <c r="R616" s="593"/>
      <c r="S616" s="593"/>
      <c r="T616" s="593"/>
      <c r="U616" s="593"/>
      <c r="V616" s="593"/>
      <c r="W616" s="593"/>
      <c r="X616" s="593"/>
      <c r="Y616" s="593"/>
      <c r="Z616" s="593"/>
      <c r="AA616" s="593"/>
      <c r="AB616" s="593"/>
      <c r="AC616" s="595"/>
      <c r="AE616" s="617"/>
      <c r="AG616" s="617"/>
      <c r="AI616" s="617"/>
      <c r="AK616" s="202"/>
    </row>
    <row r="617" spans="2:37" s="435" customFormat="1" ht="12.75" customHeight="1" outlineLevel="1">
      <c r="D617" s="592" t="str">
        <f>'Line Items'!D1482</f>
        <v>EJ01 - 22257000</v>
      </c>
      <c r="E617" s="89"/>
      <c r="F617" s="107" t="str">
        <f t="shared" si="27"/>
        <v>£/ train mile</v>
      </c>
      <c r="G617" s="593"/>
      <c r="H617" s="593"/>
      <c r="I617" s="594"/>
      <c r="J617" s="593"/>
      <c r="K617" s="593"/>
      <c r="L617" s="593"/>
      <c r="M617" s="593"/>
      <c r="N617" s="593"/>
      <c r="O617" s="593"/>
      <c r="P617" s="593"/>
      <c r="Q617" s="593"/>
      <c r="R617" s="593"/>
      <c r="S617" s="593"/>
      <c r="T617" s="593"/>
      <c r="U617" s="593"/>
      <c r="V617" s="593"/>
      <c r="W617" s="593"/>
      <c r="X617" s="593"/>
      <c r="Y617" s="593"/>
      <c r="Z617" s="593"/>
      <c r="AA617" s="593"/>
      <c r="AB617" s="593"/>
      <c r="AC617" s="595"/>
      <c r="AE617" s="617"/>
      <c r="AG617" s="617"/>
      <c r="AI617" s="617"/>
      <c r="AK617" s="202"/>
    </row>
    <row r="618" spans="2:37" s="435" customFormat="1" ht="12.75" customHeight="1" outlineLevel="1">
      <c r="D618" s="592" t="str">
        <f>'Line Items'!D1483</f>
        <v>EJ01 - 22332000</v>
      </c>
      <c r="E618" s="89"/>
      <c r="F618" s="107" t="str">
        <f t="shared" si="27"/>
        <v>£/ train mile</v>
      </c>
      <c r="G618" s="593"/>
      <c r="H618" s="593"/>
      <c r="I618" s="594"/>
      <c r="J618" s="593"/>
      <c r="K618" s="593"/>
      <c r="L618" s="593"/>
      <c r="M618" s="593"/>
      <c r="N618" s="593"/>
      <c r="O618" s="593"/>
      <c r="P618" s="593"/>
      <c r="Q618" s="593"/>
      <c r="R618" s="593"/>
      <c r="S618" s="593"/>
      <c r="T618" s="593"/>
      <c r="U618" s="593"/>
      <c r="V618" s="593"/>
      <c r="W618" s="593"/>
      <c r="X618" s="593"/>
      <c r="Y618" s="593"/>
      <c r="Z618" s="593"/>
      <c r="AA618" s="593"/>
      <c r="AB618" s="593"/>
      <c r="AC618" s="595"/>
      <c r="AE618" s="617"/>
      <c r="AG618" s="617"/>
      <c r="AI618" s="617"/>
      <c r="AK618" s="202"/>
    </row>
    <row r="619" spans="2:37" s="435" customFormat="1" ht="12.75" customHeight="1" outlineLevel="1">
      <c r="D619" s="592" t="str">
        <f>'Line Items'!D1484</f>
        <v>EJ02 - 22328000</v>
      </c>
      <c r="E619" s="89"/>
      <c r="F619" s="107" t="str">
        <f t="shared" si="27"/>
        <v>£/ train mile</v>
      </c>
      <c r="G619" s="593"/>
      <c r="H619" s="593"/>
      <c r="I619" s="594"/>
      <c r="J619" s="593"/>
      <c r="K619" s="593"/>
      <c r="L619" s="593"/>
      <c r="M619" s="593"/>
      <c r="N619" s="593"/>
      <c r="O619" s="593"/>
      <c r="P619" s="593"/>
      <c r="Q619" s="593"/>
      <c r="R619" s="593"/>
      <c r="S619" s="593"/>
      <c r="T619" s="593"/>
      <c r="U619" s="593"/>
      <c r="V619" s="593"/>
      <c r="W619" s="593"/>
      <c r="X619" s="593"/>
      <c r="Y619" s="593"/>
      <c r="Z619" s="593"/>
      <c r="AA619" s="593"/>
      <c r="AB619" s="593"/>
      <c r="AC619" s="595"/>
      <c r="AE619" s="617"/>
      <c r="AG619" s="617"/>
      <c r="AI619" s="617"/>
      <c r="AK619" s="202"/>
    </row>
    <row r="620" spans="2:37" s="435" customFormat="1" ht="12.75" customHeight="1" outlineLevel="1">
      <c r="D620" s="592" t="str">
        <f>'Line Items'!D1485</f>
        <v>EJ02 - 22330000</v>
      </c>
      <c r="E620" s="89"/>
      <c r="F620" s="107" t="str">
        <f t="shared" si="27"/>
        <v>£/ train mile</v>
      </c>
      <c r="G620" s="593"/>
      <c r="H620" s="593"/>
      <c r="I620" s="594"/>
      <c r="J620" s="593"/>
      <c r="K620" s="593"/>
      <c r="L620" s="593"/>
      <c r="M620" s="593"/>
      <c r="N620" s="593"/>
      <c r="O620" s="593"/>
      <c r="P620" s="593"/>
      <c r="Q620" s="593"/>
      <c r="R620" s="593"/>
      <c r="S620" s="593"/>
      <c r="T620" s="593"/>
      <c r="U620" s="593"/>
      <c r="V620" s="593"/>
      <c r="W620" s="593"/>
      <c r="X620" s="593"/>
      <c r="Y620" s="593"/>
      <c r="Z620" s="593"/>
      <c r="AA620" s="593"/>
      <c r="AB620" s="593"/>
      <c r="AC620" s="595"/>
      <c r="AE620" s="617"/>
      <c r="AG620" s="617"/>
      <c r="AI620" s="617"/>
      <c r="AK620" s="202"/>
    </row>
    <row r="621" spans="2:37" s="435" customFormat="1" ht="12.75" customHeight="1" outlineLevel="1">
      <c r="D621" s="592" t="str">
        <f>'Line Items'!D1486</f>
        <v>EJ03 - 12256320</v>
      </c>
      <c r="E621" s="89"/>
      <c r="F621" s="107" t="str">
        <f t="shared" si="27"/>
        <v>£/ train mile</v>
      </c>
      <c r="G621" s="593"/>
      <c r="H621" s="593"/>
      <c r="I621" s="594"/>
      <c r="J621" s="593"/>
      <c r="K621" s="593"/>
      <c r="L621" s="593"/>
      <c r="M621" s="593"/>
      <c r="N621" s="593"/>
      <c r="O621" s="593"/>
      <c r="P621" s="593"/>
      <c r="Q621" s="593"/>
      <c r="R621" s="593"/>
      <c r="S621" s="593"/>
      <c r="T621" s="593"/>
      <c r="U621" s="593"/>
      <c r="V621" s="593"/>
      <c r="W621" s="593"/>
      <c r="X621" s="593"/>
      <c r="Y621" s="593"/>
      <c r="Z621" s="593"/>
      <c r="AA621" s="593"/>
      <c r="AB621" s="593"/>
      <c r="AC621" s="595"/>
      <c r="AE621" s="617"/>
      <c r="AG621" s="617"/>
      <c r="AI621" s="617"/>
      <c r="AK621" s="202"/>
    </row>
    <row r="622" spans="2:37" s="435" customFormat="1" ht="12.75" customHeight="1" outlineLevel="1">
      <c r="D622" s="592" t="str">
        <f>'Line Items'!D1487</f>
        <v>EJ03 - 12259320</v>
      </c>
      <c r="E622" s="89"/>
      <c r="F622" s="107" t="str">
        <f t="shared" si="27"/>
        <v>£/ train mile</v>
      </c>
      <c r="G622" s="593"/>
      <c r="H622" s="593"/>
      <c r="I622" s="594"/>
      <c r="J622" s="593"/>
      <c r="K622" s="593"/>
      <c r="L622" s="593"/>
      <c r="M622" s="593"/>
      <c r="N622" s="593"/>
      <c r="O622" s="593"/>
      <c r="P622" s="593"/>
      <c r="Q622" s="593"/>
      <c r="R622" s="593"/>
      <c r="S622" s="593"/>
      <c r="T622" s="593"/>
      <c r="U622" s="593"/>
      <c r="V622" s="593"/>
      <c r="W622" s="593"/>
      <c r="X622" s="593"/>
      <c r="Y622" s="593"/>
      <c r="Z622" s="593"/>
      <c r="AA622" s="593"/>
      <c r="AB622" s="593"/>
      <c r="AC622" s="595"/>
      <c r="AE622" s="617"/>
      <c r="AG622" s="617"/>
      <c r="AI622" s="617"/>
      <c r="AK622" s="202"/>
    </row>
    <row r="623" spans="2:37" s="435" customFormat="1" ht="12.75" customHeight="1" outlineLevel="1">
      <c r="D623" s="592" t="str">
        <f>'Line Items'!D1488</f>
        <v>EJ03 - 12263310</v>
      </c>
      <c r="E623" s="89"/>
      <c r="F623" s="107" t="str">
        <f t="shared" si="27"/>
        <v>£/ train mile</v>
      </c>
      <c r="G623" s="593"/>
      <c r="H623" s="593"/>
      <c r="I623" s="594"/>
      <c r="J623" s="593"/>
      <c r="K623" s="593"/>
      <c r="L623" s="593"/>
      <c r="M623" s="593"/>
      <c r="N623" s="593"/>
      <c r="O623" s="593"/>
      <c r="P623" s="593"/>
      <c r="Q623" s="593"/>
      <c r="R623" s="593"/>
      <c r="S623" s="593"/>
      <c r="T623" s="593"/>
      <c r="U623" s="593"/>
      <c r="V623" s="593"/>
      <c r="W623" s="593"/>
      <c r="X623" s="593"/>
      <c r="Y623" s="593"/>
      <c r="Z623" s="593"/>
      <c r="AA623" s="593"/>
      <c r="AB623" s="593"/>
      <c r="AC623" s="595"/>
      <c r="AE623" s="617"/>
      <c r="AG623" s="617"/>
      <c r="AI623" s="617"/>
      <c r="AK623" s="202"/>
    </row>
    <row r="624" spans="2:37" s="435" customFormat="1" ht="12.75" customHeight="1" outlineLevel="1">
      <c r="D624" s="592" t="str">
        <f>'Line Items'!D1489</f>
        <v>EJ03 - 12263810</v>
      </c>
      <c r="E624" s="89"/>
      <c r="F624" s="107" t="str">
        <f t="shared" si="27"/>
        <v>£/ train mile</v>
      </c>
      <c r="G624" s="593"/>
      <c r="H624" s="593"/>
      <c r="I624" s="594"/>
      <c r="J624" s="593"/>
      <c r="K624" s="593"/>
      <c r="L624" s="593"/>
      <c r="M624" s="593"/>
      <c r="N624" s="593"/>
      <c r="O624" s="593"/>
      <c r="P624" s="593"/>
      <c r="Q624" s="593"/>
      <c r="R624" s="593"/>
      <c r="S624" s="593"/>
      <c r="T624" s="593"/>
      <c r="U624" s="593"/>
      <c r="V624" s="593"/>
      <c r="W624" s="593"/>
      <c r="X624" s="593"/>
      <c r="Y624" s="593"/>
      <c r="Z624" s="593"/>
      <c r="AA624" s="593"/>
      <c r="AB624" s="593"/>
      <c r="AC624" s="595"/>
      <c r="AE624" s="617"/>
      <c r="AG624" s="617"/>
      <c r="AI624" s="617"/>
      <c r="AK624" s="202"/>
    </row>
    <row r="625" spans="4:37" s="435" customFormat="1" ht="12.75" customHeight="1" outlineLevel="1">
      <c r="D625" s="592" t="str">
        <f>'Line Items'!D1490</f>
        <v>EJ03 - 12271310</v>
      </c>
      <c r="E625" s="89"/>
      <c r="F625" s="107" t="str">
        <f t="shared" si="27"/>
        <v>£/ train mile</v>
      </c>
      <c r="G625" s="593"/>
      <c r="H625" s="593"/>
      <c r="I625" s="594"/>
      <c r="J625" s="593"/>
      <c r="K625" s="593"/>
      <c r="L625" s="593"/>
      <c r="M625" s="593"/>
      <c r="N625" s="593"/>
      <c r="O625" s="593"/>
      <c r="P625" s="593"/>
      <c r="Q625" s="593"/>
      <c r="R625" s="593"/>
      <c r="S625" s="593"/>
      <c r="T625" s="593"/>
      <c r="U625" s="593"/>
      <c r="V625" s="593"/>
      <c r="W625" s="593"/>
      <c r="X625" s="593"/>
      <c r="Y625" s="593"/>
      <c r="Z625" s="593"/>
      <c r="AA625" s="593"/>
      <c r="AB625" s="593"/>
      <c r="AC625" s="595"/>
      <c r="AE625" s="617"/>
      <c r="AG625" s="617"/>
      <c r="AI625" s="617"/>
      <c r="AK625" s="202"/>
    </row>
    <row r="626" spans="4:37" s="435" customFormat="1" ht="12.75" customHeight="1" outlineLevel="1">
      <c r="D626" s="592" t="str">
        <f>'Line Items'!D1491</f>
        <v>EJ03 - 12272320</v>
      </c>
      <c r="E626" s="89"/>
      <c r="F626" s="107" t="str">
        <f t="shared" si="27"/>
        <v>£/ train mile</v>
      </c>
      <c r="G626" s="593"/>
      <c r="H626" s="593"/>
      <c r="I626" s="594"/>
      <c r="J626" s="593"/>
      <c r="K626" s="593"/>
      <c r="L626" s="593"/>
      <c r="M626" s="593"/>
      <c r="N626" s="593"/>
      <c r="O626" s="593"/>
      <c r="P626" s="593"/>
      <c r="Q626" s="593"/>
      <c r="R626" s="593"/>
      <c r="S626" s="593"/>
      <c r="T626" s="593"/>
      <c r="U626" s="593"/>
      <c r="V626" s="593"/>
      <c r="W626" s="593"/>
      <c r="X626" s="593"/>
      <c r="Y626" s="593"/>
      <c r="Z626" s="593"/>
      <c r="AA626" s="593"/>
      <c r="AB626" s="593"/>
      <c r="AC626" s="595"/>
      <c r="AE626" s="617"/>
      <c r="AG626" s="617"/>
      <c r="AI626" s="617"/>
      <c r="AK626" s="202"/>
    </row>
    <row r="627" spans="4:37" s="435" customFormat="1" ht="12.75" customHeight="1" outlineLevel="1">
      <c r="D627" s="592" t="str">
        <f>'Line Items'!D1492</f>
        <v>EJ03 - 12272820</v>
      </c>
      <c r="E627" s="89"/>
      <c r="F627" s="107" t="str">
        <f t="shared" si="27"/>
        <v>£/ train mile</v>
      </c>
      <c r="G627" s="593"/>
      <c r="H627" s="593"/>
      <c r="I627" s="594"/>
      <c r="J627" s="593"/>
      <c r="K627" s="593"/>
      <c r="L627" s="593"/>
      <c r="M627" s="593"/>
      <c r="N627" s="593"/>
      <c r="O627" s="593"/>
      <c r="P627" s="593"/>
      <c r="Q627" s="593"/>
      <c r="R627" s="593"/>
      <c r="S627" s="593"/>
      <c r="T627" s="593"/>
      <c r="U627" s="593"/>
      <c r="V627" s="593"/>
      <c r="W627" s="593"/>
      <c r="X627" s="593"/>
      <c r="Y627" s="593"/>
      <c r="Z627" s="593"/>
      <c r="AA627" s="593"/>
      <c r="AB627" s="593"/>
      <c r="AC627" s="595"/>
      <c r="AE627" s="617"/>
      <c r="AG627" s="617"/>
      <c r="AI627" s="617"/>
      <c r="AK627" s="202"/>
    </row>
    <row r="628" spans="4:37" s="435" customFormat="1" ht="12.75" customHeight="1" outlineLevel="1">
      <c r="D628" s="592" t="str">
        <f>'Line Items'!D1493</f>
        <v>EJ03 - 22259000</v>
      </c>
      <c r="E628" s="89"/>
      <c r="F628" s="107" t="str">
        <f t="shared" si="27"/>
        <v>£/ train mile</v>
      </c>
      <c r="G628" s="593"/>
      <c r="H628" s="593"/>
      <c r="I628" s="594"/>
      <c r="J628" s="593"/>
      <c r="K628" s="593"/>
      <c r="L628" s="593"/>
      <c r="M628" s="593"/>
      <c r="N628" s="593"/>
      <c r="O628" s="593"/>
      <c r="P628" s="593"/>
      <c r="Q628" s="593"/>
      <c r="R628" s="593"/>
      <c r="S628" s="593"/>
      <c r="T628" s="593"/>
      <c r="U628" s="593"/>
      <c r="V628" s="593"/>
      <c r="W628" s="593"/>
      <c r="X628" s="593"/>
      <c r="Y628" s="593"/>
      <c r="Z628" s="593"/>
      <c r="AA628" s="593"/>
      <c r="AB628" s="593"/>
      <c r="AC628" s="595"/>
      <c r="AE628" s="617"/>
      <c r="AG628" s="617"/>
      <c r="AI628" s="617"/>
      <c r="AK628" s="202"/>
    </row>
    <row r="629" spans="4:37" s="435" customFormat="1" ht="12.75" customHeight="1" outlineLevel="1">
      <c r="D629" s="592" t="str">
        <f>'Line Items'!D1494</f>
        <v>EJ03 - 22263000</v>
      </c>
      <c r="E629" s="89"/>
      <c r="F629" s="107" t="str">
        <f t="shared" si="27"/>
        <v>£/ train mile</v>
      </c>
      <c r="G629" s="593"/>
      <c r="H629" s="593"/>
      <c r="I629" s="594"/>
      <c r="J629" s="593"/>
      <c r="K629" s="593"/>
      <c r="L629" s="593"/>
      <c r="M629" s="593"/>
      <c r="N629" s="593"/>
      <c r="O629" s="593"/>
      <c r="P629" s="593"/>
      <c r="Q629" s="593"/>
      <c r="R629" s="593"/>
      <c r="S629" s="593"/>
      <c r="T629" s="593"/>
      <c r="U629" s="593"/>
      <c r="V629" s="593"/>
      <c r="W629" s="593"/>
      <c r="X629" s="593"/>
      <c r="Y629" s="593"/>
      <c r="Z629" s="593"/>
      <c r="AA629" s="593"/>
      <c r="AB629" s="593"/>
      <c r="AC629" s="595"/>
      <c r="AE629" s="617"/>
      <c r="AG629" s="617"/>
      <c r="AI629" s="617"/>
      <c r="AK629" s="202"/>
    </row>
    <row r="630" spans="4:37" s="435" customFormat="1" ht="12.75" customHeight="1" outlineLevel="1">
      <c r="D630" s="592" t="str">
        <f>'Line Items'!D1495</f>
        <v>EJ03 - 22272000</v>
      </c>
      <c r="E630" s="89"/>
      <c r="F630" s="107" t="str">
        <f t="shared" si="27"/>
        <v>£/ train mile</v>
      </c>
      <c r="G630" s="593"/>
      <c r="H630" s="593"/>
      <c r="I630" s="594"/>
      <c r="J630" s="593"/>
      <c r="K630" s="593"/>
      <c r="L630" s="593"/>
      <c r="M630" s="593"/>
      <c r="N630" s="593"/>
      <c r="O630" s="593"/>
      <c r="P630" s="593"/>
      <c r="Q630" s="593"/>
      <c r="R630" s="593"/>
      <c r="S630" s="593"/>
      <c r="T630" s="593"/>
      <c r="U630" s="593"/>
      <c r="V630" s="593"/>
      <c r="W630" s="593"/>
      <c r="X630" s="593"/>
      <c r="Y630" s="593"/>
      <c r="Z630" s="593"/>
      <c r="AA630" s="593"/>
      <c r="AB630" s="593"/>
      <c r="AC630" s="595"/>
      <c r="AE630" s="617"/>
      <c r="AG630" s="617"/>
      <c r="AI630" s="617"/>
      <c r="AK630" s="202"/>
    </row>
    <row r="631" spans="4:37" s="435" customFormat="1" ht="12.75" customHeight="1" outlineLevel="1">
      <c r="D631" s="592" t="str">
        <f>'Line Items'!D1496</f>
        <v>EJ03 - 22329000</v>
      </c>
      <c r="E631" s="89"/>
      <c r="F631" s="107" t="str">
        <f>F630</f>
        <v>£/ train mile</v>
      </c>
      <c r="G631" s="593"/>
      <c r="H631" s="593"/>
      <c r="I631" s="594"/>
      <c r="J631" s="593"/>
      <c r="K631" s="593"/>
      <c r="L631" s="593"/>
      <c r="M631" s="593"/>
      <c r="N631" s="593"/>
      <c r="O631" s="593"/>
      <c r="P631" s="593"/>
      <c r="Q631" s="593"/>
      <c r="R631" s="593"/>
      <c r="S631" s="593"/>
      <c r="T631" s="593"/>
      <c r="U631" s="593"/>
      <c r="V631" s="593"/>
      <c r="W631" s="593"/>
      <c r="X631" s="593"/>
      <c r="Y631" s="593"/>
      <c r="Z631" s="593"/>
      <c r="AA631" s="593"/>
      <c r="AB631" s="593"/>
      <c r="AC631" s="595"/>
      <c r="AE631" s="617"/>
      <c r="AG631" s="617"/>
      <c r="AI631" s="617"/>
      <c r="AK631" s="202"/>
    </row>
    <row r="632" spans="4:37" s="435" customFormat="1" ht="12.75" customHeight="1" outlineLevel="1">
      <c r="D632" s="592" t="str">
        <f>'Line Items'!D1497</f>
        <v>EJ03 - 22331000</v>
      </c>
      <c r="E632" s="89"/>
      <c r="F632" s="107" t="str">
        <f t="shared" si="27"/>
        <v>£/ train mile</v>
      </c>
      <c r="G632" s="593"/>
      <c r="H632" s="593"/>
      <c r="I632" s="594"/>
      <c r="J632" s="593"/>
      <c r="K632" s="593"/>
      <c r="L632" s="593"/>
      <c r="M632" s="593"/>
      <c r="N632" s="593"/>
      <c r="O632" s="593"/>
      <c r="P632" s="593"/>
      <c r="Q632" s="593"/>
      <c r="R632" s="593"/>
      <c r="S632" s="593"/>
      <c r="T632" s="593"/>
      <c r="U632" s="593"/>
      <c r="V632" s="593"/>
      <c r="W632" s="593"/>
      <c r="X632" s="593"/>
      <c r="Y632" s="593"/>
      <c r="Z632" s="593"/>
      <c r="AA632" s="593"/>
      <c r="AB632" s="593"/>
      <c r="AC632" s="595"/>
      <c r="AE632" s="617"/>
      <c r="AG632" s="617"/>
      <c r="AI632" s="617"/>
      <c r="AK632" s="202"/>
    </row>
    <row r="633" spans="4:37" s="435" customFormat="1" ht="12.75" customHeight="1" outlineLevel="1">
      <c r="D633" s="592" t="str">
        <f>'Line Items'!D1498</f>
        <v>EJ04 - 22266000</v>
      </c>
      <c r="E633" s="89"/>
      <c r="F633" s="107" t="str">
        <f t="shared" si="27"/>
        <v>£/ train mile</v>
      </c>
      <c r="G633" s="593"/>
      <c r="H633" s="593"/>
      <c r="I633" s="594"/>
      <c r="J633" s="593"/>
      <c r="K633" s="593"/>
      <c r="L633" s="593"/>
      <c r="M633" s="593"/>
      <c r="N633" s="593"/>
      <c r="O633" s="593"/>
      <c r="P633" s="593"/>
      <c r="Q633" s="593"/>
      <c r="R633" s="593"/>
      <c r="S633" s="593"/>
      <c r="T633" s="593"/>
      <c r="U633" s="593"/>
      <c r="V633" s="593"/>
      <c r="W633" s="593"/>
      <c r="X633" s="593"/>
      <c r="Y633" s="593"/>
      <c r="Z633" s="593"/>
      <c r="AA633" s="593"/>
      <c r="AB633" s="593"/>
      <c r="AC633" s="595"/>
      <c r="AE633" s="617"/>
      <c r="AG633" s="617"/>
      <c r="AI633" s="617"/>
      <c r="AK633" s="202"/>
    </row>
    <row r="634" spans="4:37" s="435" customFormat="1" ht="12.75" customHeight="1" outlineLevel="1">
      <c r="D634" s="592" t="str">
        <f>'Line Items'!D1499</f>
        <v>EJ04 - 22300000</v>
      </c>
      <c r="E634" s="89"/>
      <c r="F634" s="107" t="str">
        <f t="shared" si="27"/>
        <v>£/ train mile</v>
      </c>
      <c r="G634" s="593"/>
      <c r="H634" s="593"/>
      <c r="I634" s="594"/>
      <c r="J634" s="593"/>
      <c r="K634" s="593"/>
      <c r="L634" s="593"/>
      <c r="M634" s="593"/>
      <c r="N634" s="593"/>
      <c r="O634" s="593"/>
      <c r="P634" s="593"/>
      <c r="Q634" s="593"/>
      <c r="R634" s="593"/>
      <c r="S634" s="593"/>
      <c r="T634" s="593"/>
      <c r="U634" s="593"/>
      <c r="V634" s="593"/>
      <c r="W634" s="593"/>
      <c r="X634" s="593"/>
      <c r="Y634" s="593"/>
      <c r="Z634" s="593"/>
      <c r="AA634" s="593"/>
      <c r="AB634" s="593"/>
      <c r="AC634" s="595"/>
      <c r="AE634" s="617"/>
      <c r="AG634" s="617"/>
      <c r="AI634" s="617"/>
      <c r="AK634" s="202"/>
    </row>
    <row r="635" spans="4:37" s="435" customFormat="1" ht="12.75" customHeight="1" outlineLevel="1">
      <c r="D635" s="592" t="str">
        <f>'Line Items'!D1500</f>
        <v>EJ05 - 22209000</v>
      </c>
      <c r="E635" s="89"/>
      <c r="F635" s="107" t="str">
        <f t="shared" si="27"/>
        <v>£/ train mile</v>
      </c>
      <c r="G635" s="593"/>
      <c r="H635" s="593"/>
      <c r="I635" s="594"/>
      <c r="J635" s="593"/>
      <c r="K635" s="593"/>
      <c r="L635" s="593"/>
      <c r="M635" s="593"/>
      <c r="N635" s="593"/>
      <c r="O635" s="593"/>
      <c r="P635" s="593"/>
      <c r="Q635" s="593"/>
      <c r="R635" s="593"/>
      <c r="S635" s="593"/>
      <c r="T635" s="593"/>
      <c r="U635" s="593"/>
      <c r="V635" s="593"/>
      <c r="W635" s="593"/>
      <c r="X635" s="593"/>
      <c r="Y635" s="593"/>
      <c r="Z635" s="593"/>
      <c r="AA635" s="593"/>
      <c r="AB635" s="593"/>
      <c r="AC635" s="595"/>
      <c r="AE635" s="617"/>
      <c r="AG635" s="617"/>
      <c r="AI635" s="617"/>
      <c r="AK635" s="202"/>
    </row>
    <row r="636" spans="4:37" s="435" customFormat="1" ht="12.75" customHeight="1" outlineLevel="1">
      <c r="D636" s="592" t="str">
        <f>'Line Items'!D1501</f>
        <v>EJ06 - 22212000</v>
      </c>
      <c r="E636" s="89"/>
      <c r="F636" s="107" t="str">
        <f t="shared" si="27"/>
        <v>£/ train mile</v>
      </c>
      <c r="G636" s="593"/>
      <c r="H636" s="593"/>
      <c r="I636" s="594"/>
      <c r="J636" s="593"/>
      <c r="K636" s="593"/>
      <c r="L636" s="593"/>
      <c r="M636" s="593"/>
      <c r="N636" s="593"/>
      <c r="O636" s="593"/>
      <c r="P636" s="593"/>
      <c r="Q636" s="593"/>
      <c r="R636" s="593"/>
      <c r="S636" s="593"/>
      <c r="T636" s="593"/>
      <c r="U636" s="593"/>
      <c r="V636" s="593"/>
      <c r="W636" s="593"/>
      <c r="X636" s="593"/>
      <c r="Y636" s="593"/>
      <c r="Z636" s="593"/>
      <c r="AA636" s="593"/>
      <c r="AB636" s="593"/>
      <c r="AC636" s="595"/>
      <c r="AE636" s="617"/>
      <c r="AG636" s="617"/>
      <c r="AI636" s="617"/>
      <c r="AK636" s="202"/>
    </row>
    <row r="637" spans="4:37" s="435" customFormat="1" ht="12.75" customHeight="1" outlineLevel="1">
      <c r="D637" s="592" t="str">
        <f>'Line Items'!D1502</f>
        <v>EJ06 - 22213000</v>
      </c>
      <c r="E637" s="89"/>
      <c r="F637" s="107" t="str">
        <f t="shared" si="27"/>
        <v>£/ train mile</v>
      </c>
      <c r="G637" s="593"/>
      <c r="H637" s="593"/>
      <c r="I637" s="594"/>
      <c r="J637" s="593"/>
      <c r="K637" s="593"/>
      <c r="L637" s="593"/>
      <c r="M637" s="593"/>
      <c r="N637" s="593"/>
      <c r="O637" s="593"/>
      <c r="P637" s="593"/>
      <c r="Q637" s="593"/>
      <c r="R637" s="593"/>
      <c r="S637" s="593"/>
      <c r="T637" s="593"/>
      <c r="U637" s="593"/>
      <c r="V637" s="593"/>
      <c r="W637" s="593"/>
      <c r="X637" s="593"/>
      <c r="Y637" s="593"/>
      <c r="Z637" s="593"/>
      <c r="AA637" s="593"/>
      <c r="AB637" s="593"/>
      <c r="AC637" s="595"/>
      <c r="AE637" s="617"/>
      <c r="AG637" s="617"/>
      <c r="AI637" s="617"/>
      <c r="AK637" s="202"/>
    </row>
    <row r="638" spans="4:37" s="435" customFormat="1" ht="12.75" customHeight="1" outlineLevel="1">
      <c r="D638" s="592" t="str">
        <f>'Line Items'!D1503</f>
        <v>EJ99 - 22209001</v>
      </c>
      <c r="E638" s="89"/>
      <c r="F638" s="107" t="str">
        <f t="shared" si="27"/>
        <v>£/ train mile</v>
      </c>
      <c r="G638" s="593"/>
      <c r="H638" s="593"/>
      <c r="I638" s="594"/>
      <c r="J638" s="593"/>
      <c r="K638" s="593"/>
      <c r="L638" s="593"/>
      <c r="M638" s="593"/>
      <c r="N638" s="593"/>
      <c r="O638" s="593"/>
      <c r="P638" s="593"/>
      <c r="Q638" s="593"/>
      <c r="R638" s="593"/>
      <c r="S638" s="593"/>
      <c r="T638" s="593"/>
      <c r="U638" s="593"/>
      <c r="V638" s="593"/>
      <c r="W638" s="593"/>
      <c r="X638" s="593"/>
      <c r="Y638" s="593"/>
      <c r="Z638" s="593"/>
      <c r="AA638" s="593"/>
      <c r="AB638" s="593"/>
      <c r="AC638" s="595"/>
      <c r="AE638" s="617"/>
      <c r="AG638" s="617"/>
      <c r="AI638" s="617"/>
      <c r="AK638" s="202"/>
    </row>
    <row r="639" spans="4:37" s="435" customFormat="1" ht="12.75" customHeight="1" outlineLevel="1">
      <c r="D639" s="592" t="str">
        <f>'Line Items'!D1504</f>
        <v>EJ99 - 22977000</v>
      </c>
      <c r="E639" s="89"/>
      <c r="F639" s="107" t="str">
        <f t="shared" si="27"/>
        <v>£/ train mile</v>
      </c>
      <c r="G639" s="593"/>
      <c r="H639" s="593"/>
      <c r="I639" s="594"/>
      <c r="J639" s="593"/>
      <c r="K639" s="593"/>
      <c r="L639" s="593"/>
      <c r="M639" s="593"/>
      <c r="N639" s="593"/>
      <c r="O639" s="593"/>
      <c r="P639" s="593"/>
      <c r="Q639" s="593"/>
      <c r="R639" s="593"/>
      <c r="S639" s="593"/>
      <c r="T639" s="593"/>
      <c r="U639" s="593"/>
      <c r="V639" s="593"/>
      <c r="W639" s="593"/>
      <c r="X639" s="593"/>
      <c r="Y639" s="593"/>
      <c r="Z639" s="593"/>
      <c r="AA639" s="593"/>
      <c r="AB639" s="593"/>
      <c r="AC639" s="595"/>
      <c r="AE639" s="617"/>
      <c r="AG639" s="617"/>
      <c r="AI639" s="617"/>
      <c r="AK639" s="202"/>
    </row>
    <row r="640" spans="4:37" s="435" customFormat="1" ht="12.75" customHeight="1" outlineLevel="1">
      <c r="D640" s="592" t="str">
        <f>'Line Items'!D1505</f>
        <v>[Capacity Charges Service Code Line 29]</v>
      </c>
      <c r="E640" s="89"/>
      <c r="F640" s="107" t="str">
        <f t="shared" si="27"/>
        <v>£/ train mile</v>
      </c>
      <c r="G640" s="593"/>
      <c r="H640" s="593"/>
      <c r="I640" s="594"/>
      <c r="J640" s="593"/>
      <c r="K640" s="593"/>
      <c r="L640" s="593"/>
      <c r="M640" s="593"/>
      <c r="N640" s="593"/>
      <c r="O640" s="593"/>
      <c r="P640" s="593"/>
      <c r="Q640" s="593"/>
      <c r="R640" s="593"/>
      <c r="S640" s="593"/>
      <c r="T640" s="593"/>
      <c r="U640" s="593"/>
      <c r="V640" s="593"/>
      <c r="W640" s="593"/>
      <c r="X640" s="593"/>
      <c r="Y640" s="593"/>
      <c r="Z640" s="593"/>
      <c r="AA640" s="593"/>
      <c r="AB640" s="593"/>
      <c r="AC640" s="595"/>
      <c r="AE640" s="617"/>
      <c r="AG640" s="617"/>
      <c r="AI640" s="617"/>
      <c r="AK640" s="202"/>
    </row>
    <row r="641" spans="4:37" s="435" customFormat="1" ht="12.75" customHeight="1" outlineLevel="1">
      <c r="D641" s="592" t="str">
        <f>'Line Items'!D1506</f>
        <v>[Capacity Charges Service Code Line 30]</v>
      </c>
      <c r="E641" s="89"/>
      <c r="F641" s="107" t="str">
        <f t="shared" si="27"/>
        <v>£/ train mile</v>
      </c>
      <c r="G641" s="593"/>
      <c r="H641" s="593"/>
      <c r="I641" s="594"/>
      <c r="J641" s="593"/>
      <c r="K641" s="593"/>
      <c r="L641" s="593"/>
      <c r="M641" s="593"/>
      <c r="N641" s="593"/>
      <c r="O641" s="593"/>
      <c r="P641" s="593"/>
      <c r="Q641" s="593"/>
      <c r="R641" s="593"/>
      <c r="S641" s="593"/>
      <c r="T641" s="593"/>
      <c r="U641" s="593"/>
      <c r="V641" s="593"/>
      <c r="W641" s="593"/>
      <c r="X641" s="593"/>
      <c r="Y641" s="593"/>
      <c r="Z641" s="593"/>
      <c r="AA641" s="593"/>
      <c r="AB641" s="593"/>
      <c r="AC641" s="595"/>
      <c r="AE641" s="617"/>
      <c r="AG641" s="617"/>
      <c r="AI641" s="617"/>
      <c r="AK641" s="202"/>
    </row>
    <row r="642" spans="4:37" s="435" customFormat="1" ht="12.75" customHeight="1" outlineLevel="1">
      <c r="D642" s="592" t="str">
        <f>'Line Items'!D1507</f>
        <v>[Capacity Charges Service Code Line 31]</v>
      </c>
      <c r="E642" s="89"/>
      <c r="F642" s="107" t="str">
        <f t="shared" si="27"/>
        <v>£/ train mile</v>
      </c>
      <c r="G642" s="593"/>
      <c r="H642" s="593"/>
      <c r="I642" s="594"/>
      <c r="J642" s="593"/>
      <c r="K642" s="593"/>
      <c r="L642" s="593"/>
      <c r="M642" s="593"/>
      <c r="N642" s="593"/>
      <c r="O642" s="593"/>
      <c r="P642" s="593"/>
      <c r="Q642" s="593"/>
      <c r="R642" s="593"/>
      <c r="S642" s="593"/>
      <c r="T642" s="593"/>
      <c r="U642" s="593"/>
      <c r="V642" s="593"/>
      <c r="W642" s="593"/>
      <c r="X642" s="593"/>
      <c r="Y642" s="593"/>
      <c r="Z642" s="593"/>
      <c r="AA642" s="593"/>
      <c r="AB642" s="593"/>
      <c r="AC642" s="595"/>
      <c r="AE642" s="617"/>
      <c r="AG642" s="617"/>
      <c r="AI642" s="617"/>
      <c r="AK642" s="202"/>
    </row>
    <row r="643" spans="4:37" s="435" customFormat="1" ht="12.75" customHeight="1" outlineLevel="1">
      <c r="D643" s="592" t="str">
        <f>'Line Items'!D1508</f>
        <v>[Capacity Charges Service Code Line 32]</v>
      </c>
      <c r="E643" s="89"/>
      <c r="F643" s="107" t="str">
        <f t="shared" si="27"/>
        <v>£/ train mile</v>
      </c>
      <c r="G643" s="593"/>
      <c r="H643" s="593"/>
      <c r="I643" s="594"/>
      <c r="J643" s="593"/>
      <c r="K643" s="593"/>
      <c r="L643" s="593"/>
      <c r="M643" s="593"/>
      <c r="N643" s="593"/>
      <c r="O643" s="593"/>
      <c r="P643" s="593"/>
      <c r="Q643" s="593"/>
      <c r="R643" s="593"/>
      <c r="S643" s="593"/>
      <c r="T643" s="593"/>
      <c r="U643" s="593"/>
      <c r="V643" s="593"/>
      <c r="W643" s="593"/>
      <c r="X643" s="593"/>
      <c r="Y643" s="593"/>
      <c r="Z643" s="593"/>
      <c r="AA643" s="593"/>
      <c r="AB643" s="593"/>
      <c r="AC643" s="595"/>
      <c r="AE643" s="617"/>
      <c r="AG643" s="617"/>
      <c r="AI643" s="617"/>
      <c r="AK643" s="202"/>
    </row>
    <row r="644" spans="4:37" s="435" customFormat="1" ht="12.75" customHeight="1" outlineLevel="1">
      <c r="D644" s="592" t="str">
        <f>'Line Items'!D1509</f>
        <v>[Capacity Charges Service Code Line 33]</v>
      </c>
      <c r="E644" s="89"/>
      <c r="F644" s="107" t="str">
        <f t="shared" si="27"/>
        <v>£/ train mile</v>
      </c>
      <c r="G644" s="593"/>
      <c r="H644" s="593"/>
      <c r="I644" s="594"/>
      <c r="J644" s="593"/>
      <c r="K644" s="593"/>
      <c r="L644" s="593"/>
      <c r="M644" s="593"/>
      <c r="N644" s="593"/>
      <c r="O644" s="593"/>
      <c r="P644" s="593"/>
      <c r="Q644" s="593"/>
      <c r="R644" s="593"/>
      <c r="S644" s="593"/>
      <c r="T644" s="593"/>
      <c r="U644" s="593"/>
      <c r="V644" s="593"/>
      <c r="W644" s="593"/>
      <c r="X644" s="593"/>
      <c r="Y644" s="593"/>
      <c r="Z644" s="593"/>
      <c r="AA644" s="593"/>
      <c r="AB644" s="593"/>
      <c r="AC644" s="595"/>
      <c r="AE644" s="617"/>
      <c r="AG644" s="617"/>
      <c r="AI644" s="617"/>
      <c r="AK644" s="202"/>
    </row>
    <row r="645" spans="4:37" s="435" customFormat="1" ht="12.75" customHeight="1" outlineLevel="1">
      <c r="D645" s="592" t="str">
        <f>'Line Items'!D1510</f>
        <v>[Capacity Charges Service Code Line 34]</v>
      </c>
      <c r="E645" s="89"/>
      <c r="F645" s="107" t="str">
        <f t="shared" si="27"/>
        <v>£/ train mile</v>
      </c>
      <c r="G645" s="593"/>
      <c r="H645" s="593"/>
      <c r="I645" s="594"/>
      <c r="J645" s="593"/>
      <c r="K645" s="593"/>
      <c r="L645" s="593"/>
      <c r="M645" s="593"/>
      <c r="N645" s="593"/>
      <c r="O645" s="593"/>
      <c r="P645" s="593"/>
      <c r="Q645" s="593"/>
      <c r="R645" s="593"/>
      <c r="S645" s="593"/>
      <c r="T645" s="593"/>
      <c r="U645" s="593"/>
      <c r="V645" s="593"/>
      <c r="W645" s="593"/>
      <c r="X645" s="593"/>
      <c r="Y645" s="593"/>
      <c r="Z645" s="593"/>
      <c r="AA645" s="593"/>
      <c r="AB645" s="593"/>
      <c r="AC645" s="595"/>
      <c r="AE645" s="617"/>
      <c r="AG645" s="617"/>
      <c r="AI645" s="617"/>
      <c r="AK645" s="202"/>
    </row>
    <row r="646" spans="4:37" s="435" customFormat="1" ht="12.75" customHeight="1" outlineLevel="1">
      <c r="D646" s="592" t="str">
        <f>'Line Items'!D1511</f>
        <v>[Capacity Charges Service Code Line 35]</v>
      </c>
      <c r="E646" s="89"/>
      <c r="F646" s="107" t="str">
        <f t="shared" si="27"/>
        <v>£/ train mile</v>
      </c>
      <c r="G646" s="593"/>
      <c r="H646" s="593"/>
      <c r="I646" s="594"/>
      <c r="J646" s="593"/>
      <c r="K646" s="593"/>
      <c r="L646" s="593"/>
      <c r="M646" s="593"/>
      <c r="N646" s="593"/>
      <c r="O646" s="593"/>
      <c r="P646" s="593"/>
      <c r="Q646" s="593"/>
      <c r="R646" s="593"/>
      <c r="S646" s="593"/>
      <c r="T646" s="593"/>
      <c r="U646" s="593"/>
      <c r="V646" s="593"/>
      <c r="W646" s="593"/>
      <c r="X646" s="593"/>
      <c r="Y646" s="593"/>
      <c r="Z646" s="593"/>
      <c r="AA646" s="593"/>
      <c r="AB646" s="593"/>
      <c r="AC646" s="595"/>
      <c r="AE646" s="617"/>
      <c r="AG646" s="617"/>
      <c r="AI646" s="617"/>
      <c r="AK646" s="202"/>
    </row>
    <row r="647" spans="4:37" s="435" customFormat="1" ht="12.75" customHeight="1" outlineLevel="1">
      <c r="D647" s="592" t="str">
        <f>'Line Items'!D1512</f>
        <v>[Capacity Charges Service Code Line 36]</v>
      </c>
      <c r="E647" s="89"/>
      <c r="F647" s="107" t="str">
        <f t="shared" si="27"/>
        <v>£/ train mile</v>
      </c>
      <c r="G647" s="593"/>
      <c r="H647" s="593"/>
      <c r="I647" s="594"/>
      <c r="J647" s="593"/>
      <c r="K647" s="593"/>
      <c r="L647" s="593"/>
      <c r="M647" s="593"/>
      <c r="N647" s="593"/>
      <c r="O647" s="593"/>
      <c r="P647" s="593"/>
      <c r="Q647" s="593"/>
      <c r="R647" s="593"/>
      <c r="S647" s="593"/>
      <c r="T647" s="593"/>
      <c r="U647" s="593"/>
      <c r="V647" s="593"/>
      <c r="W647" s="593"/>
      <c r="X647" s="593"/>
      <c r="Y647" s="593"/>
      <c r="Z647" s="593"/>
      <c r="AA647" s="593"/>
      <c r="AB647" s="593"/>
      <c r="AC647" s="595"/>
      <c r="AE647" s="617"/>
      <c r="AG647" s="617"/>
      <c r="AI647" s="617"/>
      <c r="AK647" s="202"/>
    </row>
    <row r="648" spans="4:37" s="435" customFormat="1" ht="12.75" customHeight="1" outlineLevel="1">
      <c r="D648" s="592" t="str">
        <f>'Line Items'!D1513</f>
        <v>[Capacity Charges Service Code Line 37]</v>
      </c>
      <c r="E648" s="89"/>
      <c r="F648" s="107" t="str">
        <f t="shared" si="27"/>
        <v>£/ train mile</v>
      </c>
      <c r="G648" s="593"/>
      <c r="H648" s="593"/>
      <c r="I648" s="594"/>
      <c r="J648" s="593"/>
      <c r="K648" s="593"/>
      <c r="L648" s="593"/>
      <c r="M648" s="593"/>
      <c r="N648" s="593"/>
      <c r="O648" s="593"/>
      <c r="P648" s="593"/>
      <c r="Q648" s="593"/>
      <c r="R648" s="593"/>
      <c r="S648" s="593"/>
      <c r="T648" s="593"/>
      <c r="U648" s="593"/>
      <c r="V648" s="593"/>
      <c r="W648" s="593"/>
      <c r="X648" s="593"/>
      <c r="Y648" s="593"/>
      <c r="Z648" s="593"/>
      <c r="AA648" s="593"/>
      <c r="AB648" s="593"/>
      <c r="AC648" s="595"/>
      <c r="AE648" s="617"/>
      <c r="AG648" s="617"/>
      <c r="AI648" s="617"/>
      <c r="AK648" s="202"/>
    </row>
    <row r="649" spans="4:37" s="435" customFormat="1" ht="12.75" customHeight="1" outlineLevel="1">
      <c r="D649" s="592" t="str">
        <f>'Line Items'!D1514</f>
        <v>[Capacity Charges Service Code Line 38]</v>
      </c>
      <c r="E649" s="89"/>
      <c r="F649" s="107" t="str">
        <f>F648</f>
        <v>£/ train mile</v>
      </c>
      <c r="G649" s="593"/>
      <c r="H649" s="593"/>
      <c r="I649" s="594"/>
      <c r="J649" s="593"/>
      <c r="K649" s="593"/>
      <c r="L649" s="593"/>
      <c r="M649" s="593"/>
      <c r="N649" s="593"/>
      <c r="O649" s="593"/>
      <c r="P649" s="593"/>
      <c r="Q649" s="593"/>
      <c r="R649" s="593"/>
      <c r="S649" s="593"/>
      <c r="T649" s="593"/>
      <c r="U649" s="593"/>
      <c r="V649" s="593"/>
      <c r="W649" s="593"/>
      <c r="X649" s="593"/>
      <c r="Y649" s="593"/>
      <c r="Z649" s="593"/>
      <c r="AA649" s="593"/>
      <c r="AB649" s="593"/>
      <c r="AC649" s="595"/>
      <c r="AE649" s="617"/>
      <c r="AG649" s="617"/>
      <c r="AI649" s="617"/>
      <c r="AK649" s="202"/>
    </row>
    <row r="650" spans="4:37" s="435" customFormat="1" ht="12.75" customHeight="1" outlineLevel="1">
      <c r="D650" s="592" t="str">
        <f>'Line Items'!D1515</f>
        <v>[Capacity Charges Service Code Line 39]</v>
      </c>
      <c r="E650" s="89"/>
      <c r="F650" s="107" t="str">
        <f t="shared" si="27"/>
        <v>£/ train mile</v>
      </c>
      <c r="G650" s="593"/>
      <c r="H650" s="593"/>
      <c r="I650" s="594"/>
      <c r="J650" s="593"/>
      <c r="K650" s="593"/>
      <c r="L650" s="593"/>
      <c r="M650" s="593"/>
      <c r="N650" s="593"/>
      <c r="O650" s="593"/>
      <c r="P650" s="593"/>
      <c r="Q650" s="593"/>
      <c r="R650" s="593"/>
      <c r="S650" s="593"/>
      <c r="T650" s="593"/>
      <c r="U650" s="593"/>
      <c r="V650" s="593"/>
      <c r="W650" s="593"/>
      <c r="X650" s="593"/>
      <c r="Y650" s="593"/>
      <c r="Z650" s="593"/>
      <c r="AA650" s="593"/>
      <c r="AB650" s="593"/>
      <c r="AC650" s="595"/>
      <c r="AE650" s="617"/>
      <c r="AG650" s="617"/>
      <c r="AI650" s="617"/>
      <c r="AK650" s="202"/>
    </row>
    <row r="651" spans="4:37" s="435" customFormat="1" ht="12.75" customHeight="1" outlineLevel="1">
      <c r="D651" s="592" t="str">
        <f>'Line Items'!D1516</f>
        <v>[Capacity Charges Service Code Line 40]</v>
      </c>
      <c r="E651" s="89"/>
      <c r="F651" s="107" t="str">
        <f t="shared" si="27"/>
        <v>£/ train mile</v>
      </c>
      <c r="G651" s="593"/>
      <c r="H651" s="593"/>
      <c r="I651" s="594"/>
      <c r="J651" s="593"/>
      <c r="K651" s="593"/>
      <c r="L651" s="593"/>
      <c r="M651" s="593"/>
      <c r="N651" s="593"/>
      <c r="O651" s="593"/>
      <c r="P651" s="593"/>
      <c r="Q651" s="593"/>
      <c r="R651" s="593"/>
      <c r="S651" s="593"/>
      <c r="T651" s="593"/>
      <c r="U651" s="593"/>
      <c r="V651" s="593"/>
      <c r="W651" s="593"/>
      <c r="X651" s="593"/>
      <c r="Y651" s="593"/>
      <c r="Z651" s="593"/>
      <c r="AA651" s="593"/>
      <c r="AB651" s="593"/>
      <c r="AC651" s="595"/>
      <c r="AE651" s="617"/>
      <c r="AG651" s="617"/>
      <c r="AI651" s="617"/>
      <c r="AK651" s="202"/>
    </row>
    <row r="652" spans="4:37" s="435" customFormat="1" ht="12.75" customHeight="1" outlineLevel="1">
      <c r="D652" s="592" t="str">
        <f>'Line Items'!D1517</f>
        <v>[Capacity Charges Service Code Line 41]</v>
      </c>
      <c r="E652" s="89"/>
      <c r="F652" s="107" t="str">
        <f t="shared" si="27"/>
        <v>£/ train mile</v>
      </c>
      <c r="G652" s="593"/>
      <c r="H652" s="593"/>
      <c r="I652" s="594"/>
      <c r="J652" s="593"/>
      <c r="K652" s="593"/>
      <c r="L652" s="593"/>
      <c r="M652" s="593"/>
      <c r="N652" s="593"/>
      <c r="O652" s="593"/>
      <c r="P652" s="593"/>
      <c r="Q652" s="593"/>
      <c r="R652" s="593"/>
      <c r="S652" s="593"/>
      <c r="T652" s="593"/>
      <c r="U652" s="593"/>
      <c r="V652" s="593"/>
      <c r="W652" s="593"/>
      <c r="X652" s="593"/>
      <c r="Y652" s="593"/>
      <c r="Z652" s="593"/>
      <c r="AA652" s="593"/>
      <c r="AB652" s="593"/>
      <c r="AC652" s="595"/>
      <c r="AE652" s="617"/>
      <c r="AG652" s="617"/>
      <c r="AI652" s="617"/>
      <c r="AK652" s="202"/>
    </row>
    <row r="653" spans="4:37" s="435" customFormat="1" ht="12.75" customHeight="1" outlineLevel="1">
      <c r="D653" s="592" t="str">
        <f>'Line Items'!D1518</f>
        <v>[Capacity Charges Service Code Line 42]</v>
      </c>
      <c r="E653" s="89"/>
      <c r="F653" s="107" t="str">
        <f t="shared" si="27"/>
        <v>£/ train mile</v>
      </c>
      <c r="G653" s="593"/>
      <c r="H653" s="593"/>
      <c r="I653" s="594"/>
      <c r="J653" s="593"/>
      <c r="K653" s="593"/>
      <c r="L653" s="593"/>
      <c r="M653" s="593"/>
      <c r="N653" s="593"/>
      <c r="O653" s="593"/>
      <c r="P653" s="593"/>
      <c r="Q653" s="593"/>
      <c r="R653" s="593"/>
      <c r="S653" s="593"/>
      <c r="T653" s="593"/>
      <c r="U653" s="593"/>
      <c r="V653" s="593"/>
      <c r="W653" s="593"/>
      <c r="X653" s="593"/>
      <c r="Y653" s="593"/>
      <c r="Z653" s="593"/>
      <c r="AA653" s="593"/>
      <c r="AB653" s="593"/>
      <c r="AC653" s="595"/>
      <c r="AE653" s="617"/>
      <c r="AG653" s="617"/>
      <c r="AI653" s="617"/>
      <c r="AK653" s="202"/>
    </row>
    <row r="654" spans="4:37" s="435" customFormat="1" ht="12.75" customHeight="1" outlineLevel="1">
      <c r="D654" s="592" t="str">
        <f>'Line Items'!D1519</f>
        <v>[Capacity Charges Service Code Line 43]</v>
      </c>
      <c r="E654" s="89"/>
      <c r="F654" s="107" t="str">
        <f t="shared" si="27"/>
        <v>£/ train mile</v>
      </c>
      <c r="G654" s="593"/>
      <c r="H654" s="593"/>
      <c r="I654" s="594"/>
      <c r="J654" s="593"/>
      <c r="K654" s="593"/>
      <c r="L654" s="593"/>
      <c r="M654" s="593"/>
      <c r="N654" s="593"/>
      <c r="O654" s="593"/>
      <c r="P654" s="593"/>
      <c r="Q654" s="593"/>
      <c r="R654" s="593"/>
      <c r="S654" s="593"/>
      <c r="T654" s="593"/>
      <c r="U654" s="593"/>
      <c r="V654" s="593"/>
      <c r="W654" s="593"/>
      <c r="X654" s="593"/>
      <c r="Y654" s="593"/>
      <c r="Z654" s="593"/>
      <c r="AA654" s="593"/>
      <c r="AB654" s="593"/>
      <c r="AC654" s="595"/>
      <c r="AE654" s="617"/>
      <c r="AG654" s="617"/>
      <c r="AI654" s="617"/>
      <c r="AK654" s="202"/>
    </row>
    <row r="655" spans="4:37" s="435" customFormat="1" ht="12.75" customHeight="1" outlineLevel="1">
      <c r="D655" s="592" t="str">
        <f>'Line Items'!D1520</f>
        <v>[Capacity Charges Service Code Line 44]</v>
      </c>
      <c r="E655" s="89"/>
      <c r="F655" s="107" t="str">
        <f t="shared" si="27"/>
        <v>£/ train mile</v>
      </c>
      <c r="G655" s="593"/>
      <c r="H655" s="593"/>
      <c r="I655" s="594"/>
      <c r="J655" s="593"/>
      <c r="K655" s="593"/>
      <c r="L655" s="593"/>
      <c r="M655" s="593"/>
      <c r="N655" s="593"/>
      <c r="O655" s="593"/>
      <c r="P655" s="593"/>
      <c r="Q655" s="593"/>
      <c r="R655" s="593"/>
      <c r="S655" s="593"/>
      <c r="T655" s="593"/>
      <c r="U655" s="593"/>
      <c r="V655" s="593"/>
      <c r="W655" s="593"/>
      <c r="X655" s="593"/>
      <c r="Y655" s="593"/>
      <c r="Z655" s="593"/>
      <c r="AA655" s="593"/>
      <c r="AB655" s="593"/>
      <c r="AC655" s="595"/>
      <c r="AE655" s="617"/>
      <c r="AG655" s="617"/>
      <c r="AI655" s="617"/>
      <c r="AK655" s="202"/>
    </row>
    <row r="656" spans="4:37" s="435" customFormat="1" ht="12.75" customHeight="1" outlineLevel="1">
      <c r="D656" s="592" t="str">
        <f>'Line Items'!D1521</f>
        <v>[Capacity Charges Service Code Line 45]</v>
      </c>
      <c r="E656" s="89"/>
      <c r="F656" s="107" t="str">
        <f t="shared" si="27"/>
        <v>£/ train mile</v>
      </c>
      <c r="G656" s="593"/>
      <c r="H656" s="593"/>
      <c r="I656" s="594"/>
      <c r="J656" s="593"/>
      <c r="K656" s="593"/>
      <c r="L656" s="593"/>
      <c r="M656" s="593"/>
      <c r="N656" s="593"/>
      <c r="O656" s="593"/>
      <c r="P656" s="593"/>
      <c r="Q656" s="593"/>
      <c r="R656" s="593"/>
      <c r="S656" s="593"/>
      <c r="T656" s="593"/>
      <c r="U656" s="593"/>
      <c r="V656" s="593"/>
      <c r="W656" s="593"/>
      <c r="X656" s="593"/>
      <c r="Y656" s="593"/>
      <c r="Z656" s="593"/>
      <c r="AA656" s="593"/>
      <c r="AB656" s="593"/>
      <c r="AC656" s="595"/>
      <c r="AE656" s="617"/>
      <c r="AG656" s="617"/>
      <c r="AI656" s="617"/>
      <c r="AK656" s="202"/>
    </row>
    <row r="657" spans="3:37" s="435" customFormat="1" ht="12.75" customHeight="1" outlineLevel="1">
      <c r="D657" s="592" t="str">
        <f>'Line Items'!D1522</f>
        <v>[Capacity Charges Service Code Line 46]</v>
      </c>
      <c r="E657" s="89"/>
      <c r="F657" s="107" t="str">
        <f t="shared" si="27"/>
        <v>£/ train mile</v>
      </c>
      <c r="G657" s="593"/>
      <c r="H657" s="593"/>
      <c r="I657" s="594"/>
      <c r="J657" s="593"/>
      <c r="K657" s="593"/>
      <c r="L657" s="593"/>
      <c r="M657" s="593"/>
      <c r="N657" s="593"/>
      <c r="O657" s="593"/>
      <c r="P657" s="593"/>
      <c r="Q657" s="593"/>
      <c r="R657" s="593"/>
      <c r="S657" s="593"/>
      <c r="T657" s="593"/>
      <c r="U657" s="593"/>
      <c r="V657" s="593"/>
      <c r="W657" s="593"/>
      <c r="X657" s="593"/>
      <c r="Y657" s="593"/>
      <c r="Z657" s="593"/>
      <c r="AA657" s="593"/>
      <c r="AB657" s="593"/>
      <c r="AC657" s="595"/>
      <c r="AE657" s="617"/>
      <c r="AG657" s="617"/>
      <c r="AI657" s="617"/>
      <c r="AK657" s="202"/>
    </row>
    <row r="658" spans="3:37" s="435" customFormat="1" ht="12.75" customHeight="1" outlineLevel="1">
      <c r="D658" s="592" t="str">
        <f>'Line Items'!D1523</f>
        <v>[Capacity Charges Service Code Line 47]</v>
      </c>
      <c r="E658" s="89"/>
      <c r="F658" s="107" t="str">
        <f t="shared" si="27"/>
        <v>£/ train mile</v>
      </c>
      <c r="G658" s="593"/>
      <c r="H658" s="593"/>
      <c r="I658" s="594"/>
      <c r="J658" s="593"/>
      <c r="K658" s="593"/>
      <c r="L658" s="593"/>
      <c r="M658" s="593"/>
      <c r="N658" s="593"/>
      <c r="O658" s="593"/>
      <c r="P658" s="593"/>
      <c r="Q658" s="593"/>
      <c r="R658" s="593"/>
      <c r="S658" s="593"/>
      <c r="T658" s="593"/>
      <c r="U658" s="593"/>
      <c r="V658" s="593"/>
      <c r="W658" s="593"/>
      <c r="X658" s="593"/>
      <c r="Y658" s="593"/>
      <c r="Z658" s="593"/>
      <c r="AA658" s="593"/>
      <c r="AB658" s="593"/>
      <c r="AC658" s="595"/>
      <c r="AE658" s="617"/>
      <c r="AG658" s="617"/>
      <c r="AI658" s="617"/>
      <c r="AK658" s="202"/>
    </row>
    <row r="659" spans="3:37" s="435" customFormat="1" ht="12.75" customHeight="1" outlineLevel="1">
      <c r="D659" s="592" t="str">
        <f>'Line Items'!D1524</f>
        <v>[Capacity Charges Service Code Line 48]</v>
      </c>
      <c r="E659" s="89"/>
      <c r="F659" s="107" t="str">
        <f t="shared" si="27"/>
        <v>£/ train mile</v>
      </c>
      <c r="G659" s="593"/>
      <c r="H659" s="593"/>
      <c r="I659" s="594"/>
      <c r="J659" s="593"/>
      <c r="K659" s="593"/>
      <c r="L659" s="593"/>
      <c r="M659" s="593"/>
      <c r="N659" s="593"/>
      <c r="O659" s="593"/>
      <c r="P659" s="593"/>
      <c r="Q659" s="593"/>
      <c r="R659" s="593"/>
      <c r="S659" s="593"/>
      <c r="T659" s="593"/>
      <c r="U659" s="593"/>
      <c r="V659" s="593"/>
      <c r="W659" s="593"/>
      <c r="X659" s="593"/>
      <c r="Y659" s="593"/>
      <c r="Z659" s="593"/>
      <c r="AA659" s="593"/>
      <c r="AB659" s="593"/>
      <c r="AC659" s="595"/>
      <c r="AE659" s="617"/>
      <c r="AG659" s="617"/>
      <c r="AI659" s="617"/>
      <c r="AK659" s="202"/>
    </row>
    <row r="660" spans="3:37" s="435" customFormat="1" ht="12.75" customHeight="1" outlineLevel="1">
      <c r="D660" s="592" t="str">
        <f>'Line Items'!D1525</f>
        <v>[Capacity Charges Service Code Line 49]</v>
      </c>
      <c r="E660" s="89"/>
      <c r="F660" s="107" t="str">
        <f t="shared" si="27"/>
        <v>£/ train mile</v>
      </c>
      <c r="G660" s="593"/>
      <c r="H660" s="593"/>
      <c r="I660" s="594"/>
      <c r="J660" s="593"/>
      <c r="K660" s="593"/>
      <c r="L660" s="593"/>
      <c r="M660" s="593"/>
      <c r="N660" s="593"/>
      <c r="O660" s="593"/>
      <c r="P660" s="593"/>
      <c r="Q660" s="593"/>
      <c r="R660" s="593"/>
      <c r="S660" s="593"/>
      <c r="T660" s="593"/>
      <c r="U660" s="593"/>
      <c r="V660" s="593"/>
      <c r="W660" s="593"/>
      <c r="X660" s="593"/>
      <c r="Y660" s="593"/>
      <c r="Z660" s="593"/>
      <c r="AA660" s="593"/>
      <c r="AB660" s="593"/>
      <c r="AC660" s="595"/>
      <c r="AE660" s="617"/>
      <c r="AG660" s="617"/>
      <c r="AI660" s="617"/>
      <c r="AK660" s="202"/>
    </row>
    <row r="661" spans="3:37" s="435" customFormat="1" ht="12.75" customHeight="1" outlineLevel="1">
      <c r="D661" s="596" t="str">
        <f>'Line Items'!D1526</f>
        <v>[Capacity Charges Service Code Line 50]</v>
      </c>
      <c r="E661" s="570"/>
      <c r="F661" s="571" t="str">
        <f t="shared" si="27"/>
        <v>£/ train mile</v>
      </c>
      <c r="G661" s="597"/>
      <c r="H661" s="597"/>
      <c r="I661" s="597"/>
      <c r="J661" s="597"/>
      <c r="K661" s="597"/>
      <c r="L661" s="598"/>
      <c r="M661" s="597"/>
      <c r="N661" s="597"/>
      <c r="O661" s="597"/>
      <c r="P661" s="597"/>
      <c r="Q661" s="597"/>
      <c r="R661" s="597"/>
      <c r="S661" s="597"/>
      <c r="T661" s="597"/>
      <c r="U661" s="597"/>
      <c r="V661" s="597"/>
      <c r="W661" s="597"/>
      <c r="X661" s="597"/>
      <c r="Y661" s="597"/>
      <c r="Z661" s="597"/>
      <c r="AA661" s="597"/>
      <c r="AB661" s="597"/>
      <c r="AC661" s="599"/>
      <c r="AE661" s="618"/>
      <c r="AG661" s="618"/>
      <c r="AI661" s="618"/>
      <c r="AK661" s="433"/>
    </row>
    <row r="662" spans="3:37" s="435" customFormat="1" ht="12.75" customHeight="1" outlineLevel="1">
      <c r="G662" s="587"/>
      <c r="H662" s="587"/>
      <c r="I662" s="587"/>
      <c r="J662" s="587"/>
      <c r="K662" s="587"/>
      <c r="L662" s="587"/>
      <c r="M662" s="587"/>
      <c r="N662" s="587"/>
      <c r="O662" s="587"/>
      <c r="P662" s="587"/>
      <c r="Q662" s="587"/>
      <c r="R662" s="587"/>
      <c r="S662" s="587"/>
      <c r="T662" s="587"/>
      <c r="U662" s="587"/>
      <c r="V662" s="587"/>
      <c r="W662" s="587"/>
      <c r="X662" s="587"/>
      <c r="Y662" s="587"/>
      <c r="Z662" s="587"/>
      <c r="AA662" s="587"/>
      <c r="AB662" s="587"/>
    </row>
    <row r="663" spans="3:37" s="435" customFormat="1" ht="12.75" customHeight="1" outlineLevel="1">
      <c r="C663" s="228" t="s">
        <v>1080</v>
      </c>
      <c r="G663" s="587"/>
      <c r="H663" s="587"/>
      <c r="I663" s="587"/>
      <c r="J663" s="587"/>
      <c r="K663" s="587"/>
      <c r="L663" s="587"/>
      <c r="M663" s="587"/>
      <c r="N663" s="587"/>
      <c r="O663" s="587"/>
      <c r="P663" s="587"/>
      <c r="Q663" s="587"/>
      <c r="R663" s="587"/>
      <c r="S663" s="587"/>
      <c r="T663" s="587"/>
      <c r="U663" s="587"/>
      <c r="V663" s="587"/>
      <c r="W663" s="587"/>
      <c r="X663" s="587"/>
      <c r="Y663" s="587"/>
      <c r="Z663" s="587"/>
      <c r="AA663" s="587"/>
      <c r="AB663" s="587"/>
    </row>
    <row r="664" spans="3:37" s="435" customFormat="1" ht="12.75" customHeight="1" outlineLevel="1">
      <c r="D664" s="588" t="str">
        <f>D612</f>
        <v>EJ01 - 12251310</v>
      </c>
      <c r="E664" s="420"/>
      <c r="F664" s="421" t="s">
        <v>1078</v>
      </c>
      <c r="G664" s="589"/>
      <c r="H664" s="589"/>
      <c r="I664" s="590"/>
      <c r="J664" s="589"/>
      <c r="K664" s="589"/>
      <c r="L664" s="590"/>
      <c r="M664" s="589"/>
      <c r="N664" s="589"/>
      <c r="O664" s="589"/>
      <c r="P664" s="589"/>
      <c r="Q664" s="589"/>
      <c r="R664" s="589"/>
      <c r="S664" s="589"/>
      <c r="T664" s="589"/>
      <c r="U664" s="589"/>
      <c r="V664" s="589"/>
      <c r="W664" s="589"/>
      <c r="X664" s="589"/>
      <c r="Y664" s="589"/>
      <c r="Z664" s="589"/>
      <c r="AA664" s="589"/>
      <c r="AB664" s="589"/>
      <c r="AC664" s="591"/>
      <c r="AE664" s="616"/>
      <c r="AG664" s="616"/>
      <c r="AI664" s="616"/>
      <c r="AK664" s="201" t="s">
        <v>1081</v>
      </c>
    </row>
    <row r="665" spans="3:37" s="435" customFormat="1" ht="12.75" customHeight="1" outlineLevel="1">
      <c r="D665" s="592" t="str">
        <f t="shared" ref="D665:D713" si="28">D613</f>
        <v>EJ01 - 12254320</v>
      </c>
      <c r="E665" s="89"/>
      <c r="F665" s="107" t="str">
        <f>F664</f>
        <v>£/ train mile</v>
      </c>
      <c r="G665" s="593"/>
      <c r="H665" s="593"/>
      <c r="I665" s="594"/>
      <c r="J665" s="593"/>
      <c r="K665" s="593"/>
      <c r="L665" s="594"/>
      <c r="M665" s="593"/>
      <c r="N665" s="593"/>
      <c r="O665" s="593"/>
      <c r="P665" s="593"/>
      <c r="Q665" s="593"/>
      <c r="R665" s="593"/>
      <c r="S665" s="593"/>
      <c r="T665" s="593"/>
      <c r="U665" s="593"/>
      <c r="V665" s="593"/>
      <c r="W665" s="593"/>
      <c r="X665" s="593"/>
      <c r="Y665" s="593"/>
      <c r="Z665" s="593"/>
      <c r="AA665" s="593"/>
      <c r="AB665" s="593"/>
      <c r="AC665" s="595"/>
      <c r="AE665" s="617"/>
      <c r="AG665" s="617"/>
      <c r="AI665" s="617"/>
      <c r="AK665" s="202"/>
    </row>
    <row r="666" spans="3:37" s="435" customFormat="1" ht="12.75" customHeight="1" outlineLevel="1">
      <c r="D666" s="592" t="str">
        <f t="shared" si="28"/>
        <v>EJ01 - 12257320</v>
      </c>
      <c r="E666" s="89"/>
      <c r="F666" s="107" t="str">
        <f t="shared" ref="F666:F693" si="29">F665</f>
        <v>£/ train mile</v>
      </c>
      <c r="G666" s="593"/>
      <c r="H666" s="593"/>
      <c r="I666" s="594"/>
      <c r="J666" s="593"/>
      <c r="K666" s="593"/>
      <c r="L666" s="594"/>
      <c r="M666" s="593"/>
      <c r="N666" s="593"/>
      <c r="O666" s="593"/>
      <c r="P666" s="593"/>
      <c r="Q666" s="593"/>
      <c r="R666" s="593"/>
      <c r="S666" s="593"/>
      <c r="T666" s="593"/>
      <c r="U666" s="593"/>
      <c r="V666" s="593"/>
      <c r="W666" s="593"/>
      <c r="X666" s="593"/>
      <c r="Y666" s="593"/>
      <c r="Z666" s="593"/>
      <c r="AA666" s="593"/>
      <c r="AB666" s="593"/>
      <c r="AC666" s="595"/>
      <c r="AE666" s="617"/>
      <c r="AG666" s="617"/>
      <c r="AI666" s="617"/>
      <c r="AK666" s="202"/>
    </row>
    <row r="667" spans="3:37" s="435" customFormat="1" ht="12.75" customHeight="1" outlineLevel="1">
      <c r="D667" s="592" t="str">
        <f t="shared" si="28"/>
        <v>EJ01 - 12332320</v>
      </c>
      <c r="E667" s="89"/>
      <c r="F667" s="107" t="str">
        <f t="shared" si="29"/>
        <v>£/ train mile</v>
      </c>
      <c r="G667" s="593"/>
      <c r="H667" s="593"/>
      <c r="I667" s="594"/>
      <c r="J667" s="593"/>
      <c r="K667" s="593"/>
      <c r="L667" s="594"/>
      <c r="M667" s="593"/>
      <c r="N667" s="593"/>
      <c r="O667" s="593"/>
      <c r="P667" s="593"/>
      <c r="Q667" s="593"/>
      <c r="R667" s="593"/>
      <c r="S667" s="593"/>
      <c r="T667" s="593"/>
      <c r="U667" s="593"/>
      <c r="V667" s="593"/>
      <c r="W667" s="593"/>
      <c r="X667" s="593"/>
      <c r="Y667" s="593"/>
      <c r="Z667" s="593"/>
      <c r="AA667" s="593"/>
      <c r="AB667" s="593"/>
      <c r="AC667" s="595"/>
      <c r="AE667" s="617"/>
      <c r="AG667" s="617"/>
      <c r="AI667" s="617"/>
      <c r="AK667" s="202"/>
    </row>
    <row r="668" spans="3:37" s="435" customFormat="1" ht="12.75" customHeight="1" outlineLevel="1">
      <c r="D668" s="592" t="str">
        <f t="shared" si="28"/>
        <v>EJ01 - 22254000</v>
      </c>
      <c r="E668" s="89"/>
      <c r="F668" s="107" t="str">
        <f t="shared" si="29"/>
        <v>£/ train mile</v>
      </c>
      <c r="G668" s="593"/>
      <c r="H668" s="593"/>
      <c r="I668" s="594"/>
      <c r="J668" s="593"/>
      <c r="K668" s="593"/>
      <c r="L668" s="594"/>
      <c r="M668" s="593"/>
      <c r="N668" s="593"/>
      <c r="O668" s="593"/>
      <c r="P668" s="593"/>
      <c r="Q668" s="593"/>
      <c r="R668" s="593"/>
      <c r="S668" s="593"/>
      <c r="T668" s="593"/>
      <c r="U668" s="593"/>
      <c r="V668" s="593"/>
      <c r="W668" s="593"/>
      <c r="X668" s="593"/>
      <c r="Y668" s="593"/>
      <c r="Z668" s="593"/>
      <c r="AA668" s="593"/>
      <c r="AB668" s="593"/>
      <c r="AC668" s="595"/>
      <c r="AE668" s="617"/>
      <c r="AG668" s="617"/>
      <c r="AI668" s="617"/>
      <c r="AK668" s="202"/>
    </row>
    <row r="669" spans="3:37" s="435" customFormat="1" ht="12.75" customHeight="1" outlineLevel="1">
      <c r="D669" s="592" t="str">
        <f t="shared" si="28"/>
        <v>EJ01 - 22257000</v>
      </c>
      <c r="E669" s="89"/>
      <c r="F669" s="107" t="str">
        <f t="shared" si="29"/>
        <v>£/ train mile</v>
      </c>
      <c r="G669" s="593"/>
      <c r="H669" s="593"/>
      <c r="I669" s="594"/>
      <c r="J669" s="593"/>
      <c r="K669" s="593"/>
      <c r="L669" s="594"/>
      <c r="M669" s="593"/>
      <c r="N669" s="593"/>
      <c r="O669" s="593"/>
      <c r="P669" s="593"/>
      <c r="Q669" s="593"/>
      <c r="R669" s="593"/>
      <c r="S669" s="593"/>
      <c r="T669" s="593"/>
      <c r="U669" s="593"/>
      <c r="V669" s="593"/>
      <c r="W669" s="593"/>
      <c r="X669" s="593"/>
      <c r="Y669" s="593"/>
      <c r="Z669" s="593"/>
      <c r="AA669" s="593"/>
      <c r="AB669" s="593"/>
      <c r="AC669" s="595"/>
      <c r="AE669" s="617"/>
      <c r="AG669" s="617"/>
      <c r="AI669" s="617"/>
      <c r="AK669" s="202"/>
    </row>
    <row r="670" spans="3:37" s="435" customFormat="1" ht="12.75" customHeight="1" outlineLevel="1">
      <c r="D670" s="592" t="str">
        <f t="shared" si="28"/>
        <v>EJ01 - 22332000</v>
      </c>
      <c r="E670" s="89"/>
      <c r="F670" s="107" t="str">
        <f t="shared" si="29"/>
        <v>£/ train mile</v>
      </c>
      <c r="G670" s="593"/>
      <c r="H670" s="593"/>
      <c r="I670" s="594"/>
      <c r="J670" s="593"/>
      <c r="K670" s="593"/>
      <c r="L670" s="594"/>
      <c r="M670" s="593"/>
      <c r="N670" s="593"/>
      <c r="O670" s="593"/>
      <c r="P670" s="593"/>
      <c r="Q670" s="593"/>
      <c r="R670" s="593"/>
      <c r="S670" s="593"/>
      <c r="T670" s="593"/>
      <c r="U670" s="593"/>
      <c r="V670" s="593"/>
      <c r="W670" s="593"/>
      <c r="X670" s="593"/>
      <c r="Y670" s="593"/>
      <c r="Z670" s="593"/>
      <c r="AA670" s="593"/>
      <c r="AB670" s="593"/>
      <c r="AC670" s="595"/>
      <c r="AE670" s="617"/>
      <c r="AG670" s="617"/>
      <c r="AI670" s="617"/>
      <c r="AK670" s="202"/>
    </row>
    <row r="671" spans="3:37" s="435" customFormat="1" ht="12.75" customHeight="1" outlineLevel="1">
      <c r="D671" s="592" t="str">
        <f t="shared" si="28"/>
        <v>EJ02 - 22328000</v>
      </c>
      <c r="E671" s="89"/>
      <c r="F671" s="107" t="str">
        <f t="shared" si="29"/>
        <v>£/ train mile</v>
      </c>
      <c r="G671" s="593"/>
      <c r="H671" s="593"/>
      <c r="I671" s="594"/>
      <c r="J671" s="593"/>
      <c r="K671" s="593"/>
      <c r="L671" s="594"/>
      <c r="M671" s="593"/>
      <c r="N671" s="593"/>
      <c r="O671" s="593"/>
      <c r="P671" s="593"/>
      <c r="Q671" s="593"/>
      <c r="R671" s="593"/>
      <c r="S671" s="593"/>
      <c r="T671" s="593"/>
      <c r="U671" s="593"/>
      <c r="V671" s="593"/>
      <c r="W671" s="593"/>
      <c r="X671" s="593"/>
      <c r="Y671" s="593"/>
      <c r="Z671" s="593"/>
      <c r="AA671" s="593"/>
      <c r="AB671" s="593"/>
      <c r="AC671" s="595"/>
      <c r="AE671" s="617"/>
      <c r="AG671" s="617"/>
      <c r="AI671" s="617"/>
      <c r="AK671" s="202"/>
    </row>
    <row r="672" spans="3:37" s="435" customFormat="1" ht="12.75" customHeight="1" outlineLevel="1">
      <c r="D672" s="592" t="str">
        <f t="shared" si="28"/>
        <v>EJ02 - 22330000</v>
      </c>
      <c r="E672" s="89"/>
      <c r="F672" s="107" t="str">
        <f t="shared" si="29"/>
        <v>£/ train mile</v>
      </c>
      <c r="G672" s="593"/>
      <c r="H672" s="593"/>
      <c r="I672" s="594"/>
      <c r="J672" s="593"/>
      <c r="K672" s="593"/>
      <c r="L672" s="594"/>
      <c r="M672" s="593"/>
      <c r="N672" s="593"/>
      <c r="O672" s="593"/>
      <c r="P672" s="593"/>
      <c r="Q672" s="593"/>
      <c r="R672" s="593"/>
      <c r="S672" s="593"/>
      <c r="T672" s="593"/>
      <c r="U672" s="593"/>
      <c r="V672" s="593"/>
      <c r="W672" s="593"/>
      <c r="X672" s="593"/>
      <c r="Y672" s="593"/>
      <c r="Z672" s="593"/>
      <c r="AA672" s="593"/>
      <c r="AB672" s="593"/>
      <c r="AC672" s="595"/>
      <c r="AE672" s="617"/>
      <c r="AG672" s="617"/>
      <c r="AI672" s="617"/>
      <c r="AK672" s="202"/>
    </row>
    <row r="673" spans="4:37" s="435" customFormat="1" ht="12.75" customHeight="1" outlineLevel="1">
      <c r="D673" s="592" t="str">
        <f t="shared" si="28"/>
        <v>EJ03 - 12256320</v>
      </c>
      <c r="E673" s="89"/>
      <c r="F673" s="107" t="str">
        <f t="shared" si="29"/>
        <v>£/ train mile</v>
      </c>
      <c r="G673" s="593"/>
      <c r="H673" s="593"/>
      <c r="I673" s="594"/>
      <c r="J673" s="593"/>
      <c r="K673" s="593"/>
      <c r="L673" s="594"/>
      <c r="M673" s="593"/>
      <c r="N673" s="593"/>
      <c r="O673" s="593"/>
      <c r="P673" s="593"/>
      <c r="Q673" s="593"/>
      <c r="R673" s="593"/>
      <c r="S673" s="593"/>
      <c r="T673" s="593"/>
      <c r="U673" s="593"/>
      <c r="V673" s="593"/>
      <c r="W673" s="593"/>
      <c r="X673" s="593"/>
      <c r="Y673" s="593"/>
      <c r="Z673" s="593"/>
      <c r="AA673" s="593"/>
      <c r="AB673" s="593"/>
      <c r="AC673" s="595"/>
      <c r="AE673" s="617"/>
      <c r="AG673" s="617"/>
      <c r="AI673" s="617"/>
      <c r="AK673" s="202"/>
    </row>
    <row r="674" spans="4:37" s="435" customFormat="1" ht="12.75" customHeight="1" outlineLevel="1">
      <c r="D674" s="592" t="str">
        <f t="shared" si="28"/>
        <v>EJ03 - 12259320</v>
      </c>
      <c r="E674" s="89"/>
      <c r="F674" s="107" t="str">
        <f t="shared" si="29"/>
        <v>£/ train mile</v>
      </c>
      <c r="G674" s="593"/>
      <c r="H674" s="593"/>
      <c r="I674" s="594"/>
      <c r="J674" s="593"/>
      <c r="K674" s="593"/>
      <c r="L674" s="594"/>
      <c r="M674" s="593"/>
      <c r="N674" s="593"/>
      <c r="O674" s="593"/>
      <c r="P674" s="593"/>
      <c r="Q674" s="593"/>
      <c r="R674" s="593"/>
      <c r="S674" s="593"/>
      <c r="T674" s="593"/>
      <c r="U674" s="593"/>
      <c r="V674" s="593"/>
      <c r="W674" s="593"/>
      <c r="X674" s="593"/>
      <c r="Y674" s="593"/>
      <c r="Z674" s="593"/>
      <c r="AA674" s="593"/>
      <c r="AB674" s="593"/>
      <c r="AC674" s="595"/>
      <c r="AE674" s="617"/>
      <c r="AG674" s="617"/>
      <c r="AI674" s="617"/>
      <c r="AK674" s="202"/>
    </row>
    <row r="675" spans="4:37" s="435" customFormat="1" ht="12.75" customHeight="1" outlineLevel="1">
      <c r="D675" s="592" t="str">
        <f t="shared" si="28"/>
        <v>EJ03 - 12263310</v>
      </c>
      <c r="E675" s="89"/>
      <c r="F675" s="107" t="str">
        <f t="shared" si="29"/>
        <v>£/ train mile</v>
      </c>
      <c r="G675" s="593"/>
      <c r="H675" s="593"/>
      <c r="I675" s="594"/>
      <c r="J675" s="593"/>
      <c r="K675" s="593"/>
      <c r="L675" s="594"/>
      <c r="M675" s="593"/>
      <c r="N675" s="593"/>
      <c r="O675" s="593"/>
      <c r="P675" s="593"/>
      <c r="Q675" s="593"/>
      <c r="R675" s="593"/>
      <c r="S675" s="593"/>
      <c r="T675" s="593"/>
      <c r="U675" s="593"/>
      <c r="V675" s="593"/>
      <c r="W675" s="593"/>
      <c r="X675" s="593"/>
      <c r="Y675" s="593"/>
      <c r="Z675" s="593"/>
      <c r="AA675" s="593"/>
      <c r="AB675" s="593"/>
      <c r="AC675" s="595"/>
      <c r="AE675" s="617"/>
      <c r="AG675" s="617"/>
      <c r="AI675" s="617"/>
      <c r="AK675" s="202"/>
    </row>
    <row r="676" spans="4:37" s="435" customFormat="1" ht="12.75" customHeight="1" outlineLevel="1">
      <c r="D676" s="592" t="str">
        <f t="shared" si="28"/>
        <v>EJ03 - 12263810</v>
      </c>
      <c r="E676" s="89"/>
      <c r="F676" s="107" t="str">
        <f t="shared" si="29"/>
        <v>£/ train mile</v>
      </c>
      <c r="G676" s="593"/>
      <c r="H676" s="593"/>
      <c r="I676" s="594"/>
      <c r="J676" s="593"/>
      <c r="K676" s="593"/>
      <c r="L676" s="594"/>
      <c r="M676" s="593"/>
      <c r="N676" s="593"/>
      <c r="O676" s="593"/>
      <c r="P676" s="593"/>
      <c r="Q676" s="593"/>
      <c r="R676" s="593"/>
      <c r="S676" s="593"/>
      <c r="T676" s="593"/>
      <c r="U676" s="593"/>
      <c r="V676" s="593"/>
      <c r="W676" s="593"/>
      <c r="X676" s="593"/>
      <c r="Y676" s="593"/>
      <c r="Z676" s="593"/>
      <c r="AA676" s="593"/>
      <c r="AB676" s="593"/>
      <c r="AC676" s="595"/>
      <c r="AE676" s="617"/>
      <c r="AG676" s="617"/>
      <c r="AI676" s="617"/>
      <c r="AK676" s="202"/>
    </row>
    <row r="677" spans="4:37" s="435" customFormat="1" ht="12.75" customHeight="1" outlineLevel="1">
      <c r="D677" s="592" t="str">
        <f t="shared" si="28"/>
        <v>EJ03 - 12271310</v>
      </c>
      <c r="E677" s="89"/>
      <c r="F677" s="107" t="str">
        <f t="shared" si="29"/>
        <v>£/ train mile</v>
      </c>
      <c r="G677" s="593"/>
      <c r="H677" s="593"/>
      <c r="I677" s="594"/>
      <c r="J677" s="593"/>
      <c r="K677" s="593"/>
      <c r="L677" s="594"/>
      <c r="M677" s="593"/>
      <c r="N677" s="593"/>
      <c r="O677" s="593"/>
      <c r="P677" s="593"/>
      <c r="Q677" s="593"/>
      <c r="R677" s="593"/>
      <c r="S677" s="593"/>
      <c r="T677" s="593"/>
      <c r="U677" s="593"/>
      <c r="V677" s="593"/>
      <c r="W677" s="593"/>
      <c r="X677" s="593"/>
      <c r="Y677" s="593"/>
      <c r="Z677" s="593"/>
      <c r="AA677" s="593"/>
      <c r="AB677" s="593"/>
      <c r="AC677" s="595"/>
      <c r="AE677" s="617"/>
      <c r="AG677" s="617"/>
      <c r="AI677" s="617"/>
      <c r="AK677" s="202"/>
    </row>
    <row r="678" spans="4:37" s="435" customFormat="1" ht="12.75" customHeight="1" outlineLevel="1">
      <c r="D678" s="592" t="str">
        <f t="shared" si="28"/>
        <v>EJ03 - 12272320</v>
      </c>
      <c r="E678" s="89"/>
      <c r="F678" s="107" t="str">
        <f t="shared" si="29"/>
        <v>£/ train mile</v>
      </c>
      <c r="G678" s="593"/>
      <c r="H678" s="593"/>
      <c r="I678" s="594"/>
      <c r="J678" s="593"/>
      <c r="K678" s="593"/>
      <c r="L678" s="594"/>
      <c r="M678" s="593"/>
      <c r="N678" s="593"/>
      <c r="O678" s="593"/>
      <c r="P678" s="593"/>
      <c r="Q678" s="593"/>
      <c r="R678" s="593"/>
      <c r="S678" s="593"/>
      <c r="T678" s="593"/>
      <c r="U678" s="593"/>
      <c r="V678" s="593"/>
      <c r="W678" s="593"/>
      <c r="X678" s="593"/>
      <c r="Y678" s="593"/>
      <c r="Z678" s="593"/>
      <c r="AA678" s="593"/>
      <c r="AB678" s="593"/>
      <c r="AC678" s="595"/>
      <c r="AE678" s="617"/>
      <c r="AG678" s="617"/>
      <c r="AI678" s="617"/>
      <c r="AK678" s="202"/>
    </row>
    <row r="679" spans="4:37" s="435" customFormat="1" ht="12.75" customHeight="1" outlineLevel="1">
      <c r="D679" s="592" t="str">
        <f t="shared" si="28"/>
        <v>EJ03 - 12272820</v>
      </c>
      <c r="E679" s="89"/>
      <c r="F679" s="107" t="str">
        <f t="shared" si="29"/>
        <v>£/ train mile</v>
      </c>
      <c r="G679" s="593"/>
      <c r="H679" s="593"/>
      <c r="I679" s="594"/>
      <c r="J679" s="593"/>
      <c r="K679" s="593"/>
      <c r="L679" s="594"/>
      <c r="M679" s="593"/>
      <c r="N679" s="593"/>
      <c r="O679" s="593"/>
      <c r="P679" s="593"/>
      <c r="Q679" s="593"/>
      <c r="R679" s="593"/>
      <c r="S679" s="593"/>
      <c r="T679" s="593"/>
      <c r="U679" s="593"/>
      <c r="V679" s="593"/>
      <c r="W679" s="593"/>
      <c r="X679" s="593"/>
      <c r="Y679" s="593"/>
      <c r="Z679" s="593"/>
      <c r="AA679" s="593"/>
      <c r="AB679" s="593"/>
      <c r="AC679" s="595"/>
      <c r="AE679" s="617"/>
      <c r="AG679" s="617"/>
      <c r="AI679" s="617"/>
      <c r="AK679" s="202"/>
    </row>
    <row r="680" spans="4:37" s="435" customFormat="1" ht="12.75" customHeight="1" outlineLevel="1">
      <c r="D680" s="592" t="str">
        <f t="shared" si="28"/>
        <v>EJ03 - 22259000</v>
      </c>
      <c r="E680" s="89"/>
      <c r="F680" s="107" t="str">
        <f t="shared" si="29"/>
        <v>£/ train mile</v>
      </c>
      <c r="G680" s="593"/>
      <c r="H680" s="593"/>
      <c r="I680" s="594"/>
      <c r="J680" s="593"/>
      <c r="K680" s="593"/>
      <c r="L680" s="594"/>
      <c r="M680" s="593"/>
      <c r="N680" s="593"/>
      <c r="O680" s="593"/>
      <c r="P680" s="593"/>
      <c r="Q680" s="593"/>
      <c r="R680" s="593"/>
      <c r="S680" s="593"/>
      <c r="T680" s="593"/>
      <c r="U680" s="593"/>
      <c r="V680" s="593"/>
      <c r="W680" s="593"/>
      <c r="X680" s="593"/>
      <c r="Y680" s="593"/>
      <c r="Z680" s="593"/>
      <c r="AA680" s="593"/>
      <c r="AB680" s="593"/>
      <c r="AC680" s="595"/>
      <c r="AE680" s="617"/>
      <c r="AG680" s="617"/>
      <c r="AI680" s="617"/>
      <c r="AK680" s="202"/>
    </row>
    <row r="681" spans="4:37" s="435" customFormat="1" ht="12.75" customHeight="1" outlineLevel="1">
      <c r="D681" s="592" t="str">
        <f t="shared" si="28"/>
        <v>EJ03 - 22263000</v>
      </c>
      <c r="E681" s="89"/>
      <c r="F681" s="107" t="str">
        <f t="shared" si="29"/>
        <v>£/ train mile</v>
      </c>
      <c r="G681" s="593"/>
      <c r="H681" s="593"/>
      <c r="I681" s="594"/>
      <c r="J681" s="593"/>
      <c r="K681" s="593"/>
      <c r="L681" s="594"/>
      <c r="M681" s="593"/>
      <c r="N681" s="593"/>
      <c r="O681" s="593"/>
      <c r="P681" s="593"/>
      <c r="Q681" s="593"/>
      <c r="R681" s="593"/>
      <c r="S681" s="593"/>
      <c r="T681" s="593"/>
      <c r="U681" s="593"/>
      <c r="V681" s="593"/>
      <c r="W681" s="593"/>
      <c r="X681" s="593"/>
      <c r="Y681" s="593"/>
      <c r="Z681" s="593"/>
      <c r="AA681" s="593"/>
      <c r="AB681" s="593"/>
      <c r="AC681" s="595"/>
      <c r="AE681" s="617"/>
      <c r="AG681" s="617"/>
      <c r="AI681" s="617"/>
      <c r="AK681" s="202"/>
    </row>
    <row r="682" spans="4:37" s="435" customFormat="1" ht="12.75" customHeight="1" outlineLevel="1">
      <c r="D682" s="592" t="str">
        <f t="shared" si="28"/>
        <v>EJ03 - 22272000</v>
      </c>
      <c r="E682" s="89"/>
      <c r="F682" s="107" t="str">
        <f t="shared" si="29"/>
        <v>£/ train mile</v>
      </c>
      <c r="G682" s="593"/>
      <c r="H682" s="593"/>
      <c r="I682" s="594"/>
      <c r="J682" s="593"/>
      <c r="K682" s="593"/>
      <c r="L682" s="594"/>
      <c r="M682" s="593"/>
      <c r="N682" s="593"/>
      <c r="O682" s="593"/>
      <c r="P682" s="593"/>
      <c r="Q682" s="593"/>
      <c r="R682" s="593"/>
      <c r="S682" s="593"/>
      <c r="T682" s="593"/>
      <c r="U682" s="593"/>
      <c r="V682" s="593"/>
      <c r="W682" s="593"/>
      <c r="X682" s="593"/>
      <c r="Y682" s="593"/>
      <c r="Z682" s="593"/>
      <c r="AA682" s="593"/>
      <c r="AB682" s="593"/>
      <c r="AC682" s="595"/>
      <c r="AE682" s="617"/>
      <c r="AG682" s="617"/>
      <c r="AI682" s="617"/>
      <c r="AK682" s="202"/>
    </row>
    <row r="683" spans="4:37" s="435" customFormat="1" ht="12.75" customHeight="1" outlineLevel="1">
      <c r="D683" s="592" t="str">
        <f t="shared" si="28"/>
        <v>EJ03 - 22329000</v>
      </c>
      <c r="E683" s="89"/>
      <c r="F683" s="107" t="str">
        <f t="shared" si="29"/>
        <v>£/ train mile</v>
      </c>
      <c r="G683" s="593"/>
      <c r="H683" s="593"/>
      <c r="I683" s="594"/>
      <c r="J683" s="593"/>
      <c r="K683" s="593"/>
      <c r="L683" s="594"/>
      <c r="M683" s="593"/>
      <c r="N683" s="593"/>
      <c r="O683" s="593"/>
      <c r="P683" s="593"/>
      <c r="Q683" s="593"/>
      <c r="R683" s="593"/>
      <c r="S683" s="593"/>
      <c r="T683" s="593"/>
      <c r="U683" s="593"/>
      <c r="V683" s="593"/>
      <c r="W683" s="593"/>
      <c r="X683" s="593"/>
      <c r="Y683" s="593"/>
      <c r="Z683" s="593"/>
      <c r="AA683" s="593"/>
      <c r="AB683" s="593"/>
      <c r="AC683" s="595"/>
      <c r="AE683" s="617"/>
      <c r="AG683" s="617"/>
      <c r="AI683" s="617"/>
      <c r="AK683" s="202"/>
    </row>
    <row r="684" spans="4:37" s="435" customFormat="1" ht="12.75" customHeight="1" outlineLevel="1">
      <c r="D684" s="592" t="str">
        <f t="shared" si="28"/>
        <v>EJ03 - 22331000</v>
      </c>
      <c r="E684" s="89"/>
      <c r="F684" s="107" t="str">
        <f t="shared" si="29"/>
        <v>£/ train mile</v>
      </c>
      <c r="G684" s="593"/>
      <c r="H684" s="593"/>
      <c r="I684" s="594"/>
      <c r="J684" s="593"/>
      <c r="K684" s="593"/>
      <c r="L684" s="594"/>
      <c r="M684" s="593"/>
      <c r="N684" s="593"/>
      <c r="O684" s="593"/>
      <c r="P684" s="593"/>
      <c r="Q684" s="593"/>
      <c r="R684" s="593"/>
      <c r="S684" s="593"/>
      <c r="T684" s="593"/>
      <c r="U684" s="593"/>
      <c r="V684" s="593"/>
      <c r="W684" s="593"/>
      <c r="X684" s="593"/>
      <c r="Y684" s="593"/>
      <c r="Z684" s="593"/>
      <c r="AA684" s="593"/>
      <c r="AB684" s="593"/>
      <c r="AC684" s="595"/>
      <c r="AE684" s="617"/>
      <c r="AG684" s="617"/>
      <c r="AI684" s="617"/>
      <c r="AK684" s="202"/>
    </row>
    <row r="685" spans="4:37" s="435" customFormat="1" ht="12.75" customHeight="1" outlineLevel="1">
      <c r="D685" s="592" t="str">
        <f t="shared" si="28"/>
        <v>EJ04 - 22266000</v>
      </c>
      <c r="E685" s="89"/>
      <c r="F685" s="107" t="str">
        <f t="shared" si="29"/>
        <v>£/ train mile</v>
      </c>
      <c r="G685" s="593"/>
      <c r="H685" s="593"/>
      <c r="I685" s="594"/>
      <c r="J685" s="593"/>
      <c r="K685" s="593"/>
      <c r="L685" s="594"/>
      <c r="M685" s="593"/>
      <c r="N685" s="593"/>
      <c r="O685" s="593"/>
      <c r="P685" s="593"/>
      <c r="Q685" s="593"/>
      <c r="R685" s="593"/>
      <c r="S685" s="593"/>
      <c r="T685" s="593"/>
      <c r="U685" s="593"/>
      <c r="V685" s="593"/>
      <c r="W685" s="593"/>
      <c r="X685" s="593"/>
      <c r="Y685" s="593"/>
      <c r="Z685" s="593"/>
      <c r="AA685" s="593"/>
      <c r="AB685" s="593"/>
      <c r="AC685" s="595"/>
      <c r="AE685" s="617"/>
      <c r="AG685" s="617"/>
      <c r="AI685" s="617"/>
      <c r="AK685" s="202"/>
    </row>
    <row r="686" spans="4:37" s="435" customFormat="1" ht="12.75" customHeight="1" outlineLevel="1">
      <c r="D686" s="592" t="str">
        <f t="shared" si="28"/>
        <v>EJ04 - 22300000</v>
      </c>
      <c r="E686" s="89"/>
      <c r="F686" s="107" t="str">
        <f t="shared" si="29"/>
        <v>£/ train mile</v>
      </c>
      <c r="G686" s="593"/>
      <c r="H686" s="593"/>
      <c r="I686" s="594"/>
      <c r="J686" s="593"/>
      <c r="K686" s="593"/>
      <c r="L686" s="594"/>
      <c r="M686" s="593"/>
      <c r="N686" s="593"/>
      <c r="O686" s="593"/>
      <c r="P686" s="593"/>
      <c r="Q686" s="593"/>
      <c r="R686" s="593"/>
      <c r="S686" s="593"/>
      <c r="T686" s="593"/>
      <c r="U686" s="593"/>
      <c r="V686" s="593"/>
      <c r="W686" s="593"/>
      <c r="X686" s="593"/>
      <c r="Y686" s="593"/>
      <c r="Z686" s="593"/>
      <c r="AA686" s="593"/>
      <c r="AB686" s="593"/>
      <c r="AC686" s="595"/>
      <c r="AE686" s="617"/>
      <c r="AG686" s="617"/>
      <c r="AI686" s="617"/>
      <c r="AK686" s="202"/>
    </row>
    <row r="687" spans="4:37" s="435" customFormat="1" ht="12.75" customHeight="1" outlineLevel="1">
      <c r="D687" s="592" t="str">
        <f t="shared" si="28"/>
        <v>EJ05 - 22209000</v>
      </c>
      <c r="E687" s="89"/>
      <c r="F687" s="107" t="str">
        <f t="shared" si="29"/>
        <v>£/ train mile</v>
      </c>
      <c r="G687" s="593"/>
      <c r="H687" s="593"/>
      <c r="I687" s="594"/>
      <c r="J687" s="593"/>
      <c r="K687" s="593"/>
      <c r="L687" s="594"/>
      <c r="M687" s="593"/>
      <c r="N687" s="593"/>
      <c r="O687" s="593"/>
      <c r="P687" s="593"/>
      <c r="Q687" s="593"/>
      <c r="R687" s="593"/>
      <c r="S687" s="593"/>
      <c r="T687" s="593"/>
      <c r="U687" s="593"/>
      <c r="V687" s="593"/>
      <c r="W687" s="593"/>
      <c r="X687" s="593"/>
      <c r="Y687" s="593"/>
      <c r="Z687" s="593"/>
      <c r="AA687" s="593"/>
      <c r="AB687" s="593"/>
      <c r="AC687" s="595"/>
      <c r="AE687" s="617"/>
      <c r="AG687" s="617"/>
      <c r="AI687" s="617"/>
      <c r="AK687" s="202"/>
    </row>
    <row r="688" spans="4:37" s="435" customFormat="1" ht="12.75" customHeight="1" outlineLevel="1">
      <c r="D688" s="592" t="str">
        <f t="shared" si="28"/>
        <v>EJ06 - 22212000</v>
      </c>
      <c r="E688" s="89"/>
      <c r="F688" s="107" t="str">
        <f t="shared" si="29"/>
        <v>£/ train mile</v>
      </c>
      <c r="G688" s="593"/>
      <c r="H688" s="593"/>
      <c r="I688" s="594"/>
      <c r="J688" s="593"/>
      <c r="K688" s="593"/>
      <c r="L688" s="594"/>
      <c r="M688" s="593"/>
      <c r="N688" s="593"/>
      <c r="O688" s="593"/>
      <c r="P688" s="593"/>
      <c r="Q688" s="593"/>
      <c r="R688" s="593"/>
      <c r="S688" s="593"/>
      <c r="T688" s="593"/>
      <c r="U688" s="593"/>
      <c r="V688" s="593"/>
      <c r="W688" s="593"/>
      <c r="X688" s="593"/>
      <c r="Y688" s="593"/>
      <c r="Z688" s="593"/>
      <c r="AA688" s="593"/>
      <c r="AB688" s="593"/>
      <c r="AC688" s="595"/>
      <c r="AE688" s="617"/>
      <c r="AG688" s="617"/>
      <c r="AI688" s="617"/>
      <c r="AK688" s="202"/>
    </row>
    <row r="689" spans="4:37" s="435" customFormat="1" ht="12.75" customHeight="1" outlineLevel="1">
      <c r="D689" s="592" t="str">
        <f t="shared" si="28"/>
        <v>EJ06 - 22213000</v>
      </c>
      <c r="E689" s="89"/>
      <c r="F689" s="107" t="str">
        <f t="shared" si="29"/>
        <v>£/ train mile</v>
      </c>
      <c r="G689" s="593"/>
      <c r="H689" s="593"/>
      <c r="I689" s="594"/>
      <c r="J689" s="593"/>
      <c r="K689" s="593"/>
      <c r="L689" s="594"/>
      <c r="M689" s="593"/>
      <c r="N689" s="593"/>
      <c r="O689" s="593"/>
      <c r="P689" s="593"/>
      <c r="Q689" s="593"/>
      <c r="R689" s="593"/>
      <c r="S689" s="593"/>
      <c r="T689" s="593"/>
      <c r="U689" s="593"/>
      <c r="V689" s="593"/>
      <c r="W689" s="593"/>
      <c r="X689" s="593"/>
      <c r="Y689" s="593"/>
      <c r="Z689" s="593"/>
      <c r="AA689" s="593"/>
      <c r="AB689" s="593"/>
      <c r="AC689" s="595"/>
      <c r="AE689" s="617"/>
      <c r="AG689" s="617"/>
      <c r="AI689" s="617"/>
      <c r="AK689" s="202"/>
    </row>
    <row r="690" spans="4:37" s="435" customFormat="1" ht="12.75" customHeight="1" outlineLevel="1">
      <c r="D690" s="592" t="str">
        <f t="shared" si="28"/>
        <v>EJ99 - 22209001</v>
      </c>
      <c r="E690" s="89"/>
      <c r="F690" s="107" t="str">
        <f t="shared" si="29"/>
        <v>£/ train mile</v>
      </c>
      <c r="G690" s="593"/>
      <c r="H690" s="593"/>
      <c r="I690" s="594"/>
      <c r="J690" s="593"/>
      <c r="K690" s="593"/>
      <c r="L690" s="594"/>
      <c r="M690" s="593"/>
      <c r="N690" s="593"/>
      <c r="O690" s="593"/>
      <c r="P690" s="593"/>
      <c r="Q690" s="593"/>
      <c r="R690" s="593"/>
      <c r="S690" s="593"/>
      <c r="T690" s="593"/>
      <c r="U690" s="593"/>
      <c r="V690" s="593"/>
      <c r="W690" s="593"/>
      <c r="X690" s="593"/>
      <c r="Y690" s="593"/>
      <c r="Z690" s="593"/>
      <c r="AA690" s="593"/>
      <c r="AB690" s="593"/>
      <c r="AC690" s="595"/>
      <c r="AE690" s="617"/>
      <c r="AG690" s="617"/>
      <c r="AI690" s="617"/>
      <c r="AK690" s="202"/>
    </row>
    <row r="691" spans="4:37" s="435" customFormat="1" ht="12.75" customHeight="1" outlineLevel="1">
      <c r="D691" s="592" t="str">
        <f t="shared" si="28"/>
        <v>EJ99 - 22977000</v>
      </c>
      <c r="E691" s="89"/>
      <c r="F691" s="107" t="str">
        <f t="shared" si="29"/>
        <v>£/ train mile</v>
      </c>
      <c r="G691" s="593"/>
      <c r="H691" s="593"/>
      <c r="I691" s="594"/>
      <c r="J691" s="593"/>
      <c r="K691" s="593"/>
      <c r="L691" s="594"/>
      <c r="M691" s="593"/>
      <c r="N691" s="593"/>
      <c r="O691" s="593"/>
      <c r="P691" s="593"/>
      <c r="Q691" s="593"/>
      <c r="R691" s="593"/>
      <c r="S691" s="593"/>
      <c r="T691" s="593"/>
      <c r="U691" s="593"/>
      <c r="V691" s="593"/>
      <c r="W691" s="593"/>
      <c r="X691" s="593"/>
      <c r="Y691" s="593"/>
      <c r="Z691" s="593"/>
      <c r="AA691" s="593"/>
      <c r="AB691" s="593"/>
      <c r="AC691" s="595"/>
      <c r="AE691" s="617"/>
      <c r="AG691" s="617"/>
      <c r="AI691" s="617"/>
      <c r="AK691" s="202"/>
    </row>
    <row r="692" spans="4:37" s="435" customFormat="1" ht="12.75" customHeight="1" outlineLevel="1">
      <c r="D692" s="592" t="str">
        <f t="shared" si="28"/>
        <v>[Capacity Charges Service Code Line 29]</v>
      </c>
      <c r="E692" s="89"/>
      <c r="F692" s="107" t="str">
        <f t="shared" si="29"/>
        <v>£/ train mile</v>
      </c>
      <c r="G692" s="593"/>
      <c r="H692" s="593"/>
      <c r="I692" s="594"/>
      <c r="J692" s="593"/>
      <c r="K692" s="593"/>
      <c r="L692" s="594"/>
      <c r="M692" s="593"/>
      <c r="N692" s="593"/>
      <c r="O692" s="593"/>
      <c r="P692" s="593"/>
      <c r="Q692" s="593"/>
      <c r="R692" s="593"/>
      <c r="S692" s="593"/>
      <c r="T692" s="593"/>
      <c r="U692" s="593"/>
      <c r="V692" s="593"/>
      <c r="W692" s="593"/>
      <c r="X692" s="593"/>
      <c r="Y692" s="593"/>
      <c r="Z692" s="593"/>
      <c r="AA692" s="593"/>
      <c r="AB692" s="593"/>
      <c r="AC692" s="595"/>
      <c r="AE692" s="617"/>
      <c r="AG692" s="617"/>
      <c r="AI692" s="617"/>
      <c r="AK692" s="202"/>
    </row>
    <row r="693" spans="4:37" s="435" customFormat="1" ht="12.75" customHeight="1" outlineLevel="1">
      <c r="D693" s="592" t="str">
        <f t="shared" si="28"/>
        <v>[Capacity Charges Service Code Line 30]</v>
      </c>
      <c r="E693" s="89"/>
      <c r="F693" s="107" t="str">
        <f t="shared" si="29"/>
        <v>£/ train mile</v>
      </c>
      <c r="G693" s="593"/>
      <c r="H693" s="593"/>
      <c r="I693" s="594"/>
      <c r="J693" s="593"/>
      <c r="K693" s="593"/>
      <c r="L693" s="593"/>
      <c r="M693" s="593"/>
      <c r="N693" s="593"/>
      <c r="O693" s="593"/>
      <c r="P693" s="593"/>
      <c r="Q693" s="593"/>
      <c r="R693" s="593"/>
      <c r="S693" s="593"/>
      <c r="T693" s="593"/>
      <c r="U693" s="593"/>
      <c r="V693" s="593"/>
      <c r="W693" s="593"/>
      <c r="X693" s="593"/>
      <c r="Y693" s="593"/>
      <c r="Z693" s="593"/>
      <c r="AA693" s="593"/>
      <c r="AB693" s="593"/>
      <c r="AC693" s="595"/>
      <c r="AE693" s="617"/>
      <c r="AG693" s="617"/>
      <c r="AI693" s="617"/>
      <c r="AK693" s="202"/>
    </row>
    <row r="694" spans="4:37" s="435" customFormat="1" ht="12.75" customHeight="1" outlineLevel="1">
      <c r="D694" s="592" t="str">
        <f t="shared" si="28"/>
        <v>[Capacity Charges Service Code Line 31]</v>
      </c>
      <c r="E694" s="89"/>
      <c r="F694" s="107" t="str">
        <f t="shared" ref="F694:F713" si="30">F693</f>
        <v>£/ train mile</v>
      </c>
      <c r="G694" s="593"/>
      <c r="H694" s="593"/>
      <c r="I694" s="594"/>
      <c r="J694" s="593"/>
      <c r="K694" s="593"/>
      <c r="L694" s="593"/>
      <c r="M694" s="593"/>
      <c r="N694" s="593"/>
      <c r="O694" s="593"/>
      <c r="P694" s="593"/>
      <c r="Q694" s="593"/>
      <c r="R694" s="593"/>
      <c r="S694" s="593"/>
      <c r="T694" s="593"/>
      <c r="U694" s="593"/>
      <c r="V694" s="593"/>
      <c r="W694" s="593"/>
      <c r="X694" s="593"/>
      <c r="Y694" s="593"/>
      <c r="Z694" s="593"/>
      <c r="AA694" s="593"/>
      <c r="AB694" s="593"/>
      <c r="AC694" s="595"/>
      <c r="AE694" s="617"/>
      <c r="AG694" s="617"/>
      <c r="AI694" s="617"/>
      <c r="AK694" s="202"/>
    </row>
    <row r="695" spans="4:37" s="435" customFormat="1" ht="12.75" customHeight="1" outlineLevel="1">
      <c r="D695" s="592" t="str">
        <f t="shared" si="28"/>
        <v>[Capacity Charges Service Code Line 32]</v>
      </c>
      <c r="E695" s="89"/>
      <c r="F695" s="107" t="str">
        <f t="shared" si="30"/>
        <v>£/ train mile</v>
      </c>
      <c r="G695" s="593"/>
      <c r="H695" s="593"/>
      <c r="I695" s="594"/>
      <c r="J695" s="593"/>
      <c r="K695" s="593"/>
      <c r="L695" s="593"/>
      <c r="M695" s="593"/>
      <c r="N695" s="593"/>
      <c r="O695" s="593"/>
      <c r="P695" s="593"/>
      <c r="Q695" s="593"/>
      <c r="R695" s="593"/>
      <c r="S695" s="593"/>
      <c r="T695" s="593"/>
      <c r="U695" s="593"/>
      <c r="V695" s="593"/>
      <c r="W695" s="593"/>
      <c r="X695" s="593"/>
      <c r="Y695" s="593"/>
      <c r="Z695" s="593"/>
      <c r="AA695" s="593"/>
      <c r="AB695" s="593"/>
      <c r="AC695" s="595"/>
      <c r="AE695" s="617"/>
      <c r="AG695" s="617"/>
      <c r="AI695" s="617"/>
      <c r="AK695" s="202"/>
    </row>
    <row r="696" spans="4:37" s="435" customFormat="1" ht="12.75" customHeight="1" outlineLevel="1">
      <c r="D696" s="592" t="str">
        <f t="shared" si="28"/>
        <v>[Capacity Charges Service Code Line 33]</v>
      </c>
      <c r="E696" s="89"/>
      <c r="F696" s="107" t="str">
        <f t="shared" si="30"/>
        <v>£/ train mile</v>
      </c>
      <c r="G696" s="593"/>
      <c r="H696" s="593"/>
      <c r="I696" s="594"/>
      <c r="J696" s="593"/>
      <c r="K696" s="593"/>
      <c r="L696" s="593"/>
      <c r="M696" s="593"/>
      <c r="N696" s="593"/>
      <c r="O696" s="593"/>
      <c r="P696" s="593"/>
      <c r="Q696" s="593"/>
      <c r="R696" s="593"/>
      <c r="S696" s="593"/>
      <c r="T696" s="593"/>
      <c r="U696" s="593"/>
      <c r="V696" s="593"/>
      <c r="W696" s="593"/>
      <c r="X696" s="593"/>
      <c r="Y696" s="593"/>
      <c r="Z696" s="593"/>
      <c r="AA696" s="593"/>
      <c r="AB696" s="593"/>
      <c r="AC696" s="595"/>
      <c r="AE696" s="617"/>
      <c r="AG696" s="617"/>
      <c r="AI696" s="617"/>
      <c r="AK696" s="202"/>
    </row>
    <row r="697" spans="4:37" s="435" customFormat="1" ht="12.75" customHeight="1" outlineLevel="1">
      <c r="D697" s="592" t="str">
        <f t="shared" si="28"/>
        <v>[Capacity Charges Service Code Line 34]</v>
      </c>
      <c r="E697" s="89"/>
      <c r="F697" s="107" t="str">
        <f t="shared" si="30"/>
        <v>£/ train mile</v>
      </c>
      <c r="G697" s="593"/>
      <c r="H697" s="593"/>
      <c r="I697" s="594"/>
      <c r="J697" s="593"/>
      <c r="K697" s="593"/>
      <c r="L697" s="593"/>
      <c r="M697" s="593"/>
      <c r="N697" s="593"/>
      <c r="O697" s="593"/>
      <c r="P697" s="593"/>
      <c r="Q697" s="593"/>
      <c r="R697" s="593"/>
      <c r="S697" s="593"/>
      <c r="T697" s="593"/>
      <c r="U697" s="593"/>
      <c r="V697" s="593"/>
      <c r="W697" s="593"/>
      <c r="X697" s="593"/>
      <c r="Y697" s="593"/>
      <c r="Z697" s="593"/>
      <c r="AA697" s="593"/>
      <c r="AB697" s="593"/>
      <c r="AC697" s="595"/>
      <c r="AE697" s="617"/>
      <c r="AG697" s="617"/>
      <c r="AI697" s="617"/>
      <c r="AK697" s="202"/>
    </row>
    <row r="698" spans="4:37" s="435" customFormat="1" ht="12.75" customHeight="1" outlineLevel="1">
      <c r="D698" s="592" t="str">
        <f t="shared" si="28"/>
        <v>[Capacity Charges Service Code Line 35]</v>
      </c>
      <c r="E698" s="89"/>
      <c r="F698" s="107" t="str">
        <f t="shared" si="30"/>
        <v>£/ train mile</v>
      </c>
      <c r="G698" s="593"/>
      <c r="H698" s="593"/>
      <c r="I698" s="594"/>
      <c r="J698" s="593"/>
      <c r="K698" s="593"/>
      <c r="L698" s="593"/>
      <c r="M698" s="593"/>
      <c r="N698" s="593"/>
      <c r="O698" s="593"/>
      <c r="P698" s="593"/>
      <c r="Q698" s="593"/>
      <c r="R698" s="593"/>
      <c r="S698" s="593"/>
      <c r="T698" s="593"/>
      <c r="U698" s="593"/>
      <c r="V698" s="593"/>
      <c r="W698" s="593"/>
      <c r="X698" s="593"/>
      <c r="Y698" s="593"/>
      <c r="Z698" s="593"/>
      <c r="AA698" s="593"/>
      <c r="AB698" s="593"/>
      <c r="AC698" s="595"/>
      <c r="AE698" s="617"/>
      <c r="AG698" s="617"/>
      <c r="AI698" s="617"/>
      <c r="AK698" s="202"/>
    </row>
    <row r="699" spans="4:37" s="435" customFormat="1" ht="12.75" customHeight="1" outlineLevel="1">
      <c r="D699" s="592" t="str">
        <f t="shared" si="28"/>
        <v>[Capacity Charges Service Code Line 36]</v>
      </c>
      <c r="E699" s="89"/>
      <c r="F699" s="107" t="str">
        <f t="shared" si="30"/>
        <v>£/ train mile</v>
      </c>
      <c r="G699" s="593"/>
      <c r="H699" s="593"/>
      <c r="I699" s="594"/>
      <c r="J699" s="593"/>
      <c r="K699" s="593"/>
      <c r="L699" s="593"/>
      <c r="M699" s="593"/>
      <c r="N699" s="593"/>
      <c r="O699" s="593"/>
      <c r="P699" s="593"/>
      <c r="Q699" s="593"/>
      <c r="R699" s="593"/>
      <c r="S699" s="593"/>
      <c r="T699" s="593"/>
      <c r="U699" s="593"/>
      <c r="V699" s="593"/>
      <c r="W699" s="593"/>
      <c r="X699" s="593"/>
      <c r="Y699" s="593"/>
      <c r="Z699" s="593"/>
      <c r="AA699" s="593"/>
      <c r="AB699" s="593"/>
      <c r="AC699" s="595"/>
      <c r="AE699" s="617"/>
      <c r="AG699" s="617"/>
      <c r="AI699" s="617"/>
      <c r="AK699" s="202"/>
    </row>
    <row r="700" spans="4:37" s="435" customFormat="1" ht="12.75" customHeight="1" outlineLevel="1">
      <c r="D700" s="592" t="str">
        <f t="shared" si="28"/>
        <v>[Capacity Charges Service Code Line 37]</v>
      </c>
      <c r="E700" s="89"/>
      <c r="F700" s="107" t="str">
        <f t="shared" si="30"/>
        <v>£/ train mile</v>
      </c>
      <c r="G700" s="593"/>
      <c r="H700" s="593"/>
      <c r="I700" s="594"/>
      <c r="J700" s="593"/>
      <c r="K700" s="593"/>
      <c r="L700" s="593"/>
      <c r="M700" s="593"/>
      <c r="N700" s="593"/>
      <c r="O700" s="593"/>
      <c r="P700" s="593"/>
      <c r="Q700" s="593"/>
      <c r="R700" s="593"/>
      <c r="S700" s="593"/>
      <c r="T700" s="593"/>
      <c r="U700" s="593"/>
      <c r="V700" s="593"/>
      <c r="W700" s="593"/>
      <c r="X700" s="593"/>
      <c r="Y700" s="593"/>
      <c r="Z700" s="593"/>
      <c r="AA700" s="593"/>
      <c r="AB700" s="593"/>
      <c r="AC700" s="595"/>
      <c r="AE700" s="617"/>
      <c r="AG700" s="617"/>
      <c r="AI700" s="617"/>
      <c r="AK700" s="202"/>
    </row>
    <row r="701" spans="4:37" s="435" customFormat="1" ht="12.75" customHeight="1" outlineLevel="1">
      <c r="D701" s="592" t="str">
        <f t="shared" si="28"/>
        <v>[Capacity Charges Service Code Line 38]</v>
      </c>
      <c r="E701" s="89"/>
      <c r="F701" s="107" t="str">
        <f t="shared" si="30"/>
        <v>£/ train mile</v>
      </c>
      <c r="G701" s="593"/>
      <c r="H701" s="593"/>
      <c r="I701" s="594"/>
      <c r="J701" s="593"/>
      <c r="K701" s="593"/>
      <c r="L701" s="593"/>
      <c r="M701" s="593"/>
      <c r="N701" s="593"/>
      <c r="O701" s="593"/>
      <c r="P701" s="593"/>
      <c r="Q701" s="593"/>
      <c r="R701" s="593"/>
      <c r="S701" s="593"/>
      <c r="T701" s="593"/>
      <c r="U701" s="593"/>
      <c r="V701" s="593"/>
      <c r="W701" s="593"/>
      <c r="X701" s="593"/>
      <c r="Y701" s="593"/>
      <c r="Z701" s="593"/>
      <c r="AA701" s="593"/>
      <c r="AB701" s="593"/>
      <c r="AC701" s="595"/>
      <c r="AE701" s="617"/>
      <c r="AG701" s="617"/>
      <c r="AI701" s="617"/>
      <c r="AK701" s="202"/>
    </row>
    <row r="702" spans="4:37" s="435" customFormat="1" ht="12.75" customHeight="1" outlineLevel="1">
      <c r="D702" s="592" t="str">
        <f t="shared" si="28"/>
        <v>[Capacity Charges Service Code Line 39]</v>
      </c>
      <c r="E702" s="89"/>
      <c r="F702" s="107" t="str">
        <f t="shared" si="30"/>
        <v>£/ train mile</v>
      </c>
      <c r="G702" s="593"/>
      <c r="H702" s="593"/>
      <c r="I702" s="594"/>
      <c r="J702" s="593"/>
      <c r="K702" s="593"/>
      <c r="L702" s="593"/>
      <c r="M702" s="593"/>
      <c r="N702" s="593"/>
      <c r="O702" s="593"/>
      <c r="P702" s="593"/>
      <c r="Q702" s="593"/>
      <c r="R702" s="593"/>
      <c r="S702" s="593"/>
      <c r="T702" s="593"/>
      <c r="U702" s="593"/>
      <c r="V702" s="593"/>
      <c r="W702" s="593"/>
      <c r="X702" s="593"/>
      <c r="Y702" s="593"/>
      <c r="Z702" s="593"/>
      <c r="AA702" s="593"/>
      <c r="AB702" s="593"/>
      <c r="AC702" s="595"/>
      <c r="AE702" s="617"/>
      <c r="AG702" s="617"/>
      <c r="AI702" s="617"/>
      <c r="AK702" s="202"/>
    </row>
    <row r="703" spans="4:37" s="435" customFormat="1" ht="12.75" customHeight="1" outlineLevel="1">
      <c r="D703" s="592" t="str">
        <f t="shared" si="28"/>
        <v>[Capacity Charges Service Code Line 40]</v>
      </c>
      <c r="E703" s="89"/>
      <c r="F703" s="107" t="str">
        <f t="shared" si="30"/>
        <v>£/ train mile</v>
      </c>
      <c r="G703" s="593"/>
      <c r="H703" s="593"/>
      <c r="I703" s="594"/>
      <c r="J703" s="593"/>
      <c r="K703" s="593"/>
      <c r="L703" s="593"/>
      <c r="M703" s="593"/>
      <c r="N703" s="593"/>
      <c r="O703" s="593"/>
      <c r="P703" s="593"/>
      <c r="Q703" s="593"/>
      <c r="R703" s="593"/>
      <c r="S703" s="593"/>
      <c r="T703" s="593"/>
      <c r="U703" s="593"/>
      <c r="V703" s="593"/>
      <c r="W703" s="593"/>
      <c r="X703" s="593"/>
      <c r="Y703" s="593"/>
      <c r="Z703" s="593"/>
      <c r="AA703" s="593"/>
      <c r="AB703" s="593"/>
      <c r="AC703" s="595"/>
      <c r="AE703" s="617"/>
      <c r="AG703" s="617"/>
      <c r="AI703" s="617"/>
      <c r="AK703" s="202"/>
    </row>
    <row r="704" spans="4:37" s="435" customFormat="1" ht="12.75" customHeight="1" outlineLevel="1">
      <c r="D704" s="592" t="str">
        <f t="shared" si="28"/>
        <v>[Capacity Charges Service Code Line 41]</v>
      </c>
      <c r="E704" s="89"/>
      <c r="F704" s="107" t="str">
        <f t="shared" si="30"/>
        <v>£/ train mile</v>
      </c>
      <c r="G704" s="593"/>
      <c r="H704" s="593"/>
      <c r="I704" s="594"/>
      <c r="J704" s="593"/>
      <c r="K704" s="593"/>
      <c r="L704" s="593"/>
      <c r="M704" s="593"/>
      <c r="N704" s="593"/>
      <c r="O704" s="593"/>
      <c r="P704" s="593"/>
      <c r="Q704" s="593"/>
      <c r="R704" s="593"/>
      <c r="S704" s="593"/>
      <c r="T704" s="593"/>
      <c r="U704" s="593"/>
      <c r="V704" s="593"/>
      <c r="W704" s="593"/>
      <c r="X704" s="593"/>
      <c r="Y704" s="593"/>
      <c r="Z704" s="593"/>
      <c r="AA704" s="593"/>
      <c r="AB704" s="593"/>
      <c r="AC704" s="595"/>
      <c r="AE704" s="617"/>
      <c r="AG704" s="617"/>
      <c r="AI704" s="617"/>
      <c r="AK704" s="202"/>
    </row>
    <row r="705" spans="3:37" s="435" customFormat="1" ht="12.75" customHeight="1" outlineLevel="1">
      <c r="D705" s="592" t="str">
        <f t="shared" si="28"/>
        <v>[Capacity Charges Service Code Line 42]</v>
      </c>
      <c r="E705" s="89"/>
      <c r="F705" s="107" t="str">
        <f t="shared" si="30"/>
        <v>£/ train mile</v>
      </c>
      <c r="G705" s="593"/>
      <c r="H705" s="593"/>
      <c r="I705" s="594"/>
      <c r="J705" s="593"/>
      <c r="K705" s="593"/>
      <c r="L705" s="593"/>
      <c r="M705" s="593"/>
      <c r="N705" s="593"/>
      <c r="O705" s="593"/>
      <c r="P705" s="593"/>
      <c r="Q705" s="593"/>
      <c r="R705" s="593"/>
      <c r="S705" s="593"/>
      <c r="T705" s="593"/>
      <c r="U705" s="593"/>
      <c r="V705" s="593"/>
      <c r="W705" s="593"/>
      <c r="X705" s="593"/>
      <c r="Y705" s="593"/>
      <c r="Z705" s="593"/>
      <c r="AA705" s="593"/>
      <c r="AB705" s="593"/>
      <c r="AC705" s="595"/>
      <c r="AE705" s="617"/>
      <c r="AG705" s="617"/>
      <c r="AI705" s="617"/>
      <c r="AK705" s="202"/>
    </row>
    <row r="706" spans="3:37" s="435" customFormat="1" ht="12.75" customHeight="1" outlineLevel="1">
      <c r="D706" s="592" t="str">
        <f t="shared" si="28"/>
        <v>[Capacity Charges Service Code Line 43]</v>
      </c>
      <c r="E706" s="89"/>
      <c r="F706" s="107" t="str">
        <f t="shared" si="30"/>
        <v>£/ train mile</v>
      </c>
      <c r="G706" s="593"/>
      <c r="H706" s="593"/>
      <c r="I706" s="594"/>
      <c r="J706" s="593"/>
      <c r="K706" s="593"/>
      <c r="L706" s="593"/>
      <c r="M706" s="593"/>
      <c r="N706" s="593"/>
      <c r="O706" s="593"/>
      <c r="P706" s="593"/>
      <c r="Q706" s="593"/>
      <c r="R706" s="593"/>
      <c r="S706" s="593"/>
      <c r="T706" s="593"/>
      <c r="U706" s="593"/>
      <c r="V706" s="593"/>
      <c r="W706" s="593"/>
      <c r="X706" s="593"/>
      <c r="Y706" s="593"/>
      <c r="Z706" s="593"/>
      <c r="AA706" s="593"/>
      <c r="AB706" s="593"/>
      <c r="AC706" s="595"/>
      <c r="AE706" s="617"/>
      <c r="AG706" s="617"/>
      <c r="AI706" s="617"/>
      <c r="AK706" s="202"/>
    </row>
    <row r="707" spans="3:37" s="435" customFormat="1" ht="12.75" customHeight="1" outlineLevel="1">
      <c r="D707" s="592" t="str">
        <f t="shared" si="28"/>
        <v>[Capacity Charges Service Code Line 44]</v>
      </c>
      <c r="E707" s="89"/>
      <c r="F707" s="107" t="str">
        <f t="shared" si="30"/>
        <v>£/ train mile</v>
      </c>
      <c r="G707" s="593"/>
      <c r="H707" s="593"/>
      <c r="I707" s="594"/>
      <c r="J707" s="593"/>
      <c r="K707" s="593"/>
      <c r="L707" s="593"/>
      <c r="M707" s="593"/>
      <c r="N707" s="593"/>
      <c r="O707" s="593"/>
      <c r="P707" s="593"/>
      <c r="Q707" s="593"/>
      <c r="R707" s="593"/>
      <c r="S707" s="593"/>
      <c r="T707" s="593"/>
      <c r="U707" s="593"/>
      <c r="V707" s="593"/>
      <c r="W707" s="593"/>
      <c r="X707" s="593"/>
      <c r="Y707" s="593"/>
      <c r="Z707" s="593"/>
      <c r="AA707" s="593"/>
      <c r="AB707" s="593"/>
      <c r="AC707" s="595"/>
      <c r="AE707" s="617"/>
      <c r="AG707" s="617"/>
      <c r="AI707" s="617"/>
      <c r="AK707" s="202"/>
    </row>
    <row r="708" spans="3:37" s="435" customFormat="1" ht="12.75" customHeight="1" outlineLevel="1">
      <c r="D708" s="592" t="str">
        <f t="shared" si="28"/>
        <v>[Capacity Charges Service Code Line 45]</v>
      </c>
      <c r="E708" s="89"/>
      <c r="F708" s="107" t="str">
        <f t="shared" si="30"/>
        <v>£/ train mile</v>
      </c>
      <c r="G708" s="593"/>
      <c r="H708" s="593"/>
      <c r="I708" s="594"/>
      <c r="J708" s="593"/>
      <c r="K708" s="593"/>
      <c r="L708" s="593"/>
      <c r="M708" s="593"/>
      <c r="N708" s="593"/>
      <c r="O708" s="593"/>
      <c r="P708" s="593"/>
      <c r="Q708" s="593"/>
      <c r="R708" s="593"/>
      <c r="S708" s="593"/>
      <c r="T708" s="593"/>
      <c r="U708" s="593"/>
      <c r="V708" s="593"/>
      <c r="W708" s="593"/>
      <c r="X708" s="593"/>
      <c r="Y708" s="593"/>
      <c r="Z708" s="593"/>
      <c r="AA708" s="593"/>
      <c r="AB708" s="593"/>
      <c r="AC708" s="595"/>
      <c r="AE708" s="617"/>
      <c r="AG708" s="617"/>
      <c r="AI708" s="617"/>
      <c r="AK708" s="202"/>
    </row>
    <row r="709" spans="3:37" s="435" customFormat="1" ht="12.75" customHeight="1" outlineLevel="1">
      <c r="D709" s="592" t="str">
        <f t="shared" si="28"/>
        <v>[Capacity Charges Service Code Line 46]</v>
      </c>
      <c r="E709" s="89"/>
      <c r="F709" s="107" t="str">
        <f t="shared" si="30"/>
        <v>£/ train mile</v>
      </c>
      <c r="G709" s="593"/>
      <c r="H709" s="593"/>
      <c r="I709" s="594"/>
      <c r="J709" s="593"/>
      <c r="K709" s="593"/>
      <c r="L709" s="593"/>
      <c r="M709" s="593"/>
      <c r="N709" s="593"/>
      <c r="O709" s="593"/>
      <c r="P709" s="593"/>
      <c r="Q709" s="593"/>
      <c r="R709" s="593"/>
      <c r="S709" s="593"/>
      <c r="T709" s="593"/>
      <c r="U709" s="593"/>
      <c r="V709" s="593"/>
      <c r="W709" s="593"/>
      <c r="X709" s="593"/>
      <c r="Y709" s="593"/>
      <c r="Z709" s="593"/>
      <c r="AA709" s="593"/>
      <c r="AB709" s="593"/>
      <c r="AC709" s="595"/>
      <c r="AE709" s="617"/>
      <c r="AG709" s="617"/>
      <c r="AI709" s="617"/>
      <c r="AK709" s="202"/>
    </row>
    <row r="710" spans="3:37" s="435" customFormat="1" ht="12.75" customHeight="1" outlineLevel="1">
      <c r="D710" s="592" t="str">
        <f t="shared" si="28"/>
        <v>[Capacity Charges Service Code Line 47]</v>
      </c>
      <c r="E710" s="89"/>
      <c r="F710" s="107" t="str">
        <f t="shared" si="30"/>
        <v>£/ train mile</v>
      </c>
      <c r="G710" s="593"/>
      <c r="H710" s="593"/>
      <c r="I710" s="594"/>
      <c r="J710" s="593"/>
      <c r="K710" s="593"/>
      <c r="L710" s="593"/>
      <c r="M710" s="593"/>
      <c r="N710" s="593"/>
      <c r="O710" s="593"/>
      <c r="P710" s="593"/>
      <c r="Q710" s="593"/>
      <c r="R710" s="593"/>
      <c r="S710" s="593"/>
      <c r="T710" s="593"/>
      <c r="U710" s="593"/>
      <c r="V710" s="593"/>
      <c r="W710" s="593"/>
      <c r="X710" s="593"/>
      <c r="Y710" s="593"/>
      <c r="Z710" s="593"/>
      <c r="AA710" s="593"/>
      <c r="AB710" s="593"/>
      <c r="AC710" s="595"/>
      <c r="AE710" s="617"/>
      <c r="AG710" s="617"/>
      <c r="AI710" s="617"/>
      <c r="AK710" s="202"/>
    </row>
    <row r="711" spans="3:37" s="435" customFormat="1" ht="12.75" customHeight="1" outlineLevel="1">
      <c r="D711" s="592" t="str">
        <f t="shared" si="28"/>
        <v>[Capacity Charges Service Code Line 48]</v>
      </c>
      <c r="E711" s="89"/>
      <c r="F711" s="107" t="str">
        <f t="shared" si="30"/>
        <v>£/ train mile</v>
      </c>
      <c r="G711" s="593"/>
      <c r="H711" s="593"/>
      <c r="I711" s="594"/>
      <c r="J711" s="593"/>
      <c r="K711" s="593"/>
      <c r="L711" s="593"/>
      <c r="M711" s="593"/>
      <c r="N711" s="593"/>
      <c r="O711" s="593"/>
      <c r="P711" s="593"/>
      <c r="Q711" s="593"/>
      <c r="R711" s="593"/>
      <c r="S711" s="593"/>
      <c r="T711" s="593"/>
      <c r="U711" s="593"/>
      <c r="V711" s="593"/>
      <c r="W711" s="593"/>
      <c r="X711" s="593"/>
      <c r="Y711" s="593"/>
      <c r="Z711" s="593"/>
      <c r="AA711" s="593"/>
      <c r="AB711" s="593"/>
      <c r="AC711" s="595"/>
      <c r="AE711" s="617"/>
      <c r="AG711" s="617"/>
      <c r="AI711" s="617"/>
      <c r="AK711" s="202"/>
    </row>
    <row r="712" spans="3:37" s="435" customFormat="1" ht="12.75" customHeight="1" outlineLevel="1">
      <c r="D712" s="592" t="str">
        <f t="shared" si="28"/>
        <v>[Capacity Charges Service Code Line 49]</v>
      </c>
      <c r="E712" s="89"/>
      <c r="F712" s="107" t="str">
        <f t="shared" si="30"/>
        <v>£/ train mile</v>
      </c>
      <c r="G712" s="593"/>
      <c r="H712" s="593"/>
      <c r="I712" s="594"/>
      <c r="J712" s="593"/>
      <c r="K712" s="593"/>
      <c r="L712" s="593"/>
      <c r="M712" s="593"/>
      <c r="N712" s="593"/>
      <c r="O712" s="593"/>
      <c r="P712" s="593"/>
      <c r="Q712" s="593"/>
      <c r="R712" s="593"/>
      <c r="S712" s="593"/>
      <c r="T712" s="593"/>
      <c r="U712" s="593"/>
      <c r="V712" s="593"/>
      <c r="W712" s="593"/>
      <c r="X712" s="593"/>
      <c r="Y712" s="593"/>
      <c r="Z712" s="593"/>
      <c r="AA712" s="593"/>
      <c r="AB712" s="593"/>
      <c r="AC712" s="595"/>
      <c r="AE712" s="617"/>
      <c r="AG712" s="617"/>
      <c r="AI712" s="617"/>
      <c r="AK712" s="202"/>
    </row>
    <row r="713" spans="3:37" s="435" customFormat="1" ht="12.75" customHeight="1" outlineLevel="1">
      <c r="D713" s="596" t="str">
        <f t="shared" si="28"/>
        <v>[Capacity Charges Service Code Line 50]</v>
      </c>
      <c r="E713" s="570"/>
      <c r="F713" s="571" t="str">
        <f t="shared" si="30"/>
        <v>£/ train mile</v>
      </c>
      <c r="G713" s="597"/>
      <c r="H713" s="597"/>
      <c r="I713" s="597"/>
      <c r="J713" s="597"/>
      <c r="K713" s="597"/>
      <c r="L713" s="598"/>
      <c r="M713" s="597"/>
      <c r="N713" s="597"/>
      <c r="O713" s="597"/>
      <c r="P713" s="597"/>
      <c r="Q713" s="597"/>
      <c r="R713" s="597"/>
      <c r="S713" s="597"/>
      <c r="T713" s="597"/>
      <c r="U713" s="597"/>
      <c r="V713" s="597"/>
      <c r="W713" s="597"/>
      <c r="X713" s="597"/>
      <c r="Y713" s="597"/>
      <c r="Z713" s="597"/>
      <c r="AA713" s="597"/>
      <c r="AB713" s="597"/>
      <c r="AC713" s="599"/>
      <c r="AE713" s="618"/>
      <c r="AG713" s="618"/>
      <c r="AI713" s="618"/>
      <c r="AK713" s="433"/>
    </row>
    <row r="714" spans="3:37" s="435" customFormat="1" ht="12.75" customHeight="1" outlineLevel="1">
      <c r="G714" s="587"/>
      <c r="H714" s="587"/>
      <c r="I714" s="587"/>
      <c r="J714" s="587"/>
      <c r="K714" s="587"/>
      <c r="L714" s="587"/>
      <c r="M714" s="587"/>
      <c r="N714" s="587"/>
      <c r="O714" s="587"/>
      <c r="P714" s="587"/>
      <c r="Q714" s="587"/>
      <c r="R714" s="587"/>
      <c r="S714" s="587"/>
      <c r="T714" s="587"/>
      <c r="U714" s="587"/>
      <c r="V714" s="587"/>
      <c r="W714" s="587"/>
      <c r="X714" s="587"/>
      <c r="Y714" s="587"/>
      <c r="Z714" s="587"/>
      <c r="AA714" s="587"/>
      <c r="AB714" s="587"/>
      <c r="AC714" s="587"/>
    </row>
    <row r="715" spans="3:37" s="435" customFormat="1" ht="12.75" customHeight="1" outlineLevel="1">
      <c r="C715" s="228" t="s">
        <v>1082</v>
      </c>
      <c r="G715" s="587"/>
      <c r="H715" s="587"/>
      <c r="I715" s="587"/>
      <c r="J715" s="587"/>
      <c r="K715" s="587"/>
      <c r="L715" s="587"/>
      <c r="M715" s="587"/>
      <c r="N715" s="587"/>
      <c r="O715" s="587"/>
      <c r="P715" s="587"/>
      <c r="Q715" s="587"/>
      <c r="R715" s="587"/>
      <c r="S715" s="587"/>
      <c r="T715" s="587"/>
      <c r="U715" s="587"/>
      <c r="V715" s="587"/>
      <c r="W715" s="587"/>
      <c r="X715" s="587"/>
      <c r="Y715" s="587"/>
      <c r="Z715" s="587"/>
      <c r="AA715" s="587"/>
      <c r="AB715" s="587"/>
      <c r="AC715" s="587"/>
    </row>
    <row r="716" spans="3:37" s="435" customFormat="1" ht="12.75" customHeight="1" outlineLevel="1">
      <c r="D716" s="588" t="str">
        <f>D664</f>
        <v>EJ01 - 12251310</v>
      </c>
      <c r="E716" s="420"/>
      <c r="F716" s="421" t="s">
        <v>472</v>
      </c>
      <c r="G716" s="589"/>
      <c r="H716" s="589"/>
      <c r="I716" s="590"/>
      <c r="J716" s="589"/>
      <c r="K716" s="589"/>
      <c r="L716" s="589"/>
      <c r="M716" s="589"/>
      <c r="N716" s="589"/>
      <c r="O716" s="589"/>
      <c r="P716" s="589"/>
      <c r="Q716" s="589"/>
      <c r="R716" s="589"/>
      <c r="S716" s="589"/>
      <c r="T716" s="589"/>
      <c r="U716" s="589"/>
      <c r="V716" s="589"/>
      <c r="W716" s="589"/>
      <c r="X716" s="589"/>
      <c r="Y716" s="589"/>
      <c r="Z716" s="589"/>
      <c r="AA716" s="589"/>
      <c r="AB716" s="589"/>
      <c r="AC716" s="591"/>
      <c r="AE716" s="616"/>
      <c r="AG716" s="616"/>
      <c r="AI716" s="616"/>
      <c r="AK716" s="201" t="s">
        <v>1083</v>
      </c>
    </row>
    <row r="717" spans="3:37" s="435" customFormat="1" ht="12.75" customHeight="1" outlineLevel="1">
      <c r="D717" s="592" t="str">
        <f t="shared" ref="D717:D765" si="31">D665</f>
        <v>EJ01 - 12254320</v>
      </c>
      <c r="E717" s="89"/>
      <c r="F717" s="107" t="str">
        <f>F716</f>
        <v>000 Train Miles</v>
      </c>
      <c r="G717" s="593"/>
      <c r="H717" s="593"/>
      <c r="I717" s="594"/>
      <c r="J717" s="593"/>
      <c r="K717" s="593"/>
      <c r="L717" s="593"/>
      <c r="M717" s="593"/>
      <c r="N717" s="593"/>
      <c r="O717" s="593"/>
      <c r="P717" s="593"/>
      <c r="Q717" s="593"/>
      <c r="R717" s="593"/>
      <c r="S717" s="593"/>
      <c r="T717" s="593"/>
      <c r="U717" s="593"/>
      <c r="V717" s="593"/>
      <c r="W717" s="593"/>
      <c r="X717" s="593"/>
      <c r="Y717" s="593"/>
      <c r="Z717" s="593"/>
      <c r="AA717" s="593"/>
      <c r="AB717" s="593"/>
      <c r="AC717" s="595"/>
      <c r="AE717" s="617"/>
      <c r="AG717" s="617"/>
      <c r="AI717" s="617"/>
      <c r="AK717" s="202"/>
    </row>
    <row r="718" spans="3:37" s="435" customFormat="1" ht="12.75" customHeight="1" outlineLevel="1">
      <c r="D718" s="592" t="str">
        <f t="shared" si="31"/>
        <v>EJ01 - 12257320</v>
      </c>
      <c r="E718" s="89"/>
      <c r="F718" s="107" t="str">
        <f t="shared" ref="F718:F765" si="32">F717</f>
        <v>000 Train Miles</v>
      </c>
      <c r="G718" s="593"/>
      <c r="H718" s="593"/>
      <c r="I718" s="594"/>
      <c r="J718" s="593"/>
      <c r="K718" s="593"/>
      <c r="L718" s="593"/>
      <c r="M718" s="593"/>
      <c r="N718" s="593"/>
      <c r="O718" s="593"/>
      <c r="P718" s="593"/>
      <c r="Q718" s="593"/>
      <c r="R718" s="593"/>
      <c r="S718" s="593"/>
      <c r="T718" s="593"/>
      <c r="U718" s="593"/>
      <c r="V718" s="593"/>
      <c r="W718" s="593"/>
      <c r="X718" s="593"/>
      <c r="Y718" s="593"/>
      <c r="Z718" s="593"/>
      <c r="AA718" s="593"/>
      <c r="AB718" s="593"/>
      <c r="AC718" s="595"/>
      <c r="AE718" s="617"/>
      <c r="AG718" s="617"/>
      <c r="AI718" s="617"/>
      <c r="AK718" s="202"/>
    </row>
    <row r="719" spans="3:37" s="435" customFormat="1" ht="12.75" customHeight="1" outlineLevel="1">
      <c r="D719" s="592" t="str">
        <f t="shared" si="31"/>
        <v>EJ01 - 12332320</v>
      </c>
      <c r="E719" s="89"/>
      <c r="F719" s="107" t="str">
        <f t="shared" si="32"/>
        <v>000 Train Miles</v>
      </c>
      <c r="G719" s="593"/>
      <c r="H719" s="593"/>
      <c r="I719" s="594"/>
      <c r="J719" s="593"/>
      <c r="K719" s="593"/>
      <c r="L719" s="593"/>
      <c r="M719" s="593"/>
      <c r="N719" s="593"/>
      <c r="O719" s="593"/>
      <c r="P719" s="593"/>
      <c r="Q719" s="593"/>
      <c r="R719" s="593"/>
      <c r="S719" s="593"/>
      <c r="T719" s="593"/>
      <c r="U719" s="593"/>
      <c r="V719" s="593"/>
      <c r="W719" s="593"/>
      <c r="X719" s="593"/>
      <c r="Y719" s="593"/>
      <c r="Z719" s="593"/>
      <c r="AA719" s="593"/>
      <c r="AB719" s="593"/>
      <c r="AC719" s="595"/>
      <c r="AE719" s="617"/>
      <c r="AG719" s="617"/>
      <c r="AI719" s="617"/>
      <c r="AK719" s="202"/>
    </row>
    <row r="720" spans="3:37" s="435" customFormat="1" ht="12.75" customHeight="1" outlineLevel="1">
      <c r="D720" s="592" t="str">
        <f t="shared" si="31"/>
        <v>EJ01 - 22254000</v>
      </c>
      <c r="E720" s="89"/>
      <c r="F720" s="107" t="str">
        <f t="shared" si="32"/>
        <v>000 Train Miles</v>
      </c>
      <c r="G720" s="593"/>
      <c r="H720" s="593"/>
      <c r="I720" s="594"/>
      <c r="J720" s="593"/>
      <c r="K720" s="593"/>
      <c r="L720" s="593"/>
      <c r="M720" s="593"/>
      <c r="N720" s="593"/>
      <c r="O720" s="593"/>
      <c r="P720" s="593"/>
      <c r="Q720" s="593"/>
      <c r="R720" s="593"/>
      <c r="S720" s="593"/>
      <c r="T720" s="593"/>
      <c r="U720" s="593"/>
      <c r="V720" s="593"/>
      <c r="W720" s="593"/>
      <c r="X720" s="593"/>
      <c r="Y720" s="593"/>
      <c r="Z720" s="593"/>
      <c r="AA720" s="593"/>
      <c r="AB720" s="593"/>
      <c r="AC720" s="595"/>
      <c r="AE720" s="617"/>
      <c r="AG720" s="617"/>
      <c r="AI720" s="617"/>
      <c r="AK720" s="202"/>
    </row>
    <row r="721" spans="4:37" s="435" customFormat="1" ht="12.75" customHeight="1" outlineLevel="1">
      <c r="D721" s="592" t="str">
        <f t="shared" si="31"/>
        <v>EJ01 - 22257000</v>
      </c>
      <c r="E721" s="89"/>
      <c r="F721" s="107" t="str">
        <f t="shared" si="32"/>
        <v>000 Train Miles</v>
      </c>
      <c r="G721" s="593"/>
      <c r="H721" s="593"/>
      <c r="I721" s="594"/>
      <c r="J721" s="593"/>
      <c r="K721" s="593"/>
      <c r="L721" s="593"/>
      <c r="M721" s="593"/>
      <c r="N721" s="593"/>
      <c r="O721" s="593"/>
      <c r="P721" s="593"/>
      <c r="Q721" s="593"/>
      <c r="R721" s="593"/>
      <c r="S721" s="593"/>
      <c r="T721" s="593"/>
      <c r="U721" s="593"/>
      <c r="V721" s="593"/>
      <c r="W721" s="593"/>
      <c r="X721" s="593"/>
      <c r="Y721" s="593"/>
      <c r="Z721" s="593"/>
      <c r="AA721" s="593"/>
      <c r="AB721" s="593"/>
      <c r="AC721" s="595"/>
      <c r="AE721" s="617"/>
      <c r="AG721" s="617"/>
      <c r="AI721" s="617"/>
      <c r="AK721" s="202"/>
    </row>
    <row r="722" spans="4:37" s="435" customFormat="1" ht="12.75" customHeight="1" outlineLevel="1">
      <c r="D722" s="592" t="str">
        <f t="shared" si="31"/>
        <v>EJ01 - 22332000</v>
      </c>
      <c r="E722" s="89"/>
      <c r="F722" s="107" t="str">
        <f t="shared" si="32"/>
        <v>000 Train Miles</v>
      </c>
      <c r="G722" s="593"/>
      <c r="H722" s="593"/>
      <c r="I722" s="594"/>
      <c r="J722" s="593"/>
      <c r="K722" s="593"/>
      <c r="L722" s="593"/>
      <c r="M722" s="593"/>
      <c r="N722" s="593"/>
      <c r="O722" s="593"/>
      <c r="P722" s="593"/>
      <c r="Q722" s="593"/>
      <c r="R722" s="593"/>
      <c r="S722" s="593"/>
      <c r="T722" s="593"/>
      <c r="U722" s="593"/>
      <c r="V722" s="593"/>
      <c r="W722" s="593"/>
      <c r="X722" s="593"/>
      <c r="Y722" s="593"/>
      <c r="Z722" s="593"/>
      <c r="AA722" s="593"/>
      <c r="AB722" s="593"/>
      <c r="AC722" s="595"/>
      <c r="AE722" s="617"/>
      <c r="AG722" s="617"/>
      <c r="AI722" s="617"/>
      <c r="AK722" s="202"/>
    </row>
    <row r="723" spans="4:37" s="435" customFormat="1" ht="12.75" customHeight="1" outlineLevel="1">
      <c r="D723" s="592" t="str">
        <f t="shared" si="31"/>
        <v>EJ02 - 22328000</v>
      </c>
      <c r="E723" s="89"/>
      <c r="F723" s="107" t="str">
        <f t="shared" si="32"/>
        <v>000 Train Miles</v>
      </c>
      <c r="G723" s="593"/>
      <c r="H723" s="593"/>
      <c r="I723" s="594"/>
      <c r="J723" s="593"/>
      <c r="K723" s="593"/>
      <c r="L723" s="593"/>
      <c r="M723" s="593"/>
      <c r="N723" s="593"/>
      <c r="O723" s="593"/>
      <c r="P723" s="593"/>
      <c r="Q723" s="593"/>
      <c r="R723" s="593"/>
      <c r="S723" s="593"/>
      <c r="T723" s="593"/>
      <c r="U723" s="593"/>
      <c r="V723" s="593"/>
      <c r="W723" s="593"/>
      <c r="X723" s="593"/>
      <c r="Y723" s="593"/>
      <c r="Z723" s="593"/>
      <c r="AA723" s="593"/>
      <c r="AB723" s="593"/>
      <c r="AC723" s="595"/>
      <c r="AE723" s="617"/>
      <c r="AG723" s="617"/>
      <c r="AI723" s="617"/>
      <c r="AK723" s="202"/>
    </row>
    <row r="724" spans="4:37" s="435" customFormat="1" ht="12.75" customHeight="1" outlineLevel="1">
      <c r="D724" s="592" t="str">
        <f t="shared" si="31"/>
        <v>EJ02 - 22330000</v>
      </c>
      <c r="E724" s="89"/>
      <c r="F724" s="107" t="str">
        <f t="shared" si="32"/>
        <v>000 Train Miles</v>
      </c>
      <c r="G724" s="593"/>
      <c r="H724" s="593"/>
      <c r="I724" s="594"/>
      <c r="J724" s="593"/>
      <c r="K724" s="593"/>
      <c r="L724" s="593"/>
      <c r="M724" s="593"/>
      <c r="N724" s="593"/>
      <c r="O724" s="593"/>
      <c r="P724" s="593"/>
      <c r="Q724" s="593"/>
      <c r="R724" s="593"/>
      <c r="S724" s="593"/>
      <c r="T724" s="593"/>
      <c r="U724" s="593"/>
      <c r="V724" s="593"/>
      <c r="W724" s="593"/>
      <c r="X724" s="593"/>
      <c r="Y724" s="593"/>
      <c r="Z724" s="593"/>
      <c r="AA724" s="593"/>
      <c r="AB724" s="593"/>
      <c r="AC724" s="595"/>
      <c r="AE724" s="617"/>
      <c r="AG724" s="617"/>
      <c r="AI724" s="617"/>
      <c r="AK724" s="202"/>
    </row>
    <row r="725" spans="4:37" s="435" customFormat="1" ht="12.75" customHeight="1" outlineLevel="1">
      <c r="D725" s="592" t="str">
        <f t="shared" si="31"/>
        <v>EJ03 - 12256320</v>
      </c>
      <c r="E725" s="89"/>
      <c r="F725" s="107" t="str">
        <f t="shared" si="32"/>
        <v>000 Train Miles</v>
      </c>
      <c r="G725" s="593"/>
      <c r="H725" s="593"/>
      <c r="I725" s="594"/>
      <c r="J725" s="593"/>
      <c r="K725" s="593"/>
      <c r="L725" s="593"/>
      <c r="M725" s="593"/>
      <c r="N725" s="593"/>
      <c r="O725" s="593"/>
      <c r="P725" s="593"/>
      <c r="Q725" s="593"/>
      <c r="R725" s="593"/>
      <c r="S725" s="593"/>
      <c r="T725" s="593"/>
      <c r="U725" s="593"/>
      <c r="V725" s="593"/>
      <c r="W725" s="593"/>
      <c r="X725" s="593"/>
      <c r="Y725" s="593"/>
      <c r="Z725" s="593"/>
      <c r="AA725" s="593"/>
      <c r="AB725" s="593"/>
      <c r="AC725" s="595"/>
      <c r="AE725" s="617"/>
      <c r="AG725" s="617"/>
      <c r="AI725" s="617"/>
      <c r="AK725" s="202"/>
    </row>
    <row r="726" spans="4:37" s="435" customFormat="1" ht="12.75" customHeight="1" outlineLevel="1">
      <c r="D726" s="592" t="str">
        <f t="shared" si="31"/>
        <v>EJ03 - 12259320</v>
      </c>
      <c r="E726" s="89"/>
      <c r="F726" s="107" t="str">
        <f>F725</f>
        <v>000 Train Miles</v>
      </c>
      <c r="G726" s="593"/>
      <c r="H726" s="593"/>
      <c r="I726" s="594"/>
      <c r="J726" s="593"/>
      <c r="K726" s="593"/>
      <c r="L726" s="593"/>
      <c r="M726" s="593"/>
      <c r="N726" s="593"/>
      <c r="O726" s="593"/>
      <c r="P726" s="593"/>
      <c r="Q726" s="593"/>
      <c r="R726" s="593"/>
      <c r="S726" s="593"/>
      <c r="T726" s="593"/>
      <c r="U726" s="593"/>
      <c r="V726" s="593"/>
      <c r="W726" s="593"/>
      <c r="X726" s="593"/>
      <c r="Y726" s="593"/>
      <c r="Z726" s="593"/>
      <c r="AA726" s="593"/>
      <c r="AB726" s="593"/>
      <c r="AC726" s="595"/>
      <c r="AE726" s="617"/>
      <c r="AG726" s="617"/>
      <c r="AI726" s="617"/>
      <c r="AK726" s="202"/>
    </row>
    <row r="727" spans="4:37" s="435" customFormat="1" ht="12.75" customHeight="1" outlineLevel="1">
      <c r="D727" s="592" t="str">
        <f t="shared" si="31"/>
        <v>EJ03 - 12263310</v>
      </c>
      <c r="E727" s="89"/>
      <c r="F727" s="107" t="str">
        <f t="shared" si="32"/>
        <v>000 Train Miles</v>
      </c>
      <c r="G727" s="593"/>
      <c r="H727" s="593"/>
      <c r="I727" s="594"/>
      <c r="J727" s="593"/>
      <c r="K727" s="593"/>
      <c r="L727" s="593"/>
      <c r="M727" s="593"/>
      <c r="N727" s="593"/>
      <c r="O727" s="593"/>
      <c r="P727" s="593"/>
      <c r="Q727" s="593"/>
      <c r="R727" s="593"/>
      <c r="S727" s="593"/>
      <c r="T727" s="593"/>
      <c r="U727" s="593"/>
      <c r="V727" s="593"/>
      <c r="W727" s="593"/>
      <c r="X727" s="593"/>
      <c r="Y727" s="593"/>
      <c r="Z727" s="593"/>
      <c r="AA727" s="593"/>
      <c r="AB727" s="593"/>
      <c r="AC727" s="595"/>
      <c r="AE727" s="617"/>
      <c r="AG727" s="617"/>
      <c r="AI727" s="617"/>
      <c r="AK727" s="202"/>
    </row>
    <row r="728" spans="4:37" s="435" customFormat="1" ht="12.75" customHeight="1" outlineLevel="1">
      <c r="D728" s="592" t="str">
        <f t="shared" si="31"/>
        <v>EJ03 - 12263810</v>
      </c>
      <c r="E728" s="89"/>
      <c r="F728" s="107" t="str">
        <f t="shared" si="32"/>
        <v>000 Train Miles</v>
      </c>
      <c r="G728" s="593"/>
      <c r="H728" s="593"/>
      <c r="I728" s="594"/>
      <c r="J728" s="593"/>
      <c r="K728" s="593"/>
      <c r="L728" s="593"/>
      <c r="M728" s="593"/>
      <c r="N728" s="593"/>
      <c r="O728" s="593"/>
      <c r="P728" s="593"/>
      <c r="Q728" s="593"/>
      <c r="R728" s="593"/>
      <c r="S728" s="593"/>
      <c r="T728" s="593"/>
      <c r="U728" s="593"/>
      <c r="V728" s="593"/>
      <c r="W728" s="593"/>
      <c r="X728" s="593"/>
      <c r="Y728" s="593"/>
      <c r="Z728" s="593"/>
      <c r="AA728" s="593"/>
      <c r="AB728" s="593"/>
      <c r="AC728" s="595"/>
      <c r="AE728" s="617"/>
      <c r="AG728" s="617"/>
      <c r="AI728" s="617"/>
      <c r="AK728" s="202"/>
    </row>
    <row r="729" spans="4:37" s="435" customFormat="1" ht="12.75" customHeight="1" outlineLevel="1">
      <c r="D729" s="592" t="str">
        <f t="shared" si="31"/>
        <v>EJ03 - 12271310</v>
      </c>
      <c r="E729" s="89"/>
      <c r="F729" s="107" t="str">
        <f t="shared" si="32"/>
        <v>000 Train Miles</v>
      </c>
      <c r="G729" s="593"/>
      <c r="H729" s="593"/>
      <c r="I729" s="594"/>
      <c r="J729" s="593"/>
      <c r="K729" s="593"/>
      <c r="L729" s="593"/>
      <c r="M729" s="593"/>
      <c r="N729" s="593"/>
      <c r="O729" s="593"/>
      <c r="P729" s="593"/>
      <c r="Q729" s="593"/>
      <c r="R729" s="593"/>
      <c r="S729" s="593"/>
      <c r="T729" s="593"/>
      <c r="U729" s="593"/>
      <c r="V729" s="593"/>
      <c r="W729" s="593"/>
      <c r="X729" s="593"/>
      <c r="Y729" s="593"/>
      <c r="Z729" s="593"/>
      <c r="AA729" s="593"/>
      <c r="AB729" s="593"/>
      <c r="AC729" s="595"/>
      <c r="AE729" s="617"/>
      <c r="AG729" s="617"/>
      <c r="AI729" s="617"/>
      <c r="AK729" s="202"/>
    </row>
    <row r="730" spans="4:37" s="435" customFormat="1" ht="12.75" customHeight="1" outlineLevel="1">
      <c r="D730" s="592" t="str">
        <f t="shared" si="31"/>
        <v>EJ03 - 12272320</v>
      </c>
      <c r="E730" s="89"/>
      <c r="F730" s="107" t="str">
        <f t="shared" si="32"/>
        <v>000 Train Miles</v>
      </c>
      <c r="G730" s="593"/>
      <c r="H730" s="593"/>
      <c r="I730" s="594"/>
      <c r="J730" s="593"/>
      <c r="K730" s="593"/>
      <c r="L730" s="593"/>
      <c r="M730" s="593"/>
      <c r="N730" s="593"/>
      <c r="O730" s="593"/>
      <c r="P730" s="593"/>
      <c r="Q730" s="593"/>
      <c r="R730" s="593"/>
      <c r="S730" s="593"/>
      <c r="T730" s="593"/>
      <c r="U730" s="593"/>
      <c r="V730" s="593"/>
      <c r="W730" s="593"/>
      <c r="X730" s="593"/>
      <c r="Y730" s="593"/>
      <c r="Z730" s="593"/>
      <c r="AA730" s="593"/>
      <c r="AB730" s="593"/>
      <c r="AC730" s="595"/>
      <c r="AE730" s="617"/>
      <c r="AG730" s="617"/>
      <c r="AI730" s="617"/>
      <c r="AK730" s="202"/>
    </row>
    <row r="731" spans="4:37" s="435" customFormat="1" ht="12.75" customHeight="1" outlineLevel="1">
      <c r="D731" s="592" t="str">
        <f t="shared" si="31"/>
        <v>EJ03 - 12272820</v>
      </c>
      <c r="E731" s="89"/>
      <c r="F731" s="107" t="str">
        <f t="shared" si="32"/>
        <v>000 Train Miles</v>
      </c>
      <c r="G731" s="593"/>
      <c r="H731" s="593"/>
      <c r="I731" s="594"/>
      <c r="J731" s="593"/>
      <c r="K731" s="593"/>
      <c r="L731" s="593"/>
      <c r="M731" s="593"/>
      <c r="N731" s="593"/>
      <c r="O731" s="593"/>
      <c r="P731" s="593"/>
      <c r="Q731" s="593"/>
      <c r="R731" s="593"/>
      <c r="S731" s="593"/>
      <c r="T731" s="593"/>
      <c r="U731" s="593"/>
      <c r="V731" s="593"/>
      <c r="W731" s="593"/>
      <c r="X731" s="593"/>
      <c r="Y731" s="593"/>
      <c r="Z731" s="593"/>
      <c r="AA731" s="593"/>
      <c r="AB731" s="593"/>
      <c r="AC731" s="595"/>
      <c r="AE731" s="617"/>
      <c r="AG731" s="617"/>
      <c r="AI731" s="617"/>
      <c r="AK731" s="202"/>
    </row>
    <row r="732" spans="4:37" s="435" customFormat="1" ht="12.75" customHeight="1" outlineLevel="1">
      <c r="D732" s="592" t="str">
        <f t="shared" si="31"/>
        <v>EJ03 - 22259000</v>
      </c>
      <c r="E732" s="89"/>
      <c r="F732" s="107" t="str">
        <f t="shared" si="32"/>
        <v>000 Train Miles</v>
      </c>
      <c r="G732" s="593"/>
      <c r="H732" s="593"/>
      <c r="I732" s="594"/>
      <c r="J732" s="593"/>
      <c r="K732" s="593"/>
      <c r="L732" s="593"/>
      <c r="M732" s="593"/>
      <c r="N732" s="593"/>
      <c r="O732" s="593"/>
      <c r="P732" s="593"/>
      <c r="Q732" s="593"/>
      <c r="R732" s="593"/>
      <c r="S732" s="593"/>
      <c r="T732" s="593"/>
      <c r="U732" s="593"/>
      <c r="V732" s="593"/>
      <c r="W732" s="593"/>
      <c r="X732" s="593"/>
      <c r="Y732" s="593"/>
      <c r="Z732" s="593"/>
      <c r="AA732" s="593"/>
      <c r="AB732" s="593"/>
      <c r="AC732" s="595"/>
      <c r="AE732" s="617"/>
      <c r="AG732" s="617"/>
      <c r="AI732" s="617"/>
      <c r="AK732" s="202"/>
    </row>
    <row r="733" spans="4:37" s="435" customFormat="1" ht="12.75" customHeight="1" outlineLevel="1">
      <c r="D733" s="592" t="str">
        <f t="shared" si="31"/>
        <v>EJ03 - 22263000</v>
      </c>
      <c r="E733" s="89"/>
      <c r="F733" s="107" t="str">
        <f t="shared" si="32"/>
        <v>000 Train Miles</v>
      </c>
      <c r="G733" s="593"/>
      <c r="H733" s="593"/>
      <c r="I733" s="594"/>
      <c r="J733" s="593"/>
      <c r="K733" s="593"/>
      <c r="L733" s="593"/>
      <c r="M733" s="593"/>
      <c r="N733" s="593"/>
      <c r="O733" s="593"/>
      <c r="P733" s="593"/>
      <c r="Q733" s="593"/>
      <c r="R733" s="593"/>
      <c r="S733" s="593"/>
      <c r="T733" s="593"/>
      <c r="U733" s="593"/>
      <c r="V733" s="593"/>
      <c r="W733" s="593"/>
      <c r="X733" s="593"/>
      <c r="Y733" s="593"/>
      <c r="Z733" s="593"/>
      <c r="AA733" s="593"/>
      <c r="AB733" s="593"/>
      <c r="AC733" s="595"/>
      <c r="AE733" s="617"/>
      <c r="AG733" s="617"/>
      <c r="AI733" s="617"/>
      <c r="AK733" s="202"/>
    </row>
    <row r="734" spans="4:37" s="435" customFormat="1" ht="12.75" customHeight="1" outlineLevel="1">
      <c r="D734" s="592" t="str">
        <f t="shared" si="31"/>
        <v>EJ03 - 22272000</v>
      </c>
      <c r="E734" s="89"/>
      <c r="F734" s="107" t="str">
        <f t="shared" si="32"/>
        <v>000 Train Miles</v>
      </c>
      <c r="G734" s="593"/>
      <c r="H734" s="593"/>
      <c r="I734" s="594"/>
      <c r="J734" s="593"/>
      <c r="K734" s="593"/>
      <c r="L734" s="593"/>
      <c r="M734" s="593"/>
      <c r="N734" s="593"/>
      <c r="O734" s="593"/>
      <c r="P734" s="593"/>
      <c r="Q734" s="593"/>
      <c r="R734" s="593"/>
      <c r="S734" s="593"/>
      <c r="T734" s="593"/>
      <c r="U734" s="593"/>
      <c r="V734" s="593"/>
      <c r="W734" s="593"/>
      <c r="X734" s="593"/>
      <c r="Y734" s="593"/>
      <c r="Z734" s="593"/>
      <c r="AA734" s="593"/>
      <c r="AB734" s="593"/>
      <c r="AC734" s="595"/>
      <c r="AE734" s="617"/>
      <c r="AG734" s="617"/>
      <c r="AI734" s="617"/>
      <c r="AK734" s="202"/>
    </row>
    <row r="735" spans="4:37" s="435" customFormat="1" ht="12.75" customHeight="1" outlineLevel="1">
      <c r="D735" s="592" t="str">
        <f t="shared" si="31"/>
        <v>EJ03 - 22329000</v>
      </c>
      <c r="E735" s="89"/>
      <c r="F735" s="107" t="str">
        <f t="shared" si="32"/>
        <v>000 Train Miles</v>
      </c>
      <c r="G735" s="593"/>
      <c r="H735" s="593"/>
      <c r="I735" s="594"/>
      <c r="J735" s="593"/>
      <c r="K735" s="593"/>
      <c r="L735" s="593"/>
      <c r="M735" s="593"/>
      <c r="N735" s="593"/>
      <c r="O735" s="593"/>
      <c r="P735" s="593"/>
      <c r="Q735" s="593"/>
      <c r="R735" s="593"/>
      <c r="S735" s="593"/>
      <c r="T735" s="593"/>
      <c r="U735" s="593"/>
      <c r="V735" s="593"/>
      <c r="W735" s="593"/>
      <c r="X735" s="593"/>
      <c r="Y735" s="593"/>
      <c r="Z735" s="593"/>
      <c r="AA735" s="593"/>
      <c r="AB735" s="593"/>
      <c r="AC735" s="595"/>
      <c r="AE735" s="617"/>
      <c r="AG735" s="617"/>
      <c r="AI735" s="617"/>
      <c r="AK735" s="202"/>
    </row>
    <row r="736" spans="4:37" s="435" customFormat="1" ht="12.75" customHeight="1" outlineLevel="1">
      <c r="D736" s="592" t="str">
        <f t="shared" si="31"/>
        <v>EJ03 - 22331000</v>
      </c>
      <c r="E736" s="89"/>
      <c r="F736" s="107" t="str">
        <f t="shared" si="32"/>
        <v>000 Train Miles</v>
      </c>
      <c r="G736" s="593"/>
      <c r="H736" s="593"/>
      <c r="I736" s="594"/>
      <c r="J736" s="593"/>
      <c r="K736" s="593"/>
      <c r="L736" s="593"/>
      <c r="M736" s="593"/>
      <c r="N736" s="593"/>
      <c r="O736" s="593"/>
      <c r="P736" s="593"/>
      <c r="Q736" s="593"/>
      <c r="R736" s="593"/>
      <c r="S736" s="593"/>
      <c r="T736" s="593"/>
      <c r="U736" s="593"/>
      <c r="V736" s="593"/>
      <c r="W736" s="593"/>
      <c r="X736" s="593"/>
      <c r="Y736" s="593"/>
      <c r="Z736" s="593"/>
      <c r="AA736" s="593"/>
      <c r="AB736" s="593"/>
      <c r="AC736" s="595"/>
      <c r="AE736" s="617"/>
      <c r="AG736" s="617"/>
      <c r="AI736" s="617"/>
      <c r="AK736" s="202"/>
    </row>
    <row r="737" spans="4:37" s="435" customFormat="1" ht="12.75" customHeight="1" outlineLevel="1">
      <c r="D737" s="592" t="str">
        <f t="shared" si="31"/>
        <v>EJ04 - 22266000</v>
      </c>
      <c r="E737" s="89"/>
      <c r="F737" s="107" t="str">
        <f t="shared" si="32"/>
        <v>000 Train Miles</v>
      </c>
      <c r="G737" s="593"/>
      <c r="H737" s="593"/>
      <c r="I737" s="594"/>
      <c r="J737" s="593"/>
      <c r="K737" s="593"/>
      <c r="L737" s="593"/>
      <c r="M737" s="593"/>
      <c r="N737" s="593"/>
      <c r="O737" s="593"/>
      <c r="P737" s="593"/>
      <c r="Q737" s="593"/>
      <c r="R737" s="593"/>
      <c r="S737" s="593"/>
      <c r="T737" s="593"/>
      <c r="U737" s="593"/>
      <c r="V737" s="593"/>
      <c r="W737" s="593"/>
      <c r="X737" s="593"/>
      <c r="Y737" s="593"/>
      <c r="Z737" s="593"/>
      <c r="AA737" s="593"/>
      <c r="AB737" s="593"/>
      <c r="AC737" s="595"/>
      <c r="AE737" s="617"/>
      <c r="AG737" s="617"/>
      <c r="AI737" s="617"/>
      <c r="AK737" s="202"/>
    </row>
    <row r="738" spans="4:37" s="435" customFormat="1" ht="12.75" customHeight="1" outlineLevel="1">
      <c r="D738" s="592" t="str">
        <f t="shared" si="31"/>
        <v>EJ04 - 22300000</v>
      </c>
      <c r="E738" s="89"/>
      <c r="F738" s="107" t="str">
        <f t="shared" si="32"/>
        <v>000 Train Miles</v>
      </c>
      <c r="G738" s="593"/>
      <c r="H738" s="593"/>
      <c r="I738" s="594"/>
      <c r="J738" s="593"/>
      <c r="K738" s="593"/>
      <c r="L738" s="593"/>
      <c r="M738" s="593"/>
      <c r="N738" s="593"/>
      <c r="O738" s="593"/>
      <c r="P738" s="593"/>
      <c r="Q738" s="593"/>
      <c r="R738" s="593"/>
      <c r="S738" s="593"/>
      <c r="T738" s="593"/>
      <c r="U738" s="593"/>
      <c r="V738" s="593"/>
      <c r="W738" s="593"/>
      <c r="X738" s="593"/>
      <c r="Y738" s="593"/>
      <c r="Z738" s="593"/>
      <c r="AA738" s="593"/>
      <c r="AB738" s="593"/>
      <c r="AC738" s="595"/>
      <c r="AE738" s="617"/>
      <c r="AG738" s="617"/>
      <c r="AI738" s="617"/>
      <c r="AK738" s="202"/>
    </row>
    <row r="739" spans="4:37" s="435" customFormat="1" ht="12.75" customHeight="1" outlineLevel="1">
      <c r="D739" s="592" t="str">
        <f t="shared" si="31"/>
        <v>EJ05 - 22209000</v>
      </c>
      <c r="E739" s="89"/>
      <c r="F739" s="107" t="str">
        <f t="shared" si="32"/>
        <v>000 Train Miles</v>
      </c>
      <c r="G739" s="593"/>
      <c r="H739" s="593"/>
      <c r="I739" s="594"/>
      <c r="J739" s="593"/>
      <c r="K739" s="593"/>
      <c r="L739" s="593"/>
      <c r="M739" s="593"/>
      <c r="N739" s="593"/>
      <c r="O739" s="593"/>
      <c r="P739" s="593"/>
      <c r="Q739" s="593"/>
      <c r="R739" s="593"/>
      <c r="S739" s="593"/>
      <c r="T739" s="593"/>
      <c r="U739" s="593"/>
      <c r="V739" s="593"/>
      <c r="W739" s="593"/>
      <c r="X739" s="593"/>
      <c r="Y739" s="593"/>
      <c r="Z739" s="593"/>
      <c r="AA739" s="593"/>
      <c r="AB739" s="593"/>
      <c r="AC739" s="595"/>
      <c r="AE739" s="617"/>
      <c r="AG739" s="617"/>
      <c r="AI739" s="617"/>
      <c r="AK739" s="202"/>
    </row>
    <row r="740" spans="4:37" s="435" customFormat="1" ht="12.75" customHeight="1" outlineLevel="1">
      <c r="D740" s="592" t="str">
        <f t="shared" si="31"/>
        <v>EJ06 - 22212000</v>
      </c>
      <c r="E740" s="89"/>
      <c r="F740" s="107" t="str">
        <f t="shared" si="32"/>
        <v>000 Train Miles</v>
      </c>
      <c r="G740" s="593"/>
      <c r="H740" s="593"/>
      <c r="I740" s="594"/>
      <c r="J740" s="593"/>
      <c r="K740" s="593"/>
      <c r="L740" s="593"/>
      <c r="M740" s="593"/>
      <c r="N740" s="593"/>
      <c r="O740" s="593"/>
      <c r="P740" s="593"/>
      <c r="Q740" s="593"/>
      <c r="R740" s="593"/>
      <c r="S740" s="593"/>
      <c r="T740" s="593"/>
      <c r="U740" s="593"/>
      <c r="V740" s="593"/>
      <c r="W740" s="593"/>
      <c r="X740" s="593"/>
      <c r="Y740" s="593"/>
      <c r="Z740" s="593"/>
      <c r="AA740" s="593"/>
      <c r="AB740" s="593"/>
      <c r="AC740" s="595"/>
      <c r="AE740" s="617"/>
      <c r="AG740" s="617"/>
      <c r="AI740" s="617"/>
      <c r="AK740" s="202"/>
    </row>
    <row r="741" spans="4:37" s="435" customFormat="1" ht="12.75" customHeight="1" outlineLevel="1">
      <c r="D741" s="592" t="str">
        <f t="shared" si="31"/>
        <v>EJ06 - 22213000</v>
      </c>
      <c r="E741" s="89"/>
      <c r="F741" s="107" t="str">
        <f t="shared" si="32"/>
        <v>000 Train Miles</v>
      </c>
      <c r="G741" s="593"/>
      <c r="H741" s="593"/>
      <c r="I741" s="594"/>
      <c r="J741" s="593"/>
      <c r="K741" s="593"/>
      <c r="L741" s="593"/>
      <c r="M741" s="593"/>
      <c r="N741" s="593"/>
      <c r="O741" s="593"/>
      <c r="P741" s="593"/>
      <c r="Q741" s="593"/>
      <c r="R741" s="593"/>
      <c r="S741" s="593"/>
      <c r="T741" s="593"/>
      <c r="U741" s="593"/>
      <c r="V741" s="593"/>
      <c r="W741" s="593"/>
      <c r="X741" s="593"/>
      <c r="Y741" s="593"/>
      <c r="Z741" s="593"/>
      <c r="AA741" s="593"/>
      <c r="AB741" s="593"/>
      <c r="AC741" s="595"/>
      <c r="AE741" s="617"/>
      <c r="AG741" s="617"/>
      <c r="AI741" s="617"/>
      <c r="AK741" s="202"/>
    </row>
    <row r="742" spans="4:37" s="435" customFormat="1" ht="12.75" customHeight="1" outlineLevel="1">
      <c r="D742" s="592" t="str">
        <f t="shared" si="31"/>
        <v>EJ99 - 22209001</v>
      </c>
      <c r="E742" s="89"/>
      <c r="F742" s="107" t="str">
        <f t="shared" si="32"/>
        <v>000 Train Miles</v>
      </c>
      <c r="G742" s="593"/>
      <c r="H742" s="593"/>
      <c r="I742" s="594"/>
      <c r="J742" s="593"/>
      <c r="K742" s="593"/>
      <c r="L742" s="593"/>
      <c r="M742" s="593"/>
      <c r="N742" s="593"/>
      <c r="O742" s="593"/>
      <c r="P742" s="593"/>
      <c r="Q742" s="593"/>
      <c r="R742" s="593"/>
      <c r="S742" s="593"/>
      <c r="T742" s="593"/>
      <c r="U742" s="593"/>
      <c r="V742" s="593"/>
      <c r="W742" s="593"/>
      <c r="X742" s="593"/>
      <c r="Y742" s="593"/>
      <c r="Z742" s="593"/>
      <c r="AA742" s="593"/>
      <c r="AB742" s="593"/>
      <c r="AC742" s="595"/>
      <c r="AE742" s="617"/>
      <c r="AG742" s="617"/>
      <c r="AI742" s="617"/>
      <c r="AK742" s="202"/>
    </row>
    <row r="743" spans="4:37" s="435" customFormat="1" ht="12.75" customHeight="1" outlineLevel="1">
      <c r="D743" s="592" t="str">
        <f t="shared" si="31"/>
        <v>EJ99 - 22977000</v>
      </c>
      <c r="E743" s="89"/>
      <c r="F743" s="107" t="str">
        <f t="shared" si="32"/>
        <v>000 Train Miles</v>
      </c>
      <c r="G743" s="593"/>
      <c r="H743" s="593"/>
      <c r="I743" s="594"/>
      <c r="J743" s="593"/>
      <c r="K743" s="593"/>
      <c r="L743" s="593"/>
      <c r="M743" s="593"/>
      <c r="N743" s="593"/>
      <c r="O743" s="593"/>
      <c r="P743" s="593"/>
      <c r="Q743" s="593"/>
      <c r="R743" s="593"/>
      <c r="S743" s="593"/>
      <c r="T743" s="593"/>
      <c r="U743" s="593"/>
      <c r="V743" s="593"/>
      <c r="W743" s="593"/>
      <c r="X743" s="593"/>
      <c r="Y743" s="593"/>
      <c r="Z743" s="593"/>
      <c r="AA743" s="593"/>
      <c r="AB743" s="593"/>
      <c r="AC743" s="595"/>
      <c r="AE743" s="617"/>
      <c r="AG743" s="617"/>
      <c r="AI743" s="617"/>
      <c r="AK743" s="202"/>
    </row>
    <row r="744" spans="4:37" s="435" customFormat="1" ht="12.75" customHeight="1" outlineLevel="1">
      <c r="D744" s="592" t="str">
        <f t="shared" si="31"/>
        <v>[Capacity Charges Service Code Line 29]</v>
      </c>
      <c r="E744" s="89"/>
      <c r="F744" s="107" t="str">
        <f t="shared" si="32"/>
        <v>000 Train Miles</v>
      </c>
      <c r="G744" s="593"/>
      <c r="H744" s="593"/>
      <c r="I744" s="594"/>
      <c r="J744" s="593"/>
      <c r="K744" s="593"/>
      <c r="L744" s="593"/>
      <c r="M744" s="593"/>
      <c r="N744" s="593"/>
      <c r="O744" s="593"/>
      <c r="P744" s="593"/>
      <c r="Q744" s="593"/>
      <c r="R744" s="593"/>
      <c r="S744" s="593"/>
      <c r="T744" s="593"/>
      <c r="U744" s="593"/>
      <c r="V744" s="593"/>
      <c r="W744" s="593"/>
      <c r="X744" s="593"/>
      <c r="Y744" s="593"/>
      <c r="Z744" s="593"/>
      <c r="AA744" s="593"/>
      <c r="AB744" s="593"/>
      <c r="AC744" s="595"/>
      <c r="AE744" s="617"/>
      <c r="AG744" s="617"/>
      <c r="AI744" s="617"/>
      <c r="AK744" s="202"/>
    </row>
    <row r="745" spans="4:37" s="435" customFormat="1" ht="12.75" customHeight="1" outlineLevel="1">
      <c r="D745" s="592" t="str">
        <f t="shared" si="31"/>
        <v>[Capacity Charges Service Code Line 30]</v>
      </c>
      <c r="E745" s="89"/>
      <c r="F745" s="107" t="str">
        <f t="shared" si="32"/>
        <v>000 Train Miles</v>
      </c>
      <c r="G745" s="593"/>
      <c r="H745" s="593"/>
      <c r="I745" s="594"/>
      <c r="J745" s="593"/>
      <c r="K745" s="593"/>
      <c r="L745" s="593"/>
      <c r="M745" s="593"/>
      <c r="N745" s="593"/>
      <c r="O745" s="593"/>
      <c r="P745" s="593"/>
      <c r="Q745" s="593"/>
      <c r="R745" s="593"/>
      <c r="S745" s="593"/>
      <c r="T745" s="593"/>
      <c r="U745" s="593"/>
      <c r="V745" s="593"/>
      <c r="W745" s="593"/>
      <c r="X745" s="593"/>
      <c r="Y745" s="593"/>
      <c r="Z745" s="593"/>
      <c r="AA745" s="593"/>
      <c r="AB745" s="593"/>
      <c r="AC745" s="595"/>
      <c r="AE745" s="617"/>
      <c r="AG745" s="617"/>
      <c r="AI745" s="617"/>
      <c r="AK745" s="202"/>
    </row>
    <row r="746" spans="4:37" s="435" customFormat="1" ht="12.75" customHeight="1" outlineLevel="1">
      <c r="D746" s="592" t="str">
        <f t="shared" si="31"/>
        <v>[Capacity Charges Service Code Line 31]</v>
      </c>
      <c r="E746" s="89"/>
      <c r="F746" s="107" t="str">
        <f t="shared" si="32"/>
        <v>000 Train Miles</v>
      </c>
      <c r="G746" s="593"/>
      <c r="H746" s="593"/>
      <c r="I746" s="594"/>
      <c r="J746" s="593"/>
      <c r="K746" s="593"/>
      <c r="L746" s="593"/>
      <c r="M746" s="593"/>
      <c r="N746" s="593"/>
      <c r="O746" s="593"/>
      <c r="P746" s="593"/>
      <c r="Q746" s="593"/>
      <c r="R746" s="593"/>
      <c r="S746" s="593"/>
      <c r="T746" s="593"/>
      <c r="U746" s="593"/>
      <c r="V746" s="593"/>
      <c r="W746" s="593"/>
      <c r="X746" s="593"/>
      <c r="Y746" s="593"/>
      <c r="Z746" s="593"/>
      <c r="AA746" s="593"/>
      <c r="AB746" s="593"/>
      <c r="AC746" s="595"/>
      <c r="AE746" s="617"/>
      <c r="AG746" s="617"/>
      <c r="AI746" s="617"/>
      <c r="AK746" s="202"/>
    </row>
    <row r="747" spans="4:37" s="435" customFormat="1" ht="12.75" customHeight="1" outlineLevel="1">
      <c r="D747" s="592" t="str">
        <f t="shared" si="31"/>
        <v>[Capacity Charges Service Code Line 32]</v>
      </c>
      <c r="E747" s="89"/>
      <c r="F747" s="107" t="str">
        <f t="shared" si="32"/>
        <v>000 Train Miles</v>
      </c>
      <c r="G747" s="593"/>
      <c r="H747" s="593"/>
      <c r="I747" s="594"/>
      <c r="J747" s="593"/>
      <c r="K747" s="593"/>
      <c r="L747" s="593"/>
      <c r="M747" s="593"/>
      <c r="N747" s="593"/>
      <c r="O747" s="593"/>
      <c r="P747" s="593"/>
      <c r="Q747" s="593"/>
      <c r="R747" s="593"/>
      <c r="S747" s="593"/>
      <c r="T747" s="593"/>
      <c r="U747" s="593"/>
      <c r="V747" s="593"/>
      <c r="W747" s="593"/>
      <c r="X747" s="593"/>
      <c r="Y747" s="593"/>
      <c r="Z747" s="593"/>
      <c r="AA747" s="593"/>
      <c r="AB747" s="593"/>
      <c r="AC747" s="595"/>
      <c r="AE747" s="617"/>
      <c r="AG747" s="617"/>
      <c r="AI747" s="617"/>
      <c r="AK747" s="202"/>
    </row>
    <row r="748" spans="4:37" s="435" customFormat="1" ht="12.75" customHeight="1" outlineLevel="1">
      <c r="D748" s="592" t="str">
        <f t="shared" si="31"/>
        <v>[Capacity Charges Service Code Line 33]</v>
      </c>
      <c r="E748" s="89"/>
      <c r="F748" s="107" t="str">
        <f t="shared" si="32"/>
        <v>000 Train Miles</v>
      </c>
      <c r="G748" s="593"/>
      <c r="H748" s="593"/>
      <c r="I748" s="594"/>
      <c r="J748" s="593"/>
      <c r="K748" s="593"/>
      <c r="L748" s="593"/>
      <c r="M748" s="593"/>
      <c r="N748" s="593"/>
      <c r="O748" s="593"/>
      <c r="P748" s="593"/>
      <c r="Q748" s="593"/>
      <c r="R748" s="593"/>
      <c r="S748" s="593"/>
      <c r="T748" s="593"/>
      <c r="U748" s="593"/>
      <c r="V748" s="593"/>
      <c r="W748" s="593"/>
      <c r="X748" s="593"/>
      <c r="Y748" s="593"/>
      <c r="Z748" s="593"/>
      <c r="AA748" s="593"/>
      <c r="AB748" s="593"/>
      <c r="AC748" s="595"/>
      <c r="AE748" s="617"/>
      <c r="AG748" s="617"/>
      <c r="AI748" s="617"/>
      <c r="AK748" s="202"/>
    </row>
    <row r="749" spans="4:37" s="435" customFormat="1" ht="12.75" customHeight="1" outlineLevel="1">
      <c r="D749" s="592" t="str">
        <f t="shared" si="31"/>
        <v>[Capacity Charges Service Code Line 34]</v>
      </c>
      <c r="E749" s="89"/>
      <c r="F749" s="107" t="str">
        <f t="shared" si="32"/>
        <v>000 Train Miles</v>
      </c>
      <c r="G749" s="593"/>
      <c r="H749" s="593"/>
      <c r="I749" s="594"/>
      <c r="J749" s="593"/>
      <c r="K749" s="593"/>
      <c r="L749" s="593"/>
      <c r="M749" s="593"/>
      <c r="N749" s="593"/>
      <c r="O749" s="593"/>
      <c r="P749" s="593"/>
      <c r="Q749" s="593"/>
      <c r="R749" s="593"/>
      <c r="S749" s="593"/>
      <c r="T749" s="593"/>
      <c r="U749" s="593"/>
      <c r="V749" s="593"/>
      <c r="W749" s="593"/>
      <c r="X749" s="593"/>
      <c r="Y749" s="593"/>
      <c r="Z749" s="593"/>
      <c r="AA749" s="593"/>
      <c r="AB749" s="593"/>
      <c r="AC749" s="595"/>
      <c r="AE749" s="617"/>
      <c r="AG749" s="617"/>
      <c r="AI749" s="617"/>
      <c r="AK749" s="202"/>
    </row>
    <row r="750" spans="4:37" s="435" customFormat="1" ht="12.75" customHeight="1" outlineLevel="1">
      <c r="D750" s="592" t="str">
        <f t="shared" si="31"/>
        <v>[Capacity Charges Service Code Line 35]</v>
      </c>
      <c r="E750" s="89"/>
      <c r="F750" s="107" t="str">
        <f t="shared" si="32"/>
        <v>000 Train Miles</v>
      </c>
      <c r="G750" s="593"/>
      <c r="H750" s="593"/>
      <c r="I750" s="594"/>
      <c r="J750" s="593"/>
      <c r="K750" s="593"/>
      <c r="L750" s="593"/>
      <c r="M750" s="593"/>
      <c r="N750" s="593"/>
      <c r="O750" s="593"/>
      <c r="P750" s="593"/>
      <c r="Q750" s="593"/>
      <c r="R750" s="593"/>
      <c r="S750" s="593"/>
      <c r="T750" s="593"/>
      <c r="U750" s="593"/>
      <c r="V750" s="593"/>
      <c r="W750" s="593"/>
      <c r="X750" s="593"/>
      <c r="Y750" s="593"/>
      <c r="Z750" s="593"/>
      <c r="AA750" s="593"/>
      <c r="AB750" s="593"/>
      <c r="AC750" s="595"/>
      <c r="AE750" s="617"/>
      <c r="AG750" s="617"/>
      <c r="AI750" s="617"/>
      <c r="AK750" s="202"/>
    </row>
    <row r="751" spans="4:37" s="435" customFormat="1" ht="12.75" customHeight="1" outlineLevel="1">
      <c r="D751" s="592" t="str">
        <f t="shared" si="31"/>
        <v>[Capacity Charges Service Code Line 36]</v>
      </c>
      <c r="E751" s="89"/>
      <c r="F751" s="107" t="str">
        <f t="shared" si="32"/>
        <v>000 Train Miles</v>
      </c>
      <c r="G751" s="593"/>
      <c r="H751" s="593"/>
      <c r="I751" s="594"/>
      <c r="J751" s="593"/>
      <c r="K751" s="593"/>
      <c r="L751" s="593"/>
      <c r="M751" s="593"/>
      <c r="N751" s="593"/>
      <c r="O751" s="593"/>
      <c r="P751" s="593"/>
      <c r="Q751" s="593"/>
      <c r="R751" s="593"/>
      <c r="S751" s="593"/>
      <c r="T751" s="593"/>
      <c r="U751" s="593"/>
      <c r="V751" s="593"/>
      <c r="W751" s="593"/>
      <c r="X751" s="593"/>
      <c r="Y751" s="593"/>
      <c r="Z751" s="593"/>
      <c r="AA751" s="593"/>
      <c r="AB751" s="593"/>
      <c r="AC751" s="595"/>
      <c r="AE751" s="617"/>
      <c r="AG751" s="617"/>
      <c r="AI751" s="617"/>
      <c r="AK751" s="202"/>
    </row>
    <row r="752" spans="4:37" s="435" customFormat="1" ht="12.75" customHeight="1" outlineLevel="1">
      <c r="D752" s="592" t="str">
        <f t="shared" si="31"/>
        <v>[Capacity Charges Service Code Line 37]</v>
      </c>
      <c r="E752" s="89"/>
      <c r="F752" s="107" t="str">
        <f t="shared" si="32"/>
        <v>000 Train Miles</v>
      </c>
      <c r="G752" s="593"/>
      <c r="H752" s="593"/>
      <c r="I752" s="594"/>
      <c r="J752" s="593"/>
      <c r="K752" s="593"/>
      <c r="L752" s="593"/>
      <c r="M752" s="593"/>
      <c r="N752" s="593"/>
      <c r="O752" s="593"/>
      <c r="P752" s="593"/>
      <c r="Q752" s="593"/>
      <c r="R752" s="593"/>
      <c r="S752" s="593"/>
      <c r="T752" s="593"/>
      <c r="U752" s="593"/>
      <c r="V752" s="593"/>
      <c r="W752" s="593"/>
      <c r="X752" s="593"/>
      <c r="Y752" s="593"/>
      <c r="Z752" s="593"/>
      <c r="AA752" s="593"/>
      <c r="AB752" s="593"/>
      <c r="AC752" s="595"/>
      <c r="AE752" s="617"/>
      <c r="AG752" s="617"/>
      <c r="AI752" s="617"/>
      <c r="AK752" s="202"/>
    </row>
    <row r="753" spans="3:37" s="435" customFormat="1" ht="12.75" customHeight="1" outlineLevel="1">
      <c r="D753" s="592" t="str">
        <f t="shared" si="31"/>
        <v>[Capacity Charges Service Code Line 38]</v>
      </c>
      <c r="E753" s="89"/>
      <c r="F753" s="107" t="str">
        <f t="shared" si="32"/>
        <v>000 Train Miles</v>
      </c>
      <c r="G753" s="593"/>
      <c r="H753" s="593"/>
      <c r="I753" s="594"/>
      <c r="J753" s="593"/>
      <c r="K753" s="593"/>
      <c r="L753" s="593"/>
      <c r="M753" s="593"/>
      <c r="N753" s="593"/>
      <c r="O753" s="593"/>
      <c r="P753" s="593"/>
      <c r="Q753" s="593"/>
      <c r="R753" s="593"/>
      <c r="S753" s="593"/>
      <c r="T753" s="593"/>
      <c r="U753" s="593"/>
      <c r="V753" s="593"/>
      <c r="W753" s="593"/>
      <c r="X753" s="593"/>
      <c r="Y753" s="593"/>
      <c r="Z753" s="593"/>
      <c r="AA753" s="593"/>
      <c r="AB753" s="593"/>
      <c r="AC753" s="595"/>
      <c r="AE753" s="617"/>
      <c r="AG753" s="617"/>
      <c r="AI753" s="617"/>
      <c r="AK753" s="202"/>
    </row>
    <row r="754" spans="3:37" s="435" customFormat="1" ht="12.75" customHeight="1" outlineLevel="1">
      <c r="D754" s="592" t="str">
        <f t="shared" si="31"/>
        <v>[Capacity Charges Service Code Line 39]</v>
      </c>
      <c r="E754" s="89"/>
      <c r="F754" s="107" t="str">
        <f t="shared" si="32"/>
        <v>000 Train Miles</v>
      </c>
      <c r="G754" s="593"/>
      <c r="H754" s="593"/>
      <c r="I754" s="594"/>
      <c r="J754" s="593"/>
      <c r="K754" s="593"/>
      <c r="L754" s="593"/>
      <c r="M754" s="593"/>
      <c r="N754" s="593"/>
      <c r="O754" s="593"/>
      <c r="P754" s="593"/>
      <c r="Q754" s="593"/>
      <c r="R754" s="593"/>
      <c r="S754" s="593"/>
      <c r="T754" s="593"/>
      <c r="U754" s="593"/>
      <c r="V754" s="593"/>
      <c r="W754" s="593"/>
      <c r="X754" s="593"/>
      <c r="Y754" s="593"/>
      <c r="Z754" s="593"/>
      <c r="AA754" s="593"/>
      <c r="AB754" s="593"/>
      <c r="AC754" s="595"/>
      <c r="AE754" s="617"/>
      <c r="AG754" s="617"/>
      <c r="AI754" s="617"/>
      <c r="AK754" s="202"/>
    </row>
    <row r="755" spans="3:37" s="435" customFormat="1" ht="12.75" customHeight="1" outlineLevel="1">
      <c r="D755" s="592" t="str">
        <f t="shared" si="31"/>
        <v>[Capacity Charges Service Code Line 40]</v>
      </c>
      <c r="E755" s="89"/>
      <c r="F755" s="107" t="str">
        <f t="shared" si="32"/>
        <v>000 Train Miles</v>
      </c>
      <c r="G755" s="593"/>
      <c r="H755" s="593"/>
      <c r="I755" s="594"/>
      <c r="J755" s="593"/>
      <c r="K755" s="593"/>
      <c r="L755" s="593"/>
      <c r="M755" s="593"/>
      <c r="N755" s="593"/>
      <c r="O755" s="593"/>
      <c r="P755" s="593"/>
      <c r="Q755" s="593"/>
      <c r="R755" s="593"/>
      <c r="S755" s="593"/>
      <c r="T755" s="593"/>
      <c r="U755" s="593"/>
      <c r="V755" s="593"/>
      <c r="W755" s="593"/>
      <c r="X755" s="593"/>
      <c r="Y755" s="593"/>
      <c r="Z755" s="593"/>
      <c r="AA755" s="593"/>
      <c r="AB755" s="593"/>
      <c r="AC755" s="595"/>
      <c r="AE755" s="617"/>
      <c r="AG755" s="617"/>
      <c r="AI755" s="617"/>
      <c r="AK755" s="202"/>
    </row>
    <row r="756" spans="3:37" s="435" customFormat="1" ht="12.75" customHeight="1" outlineLevel="1">
      <c r="D756" s="592" t="str">
        <f t="shared" si="31"/>
        <v>[Capacity Charges Service Code Line 41]</v>
      </c>
      <c r="E756" s="89"/>
      <c r="F756" s="107" t="str">
        <f t="shared" si="32"/>
        <v>000 Train Miles</v>
      </c>
      <c r="G756" s="593"/>
      <c r="H756" s="593"/>
      <c r="I756" s="594"/>
      <c r="J756" s="593"/>
      <c r="K756" s="593"/>
      <c r="L756" s="593"/>
      <c r="M756" s="593"/>
      <c r="N756" s="593"/>
      <c r="O756" s="593"/>
      <c r="P756" s="593"/>
      <c r="Q756" s="593"/>
      <c r="R756" s="593"/>
      <c r="S756" s="593"/>
      <c r="T756" s="593"/>
      <c r="U756" s="593"/>
      <c r="V756" s="593"/>
      <c r="W756" s="593"/>
      <c r="X756" s="593"/>
      <c r="Y756" s="593"/>
      <c r="Z756" s="593"/>
      <c r="AA756" s="593"/>
      <c r="AB756" s="593"/>
      <c r="AC756" s="595"/>
      <c r="AE756" s="617"/>
      <c r="AG756" s="617"/>
      <c r="AI756" s="617"/>
      <c r="AK756" s="202"/>
    </row>
    <row r="757" spans="3:37" s="435" customFormat="1" ht="12.75" customHeight="1" outlineLevel="1">
      <c r="D757" s="592" t="str">
        <f t="shared" si="31"/>
        <v>[Capacity Charges Service Code Line 42]</v>
      </c>
      <c r="E757" s="89"/>
      <c r="F757" s="107" t="str">
        <f t="shared" si="32"/>
        <v>000 Train Miles</v>
      </c>
      <c r="G757" s="593"/>
      <c r="H757" s="593"/>
      <c r="I757" s="594"/>
      <c r="J757" s="593"/>
      <c r="K757" s="593"/>
      <c r="L757" s="593"/>
      <c r="M757" s="593"/>
      <c r="N757" s="593"/>
      <c r="O757" s="593"/>
      <c r="P757" s="593"/>
      <c r="Q757" s="593"/>
      <c r="R757" s="593"/>
      <c r="S757" s="593"/>
      <c r="T757" s="593"/>
      <c r="U757" s="593"/>
      <c r="V757" s="593"/>
      <c r="W757" s="593"/>
      <c r="X757" s="593"/>
      <c r="Y757" s="593"/>
      <c r="Z757" s="593"/>
      <c r="AA757" s="593"/>
      <c r="AB757" s="593"/>
      <c r="AC757" s="595"/>
      <c r="AE757" s="617"/>
      <c r="AG757" s="617"/>
      <c r="AI757" s="617"/>
      <c r="AK757" s="202"/>
    </row>
    <row r="758" spans="3:37" s="435" customFormat="1" ht="12.75" customHeight="1" outlineLevel="1">
      <c r="D758" s="592" t="str">
        <f t="shared" si="31"/>
        <v>[Capacity Charges Service Code Line 43]</v>
      </c>
      <c r="E758" s="89"/>
      <c r="F758" s="107" t="str">
        <f t="shared" si="32"/>
        <v>000 Train Miles</v>
      </c>
      <c r="G758" s="593"/>
      <c r="H758" s="593"/>
      <c r="I758" s="594"/>
      <c r="J758" s="593"/>
      <c r="K758" s="593"/>
      <c r="L758" s="593"/>
      <c r="M758" s="593"/>
      <c r="N758" s="593"/>
      <c r="O758" s="593"/>
      <c r="P758" s="593"/>
      <c r="Q758" s="593"/>
      <c r="R758" s="593"/>
      <c r="S758" s="593"/>
      <c r="T758" s="593"/>
      <c r="U758" s="593"/>
      <c r="V758" s="593"/>
      <c r="W758" s="593"/>
      <c r="X758" s="593"/>
      <c r="Y758" s="593"/>
      <c r="Z758" s="593"/>
      <c r="AA758" s="593"/>
      <c r="AB758" s="593"/>
      <c r="AC758" s="595"/>
      <c r="AE758" s="617"/>
      <c r="AG758" s="617"/>
      <c r="AI758" s="617"/>
      <c r="AK758" s="202"/>
    </row>
    <row r="759" spans="3:37" s="435" customFormat="1" ht="12.75" customHeight="1" outlineLevel="1">
      <c r="D759" s="592" t="str">
        <f t="shared" si="31"/>
        <v>[Capacity Charges Service Code Line 44]</v>
      </c>
      <c r="E759" s="89"/>
      <c r="F759" s="107" t="str">
        <f t="shared" si="32"/>
        <v>000 Train Miles</v>
      </c>
      <c r="G759" s="593"/>
      <c r="H759" s="593"/>
      <c r="I759" s="594"/>
      <c r="J759" s="593"/>
      <c r="K759" s="593"/>
      <c r="L759" s="593"/>
      <c r="M759" s="593"/>
      <c r="N759" s="593"/>
      <c r="O759" s="593"/>
      <c r="P759" s="593"/>
      <c r="Q759" s="593"/>
      <c r="R759" s="593"/>
      <c r="S759" s="593"/>
      <c r="T759" s="593"/>
      <c r="U759" s="593"/>
      <c r="V759" s="593"/>
      <c r="W759" s="593"/>
      <c r="X759" s="593"/>
      <c r="Y759" s="593"/>
      <c r="Z759" s="593"/>
      <c r="AA759" s="593"/>
      <c r="AB759" s="593"/>
      <c r="AC759" s="595"/>
      <c r="AE759" s="617"/>
      <c r="AG759" s="617"/>
      <c r="AI759" s="617"/>
      <c r="AK759" s="202"/>
    </row>
    <row r="760" spans="3:37" s="435" customFormat="1" ht="12.75" customHeight="1" outlineLevel="1">
      <c r="D760" s="592" t="str">
        <f t="shared" si="31"/>
        <v>[Capacity Charges Service Code Line 45]</v>
      </c>
      <c r="E760" s="89"/>
      <c r="F760" s="107" t="str">
        <f t="shared" si="32"/>
        <v>000 Train Miles</v>
      </c>
      <c r="G760" s="593"/>
      <c r="H760" s="593"/>
      <c r="I760" s="594"/>
      <c r="J760" s="593"/>
      <c r="K760" s="593"/>
      <c r="L760" s="593"/>
      <c r="M760" s="593"/>
      <c r="N760" s="593"/>
      <c r="O760" s="593"/>
      <c r="P760" s="593"/>
      <c r="Q760" s="593"/>
      <c r="R760" s="593"/>
      <c r="S760" s="593"/>
      <c r="T760" s="593"/>
      <c r="U760" s="593"/>
      <c r="V760" s="593"/>
      <c r="W760" s="593"/>
      <c r="X760" s="593"/>
      <c r="Y760" s="593"/>
      <c r="Z760" s="593"/>
      <c r="AA760" s="593"/>
      <c r="AB760" s="593"/>
      <c r="AC760" s="595"/>
      <c r="AE760" s="617"/>
      <c r="AG760" s="617"/>
      <c r="AI760" s="617"/>
      <c r="AK760" s="202"/>
    </row>
    <row r="761" spans="3:37" s="435" customFormat="1" ht="12.75" customHeight="1" outlineLevel="1">
      <c r="D761" s="592" t="str">
        <f t="shared" si="31"/>
        <v>[Capacity Charges Service Code Line 46]</v>
      </c>
      <c r="E761" s="89"/>
      <c r="F761" s="107" t="str">
        <f t="shared" si="32"/>
        <v>000 Train Miles</v>
      </c>
      <c r="G761" s="593"/>
      <c r="H761" s="593"/>
      <c r="I761" s="594"/>
      <c r="J761" s="593"/>
      <c r="K761" s="593"/>
      <c r="L761" s="593"/>
      <c r="M761" s="593"/>
      <c r="N761" s="593"/>
      <c r="O761" s="593"/>
      <c r="P761" s="593"/>
      <c r="Q761" s="593"/>
      <c r="R761" s="593"/>
      <c r="S761" s="593"/>
      <c r="T761" s="593"/>
      <c r="U761" s="593"/>
      <c r="V761" s="593"/>
      <c r="W761" s="593"/>
      <c r="X761" s="593"/>
      <c r="Y761" s="593"/>
      <c r="Z761" s="593"/>
      <c r="AA761" s="593"/>
      <c r="AB761" s="593"/>
      <c r="AC761" s="595"/>
      <c r="AE761" s="617"/>
      <c r="AG761" s="617"/>
      <c r="AI761" s="617"/>
      <c r="AK761" s="202"/>
    </row>
    <row r="762" spans="3:37" s="435" customFormat="1" ht="12.75" customHeight="1" outlineLevel="1">
      <c r="D762" s="592" t="str">
        <f t="shared" si="31"/>
        <v>[Capacity Charges Service Code Line 47]</v>
      </c>
      <c r="E762" s="89"/>
      <c r="F762" s="107" t="str">
        <f t="shared" si="32"/>
        <v>000 Train Miles</v>
      </c>
      <c r="G762" s="593"/>
      <c r="H762" s="593"/>
      <c r="I762" s="594"/>
      <c r="J762" s="593"/>
      <c r="K762" s="593"/>
      <c r="L762" s="593"/>
      <c r="M762" s="593"/>
      <c r="N762" s="593"/>
      <c r="O762" s="593"/>
      <c r="P762" s="593"/>
      <c r="Q762" s="593"/>
      <c r="R762" s="593"/>
      <c r="S762" s="593"/>
      <c r="T762" s="593"/>
      <c r="U762" s="593"/>
      <c r="V762" s="593"/>
      <c r="W762" s="593"/>
      <c r="X762" s="593"/>
      <c r="Y762" s="593"/>
      <c r="Z762" s="593"/>
      <c r="AA762" s="593"/>
      <c r="AB762" s="593"/>
      <c r="AC762" s="595"/>
      <c r="AE762" s="617"/>
      <c r="AG762" s="617"/>
      <c r="AI762" s="617"/>
      <c r="AK762" s="202"/>
    </row>
    <row r="763" spans="3:37" s="435" customFormat="1" ht="12.75" customHeight="1" outlineLevel="1">
      <c r="D763" s="592" t="str">
        <f t="shared" si="31"/>
        <v>[Capacity Charges Service Code Line 48]</v>
      </c>
      <c r="E763" s="89"/>
      <c r="F763" s="107" t="str">
        <f t="shared" si="32"/>
        <v>000 Train Miles</v>
      </c>
      <c r="G763" s="593"/>
      <c r="H763" s="593"/>
      <c r="I763" s="594"/>
      <c r="J763" s="593"/>
      <c r="K763" s="593"/>
      <c r="L763" s="593"/>
      <c r="M763" s="593"/>
      <c r="N763" s="593"/>
      <c r="O763" s="593"/>
      <c r="P763" s="593"/>
      <c r="Q763" s="593"/>
      <c r="R763" s="593"/>
      <c r="S763" s="593"/>
      <c r="T763" s="593"/>
      <c r="U763" s="593"/>
      <c r="V763" s="593"/>
      <c r="W763" s="593"/>
      <c r="X763" s="593"/>
      <c r="Y763" s="593"/>
      <c r="Z763" s="593"/>
      <c r="AA763" s="593"/>
      <c r="AB763" s="593"/>
      <c r="AC763" s="595"/>
      <c r="AE763" s="617"/>
      <c r="AG763" s="617"/>
      <c r="AI763" s="617"/>
      <c r="AK763" s="202"/>
    </row>
    <row r="764" spans="3:37" s="435" customFormat="1" ht="12.75" customHeight="1" outlineLevel="1">
      <c r="D764" s="592" t="str">
        <f t="shared" si="31"/>
        <v>[Capacity Charges Service Code Line 49]</v>
      </c>
      <c r="E764" s="89"/>
      <c r="F764" s="107" t="str">
        <f t="shared" si="32"/>
        <v>000 Train Miles</v>
      </c>
      <c r="G764" s="593"/>
      <c r="H764" s="593"/>
      <c r="I764" s="594"/>
      <c r="J764" s="593"/>
      <c r="K764" s="593"/>
      <c r="L764" s="593"/>
      <c r="M764" s="593"/>
      <c r="N764" s="593"/>
      <c r="O764" s="593"/>
      <c r="P764" s="593"/>
      <c r="Q764" s="593"/>
      <c r="R764" s="593"/>
      <c r="S764" s="593"/>
      <c r="T764" s="593"/>
      <c r="U764" s="593"/>
      <c r="V764" s="593"/>
      <c r="W764" s="593"/>
      <c r="X764" s="593"/>
      <c r="Y764" s="593"/>
      <c r="Z764" s="593"/>
      <c r="AA764" s="593"/>
      <c r="AB764" s="593"/>
      <c r="AC764" s="595"/>
      <c r="AE764" s="617"/>
      <c r="AG764" s="617"/>
      <c r="AI764" s="617"/>
      <c r="AK764" s="202"/>
    </row>
    <row r="765" spans="3:37" s="435" customFormat="1" ht="12.75" customHeight="1" outlineLevel="1">
      <c r="D765" s="596" t="str">
        <f t="shared" si="31"/>
        <v>[Capacity Charges Service Code Line 50]</v>
      </c>
      <c r="E765" s="570"/>
      <c r="F765" s="571" t="str">
        <f t="shared" si="32"/>
        <v>000 Train Miles</v>
      </c>
      <c r="G765" s="597"/>
      <c r="H765" s="597"/>
      <c r="I765" s="597"/>
      <c r="J765" s="597"/>
      <c r="K765" s="597"/>
      <c r="L765" s="598"/>
      <c r="M765" s="597"/>
      <c r="N765" s="597"/>
      <c r="O765" s="597"/>
      <c r="P765" s="597"/>
      <c r="Q765" s="597"/>
      <c r="R765" s="597"/>
      <c r="S765" s="597"/>
      <c r="T765" s="597"/>
      <c r="U765" s="597"/>
      <c r="V765" s="597"/>
      <c r="W765" s="597"/>
      <c r="X765" s="597"/>
      <c r="Y765" s="597"/>
      <c r="Z765" s="597"/>
      <c r="AA765" s="597"/>
      <c r="AB765" s="597"/>
      <c r="AC765" s="599"/>
      <c r="AE765" s="618"/>
      <c r="AG765" s="618"/>
      <c r="AI765" s="618"/>
      <c r="AK765" s="433"/>
    </row>
    <row r="766" spans="3:37" s="435" customFormat="1" ht="12.75" customHeight="1" outlineLevel="1">
      <c r="G766" s="587"/>
      <c r="H766" s="587"/>
      <c r="I766" s="587"/>
      <c r="J766" s="587"/>
      <c r="K766" s="587"/>
      <c r="L766" s="587"/>
      <c r="M766" s="587"/>
      <c r="N766" s="587"/>
      <c r="O766" s="587"/>
      <c r="P766" s="587"/>
      <c r="Q766" s="587"/>
      <c r="R766" s="587"/>
      <c r="S766" s="587"/>
      <c r="T766" s="587"/>
      <c r="U766" s="587"/>
      <c r="V766" s="587"/>
      <c r="W766" s="587"/>
      <c r="X766" s="587"/>
      <c r="Y766" s="587"/>
      <c r="Z766" s="587"/>
      <c r="AA766" s="587"/>
      <c r="AB766" s="587"/>
      <c r="AC766" s="587"/>
      <c r="AE766" s="587"/>
      <c r="AG766" s="587"/>
      <c r="AI766" s="587"/>
    </row>
    <row r="767" spans="3:37" s="435" customFormat="1" ht="12.75" customHeight="1" outlineLevel="1">
      <c r="C767" s="228" t="s">
        <v>1084</v>
      </c>
      <c r="G767" s="587"/>
      <c r="H767" s="587"/>
      <c r="I767" s="587"/>
      <c r="J767" s="587"/>
      <c r="K767" s="587"/>
      <c r="L767" s="587"/>
      <c r="M767" s="587"/>
      <c r="N767" s="587"/>
      <c r="O767" s="587"/>
      <c r="P767" s="587"/>
      <c r="Q767" s="587"/>
      <c r="R767" s="587"/>
      <c r="S767" s="587"/>
      <c r="T767" s="587"/>
      <c r="U767" s="587"/>
      <c r="V767" s="587"/>
      <c r="W767" s="587"/>
      <c r="X767" s="587"/>
      <c r="Y767" s="587"/>
      <c r="Z767" s="587"/>
      <c r="AA767" s="587"/>
      <c r="AB767" s="587"/>
      <c r="AC767" s="587"/>
      <c r="AE767" s="587"/>
      <c r="AG767" s="587"/>
      <c r="AI767" s="587"/>
    </row>
    <row r="768" spans="3:37" s="435" customFormat="1" ht="12.75" customHeight="1" outlineLevel="1">
      <c r="D768" s="588" t="str">
        <f>D716</f>
        <v>EJ01 - 12251310</v>
      </c>
      <c r="E768" s="420"/>
      <c r="F768" s="421" t="s">
        <v>472</v>
      </c>
      <c r="G768" s="589"/>
      <c r="H768" s="589"/>
      <c r="I768" s="590"/>
      <c r="J768" s="589"/>
      <c r="K768" s="589"/>
      <c r="L768" s="590"/>
      <c r="M768" s="589"/>
      <c r="N768" s="589"/>
      <c r="O768" s="589"/>
      <c r="P768" s="589"/>
      <c r="Q768" s="589"/>
      <c r="R768" s="589"/>
      <c r="S768" s="589"/>
      <c r="T768" s="589"/>
      <c r="U768" s="589"/>
      <c r="V768" s="589"/>
      <c r="W768" s="589"/>
      <c r="X768" s="589"/>
      <c r="Y768" s="589"/>
      <c r="Z768" s="589"/>
      <c r="AA768" s="589"/>
      <c r="AB768" s="589"/>
      <c r="AC768" s="591"/>
      <c r="AE768" s="616"/>
      <c r="AG768" s="616"/>
      <c r="AI768" s="616"/>
      <c r="AK768" s="201" t="s">
        <v>1085</v>
      </c>
    </row>
    <row r="769" spans="4:37" s="435" customFormat="1" ht="12.75" customHeight="1" outlineLevel="1">
      <c r="D769" s="592" t="str">
        <f t="shared" ref="D769:D817" si="33">D717</f>
        <v>EJ01 - 12254320</v>
      </c>
      <c r="E769" s="89"/>
      <c r="F769" s="107" t="str">
        <f>F768</f>
        <v>000 Train Miles</v>
      </c>
      <c r="G769" s="593"/>
      <c r="H769" s="593"/>
      <c r="I769" s="594"/>
      <c r="J769" s="593"/>
      <c r="K769" s="593"/>
      <c r="L769" s="593"/>
      <c r="M769" s="593"/>
      <c r="N769" s="593"/>
      <c r="O769" s="593"/>
      <c r="P769" s="593"/>
      <c r="Q769" s="593"/>
      <c r="R769" s="593"/>
      <c r="S769" s="593"/>
      <c r="T769" s="593"/>
      <c r="U769" s="593"/>
      <c r="V769" s="593"/>
      <c r="W769" s="593"/>
      <c r="X769" s="593"/>
      <c r="Y769" s="593"/>
      <c r="Z769" s="593"/>
      <c r="AA769" s="593"/>
      <c r="AB769" s="593"/>
      <c r="AC769" s="595"/>
      <c r="AE769" s="617"/>
      <c r="AG769" s="617"/>
      <c r="AI769" s="617"/>
      <c r="AK769" s="202"/>
    </row>
    <row r="770" spans="4:37" s="435" customFormat="1" ht="12.75" customHeight="1" outlineLevel="1">
      <c r="D770" s="592" t="str">
        <f t="shared" si="33"/>
        <v>EJ01 - 12257320</v>
      </c>
      <c r="E770" s="89"/>
      <c r="F770" s="107" t="str">
        <f t="shared" ref="F770:F817" si="34">F769</f>
        <v>000 Train Miles</v>
      </c>
      <c r="G770" s="593"/>
      <c r="H770" s="593"/>
      <c r="I770" s="594"/>
      <c r="J770" s="593"/>
      <c r="K770" s="593"/>
      <c r="L770" s="593"/>
      <c r="M770" s="593"/>
      <c r="N770" s="593"/>
      <c r="O770" s="593"/>
      <c r="P770" s="593"/>
      <c r="Q770" s="593"/>
      <c r="R770" s="593"/>
      <c r="S770" s="593"/>
      <c r="T770" s="593"/>
      <c r="U770" s="593"/>
      <c r="V770" s="593"/>
      <c r="W770" s="593"/>
      <c r="X770" s="593"/>
      <c r="Y770" s="593"/>
      <c r="Z770" s="593"/>
      <c r="AA770" s="593"/>
      <c r="AB770" s="593"/>
      <c r="AC770" s="595"/>
      <c r="AE770" s="617"/>
      <c r="AG770" s="617"/>
      <c r="AI770" s="617"/>
      <c r="AK770" s="202"/>
    </row>
    <row r="771" spans="4:37" s="435" customFormat="1" ht="12.75" customHeight="1" outlineLevel="1">
      <c r="D771" s="592" t="str">
        <f t="shared" si="33"/>
        <v>EJ01 - 12332320</v>
      </c>
      <c r="E771" s="89"/>
      <c r="F771" s="107" t="str">
        <f t="shared" si="34"/>
        <v>000 Train Miles</v>
      </c>
      <c r="G771" s="593"/>
      <c r="H771" s="593"/>
      <c r="I771" s="594"/>
      <c r="J771" s="593"/>
      <c r="K771" s="593"/>
      <c r="L771" s="593"/>
      <c r="M771" s="593"/>
      <c r="N771" s="593"/>
      <c r="O771" s="593"/>
      <c r="P771" s="593"/>
      <c r="Q771" s="593"/>
      <c r="R771" s="593"/>
      <c r="S771" s="593"/>
      <c r="T771" s="593"/>
      <c r="U771" s="593"/>
      <c r="V771" s="593"/>
      <c r="W771" s="593"/>
      <c r="X771" s="593"/>
      <c r="Y771" s="593"/>
      <c r="Z771" s="593"/>
      <c r="AA771" s="593"/>
      <c r="AB771" s="593"/>
      <c r="AC771" s="595"/>
      <c r="AE771" s="617"/>
      <c r="AG771" s="617"/>
      <c r="AI771" s="617"/>
      <c r="AK771" s="202"/>
    </row>
    <row r="772" spans="4:37" s="435" customFormat="1" ht="12.75" customHeight="1" outlineLevel="1">
      <c r="D772" s="592" t="str">
        <f t="shared" si="33"/>
        <v>EJ01 - 22254000</v>
      </c>
      <c r="E772" s="89"/>
      <c r="F772" s="107" t="str">
        <f t="shared" si="34"/>
        <v>000 Train Miles</v>
      </c>
      <c r="G772" s="593"/>
      <c r="H772" s="593"/>
      <c r="I772" s="594"/>
      <c r="J772" s="593"/>
      <c r="K772" s="593"/>
      <c r="L772" s="593"/>
      <c r="M772" s="593"/>
      <c r="N772" s="593"/>
      <c r="O772" s="593"/>
      <c r="P772" s="593"/>
      <c r="Q772" s="593"/>
      <c r="R772" s="593"/>
      <c r="S772" s="593"/>
      <c r="T772" s="593"/>
      <c r="U772" s="593"/>
      <c r="V772" s="593"/>
      <c r="W772" s="593"/>
      <c r="X772" s="593"/>
      <c r="Y772" s="593"/>
      <c r="Z772" s="593"/>
      <c r="AA772" s="593"/>
      <c r="AB772" s="593"/>
      <c r="AC772" s="595"/>
      <c r="AE772" s="617"/>
      <c r="AG772" s="617"/>
      <c r="AI772" s="617"/>
      <c r="AK772" s="202"/>
    </row>
    <row r="773" spans="4:37" s="435" customFormat="1" ht="12.75" customHeight="1" outlineLevel="1">
      <c r="D773" s="592" t="str">
        <f t="shared" si="33"/>
        <v>EJ01 - 22257000</v>
      </c>
      <c r="E773" s="89"/>
      <c r="F773" s="107" t="str">
        <f t="shared" si="34"/>
        <v>000 Train Miles</v>
      </c>
      <c r="G773" s="593"/>
      <c r="H773" s="593"/>
      <c r="I773" s="594"/>
      <c r="J773" s="593"/>
      <c r="K773" s="593"/>
      <c r="L773" s="593"/>
      <c r="M773" s="593"/>
      <c r="N773" s="593"/>
      <c r="O773" s="593"/>
      <c r="P773" s="593"/>
      <c r="Q773" s="593"/>
      <c r="R773" s="593"/>
      <c r="S773" s="593"/>
      <c r="T773" s="593"/>
      <c r="U773" s="593"/>
      <c r="V773" s="593"/>
      <c r="W773" s="593"/>
      <c r="X773" s="593"/>
      <c r="Y773" s="593"/>
      <c r="Z773" s="593"/>
      <c r="AA773" s="593"/>
      <c r="AB773" s="593"/>
      <c r="AC773" s="595"/>
      <c r="AE773" s="617"/>
      <c r="AG773" s="617"/>
      <c r="AI773" s="617"/>
      <c r="AK773" s="202"/>
    </row>
    <row r="774" spans="4:37" s="435" customFormat="1" ht="12.75" customHeight="1" outlineLevel="1">
      <c r="D774" s="592" t="str">
        <f t="shared" si="33"/>
        <v>EJ01 - 22332000</v>
      </c>
      <c r="E774" s="89"/>
      <c r="F774" s="107" t="str">
        <f t="shared" si="34"/>
        <v>000 Train Miles</v>
      </c>
      <c r="G774" s="593"/>
      <c r="H774" s="593"/>
      <c r="I774" s="594"/>
      <c r="J774" s="593"/>
      <c r="K774" s="593"/>
      <c r="L774" s="593"/>
      <c r="M774" s="593"/>
      <c r="N774" s="593"/>
      <c r="O774" s="593"/>
      <c r="P774" s="593"/>
      <c r="Q774" s="593"/>
      <c r="R774" s="593"/>
      <c r="S774" s="593"/>
      <c r="T774" s="593"/>
      <c r="U774" s="593"/>
      <c r="V774" s="593"/>
      <c r="W774" s="593"/>
      <c r="X774" s="593"/>
      <c r="Y774" s="593"/>
      <c r="Z774" s="593"/>
      <c r="AA774" s="593"/>
      <c r="AB774" s="593"/>
      <c r="AC774" s="595"/>
      <c r="AE774" s="617"/>
      <c r="AG774" s="617"/>
      <c r="AI774" s="617"/>
      <c r="AK774" s="202"/>
    </row>
    <row r="775" spans="4:37" s="435" customFormat="1" ht="12.75" customHeight="1" outlineLevel="1">
      <c r="D775" s="592" t="str">
        <f t="shared" si="33"/>
        <v>EJ02 - 22328000</v>
      </c>
      <c r="E775" s="89"/>
      <c r="F775" s="107" t="str">
        <f t="shared" si="34"/>
        <v>000 Train Miles</v>
      </c>
      <c r="G775" s="593"/>
      <c r="H775" s="593"/>
      <c r="I775" s="594"/>
      <c r="J775" s="593"/>
      <c r="K775" s="593"/>
      <c r="L775" s="593"/>
      <c r="M775" s="593"/>
      <c r="N775" s="593"/>
      <c r="O775" s="593"/>
      <c r="P775" s="593"/>
      <c r="Q775" s="593"/>
      <c r="R775" s="593"/>
      <c r="S775" s="593"/>
      <c r="T775" s="593"/>
      <c r="U775" s="593"/>
      <c r="V775" s="593"/>
      <c r="W775" s="593"/>
      <c r="X775" s="593"/>
      <c r="Y775" s="593"/>
      <c r="Z775" s="593"/>
      <c r="AA775" s="593"/>
      <c r="AB775" s="593"/>
      <c r="AC775" s="595"/>
      <c r="AE775" s="617"/>
      <c r="AG775" s="617"/>
      <c r="AI775" s="617"/>
      <c r="AK775" s="202"/>
    </row>
    <row r="776" spans="4:37" s="435" customFormat="1" ht="12.75" customHeight="1" outlineLevel="1">
      <c r="D776" s="592" t="str">
        <f t="shared" si="33"/>
        <v>EJ02 - 22330000</v>
      </c>
      <c r="E776" s="89"/>
      <c r="F776" s="107" t="str">
        <f t="shared" si="34"/>
        <v>000 Train Miles</v>
      </c>
      <c r="G776" s="593"/>
      <c r="H776" s="593"/>
      <c r="I776" s="594"/>
      <c r="J776" s="593"/>
      <c r="K776" s="593"/>
      <c r="L776" s="593"/>
      <c r="M776" s="593"/>
      <c r="N776" s="593"/>
      <c r="O776" s="593"/>
      <c r="P776" s="593"/>
      <c r="Q776" s="593"/>
      <c r="R776" s="593"/>
      <c r="S776" s="593"/>
      <c r="T776" s="593"/>
      <c r="U776" s="593"/>
      <c r="V776" s="593"/>
      <c r="W776" s="593"/>
      <c r="X776" s="593"/>
      <c r="Y776" s="593"/>
      <c r="Z776" s="593"/>
      <c r="AA776" s="593"/>
      <c r="AB776" s="593"/>
      <c r="AC776" s="595"/>
      <c r="AE776" s="617"/>
      <c r="AG776" s="617"/>
      <c r="AI776" s="617"/>
      <c r="AK776" s="202"/>
    </row>
    <row r="777" spans="4:37" s="435" customFormat="1" ht="12.75" customHeight="1" outlineLevel="1">
      <c r="D777" s="592" t="str">
        <f t="shared" si="33"/>
        <v>EJ03 - 12256320</v>
      </c>
      <c r="E777" s="89"/>
      <c r="F777" s="107" t="str">
        <f t="shared" si="34"/>
        <v>000 Train Miles</v>
      </c>
      <c r="G777" s="593"/>
      <c r="H777" s="593"/>
      <c r="I777" s="594"/>
      <c r="J777" s="593"/>
      <c r="K777" s="593"/>
      <c r="L777" s="593"/>
      <c r="M777" s="593"/>
      <c r="N777" s="593"/>
      <c r="O777" s="593"/>
      <c r="P777" s="593"/>
      <c r="Q777" s="593"/>
      <c r="R777" s="593"/>
      <c r="S777" s="593"/>
      <c r="T777" s="593"/>
      <c r="U777" s="593"/>
      <c r="V777" s="593"/>
      <c r="W777" s="593"/>
      <c r="X777" s="593"/>
      <c r="Y777" s="593"/>
      <c r="Z777" s="593"/>
      <c r="AA777" s="593"/>
      <c r="AB777" s="593"/>
      <c r="AC777" s="595"/>
      <c r="AE777" s="617"/>
      <c r="AG777" s="617"/>
      <c r="AI777" s="617"/>
      <c r="AK777" s="202"/>
    </row>
    <row r="778" spans="4:37" s="435" customFormat="1" ht="12.75" customHeight="1" outlineLevel="1">
      <c r="D778" s="592" t="str">
        <f t="shared" si="33"/>
        <v>EJ03 - 12259320</v>
      </c>
      <c r="E778" s="89"/>
      <c r="F778" s="107" t="str">
        <f t="shared" si="34"/>
        <v>000 Train Miles</v>
      </c>
      <c r="G778" s="593"/>
      <c r="H778" s="593"/>
      <c r="I778" s="594"/>
      <c r="J778" s="593"/>
      <c r="K778" s="593"/>
      <c r="L778" s="593"/>
      <c r="M778" s="593"/>
      <c r="N778" s="593"/>
      <c r="O778" s="593"/>
      <c r="P778" s="593"/>
      <c r="Q778" s="593"/>
      <c r="R778" s="593"/>
      <c r="S778" s="593"/>
      <c r="T778" s="593"/>
      <c r="U778" s="593"/>
      <c r="V778" s="593"/>
      <c r="W778" s="593"/>
      <c r="X778" s="593"/>
      <c r="Y778" s="593"/>
      <c r="Z778" s="593"/>
      <c r="AA778" s="593"/>
      <c r="AB778" s="593"/>
      <c r="AC778" s="595"/>
      <c r="AE778" s="617"/>
      <c r="AG778" s="617"/>
      <c r="AI778" s="617"/>
      <c r="AK778" s="202"/>
    </row>
    <row r="779" spans="4:37" s="435" customFormat="1" ht="12.75" customHeight="1" outlineLevel="1">
      <c r="D779" s="592" t="str">
        <f t="shared" si="33"/>
        <v>EJ03 - 12263310</v>
      </c>
      <c r="E779" s="89"/>
      <c r="F779" s="107" t="str">
        <f t="shared" si="34"/>
        <v>000 Train Miles</v>
      </c>
      <c r="G779" s="593"/>
      <c r="H779" s="593"/>
      <c r="I779" s="594"/>
      <c r="J779" s="593"/>
      <c r="K779" s="593"/>
      <c r="L779" s="593"/>
      <c r="M779" s="593"/>
      <c r="N779" s="593"/>
      <c r="O779" s="593"/>
      <c r="P779" s="593"/>
      <c r="Q779" s="593"/>
      <c r="R779" s="593"/>
      <c r="S779" s="593"/>
      <c r="T779" s="593"/>
      <c r="U779" s="593"/>
      <c r="V779" s="593"/>
      <c r="W779" s="593"/>
      <c r="X779" s="593"/>
      <c r="Y779" s="593"/>
      <c r="Z779" s="593"/>
      <c r="AA779" s="593"/>
      <c r="AB779" s="593"/>
      <c r="AC779" s="595"/>
      <c r="AE779" s="617"/>
      <c r="AG779" s="617"/>
      <c r="AI779" s="617"/>
      <c r="AK779" s="202"/>
    </row>
    <row r="780" spans="4:37" s="435" customFormat="1" ht="12.75" customHeight="1" outlineLevel="1">
      <c r="D780" s="592" t="str">
        <f t="shared" si="33"/>
        <v>EJ03 - 12263810</v>
      </c>
      <c r="E780" s="89"/>
      <c r="F780" s="107" t="str">
        <f t="shared" si="34"/>
        <v>000 Train Miles</v>
      </c>
      <c r="G780" s="593"/>
      <c r="H780" s="593"/>
      <c r="I780" s="594"/>
      <c r="J780" s="593"/>
      <c r="K780" s="593"/>
      <c r="L780" s="593"/>
      <c r="M780" s="593"/>
      <c r="N780" s="593"/>
      <c r="O780" s="593"/>
      <c r="P780" s="593"/>
      <c r="Q780" s="593"/>
      <c r="R780" s="593"/>
      <c r="S780" s="593"/>
      <c r="T780" s="593"/>
      <c r="U780" s="593"/>
      <c r="V780" s="593"/>
      <c r="W780" s="593"/>
      <c r="X780" s="593"/>
      <c r="Y780" s="593"/>
      <c r="Z780" s="593"/>
      <c r="AA780" s="593"/>
      <c r="AB780" s="593"/>
      <c r="AC780" s="595"/>
      <c r="AE780" s="617"/>
      <c r="AG780" s="617"/>
      <c r="AI780" s="617"/>
      <c r="AK780" s="202"/>
    </row>
    <row r="781" spans="4:37" s="435" customFormat="1" ht="12.75" customHeight="1" outlineLevel="1">
      <c r="D781" s="592" t="str">
        <f t="shared" si="33"/>
        <v>EJ03 - 12271310</v>
      </c>
      <c r="E781" s="89"/>
      <c r="F781" s="107" t="str">
        <f t="shared" si="34"/>
        <v>000 Train Miles</v>
      </c>
      <c r="G781" s="593"/>
      <c r="H781" s="593"/>
      <c r="I781" s="594"/>
      <c r="J781" s="593"/>
      <c r="K781" s="593"/>
      <c r="L781" s="593"/>
      <c r="M781" s="593"/>
      <c r="N781" s="593"/>
      <c r="O781" s="593"/>
      <c r="P781" s="593"/>
      <c r="Q781" s="593"/>
      <c r="R781" s="593"/>
      <c r="S781" s="593"/>
      <c r="T781" s="593"/>
      <c r="U781" s="593"/>
      <c r="V781" s="593"/>
      <c r="W781" s="593"/>
      <c r="X781" s="593"/>
      <c r="Y781" s="593"/>
      <c r="Z781" s="593"/>
      <c r="AA781" s="593"/>
      <c r="AB781" s="593"/>
      <c r="AC781" s="595"/>
      <c r="AE781" s="617"/>
      <c r="AG781" s="617"/>
      <c r="AI781" s="617"/>
      <c r="AK781" s="202"/>
    </row>
    <row r="782" spans="4:37" s="435" customFormat="1" ht="12.75" customHeight="1" outlineLevel="1">
      <c r="D782" s="592" t="str">
        <f t="shared" si="33"/>
        <v>EJ03 - 12272320</v>
      </c>
      <c r="E782" s="89"/>
      <c r="F782" s="107" t="str">
        <f t="shared" si="34"/>
        <v>000 Train Miles</v>
      </c>
      <c r="G782" s="593"/>
      <c r="H782" s="593"/>
      <c r="I782" s="594"/>
      <c r="J782" s="593"/>
      <c r="K782" s="593"/>
      <c r="L782" s="593"/>
      <c r="M782" s="593"/>
      <c r="N782" s="593"/>
      <c r="O782" s="593"/>
      <c r="P782" s="593"/>
      <c r="Q782" s="593"/>
      <c r="R782" s="593"/>
      <c r="S782" s="593"/>
      <c r="T782" s="593"/>
      <c r="U782" s="593"/>
      <c r="V782" s="593"/>
      <c r="W782" s="593"/>
      <c r="X782" s="593"/>
      <c r="Y782" s="593"/>
      <c r="Z782" s="593"/>
      <c r="AA782" s="593"/>
      <c r="AB782" s="593"/>
      <c r="AC782" s="595"/>
      <c r="AE782" s="617"/>
      <c r="AG782" s="617"/>
      <c r="AI782" s="617"/>
      <c r="AK782" s="202"/>
    </row>
    <row r="783" spans="4:37" s="435" customFormat="1" ht="12.75" customHeight="1" outlineLevel="1">
      <c r="D783" s="592" t="str">
        <f t="shared" si="33"/>
        <v>EJ03 - 12272820</v>
      </c>
      <c r="E783" s="89"/>
      <c r="F783" s="107" t="str">
        <f t="shared" si="34"/>
        <v>000 Train Miles</v>
      </c>
      <c r="G783" s="593"/>
      <c r="H783" s="593"/>
      <c r="I783" s="594"/>
      <c r="J783" s="593"/>
      <c r="K783" s="593"/>
      <c r="L783" s="593"/>
      <c r="M783" s="593"/>
      <c r="N783" s="593"/>
      <c r="O783" s="593"/>
      <c r="P783" s="593"/>
      <c r="Q783" s="593"/>
      <c r="R783" s="593"/>
      <c r="S783" s="593"/>
      <c r="T783" s="593"/>
      <c r="U783" s="593"/>
      <c r="V783" s="593"/>
      <c r="W783" s="593"/>
      <c r="X783" s="593"/>
      <c r="Y783" s="593"/>
      <c r="Z783" s="593"/>
      <c r="AA783" s="593"/>
      <c r="AB783" s="593"/>
      <c r="AC783" s="595"/>
      <c r="AE783" s="617"/>
      <c r="AG783" s="617"/>
      <c r="AI783" s="617"/>
      <c r="AK783" s="202"/>
    </row>
    <row r="784" spans="4:37" s="435" customFormat="1" ht="12.75" customHeight="1" outlineLevel="1">
      <c r="D784" s="592" t="str">
        <f t="shared" si="33"/>
        <v>EJ03 - 22259000</v>
      </c>
      <c r="E784" s="89"/>
      <c r="F784" s="107" t="str">
        <f t="shared" si="34"/>
        <v>000 Train Miles</v>
      </c>
      <c r="G784" s="593"/>
      <c r="H784" s="593"/>
      <c r="I784" s="594"/>
      <c r="J784" s="593"/>
      <c r="K784" s="593"/>
      <c r="L784" s="593"/>
      <c r="M784" s="593"/>
      <c r="N784" s="593"/>
      <c r="O784" s="593"/>
      <c r="P784" s="593"/>
      <c r="Q784" s="593"/>
      <c r="R784" s="593"/>
      <c r="S784" s="593"/>
      <c r="T784" s="593"/>
      <c r="U784" s="593"/>
      <c r="V784" s="593"/>
      <c r="W784" s="593"/>
      <c r="X784" s="593"/>
      <c r="Y784" s="593"/>
      <c r="Z784" s="593"/>
      <c r="AA784" s="593"/>
      <c r="AB784" s="593"/>
      <c r="AC784" s="595"/>
      <c r="AE784" s="617"/>
      <c r="AG784" s="617"/>
      <c r="AI784" s="617"/>
      <c r="AK784" s="202"/>
    </row>
    <row r="785" spans="4:37" s="435" customFormat="1" ht="12.75" customHeight="1" outlineLevel="1">
      <c r="D785" s="592" t="str">
        <f t="shared" si="33"/>
        <v>EJ03 - 22263000</v>
      </c>
      <c r="E785" s="89"/>
      <c r="F785" s="107" t="str">
        <f t="shared" si="34"/>
        <v>000 Train Miles</v>
      </c>
      <c r="G785" s="593"/>
      <c r="H785" s="593"/>
      <c r="I785" s="594"/>
      <c r="J785" s="593"/>
      <c r="K785" s="593"/>
      <c r="L785" s="593"/>
      <c r="M785" s="593"/>
      <c r="N785" s="593"/>
      <c r="O785" s="593"/>
      <c r="P785" s="593"/>
      <c r="Q785" s="593"/>
      <c r="R785" s="593"/>
      <c r="S785" s="593"/>
      <c r="T785" s="593"/>
      <c r="U785" s="593"/>
      <c r="V785" s="593"/>
      <c r="W785" s="593"/>
      <c r="X785" s="593"/>
      <c r="Y785" s="593"/>
      <c r="Z785" s="593"/>
      <c r="AA785" s="593"/>
      <c r="AB785" s="593"/>
      <c r="AC785" s="595"/>
      <c r="AE785" s="617"/>
      <c r="AG785" s="617"/>
      <c r="AI785" s="617"/>
      <c r="AK785" s="202"/>
    </row>
    <row r="786" spans="4:37" s="435" customFormat="1" ht="12.75" customHeight="1" outlineLevel="1">
      <c r="D786" s="592" t="str">
        <f t="shared" si="33"/>
        <v>EJ03 - 22272000</v>
      </c>
      <c r="E786" s="89"/>
      <c r="F786" s="107" t="str">
        <f t="shared" si="34"/>
        <v>000 Train Miles</v>
      </c>
      <c r="G786" s="593"/>
      <c r="H786" s="593"/>
      <c r="I786" s="594"/>
      <c r="J786" s="593"/>
      <c r="K786" s="593"/>
      <c r="L786" s="593"/>
      <c r="M786" s="593"/>
      <c r="N786" s="593"/>
      <c r="O786" s="593"/>
      <c r="P786" s="593"/>
      <c r="Q786" s="593"/>
      <c r="R786" s="593"/>
      <c r="S786" s="593"/>
      <c r="T786" s="593"/>
      <c r="U786" s="593"/>
      <c r="V786" s="593"/>
      <c r="W786" s="593"/>
      <c r="X786" s="593"/>
      <c r="Y786" s="593"/>
      <c r="Z786" s="593"/>
      <c r="AA786" s="593"/>
      <c r="AB786" s="593"/>
      <c r="AC786" s="595"/>
      <c r="AE786" s="617"/>
      <c r="AG786" s="617"/>
      <c r="AI786" s="617"/>
      <c r="AK786" s="202"/>
    </row>
    <row r="787" spans="4:37" s="435" customFormat="1" ht="12.75" customHeight="1" outlineLevel="1">
      <c r="D787" s="592" t="str">
        <f t="shared" si="33"/>
        <v>EJ03 - 22329000</v>
      </c>
      <c r="E787" s="89"/>
      <c r="F787" s="107" t="str">
        <f>F786</f>
        <v>000 Train Miles</v>
      </c>
      <c r="G787" s="593"/>
      <c r="H787" s="593"/>
      <c r="I787" s="594"/>
      <c r="J787" s="593"/>
      <c r="K787" s="593"/>
      <c r="L787" s="593"/>
      <c r="M787" s="593"/>
      <c r="N787" s="593"/>
      <c r="O787" s="593"/>
      <c r="P787" s="593"/>
      <c r="Q787" s="593"/>
      <c r="R787" s="593"/>
      <c r="S787" s="593"/>
      <c r="T787" s="593"/>
      <c r="U787" s="593"/>
      <c r="V787" s="593"/>
      <c r="W787" s="593"/>
      <c r="X787" s="593"/>
      <c r="Y787" s="593"/>
      <c r="Z787" s="593"/>
      <c r="AA787" s="593"/>
      <c r="AB787" s="593"/>
      <c r="AC787" s="595"/>
      <c r="AE787" s="617"/>
      <c r="AG787" s="617"/>
      <c r="AI787" s="617"/>
      <c r="AK787" s="202"/>
    </row>
    <row r="788" spans="4:37" s="435" customFormat="1" ht="12.75" customHeight="1" outlineLevel="1">
      <c r="D788" s="592" t="str">
        <f t="shared" si="33"/>
        <v>EJ03 - 22331000</v>
      </c>
      <c r="E788" s="89"/>
      <c r="F788" s="107" t="str">
        <f t="shared" si="34"/>
        <v>000 Train Miles</v>
      </c>
      <c r="G788" s="593"/>
      <c r="H788" s="593"/>
      <c r="I788" s="594"/>
      <c r="J788" s="593"/>
      <c r="K788" s="593"/>
      <c r="L788" s="593"/>
      <c r="M788" s="593"/>
      <c r="N788" s="593"/>
      <c r="O788" s="593"/>
      <c r="P788" s="593"/>
      <c r="Q788" s="593"/>
      <c r="R788" s="593"/>
      <c r="S788" s="593"/>
      <c r="T788" s="593"/>
      <c r="U788" s="593"/>
      <c r="V788" s="593"/>
      <c r="W788" s="593"/>
      <c r="X788" s="593"/>
      <c r="Y788" s="593"/>
      <c r="Z788" s="593"/>
      <c r="AA788" s="593"/>
      <c r="AB788" s="593"/>
      <c r="AC788" s="595"/>
      <c r="AE788" s="617"/>
      <c r="AG788" s="617"/>
      <c r="AI788" s="617"/>
      <c r="AK788" s="202"/>
    </row>
    <row r="789" spans="4:37" s="435" customFormat="1" ht="12.75" customHeight="1" outlineLevel="1">
      <c r="D789" s="592" t="str">
        <f t="shared" si="33"/>
        <v>EJ04 - 22266000</v>
      </c>
      <c r="E789" s="89"/>
      <c r="F789" s="107" t="str">
        <f t="shared" si="34"/>
        <v>000 Train Miles</v>
      </c>
      <c r="G789" s="593"/>
      <c r="H789" s="593"/>
      <c r="I789" s="594"/>
      <c r="J789" s="593"/>
      <c r="K789" s="593"/>
      <c r="L789" s="593"/>
      <c r="M789" s="593"/>
      <c r="N789" s="593"/>
      <c r="O789" s="593"/>
      <c r="P789" s="593"/>
      <c r="Q789" s="593"/>
      <c r="R789" s="593"/>
      <c r="S789" s="593"/>
      <c r="T789" s="593"/>
      <c r="U789" s="593"/>
      <c r="V789" s="593"/>
      <c r="W789" s="593"/>
      <c r="X789" s="593"/>
      <c r="Y789" s="593"/>
      <c r="Z789" s="593"/>
      <c r="AA789" s="593"/>
      <c r="AB789" s="593"/>
      <c r="AC789" s="595"/>
      <c r="AE789" s="617"/>
      <c r="AG789" s="617"/>
      <c r="AI789" s="617"/>
      <c r="AK789" s="202"/>
    </row>
    <row r="790" spans="4:37" s="435" customFormat="1" ht="12.75" customHeight="1" outlineLevel="1">
      <c r="D790" s="592" t="str">
        <f t="shared" si="33"/>
        <v>EJ04 - 22300000</v>
      </c>
      <c r="E790" s="89"/>
      <c r="F790" s="107" t="str">
        <f t="shared" si="34"/>
        <v>000 Train Miles</v>
      </c>
      <c r="G790" s="593"/>
      <c r="H790" s="593"/>
      <c r="I790" s="594"/>
      <c r="J790" s="593"/>
      <c r="K790" s="593"/>
      <c r="L790" s="593"/>
      <c r="M790" s="593"/>
      <c r="N790" s="593"/>
      <c r="O790" s="593"/>
      <c r="P790" s="593"/>
      <c r="Q790" s="593"/>
      <c r="R790" s="593"/>
      <c r="S790" s="593"/>
      <c r="T790" s="593"/>
      <c r="U790" s="593"/>
      <c r="V790" s="593"/>
      <c r="W790" s="593"/>
      <c r="X790" s="593"/>
      <c r="Y790" s="593"/>
      <c r="Z790" s="593"/>
      <c r="AA790" s="593"/>
      <c r="AB790" s="593"/>
      <c r="AC790" s="595"/>
      <c r="AE790" s="617"/>
      <c r="AG790" s="617"/>
      <c r="AI790" s="617"/>
      <c r="AK790" s="202"/>
    </row>
    <row r="791" spans="4:37" s="435" customFormat="1" ht="12.75" customHeight="1" outlineLevel="1">
      <c r="D791" s="592" t="str">
        <f t="shared" si="33"/>
        <v>EJ05 - 22209000</v>
      </c>
      <c r="E791" s="89"/>
      <c r="F791" s="107" t="str">
        <f t="shared" si="34"/>
        <v>000 Train Miles</v>
      </c>
      <c r="G791" s="593"/>
      <c r="H791" s="593"/>
      <c r="I791" s="594"/>
      <c r="J791" s="593"/>
      <c r="K791" s="593"/>
      <c r="L791" s="593"/>
      <c r="M791" s="593"/>
      <c r="N791" s="593"/>
      <c r="O791" s="593"/>
      <c r="P791" s="593"/>
      <c r="Q791" s="593"/>
      <c r="R791" s="593"/>
      <c r="S791" s="593"/>
      <c r="T791" s="593"/>
      <c r="U791" s="593"/>
      <c r="V791" s="593"/>
      <c r="W791" s="593"/>
      <c r="X791" s="593"/>
      <c r="Y791" s="593"/>
      <c r="Z791" s="593"/>
      <c r="AA791" s="593"/>
      <c r="AB791" s="593"/>
      <c r="AC791" s="595"/>
      <c r="AE791" s="617"/>
      <c r="AG791" s="617"/>
      <c r="AI791" s="617"/>
      <c r="AK791" s="202"/>
    </row>
    <row r="792" spans="4:37" s="435" customFormat="1" ht="12.75" customHeight="1" outlineLevel="1">
      <c r="D792" s="592" t="str">
        <f t="shared" si="33"/>
        <v>EJ06 - 22212000</v>
      </c>
      <c r="E792" s="89"/>
      <c r="F792" s="107" t="str">
        <f t="shared" si="34"/>
        <v>000 Train Miles</v>
      </c>
      <c r="G792" s="593"/>
      <c r="H792" s="593"/>
      <c r="I792" s="594"/>
      <c r="J792" s="593"/>
      <c r="K792" s="593"/>
      <c r="L792" s="593"/>
      <c r="M792" s="593"/>
      <c r="N792" s="593"/>
      <c r="O792" s="593"/>
      <c r="P792" s="593"/>
      <c r="Q792" s="593"/>
      <c r="R792" s="593"/>
      <c r="S792" s="593"/>
      <c r="T792" s="593"/>
      <c r="U792" s="593"/>
      <c r="V792" s="593"/>
      <c r="W792" s="593"/>
      <c r="X792" s="593"/>
      <c r="Y792" s="593"/>
      <c r="Z792" s="593"/>
      <c r="AA792" s="593"/>
      <c r="AB792" s="593"/>
      <c r="AC792" s="595"/>
      <c r="AE792" s="617"/>
      <c r="AG792" s="617"/>
      <c r="AI792" s="617"/>
      <c r="AK792" s="202"/>
    </row>
    <row r="793" spans="4:37" s="435" customFormat="1" ht="12.75" customHeight="1" outlineLevel="1">
      <c r="D793" s="592" t="str">
        <f t="shared" si="33"/>
        <v>EJ06 - 22213000</v>
      </c>
      <c r="E793" s="89"/>
      <c r="F793" s="107" t="str">
        <f t="shared" si="34"/>
        <v>000 Train Miles</v>
      </c>
      <c r="G793" s="593"/>
      <c r="H793" s="593"/>
      <c r="I793" s="594"/>
      <c r="J793" s="593"/>
      <c r="K793" s="593"/>
      <c r="L793" s="593"/>
      <c r="M793" s="593"/>
      <c r="N793" s="593"/>
      <c r="O793" s="593"/>
      <c r="P793" s="593"/>
      <c r="Q793" s="593"/>
      <c r="R793" s="593"/>
      <c r="S793" s="593"/>
      <c r="T793" s="593"/>
      <c r="U793" s="593"/>
      <c r="V793" s="593"/>
      <c r="W793" s="593"/>
      <c r="X793" s="593"/>
      <c r="Y793" s="593"/>
      <c r="Z793" s="593"/>
      <c r="AA793" s="593"/>
      <c r="AB793" s="593"/>
      <c r="AC793" s="595"/>
      <c r="AE793" s="617"/>
      <c r="AG793" s="617"/>
      <c r="AI793" s="617"/>
      <c r="AK793" s="202"/>
    </row>
    <row r="794" spans="4:37" s="435" customFormat="1" ht="12.75" customHeight="1" outlineLevel="1">
      <c r="D794" s="592" t="str">
        <f t="shared" si="33"/>
        <v>EJ99 - 22209001</v>
      </c>
      <c r="E794" s="89"/>
      <c r="F794" s="107" t="str">
        <f t="shared" si="34"/>
        <v>000 Train Miles</v>
      </c>
      <c r="G794" s="593"/>
      <c r="H794" s="593"/>
      <c r="I794" s="594"/>
      <c r="J794" s="593"/>
      <c r="K794" s="593"/>
      <c r="L794" s="593"/>
      <c r="M794" s="593"/>
      <c r="N794" s="593"/>
      <c r="O794" s="593"/>
      <c r="P794" s="593"/>
      <c r="Q794" s="593"/>
      <c r="R794" s="593"/>
      <c r="S794" s="593"/>
      <c r="T794" s="593"/>
      <c r="U794" s="593"/>
      <c r="V794" s="593"/>
      <c r="W794" s="593"/>
      <c r="X794" s="593"/>
      <c r="Y794" s="593"/>
      <c r="Z794" s="593"/>
      <c r="AA794" s="593"/>
      <c r="AB794" s="593"/>
      <c r="AC794" s="595"/>
      <c r="AE794" s="617"/>
      <c r="AG794" s="617"/>
      <c r="AI794" s="617"/>
      <c r="AK794" s="202"/>
    </row>
    <row r="795" spans="4:37" s="435" customFormat="1" ht="12.75" customHeight="1" outlineLevel="1">
      <c r="D795" s="592" t="str">
        <f t="shared" si="33"/>
        <v>EJ99 - 22977000</v>
      </c>
      <c r="E795" s="89"/>
      <c r="F795" s="107" t="str">
        <f t="shared" si="34"/>
        <v>000 Train Miles</v>
      </c>
      <c r="G795" s="593"/>
      <c r="H795" s="593"/>
      <c r="I795" s="594"/>
      <c r="J795" s="593"/>
      <c r="K795" s="593"/>
      <c r="L795" s="593"/>
      <c r="M795" s="593"/>
      <c r="N795" s="593"/>
      <c r="O795" s="593"/>
      <c r="P795" s="593"/>
      <c r="Q795" s="593"/>
      <c r="R795" s="593"/>
      <c r="S795" s="593"/>
      <c r="T795" s="593"/>
      <c r="U795" s="593"/>
      <c r="V795" s="593"/>
      <c r="W795" s="593"/>
      <c r="X795" s="593"/>
      <c r="Y795" s="593"/>
      <c r="Z795" s="593"/>
      <c r="AA795" s="593"/>
      <c r="AB795" s="593"/>
      <c r="AC795" s="595"/>
      <c r="AE795" s="617"/>
      <c r="AG795" s="617"/>
      <c r="AI795" s="617"/>
      <c r="AK795" s="202"/>
    </row>
    <row r="796" spans="4:37" s="435" customFormat="1" ht="12.75" customHeight="1" outlineLevel="1">
      <c r="D796" s="592" t="str">
        <f t="shared" si="33"/>
        <v>[Capacity Charges Service Code Line 29]</v>
      </c>
      <c r="E796" s="89"/>
      <c r="F796" s="107" t="str">
        <f t="shared" si="34"/>
        <v>000 Train Miles</v>
      </c>
      <c r="G796" s="593"/>
      <c r="H796" s="593"/>
      <c r="I796" s="594"/>
      <c r="J796" s="593"/>
      <c r="K796" s="593"/>
      <c r="L796" s="593"/>
      <c r="M796" s="593"/>
      <c r="N796" s="593"/>
      <c r="O796" s="593"/>
      <c r="P796" s="593"/>
      <c r="Q796" s="593"/>
      <c r="R796" s="593"/>
      <c r="S796" s="593"/>
      <c r="T796" s="593"/>
      <c r="U796" s="593"/>
      <c r="V796" s="593"/>
      <c r="W796" s="593"/>
      <c r="X796" s="593"/>
      <c r="Y796" s="593"/>
      <c r="Z796" s="593"/>
      <c r="AA796" s="593"/>
      <c r="AB796" s="593"/>
      <c r="AC796" s="595"/>
      <c r="AE796" s="617"/>
      <c r="AG796" s="617"/>
      <c r="AI796" s="617"/>
      <c r="AK796" s="202"/>
    </row>
    <row r="797" spans="4:37" s="435" customFormat="1" ht="12.75" customHeight="1" outlineLevel="1">
      <c r="D797" s="592" t="str">
        <f t="shared" si="33"/>
        <v>[Capacity Charges Service Code Line 30]</v>
      </c>
      <c r="E797" s="89"/>
      <c r="F797" s="107" t="str">
        <f t="shared" si="34"/>
        <v>000 Train Miles</v>
      </c>
      <c r="G797" s="593"/>
      <c r="H797" s="593"/>
      <c r="I797" s="594"/>
      <c r="J797" s="593"/>
      <c r="K797" s="593"/>
      <c r="L797" s="593"/>
      <c r="M797" s="593"/>
      <c r="N797" s="593"/>
      <c r="O797" s="593"/>
      <c r="P797" s="593"/>
      <c r="Q797" s="593"/>
      <c r="R797" s="593"/>
      <c r="S797" s="593"/>
      <c r="T797" s="593"/>
      <c r="U797" s="593"/>
      <c r="V797" s="593"/>
      <c r="W797" s="593"/>
      <c r="X797" s="593"/>
      <c r="Y797" s="593"/>
      <c r="Z797" s="593"/>
      <c r="AA797" s="593"/>
      <c r="AB797" s="593"/>
      <c r="AC797" s="595"/>
      <c r="AE797" s="617"/>
      <c r="AG797" s="617"/>
      <c r="AI797" s="617"/>
      <c r="AK797" s="202"/>
    </row>
    <row r="798" spans="4:37" s="435" customFormat="1" ht="12.75" customHeight="1" outlineLevel="1">
      <c r="D798" s="592" t="str">
        <f t="shared" si="33"/>
        <v>[Capacity Charges Service Code Line 31]</v>
      </c>
      <c r="E798" s="89"/>
      <c r="F798" s="107" t="str">
        <f t="shared" si="34"/>
        <v>000 Train Miles</v>
      </c>
      <c r="G798" s="593"/>
      <c r="H798" s="593"/>
      <c r="I798" s="594"/>
      <c r="J798" s="593"/>
      <c r="K798" s="593"/>
      <c r="L798" s="593"/>
      <c r="M798" s="593"/>
      <c r="N798" s="593"/>
      <c r="O798" s="593"/>
      <c r="P798" s="593"/>
      <c r="Q798" s="593"/>
      <c r="R798" s="593"/>
      <c r="S798" s="593"/>
      <c r="T798" s="593"/>
      <c r="U798" s="593"/>
      <c r="V798" s="593"/>
      <c r="W798" s="593"/>
      <c r="X798" s="593"/>
      <c r="Y798" s="593"/>
      <c r="Z798" s="593"/>
      <c r="AA798" s="593"/>
      <c r="AB798" s="593"/>
      <c r="AC798" s="595"/>
      <c r="AE798" s="617"/>
      <c r="AG798" s="617"/>
      <c r="AI798" s="617"/>
      <c r="AK798" s="202"/>
    </row>
    <row r="799" spans="4:37" s="435" customFormat="1" ht="12.75" customHeight="1" outlineLevel="1">
      <c r="D799" s="592" t="str">
        <f t="shared" si="33"/>
        <v>[Capacity Charges Service Code Line 32]</v>
      </c>
      <c r="E799" s="89"/>
      <c r="F799" s="107" t="str">
        <f t="shared" si="34"/>
        <v>000 Train Miles</v>
      </c>
      <c r="G799" s="593"/>
      <c r="H799" s="593"/>
      <c r="I799" s="594"/>
      <c r="J799" s="593"/>
      <c r="K799" s="593"/>
      <c r="L799" s="593"/>
      <c r="M799" s="593"/>
      <c r="N799" s="593"/>
      <c r="O799" s="593"/>
      <c r="P799" s="593"/>
      <c r="Q799" s="593"/>
      <c r="R799" s="593"/>
      <c r="S799" s="593"/>
      <c r="T799" s="593"/>
      <c r="U799" s="593"/>
      <c r="V799" s="593"/>
      <c r="W799" s="593"/>
      <c r="X799" s="593"/>
      <c r="Y799" s="593"/>
      <c r="Z799" s="593"/>
      <c r="AA799" s="593"/>
      <c r="AB799" s="593"/>
      <c r="AC799" s="595"/>
      <c r="AE799" s="617"/>
      <c r="AG799" s="617"/>
      <c r="AI799" s="617"/>
      <c r="AK799" s="202"/>
    </row>
    <row r="800" spans="4:37" s="435" customFormat="1" ht="12.75" customHeight="1" outlineLevel="1">
      <c r="D800" s="592" t="str">
        <f t="shared" si="33"/>
        <v>[Capacity Charges Service Code Line 33]</v>
      </c>
      <c r="E800" s="89"/>
      <c r="F800" s="107" t="str">
        <f t="shared" si="34"/>
        <v>000 Train Miles</v>
      </c>
      <c r="G800" s="593"/>
      <c r="H800" s="593"/>
      <c r="I800" s="594"/>
      <c r="J800" s="593"/>
      <c r="K800" s="593"/>
      <c r="L800" s="593"/>
      <c r="M800" s="593"/>
      <c r="N800" s="593"/>
      <c r="O800" s="593"/>
      <c r="P800" s="593"/>
      <c r="Q800" s="593"/>
      <c r="R800" s="593"/>
      <c r="S800" s="593"/>
      <c r="T800" s="593"/>
      <c r="U800" s="593"/>
      <c r="V800" s="593"/>
      <c r="W800" s="593"/>
      <c r="X800" s="593"/>
      <c r="Y800" s="593"/>
      <c r="Z800" s="593"/>
      <c r="AA800" s="593"/>
      <c r="AB800" s="593"/>
      <c r="AC800" s="595"/>
      <c r="AE800" s="617"/>
      <c r="AG800" s="617"/>
      <c r="AI800" s="617"/>
      <c r="AK800" s="202"/>
    </row>
    <row r="801" spans="4:37" s="435" customFormat="1" ht="12.75" customHeight="1" outlineLevel="1">
      <c r="D801" s="592" t="str">
        <f t="shared" si="33"/>
        <v>[Capacity Charges Service Code Line 34]</v>
      </c>
      <c r="E801" s="89"/>
      <c r="F801" s="107" t="str">
        <f t="shared" si="34"/>
        <v>000 Train Miles</v>
      </c>
      <c r="G801" s="593"/>
      <c r="H801" s="593"/>
      <c r="I801" s="594"/>
      <c r="J801" s="593"/>
      <c r="K801" s="593"/>
      <c r="L801" s="593"/>
      <c r="M801" s="593"/>
      <c r="N801" s="593"/>
      <c r="O801" s="593"/>
      <c r="P801" s="593"/>
      <c r="Q801" s="593"/>
      <c r="R801" s="593"/>
      <c r="S801" s="593"/>
      <c r="T801" s="593"/>
      <c r="U801" s="593"/>
      <c r="V801" s="593"/>
      <c r="W801" s="593"/>
      <c r="X801" s="593"/>
      <c r="Y801" s="593"/>
      <c r="Z801" s="593"/>
      <c r="AA801" s="593"/>
      <c r="AB801" s="593"/>
      <c r="AC801" s="595"/>
      <c r="AE801" s="617"/>
      <c r="AG801" s="617"/>
      <c r="AI801" s="617"/>
      <c r="AK801" s="202"/>
    </row>
    <row r="802" spans="4:37" s="435" customFormat="1" ht="12.75" customHeight="1" outlineLevel="1">
      <c r="D802" s="592" t="str">
        <f t="shared" si="33"/>
        <v>[Capacity Charges Service Code Line 35]</v>
      </c>
      <c r="E802" s="89"/>
      <c r="F802" s="107" t="str">
        <f t="shared" si="34"/>
        <v>000 Train Miles</v>
      </c>
      <c r="G802" s="593"/>
      <c r="H802" s="593"/>
      <c r="I802" s="594"/>
      <c r="J802" s="593"/>
      <c r="K802" s="593"/>
      <c r="L802" s="593"/>
      <c r="M802" s="593"/>
      <c r="N802" s="593"/>
      <c r="O802" s="593"/>
      <c r="P802" s="593"/>
      <c r="Q802" s="593"/>
      <c r="R802" s="593"/>
      <c r="S802" s="593"/>
      <c r="T802" s="593"/>
      <c r="U802" s="593"/>
      <c r="V802" s="593"/>
      <c r="W802" s="593"/>
      <c r="X802" s="593"/>
      <c r="Y802" s="593"/>
      <c r="Z802" s="593"/>
      <c r="AA802" s="593"/>
      <c r="AB802" s="593"/>
      <c r="AC802" s="595"/>
      <c r="AE802" s="617"/>
      <c r="AG802" s="617"/>
      <c r="AI802" s="617"/>
      <c r="AK802" s="202"/>
    </row>
    <row r="803" spans="4:37" s="435" customFormat="1" ht="12.75" customHeight="1" outlineLevel="1">
      <c r="D803" s="592" t="str">
        <f t="shared" si="33"/>
        <v>[Capacity Charges Service Code Line 36]</v>
      </c>
      <c r="E803" s="89"/>
      <c r="F803" s="107" t="str">
        <f t="shared" si="34"/>
        <v>000 Train Miles</v>
      </c>
      <c r="G803" s="593"/>
      <c r="H803" s="593"/>
      <c r="I803" s="594"/>
      <c r="J803" s="593"/>
      <c r="K803" s="593"/>
      <c r="L803" s="593"/>
      <c r="M803" s="593"/>
      <c r="N803" s="593"/>
      <c r="O803" s="593"/>
      <c r="P803" s="593"/>
      <c r="Q803" s="593"/>
      <c r="R803" s="593"/>
      <c r="S803" s="593"/>
      <c r="T803" s="593"/>
      <c r="U803" s="593"/>
      <c r="V803" s="593"/>
      <c r="W803" s="593"/>
      <c r="X803" s="593"/>
      <c r="Y803" s="593"/>
      <c r="Z803" s="593"/>
      <c r="AA803" s="593"/>
      <c r="AB803" s="593"/>
      <c r="AC803" s="595"/>
      <c r="AE803" s="617"/>
      <c r="AG803" s="617"/>
      <c r="AI803" s="617"/>
      <c r="AK803" s="202"/>
    </row>
    <row r="804" spans="4:37" s="435" customFormat="1" ht="12.75" customHeight="1" outlineLevel="1">
      <c r="D804" s="592" t="str">
        <f t="shared" si="33"/>
        <v>[Capacity Charges Service Code Line 37]</v>
      </c>
      <c r="E804" s="89"/>
      <c r="F804" s="107" t="str">
        <f t="shared" si="34"/>
        <v>000 Train Miles</v>
      </c>
      <c r="G804" s="593"/>
      <c r="H804" s="593"/>
      <c r="I804" s="594"/>
      <c r="J804" s="593"/>
      <c r="K804" s="593"/>
      <c r="L804" s="593"/>
      <c r="M804" s="593"/>
      <c r="N804" s="593"/>
      <c r="O804" s="593"/>
      <c r="P804" s="593"/>
      <c r="Q804" s="593"/>
      <c r="R804" s="593"/>
      <c r="S804" s="593"/>
      <c r="T804" s="593"/>
      <c r="U804" s="593"/>
      <c r="V804" s="593"/>
      <c r="W804" s="593"/>
      <c r="X804" s="593"/>
      <c r="Y804" s="593"/>
      <c r="Z804" s="593"/>
      <c r="AA804" s="593"/>
      <c r="AB804" s="593"/>
      <c r="AC804" s="595"/>
      <c r="AE804" s="617"/>
      <c r="AG804" s="617"/>
      <c r="AI804" s="617"/>
      <c r="AK804" s="202"/>
    </row>
    <row r="805" spans="4:37" s="435" customFormat="1" ht="12.75" customHeight="1" outlineLevel="1">
      <c r="D805" s="592" t="str">
        <f t="shared" si="33"/>
        <v>[Capacity Charges Service Code Line 38]</v>
      </c>
      <c r="E805" s="89"/>
      <c r="F805" s="107" t="str">
        <f t="shared" si="34"/>
        <v>000 Train Miles</v>
      </c>
      <c r="G805" s="593"/>
      <c r="H805" s="593"/>
      <c r="I805" s="594"/>
      <c r="J805" s="593"/>
      <c r="K805" s="593"/>
      <c r="L805" s="593"/>
      <c r="M805" s="593"/>
      <c r="N805" s="593"/>
      <c r="O805" s="593"/>
      <c r="P805" s="593"/>
      <c r="Q805" s="593"/>
      <c r="R805" s="593"/>
      <c r="S805" s="593"/>
      <c r="T805" s="593"/>
      <c r="U805" s="593"/>
      <c r="V805" s="593"/>
      <c r="W805" s="593"/>
      <c r="X805" s="593"/>
      <c r="Y805" s="593"/>
      <c r="Z805" s="593"/>
      <c r="AA805" s="593"/>
      <c r="AB805" s="593"/>
      <c r="AC805" s="595"/>
      <c r="AE805" s="617"/>
      <c r="AG805" s="617"/>
      <c r="AI805" s="617"/>
      <c r="AK805" s="202"/>
    </row>
    <row r="806" spans="4:37" s="435" customFormat="1" ht="12.75" customHeight="1" outlineLevel="1">
      <c r="D806" s="592" t="str">
        <f t="shared" si="33"/>
        <v>[Capacity Charges Service Code Line 39]</v>
      </c>
      <c r="E806" s="89"/>
      <c r="F806" s="107" t="str">
        <f t="shared" si="34"/>
        <v>000 Train Miles</v>
      </c>
      <c r="G806" s="593"/>
      <c r="H806" s="593"/>
      <c r="I806" s="594"/>
      <c r="J806" s="593"/>
      <c r="K806" s="593"/>
      <c r="L806" s="593"/>
      <c r="M806" s="593"/>
      <c r="N806" s="593"/>
      <c r="O806" s="593"/>
      <c r="P806" s="593"/>
      <c r="Q806" s="593"/>
      <c r="R806" s="593"/>
      <c r="S806" s="593"/>
      <c r="T806" s="593"/>
      <c r="U806" s="593"/>
      <c r="V806" s="593"/>
      <c r="W806" s="593"/>
      <c r="X806" s="593"/>
      <c r="Y806" s="593"/>
      <c r="Z806" s="593"/>
      <c r="AA806" s="593"/>
      <c r="AB806" s="593"/>
      <c r="AC806" s="595"/>
      <c r="AE806" s="617"/>
      <c r="AG806" s="617"/>
      <c r="AI806" s="617"/>
      <c r="AK806" s="202"/>
    </row>
    <row r="807" spans="4:37" s="435" customFormat="1" ht="12.75" customHeight="1" outlineLevel="1">
      <c r="D807" s="592" t="str">
        <f t="shared" si="33"/>
        <v>[Capacity Charges Service Code Line 40]</v>
      </c>
      <c r="E807" s="89"/>
      <c r="F807" s="107" t="str">
        <f t="shared" si="34"/>
        <v>000 Train Miles</v>
      </c>
      <c r="G807" s="593"/>
      <c r="H807" s="593"/>
      <c r="I807" s="594"/>
      <c r="J807" s="593"/>
      <c r="K807" s="593"/>
      <c r="L807" s="593"/>
      <c r="M807" s="593"/>
      <c r="N807" s="593"/>
      <c r="O807" s="593"/>
      <c r="P807" s="593"/>
      <c r="Q807" s="593"/>
      <c r="R807" s="593"/>
      <c r="S807" s="593"/>
      <c r="T807" s="593"/>
      <c r="U807" s="593"/>
      <c r="V807" s="593"/>
      <c r="W807" s="593"/>
      <c r="X807" s="593"/>
      <c r="Y807" s="593"/>
      <c r="Z807" s="593"/>
      <c r="AA807" s="593"/>
      <c r="AB807" s="593"/>
      <c r="AC807" s="595"/>
      <c r="AE807" s="617"/>
      <c r="AG807" s="617"/>
      <c r="AI807" s="617"/>
      <c r="AK807" s="202"/>
    </row>
    <row r="808" spans="4:37" s="435" customFormat="1" ht="12.75" customHeight="1" outlineLevel="1">
      <c r="D808" s="592" t="str">
        <f t="shared" si="33"/>
        <v>[Capacity Charges Service Code Line 41]</v>
      </c>
      <c r="E808" s="89"/>
      <c r="F808" s="107" t="str">
        <f t="shared" si="34"/>
        <v>000 Train Miles</v>
      </c>
      <c r="G808" s="593"/>
      <c r="H808" s="593"/>
      <c r="I808" s="594"/>
      <c r="J808" s="593"/>
      <c r="K808" s="593"/>
      <c r="L808" s="593"/>
      <c r="M808" s="593"/>
      <c r="N808" s="593"/>
      <c r="O808" s="593"/>
      <c r="P808" s="593"/>
      <c r="Q808" s="593"/>
      <c r="R808" s="593"/>
      <c r="S808" s="593"/>
      <c r="T808" s="593"/>
      <c r="U808" s="593"/>
      <c r="V808" s="593"/>
      <c r="W808" s="593"/>
      <c r="X808" s="593"/>
      <c r="Y808" s="593"/>
      <c r="Z808" s="593"/>
      <c r="AA808" s="593"/>
      <c r="AB808" s="593"/>
      <c r="AC808" s="595"/>
      <c r="AE808" s="617"/>
      <c r="AG808" s="617"/>
      <c r="AI808" s="617"/>
      <c r="AK808" s="202"/>
    </row>
    <row r="809" spans="4:37" s="435" customFormat="1" ht="12.75" customHeight="1" outlineLevel="1">
      <c r="D809" s="592" t="str">
        <f t="shared" si="33"/>
        <v>[Capacity Charges Service Code Line 42]</v>
      </c>
      <c r="E809" s="89"/>
      <c r="F809" s="107" t="str">
        <f t="shared" si="34"/>
        <v>000 Train Miles</v>
      </c>
      <c r="G809" s="593"/>
      <c r="H809" s="593"/>
      <c r="I809" s="594"/>
      <c r="J809" s="593"/>
      <c r="K809" s="593"/>
      <c r="L809" s="593"/>
      <c r="M809" s="593"/>
      <c r="N809" s="593"/>
      <c r="O809" s="593"/>
      <c r="P809" s="593"/>
      <c r="Q809" s="593"/>
      <c r="R809" s="593"/>
      <c r="S809" s="593"/>
      <c r="T809" s="593"/>
      <c r="U809" s="593"/>
      <c r="V809" s="593"/>
      <c r="W809" s="593"/>
      <c r="X809" s="593"/>
      <c r="Y809" s="593"/>
      <c r="Z809" s="593"/>
      <c r="AA809" s="593"/>
      <c r="AB809" s="593"/>
      <c r="AC809" s="595"/>
      <c r="AE809" s="617"/>
      <c r="AG809" s="617"/>
      <c r="AI809" s="617"/>
      <c r="AK809" s="202"/>
    </row>
    <row r="810" spans="4:37" s="435" customFormat="1" ht="12.75" customHeight="1" outlineLevel="1">
      <c r="D810" s="592" t="str">
        <f t="shared" si="33"/>
        <v>[Capacity Charges Service Code Line 43]</v>
      </c>
      <c r="E810" s="89"/>
      <c r="F810" s="107" t="str">
        <f t="shared" si="34"/>
        <v>000 Train Miles</v>
      </c>
      <c r="G810" s="593"/>
      <c r="H810" s="593"/>
      <c r="I810" s="594"/>
      <c r="J810" s="593"/>
      <c r="K810" s="593"/>
      <c r="L810" s="593"/>
      <c r="M810" s="593"/>
      <c r="N810" s="593"/>
      <c r="O810" s="593"/>
      <c r="P810" s="593"/>
      <c r="Q810" s="593"/>
      <c r="R810" s="593"/>
      <c r="S810" s="593"/>
      <c r="T810" s="593"/>
      <c r="U810" s="593"/>
      <c r="V810" s="593"/>
      <c r="W810" s="593"/>
      <c r="X810" s="593"/>
      <c r="Y810" s="593"/>
      <c r="Z810" s="593"/>
      <c r="AA810" s="593"/>
      <c r="AB810" s="593"/>
      <c r="AC810" s="595"/>
      <c r="AE810" s="617"/>
      <c r="AG810" s="617"/>
      <c r="AI810" s="617"/>
      <c r="AK810" s="202"/>
    </row>
    <row r="811" spans="4:37" s="435" customFormat="1" ht="12.75" customHeight="1" outlineLevel="1">
      <c r="D811" s="592" t="str">
        <f t="shared" si="33"/>
        <v>[Capacity Charges Service Code Line 44]</v>
      </c>
      <c r="E811" s="89"/>
      <c r="F811" s="107" t="str">
        <f t="shared" si="34"/>
        <v>000 Train Miles</v>
      </c>
      <c r="G811" s="593"/>
      <c r="H811" s="593"/>
      <c r="I811" s="594"/>
      <c r="J811" s="593"/>
      <c r="K811" s="593"/>
      <c r="L811" s="593"/>
      <c r="M811" s="593"/>
      <c r="N811" s="593"/>
      <c r="O811" s="593"/>
      <c r="P811" s="593"/>
      <c r="Q811" s="593"/>
      <c r="R811" s="593"/>
      <c r="S811" s="593"/>
      <c r="T811" s="593"/>
      <c r="U811" s="593"/>
      <c r="V811" s="593"/>
      <c r="W811" s="593"/>
      <c r="X811" s="593"/>
      <c r="Y811" s="593"/>
      <c r="Z811" s="593"/>
      <c r="AA811" s="593"/>
      <c r="AB811" s="593"/>
      <c r="AC811" s="595"/>
      <c r="AE811" s="617"/>
      <c r="AG811" s="617"/>
      <c r="AI811" s="617"/>
      <c r="AK811" s="202"/>
    </row>
    <row r="812" spans="4:37" s="435" customFormat="1" ht="12.75" customHeight="1" outlineLevel="1">
      <c r="D812" s="592" t="str">
        <f t="shared" si="33"/>
        <v>[Capacity Charges Service Code Line 45]</v>
      </c>
      <c r="E812" s="89"/>
      <c r="F812" s="107" t="str">
        <f t="shared" si="34"/>
        <v>000 Train Miles</v>
      </c>
      <c r="G812" s="593"/>
      <c r="H812" s="593"/>
      <c r="I812" s="594"/>
      <c r="J812" s="593"/>
      <c r="K812" s="593"/>
      <c r="L812" s="593"/>
      <c r="M812" s="593"/>
      <c r="N812" s="593"/>
      <c r="O812" s="593"/>
      <c r="P812" s="593"/>
      <c r="Q812" s="593"/>
      <c r="R812" s="593"/>
      <c r="S812" s="593"/>
      <c r="T812" s="593"/>
      <c r="U812" s="593"/>
      <c r="V812" s="593"/>
      <c r="W812" s="593"/>
      <c r="X812" s="593"/>
      <c r="Y812" s="593"/>
      <c r="Z812" s="593"/>
      <c r="AA812" s="593"/>
      <c r="AB812" s="593"/>
      <c r="AC812" s="595"/>
      <c r="AE812" s="617"/>
      <c r="AG812" s="617"/>
      <c r="AI812" s="617"/>
      <c r="AK812" s="202"/>
    </row>
    <row r="813" spans="4:37" s="435" customFormat="1" ht="12.75" customHeight="1" outlineLevel="1">
      <c r="D813" s="592" t="str">
        <f t="shared" si="33"/>
        <v>[Capacity Charges Service Code Line 46]</v>
      </c>
      <c r="E813" s="89"/>
      <c r="F813" s="107" t="str">
        <f t="shared" si="34"/>
        <v>000 Train Miles</v>
      </c>
      <c r="G813" s="593"/>
      <c r="H813" s="593"/>
      <c r="I813" s="594"/>
      <c r="J813" s="593"/>
      <c r="K813" s="593"/>
      <c r="L813" s="593"/>
      <c r="M813" s="593"/>
      <c r="N813" s="593"/>
      <c r="O813" s="593"/>
      <c r="P813" s="593"/>
      <c r="Q813" s="593"/>
      <c r="R813" s="593"/>
      <c r="S813" s="593"/>
      <c r="T813" s="593"/>
      <c r="U813" s="593"/>
      <c r="V813" s="593"/>
      <c r="W813" s="593"/>
      <c r="X813" s="593"/>
      <c r="Y813" s="593"/>
      <c r="Z813" s="593"/>
      <c r="AA813" s="593"/>
      <c r="AB813" s="593"/>
      <c r="AC813" s="595"/>
      <c r="AE813" s="617"/>
      <c r="AG813" s="617"/>
      <c r="AI813" s="617"/>
      <c r="AK813" s="202"/>
    </row>
    <row r="814" spans="4:37" s="435" customFormat="1" ht="12.75" customHeight="1" outlineLevel="1">
      <c r="D814" s="592" t="str">
        <f t="shared" si="33"/>
        <v>[Capacity Charges Service Code Line 47]</v>
      </c>
      <c r="E814" s="89"/>
      <c r="F814" s="107" t="str">
        <f t="shared" si="34"/>
        <v>000 Train Miles</v>
      </c>
      <c r="G814" s="593"/>
      <c r="H814" s="593"/>
      <c r="I814" s="594"/>
      <c r="J814" s="593"/>
      <c r="K814" s="593"/>
      <c r="L814" s="593"/>
      <c r="M814" s="593"/>
      <c r="N814" s="593"/>
      <c r="O814" s="593"/>
      <c r="P814" s="593"/>
      <c r="Q814" s="593"/>
      <c r="R814" s="593"/>
      <c r="S814" s="593"/>
      <c r="T814" s="593"/>
      <c r="U814" s="593"/>
      <c r="V814" s="593"/>
      <c r="W814" s="593"/>
      <c r="X814" s="593"/>
      <c r="Y814" s="593"/>
      <c r="Z814" s="593"/>
      <c r="AA814" s="593"/>
      <c r="AB814" s="593"/>
      <c r="AC814" s="595"/>
      <c r="AE814" s="617"/>
      <c r="AG814" s="617"/>
      <c r="AI814" s="617"/>
      <c r="AK814" s="202"/>
    </row>
    <row r="815" spans="4:37" s="435" customFormat="1" ht="12.75" customHeight="1" outlineLevel="1">
      <c r="D815" s="592" t="str">
        <f t="shared" si="33"/>
        <v>[Capacity Charges Service Code Line 48]</v>
      </c>
      <c r="E815" s="89"/>
      <c r="F815" s="107" t="str">
        <f t="shared" si="34"/>
        <v>000 Train Miles</v>
      </c>
      <c r="G815" s="593"/>
      <c r="H815" s="593"/>
      <c r="I815" s="594"/>
      <c r="J815" s="593"/>
      <c r="K815" s="593"/>
      <c r="L815" s="593"/>
      <c r="M815" s="593"/>
      <c r="N815" s="593"/>
      <c r="O815" s="593"/>
      <c r="P815" s="593"/>
      <c r="Q815" s="593"/>
      <c r="R815" s="593"/>
      <c r="S815" s="593"/>
      <c r="T815" s="593"/>
      <c r="U815" s="593"/>
      <c r="V815" s="593"/>
      <c r="W815" s="593"/>
      <c r="X815" s="593"/>
      <c r="Y815" s="593"/>
      <c r="Z815" s="593"/>
      <c r="AA815" s="593"/>
      <c r="AB815" s="593"/>
      <c r="AC815" s="595"/>
      <c r="AE815" s="617"/>
      <c r="AG815" s="617"/>
      <c r="AI815" s="617"/>
      <c r="AK815" s="202"/>
    </row>
    <row r="816" spans="4:37" s="435" customFormat="1" ht="12.75" customHeight="1" outlineLevel="1">
      <c r="D816" s="592" t="str">
        <f t="shared" si="33"/>
        <v>[Capacity Charges Service Code Line 49]</v>
      </c>
      <c r="E816" s="89"/>
      <c r="F816" s="107" t="str">
        <f t="shared" si="34"/>
        <v>000 Train Miles</v>
      </c>
      <c r="G816" s="593"/>
      <c r="H816" s="593"/>
      <c r="I816" s="594"/>
      <c r="J816" s="593"/>
      <c r="K816" s="593"/>
      <c r="L816" s="593"/>
      <c r="M816" s="593"/>
      <c r="N816" s="593"/>
      <c r="O816" s="593"/>
      <c r="P816" s="593"/>
      <c r="Q816" s="593"/>
      <c r="R816" s="593"/>
      <c r="S816" s="593"/>
      <c r="T816" s="593"/>
      <c r="U816" s="593"/>
      <c r="V816" s="593"/>
      <c r="W816" s="593"/>
      <c r="X816" s="593"/>
      <c r="Y816" s="593"/>
      <c r="Z816" s="593"/>
      <c r="AA816" s="593"/>
      <c r="AB816" s="593"/>
      <c r="AC816" s="595"/>
      <c r="AE816" s="617"/>
      <c r="AG816" s="617"/>
      <c r="AI816" s="617"/>
      <c r="AK816" s="202"/>
    </row>
    <row r="817" spans="1:37" s="435" customFormat="1" ht="12.75" customHeight="1" outlineLevel="1">
      <c r="D817" s="596" t="str">
        <f t="shared" si="33"/>
        <v>[Capacity Charges Service Code Line 50]</v>
      </c>
      <c r="E817" s="570"/>
      <c r="F817" s="571" t="str">
        <f t="shared" si="34"/>
        <v>000 Train Miles</v>
      </c>
      <c r="G817" s="597"/>
      <c r="H817" s="597"/>
      <c r="I817" s="597"/>
      <c r="J817" s="597"/>
      <c r="K817" s="597"/>
      <c r="L817" s="598"/>
      <c r="M817" s="597"/>
      <c r="N817" s="597"/>
      <c r="O817" s="597"/>
      <c r="P817" s="597"/>
      <c r="Q817" s="597"/>
      <c r="R817" s="597"/>
      <c r="S817" s="597"/>
      <c r="T817" s="597"/>
      <c r="U817" s="597"/>
      <c r="V817" s="597"/>
      <c r="W817" s="597"/>
      <c r="X817" s="597"/>
      <c r="Y817" s="597"/>
      <c r="Z817" s="597"/>
      <c r="AA817" s="597"/>
      <c r="AB817" s="597"/>
      <c r="AC817" s="599"/>
      <c r="AE817" s="618"/>
      <c r="AG817" s="618"/>
      <c r="AI817" s="618"/>
      <c r="AK817" s="433"/>
    </row>
    <row r="818" spans="1:37" s="435" customFormat="1" ht="12.75" customHeight="1" outlineLevel="1">
      <c r="G818" s="587"/>
      <c r="H818" s="587"/>
      <c r="I818" s="587"/>
      <c r="J818" s="587"/>
      <c r="K818" s="587"/>
      <c r="L818" s="587"/>
      <c r="M818" s="587"/>
      <c r="N818" s="587"/>
      <c r="O818" s="587"/>
      <c r="P818" s="587"/>
      <c r="Q818" s="587"/>
      <c r="R818" s="587"/>
      <c r="S818" s="587"/>
      <c r="T818" s="587"/>
      <c r="U818" s="587"/>
      <c r="V818" s="587"/>
      <c r="W818" s="587"/>
      <c r="X818" s="587"/>
      <c r="Y818" s="587"/>
      <c r="Z818" s="587"/>
      <c r="AA818" s="587"/>
      <c r="AB818" s="587"/>
      <c r="AC818" s="587"/>
      <c r="AD818"/>
    </row>
    <row r="819" spans="1:37" s="435" customFormat="1" outlineLevel="1">
      <c r="D819" s="574" t="str">
        <f>'Line Items'!D1528</f>
        <v>Train Mileage Check</v>
      </c>
      <c r="E819" s="575"/>
      <c r="F819" s="600"/>
      <c r="G819" s="601">
        <f>IF(ROUND(SUM(G$716:G$765,G$768:G$817)-'RS Charges'!G1052,3)=0,0, "Error")</f>
        <v>0</v>
      </c>
      <c r="H819" s="601">
        <f>IF(ROUND(SUM(H$716:H$765,H$768:H$817)-'RS Charges'!H1052,3)=0,0, "Error")</f>
        <v>0</v>
      </c>
      <c r="I819" s="601">
        <f>IF(ROUND(SUM(I$716:I$765,I$768:I$817)-'RS Charges'!I1052,3)=0,0, "Error")</f>
        <v>0</v>
      </c>
      <c r="J819" s="601">
        <f>IF(ROUND(SUM(J$716:J$765,J$768:J$817)-'RS Charges'!J1052,3)=0,0, "Error")</f>
        <v>0</v>
      </c>
      <c r="K819" s="601">
        <f>IF(ROUND(SUM(K$716:K$765,K$768:K$817)-'RS Charges'!K1052,3)=0,0, "Error")</f>
        <v>0</v>
      </c>
      <c r="L819" s="601">
        <f>IF(ROUND(SUM(L$716:L$765,L$768:L$817)-'RS Charges'!L1052,3)=0,0, "Error")</f>
        <v>0</v>
      </c>
      <c r="M819" s="601">
        <f>IF(ROUND(SUM(M$716:M$765,M$768:M$817)-'RS Charges'!M1052,3)=0,0, "Error")</f>
        <v>0</v>
      </c>
      <c r="N819" s="601">
        <f>IF(ROUND(SUM(N$716:N$765,N$768:N$817)-'RS Charges'!N1052,3)=0,0, "Error")</f>
        <v>0</v>
      </c>
      <c r="O819" s="601">
        <f>IF(ROUND(SUM(O$716:O$765,O$768:O$817)-'RS Charges'!O1052,3)=0,0, "Error")</f>
        <v>0</v>
      </c>
      <c r="P819" s="601">
        <f>IF(ROUND(SUM(P$716:P$765,P$768:P$817)-'RS Charges'!P1052,3)=0,0, "Error")</f>
        <v>0</v>
      </c>
      <c r="Q819" s="601">
        <f>IF(ROUND(SUM(Q$716:Q$765,Q$768:Q$817)-'RS Charges'!Q1052,3)=0,0, "Error")</f>
        <v>0</v>
      </c>
      <c r="R819" s="601">
        <f>IF(ROUND(SUM(R$716:R$765,R$768:R$817)-'RS Charges'!R1052,3)=0,0, "Error")</f>
        <v>0</v>
      </c>
      <c r="S819" s="601">
        <f>IF(ROUND(SUM(S$716:S$765,S$768:S$817)-'RS Charges'!S1052,3)=0,0, "Error")</f>
        <v>0</v>
      </c>
      <c r="T819" s="601">
        <f>IF(ROUND(SUM(T$716:T$765,T$768:T$817)-'RS Charges'!T1052,3)=0,0, "Error")</f>
        <v>0</v>
      </c>
      <c r="U819" s="601">
        <f>IF(ROUND(SUM(U$716:U$765,U$768:U$817)-'RS Charges'!U1052,3)=0,0, "Error")</f>
        <v>0</v>
      </c>
      <c r="V819" s="601">
        <f>IF(ROUND(SUM(V$716:V$765,V$768:V$817)-'RS Charges'!V1052,3)=0,0, "Error")</f>
        <v>0</v>
      </c>
      <c r="W819" s="601">
        <f>IF(ROUND(SUM(W$716:W$765,W$768:W$817)-'RS Charges'!W1052,3)=0,0, "Error")</f>
        <v>0</v>
      </c>
      <c r="X819" s="601">
        <f>IF(ROUND(SUM(X$716:X$765,X$768:X$817)-'RS Charges'!X1052,3)=0,0, "Error")</f>
        <v>0</v>
      </c>
      <c r="Y819" s="601">
        <f>IF(ROUND(SUM(Y$716:Y$765,Y$768:Y$817)-'RS Charges'!Y1052,3)=0,0, "Error")</f>
        <v>0</v>
      </c>
      <c r="Z819" s="601">
        <f>IF(ROUND(SUM(Z$716:Z$765,Z$768:Z$817)-'RS Charges'!Z1052,3)=0,0, "Error")</f>
        <v>0</v>
      </c>
      <c r="AA819" s="601">
        <f>IF(ROUND(SUM(AA$716:AA$765,AA$768:AA$817)-'RS Charges'!AA1052,3)=0,0, "Error")</f>
        <v>0</v>
      </c>
      <c r="AB819" s="601">
        <f>IF(ROUND(SUM(AB$716:AB$765,AB$768:AB$817)-'RS Charges'!AB1052,3)=0,0, "Error")</f>
        <v>0</v>
      </c>
      <c r="AC819" s="602">
        <f>IF(ROUND(SUM(AC$716:AC$765,AC$768:AC$817)-'RS Charges'!AC1052,3)=0,0, "Error")</f>
        <v>0</v>
      </c>
      <c r="AD819"/>
      <c r="AE819" s="619">
        <f>IF(ROUND(SUM(AE$716:AE$765,AE$768:AE$817)-'RS Charges'!AE1052,3)=0,0, "Error")</f>
        <v>0</v>
      </c>
      <c r="AG819" s="619">
        <f>IF(ROUND(SUM(AG$716:AG$765,AG$768:AG$817)-'RS Charges'!AG1052,3)=0,0, "Error")</f>
        <v>0</v>
      </c>
      <c r="AI819" s="619">
        <f>IF(ROUND(SUM(AI$716:AI$765,AI$768:AI$817)-'RS Charges'!AI1052,3)=0,0, "Error")</f>
        <v>0</v>
      </c>
      <c r="AK819" s="603" t="s">
        <v>1086</v>
      </c>
    </row>
    <row r="820" spans="1:37" customFormat="1" outlineLevel="1">
      <c r="D820" s="614"/>
      <c r="G820" s="615"/>
    </row>
    <row r="821" spans="1:37" s="435" customFormat="1" ht="12.75" customHeight="1" outlineLevel="1">
      <c r="A821"/>
      <c r="C821" s="228" t="s">
        <v>1087</v>
      </c>
      <c r="G821" s="587"/>
      <c r="H821" s="587"/>
      <c r="I821" s="587"/>
      <c r="J821" s="587"/>
      <c r="K821" s="587"/>
      <c r="L821" s="587"/>
      <c r="M821" s="587"/>
      <c r="N821" s="587"/>
      <c r="O821" s="587"/>
      <c r="P821" s="587"/>
      <c r="Q821" s="587"/>
      <c r="R821" s="587"/>
      <c r="S821" s="587"/>
      <c r="T821" s="587"/>
      <c r="U821" s="587"/>
      <c r="V821" s="587"/>
      <c r="W821" s="587"/>
      <c r="X821" s="587"/>
      <c r="Y821" s="587"/>
      <c r="Z821" s="587"/>
      <c r="AA821" s="587"/>
      <c r="AB821" s="587"/>
      <c r="AD821"/>
      <c r="AE821"/>
      <c r="AF821"/>
    </row>
    <row r="822" spans="1:37" s="435" customFormat="1" ht="12.75" customHeight="1" outlineLevel="1">
      <c r="A822"/>
      <c r="D822" s="588" t="str">
        <f>D768</f>
        <v>EJ01 - 12251310</v>
      </c>
      <c r="E822" s="420"/>
      <c r="F822" s="604" t="s">
        <v>102</v>
      </c>
      <c r="G822" s="605">
        <f>G612*G716</f>
        <v>0</v>
      </c>
      <c r="H822" s="605">
        <f t="shared" ref="H822:AC822" si="35">H612*H716</f>
        <v>0</v>
      </c>
      <c r="I822" s="605">
        <f t="shared" si="35"/>
        <v>0</v>
      </c>
      <c r="J822" s="605">
        <f t="shared" si="35"/>
        <v>0</v>
      </c>
      <c r="K822" s="605">
        <f t="shared" si="35"/>
        <v>0</v>
      </c>
      <c r="L822" s="605">
        <f t="shared" si="35"/>
        <v>0</v>
      </c>
      <c r="M822" s="605">
        <f t="shared" si="35"/>
        <v>0</v>
      </c>
      <c r="N822" s="605">
        <f t="shared" si="35"/>
        <v>0</v>
      </c>
      <c r="O822" s="605">
        <f t="shared" si="35"/>
        <v>0</v>
      </c>
      <c r="P822" s="605">
        <f t="shared" si="35"/>
        <v>0</v>
      </c>
      <c r="Q822" s="605">
        <f t="shared" si="35"/>
        <v>0</v>
      </c>
      <c r="R822" s="605">
        <f t="shared" si="35"/>
        <v>0</v>
      </c>
      <c r="S822" s="605">
        <f t="shared" si="35"/>
        <v>0</v>
      </c>
      <c r="T822" s="605">
        <f t="shared" si="35"/>
        <v>0</v>
      </c>
      <c r="U822" s="605">
        <f t="shared" si="35"/>
        <v>0</v>
      </c>
      <c r="V822" s="605">
        <f t="shared" si="35"/>
        <v>0</v>
      </c>
      <c r="W822" s="605">
        <f t="shared" si="35"/>
        <v>0</v>
      </c>
      <c r="X822" s="605">
        <f t="shared" si="35"/>
        <v>0</v>
      </c>
      <c r="Y822" s="605">
        <f t="shared" si="35"/>
        <v>0</v>
      </c>
      <c r="Z822" s="605">
        <f t="shared" si="35"/>
        <v>0</v>
      </c>
      <c r="AA822" s="605">
        <f t="shared" si="35"/>
        <v>0</v>
      </c>
      <c r="AB822" s="605">
        <f t="shared" si="35"/>
        <v>0</v>
      </c>
      <c r="AC822" s="606">
        <f t="shared" si="35"/>
        <v>0</v>
      </c>
      <c r="AD822"/>
      <c r="AE822" s="620">
        <f t="shared" ref="AE822:AG822" si="36">AE612*AE716</f>
        <v>0</v>
      </c>
      <c r="AF822"/>
      <c r="AG822" s="620">
        <f t="shared" si="36"/>
        <v>0</v>
      </c>
      <c r="AI822" s="620">
        <f t="shared" ref="AI822" si="37">AI612*AI716</f>
        <v>0</v>
      </c>
      <c r="AK822" s="201"/>
    </row>
    <row r="823" spans="1:37" s="435" customFormat="1" ht="12.75" customHeight="1" outlineLevel="1">
      <c r="A823"/>
      <c r="D823" s="592" t="str">
        <f t="shared" ref="D823:D871" si="38">D769</f>
        <v>EJ01 - 12254320</v>
      </c>
      <c r="E823" s="89"/>
      <c r="F823" s="107" t="str">
        <f>F822</f>
        <v>£000</v>
      </c>
      <c r="G823" s="587">
        <f t="shared" ref="G823:AC823" si="39">G613*G717</f>
        <v>0</v>
      </c>
      <c r="H823" s="587">
        <f t="shared" si="39"/>
        <v>0</v>
      </c>
      <c r="I823" s="587">
        <f t="shared" si="39"/>
        <v>0</v>
      </c>
      <c r="J823" s="587">
        <f t="shared" si="39"/>
        <v>0</v>
      </c>
      <c r="K823" s="587">
        <f t="shared" si="39"/>
        <v>0</v>
      </c>
      <c r="L823" s="587">
        <f t="shared" si="39"/>
        <v>0</v>
      </c>
      <c r="M823" s="587">
        <f t="shared" si="39"/>
        <v>0</v>
      </c>
      <c r="N823" s="587">
        <f t="shared" si="39"/>
        <v>0</v>
      </c>
      <c r="O823" s="587">
        <f t="shared" si="39"/>
        <v>0</v>
      </c>
      <c r="P823" s="587">
        <f t="shared" si="39"/>
        <v>0</v>
      </c>
      <c r="Q823" s="587">
        <f t="shared" si="39"/>
        <v>0</v>
      </c>
      <c r="R823" s="587">
        <f t="shared" si="39"/>
        <v>0</v>
      </c>
      <c r="S823" s="587">
        <f t="shared" si="39"/>
        <v>0</v>
      </c>
      <c r="T823" s="587">
        <f t="shared" si="39"/>
        <v>0</v>
      </c>
      <c r="U823" s="587">
        <f t="shared" si="39"/>
        <v>0</v>
      </c>
      <c r="V823" s="587">
        <f t="shared" si="39"/>
        <v>0</v>
      </c>
      <c r="W823" s="587">
        <f t="shared" si="39"/>
        <v>0</v>
      </c>
      <c r="X823" s="587">
        <f t="shared" si="39"/>
        <v>0</v>
      </c>
      <c r="Y823" s="587">
        <f t="shared" si="39"/>
        <v>0</v>
      </c>
      <c r="Z823" s="587">
        <f t="shared" si="39"/>
        <v>0</v>
      </c>
      <c r="AA823" s="587">
        <f t="shared" si="39"/>
        <v>0</v>
      </c>
      <c r="AB823" s="587">
        <f t="shared" si="39"/>
        <v>0</v>
      </c>
      <c r="AC823" s="607">
        <f t="shared" si="39"/>
        <v>0</v>
      </c>
      <c r="AD823"/>
      <c r="AE823" s="621">
        <f t="shared" ref="AE823:AG823" si="40">AE613*AE717</f>
        <v>0</v>
      </c>
      <c r="AF823"/>
      <c r="AG823" s="621">
        <f t="shared" si="40"/>
        <v>0</v>
      </c>
      <c r="AI823" s="621">
        <f t="shared" ref="AI823" si="41">AI613*AI717</f>
        <v>0</v>
      </c>
      <c r="AK823" s="202"/>
    </row>
    <row r="824" spans="1:37" s="435" customFormat="1" ht="12.75" customHeight="1" outlineLevel="1">
      <c r="A824"/>
      <c r="D824" s="592" t="str">
        <f t="shared" si="38"/>
        <v>EJ01 - 12257320</v>
      </c>
      <c r="E824" s="89"/>
      <c r="F824" s="107" t="str">
        <f t="shared" ref="F824:F871" si="42">F823</f>
        <v>£000</v>
      </c>
      <c r="G824" s="587">
        <f t="shared" ref="G824:AC824" si="43">G614*G718</f>
        <v>0</v>
      </c>
      <c r="H824" s="587">
        <f t="shared" si="43"/>
        <v>0</v>
      </c>
      <c r="I824" s="587">
        <f t="shared" si="43"/>
        <v>0</v>
      </c>
      <c r="J824" s="587">
        <f t="shared" si="43"/>
        <v>0</v>
      </c>
      <c r="K824" s="587">
        <f t="shared" si="43"/>
        <v>0</v>
      </c>
      <c r="L824" s="587">
        <f t="shared" si="43"/>
        <v>0</v>
      </c>
      <c r="M824" s="587">
        <f t="shared" si="43"/>
        <v>0</v>
      </c>
      <c r="N824" s="587">
        <f t="shared" si="43"/>
        <v>0</v>
      </c>
      <c r="O824" s="587">
        <f t="shared" si="43"/>
        <v>0</v>
      </c>
      <c r="P824" s="587">
        <f t="shared" si="43"/>
        <v>0</v>
      </c>
      <c r="Q824" s="587">
        <f t="shared" si="43"/>
        <v>0</v>
      </c>
      <c r="R824" s="587">
        <f t="shared" si="43"/>
        <v>0</v>
      </c>
      <c r="S824" s="587">
        <f t="shared" si="43"/>
        <v>0</v>
      </c>
      <c r="T824" s="587">
        <f t="shared" si="43"/>
        <v>0</v>
      </c>
      <c r="U824" s="587">
        <f t="shared" si="43"/>
        <v>0</v>
      </c>
      <c r="V824" s="587">
        <f t="shared" si="43"/>
        <v>0</v>
      </c>
      <c r="W824" s="587">
        <f t="shared" si="43"/>
        <v>0</v>
      </c>
      <c r="X824" s="587">
        <f t="shared" si="43"/>
        <v>0</v>
      </c>
      <c r="Y824" s="587">
        <f t="shared" si="43"/>
        <v>0</v>
      </c>
      <c r="Z824" s="587">
        <f t="shared" si="43"/>
        <v>0</v>
      </c>
      <c r="AA824" s="587">
        <f t="shared" si="43"/>
        <v>0</v>
      </c>
      <c r="AB824" s="587">
        <f t="shared" si="43"/>
        <v>0</v>
      </c>
      <c r="AC824" s="607">
        <f t="shared" si="43"/>
        <v>0</v>
      </c>
      <c r="AD824"/>
      <c r="AE824" s="621">
        <f t="shared" ref="AE824:AG824" si="44">AE614*AE718</f>
        <v>0</v>
      </c>
      <c r="AF824"/>
      <c r="AG824" s="621">
        <f t="shared" si="44"/>
        <v>0</v>
      </c>
      <c r="AI824" s="621">
        <f t="shared" ref="AI824" si="45">AI614*AI718</f>
        <v>0</v>
      </c>
      <c r="AK824" s="202"/>
    </row>
    <row r="825" spans="1:37" s="435" customFormat="1" ht="12.75" customHeight="1" outlineLevel="1">
      <c r="A825"/>
      <c r="D825" s="592" t="str">
        <f t="shared" si="38"/>
        <v>EJ01 - 12332320</v>
      </c>
      <c r="E825" s="89"/>
      <c r="F825" s="107" t="str">
        <f t="shared" si="42"/>
        <v>£000</v>
      </c>
      <c r="G825" s="587">
        <f t="shared" ref="G825:AC825" si="46">G615*G719</f>
        <v>0</v>
      </c>
      <c r="H825" s="587">
        <f t="shared" si="46"/>
        <v>0</v>
      </c>
      <c r="I825" s="587">
        <f t="shared" si="46"/>
        <v>0</v>
      </c>
      <c r="J825" s="587">
        <f t="shared" si="46"/>
        <v>0</v>
      </c>
      <c r="K825" s="587">
        <f t="shared" si="46"/>
        <v>0</v>
      </c>
      <c r="L825" s="587">
        <f t="shared" si="46"/>
        <v>0</v>
      </c>
      <c r="M825" s="587">
        <f t="shared" si="46"/>
        <v>0</v>
      </c>
      <c r="N825" s="587">
        <f t="shared" si="46"/>
        <v>0</v>
      </c>
      <c r="O825" s="587">
        <f t="shared" si="46"/>
        <v>0</v>
      </c>
      <c r="P825" s="587">
        <f t="shared" si="46"/>
        <v>0</v>
      </c>
      <c r="Q825" s="587">
        <f t="shared" si="46"/>
        <v>0</v>
      </c>
      <c r="R825" s="587">
        <f t="shared" si="46"/>
        <v>0</v>
      </c>
      <c r="S825" s="587">
        <f t="shared" si="46"/>
        <v>0</v>
      </c>
      <c r="T825" s="587">
        <f t="shared" si="46"/>
        <v>0</v>
      </c>
      <c r="U825" s="587">
        <f t="shared" si="46"/>
        <v>0</v>
      </c>
      <c r="V825" s="587">
        <f t="shared" si="46"/>
        <v>0</v>
      </c>
      <c r="W825" s="587">
        <f t="shared" si="46"/>
        <v>0</v>
      </c>
      <c r="X825" s="587">
        <f t="shared" si="46"/>
        <v>0</v>
      </c>
      <c r="Y825" s="587">
        <f t="shared" si="46"/>
        <v>0</v>
      </c>
      <c r="Z825" s="587">
        <f t="shared" si="46"/>
        <v>0</v>
      </c>
      <c r="AA825" s="587">
        <f t="shared" si="46"/>
        <v>0</v>
      </c>
      <c r="AB825" s="587">
        <f t="shared" si="46"/>
        <v>0</v>
      </c>
      <c r="AC825" s="607">
        <f t="shared" si="46"/>
        <v>0</v>
      </c>
      <c r="AD825"/>
      <c r="AE825" s="621">
        <f t="shared" ref="AE825:AG825" si="47">AE615*AE719</f>
        <v>0</v>
      </c>
      <c r="AF825"/>
      <c r="AG825" s="621">
        <f t="shared" si="47"/>
        <v>0</v>
      </c>
      <c r="AI825" s="621">
        <f t="shared" ref="AI825" si="48">AI615*AI719</f>
        <v>0</v>
      </c>
      <c r="AK825" s="202"/>
    </row>
    <row r="826" spans="1:37" s="435" customFormat="1" ht="12.75" customHeight="1" outlineLevel="1">
      <c r="A826"/>
      <c r="D826" s="592" t="str">
        <f t="shared" si="38"/>
        <v>EJ01 - 22254000</v>
      </c>
      <c r="E826" s="89"/>
      <c r="F826" s="107" t="str">
        <f t="shared" si="42"/>
        <v>£000</v>
      </c>
      <c r="G826" s="587">
        <f t="shared" ref="G826:AC826" si="49">G616*G720</f>
        <v>0</v>
      </c>
      <c r="H826" s="587">
        <f t="shared" si="49"/>
        <v>0</v>
      </c>
      <c r="I826" s="587">
        <f t="shared" si="49"/>
        <v>0</v>
      </c>
      <c r="J826" s="587">
        <f t="shared" si="49"/>
        <v>0</v>
      </c>
      <c r="K826" s="587">
        <f t="shared" si="49"/>
        <v>0</v>
      </c>
      <c r="L826" s="587">
        <f t="shared" si="49"/>
        <v>0</v>
      </c>
      <c r="M826" s="587">
        <f t="shared" si="49"/>
        <v>0</v>
      </c>
      <c r="N826" s="587">
        <f t="shared" si="49"/>
        <v>0</v>
      </c>
      <c r="O826" s="587">
        <f t="shared" si="49"/>
        <v>0</v>
      </c>
      <c r="P826" s="587">
        <f t="shared" si="49"/>
        <v>0</v>
      </c>
      <c r="Q826" s="587">
        <f t="shared" si="49"/>
        <v>0</v>
      </c>
      <c r="R826" s="587">
        <f t="shared" si="49"/>
        <v>0</v>
      </c>
      <c r="S826" s="587">
        <f t="shared" si="49"/>
        <v>0</v>
      </c>
      <c r="T826" s="587">
        <f t="shared" si="49"/>
        <v>0</v>
      </c>
      <c r="U826" s="587">
        <f t="shared" si="49"/>
        <v>0</v>
      </c>
      <c r="V826" s="587">
        <f t="shared" si="49"/>
        <v>0</v>
      </c>
      <c r="W826" s="587">
        <f t="shared" si="49"/>
        <v>0</v>
      </c>
      <c r="X826" s="587">
        <f t="shared" si="49"/>
        <v>0</v>
      </c>
      <c r="Y826" s="587">
        <f t="shared" si="49"/>
        <v>0</v>
      </c>
      <c r="Z826" s="587">
        <f t="shared" si="49"/>
        <v>0</v>
      </c>
      <c r="AA826" s="587">
        <f t="shared" si="49"/>
        <v>0</v>
      </c>
      <c r="AB826" s="587">
        <f t="shared" si="49"/>
        <v>0</v>
      </c>
      <c r="AC826" s="607">
        <f t="shared" si="49"/>
        <v>0</v>
      </c>
      <c r="AD826"/>
      <c r="AE826" s="621">
        <f t="shared" ref="AE826:AG826" si="50">AE616*AE720</f>
        <v>0</v>
      </c>
      <c r="AF826"/>
      <c r="AG826" s="621">
        <f t="shared" si="50"/>
        <v>0</v>
      </c>
      <c r="AI826" s="621">
        <f t="shared" ref="AI826" si="51">AI616*AI720</f>
        <v>0</v>
      </c>
      <c r="AK826" s="202"/>
    </row>
    <row r="827" spans="1:37" s="435" customFormat="1" ht="12.75" customHeight="1" outlineLevel="1">
      <c r="A827"/>
      <c r="D827" s="592" t="str">
        <f t="shared" si="38"/>
        <v>EJ01 - 22257000</v>
      </c>
      <c r="E827" s="89"/>
      <c r="F827" s="107" t="str">
        <f t="shared" si="42"/>
        <v>£000</v>
      </c>
      <c r="G827" s="587">
        <f t="shared" ref="G827:AC827" si="52">G617*G721</f>
        <v>0</v>
      </c>
      <c r="H827" s="587">
        <f t="shared" si="52"/>
        <v>0</v>
      </c>
      <c r="I827" s="587">
        <f t="shared" si="52"/>
        <v>0</v>
      </c>
      <c r="J827" s="587">
        <f t="shared" si="52"/>
        <v>0</v>
      </c>
      <c r="K827" s="587">
        <f t="shared" si="52"/>
        <v>0</v>
      </c>
      <c r="L827" s="587">
        <f t="shared" si="52"/>
        <v>0</v>
      </c>
      <c r="M827" s="587">
        <f t="shared" si="52"/>
        <v>0</v>
      </c>
      <c r="N827" s="587">
        <f t="shared" si="52"/>
        <v>0</v>
      </c>
      <c r="O827" s="587">
        <f t="shared" si="52"/>
        <v>0</v>
      </c>
      <c r="P827" s="587">
        <f t="shared" si="52"/>
        <v>0</v>
      </c>
      <c r="Q827" s="587">
        <f t="shared" si="52"/>
        <v>0</v>
      </c>
      <c r="R827" s="587">
        <f t="shared" si="52"/>
        <v>0</v>
      </c>
      <c r="S827" s="587">
        <f t="shared" si="52"/>
        <v>0</v>
      </c>
      <c r="T827" s="587">
        <f t="shared" si="52"/>
        <v>0</v>
      </c>
      <c r="U827" s="587">
        <f t="shared" si="52"/>
        <v>0</v>
      </c>
      <c r="V827" s="587">
        <f t="shared" si="52"/>
        <v>0</v>
      </c>
      <c r="W827" s="587">
        <f t="shared" si="52"/>
        <v>0</v>
      </c>
      <c r="X827" s="587">
        <f t="shared" si="52"/>
        <v>0</v>
      </c>
      <c r="Y827" s="587">
        <f t="shared" si="52"/>
        <v>0</v>
      </c>
      <c r="Z827" s="587">
        <f t="shared" si="52"/>
        <v>0</v>
      </c>
      <c r="AA827" s="587">
        <f t="shared" si="52"/>
        <v>0</v>
      </c>
      <c r="AB827" s="587">
        <f t="shared" si="52"/>
        <v>0</v>
      </c>
      <c r="AC827" s="607">
        <f t="shared" si="52"/>
        <v>0</v>
      </c>
      <c r="AD827"/>
      <c r="AE827" s="621">
        <f t="shared" ref="AE827:AG827" si="53">AE617*AE721</f>
        <v>0</v>
      </c>
      <c r="AF827"/>
      <c r="AG827" s="621">
        <f t="shared" si="53"/>
        <v>0</v>
      </c>
      <c r="AI827" s="621">
        <f t="shared" ref="AI827" si="54">AI617*AI721</f>
        <v>0</v>
      </c>
      <c r="AK827" s="202"/>
    </row>
    <row r="828" spans="1:37" s="435" customFormat="1" ht="12.75" customHeight="1" outlineLevel="1">
      <c r="A828"/>
      <c r="D828" s="592" t="str">
        <f t="shared" si="38"/>
        <v>EJ01 - 22332000</v>
      </c>
      <c r="E828" s="89"/>
      <c r="F828" s="107" t="str">
        <f t="shared" si="42"/>
        <v>£000</v>
      </c>
      <c r="G828" s="587">
        <f t="shared" ref="G828:AC828" si="55">G618*G722</f>
        <v>0</v>
      </c>
      <c r="H828" s="587">
        <f t="shared" si="55"/>
        <v>0</v>
      </c>
      <c r="I828" s="587">
        <f t="shared" si="55"/>
        <v>0</v>
      </c>
      <c r="J828" s="587">
        <f t="shared" si="55"/>
        <v>0</v>
      </c>
      <c r="K828" s="587">
        <f t="shared" si="55"/>
        <v>0</v>
      </c>
      <c r="L828" s="587">
        <f t="shared" si="55"/>
        <v>0</v>
      </c>
      <c r="M828" s="587">
        <f t="shared" si="55"/>
        <v>0</v>
      </c>
      <c r="N828" s="587">
        <f t="shared" si="55"/>
        <v>0</v>
      </c>
      <c r="O828" s="587">
        <f t="shared" si="55"/>
        <v>0</v>
      </c>
      <c r="P828" s="587">
        <f t="shared" si="55"/>
        <v>0</v>
      </c>
      <c r="Q828" s="587">
        <f t="shared" si="55"/>
        <v>0</v>
      </c>
      <c r="R828" s="587">
        <f t="shared" si="55"/>
        <v>0</v>
      </c>
      <c r="S828" s="587">
        <f t="shared" si="55"/>
        <v>0</v>
      </c>
      <c r="T828" s="587">
        <f t="shared" si="55"/>
        <v>0</v>
      </c>
      <c r="U828" s="587">
        <f t="shared" si="55"/>
        <v>0</v>
      </c>
      <c r="V828" s="587">
        <f t="shared" si="55"/>
        <v>0</v>
      </c>
      <c r="W828" s="587">
        <f t="shared" si="55"/>
        <v>0</v>
      </c>
      <c r="X828" s="587">
        <f t="shared" si="55"/>
        <v>0</v>
      </c>
      <c r="Y828" s="587">
        <f t="shared" si="55"/>
        <v>0</v>
      </c>
      <c r="Z828" s="587">
        <f t="shared" si="55"/>
        <v>0</v>
      </c>
      <c r="AA828" s="587">
        <f t="shared" si="55"/>
        <v>0</v>
      </c>
      <c r="AB828" s="587">
        <f t="shared" si="55"/>
        <v>0</v>
      </c>
      <c r="AC828" s="607">
        <f t="shared" si="55"/>
        <v>0</v>
      </c>
      <c r="AD828"/>
      <c r="AE828" s="621">
        <f t="shared" ref="AE828:AG828" si="56">AE618*AE722</f>
        <v>0</v>
      </c>
      <c r="AF828"/>
      <c r="AG828" s="621">
        <f t="shared" si="56"/>
        <v>0</v>
      </c>
      <c r="AI828" s="621">
        <f t="shared" ref="AI828" si="57">AI618*AI722</f>
        <v>0</v>
      </c>
      <c r="AK828" s="202"/>
    </row>
    <row r="829" spans="1:37" s="435" customFormat="1" ht="12.75" customHeight="1" outlineLevel="1">
      <c r="A829"/>
      <c r="D829" s="592" t="str">
        <f t="shared" si="38"/>
        <v>EJ02 - 22328000</v>
      </c>
      <c r="E829" s="89"/>
      <c r="F829" s="107" t="str">
        <f t="shared" si="42"/>
        <v>£000</v>
      </c>
      <c r="G829" s="587">
        <f t="shared" ref="G829:AC829" si="58">G619*G723</f>
        <v>0</v>
      </c>
      <c r="H829" s="587">
        <f t="shared" si="58"/>
        <v>0</v>
      </c>
      <c r="I829" s="587">
        <f t="shared" si="58"/>
        <v>0</v>
      </c>
      <c r="J829" s="587">
        <f t="shared" si="58"/>
        <v>0</v>
      </c>
      <c r="K829" s="587">
        <f t="shared" si="58"/>
        <v>0</v>
      </c>
      <c r="L829" s="587">
        <f t="shared" si="58"/>
        <v>0</v>
      </c>
      <c r="M829" s="587">
        <f t="shared" si="58"/>
        <v>0</v>
      </c>
      <c r="N829" s="587">
        <f t="shared" si="58"/>
        <v>0</v>
      </c>
      <c r="O829" s="587">
        <f t="shared" si="58"/>
        <v>0</v>
      </c>
      <c r="P829" s="587">
        <f t="shared" si="58"/>
        <v>0</v>
      </c>
      <c r="Q829" s="587">
        <f t="shared" si="58"/>
        <v>0</v>
      </c>
      <c r="R829" s="587">
        <f t="shared" si="58"/>
        <v>0</v>
      </c>
      <c r="S829" s="587">
        <f t="shared" si="58"/>
        <v>0</v>
      </c>
      <c r="T829" s="587">
        <f t="shared" si="58"/>
        <v>0</v>
      </c>
      <c r="U829" s="587">
        <f t="shared" si="58"/>
        <v>0</v>
      </c>
      <c r="V829" s="587">
        <f t="shared" si="58"/>
        <v>0</v>
      </c>
      <c r="W829" s="587">
        <f t="shared" si="58"/>
        <v>0</v>
      </c>
      <c r="X829" s="587">
        <f t="shared" si="58"/>
        <v>0</v>
      </c>
      <c r="Y829" s="587">
        <f t="shared" si="58"/>
        <v>0</v>
      </c>
      <c r="Z829" s="587">
        <f t="shared" si="58"/>
        <v>0</v>
      </c>
      <c r="AA829" s="587">
        <f t="shared" si="58"/>
        <v>0</v>
      </c>
      <c r="AB829" s="587">
        <f t="shared" si="58"/>
        <v>0</v>
      </c>
      <c r="AC829" s="607">
        <f t="shared" si="58"/>
        <v>0</v>
      </c>
      <c r="AD829"/>
      <c r="AE829" s="621">
        <f t="shared" ref="AE829:AG829" si="59">AE619*AE723</f>
        <v>0</v>
      </c>
      <c r="AF829"/>
      <c r="AG829" s="621">
        <f t="shared" si="59"/>
        <v>0</v>
      </c>
      <c r="AI829" s="621">
        <f t="shared" ref="AI829" si="60">AI619*AI723</f>
        <v>0</v>
      </c>
      <c r="AK829" s="202"/>
    </row>
    <row r="830" spans="1:37" s="435" customFormat="1" ht="12.75" customHeight="1" outlineLevel="1">
      <c r="A830"/>
      <c r="D830" s="592" t="str">
        <f t="shared" si="38"/>
        <v>EJ02 - 22330000</v>
      </c>
      <c r="E830" s="89"/>
      <c r="F830" s="107" t="str">
        <f t="shared" si="42"/>
        <v>£000</v>
      </c>
      <c r="G830" s="587">
        <f t="shared" ref="G830:AC830" si="61">G620*G724</f>
        <v>0</v>
      </c>
      <c r="H830" s="587">
        <f t="shared" si="61"/>
        <v>0</v>
      </c>
      <c r="I830" s="587">
        <f t="shared" si="61"/>
        <v>0</v>
      </c>
      <c r="J830" s="587">
        <f t="shared" si="61"/>
        <v>0</v>
      </c>
      <c r="K830" s="587">
        <f t="shared" si="61"/>
        <v>0</v>
      </c>
      <c r="L830" s="587">
        <f t="shared" si="61"/>
        <v>0</v>
      </c>
      <c r="M830" s="587">
        <f t="shared" si="61"/>
        <v>0</v>
      </c>
      <c r="N830" s="587">
        <f t="shared" si="61"/>
        <v>0</v>
      </c>
      <c r="O830" s="587">
        <f t="shared" si="61"/>
        <v>0</v>
      </c>
      <c r="P830" s="587">
        <f t="shared" si="61"/>
        <v>0</v>
      </c>
      <c r="Q830" s="587">
        <f t="shared" si="61"/>
        <v>0</v>
      </c>
      <c r="R830" s="587">
        <f t="shared" si="61"/>
        <v>0</v>
      </c>
      <c r="S830" s="587">
        <f t="shared" si="61"/>
        <v>0</v>
      </c>
      <c r="T830" s="587">
        <f t="shared" si="61"/>
        <v>0</v>
      </c>
      <c r="U830" s="587">
        <f t="shared" si="61"/>
        <v>0</v>
      </c>
      <c r="V830" s="587">
        <f t="shared" si="61"/>
        <v>0</v>
      </c>
      <c r="W830" s="587">
        <f t="shared" si="61"/>
        <v>0</v>
      </c>
      <c r="X830" s="587">
        <f t="shared" si="61"/>
        <v>0</v>
      </c>
      <c r="Y830" s="587">
        <f t="shared" si="61"/>
        <v>0</v>
      </c>
      <c r="Z830" s="587">
        <f t="shared" si="61"/>
        <v>0</v>
      </c>
      <c r="AA830" s="587">
        <f t="shared" si="61"/>
        <v>0</v>
      </c>
      <c r="AB830" s="587">
        <f t="shared" si="61"/>
        <v>0</v>
      </c>
      <c r="AC830" s="607">
        <f t="shared" si="61"/>
        <v>0</v>
      </c>
      <c r="AD830"/>
      <c r="AE830" s="621">
        <f t="shared" ref="AE830:AG830" si="62">AE620*AE724</f>
        <v>0</v>
      </c>
      <c r="AF830"/>
      <c r="AG830" s="621">
        <f t="shared" si="62"/>
        <v>0</v>
      </c>
      <c r="AI830" s="621">
        <f t="shared" ref="AI830" si="63">AI620*AI724</f>
        <v>0</v>
      </c>
      <c r="AK830" s="202"/>
    </row>
    <row r="831" spans="1:37" s="435" customFormat="1" ht="12.75" customHeight="1" outlineLevel="1">
      <c r="A831"/>
      <c r="D831" s="592" t="str">
        <f t="shared" si="38"/>
        <v>EJ03 - 12256320</v>
      </c>
      <c r="E831" s="89"/>
      <c r="F831" s="107" t="str">
        <f t="shared" si="42"/>
        <v>£000</v>
      </c>
      <c r="G831" s="587">
        <f t="shared" ref="G831:AC831" si="64">G621*G725</f>
        <v>0</v>
      </c>
      <c r="H831" s="587">
        <f t="shared" si="64"/>
        <v>0</v>
      </c>
      <c r="I831" s="587">
        <f t="shared" si="64"/>
        <v>0</v>
      </c>
      <c r="J831" s="587">
        <f t="shared" si="64"/>
        <v>0</v>
      </c>
      <c r="K831" s="587">
        <f t="shared" si="64"/>
        <v>0</v>
      </c>
      <c r="L831" s="587">
        <f t="shared" si="64"/>
        <v>0</v>
      </c>
      <c r="M831" s="587">
        <f t="shared" si="64"/>
        <v>0</v>
      </c>
      <c r="N831" s="587">
        <f t="shared" si="64"/>
        <v>0</v>
      </c>
      <c r="O831" s="587">
        <f t="shared" si="64"/>
        <v>0</v>
      </c>
      <c r="P831" s="587">
        <f t="shared" si="64"/>
        <v>0</v>
      </c>
      <c r="Q831" s="587">
        <f t="shared" si="64"/>
        <v>0</v>
      </c>
      <c r="R831" s="587">
        <f t="shared" si="64"/>
        <v>0</v>
      </c>
      <c r="S831" s="587">
        <f t="shared" si="64"/>
        <v>0</v>
      </c>
      <c r="T831" s="587">
        <f t="shared" si="64"/>
        <v>0</v>
      </c>
      <c r="U831" s="587">
        <f t="shared" si="64"/>
        <v>0</v>
      </c>
      <c r="V831" s="587">
        <f t="shared" si="64"/>
        <v>0</v>
      </c>
      <c r="W831" s="587">
        <f t="shared" si="64"/>
        <v>0</v>
      </c>
      <c r="X831" s="587">
        <f t="shared" si="64"/>
        <v>0</v>
      </c>
      <c r="Y831" s="587">
        <f t="shared" si="64"/>
        <v>0</v>
      </c>
      <c r="Z831" s="587">
        <f t="shared" si="64"/>
        <v>0</v>
      </c>
      <c r="AA831" s="587">
        <f t="shared" si="64"/>
        <v>0</v>
      </c>
      <c r="AB831" s="587">
        <f t="shared" si="64"/>
        <v>0</v>
      </c>
      <c r="AC831" s="607">
        <f t="shared" si="64"/>
        <v>0</v>
      </c>
      <c r="AD831"/>
      <c r="AE831" s="621">
        <f t="shared" ref="AE831:AG831" si="65">AE621*AE725</f>
        <v>0</v>
      </c>
      <c r="AF831"/>
      <c r="AG831" s="621">
        <f t="shared" si="65"/>
        <v>0</v>
      </c>
      <c r="AI831" s="621">
        <f t="shared" ref="AI831" si="66">AI621*AI725</f>
        <v>0</v>
      </c>
      <c r="AK831" s="202"/>
    </row>
    <row r="832" spans="1:37" s="435" customFormat="1" ht="12.75" customHeight="1" outlineLevel="1">
      <c r="A832"/>
      <c r="D832" s="592" t="str">
        <f t="shared" si="38"/>
        <v>EJ03 - 12259320</v>
      </c>
      <c r="E832" s="89"/>
      <c r="F832" s="107" t="str">
        <f t="shared" si="42"/>
        <v>£000</v>
      </c>
      <c r="G832" s="587">
        <f t="shared" ref="G832:AC832" si="67">G622*G726</f>
        <v>0</v>
      </c>
      <c r="H832" s="587">
        <f t="shared" si="67"/>
        <v>0</v>
      </c>
      <c r="I832" s="587">
        <f t="shared" si="67"/>
        <v>0</v>
      </c>
      <c r="J832" s="587">
        <f t="shared" si="67"/>
        <v>0</v>
      </c>
      <c r="K832" s="587">
        <f t="shared" si="67"/>
        <v>0</v>
      </c>
      <c r="L832" s="587">
        <f t="shared" si="67"/>
        <v>0</v>
      </c>
      <c r="M832" s="587">
        <f t="shared" si="67"/>
        <v>0</v>
      </c>
      <c r="N832" s="587">
        <f t="shared" si="67"/>
        <v>0</v>
      </c>
      <c r="O832" s="587">
        <f t="shared" si="67"/>
        <v>0</v>
      </c>
      <c r="P832" s="587">
        <f t="shared" si="67"/>
        <v>0</v>
      </c>
      <c r="Q832" s="587">
        <f t="shared" si="67"/>
        <v>0</v>
      </c>
      <c r="R832" s="587">
        <f t="shared" si="67"/>
        <v>0</v>
      </c>
      <c r="S832" s="587">
        <f t="shared" si="67"/>
        <v>0</v>
      </c>
      <c r="T832" s="587">
        <f t="shared" si="67"/>
        <v>0</v>
      </c>
      <c r="U832" s="587">
        <f t="shared" si="67"/>
        <v>0</v>
      </c>
      <c r="V832" s="587">
        <f t="shared" si="67"/>
        <v>0</v>
      </c>
      <c r="W832" s="587">
        <f t="shared" si="67"/>
        <v>0</v>
      </c>
      <c r="X832" s="587">
        <f t="shared" si="67"/>
        <v>0</v>
      </c>
      <c r="Y832" s="587">
        <f t="shared" si="67"/>
        <v>0</v>
      </c>
      <c r="Z832" s="587">
        <f t="shared" si="67"/>
        <v>0</v>
      </c>
      <c r="AA832" s="587">
        <f t="shared" si="67"/>
        <v>0</v>
      </c>
      <c r="AB832" s="587">
        <f t="shared" si="67"/>
        <v>0</v>
      </c>
      <c r="AC832" s="607">
        <f t="shared" si="67"/>
        <v>0</v>
      </c>
      <c r="AD832"/>
      <c r="AE832" s="621">
        <f t="shared" ref="AE832:AG832" si="68">AE622*AE726</f>
        <v>0</v>
      </c>
      <c r="AF832"/>
      <c r="AG832" s="621">
        <f t="shared" si="68"/>
        <v>0</v>
      </c>
      <c r="AI832" s="621">
        <f t="shared" ref="AI832" si="69">AI622*AI726</f>
        <v>0</v>
      </c>
      <c r="AK832" s="202"/>
    </row>
    <row r="833" spans="1:37" s="435" customFormat="1" ht="12.75" customHeight="1" outlineLevel="1">
      <c r="A833"/>
      <c r="D833" s="592" t="str">
        <f t="shared" si="38"/>
        <v>EJ03 - 12263310</v>
      </c>
      <c r="E833" s="89"/>
      <c r="F833" s="107" t="str">
        <f t="shared" si="42"/>
        <v>£000</v>
      </c>
      <c r="G833" s="587">
        <f t="shared" ref="G833:AC833" si="70">G623*G727</f>
        <v>0</v>
      </c>
      <c r="H833" s="587">
        <f t="shared" si="70"/>
        <v>0</v>
      </c>
      <c r="I833" s="587">
        <f t="shared" si="70"/>
        <v>0</v>
      </c>
      <c r="J833" s="587">
        <f t="shared" si="70"/>
        <v>0</v>
      </c>
      <c r="K833" s="587">
        <f t="shared" si="70"/>
        <v>0</v>
      </c>
      <c r="L833" s="587">
        <f t="shared" si="70"/>
        <v>0</v>
      </c>
      <c r="M833" s="587">
        <f t="shared" si="70"/>
        <v>0</v>
      </c>
      <c r="N833" s="587">
        <f t="shared" si="70"/>
        <v>0</v>
      </c>
      <c r="O833" s="587">
        <f t="shared" si="70"/>
        <v>0</v>
      </c>
      <c r="P833" s="587">
        <f t="shared" si="70"/>
        <v>0</v>
      </c>
      <c r="Q833" s="587">
        <f t="shared" si="70"/>
        <v>0</v>
      </c>
      <c r="R833" s="587">
        <f t="shared" si="70"/>
        <v>0</v>
      </c>
      <c r="S833" s="587">
        <f t="shared" si="70"/>
        <v>0</v>
      </c>
      <c r="T833" s="587">
        <f t="shared" si="70"/>
        <v>0</v>
      </c>
      <c r="U833" s="587">
        <f t="shared" si="70"/>
        <v>0</v>
      </c>
      <c r="V833" s="587">
        <f t="shared" si="70"/>
        <v>0</v>
      </c>
      <c r="W833" s="587">
        <f t="shared" si="70"/>
        <v>0</v>
      </c>
      <c r="X833" s="587">
        <f t="shared" si="70"/>
        <v>0</v>
      </c>
      <c r="Y833" s="587">
        <f t="shared" si="70"/>
        <v>0</v>
      </c>
      <c r="Z833" s="587">
        <f t="shared" si="70"/>
        <v>0</v>
      </c>
      <c r="AA833" s="587">
        <f t="shared" si="70"/>
        <v>0</v>
      </c>
      <c r="AB833" s="587">
        <f t="shared" si="70"/>
        <v>0</v>
      </c>
      <c r="AC833" s="607">
        <f t="shared" si="70"/>
        <v>0</v>
      </c>
      <c r="AD833"/>
      <c r="AE833" s="621">
        <f t="shared" ref="AE833:AG833" si="71">AE623*AE727</f>
        <v>0</v>
      </c>
      <c r="AF833"/>
      <c r="AG833" s="621">
        <f t="shared" si="71"/>
        <v>0</v>
      </c>
      <c r="AI833" s="621">
        <f t="shared" ref="AI833" si="72">AI623*AI727</f>
        <v>0</v>
      </c>
      <c r="AK833" s="202"/>
    </row>
    <row r="834" spans="1:37" s="435" customFormat="1" ht="12.75" customHeight="1" outlineLevel="1">
      <c r="A834"/>
      <c r="D834" s="592" t="str">
        <f t="shared" si="38"/>
        <v>EJ03 - 12263810</v>
      </c>
      <c r="E834" s="89"/>
      <c r="F834" s="107" t="str">
        <f t="shared" si="42"/>
        <v>£000</v>
      </c>
      <c r="G834" s="587">
        <f t="shared" ref="G834:AC834" si="73">G624*G728</f>
        <v>0</v>
      </c>
      <c r="H834" s="587">
        <f t="shared" si="73"/>
        <v>0</v>
      </c>
      <c r="I834" s="587">
        <f t="shared" si="73"/>
        <v>0</v>
      </c>
      <c r="J834" s="587">
        <f t="shared" si="73"/>
        <v>0</v>
      </c>
      <c r="K834" s="587">
        <f t="shared" si="73"/>
        <v>0</v>
      </c>
      <c r="L834" s="587">
        <f t="shared" si="73"/>
        <v>0</v>
      </c>
      <c r="M834" s="587">
        <f t="shared" si="73"/>
        <v>0</v>
      </c>
      <c r="N834" s="587">
        <f t="shared" si="73"/>
        <v>0</v>
      </c>
      <c r="O834" s="587">
        <f t="shared" si="73"/>
        <v>0</v>
      </c>
      <c r="P834" s="587">
        <f t="shared" si="73"/>
        <v>0</v>
      </c>
      <c r="Q834" s="587">
        <f t="shared" si="73"/>
        <v>0</v>
      </c>
      <c r="R834" s="587">
        <f t="shared" si="73"/>
        <v>0</v>
      </c>
      <c r="S834" s="587">
        <f t="shared" si="73"/>
        <v>0</v>
      </c>
      <c r="T834" s="587">
        <f t="shared" si="73"/>
        <v>0</v>
      </c>
      <c r="U834" s="587">
        <f t="shared" si="73"/>
        <v>0</v>
      </c>
      <c r="V834" s="587">
        <f t="shared" si="73"/>
        <v>0</v>
      </c>
      <c r="W834" s="587">
        <f t="shared" si="73"/>
        <v>0</v>
      </c>
      <c r="X834" s="587">
        <f t="shared" si="73"/>
        <v>0</v>
      </c>
      <c r="Y834" s="587">
        <f t="shared" si="73"/>
        <v>0</v>
      </c>
      <c r="Z834" s="587">
        <f t="shared" si="73"/>
        <v>0</v>
      </c>
      <c r="AA834" s="587">
        <f t="shared" si="73"/>
        <v>0</v>
      </c>
      <c r="AB834" s="587">
        <f t="shared" si="73"/>
        <v>0</v>
      </c>
      <c r="AC834" s="607">
        <f t="shared" si="73"/>
        <v>0</v>
      </c>
      <c r="AD834"/>
      <c r="AE834" s="621">
        <f t="shared" ref="AE834:AG834" si="74">AE624*AE728</f>
        <v>0</v>
      </c>
      <c r="AF834"/>
      <c r="AG834" s="621">
        <f t="shared" si="74"/>
        <v>0</v>
      </c>
      <c r="AI834" s="621">
        <f t="shared" ref="AI834" si="75">AI624*AI728</f>
        <v>0</v>
      </c>
      <c r="AK834" s="202"/>
    </row>
    <row r="835" spans="1:37" s="435" customFormat="1" ht="12.75" customHeight="1" outlineLevel="1">
      <c r="D835" s="592" t="str">
        <f t="shared" si="38"/>
        <v>EJ03 - 12271310</v>
      </c>
      <c r="E835" s="89"/>
      <c r="F835" s="107" t="str">
        <f t="shared" si="42"/>
        <v>£000</v>
      </c>
      <c r="G835" s="587">
        <f t="shared" ref="G835:AC835" si="76">G625*G729</f>
        <v>0</v>
      </c>
      <c r="H835" s="587">
        <f t="shared" si="76"/>
        <v>0</v>
      </c>
      <c r="I835" s="587">
        <f t="shared" si="76"/>
        <v>0</v>
      </c>
      <c r="J835" s="587">
        <f t="shared" si="76"/>
        <v>0</v>
      </c>
      <c r="K835" s="587">
        <f t="shared" si="76"/>
        <v>0</v>
      </c>
      <c r="L835" s="587">
        <f t="shared" si="76"/>
        <v>0</v>
      </c>
      <c r="M835" s="587">
        <f t="shared" si="76"/>
        <v>0</v>
      </c>
      <c r="N835" s="587">
        <f t="shared" si="76"/>
        <v>0</v>
      </c>
      <c r="O835" s="587">
        <f t="shared" si="76"/>
        <v>0</v>
      </c>
      <c r="P835" s="587">
        <f t="shared" si="76"/>
        <v>0</v>
      </c>
      <c r="Q835" s="587">
        <f t="shared" si="76"/>
        <v>0</v>
      </c>
      <c r="R835" s="587">
        <f t="shared" si="76"/>
        <v>0</v>
      </c>
      <c r="S835" s="587">
        <f t="shared" si="76"/>
        <v>0</v>
      </c>
      <c r="T835" s="587">
        <f t="shared" si="76"/>
        <v>0</v>
      </c>
      <c r="U835" s="587">
        <f t="shared" si="76"/>
        <v>0</v>
      </c>
      <c r="V835" s="587">
        <f t="shared" si="76"/>
        <v>0</v>
      </c>
      <c r="W835" s="587">
        <f t="shared" si="76"/>
        <v>0</v>
      </c>
      <c r="X835" s="587">
        <f t="shared" si="76"/>
        <v>0</v>
      </c>
      <c r="Y835" s="587">
        <f t="shared" si="76"/>
        <v>0</v>
      </c>
      <c r="Z835" s="587">
        <f t="shared" si="76"/>
        <v>0</v>
      </c>
      <c r="AA835" s="587">
        <f t="shared" si="76"/>
        <v>0</v>
      </c>
      <c r="AB835" s="587">
        <f t="shared" si="76"/>
        <v>0</v>
      </c>
      <c r="AC835" s="607">
        <f t="shared" si="76"/>
        <v>0</v>
      </c>
      <c r="AD835"/>
      <c r="AE835" s="621">
        <f t="shared" ref="AE835:AG835" si="77">AE625*AE729</f>
        <v>0</v>
      </c>
      <c r="AG835" s="621">
        <f t="shared" si="77"/>
        <v>0</v>
      </c>
      <c r="AI835" s="621">
        <f t="shared" ref="AI835" si="78">AI625*AI729</f>
        <v>0</v>
      </c>
      <c r="AK835" s="202"/>
    </row>
    <row r="836" spans="1:37" s="435" customFormat="1" ht="12.75" customHeight="1" outlineLevel="1">
      <c r="D836" s="592" t="str">
        <f t="shared" si="38"/>
        <v>EJ03 - 12272320</v>
      </c>
      <c r="E836" s="89"/>
      <c r="F836" s="107" t="str">
        <f t="shared" si="42"/>
        <v>£000</v>
      </c>
      <c r="G836" s="587">
        <f t="shared" ref="G836:AC836" si="79">G626*G730</f>
        <v>0</v>
      </c>
      <c r="H836" s="587">
        <f t="shared" si="79"/>
        <v>0</v>
      </c>
      <c r="I836" s="587">
        <f t="shared" si="79"/>
        <v>0</v>
      </c>
      <c r="J836" s="587">
        <f t="shared" si="79"/>
        <v>0</v>
      </c>
      <c r="K836" s="587">
        <f t="shared" si="79"/>
        <v>0</v>
      </c>
      <c r="L836" s="587">
        <f t="shared" si="79"/>
        <v>0</v>
      </c>
      <c r="M836" s="587">
        <f t="shared" si="79"/>
        <v>0</v>
      </c>
      <c r="N836" s="587">
        <f t="shared" si="79"/>
        <v>0</v>
      </c>
      <c r="O836" s="587">
        <f t="shared" si="79"/>
        <v>0</v>
      </c>
      <c r="P836" s="587">
        <f t="shared" si="79"/>
        <v>0</v>
      </c>
      <c r="Q836" s="587">
        <f t="shared" si="79"/>
        <v>0</v>
      </c>
      <c r="R836" s="587">
        <f t="shared" si="79"/>
        <v>0</v>
      </c>
      <c r="S836" s="587">
        <f t="shared" si="79"/>
        <v>0</v>
      </c>
      <c r="T836" s="587">
        <f t="shared" si="79"/>
        <v>0</v>
      </c>
      <c r="U836" s="587">
        <f t="shared" si="79"/>
        <v>0</v>
      </c>
      <c r="V836" s="587">
        <f t="shared" si="79"/>
        <v>0</v>
      </c>
      <c r="W836" s="587">
        <f t="shared" si="79"/>
        <v>0</v>
      </c>
      <c r="X836" s="587">
        <f t="shared" si="79"/>
        <v>0</v>
      </c>
      <c r="Y836" s="587">
        <f t="shared" si="79"/>
        <v>0</v>
      </c>
      <c r="Z836" s="587">
        <f t="shared" si="79"/>
        <v>0</v>
      </c>
      <c r="AA836" s="587">
        <f t="shared" si="79"/>
        <v>0</v>
      </c>
      <c r="AB836" s="587">
        <f t="shared" si="79"/>
        <v>0</v>
      </c>
      <c r="AC836" s="607">
        <f t="shared" si="79"/>
        <v>0</v>
      </c>
      <c r="AD836"/>
      <c r="AE836" s="621">
        <f t="shared" ref="AE836:AG836" si="80">AE626*AE730</f>
        <v>0</v>
      </c>
      <c r="AG836" s="621">
        <f t="shared" si="80"/>
        <v>0</v>
      </c>
      <c r="AI836" s="621">
        <f t="shared" ref="AI836" si="81">AI626*AI730</f>
        <v>0</v>
      </c>
      <c r="AK836" s="202"/>
    </row>
    <row r="837" spans="1:37" s="435" customFormat="1" ht="12.75" customHeight="1" outlineLevel="1">
      <c r="D837" s="592" t="str">
        <f t="shared" si="38"/>
        <v>EJ03 - 12272820</v>
      </c>
      <c r="E837" s="89"/>
      <c r="F837" s="107" t="str">
        <f t="shared" si="42"/>
        <v>£000</v>
      </c>
      <c r="G837" s="587">
        <f t="shared" ref="G837:AC837" si="82">G627*G731</f>
        <v>0</v>
      </c>
      <c r="H837" s="587">
        <f t="shared" si="82"/>
        <v>0</v>
      </c>
      <c r="I837" s="587">
        <f t="shared" si="82"/>
        <v>0</v>
      </c>
      <c r="J837" s="587">
        <f t="shared" si="82"/>
        <v>0</v>
      </c>
      <c r="K837" s="587">
        <f t="shared" si="82"/>
        <v>0</v>
      </c>
      <c r="L837" s="587">
        <f t="shared" si="82"/>
        <v>0</v>
      </c>
      <c r="M837" s="587">
        <f t="shared" si="82"/>
        <v>0</v>
      </c>
      <c r="N837" s="587">
        <f t="shared" si="82"/>
        <v>0</v>
      </c>
      <c r="O837" s="587">
        <f t="shared" si="82"/>
        <v>0</v>
      </c>
      <c r="P837" s="587">
        <f t="shared" si="82"/>
        <v>0</v>
      </c>
      <c r="Q837" s="587">
        <f t="shared" si="82"/>
        <v>0</v>
      </c>
      <c r="R837" s="587">
        <f t="shared" si="82"/>
        <v>0</v>
      </c>
      <c r="S837" s="587">
        <f t="shared" si="82"/>
        <v>0</v>
      </c>
      <c r="T837" s="587">
        <f t="shared" si="82"/>
        <v>0</v>
      </c>
      <c r="U837" s="587">
        <f t="shared" si="82"/>
        <v>0</v>
      </c>
      <c r="V837" s="587">
        <f t="shared" si="82"/>
        <v>0</v>
      </c>
      <c r="W837" s="587">
        <f t="shared" si="82"/>
        <v>0</v>
      </c>
      <c r="X837" s="587">
        <f t="shared" si="82"/>
        <v>0</v>
      </c>
      <c r="Y837" s="587">
        <f t="shared" si="82"/>
        <v>0</v>
      </c>
      <c r="Z837" s="587">
        <f t="shared" si="82"/>
        <v>0</v>
      </c>
      <c r="AA837" s="587">
        <f t="shared" si="82"/>
        <v>0</v>
      </c>
      <c r="AB837" s="587">
        <f t="shared" si="82"/>
        <v>0</v>
      </c>
      <c r="AC837" s="607">
        <f t="shared" si="82"/>
        <v>0</v>
      </c>
      <c r="AD837"/>
      <c r="AE837" s="621">
        <f t="shared" ref="AE837:AG837" si="83">AE627*AE731</f>
        <v>0</v>
      </c>
      <c r="AG837" s="621">
        <f t="shared" si="83"/>
        <v>0</v>
      </c>
      <c r="AI837" s="621">
        <f t="shared" ref="AI837" si="84">AI627*AI731</f>
        <v>0</v>
      </c>
      <c r="AK837" s="202"/>
    </row>
    <row r="838" spans="1:37" s="435" customFormat="1" ht="12.75" customHeight="1" outlineLevel="1">
      <c r="D838" s="592" t="str">
        <f t="shared" si="38"/>
        <v>EJ03 - 22259000</v>
      </c>
      <c r="E838" s="89"/>
      <c r="F838" s="107" t="str">
        <f t="shared" si="42"/>
        <v>£000</v>
      </c>
      <c r="G838" s="587">
        <f t="shared" ref="G838:AC838" si="85">G628*G732</f>
        <v>0</v>
      </c>
      <c r="H838" s="587">
        <f t="shared" si="85"/>
        <v>0</v>
      </c>
      <c r="I838" s="587">
        <f t="shared" si="85"/>
        <v>0</v>
      </c>
      <c r="J838" s="587">
        <f t="shared" si="85"/>
        <v>0</v>
      </c>
      <c r="K838" s="587">
        <f t="shared" si="85"/>
        <v>0</v>
      </c>
      <c r="L838" s="587">
        <f t="shared" si="85"/>
        <v>0</v>
      </c>
      <c r="M838" s="587">
        <f t="shared" si="85"/>
        <v>0</v>
      </c>
      <c r="N838" s="587">
        <f t="shared" si="85"/>
        <v>0</v>
      </c>
      <c r="O838" s="587">
        <f t="shared" si="85"/>
        <v>0</v>
      </c>
      <c r="P838" s="587">
        <f t="shared" si="85"/>
        <v>0</v>
      </c>
      <c r="Q838" s="587">
        <f t="shared" si="85"/>
        <v>0</v>
      </c>
      <c r="R838" s="587">
        <f t="shared" si="85"/>
        <v>0</v>
      </c>
      <c r="S838" s="587">
        <f t="shared" si="85"/>
        <v>0</v>
      </c>
      <c r="T838" s="587">
        <f t="shared" si="85"/>
        <v>0</v>
      </c>
      <c r="U838" s="587">
        <f t="shared" si="85"/>
        <v>0</v>
      </c>
      <c r="V838" s="587">
        <f t="shared" si="85"/>
        <v>0</v>
      </c>
      <c r="W838" s="587">
        <f t="shared" si="85"/>
        <v>0</v>
      </c>
      <c r="X838" s="587">
        <f t="shared" si="85"/>
        <v>0</v>
      </c>
      <c r="Y838" s="587">
        <f t="shared" si="85"/>
        <v>0</v>
      </c>
      <c r="Z838" s="587">
        <f t="shared" si="85"/>
        <v>0</v>
      </c>
      <c r="AA838" s="587">
        <f t="shared" si="85"/>
        <v>0</v>
      </c>
      <c r="AB838" s="587">
        <f t="shared" si="85"/>
        <v>0</v>
      </c>
      <c r="AC838" s="607">
        <f t="shared" si="85"/>
        <v>0</v>
      </c>
      <c r="AD838"/>
      <c r="AE838" s="621">
        <f t="shared" ref="AE838:AG838" si="86">AE628*AE732</f>
        <v>0</v>
      </c>
      <c r="AG838" s="621">
        <f t="shared" si="86"/>
        <v>0</v>
      </c>
      <c r="AI838" s="621">
        <f t="shared" ref="AI838" si="87">AI628*AI732</f>
        <v>0</v>
      </c>
      <c r="AK838" s="202"/>
    </row>
    <row r="839" spans="1:37" s="435" customFormat="1" ht="12.75" customHeight="1" outlineLevel="1">
      <c r="D839" s="592" t="str">
        <f t="shared" si="38"/>
        <v>EJ03 - 22263000</v>
      </c>
      <c r="E839" s="89"/>
      <c r="F839" s="107" t="str">
        <f t="shared" si="42"/>
        <v>£000</v>
      </c>
      <c r="G839" s="587">
        <f t="shared" ref="G839:AC839" si="88">G629*G733</f>
        <v>0</v>
      </c>
      <c r="H839" s="587">
        <f t="shared" si="88"/>
        <v>0</v>
      </c>
      <c r="I839" s="587">
        <f t="shared" si="88"/>
        <v>0</v>
      </c>
      <c r="J839" s="587">
        <f t="shared" si="88"/>
        <v>0</v>
      </c>
      <c r="K839" s="587">
        <f t="shared" si="88"/>
        <v>0</v>
      </c>
      <c r="L839" s="587">
        <f t="shared" si="88"/>
        <v>0</v>
      </c>
      <c r="M839" s="587">
        <f t="shared" si="88"/>
        <v>0</v>
      </c>
      <c r="N839" s="587">
        <f t="shared" si="88"/>
        <v>0</v>
      </c>
      <c r="O839" s="587">
        <f t="shared" si="88"/>
        <v>0</v>
      </c>
      <c r="P839" s="587">
        <f t="shared" si="88"/>
        <v>0</v>
      </c>
      <c r="Q839" s="587">
        <f t="shared" si="88"/>
        <v>0</v>
      </c>
      <c r="R839" s="587">
        <f t="shared" si="88"/>
        <v>0</v>
      </c>
      <c r="S839" s="587">
        <f t="shared" si="88"/>
        <v>0</v>
      </c>
      <c r="T839" s="587">
        <f t="shared" si="88"/>
        <v>0</v>
      </c>
      <c r="U839" s="587">
        <f t="shared" si="88"/>
        <v>0</v>
      </c>
      <c r="V839" s="587">
        <f t="shared" si="88"/>
        <v>0</v>
      </c>
      <c r="W839" s="587">
        <f t="shared" si="88"/>
        <v>0</v>
      </c>
      <c r="X839" s="587">
        <f t="shared" si="88"/>
        <v>0</v>
      </c>
      <c r="Y839" s="587">
        <f t="shared" si="88"/>
        <v>0</v>
      </c>
      <c r="Z839" s="587">
        <f t="shared" si="88"/>
        <v>0</v>
      </c>
      <c r="AA839" s="587">
        <f t="shared" si="88"/>
        <v>0</v>
      </c>
      <c r="AB839" s="587">
        <f t="shared" si="88"/>
        <v>0</v>
      </c>
      <c r="AC839" s="607">
        <f t="shared" si="88"/>
        <v>0</v>
      </c>
      <c r="AD839"/>
      <c r="AE839" s="621">
        <f t="shared" ref="AE839:AG839" si="89">AE629*AE733</f>
        <v>0</v>
      </c>
      <c r="AG839" s="621">
        <f t="shared" si="89"/>
        <v>0</v>
      </c>
      <c r="AI839" s="621">
        <f t="shared" ref="AI839" si="90">AI629*AI733</f>
        <v>0</v>
      </c>
      <c r="AK839" s="202"/>
    </row>
    <row r="840" spans="1:37" s="435" customFormat="1" ht="12.6" customHeight="1" outlineLevel="1">
      <c r="D840" s="592" t="str">
        <f t="shared" si="38"/>
        <v>EJ03 - 22272000</v>
      </c>
      <c r="E840" s="89"/>
      <c r="F840" s="107" t="str">
        <f t="shared" si="42"/>
        <v>£000</v>
      </c>
      <c r="G840" s="587">
        <f t="shared" ref="G840:AC840" si="91">G630*G734</f>
        <v>0</v>
      </c>
      <c r="H840" s="587">
        <f t="shared" si="91"/>
        <v>0</v>
      </c>
      <c r="I840" s="587">
        <f t="shared" si="91"/>
        <v>0</v>
      </c>
      <c r="J840" s="587">
        <f t="shared" si="91"/>
        <v>0</v>
      </c>
      <c r="K840" s="587">
        <f t="shared" si="91"/>
        <v>0</v>
      </c>
      <c r="L840" s="587">
        <f t="shared" si="91"/>
        <v>0</v>
      </c>
      <c r="M840" s="587">
        <f t="shared" si="91"/>
        <v>0</v>
      </c>
      <c r="N840" s="587">
        <f t="shared" si="91"/>
        <v>0</v>
      </c>
      <c r="O840" s="587">
        <f t="shared" si="91"/>
        <v>0</v>
      </c>
      <c r="P840" s="587">
        <f t="shared" si="91"/>
        <v>0</v>
      </c>
      <c r="Q840" s="587">
        <f t="shared" si="91"/>
        <v>0</v>
      </c>
      <c r="R840" s="587">
        <f t="shared" si="91"/>
        <v>0</v>
      </c>
      <c r="S840" s="587">
        <f t="shared" si="91"/>
        <v>0</v>
      </c>
      <c r="T840" s="587">
        <f t="shared" si="91"/>
        <v>0</v>
      </c>
      <c r="U840" s="587">
        <f t="shared" si="91"/>
        <v>0</v>
      </c>
      <c r="V840" s="587">
        <f t="shared" si="91"/>
        <v>0</v>
      </c>
      <c r="W840" s="587">
        <f t="shared" si="91"/>
        <v>0</v>
      </c>
      <c r="X840" s="587">
        <f t="shared" si="91"/>
        <v>0</v>
      </c>
      <c r="Y840" s="587">
        <f t="shared" si="91"/>
        <v>0</v>
      </c>
      <c r="Z840" s="587">
        <f t="shared" si="91"/>
        <v>0</v>
      </c>
      <c r="AA840" s="587">
        <f t="shared" si="91"/>
        <v>0</v>
      </c>
      <c r="AB840" s="587">
        <f t="shared" si="91"/>
        <v>0</v>
      </c>
      <c r="AC840" s="607">
        <f t="shared" si="91"/>
        <v>0</v>
      </c>
      <c r="AD840"/>
      <c r="AE840" s="621">
        <f t="shared" ref="AE840:AG840" si="92">AE630*AE734</f>
        <v>0</v>
      </c>
      <c r="AG840" s="621">
        <f t="shared" si="92"/>
        <v>0</v>
      </c>
      <c r="AI840" s="621">
        <f t="shared" ref="AI840" si="93">AI630*AI734</f>
        <v>0</v>
      </c>
      <c r="AK840" s="202"/>
    </row>
    <row r="841" spans="1:37" s="435" customFormat="1" ht="12.75" customHeight="1" outlineLevel="1">
      <c r="A841"/>
      <c r="D841" s="592" t="str">
        <f t="shared" si="38"/>
        <v>EJ03 - 22329000</v>
      </c>
      <c r="E841" s="89"/>
      <c r="F841" s="107" t="str">
        <f>F840</f>
        <v>£000</v>
      </c>
      <c r="G841" s="587">
        <f t="shared" ref="G841:AC841" si="94">G631*G735</f>
        <v>0</v>
      </c>
      <c r="H841" s="587">
        <f t="shared" si="94"/>
        <v>0</v>
      </c>
      <c r="I841" s="587">
        <f t="shared" si="94"/>
        <v>0</v>
      </c>
      <c r="J841" s="587">
        <f t="shared" si="94"/>
        <v>0</v>
      </c>
      <c r="K841" s="587">
        <f t="shared" si="94"/>
        <v>0</v>
      </c>
      <c r="L841" s="587">
        <f t="shared" si="94"/>
        <v>0</v>
      </c>
      <c r="M841" s="587">
        <f t="shared" si="94"/>
        <v>0</v>
      </c>
      <c r="N841" s="587">
        <f t="shared" si="94"/>
        <v>0</v>
      </c>
      <c r="O841" s="587">
        <f t="shared" si="94"/>
        <v>0</v>
      </c>
      <c r="P841" s="587">
        <f t="shared" si="94"/>
        <v>0</v>
      </c>
      <c r="Q841" s="587">
        <f t="shared" si="94"/>
        <v>0</v>
      </c>
      <c r="R841" s="587">
        <f t="shared" si="94"/>
        <v>0</v>
      </c>
      <c r="S841" s="587">
        <f t="shared" si="94"/>
        <v>0</v>
      </c>
      <c r="T841" s="587">
        <f t="shared" si="94"/>
        <v>0</v>
      </c>
      <c r="U841" s="587">
        <f t="shared" si="94"/>
        <v>0</v>
      </c>
      <c r="V841" s="587">
        <f t="shared" si="94"/>
        <v>0</v>
      </c>
      <c r="W841" s="587">
        <f t="shared" si="94"/>
        <v>0</v>
      </c>
      <c r="X841" s="587">
        <f t="shared" si="94"/>
        <v>0</v>
      </c>
      <c r="Y841" s="587">
        <f t="shared" si="94"/>
        <v>0</v>
      </c>
      <c r="Z841" s="587">
        <f t="shared" si="94"/>
        <v>0</v>
      </c>
      <c r="AA841" s="587">
        <f t="shared" si="94"/>
        <v>0</v>
      </c>
      <c r="AB841" s="587">
        <f t="shared" si="94"/>
        <v>0</v>
      </c>
      <c r="AC841" s="607">
        <f t="shared" si="94"/>
        <v>0</v>
      </c>
      <c r="AD841"/>
      <c r="AE841" s="621">
        <f t="shared" ref="AE841:AG841" si="95">AE631*AE735</f>
        <v>0</v>
      </c>
      <c r="AF841"/>
      <c r="AG841" s="621">
        <f t="shared" si="95"/>
        <v>0</v>
      </c>
      <c r="AI841" s="621">
        <f t="shared" ref="AI841" si="96">AI631*AI735</f>
        <v>0</v>
      </c>
      <c r="AK841" s="202"/>
    </row>
    <row r="842" spans="1:37" s="435" customFormat="1" ht="12.75" customHeight="1" outlineLevel="1">
      <c r="A842"/>
      <c r="D842" s="592" t="str">
        <f t="shared" si="38"/>
        <v>EJ03 - 22331000</v>
      </c>
      <c r="E842" s="89"/>
      <c r="F842" s="107" t="str">
        <f t="shared" si="42"/>
        <v>£000</v>
      </c>
      <c r="G842" s="587">
        <f t="shared" ref="G842:AC842" si="97">G632*G736</f>
        <v>0</v>
      </c>
      <c r="H842" s="587">
        <f t="shared" si="97"/>
        <v>0</v>
      </c>
      <c r="I842" s="587">
        <f t="shared" si="97"/>
        <v>0</v>
      </c>
      <c r="J842" s="587">
        <f t="shared" si="97"/>
        <v>0</v>
      </c>
      <c r="K842" s="587">
        <f t="shared" si="97"/>
        <v>0</v>
      </c>
      <c r="L842" s="587">
        <f t="shared" si="97"/>
        <v>0</v>
      </c>
      <c r="M842" s="587">
        <f t="shared" si="97"/>
        <v>0</v>
      </c>
      <c r="N842" s="587">
        <f t="shared" si="97"/>
        <v>0</v>
      </c>
      <c r="O842" s="587">
        <f t="shared" si="97"/>
        <v>0</v>
      </c>
      <c r="P842" s="587">
        <f t="shared" si="97"/>
        <v>0</v>
      </c>
      <c r="Q842" s="587">
        <f t="shared" si="97"/>
        <v>0</v>
      </c>
      <c r="R842" s="587">
        <f t="shared" si="97"/>
        <v>0</v>
      </c>
      <c r="S842" s="587">
        <f t="shared" si="97"/>
        <v>0</v>
      </c>
      <c r="T842" s="587">
        <f t="shared" si="97"/>
        <v>0</v>
      </c>
      <c r="U842" s="587">
        <f t="shared" si="97"/>
        <v>0</v>
      </c>
      <c r="V842" s="587">
        <f t="shared" si="97"/>
        <v>0</v>
      </c>
      <c r="W842" s="587">
        <f t="shared" si="97"/>
        <v>0</v>
      </c>
      <c r="X842" s="587">
        <f t="shared" si="97"/>
        <v>0</v>
      </c>
      <c r="Y842" s="587">
        <f t="shared" si="97"/>
        <v>0</v>
      </c>
      <c r="Z842" s="587">
        <f t="shared" si="97"/>
        <v>0</v>
      </c>
      <c r="AA842" s="587">
        <f t="shared" si="97"/>
        <v>0</v>
      </c>
      <c r="AB842" s="587">
        <f t="shared" si="97"/>
        <v>0</v>
      </c>
      <c r="AC842" s="607">
        <f t="shared" si="97"/>
        <v>0</v>
      </c>
      <c r="AD842"/>
      <c r="AE842" s="621">
        <f t="shared" ref="AE842:AG842" si="98">AE632*AE736</f>
        <v>0</v>
      </c>
      <c r="AF842"/>
      <c r="AG842" s="621">
        <f t="shared" si="98"/>
        <v>0</v>
      </c>
      <c r="AI842" s="621">
        <f t="shared" ref="AI842" si="99">AI632*AI736</f>
        <v>0</v>
      </c>
      <c r="AK842" s="202"/>
    </row>
    <row r="843" spans="1:37" s="435" customFormat="1" ht="12.75" customHeight="1" outlineLevel="1">
      <c r="A843"/>
      <c r="D843" s="592" t="str">
        <f t="shared" si="38"/>
        <v>EJ04 - 22266000</v>
      </c>
      <c r="E843" s="89"/>
      <c r="F843" s="107" t="str">
        <f t="shared" si="42"/>
        <v>£000</v>
      </c>
      <c r="G843" s="587">
        <f t="shared" ref="G843:AC843" si="100">G633*G737</f>
        <v>0</v>
      </c>
      <c r="H843" s="587">
        <f t="shared" si="100"/>
        <v>0</v>
      </c>
      <c r="I843" s="587">
        <f t="shared" si="100"/>
        <v>0</v>
      </c>
      <c r="J843" s="587">
        <f t="shared" si="100"/>
        <v>0</v>
      </c>
      <c r="K843" s="587">
        <f t="shared" si="100"/>
        <v>0</v>
      </c>
      <c r="L843" s="587">
        <f t="shared" si="100"/>
        <v>0</v>
      </c>
      <c r="M843" s="587">
        <f t="shared" si="100"/>
        <v>0</v>
      </c>
      <c r="N843" s="587">
        <f t="shared" si="100"/>
        <v>0</v>
      </c>
      <c r="O843" s="587">
        <f t="shared" si="100"/>
        <v>0</v>
      </c>
      <c r="P843" s="587">
        <f t="shared" si="100"/>
        <v>0</v>
      </c>
      <c r="Q843" s="587">
        <f t="shared" si="100"/>
        <v>0</v>
      </c>
      <c r="R843" s="587">
        <f t="shared" si="100"/>
        <v>0</v>
      </c>
      <c r="S843" s="587">
        <f t="shared" si="100"/>
        <v>0</v>
      </c>
      <c r="T843" s="587">
        <f t="shared" si="100"/>
        <v>0</v>
      </c>
      <c r="U843" s="587">
        <f t="shared" si="100"/>
        <v>0</v>
      </c>
      <c r="V843" s="587">
        <f t="shared" si="100"/>
        <v>0</v>
      </c>
      <c r="W843" s="587">
        <f t="shared" si="100"/>
        <v>0</v>
      </c>
      <c r="X843" s="587">
        <f t="shared" si="100"/>
        <v>0</v>
      </c>
      <c r="Y843" s="587">
        <f t="shared" si="100"/>
        <v>0</v>
      </c>
      <c r="Z843" s="587">
        <f t="shared" si="100"/>
        <v>0</v>
      </c>
      <c r="AA843" s="587">
        <f t="shared" si="100"/>
        <v>0</v>
      </c>
      <c r="AB843" s="587">
        <f t="shared" si="100"/>
        <v>0</v>
      </c>
      <c r="AC843" s="607">
        <f t="shared" si="100"/>
        <v>0</v>
      </c>
      <c r="AD843"/>
      <c r="AE843" s="621">
        <f t="shared" ref="AE843:AG843" si="101">AE633*AE737</f>
        <v>0</v>
      </c>
      <c r="AF843"/>
      <c r="AG843" s="621">
        <f t="shared" si="101"/>
        <v>0</v>
      </c>
      <c r="AI843" s="621">
        <f t="shared" ref="AI843" si="102">AI633*AI737</f>
        <v>0</v>
      </c>
      <c r="AK843" s="202"/>
    </row>
    <row r="844" spans="1:37" s="435" customFormat="1" ht="12.75" customHeight="1" outlineLevel="1">
      <c r="A844"/>
      <c r="D844" s="592" t="str">
        <f t="shared" si="38"/>
        <v>EJ04 - 22300000</v>
      </c>
      <c r="E844" s="89"/>
      <c r="F844" s="107" t="str">
        <f t="shared" si="42"/>
        <v>£000</v>
      </c>
      <c r="G844" s="587">
        <f t="shared" ref="G844:AC844" si="103">G634*G738</f>
        <v>0</v>
      </c>
      <c r="H844" s="587">
        <f t="shared" si="103"/>
        <v>0</v>
      </c>
      <c r="I844" s="587">
        <f t="shared" si="103"/>
        <v>0</v>
      </c>
      <c r="J844" s="587">
        <f t="shared" si="103"/>
        <v>0</v>
      </c>
      <c r="K844" s="587">
        <f t="shared" si="103"/>
        <v>0</v>
      </c>
      <c r="L844" s="587">
        <f t="shared" si="103"/>
        <v>0</v>
      </c>
      <c r="M844" s="587">
        <f t="shared" si="103"/>
        <v>0</v>
      </c>
      <c r="N844" s="587">
        <f t="shared" si="103"/>
        <v>0</v>
      </c>
      <c r="O844" s="587">
        <f t="shared" si="103"/>
        <v>0</v>
      </c>
      <c r="P844" s="587">
        <f t="shared" si="103"/>
        <v>0</v>
      </c>
      <c r="Q844" s="587">
        <f t="shared" si="103"/>
        <v>0</v>
      </c>
      <c r="R844" s="587">
        <f t="shared" si="103"/>
        <v>0</v>
      </c>
      <c r="S844" s="587">
        <f t="shared" si="103"/>
        <v>0</v>
      </c>
      <c r="T844" s="587">
        <f t="shared" si="103"/>
        <v>0</v>
      </c>
      <c r="U844" s="587">
        <f t="shared" si="103"/>
        <v>0</v>
      </c>
      <c r="V844" s="587">
        <f t="shared" si="103"/>
        <v>0</v>
      </c>
      <c r="W844" s="587">
        <f t="shared" si="103"/>
        <v>0</v>
      </c>
      <c r="X844" s="587">
        <f t="shared" si="103"/>
        <v>0</v>
      </c>
      <c r="Y844" s="587">
        <f t="shared" si="103"/>
        <v>0</v>
      </c>
      <c r="Z844" s="587">
        <f t="shared" si="103"/>
        <v>0</v>
      </c>
      <c r="AA844" s="587">
        <f t="shared" si="103"/>
        <v>0</v>
      </c>
      <c r="AB844" s="587">
        <f t="shared" si="103"/>
        <v>0</v>
      </c>
      <c r="AC844" s="607">
        <f t="shared" si="103"/>
        <v>0</v>
      </c>
      <c r="AD844"/>
      <c r="AE844" s="621">
        <f t="shared" ref="AE844:AG844" si="104">AE634*AE738</f>
        <v>0</v>
      </c>
      <c r="AF844"/>
      <c r="AG844" s="621">
        <f t="shared" si="104"/>
        <v>0</v>
      </c>
      <c r="AI844" s="621">
        <f t="shared" ref="AI844" si="105">AI634*AI738</f>
        <v>0</v>
      </c>
      <c r="AK844" s="202"/>
    </row>
    <row r="845" spans="1:37" s="435" customFormat="1" ht="12.75" customHeight="1" outlineLevel="1">
      <c r="A845"/>
      <c r="D845" s="592" t="str">
        <f t="shared" si="38"/>
        <v>EJ05 - 22209000</v>
      </c>
      <c r="E845" s="89"/>
      <c r="F845" s="107" t="str">
        <f t="shared" si="42"/>
        <v>£000</v>
      </c>
      <c r="G845" s="587">
        <f t="shared" ref="G845:AC845" si="106">G635*G739</f>
        <v>0</v>
      </c>
      <c r="H845" s="587">
        <f t="shared" si="106"/>
        <v>0</v>
      </c>
      <c r="I845" s="587">
        <f t="shared" si="106"/>
        <v>0</v>
      </c>
      <c r="J845" s="587">
        <f t="shared" si="106"/>
        <v>0</v>
      </c>
      <c r="K845" s="587">
        <f t="shared" si="106"/>
        <v>0</v>
      </c>
      <c r="L845" s="587">
        <f t="shared" si="106"/>
        <v>0</v>
      </c>
      <c r="M845" s="587">
        <f t="shared" si="106"/>
        <v>0</v>
      </c>
      <c r="N845" s="587">
        <f t="shared" si="106"/>
        <v>0</v>
      </c>
      <c r="O845" s="587">
        <f t="shared" si="106"/>
        <v>0</v>
      </c>
      <c r="P845" s="587">
        <f t="shared" si="106"/>
        <v>0</v>
      </c>
      <c r="Q845" s="587">
        <f t="shared" si="106"/>
        <v>0</v>
      </c>
      <c r="R845" s="587">
        <f t="shared" si="106"/>
        <v>0</v>
      </c>
      <c r="S845" s="587">
        <f t="shared" si="106"/>
        <v>0</v>
      </c>
      <c r="T845" s="587">
        <f t="shared" si="106"/>
        <v>0</v>
      </c>
      <c r="U845" s="587">
        <f t="shared" si="106"/>
        <v>0</v>
      </c>
      <c r="V845" s="587">
        <f t="shared" si="106"/>
        <v>0</v>
      </c>
      <c r="W845" s="587">
        <f t="shared" si="106"/>
        <v>0</v>
      </c>
      <c r="X845" s="587">
        <f t="shared" si="106"/>
        <v>0</v>
      </c>
      <c r="Y845" s="587">
        <f t="shared" si="106"/>
        <v>0</v>
      </c>
      <c r="Z845" s="587">
        <f t="shared" si="106"/>
        <v>0</v>
      </c>
      <c r="AA845" s="587">
        <f t="shared" si="106"/>
        <v>0</v>
      </c>
      <c r="AB845" s="587">
        <f t="shared" si="106"/>
        <v>0</v>
      </c>
      <c r="AC845" s="607">
        <f t="shared" si="106"/>
        <v>0</v>
      </c>
      <c r="AD845"/>
      <c r="AE845" s="621">
        <f t="shared" ref="AE845:AG845" si="107">AE635*AE739</f>
        <v>0</v>
      </c>
      <c r="AF845"/>
      <c r="AG845" s="621">
        <f t="shared" si="107"/>
        <v>0</v>
      </c>
      <c r="AI845" s="621">
        <f t="shared" ref="AI845" si="108">AI635*AI739</f>
        <v>0</v>
      </c>
      <c r="AK845" s="202"/>
    </row>
    <row r="846" spans="1:37" s="435" customFormat="1" ht="12.75" customHeight="1" outlineLevel="1">
      <c r="A846"/>
      <c r="D846" s="592" t="str">
        <f t="shared" si="38"/>
        <v>EJ06 - 22212000</v>
      </c>
      <c r="E846" s="89"/>
      <c r="F846" s="107" t="str">
        <f t="shared" si="42"/>
        <v>£000</v>
      </c>
      <c r="G846" s="587">
        <f t="shared" ref="G846:AC846" si="109">G636*G740</f>
        <v>0</v>
      </c>
      <c r="H846" s="587">
        <f t="shared" si="109"/>
        <v>0</v>
      </c>
      <c r="I846" s="587">
        <f t="shared" si="109"/>
        <v>0</v>
      </c>
      <c r="J846" s="587">
        <f t="shared" si="109"/>
        <v>0</v>
      </c>
      <c r="K846" s="587">
        <f t="shared" si="109"/>
        <v>0</v>
      </c>
      <c r="L846" s="587">
        <f t="shared" si="109"/>
        <v>0</v>
      </c>
      <c r="M846" s="587">
        <f t="shared" si="109"/>
        <v>0</v>
      </c>
      <c r="N846" s="587">
        <f t="shared" si="109"/>
        <v>0</v>
      </c>
      <c r="O846" s="587">
        <f t="shared" si="109"/>
        <v>0</v>
      </c>
      <c r="P846" s="587">
        <f t="shared" si="109"/>
        <v>0</v>
      </c>
      <c r="Q846" s="587">
        <f t="shared" si="109"/>
        <v>0</v>
      </c>
      <c r="R846" s="587">
        <f t="shared" si="109"/>
        <v>0</v>
      </c>
      <c r="S846" s="587">
        <f t="shared" si="109"/>
        <v>0</v>
      </c>
      <c r="T846" s="587">
        <f t="shared" si="109"/>
        <v>0</v>
      </c>
      <c r="U846" s="587">
        <f t="shared" si="109"/>
        <v>0</v>
      </c>
      <c r="V846" s="587">
        <f t="shared" si="109"/>
        <v>0</v>
      </c>
      <c r="W846" s="587">
        <f t="shared" si="109"/>
        <v>0</v>
      </c>
      <c r="X846" s="587">
        <f t="shared" si="109"/>
        <v>0</v>
      </c>
      <c r="Y846" s="587">
        <f t="shared" si="109"/>
        <v>0</v>
      </c>
      <c r="Z846" s="587">
        <f t="shared" si="109"/>
        <v>0</v>
      </c>
      <c r="AA846" s="587">
        <f t="shared" si="109"/>
        <v>0</v>
      </c>
      <c r="AB846" s="587">
        <f t="shared" si="109"/>
        <v>0</v>
      </c>
      <c r="AC846" s="607">
        <f t="shared" si="109"/>
        <v>0</v>
      </c>
      <c r="AD846"/>
      <c r="AE846" s="621">
        <f t="shared" ref="AE846:AG846" si="110">AE636*AE740</f>
        <v>0</v>
      </c>
      <c r="AF846"/>
      <c r="AG846" s="621">
        <f t="shared" si="110"/>
        <v>0</v>
      </c>
      <c r="AI846" s="621">
        <f t="shared" ref="AI846" si="111">AI636*AI740</f>
        <v>0</v>
      </c>
      <c r="AK846" s="202"/>
    </row>
    <row r="847" spans="1:37" s="435" customFormat="1" ht="12.75" customHeight="1" outlineLevel="1">
      <c r="A847"/>
      <c r="D847" s="592" t="str">
        <f t="shared" si="38"/>
        <v>EJ06 - 22213000</v>
      </c>
      <c r="E847" s="89"/>
      <c r="F847" s="107" t="str">
        <f t="shared" si="42"/>
        <v>£000</v>
      </c>
      <c r="G847" s="587">
        <f t="shared" ref="G847:AC847" si="112">G637*G741</f>
        <v>0</v>
      </c>
      <c r="H847" s="587">
        <f t="shared" si="112"/>
        <v>0</v>
      </c>
      <c r="I847" s="587">
        <f t="shared" si="112"/>
        <v>0</v>
      </c>
      <c r="J847" s="587">
        <f t="shared" si="112"/>
        <v>0</v>
      </c>
      <c r="K847" s="587">
        <f t="shared" si="112"/>
        <v>0</v>
      </c>
      <c r="L847" s="587">
        <f t="shared" si="112"/>
        <v>0</v>
      </c>
      <c r="M847" s="587">
        <f t="shared" si="112"/>
        <v>0</v>
      </c>
      <c r="N847" s="587">
        <f t="shared" si="112"/>
        <v>0</v>
      </c>
      <c r="O847" s="587">
        <f t="shared" si="112"/>
        <v>0</v>
      </c>
      <c r="P847" s="587">
        <f t="shared" si="112"/>
        <v>0</v>
      </c>
      <c r="Q847" s="587">
        <f t="shared" si="112"/>
        <v>0</v>
      </c>
      <c r="R847" s="587">
        <f t="shared" si="112"/>
        <v>0</v>
      </c>
      <c r="S847" s="587">
        <f t="shared" si="112"/>
        <v>0</v>
      </c>
      <c r="T847" s="587">
        <f t="shared" si="112"/>
        <v>0</v>
      </c>
      <c r="U847" s="587">
        <f t="shared" si="112"/>
        <v>0</v>
      </c>
      <c r="V847" s="587">
        <f t="shared" si="112"/>
        <v>0</v>
      </c>
      <c r="W847" s="587">
        <f t="shared" si="112"/>
        <v>0</v>
      </c>
      <c r="X847" s="587">
        <f t="shared" si="112"/>
        <v>0</v>
      </c>
      <c r="Y847" s="587">
        <f t="shared" si="112"/>
        <v>0</v>
      </c>
      <c r="Z847" s="587">
        <f t="shared" si="112"/>
        <v>0</v>
      </c>
      <c r="AA847" s="587">
        <f t="shared" si="112"/>
        <v>0</v>
      </c>
      <c r="AB847" s="587">
        <f t="shared" si="112"/>
        <v>0</v>
      </c>
      <c r="AC847" s="607">
        <f t="shared" si="112"/>
        <v>0</v>
      </c>
      <c r="AD847"/>
      <c r="AE847" s="621">
        <f t="shared" ref="AE847:AG847" si="113">AE637*AE741</f>
        <v>0</v>
      </c>
      <c r="AF847"/>
      <c r="AG847" s="621">
        <f t="shared" si="113"/>
        <v>0</v>
      </c>
      <c r="AI847" s="621">
        <f t="shared" ref="AI847" si="114">AI637*AI741</f>
        <v>0</v>
      </c>
      <c r="AK847" s="202"/>
    </row>
    <row r="848" spans="1:37" s="435" customFormat="1" ht="12.75" customHeight="1" outlineLevel="1">
      <c r="A848"/>
      <c r="D848" s="592" t="str">
        <f t="shared" si="38"/>
        <v>EJ99 - 22209001</v>
      </c>
      <c r="E848" s="89"/>
      <c r="F848" s="107" t="str">
        <f t="shared" si="42"/>
        <v>£000</v>
      </c>
      <c r="G848" s="587">
        <f t="shared" ref="G848:AC848" si="115">G638*G742</f>
        <v>0</v>
      </c>
      <c r="H848" s="587">
        <f t="shared" si="115"/>
        <v>0</v>
      </c>
      <c r="I848" s="587">
        <f t="shared" si="115"/>
        <v>0</v>
      </c>
      <c r="J848" s="587">
        <f t="shared" si="115"/>
        <v>0</v>
      </c>
      <c r="K848" s="587">
        <f t="shared" si="115"/>
        <v>0</v>
      </c>
      <c r="L848" s="587">
        <f t="shared" si="115"/>
        <v>0</v>
      </c>
      <c r="M848" s="587">
        <f t="shared" si="115"/>
        <v>0</v>
      </c>
      <c r="N848" s="587">
        <f t="shared" si="115"/>
        <v>0</v>
      </c>
      <c r="O848" s="587">
        <f t="shared" si="115"/>
        <v>0</v>
      </c>
      <c r="P848" s="587">
        <f t="shared" si="115"/>
        <v>0</v>
      </c>
      <c r="Q848" s="587">
        <f t="shared" si="115"/>
        <v>0</v>
      </c>
      <c r="R848" s="587">
        <f t="shared" si="115"/>
        <v>0</v>
      </c>
      <c r="S848" s="587">
        <f t="shared" si="115"/>
        <v>0</v>
      </c>
      <c r="T848" s="587">
        <f t="shared" si="115"/>
        <v>0</v>
      </c>
      <c r="U848" s="587">
        <f t="shared" si="115"/>
        <v>0</v>
      </c>
      <c r="V848" s="587">
        <f t="shared" si="115"/>
        <v>0</v>
      </c>
      <c r="W848" s="587">
        <f t="shared" si="115"/>
        <v>0</v>
      </c>
      <c r="X848" s="587">
        <f t="shared" si="115"/>
        <v>0</v>
      </c>
      <c r="Y848" s="587">
        <f t="shared" si="115"/>
        <v>0</v>
      </c>
      <c r="Z848" s="587">
        <f t="shared" si="115"/>
        <v>0</v>
      </c>
      <c r="AA848" s="587">
        <f t="shared" si="115"/>
        <v>0</v>
      </c>
      <c r="AB848" s="587">
        <f t="shared" si="115"/>
        <v>0</v>
      </c>
      <c r="AC848" s="607">
        <f t="shared" si="115"/>
        <v>0</v>
      </c>
      <c r="AD848"/>
      <c r="AE848" s="621">
        <f t="shared" ref="AE848:AG848" si="116">AE638*AE742</f>
        <v>0</v>
      </c>
      <c r="AF848"/>
      <c r="AG848" s="621">
        <f t="shared" si="116"/>
        <v>0</v>
      </c>
      <c r="AI848" s="621">
        <f t="shared" ref="AI848" si="117">AI638*AI742</f>
        <v>0</v>
      </c>
      <c r="AK848" s="202"/>
    </row>
    <row r="849" spans="1:37" s="435" customFormat="1" ht="12.75" customHeight="1" outlineLevel="1">
      <c r="A849"/>
      <c r="D849" s="592" t="str">
        <f t="shared" si="38"/>
        <v>EJ99 - 22977000</v>
      </c>
      <c r="E849" s="89"/>
      <c r="F849" s="107" t="str">
        <f t="shared" si="42"/>
        <v>£000</v>
      </c>
      <c r="G849" s="587">
        <f t="shared" ref="G849:AC849" si="118">G639*G743</f>
        <v>0</v>
      </c>
      <c r="H849" s="587">
        <f t="shared" si="118"/>
        <v>0</v>
      </c>
      <c r="I849" s="587">
        <f t="shared" si="118"/>
        <v>0</v>
      </c>
      <c r="J849" s="587">
        <f t="shared" si="118"/>
        <v>0</v>
      </c>
      <c r="K849" s="587">
        <f t="shared" si="118"/>
        <v>0</v>
      </c>
      <c r="L849" s="587">
        <f t="shared" si="118"/>
        <v>0</v>
      </c>
      <c r="M849" s="587">
        <f t="shared" si="118"/>
        <v>0</v>
      </c>
      <c r="N849" s="587">
        <f t="shared" si="118"/>
        <v>0</v>
      </c>
      <c r="O849" s="587">
        <f t="shared" si="118"/>
        <v>0</v>
      </c>
      <c r="P849" s="587">
        <f t="shared" si="118"/>
        <v>0</v>
      </c>
      <c r="Q849" s="587">
        <f t="shared" si="118"/>
        <v>0</v>
      </c>
      <c r="R849" s="587">
        <f t="shared" si="118"/>
        <v>0</v>
      </c>
      <c r="S849" s="587">
        <f t="shared" si="118"/>
        <v>0</v>
      </c>
      <c r="T849" s="587">
        <f t="shared" si="118"/>
        <v>0</v>
      </c>
      <c r="U849" s="587">
        <f t="shared" si="118"/>
        <v>0</v>
      </c>
      <c r="V849" s="587">
        <f t="shared" si="118"/>
        <v>0</v>
      </c>
      <c r="W849" s="587">
        <f t="shared" si="118"/>
        <v>0</v>
      </c>
      <c r="X849" s="587">
        <f t="shared" si="118"/>
        <v>0</v>
      </c>
      <c r="Y849" s="587">
        <f t="shared" si="118"/>
        <v>0</v>
      </c>
      <c r="Z849" s="587">
        <f t="shared" si="118"/>
        <v>0</v>
      </c>
      <c r="AA849" s="587">
        <f t="shared" si="118"/>
        <v>0</v>
      </c>
      <c r="AB849" s="587">
        <f t="shared" si="118"/>
        <v>0</v>
      </c>
      <c r="AC849" s="607">
        <f t="shared" si="118"/>
        <v>0</v>
      </c>
      <c r="AD849"/>
      <c r="AE849" s="621">
        <f t="shared" ref="AE849:AG849" si="119">AE639*AE743</f>
        <v>0</v>
      </c>
      <c r="AF849"/>
      <c r="AG849" s="621">
        <f t="shared" si="119"/>
        <v>0</v>
      </c>
      <c r="AI849" s="621">
        <f t="shared" ref="AI849" si="120">AI639*AI743</f>
        <v>0</v>
      </c>
      <c r="AK849" s="202"/>
    </row>
    <row r="850" spans="1:37" s="435" customFormat="1" ht="12.75" customHeight="1" outlineLevel="1">
      <c r="A850"/>
      <c r="D850" s="592" t="str">
        <f t="shared" si="38"/>
        <v>[Capacity Charges Service Code Line 29]</v>
      </c>
      <c r="E850" s="89"/>
      <c r="F850" s="107" t="str">
        <f t="shared" si="42"/>
        <v>£000</v>
      </c>
      <c r="G850" s="587">
        <f t="shared" ref="G850:AC850" si="121">G640*G744</f>
        <v>0</v>
      </c>
      <c r="H850" s="587">
        <f t="shared" si="121"/>
        <v>0</v>
      </c>
      <c r="I850" s="587">
        <f t="shared" si="121"/>
        <v>0</v>
      </c>
      <c r="J850" s="587">
        <f t="shared" si="121"/>
        <v>0</v>
      </c>
      <c r="K850" s="587">
        <f t="shared" si="121"/>
        <v>0</v>
      </c>
      <c r="L850" s="587">
        <f t="shared" si="121"/>
        <v>0</v>
      </c>
      <c r="M850" s="587">
        <f t="shared" si="121"/>
        <v>0</v>
      </c>
      <c r="N850" s="587">
        <f t="shared" si="121"/>
        <v>0</v>
      </c>
      <c r="O850" s="587">
        <f t="shared" si="121"/>
        <v>0</v>
      </c>
      <c r="P850" s="587">
        <f t="shared" si="121"/>
        <v>0</v>
      </c>
      <c r="Q850" s="587">
        <f t="shared" si="121"/>
        <v>0</v>
      </c>
      <c r="R850" s="587">
        <f t="shared" si="121"/>
        <v>0</v>
      </c>
      <c r="S850" s="587">
        <f t="shared" si="121"/>
        <v>0</v>
      </c>
      <c r="T850" s="587">
        <f t="shared" si="121"/>
        <v>0</v>
      </c>
      <c r="U850" s="587">
        <f t="shared" si="121"/>
        <v>0</v>
      </c>
      <c r="V850" s="587">
        <f t="shared" si="121"/>
        <v>0</v>
      </c>
      <c r="W850" s="587">
        <f t="shared" si="121"/>
        <v>0</v>
      </c>
      <c r="X850" s="587">
        <f t="shared" si="121"/>
        <v>0</v>
      </c>
      <c r="Y850" s="587">
        <f t="shared" si="121"/>
        <v>0</v>
      </c>
      <c r="Z850" s="587">
        <f t="shared" si="121"/>
        <v>0</v>
      </c>
      <c r="AA850" s="587">
        <f t="shared" si="121"/>
        <v>0</v>
      </c>
      <c r="AB850" s="587">
        <f t="shared" si="121"/>
        <v>0</v>
      </c>
      <c r="AC850" s="607">
        <f t="shared" si="121"/>
        <v>0</v>
      </c>
      <c r="AD850"/>
      <c r="AE850" s="621">
        <f t="shared" ref="AE850:AG850" si="122">AE640*AE744</f>
        <v>0</v>
      </c>
      <c r="AF850"/>
      <c r="AG850" s="621">
        <f t="shared" si="122"/>
        <v>0</v>
      </c>
      <c r="AI850" s="621">
        <f t="shared" ref="AI850" si="123">AI640*AI744</f>
        <v>0</v>
      </c>
      <c r="AK850" s="202"/>
    </row>
    <row r="851" spans="1:37" s="435" customFormat="1" ht="12.75" customHeight="1" outlineLevel="1">
      <c r="A851"/>
      <c r="D851" s="592" t="str">
        <f t="shared" si="38"/>
        <v>[Capacity Charges Service Code Line 30]</v>
      </c>
      <c r="E851" s="89"/>
      <c r="F851" s="107" t="str">
        <f t="shared" si="42"/>
        <v>£000</v>
      </c>
      <c r="G851" s="587">
        <f t="shared" ref="G851:AC851" si="124">G641*G745</f>
        <v>0</v>
      </c>
      <c r="H851" s="587">
        <f t="shared" si="124"/>
        <v>0</v>
      </c>
      <c r="I851" s="587">
        <f t="shared" si="124"/>
        <v>0</v>
      </c>
      <c r="J851" s="587">
        <f t="shared" si="124"/>
        <v>0</v>
      </c>
      <c r="K851" s="587">
        <f t="shared" si="124"/>
        <v>0</v>
      </c>
      <c r="L851" s="587">
        <f t="shared" si="124"/>
        <v>0</v>
      </c>
      <c r="M851" s="587">
        <f t="shared" si="124"/>
        <v>0</v>
      </c>
      <c r="N851" s="587">
        <f t="shared" si="124"/>
        <v>0</v>
      </c>
      <c r="O851" s="587">
        <f t="shared" si="124"/>
        <v>0</v>
      </c>
      <c r="P851" s="587">
        <f t="shared" si="124"/>
        <v>0</v>
      </c>
      <c r="Q851" s="587">
        <f t="shared" si="124"/>
        <v>0</v>
      </c>
      <c r="R851" s="587">
        <f t="shared" si="124"/>
        <v>0</v>
      </c>
      <c r="S851" s="587">
        <f t="shared" si="124"/>
        <v>0</v>
      </c>
      <c r="T851" s="587">
        <f t="shared" si="124"/>
        <v>0</v>
      </c>
      <c r="U851" s="587">
        <f t="shared" si="124"/>
        <v>0</v>
      </c>
      <c r="V851" s="587">
        <f t="shared" si="124"/>
        <v>0</v>
      </c>
      <c r="W851" s="587">
        <f t="shared" si="124"/>
        <v>0</v>
      </c>
      <c r="X851" s="587">
        <f t="shared" si="124"/>
        <v>0</v>
      </c>
      <c r="Y851" s="587">
        <f t="shared" si="124"/>
        <v>0</v>
      </c>
      <c r="Z851" s="587">
        <f t="shared" si="124"/>
        <v>0</v>
      </c>
      <c r="AA851" s="587">
        <f t="shared" si="124"/>
        <v>0</v>
      </c>
      <c r="AB851" s="587">
        <f t="shared" si="124"/>
        <v>0</v>
      </c>
      <c r="AC851" s="607">
        <f t="shared" si="124"/>
        <v>0</v>
      </c>
      <c r="AD851"/>
      <c r="AE851" s="621">
        <f t="shared" ref="AE851:AG851" si="125">AE641*AE745</f>
        <v>0</v>
      </c>
      <c r="AF851"/>
      <c r="AG851" s="621">
        <f t="shared" si="125"/>
        <v>0</v>
      </c>
      <c r="AI851" s="621">
        <f t="shared" ref="AI851" si="126">AI641*AI745</f>
        <v>0</v>
      </c>
      <c r="AK851" s="202"/>
    </row>
    <row r="852" spans="1:37" s="435" customFormat="1" ht="12.75" customHeight="1" outlineLevel="1">
      <c r="A852"/>
      <c r="D852" s="592" t="str">
        <f t="shared" si="38"/>
        <v>[Capacity Charges Service Code Line 31]</v>
      </c>
      <c r="E852" s="89"/>
      <c r="F852" s="107" t="str">
        <f t="shared" si="42"/>
        <v>£000</v>
      </c>
      <c r="G852" s="587">
        <f t="shared" ref="G852:AC852" si="127">G642*G746</f>
        <v>0</v>
      </c>
      <c r="H852" s="587">
        <f t="shared" si="127"/>
        <v>0</v>
      </c>
      <c r="I852" s="587">
        <f t="shared" si="127"/>
        <v>0</v>
      </c>
      <c r="J852" s="587">
        <f t="shared" si="127"/>
        <v>0</v>
      </c>
      <c r="K852" s="587">
        <f t="shared" si="127"/>
        <v>0</v>
      </c>
      <c r="L852" s="587">
        <f t="shared" si="127"/>
        <v>0</v>
      </c>
      <c r="M852" s="587">
        <f t="shared" si="127"/>
        <v>0</v>
      </c>
      <c r="N852" s="587">
        <f t="shared" si="127"/>
        <v>0</v>
      </c>
      <c r="O852" s="587">
        <f t="shared" si="127"/>
        <v>0</v>
      </c>
      <c r="P852" s="587">
        <f t="shared" si="127"/>
        <v>0</v>
      </c>
      <c r="Q852" s="587">
        <f t="shared" si="127"/>
        <v>0</v>
      </c>
      <c r="R852" s="587">
        <f t="shared" si="127"/>
        <v>0</v>
      </c>
      <c r="S852" s="587">
        <f t="shared" si="127"/>
        <v>0</v>
      </c>
      <c r="T852" s="587">
        <f t="shared" si="127"/>
        <v>0</v>
      </c>
      <c r="U852" s="587">
        <f t="shared" si="127"/>
        <v>0</v>
      </c>
      <c r="V852" s="587">
        <f t="shared" si="127"/>
        <v>0</v>
      </c>
      <c r="W852" s="587">
        <f t="shared" si="127"/>
        <v>0</v>
      </c>
      <c r="X852" s="587">
        <f t="shared" si="127"/>
        <v>0</v>
      </c>
      <c r="Y852" s="587">
        <f t="shared" si="127"/>
        <v>0</v>
      </c>
      <c r="Z852" s="587">
        <f t="shared" si="127"/>
        <v>0</v>
      </c>
      <c r="AA852" s="587">
        <f t="shared" si="127"/>
        <v>0</v>
      </c>
      <c r="AB852" s="587">
        <f t="shared" si="127"/>
        <v>0</v>
      </c>
      <c r="AC852" s="607">
        <f t="shared" si="127"/>
        <v>0</v>
      </c>
      <c r="AD852"/>
      <c r="AE852" s="621">
        <f t="shared" ref="AE852:AG852" si="128">AE642*AE746</f>
        <v>0</v>
      </c>
      <c r="AF852"/>
      <c r="AG852" s="621">
        <f t="shared" si="128"/>
        <v>0</v>
      </c>
      <c r="AI852" s="621">
        <f t="shared" ref="AI852" si="129">AI642*AI746</f>
        <v>0</v>
      </c>
      <c r="AK852" s="202"/>
    </row>
    <row r="853" spans="1:37" s="435" customFormat="1" ht="12.75" customHeight="1" outlineLevel="1">
      <c r="D853" s="592" t="str">
        <f t="shared" si="38"/>
        <v>[Capacity Charges Service Code Line 32]</v>
      </c>
      <c r="E853" s="89"/>
      <c r="F853" s="107" t="str">
        <f t="shared" si="42"/>
        <v>£000</v>
      </c>
      <c r="G853" s="587">
        <f t="shared" ref="G853:AC853" si="130">G643*G747</f>
        <v>0</v>
      </c>
      <c r="H853" s="587">
        <f t="shared" si="130"/>
        <v>0</v>
      </c>
      <c r="I853" s="587">
        <f t="shared" si="130"/>
        <v>0</v>
      </c>
      <c r="J853" s="587">
        <f t="shared" si="130"/>
        <v>0</v>
      </c>
      <c r="K853" s="587">
        <f t="shared" si="130"/>
        <v>0</v>
      </c>
      <c r="L853" s="587">
        <f t="shared" si="130"/>
        <v>0</v>
      </c>
      <c r="M853" s="587">
        <f t="shared" si="130"/>
        <v>0</v>
      </c>
      <c r="N853" s="587">
        <f t="shared" si="130"/>
        <v>0</v>
      </c>
      <c r="O853" s="587">
        <f t="shared" si="130"/>
        <v>0</v>
      </c>
      <c r="P853" s="587">
        <f t="shared" si="130"/>
        <v>0</v>
      </c>
      <c r="Q853" s="587">
        <f t="shared" si="130"/>
        <v>0</v>
      </c>
      <c r="R853" s="587">
        <f t="shared" si="130"/>
        <v>0</v>
      </c>
      <c r="S853" s="587">
        <f t="shared" si="130"/>
        <v>0</v>
      </c>
      <c r="T853" s="587">
        <f t="shared" si="130"/>
        <v>0</v>
      </c>
      <c r="U853" s="587">
        <f t="shared" si="130"/>
        <v>0</v>
      </c>
      <c r="V853" s="587">
        <f t="shared" si="130"/>
        <v>0</v>
      </c>
      <c r="W853" s="587">
        <f t="shared" si="130"/>
        <v>0</v>
      </c>
      <c r="X853" s="587">
        <f t="shared" si="130"/>
        <v>0</v>
      </c>
      <c r="Y853" s="587">
        <f t="shared" si="130"/>
        <v>0</v>
      </c>
      <c r="Z853" s="587">
        <f t="shared" si="130"/>
        <v>0</v>
      </c>
      <c r="AA853" s="587">
        <f t="shared" si="130"/>
        <v>0</v>
      </c>
      <c r="AB853" s="587">
        <f t="shared" si="130"/>
        <v>0</v>
      </c>
      <c r="AC853" s="607">
        <f t="shared" si="130"/>
        <v>0</v>
      </c>
      <c r="AD853"/>
      <c r="AE853" s="621">
        <f t="shared" ref="AE853:AG853" si="131">AE643*AE747</f>
        <v>0</v>
      </c>
      <c r="AG853" s="621">
        <f t="shared" si="131"/>
        <v>0</v>
      </c>
      <c r="AI853" s="621">
        <f t="shared" ref="AI853" si="132">AI643*AI747</f>
        <v>0</v>
      </c>
      <c r="AK853" s="202"/>
    </row>
    <row r="854" spans="1:37" s="435" customFormat="1" ht="12.75" customHeight="1" outlineLevel="1">
      <c r="D854" s="592" t="str">
        <f t="shared" si="38"/>
        <v>[Capacity Charges Service Code Line 33]</v>
      </c>
      <c r="E854" s="89"/>
      <c r="F854" s="107" t="str">
        <f t="shared" si="42"/>
        <v>£000</v>
      </c>
      <c r="G854" s="587">
        <f t="shared" ref="G854:AC854" si="133">G644*G748</f>
        <v>0</v>
      </c>
      <c r="H854" s="587">
        <f t="shared" si="133"/>
        <v>0</v>
      </c>
      <c r="I854" s="587">
        <f t="shared" si="133"/>
        <v>0</v>
      </c>
      <c r="J854" s="587">
        <f t="shared" si="133"/>
        <v>0</v>
      </c>
      <c r="K854" s="587">
        <f t="shared" si="133"/>
        <v>0</v>
      </c>
      <c r="L854" s="587">
        <f t="shared" si="133"/>
        <v>0</v>
      </c>
      <c r="M854" s="587">
        <f t="shared" si="133"/>
        <v>0</v>
      </c>
      <c r="N854" s="587">
        <f t="shared" si="133"/>
        <v>0</v>
      </c>
      <c r="O854" s="587">
        <f t="shared" si="133"/>
        <v>0</v>
      </c>
      <c r="P854" s="587">
        <f t="shared" si="133"/>
        <v>0</v>
      </c>
      <c r="Q854" s="587">
        <f t="shared" si="133"/>
        <v>0</v>
      </c>
      <c r="R854" s="587">
        <f t="shared" si="133"/>
        <v>0</v>
      </c>
      <c r="S854" s="587">
        <f t="shared" si="133"/>
        <v>0</v>
      </c>
      <c r="T854" s="587">
        <f t="shared" si="133"/>
        <v>0</v>
      </c>
      <c r="U854" s="587">
        <f t="shared" si="133"/>
        <v>0</v>
      </c>
      <c r="V854" s="587">
        <f t="shared" si="133"/>
        <v>0</v>
      </c>
      <c r="W854" s="587">
        <f t="shared" si="133"/>
        <v>0</v>
      </c>
      <c r="X854" s="587">
        <f t="shared" si="133"/>
        <v>0</v>
      </c>
      <c r="Y854" s="587">
        <f t="shared" si="133"/>
        <v>0</v>
      </c>
      <c r="Z854" s="587">
        <f t="shared" si="133"/>
        <v>0</v>
      </c>
      <c r="AA854" s="587">
        <f t="shared" si="133"/>
        <v>0</v>
      </c>
      <c r="AB854" s="587">
        <f t="shared" si="133"/>
        <v>0</v>
      </c>
      <c r="AC854" s="607">
        <f t="shared" si="133"/>
        <v>0</v>
      </c>
      <c r="AD854"/>
      <c r="AE854" s="621">
        <f t="shared" ref="AE854:AG854" si="134">AE644*AE748</f>
        <v>0</v>
      </c>
      <c r="AG854" s="621">
        <f t="shared" si="134"/>
        <v>0</v>
      </c>
      <c r="AI854" s="621">
        <f t="shared" ref="AI854" si="135">AI644*AI748</f>
        <v>0</v>
      </c>
      <c r="AK854" s="202"/>
    </row>
    <row r="855" spans="1:37" s="435" customFormat="1" ht="12.75" customHeight="1" outlineLevel="1">
      <c r="D855" s="592" t="str">
        <f t="shared" si="38"/>
        <v>[Capacity Charges Service Code Line 34]</v>
      </c>
      <c r="E855" s="89"/>
      <c r="F855" s="107" t="str">
        <f t="shared" si="42"/>
        <v>£000</v>
      </c>
      <c r="G855" s="587">
        <f t="shared" ref="G855:AC855" si="136">G645*G749</f>
        <v>0</v>
      </c>
      <c r="H855" s="587">
        <f t="shared" si="136"/>
        <v>0</v>
      </c>
      <c r="I855" s="587">
        <f t="shared" si="136"/>
        <v>0</v>
      </c>
      <c r="J855" s="587">
        <f t="shared" si="136"/>
        <v>0</v>
      </c>
      <c r="K855" s="587">
        <f t="shared" si="136"/>
        <v>0</v>
      </c>
      <c r="L855" s="587">
        <f t="shared" si="136"/>
        <v>0</v>
      </c>
      <c r="M855" s="587">
        <f t="shared" si="136"/>
        <v>0</v>
      </c>
      <c r="N855" s="587">
        <f t="shared" si="136"/>
        <v>0</v>
      </c>
      <c r="O855" s="587">
        <f t="shared" si="136"/>
        <v>0</v>
      </c>
      <c r="P855" s="587">
        <f t="shared" si="136"/>
        <v>0</v>
      </c>
      <c r="Q855" s="587">
        <f t="shared" si="136"/>
        <v>0</v>
      </c>
      <c r="R855" s="587">
        <f t="shared" si="136"/>
        <v>0</v>
      </c>
      <c r="S855" s="587">
        <f t="shared" si="136"/>
        <v>0</v>
      </c>
      <c r="T855" s="587">
        <f t="shared" si="136"/>
        <v>0</v>
      </c>
      <c r="U855" s="587">
        <f t="shared" si="136"/>
        <v>0</v>
      </c>
      <c r="V855" s="587">
        <f t="shared" si="136"/>
        <v>0</v>
      </c>
      <c r="W855" s="587">
        <f t="shared" si="136"/>
        <v>0</v>
      </c>
      <c r="X855" s="587">
        <f t="shared" si="136"/>
        <v>0</v>
      </c>
      <c r="Y855" s="587">
        <f t="shared" si="136"/>
        <v>0</v>
      </c>
      <c r="Z855" s="587">
        <f t="shared" si="136"/>
        <v>0</v>
      </c>
      <c r="AA855" s="587">
        <f t="shared" si="136"/>
        <v>0</v>
      </c>
      <c r="AB855" s="587">
        <f t="shared" si="136"/>
        <v>0</v>
      </c>
      <c r="AC855" s="607">
        <f t="shared" si="136"/>
        <v>0</v>
      </c>
      <c r="AD855"/>
      <c r="AE855" s="621">
        <f t="shared" ref="AE855:AG855" si="137">AE645*AE749</f>
        <v>0</v>
      </c>
      <c r="AG855" s="621">
        <f t="shared" si="137"/>
        <v>0</v>
      </c>
      <c r="AI855" s="621">
        <f t="shared" ref="AI855" si="138">AI645*AI749</f>
        <v>0</v>
      </c>
      <c r="AK855" s="202"/>
    </row>
    <row r="856" spans="1:37" s="435" customFormat="1" ht="12.75" customHeight="1" outlineLevel="1">
      <c r="D856" s="592" t="str">
        <f t="shared" si="38"/>
        <v>[Capacity Charges Service Code Line 35]</v>
      </c>
      <c r="E856" s="89"/>
      <c r="F856" s="107" t="str">
        <f t="shared" si="42"/>
        <v>£000</v>
      </c>
      <c r="G856" s="587">
        <f t="shared" ref="G856:AC856" si="139">G646*G750</f>
        <v>0</v>
      </c>
      <c r="H856" s="587">
        <f t="shared" si="139"/>
        <v>0</v>
      </c>
      <c r="I856" s="587">
        <f t="shared" si="139"/>
        <v>0</v>
      </c>
      <c r="J856" s="587">
        <f t="shared" si="139"/>
        <v>0</v>
      </c>
      <c r="K856" s="587">
        <f t="shared" si="139"/>
        <v>0</v>
      </c>
      <c r="L856" s="587">
        <f t="shared" si="139"/>
        <v>0</v>
      </c>
      <c r="M856" s="587">
        <f t="shared" si="139"/>
        <v>0</v>
      </c>
      <c r="N856" s="587">
        <f t="shared" si="139"/>
        <v>0</v>
      </c>
      <c r="O856" s="587">
        <f t="shared" si="139"/>
        <v>0</v>
      </c>
      <c r="P856" s="587">
        <f t="shared" si="139"/>
        <v>0</v>
      </c>
      <c r="Q856" s="587">
        <f t="shared" si="139"/>
        <v>0</v>
      </c>
      <c r="R856" s="587">
        <f t="shared" si="139"/>
        <v>0</v>
      </c>
      <c r="S856" s="587">
        <f t="shared" si="139"/>
        <v>0</v>
      </c>
      <c r="T856" s="587">
        <f t="shared" si="139"/>
        <v>0</v>
      </c>
      <c r="U856" s="587">
        <f t="shared" si="139"/>
        <v>0</v>
      </c>
      <c r="V856" s="587">
        <f t="shared" si="139"/>
        <v>0</v>
      </c>
      <c r="W856" s="587">
        <f t="shared" si="139"/>
        <v>0</v>
      </c>
      <c r="X856" s="587">
        <f t="shared" si="139"/>
        <v>0</v>
      </c>
      <c r="Y856" s="587">
        <f t="shared" si="139"/>
        <v>0</v>
      </c>
      <c r="Z856" s="587">
        <f t="shared" si="139"/>
        <v>0</v>
      </c>
      <c r="AA856" s="587">
        <f t="shared" si="139"/>
        <v>0</v>
      </c>
      <c r="AB856" s="587">
        <f t="shared" si="139"/>
        <v>0</v>
      </c>
      <c r="AC856" s="607">
        <f t="shared" si="139"/>
        <v>0</v>
      </c>
      <c r="AD856"/>
      <c r="AE856" s="621">
        <f t="shared" ref="AE856:AG856" si="140">AE646*AE750</f>
        <v>0</v>
      </c>
      <c r="AG856" s="621">
        <f t="shared" si="140"/>
        <v>0</v>
      </c>
      <c r="AI856" s="621">
        <f t="shared" ref="AI856" si="141">AI646*AI750</f>
        <v>0</v>
      </c>
      <c r="AK856" s="202"/>
    </row>
    <row r="857" spans="1:37" s="435" customFormat="1" ht="12.75" customHeight="1" outlineLevel="1">
      <c r="D857" s="592" t="str">
        <f t="shared" si="38"/>
        <v>[Capacity Charges Service Code Line 36]</v>
      </c>
      <c r="E857" s="89"/>
      <c r="F857" s="107" t="str">
        <f t="shared" si="42"/>
        <v>£000</v>
      </c>
      <c r="G857" s="587">
        <f t="shared" ref="G857:AC857" si="142">G647*G751</f>
        <v>0</v>
      </c>
      <c r="H857" s="587">
        <f t="shared" si="142"/>
        <v>0</v>
      </c>
      <c r="I857" s="587">
        <f t="shared" si="142"/>
        <v>0</v>
      </c>
      <c r="J857" s="587">
        <f t="shared" si="142"/>
        <v>0</v>
      </c>
      <c r="K857" s="587">
        <f t="shared" si="142"/>
        <v>0</v>
      </c>
      <c r="L857" s="587">
        <f t="shared" si="142"/>
        <v>0</v>
      </c>
      <c r="M857" s="587">
        <f t="shared" si="142"/>
        <v>0</v>
      </c>
      <c r="N857" s="587">
        <f t="shared" si="142"/>
        <v>0</v>
      </c>
      <c r="O857" s="587">
        <f t="shared" si="142"/>
        <v>0</v>
      </c>
      <c r="P857" s="587">
        <f t="shared" si="142"/>
        <v>0</v>
      </c>
      <c r="Q857" s="587">
        <f t="shared" si="142"/>
        <v>0</v>
      </c>
      <c r="R857" s="587">
        <f t="shared" si="142"/>
        <v>0</v>
      </c>
      <c r="S857" s="587">
        <f t="shared" si="142"/>
        <v>0</v>
      </c>
      <c r="T857" s="587">
        <f t="shared" si="142"/>
        <v>0</v>
      </c>
      <c r="U857" s="587">
        <f t="shared" si="142"/>
        <v>0</v>
      </c>
      <c r="V857" s="587">
        <f t="shared" si="142"/>
        <v>0</v>
      </c>
      <c r="W857" s="587">
        <f t="shared" si="142"/>
        <v>0</v>
      </c>
      <c r="X857" s="587">
        <f t="shared" si="142"/>
        <v>0</v>
      </c>
      <c r="Y857" s="587">
        <f t="shared" si="142"/>
        <v>0</v>
      </c>
      <c r="Z857" s="587">
        <f t="shared" si="142"/>
        <v>0</v>
      </c>
      <c r="AA857" s="587">
        <f t="shared" si="142"/>
        <v>0</v>
      </c>
      <c r="AB857" s="587">
        <f t="shared" si="142"/>
        <v>0</v>
      </c>
      <c r="AC857" s="607">
        <f t="shared" si="142"/>
        <v>0</v>
      </c>
      <c r="AD857"/>
      <c r="AE857" s="621">
        <f t="shared" ref="AE857:AG857" si="143">AE647*AE751</f>
        <v>0</v>
      </c>
      <c r="AG857" s="621">
        <f t="shared" si="143"/>
        <v>0</v>
      </c>
      <c r="AI857" s="621">
        <f t="shared" ref="AI857" si="144">AI647*AI751</f>
        <v>0</v>
      </c>
      <c r="AK857" s="202"/>
    </row>
    <row r="858" spans="1:37" s="435" customFormat="1" ht="12.6" customHeight="1" outlineLevel="1">
      <c r="D858" s="592" t="str">
        <f t="shared" si="38"/>
        <v>[Capacity Charges Service Code Line 37]</v>
      </c>
      <c r="E858" s="89"/>
      <c r="F858" s="107" t="str">
        <f t="shared" si="42"/>
        <v>£000</v>
      </c>
      <c r="G858" s="587">
        <f t="shared" ref="G858:AC858" si="145">G648*G752</f>
        <v>0</v>
      </c>
      <c r="H858" s="587">
        <f t="shared" si="145"/>
        <v>0</v>
      </c>
      <c r="I858" s="587">
        <f t="shared" si="145"/>
        <v>0</v>
      </c>
      <c r="J858" s="587">
        <f t="shared" si="145"/>
        <v>0</v>
      </c>
      <c r="K858" s="587">
        <f t="shared" si="145"/>
        <v>0</v>
      </c>
      <c r="L858" s="587">
        <f t="shared" si="145"/>
        <v>0</v>
      </c>
      <c r="M858" s="587">
        <f t="shared" si="145"/>
        <v>0</v>
      </c>
      <c r="N858" s="587">
        <f t="shared" si="145"/>
        <v>0</v>
      </c>
      <c r="O858" s="587">
        <f t="shared" si="145"/>
        <v>0</v>
      </c>
      <c r="P858" s="587">
        <f t="shared" si="145"/>
        <v>0</v>
      </c>
      <c r="Q858" s="587">
        <f t="shared" si="145"/>
        <v>0</v>
      </c>
      <c r="R858" s="587">
        <f t="shared" si="145"/>
        <v>0</v>
      </c>
      <c r="S858" s="587">
        <f t="shared" si="145"/>
        <v>0</v>
      </c>
      <c r="T858" s="587">
        <f t="shared" si="145"/>
        <v>0</v>
      </c>
      <c r="U858" s="587">
        <f t="shared" si="145"/>
        <v>0</v>
      </c>
      <c r="V858" s="587">
        <f t="shared" si="145"/>
        <v>0</v>
      </c>
      <c r="W858" s="587">
        <f t="shared" si="145"/>
        <v>0</v>
      </c>
      <c r="X858" s="587">
        <f t="shared" si="145"/>
        <v>0</v>
      </c>
      <c r="Y858" s="587">
        <f t="shared" si="145"/>
        <v>0</v>
      </c>
      <c r="Z858" s="587">
        <f t="shared" si="145"/>
        <v>0</v>
      </c>
      <c r="AA858" s="587">
        <f t="shared" si="145"/>
        <v>0</v>
      </c>
      <c r="AB858" s="587">
        <f t="shared" si="145"/>
        <v>0</v>
      </c>
      <c r="AC858" s="607">
        <f t="shared" si="145"/>
        <v>0</v>
      </c>
      <c r="AD858"/>
      <c r="AE858" s="621">
        <f t="shared" ref="AE858:AG858" si="146">AE648*AE752</f>
        <v>0</v>
      </c>
      <c r="AG858" s="621">
        <f t="shared" si="146"/>
        <v>0</v>
      </c>
      <c r="AI858" s="621">
        <f t="shared" ref="AI858" si="147">AI648*AI752</f>
        <v>0</v>
      </c>
      <c r="AK858" s="202"/>
    </row>
    <row r="859" spans="1:37" s="435" customFormat="1" ht="12.75" customHeight="1" outlineLevel="1">
      <c r="A859"/>
      <c r="D859" s="592" t="str">
        <f t="shared" si="38"/>
        <v>[Capacity Charges Service Code Line 38]</v>
      </c>
      <c r="E859" s="89"/>
      <c r="F859" s="107" t="str">
        <f t="shared" si="42"/>
        <v>£000</v>
      </c>
      <c r="G859" s="587">
        <f t="shared" ref="G859:AC859" si="148">G649*G753</f>
        <v>0</v>
      </c>
      <c r="H859" s="587">
        <f t="shared" si="148"/>
        <v>0</v>
      </c>
      <c r="I859" s="587">
        <f t="shared" si="148"/>
        <v>0</v>
      </c>
      <c r="J859" s="587">
        <f t="shared" si="148"/>
        <v>0</v>
      </c>
      <c r="K859" s="587">
        <f t="shared" si="148"/>
        <v>0</v>
      </c>
      <c r="L859" s="587">
        <f t="shared" si="148"/>
        <v>0</v>
      </c>
      <c r="M859" s="587">
        <f t="shared" si="148"/>
        <v>0</v>
      </c>
      <c r="N859" s="587">
        <f t="shared" si="148"/>
        <v>0</v>
      </c>
      <c r="O859" s="587">
        <f t="shared" si="148"/>
        <v>0</v>
      </c>
      <c r="P859" s="587">
        <f t="shared" si="148"/>
        <v>0</v>
      </c>
      <c r="Q859" s="587">
        <f t="shared" si="148"/>
        <v>0</v>
      </c>
      <c r="R859" s="587">
        <f t="shared" si="148"/>
        <v>0</v>
      </c>
      <c r="S859" s="587">
        <f t="shared" si="148"/>
        <v>0</v>
      </c>
      <c r="T859" s="587">
        <f t="shared" si="148"/>
        <v>0</v>
      </c>
      <c r="U859" s="587">
        <f t="shared" si="148"/>
        <v>0</v>
      </c>
      <c r="V859" s="587">
        <f t="shared" si="148"/>
        <v>0</v>
      </c>
      <c r="W859" s="587">
        <f t="shared" si="148"/>
        <v>0</v>
      </c>
      <c r="X859" s="587">
        <f t="shared" si="148"/>
        <v>0</v>
      </c>
      <c r="Y859" s="587">
        <f t="shared" si="148"/>
        <v>0</v>
      </c>
      <c r="Z859" s="587">
        <f t="shared" si="148"/>
        <v>0</v>
      </c>
      <c r="AA859" s="587">
        <f t="shared" si="148"/>
        <v>0</v>
      </c>
      <c r="AB859" s="587">
        <f t="shared" si="148"/>
        <v>0</v>
      </c>
      <c r="AC859" s="607">
        <f t="shared" si="148"/>
        <v>0</v>
      </c>
      <c r="AD859"/>
      <c r="AE859" s="621">
        <f t="shared" ref="AE859:AG859" si="149">AE649*AE753</f>
        <v>0</v>
      </c>
      <c r="AF859"/>
      <c r="AG859" s="621">
        <f t="shared" si="149"/>
        <v>0</v>
      </c>
      <c r="AI859" s="621">
        <f t="shared" ref="AI859" si="150">AI649*AI753</f>
        <v>0</v>
      </c>
      <c r="AK859" s="202"/>
    </row>
    <row r="860" spans="1:37" s="435" customFormat="1" ht="12.75" customHeight="1" outlineLevel="1">
      <c r="A860"/>
      <c r="D860" s="592" t="str">
        <f t="shared" si="38"/>
        <v>[Capacity Charges Service Code Line 39]</v>
      </c>
      <c r="E860" s="89"/>
      <c r="F860" s="107" t="str">
        <f t="shared" si="42"/>
        <v>£000</v>
      </c>
      <c r="G860" s="587">
        <f t="shared" ref="G860:AC860" si="151">G650*G754</f>
        <v>0</v>
      </c>
      <c r="H860" s="587">
        <f t="shared" si="151"/>
        <v>0</v>
      </c>
      <c r="I860" s="587">
        <f t="shared" si="151"/>
        <v>0</v>
      </c>
      <c r="J860" s="587">
        <f t="shared" si="151"/>
        <v>0</v>
      </c>
      <c r="K860" s="587">
        <f t="shared" si="151"/>
        <v>0</v>
      </c>
      <c r="L860" s="587">
        <f t="shared" si="151"/>
        <v>0</v>
      </c>
      <c r="M860" s="587">
        <f t="shared" si="151"/>
        <v>0</v>
      </c>
      <c r="N860" s="587">
        <f t="shared" si="151"/>
        <v>0</v>
      </c>
      <c r="O860" s="587">
        <f t="shared" si="151"/>
        <v>0</v>
      </c>
      <c r="P860" s="587">
        <f t="shared" si="151"/>
        <v>0</v>
      </c>
      <c r="Q860" s="587">
        <f t="shared" si="151"/>
        <v>0</v>
      </c>
      <c r="R860" s="587">
        <f t="shared" si="151"/>
        <v>0</v>
      </c>
      <c r="S860" s="587">
        <f t="shared" si="151"/>
        <v>0</v>
      </c>
      <c r="T860" s="587">
        <f t="shared" si="151"/>
        <v>0</v>
      </c>
      <c r="U860" s="587">
        <f t="shared" si="151"/>
        <v>0</v>
      </c>
      <c r="V860" s="587">
        <f t="shared" si="151"/>
        <v>0</v>
      </c>
      <c r="W860" s="587">
        <f t="shared" si="151"/>
        <v>0</v>
      </c>
      <c r="X860" s="587">
        <f t="shared" si="151"/>
        <v>0</v>
      </c>
      <c r="Y860" s="587">
        <f t="shared" si="151"/>
        <v>0</v>
      </c>
      <c r="Z860" s="587">
        <f t="shared" si="151"/>
        <v>0</v>
      </c>
      <c r="AA860" s="587">
        <f t="shared" si="151"/>
        <v>0</v>
      </c>
      <c r="AB860" s="587">
        <f t="shared" si="151"/>
        <v>0</v>
      </c>
      <c r="AC860" s="607">
        <f t="shared" si="151"/>
        <v>0</v>
      </c>
      <c r="AD860"/>
      <c r="AE860" s="621">
        <f t="shared" ref="AE860:AG860" si="152">AE650*AE754</f>
        <v>0</v>
      </c>
      <c r="AF860"/>
      <c r="AG860" s="621">
        <f t="shared" si="152"/>
        <v>0</v>
      </c>
      <c r="AI860" s="621">
        <f t="shared" ref="AI860" si="153">AI650*AI754</f>
        <v>0</v>
      </c>
      <c r="AK860" s="202"/>
    </row>
    <row r="861" spans="1:37" s="435" customFormat="1" ht="12.75" customHeight="1" outlineLevel="1">
      <c r="A861"/>
      <c r="D861" s="592" t="str">
        <f t="shared" si="38"/>
        <v>[Capacity Charges Service Code Line 40]</v>
      </c>
      <c r="E861" s="89"/>
      <c r="F861" s="107" t="str">
        <f t="shared" si="42"/>
        <v>£000</v>
      </c>
      <c r="G861" s="587">
        <f t="shared" ref="G861:AC861" si="154">G651*G755</f>
        <v>0</v>
      </c>
      <c r="H861" s="587">
        <f t="shared" si="154"/>
        <v>0</v>
      </c>
      <c r="I861" s="587">
        <f t="shared" si="154"/>
        <v>0</v>
      </c>
      <c r="J861" s="587">
        <f t="shared" si="154"/>
        <v>0</v>
      </c>
      <c r="K861" s="587">
        <f t="shared" si="154"/>
        <v>0</v>
      </c>
      <c r="L861" s="587">
        <f t="shared" si="154"/>
        <v>0</v>
      </c>
      <c r="M861" s="587">
        <f t="shared" si="154"/>
        <v>0</v>
      </c>
      <c r="N861" s="587">
        <f t="shared" si="154"/>
        <v>0</v>
      </c>
      <c r="O861" s="587">
        <f t="shared" si="154"/>
        <v>0</v>
      </c>
      <c r="P861" s="587">
        <f t="shared" si="154"/>
        <v>0</v>
      </c>
      <c r="Q861" s="587">
        <f t="shared" si="154"/>
        <v>0</v>
      </c>
      <c r="R861" s="587">
        <f t="shared" si="154"/>
        <v>0</v>
      </c>
      <c r="S861" s="587">
        <f t="shared" si="154"/>
        <v>0</v>
      </c>
      <c r="T861" s="587">
        <f t="shared" si="154"/>
        <v>0</v>
      </c>
      <c r="U861" s="587">
        <f t="shared" si="154"/>
        <v>0</v>
      </c>
      <c r="V861" s="587">
        <f t="shared" si="154"/>
        <v>0</v>
      </c>
      <c r="W861" s="587">
        <f t="shared" si="154"/>
        <v>0</v>
      </c>
      <c r="X861" s="587">
        <f t="shared" si="154"/>
        <v>0</v>
      </c>
      <c r="Y861" s="587">
        <f t="shared" si="154"/>
        <v>0</v>
      </c>
      <c r="Z861" s="587">
        <f t="shared" si="154"/>
        <v>0</v>
      </c>
      <c r="AA861" s="587">
        <f t="shared" si="154"/>
        <v>0</v>
      </c>
      <c r="AB861" s="587">
        <f t="shared" si="154"/>
        <v>0</v>
      </c>
      <c r="AC861" s="607">
        <f t="shared" si="154"/>
        <v>0</v>
      </c>
      <c r="AD861"/>
      <c r="AE861" s="621">
        <f t="shared" ref="AE861:AG861" si="155">AE651*AE755</f>
        <v>0</v>
      </c>
      <c r="AF861"/>
      <c r="AG861" s="621">
        <f t="shared" si="155"/>
        <v>0</v>
      </c>
      <c r="AI861" s="621">
        <f t="shared" ref="AI861" si="156">AI651*AI755</f>
        <v>0</v>
      </c>
      <c r="AK861" s="202"/>
    </row>
    <row r="862" spans="1:37" s="435" customFormat="1" ht="12.75" customHeight="1" outlineLevel="1">
      <c r="D862" s="592" t="str">
        <f t="shared" si="38"/>
        <v>[Capacity Charges Service Code Line 41]</v>
      </c>
      <c r="E862" s="89"/>
      <c r="F862" s="107" t="str">
        <f t="shared" si="42"/>
        <v>£000</v>
      </c>
      <c r="G862" s="587">
        <f t="shared" ref="G862:AC862" si="157">G652*G756</f>
        <v>0</v>
      </c>
      <c r="H862" s="587">
        <f t="shared" si="157"/>
        <v>0</v>
      </c>
      <c r="I862" s="587">
        <f t="shared" si="157"/>
        <v>0</v>
      </c>
      <c r="J862" s="587">
        <f t="shared" si="157"/>
        <v>0</v>
      </c>
      <c r="K862" s="587">
        <f t="shared" si="157"/>
        <v>0</v>
      </c>
      <c r="L862" s="587">
        <f t="shared" si="157"/>
        <v>0</v>
      </c>
      <c r="M862" s="587">
        <f t="shared" si="157"/>
        <v>0</v>
      </c>
      <c r="N862" s="587">
        <f t="shared" si="157"/>
        <v>0</v>
      </c>
      <c r="O862" s="587">
        <f t="shared" si="157"/>
        <v>0</v>
      </c>
      <c r="P862" s="587">
        <f t="shared" si="157"/>
        <v>0</v>
      </c>
      <c r="Q862" s="587">
        <f t="shared" si="157"/>
        <v>0</v>
      </c>
      <c r="R862" s="587">
        <f t="shared" si="157"/>
        <v>0</v>
      </c>
      <c r="S862" s="587">
        <f t="shared" si="157"/>
        <v>0</v>
      </c>
      <c r="T862" s="587">
        <f t="shared" si="157"/>
        <v>0</v>
      </c>
      <c r="U862" s="587">
        <f t="shared" si="157"/>
        <v>0</v>
      </c>
      <c r="V862" s="587">
        <f t="shared" si="157"/>
        <v>0</v>
      </c>
      <c r="W862" s="587">
        <f t="shared" si="157"/>
        <v>0</v>
      </c>
      <c r="X862" s="587">
        <f t="shared" si="157"/>
        <v>0</v>
      </c>
      <c r="Y862" s="587">
        <f t="shared" si="157"/>
        <v>0</v>
      </c>
      <c r="Z862" s="587">
        <f t="shared" si="157"/>
        <v>0</v>
      </c>
      <c r="AA862" s="587">
        <f t="shared" si="157"/>
        <v>0</v>
      </c>
      <c r="AB862" s="587">
        <f t="shared" si="157"/>
        <v>0</v>
      </c>
      <c r="AC862" s="607">
        <f t="shared" si="157"/>
        <v>0</v>
      </c>
      <c r="AD862"/>
      <c r="AE862" s="621">
        <f t="shared" ref="AE862:AG862" si="158">AE652*AE756</f>
        <v>0</v>
      </c>
      <c r="AG862" s="621">
        <f t="shared" si="158"/>
        <v>0</v>
      </c>
      <c r="AI862" s="621">
        <f t="shared" ref="AI862" si="159">AI652*AI756</f>
        <v>0</v>
      </c>
      <c r="AK862" s="202"/>
    </row>
    <row r="863" spans="1:37" s="435" customFormat="1" ht="12.75" customHeight="1" outlineLevel="1">
      <c r="D863" s="592" t="str">
        <f t="shared" si="38"/>
        <v>[Capacity Charges Service Code Line 42]</v>
      </c>
      <c r="E863" s="89"/>
      <c r="F863" s="107" t="str">
        <f t="shared" si="42"/>
        <v>£000</v>
      </c>
      <c r="G863" s="587">
        <f t="shared" ref="G863:AC863" si="160">G653*G757</f>
        <v>0</v>
      </c>
      <c r="H863" s="587">
        <f t="shared" si="160"/>
        <v>0</v>
      </c>
      <c r="I863" s="587">
        <f t="shared" si="160"/>
        <v>0</v>
      </c>
      <c r="J863" s="587">
        <f t="shared" si="160"/>
        <v>0</v>
      </c>
      <c r="K863" s="587">
        <f t="shared" si="160"/>
        <v>0</v>
      </c>
      <c r="L863" s="587">
        <f t="shared" si="160"/>
        <v>0</v>
      </c>
      <c r="M863" s="587">
        <f t="shared" si="160"/>
        <v>0</v>
      </c>
      <c r="N863" s="587">
        <f t="shared" si="160"/>
        <v>0</v>
      </c>
      <c r="O863" s="587">
        <f t="shared" si="160"/>
        <v>0</v>
      </c>
      <c r="P863" s="587">
        <f t="shared" si="160"/>
        <v>0</v>
      </c>
      <c r="Q863" s="587">
        <f t="shared" si="160"/>
        <v>0</v>
      </c>
      <c r="R863" s="587">
        <f t="shared" si="160"/>
        <v>0</v>
      </c>
      <c r="S863" s="587">
        <f t="shared" si="160"/>
        <v>0</v>
      </c>
      <c r="T863" s="587">
        <f t="shared" si="160"/>
        <v>0</v>
      </c>
      <c r="U863" s="587">
        <f t="shared" si="160"/>
        <v>0</v>
      </c>
      <c r="V863" s="587">
        <f t="shared" si="160"/>
        <v>0</v>
      </c>
      <c r="W863" s="587">
        <f t="shared" si="160"/>
        <v>0</v>
      </c>
      <c r="X863" s="587">
        <f t="shared" si="160"/>
        <v>0</v>
      </c>
      <c r="Y863" s="587">
        <f t="shared" si="160"/>
        <v>0</v>
      </c>
      <c r="Z863" s="587">
        <f t="shared" si="160"/>
        <v>0</v>
      </c>
      <c r="AA863" s="587">
        <f t="shared" si="160"/>
        <v>0</v>
      </c>
      <c r="AB863" s="587">
        <f t="shared" si="160"/>
        <v>0</v>
      </c>
      <c r="AC863" s="607">
        <f t="shared" si="160"/>
        <v>0</v>
      </c>
      <c r="AD863"/>
      <c r="AE863" s="621">
        <f t="shared" ref="AE863:AG863" si="161">AE653*AE757</f>
        <v>0</v>
      </c>
      <c r="AG863" s="621">
        <f t="shared" si="161"/>
        <v>0</v>
      </c>
      <c r="AI863" s="621">
        <f t="shared" ref="AI863" si="162">AI653*AI757</f>
        <v>0</v>
      </c>
      <c r="AK863" s="202"/>
    </row>
    <row r="864" spans="1:37" s="435" customFormat="1" ht="12.75" customHeight="1" outlineLevel="1">
      <c r="D864" s="592" t="str">
        <f t="shared" si="38"/>
        <v>[Capacity Charges Service Code Line 43]</v>
      </c>
      <c r="E864" s="89"/>
      <c r="F864" s="107" t="str">
        <f t="shared" si="42"/>
        <v>£000</v>
      </c>
      <c r="G864" s="587">
        <f t="shared" ref="G864:AC864" si="163">G654*G758</f>
        <v>0</v>
      </c>
      <c r="H864" s="587">
        <f t="shared" si="163"/>
        <v>0</v>
      </c>
      <c r="I864" s="587">
        <f t="shared" si="163"/>
        <v>0</v>
      </c>
      <c r="J864" s="587">
        <f t="shared" si="163"/>
        <v>0</v>
      </c>
      <c r="K864" s="587">
        <f t="shared" si="163"/>
        <v>0</v>
      </c>
      <c r="L864" s="587">
        <f t="shared" si="163"/>
        <v>0</v>
      </c>
      <c r="M864" s="587">
        <f t="shared" si="163"/>
        <v>0</v>
      </c>
      <c r="N864" s="587">
        <f t="shared" si="163"/>
        <v>0</v>
      </c>
      <c r="O864" s="587">
        <f t="shared" si="163"/>
        <v>0</v>
      </c>
      <c r="P864" s="587">
        <f t="shared" si="163"/>
        <v>0</v>
      </c>
      <c r="Q864" s="587">
        <f t="shared" si="163"/>
        <v>0</v>
      </c>
      <c r="R864" s="587">
        <f t="shared" si="163"/>
        <v>0</v>
      </c>
      <c r="S864" s="587">
        <f t="shared" si="163"/>
        <v>0</v>
      </c>
      <c r="T864" s="587">
        <f t="shared" si="163"/>
        <v>0</v>
      </c>
      <c r="U864" s="587">
        <f t="shared" si="163"/>
        <v>0</v>
      </c>
      <c r="V864" s="587">
        <f t="shared" si="163"/>
        <v>0</v>
      </c>
      <c r="W864" s="587">
        <f t="shared" si="163"/>
        <v>0</v>
      </c>
      <c r="X864" s="587">
        <f t="shared" si="163"/>
        <v>0</v>
      </c>
      <c r="Y864" s="587">
        <f t="shared" si="163"/>
        <v>0</v>
      </c>
      <c r="Z864" s="587">
        <f t="shared" si="163"/>
        <v>0</v>
      </c>
      <c r="AA864" s="587">
        <f t="shared" si="163"/>
        <v>0</v>
      </c>
      <c r="AB864" s="587">
        <f t="shared" si="163"/>
        <v>0</v>
      </c>
      <c r="AC864" s="607">
        <f t="shared" si="163"/>
        <v>0</v>
      </c>
      <c r="AD864"/>
      <c r="AE864" s="621">
        <f t="shared" ref="AE864:AG864" si="164">AE654*AE758</f>
        <v>0</v>
      </c>
      <c r="AG864" s="621">
        <f t="shared" si="164"/>
        <v>0</v>
      </c>
      <c r="AI864" s="621">
        <f t="shared" ref="AI864" si="165">AI654*AI758</f>
        <v>0</v>
      </c>
      <c r="AK864" s="202"/>
    </row>
    <row r="865" spans="3:37" s="435" customFormat="1" ht="12.75" customHeight="1" outlineLevel="1">
      <c r="D865" s="592" t="str">
        <f t="shared" si="38"/>
        <v>[Capacity Charges Service Code Line 44]</v>
      </c>
      <c r="E865" s="89"/>
      <c r="F865" s="107" t="str">
        <f t="shared" si="42"/>
        <v>£000</v>
      </c>
      <c r="G865" s="587">
        <f t="shared" ref="G865:AC865" si="166">G655*G759</f>
        <v>0</v>
      </c>
      <c r="H865" s="587">
        <f t="shared" si="166"/>
        <v>0</v>
      </c>
      <c r="I865" s="587">
        <f t="shared" si="166"/>
        <v>0</v>
      </c>
      <c r="J865" s="587">
        <f t="shared" si="166"/>
        <v>0</v>
      </c>
      <c r="K865" s="587">
        <f t="shared" si="166"/>
        <v>0</v>
      </c>
      <c r="L865" s="587">
        <f t="shared" si="166"/>
        <v>0</v>
      </c>
      <c r="M865" s="587">
        <f t="shared" si="166"/>
        <v>0</v>
      </c>
      <c r="N865" s="587">
        <f t="shared" si="166"/>
        <v>0</v>
      </c>
      <c r="O865" s="587">
        <f t="shared" si="166"/>
        <v>0</v>
      </c>
      <c r="P865" s="587">
        <f t="shared" si="166"/>
        <v>0</v>
      </c>
      <c r="Q865" s="587">
        <f t="shared" si="166"/>
        <v>0</v>
      </c>
      <c r="R865" s="587">
        <f t="shared" si="166"/>
        <v>0</v>
      </c>
      <c r="S865" s="587">
        <f t="shared" si="166"/>
        <v>0</v>
      </c>
      <c r="T865" s="587">
        <f t="shared" si="166"/>
        <v>0</v>
      </c>
      <c r="U865" s="587">
        <f t="shared" si="166"/>
        <v>0</v>
      </c>
      <c r="V865" s="587">
        <f t="shared" si="166"/>
        <v>0</v>
      </c>
      <c r="W865" s="587">
        <f t="shared" si="166"/>
        <v>0</v>
      </c>
      <c r="X865" s="587">
        <f t="shared" si="166"/>
        <v>0</v>
      </c>
      <c r="Y865" s="587">
        <f t="shared" si="166"/>
        <v>0</v>
      </c>
      <c r="Z865" s="587">
        <f t="shared" si="166"/>
        <v>0</v>
      </c>
      <c r="AA865" s="587">
        <f t="shared" si="166"/>
        <v>0</v>
      </c>
      <c r="AB865" s="587">
        <f t="shared" si="166"/>
        <v>0</v>
      </c>
      <c r="AC865" s="607">
        <f t="shared" si="166"/>
        <v>0</v>
      </c>
      <c r="AD865"/>
      <c r="AE865" s="621">
        <f t="shared" ref="AE865:AG865" si="167">AE655*AE759</f>
        <v>0</v>
      </c>
      <c r="AG865" s="621">
        <f t="shared" si="167"/>
        <v>0</v>
      </c>
      <c r="AI865" s="621">
        <f t="shared" ref="AI865" si="168">AI655*AI759</f>
        <v>0</v>
      </c>
      <c r="AK865" s="202"/>
    </row>
    <row r="866" spans="3:37" s="435" customFormat="1" ht="12.75" customHeight="1" outlineLevel="1">
      <c r="D866" s="592" t="str">
        <f t="shared" si="38"/>
        <v>[Capacity Charges Service Code Line 45]</v>
      </c>
      <c r="E866" s="89"/>
      <c r="F866" s="107" t="str">
        <f t="shared" si="42"/>
        <v>£000</v>
      </c>
      <c r="G866" s="587">
        <f t="shared" ref="G866:AC866" si="169">G656*G760</f>
        <v>0</v>
      </c>
      <c r="H866" s="587">
        <f t="shared" si="169"/>
        <v>0</v>
      </c>
      <c r="I866" s="587">
        <f t="shared" si="169"/>
        <v>0</v>
      </c>
      <c r="J866" s="587">
        <f t="shared" si="169"/>
        <v>0</v>
      </c>
      <c r="K866" s="587">
        <f t="shared" si="169"/>
        <v>0</v>
      </c>
      <c r="L866" s="587">
        <f t="shared" si="169"/>
        <v>0</v>
      </c>
      <c r="M866" s="587">
        <f t="shared" si="169"/>
        <v>0</v>
      </c>
      <c r="N866" s="587">
        <f t="shared" si="169"/>
        <v>0</v>
      </c>
      <c r="O866" s="587">
        <f t="shared" si="169"/>
        <v>0</v>
      </c>
      <c r="P866" s="587">
        <f t="shared" si="169"/>
        <v>0</v>
      </c>
      <c r="Q866" s="587">
        <f t="shared" si="169"/>
        <v>0</v>
      </c>
      <c r="R866" s="587">
        <f t="shared" si="169"/>
        <v>0</v>
      </c>
      <c r="S866" s="587">
        <f t="shared" si="169"/>
        <v>0</v>
      </c>
      <c r="T866" s="587">
        <f t="shared" si="169"/>
        <v>0</v>
      </c>
      <c r="U866" s="587">
        <f t="shared" si="169"/>
        <v>0</v>
      </c>
      <c r="V866" s="587">
        <f t="shared" si="169"/>
        <v>0</v>
      </c>
      <c r="W866" s="587">
        <f t="shared" si="169"/>
        <v>0</v>
      </c>
      <c r="X866" s="587">
        <f t="shared" si="169"/>
        <v>0</v>
      </c>
      <c r="Y866" s="587">
        <f t="shared" si="169"/>
        <v>0</v>
      </c>
      <c r="Z866" s="587">
        <f t="shared" si="169"/>
        <v>0</v>
      </c>
      <c r="AA866" s="587">
        <f t="shared" si="169"/>
        <v>0</v>
      </c>
      <c r="AB866" s="587">
        <f t="shared" si="169"/>
        <v>0</v>
      </c>
      <c r="AC866" s="607">
        <f t="shared" si="169"/>
        <v>0</v>
      </c>
      <c r="AD866"/>
      <c r="AE866" s="621">
        <f t="shared" ref="AE866:AG866" si="170">AE656*AE760</f>
        <v>0</v>
      </c>
      <c r="AG866" s="621">
        <f t="shared" si="170"/>
        <v>0</v>
      </c>
      <c r="AI866" s="621">
        <f t="shared" ref="AI866" si="171">AI656*AI760</f>
        <v>0</v>
      </c>
      <c r="AK866" s="202"/>
    </row>
    <row r="867" spans="3:37" s="435" customFormat="1" ht="12.6" customHeight="1" outlineLevel="1">
      <c r="D867" s="592" t="str">
        <f t="shared" si="38"/>
        <v>[Capacity Charges Service Code Line 46]</v>
      </c>
      <c r="E867" s="89"/>
      <c r="F867" s="107" t="str">
        <f t="shared" si="42"/>
        <v>£000</v>
      </c>
      <c r="G867" s="587">
        <f t="shared" ref="G867:AC867" si="172">G657*G761</f>
        <v>0</v>
      </c>
      <c r="H867" s="587">
        <f t="shared" si="172"/>
        <v>0</v>
      </c>
      <c r="I867" s="587">
        <f t="shared" si="172"/>
        <v>0</v>
      </c>
      <c r="J867" s="587">
        <f t="shared" si="172"/>
        <v>0</v>
      </c>
      <c r="K867" s="587">
        <f t="shared" si="172"/>
        <v>0</v>
      </c>
      <c r="L867" s="587">
        <f t="shared" si="172"/>
        <v>0</v>
      </c>
      <c r="M867" s="587">
        <f t="shared" si="172"/>
        <v>0</v>
      </c>
      <c r="N867" s="587">
        <f t="shared" si="172"/>
        <v>0</v>
      </c>
      <c r="O867" s="587">
        <f t="shared" si="172"/>
        <v>0</v>
      </c>
      <c r="P867" s="587">
        <f t="shared" si="172"/>
        <v>0</v>
      </c>
      <c r="Q867" s="587">
        <f t="shared" si="172"/>
        <v>0</v>
      </c>
      <c r="R867" s="587">
        <f t="shared" si="172"/>
        <v>0</v>
      </c>
      <c r="S867" s="587">
        <f t="shared" si="172"/>
        <v>0</v>
      </c>
      <c r="T867" s="587">
        <f t="shared" si="172"/>
        <v>0</v>
      </c>
      <c r="U867" s="587">
        <f t="shared" si="172"/>
        <v>0</v>
      </c>
      <c r="V867" s="587">
        <f t="shared" si="172"/>
        <v>0</v>
      </c>
      <c r="W867" s="587">
        <f t="shared" si="172"/>
        <v>0</v>
      </c>
      <c r="X867" s="587">
        <f t="shared" si="172"/>
        <v>0</v>
      </c>
      <c r="Y867" s="587">
        <f t="shared" si="172"/>
        <v>0</v>
      </c>
      <c r="Z867" s="587">
        <f t="shared" si="172"/>
        <v>0</v>
      </c>
      <c r="AA867" s="587">
        <f t="shared" si="172"/>
        <v>0</v>
      </c>
      <c r="AB867" s="587">
        <f t="shared" si="172"/>
        <v>0</v>
      </c>
      <c r="AC867" s="607">
        <f t="shared" si="172"/>
        <v>0</v>
      </c>
      <c r="AD867"/>
      <c r="AE867" s="621">
        <f t="shared" ref="AE867:AG867" si="173">AE657*AE761</f>
        <v>0</v>
      </c>
      <c r="AG867" s="621">
        <f t="shared" si="173"/>
        <v>0</v>
      </c>
      <c r="AI867" s="621">
        <f t="shared" ref="AI867" si="174">AI657*AI761</f>
        <v>0</v>
      </c>
      <c r="AK867" s="202"/>
    </row>
    <row r="868" spans="3:37" s="435" customFormat="1" ht="12.75" customHeight="1" outlineLevel="1">
      <c r="D868" s="592" t="str">
        <f t="shared" si="38"/>
        <v>[Capacity Charges Service Code Line 47]</v>
      </c>
      <c r="E868" s="89"/>
      <c r="F868" s="107" t="str">
        <f t="shared" si="42"/>
        <v>£000</v>
      </c>
      <c r="G868" s="587">
        <f t="shared" ref="G868:AC868" si="175">G658*G762</f>
        <v>0</v>
      </c>
      <c r="H868" s="587">
        <f t="shared" si="175"/>
        <v>0</v>
      </c>
      <c r="I868" s="587">
        <f t="shared" si="175"/>
        <v>0</v>
      </c>
      <c r="J868" s="587">
        <f t="shared" si="175"/>
        <v>0</v>
      </c>
      <c r="K868" s="587">
        <f t="shared" si="175"/>
        <v>0</v>
      </c>
      <c r="L868" s="587">
        <f t="shared" si="175"/>
        <v>0</v>
      </c>
      <c r="M868" s="587">
        <f t="shared" si="175"/>
        <v>0</v>
      </c>
      <c r="N868" s="587">
        <f t="shared" si="175"/>
        <v>0</v>
      </c>
      <c r="O868" s="587">
        <f t="shared" si="175"/>
        <v>0</v>
      </c>
      <c r="P868" s="587">
        <f t="shared" si="175"/>
        <v>0</v>
      </c>
      <c r="Q868" s="587">
        <f t="shared" si="175"/>
        <v>0</v>
      </c>
      <c r="R868" s="587">
        <f t="shared" si="175"/>
        <v>0</v>
      </c>
      <c r="S868" s="587">
        <f t="shared" si="175"/>
        <v>0</v>
      </c>
      <c r="T868" s="587">
        <f t="shared" si="175"/>
        <v>0</v>
      </c>
      <c r="U868" s="587">
        <f t="shared" si="175"/>
        <v>0</v>
      </c>
      <c r="V868" s="587">
        <f t="shared" si="175"/>
        <v>0</v>
      </c>
      <c r="W868" s="587">
        <f t="shared" si="175"/>
        <v>0</v>
      </c>
      <c r="X868" s="587">
        <f t="shared" si="175"/>
        <v>0</v>
      </c>
      <c r="Y868" s="587">
        <f t="shared" si="175"/>
        <v>0</v>
      </c>
      <c r="Z868" s="587">
        <f t="shared" si="175"/>
        <v>0</v>
      </c>
      <c r="AA868" s="587">
        <f t="shared" si="175"/>
        <v>0</v>
      </c>
      <c r="AB868" s="587">
        <f t="shared" si="175"/>
        <v>0</v>
      </c>
      <c r="AC868" s="607">
        <f t="shared" si="175"/>
        <v>0</v>
      </c>
      <c r="AD868"/>
      <c r="AE868" s="621">
        <f t="shared" ref="AE868:AG868" si="176">AE658*AE762</f>
        <v>0</v>
      </c>
      <c r="AG868" s="621">
        <f t="shared" si="176"/>
        <v>0</v>
      </c>
      <c r="AI868" s="621">
        <f t="shared" ref="AI868" si="177">AI658*AI762</f>
        <v>0</v>
      </c>
      <c r="AK868" s="202"/>
    </row>
    <row r="869" spans="3:37" s="435" customFormat="1" ht="12.75" customHeight="1" outlineLevel="1">
      <c r="D869" s="592" t="str">
        <f t="shared" si="38"/>
        <v>[Capacity Charges Service Code Line 48]</v>
      </c>
      <c r="E869" s="89"/>
      <c r="F869" s="107" t="str">
        <f t="shared" si="42"/>
        <v>£000</v>
      </c>
      <c r="G869" s="587">
        <f t="shared" ref="G869:AC869" si="178">G659*G763</f>
        <v>0</v>
      </c>
      <c r="H869" s="587">
        <f t="shared" si="178"/>
        <v>0</v>
      </c>
      <c r="I869" s="587">
        <f t="shared" si="178"/>
        <v>0</v>
      </c>
      <c r="J869" s="587">
        <f t="shared" si="178"/>
        <v>0</v>
      </c>
      <c r="K869" s="587">
        <f t="shared" si="178"/>
        <v>0</v>
      </c>
      <c r="L869" s="587">
        <f t="shared" si="178"/>
        <v>0</v>
      </c>
      <c r="M869" s="587">
        <f t="shared" si="178"/>
        <v>0</v>
      </c>
      <c r="N869" s="587">
        <f t="shared" si="178"/>
        <v>0</v>
      </c>
      <c r="O869" s="587">
        <f t="shared" si="178"/>
        <v>0</v>
      </c>
      <c r="P869" s="587">
        <f t="shared" si="178"/>
        <v>0</v>
      </c>
      <c r="Q869" s="587">
        <f t="shared" si="178"/>
        <v>0</v>
      </c>
      <c r="R869" s="587">
        <f t="shared" si="178"/>
        <v>0</v>
      </c>
      <c r="S869" s="587">
        <f t="shared" si="178"/>
        <v>0</v>
      </c>
      <c r="T869" s="587">
        <f t="shared" si="178"/>
        <v>0</v>
      </c>
      <c r="U869" s="587">
        <f t="shared" si="178"/>
        <v>0</v>
      </c>
      <c r="V869" s="587">
        <f t="shared" si="178"/>
        <v>0</v>
      </c>
      <c r="W869" s="587">
        <f t="shared" si="178"/>
        <v>0</v>
      </c>
      <c r="X869" s="587">
        <f t="shared" si="178"/>
        <v>0</v>
      </c>
      <c r="Y869" s="587">
        <f t="shared" si="178"/>
        <v>0</v>
      </c>
      <c r="Z869" s="587">
        <f t="shared" si="178"/>
        <v>0</v>
      </c>
      <c r="AA869" s="587">
        <f t="shared" si="178"/>
        <v>0</v>
      </c>
      <c r="AB869" s="587">
        <f t="shared" si="178"/>
        <v>0</v>
      </c>
      <c r="AC869" s="607">
        <f t="shared" si="178"/>
        <v>0</v>
      </c>
      <c r="AD869"/>
      <c r="AE869" s="621">
        <f t="shared" ref="AE869:AG869" si="179">AE659*AE763</f>
        <v>0</v>
      </c>
      <c r="AG869" s="621">
        <f t="shared" si="179"/>
        <v>0</v>
      </c>
      <c r="AI869" s="621">
        <f t="shared" ref="AI869" si="180">AI659*AI763</f>
        <v>0</v>
      </c>
      <c r="AK869" s="202"/>
    </row>
    <row r="870" spans="3:37" s="435" customFormat="1" ht="12.6" customHeight="1" outlineLevel="1">
      <c r="D870" s="592" t="str">
        <f t="shared" si="38"/>
        <v>[Capacity Charges Service Code Line 49]</v>
      </c>
      <c r="E870" s="89"/>
      <c r="F870" s="107" t="str">
        <f t="shared" si="42"/>
        <v>£000</v>
      </c>
      <c r="G870" s="587">
        <f t="shared" ref="G870:AC870" si="181">G660*G764</f>
        <v>0</v>
      </c>
      <c r="H870" s="587">
        <f t="shared" si="181"/>
        <v>0</v>
      </c>
      <c r="I870" s="587">
        <f t="shared" si="181"/>
        <v>0</v>
      </c>
      <c r="J870" s="587">
        <f t="shared" si="181"/>
        <v>0</v>
      </c>
      <c r="K870" s="587">
        <f t="shared" si="181"/>
        <v>0</v>
      </c>
      <c r="L870" s="587">
        <f t="shared" si="181"/>
        <v>0</v>
      </c>
      <c r="M870" s="587">
        <f t="shared" si="181"/>
        <v>0</v>
      </c>
      <c r="N870" s="587">
        <f t="shared" si="181"/>
        <v>0</v>
      </c>
      <c r="O870" s="587">
        <f t="shared" si="181"/>
        <v>0</v>
      </c>
      <c r="P870" s="587">
        <f t="shared" si="181"/>
        <v>0</v>
      </c>
      <c r="Q870" s="587">
        <f t="shared" si="181"/>
        <v>0</v>
      </c>
      <c r="R870" s="587">
        <f t="shared" si="181"/>
        <v>0</v>
      </c>
      <c r="S870" s="587">
        <f t="shared" si="181"/>
        <v>0</v>
      </c>
      <c r="T870" s="587">
        <f t="shared" si="181"/>
        <v>0</v>
      </c>
      <c r="U870" s="587">
        <f t="shared" si="181"/>
        <v>0</v>
      </c>
      <c r="V870" s="587">
        <f t="shared" si="181"/>
        <v>0</v>
      </c>
      <c r="W870" s="587">
        <f t="shared" si="181"/>
        <v>0</v>
      </c>
      <c r="X870" s="587">
        <f t="shared" si="181"/>
        <v>0</v>
      </c>
      <c r="Y870" s="587">
        <f t="shared" si="181"/>
        <v>0</v>
      </c>
      <c r="Z870" s="587">
        <f t="shared" si="181"/>
        <v>0</v>
      </c>
      <c r="AA870" s="587">
        <f t="shared" si="181"/>
        <v>0</v>
      </c>
      <c r="AB870" s="587">
        <f t="shared" si="181"/>
        <v>0</v>
      </c>
      <c r="AC870" s="607">
        <f t="shared" si="181"/>
        <v>0</v>
      </c>
      <c r="AD870"/>
      <c r="AE870" s="621">
        <f t="shared" ref="AE870:AG870" si="182">AE660*AE764</f>
        <v>0</v>
      </c>
      <c r="AG870" s="621">
        <f t="shared" si="182"/>
        <v>0</v>
      </c>
      <c r="AI870" s="621">
        <f t="shared" ref="AI870" si="183">AI660*AI764</f>
        <v>0</v>
      </c>
      <c r="AK870" s="202"/>
    </row>
    <row r="871" spans="3:37" s="435" customFormat="1" ht="12.75" customHeight="1" outlineLevel="1">
      <c r="D871" s="596" t="str">
        <f t="shared" si="38"/>
        <v>[Capacity Charges Service Code Line 50]</v>
      </c>
      <c r="E871" s="570"/>
      <c r="F871" s="571" t="str">
        <f t="shared" si="42"/>
        <v>£000</v>
      </c>
      <c r="G871" s="608">
        <f t="shared" ref="G871:AC871" si="184">G661*G765</f>
        <v>0</v>
      </c>
      <c r="H871" s="608">
        <f t="shared" si="184"/>
        <v>0</v>
      </c>
      <c r="I871" s="608">
        <f t="shared" si="184"/>
        <v>0</v>
      </c>
      <c r="J871" s="608">
        <f t="shared" si="184"/>
        <v>0</v>
      </c>
      <c r="K871" s="608">
        <f t="shared" si="184"/>
        <v>0</v>
      </c>
      <c r="L871" s="608">
        <f t="shared" si="184"/>
        <v>0</v>
      </c>
      <c r="M871" s="608">
        <f t="shared" si="184"/>
        <v>0</v>
      </c>
      <c r="N871" s="608">
        <f t="shared" si="184"/>
        <v>0</v>
      </c>
      <c r="O871" s="608">
        <f t="shared" si="184"/>
        <v>0</v>
      </c>
      <c r="P871" s="608">
        <f t="shared" si="184"/>
        <v>0</v>
      </c>
      <c r="Q871" s="608">
        <f t="shared" si="184"/>
        <v>0</v>
      </c>
      <c r="R871" s="608">
        <f t="shared" si="184"/>
        <v>0</v>
      </c>
      <c r="S871" s="608">
        <f t="shared" si="184"/>
        <v>0</v>
      </c>
      <c r="T871" s="608">
        <f t="shared" si="184"/>
        <v>0</v>
      </c>
      <c r="U871" s="608">
        <f t="shared" si="184"/>
        <v>0</v>
      </c>
      <c r="V871" s="608">
        <f t="shared" si="184"/>
        <v>0</v>
      </c>
      <c r="W871" s="608">
        <f t="shared" si="184"/>
        <v>0</v>
      </c>
      <c r="X871" s="608">
        <f t="shared" si="184"/>
        <v>0</v>
      </c>
      <c r="Y871" s="608">
        <f t="shared" si="184"/>
        <v>0</v>
      </c>
      <c r="Z871" s="608">
        <f t="shared" si="184"/>
        <v>0</v>
      </c>
      <c r="AA871" s="608">
        <f t="shared" si="184"/>
        <v>0</v>
      </c>
      <c r="AB871" s="608">
        <f t="shared" si="184"/>
        <v>0</v>
      </c>
      <c r="AC871" s="609">
        <f t="shared" si="184"/>
        <v>0</v>
      </c>
      <c r="AD871"/>
      <c r="AE871" s="622">
        <f t="shared" ref="AE871:AG871" si="185">AE661*AE765</f>
        <v>0</v>
      </c>
      <c r="AG871" s="622">
        <f t="shared" si="185"/>
        <v>0</v>
      </c>
      <c r="AI871" s="622">
        <f t="shared" ref="AI871" si="186">AI661*AI765</f>
        <v>0</v>
      </c>
      <c r="AK871" s="433"/>
    </row>
    <row r="872" spans="3:37" s="435" customFormat="1" ht="12.75" customHeight="1" outlineLevel="1">
      <c r="G872" s="587"/>
      <c r="H872" s="587"/>
      <c r="I872" s="587"/>
      <c r="J872" s="587"/>
      <c r="K872" s="587"/>
      <c r="L872" s="587"/>
      <c r="M872" s="587"/>
      <c r="N872" s="587"/>
      <c r="O872" s="587"/>
      <c r="P872" s="587"/>
      <c r="Q872" s="587"/>
      <c r="R872" s="587"/>
      <c r="S872" s="587"/>
      <c r="T872" s="587"/>
      <c r="U872" s="587"/>
      <c r="V872" s="587"/>
      <c r="W872" s="587"/>
      <c r="X872" s="587"/>
      <c r="Y872" s="587"/>
      <c r="Z872" s="587"/>
      <c r="AA872" s="587"/>
      <c r="AB872" s="587"/>
      <c r="AC872" s="587"/>
      <c r="AD872"/>
      <c r="AE872" s="587"/>
      <c r="AG872" s="587"/>
      <c r="AI872" s="587"/>
    </row>
    <row r="873" spans="3:37" s="435" customFormat="1" ht="12.75" customHeight="1" outlineLevel="1">
      <c r="D873" s="610" t="str">
        <f>"Total "&amp;C821</f>
        <v>Total Weekday Capacity Charge</v>
      </c>
      <c r="E873" s="611"/>
      <c r="F873" s="600" t="str">
        <f>F871</f>
        <v>£000</v>
      </c>
      <c r="G873" s="612">
        <f>SUM(G822:G871)</f>
        <v>0</v>
      </c>
      <c r="H873" s="612">
        <f t="shared" ref="H873:AA873" si="187">SUM(H822:H871)</f>
        <v>0</v>
      </c>
      <c r="I873" s="612">
        <f t="shared" si="187"/>
        <v>0</v>
      </c>
      <c r="J873" s="612">
        <f t="shared" si="187"/>
        <v>0</v>
      </c>
      <c r="K873" s="612">
        <f t="shared" si="187"/>
        <v>0</v>
      </c>
      <c r="L873" s="612">
        <f t="shared" si="187"/>
        <v>0</v>
      </c>
      <c r="M873" s="612">
        <f t="shared" si="187"/>
        <v>0</v>
      </c>
      <c r="N873" s="612">
        <f t="shared" si="187"/>
        <v>0</v>
      </c>
      <c r="O873" s="612">
        <f t="shared" si="187"/>
        <v>0</v>
      </c>
      <c r="P873" s="612">
        <f t="shared" si="187"/>
        <v>0</v>
      </c>
      <c r="Q873" s="612">
        <f t="shared" si="187"/>
        <v>0</v>
      </c>
      <c r="R873" s="612">
        <f t="shared" si="187"/>
        <v>0</v>
      </c>
      <c r="S873" s="612">
        <f t="shared" si="187"/>
        <v>0</v>
      </c>
      <c r="T873" s="612">
        <f t="shared" si="187"/>
        <v>0</v>
      </c>
      <c r="U873" s="612">
        <f t="shared" si="187"/>
        <v>0</v>
      </c>
      <c r="V873" s="612">
        <f t="shared" si="187"/>
        <v>0</v>
      </c>
      <c r="W873" s="612">
        <f t="shared" si="187"/>
        <v>0</v>
      </c>
      <c r="X873" s="612">
        <f t="shared" si="187"/>
        <v>0</v>
      </c>
      <c r="Y873" s="612">
        <f t="shared" si="187"/>
        <v>0</v>
      </c>
      <c r="Z873" s="612">
        <f t="shared" si="187"/>
        <v>0</v>
      </c>
      <c r="AA873" s="612">
        <f t="shared" si="187"/>
        <v>0</v>
      </c>
      <c r="AB873" s="612">
        <f t="shared" ref="AB873:AC873" si="188">SUM(AB822:AB871)</f>
        <v>0</v>
      </c>
      <c r="AC873" s="613">
        <f t="shared" si="188"/>
        <v>0</v>
      </c>
      <c r="AD873"/>
      <c r="AE873" s="509">
        <f t="shared" ref="AE873:AG873" si="189">SUM(AE822:AE871)</f>
        <v>0</v>
      </c>
      <c r="AG873" s="509">
        <f t="shared" si="189"/>
        <v>0</v>
      </c>
      <c r="AI873" s="509">
        <f t="shared" ref="AI873" si="190">SUM(AI822:AI871)</f>
        <v>0</v>
      </c>
      <c r="AK873" s="859"/>
    </row>
    <row r="874" spans="3:37" s="435" customFormat="1" ht="12.75" customHeight="1" outlineLevel="1">
      <c r="G874" s="587"/>
      <c r="H874" s="587"/>
      <c r="I874" s="587"/>
      <c r="J874" s="587"/>
      <c r="K874" s="587"/>
      <c r="L874" s="587"/>
      <c r="M874" s="587"/>
      <c r="N874" s="587"/>
      <c r="O874" s="587"/>
      <c r="P874" s="587"/>
      <c r="Q874" s="587"/>
      <c r="R874" s="587"/>
      <c r="S874" s="587"/>
      <c r="T874" s="587"/>
      <c r="U874" s="587"/>
      <c r="V874" s="587"/>
      <c r="W874" s="587"/>
      <c r="X874" s="587"/>
      <c r="Y874" s="587"/>
      <c r="Z874" s="587"/>
      <c r="AA874" s="587"/>
      <c r="AB874" s="587"/>
      <c r="AD874"/>
    </row>
    <row r="875" spans="3:37" s="435" customFormat="1" ht="12.75" customHeight="1" outlineLevel="1">
      <c r="C875" s="228" t="s">
        <v>1088</v>
      </c>
      <c r="G875" s="587"/>
      <c r="H875" s="587"/>
      <c r="I875" s="587"/>
      <c r="J875" s="587"/>
      <c r="K875" s="587"/>
      <c r="L875" s="587"/>
      <c r="M875" s="587"/>
      <c r="N875" s="587"/>
      <c r="O875" s="587"/>
      <c r="P875" s="587"/>
      <c r="Q875" s="587"/>
      <c r="R875" s="587"/>
      <c r="S875" s="587"/>
      <c r="T875" s="587"/>
      <c r="U875" s="587"/>
      <c r="V875" s="587"/>
      <c r="W875" s="587"/>
      <c r="X875" s="587"/>
      <c r="Y875" s="587"/>
      <c r="Z875" s="587"/>
      <c r="AA875" s="587"/>
      <c r="AB875" s="587"/>
      <c r="AD875"/>
    </row>
    <row r="876" spans="3:37" s="435" customFormat="1" ht="12.75" customHeight="1" outlineLevel="1">
      <c r="D876" s="588" t="str">
        <f>D822</f>
        <v>EJ01 - 12251310</v>
      </c>
      <c r="E876" s="420"/>
      <c r="F876" s="421" t="s">
        <v>102</v>
      </c>
      <c r="G876" s="605">
        <f>G664*G768</f>
        <v>0</v>
      </c>
      <c r="H876" s="605">
        <f t="shared" ref="H876:AC876" si="191">H664*H768</f>
        <v>0</v>
      </c>
      <c r="I876" s="605">
        <f t="shared" si="191"/>
        <v>0</v>
      </c>
      <c r="J876" s="605">
        <f t="shared" si="191"/>
        <v>0</v>
      </c>
      <c r="K876" s="605">
        <f t="shared" si="191"/>
        <v>0</v>
      </c>
      <c r="L876" s="605">
        <f t="shared" si="191"/>
        <v>0</v>
      </c>
      <c r="M876" s="605">
        <f t="shared" si="191"/>
        <v>0</v>
      </c>
      <c r="N876" s="605">
        <f t="shared" si="191"/>
        <v>0</v>
      </c>
      <c r="O876" s="605">
        <f t="shared" si="191"/>
        <v>0</v>
      </c>
      <c r="P876" s="605">
        <f t="shared" si="191"/>
        <v>0</v>
      </c>
      <c r="Q876" s="605">
        <f t="shared" si="191"/>
        <v>0</v>
      </c>
      <c r="R876" s="605">
        <f t="shared" si="191"/>
        <v>0</v>
      </c>
      <c r="S876" s="605">
        <f t="shared" si="191"/>
        <v>0</v>
      </c>
      <c r="T876" s="605">
        <f t="shared" si="191"/>
        <v>0</v>
      </c>
      <c r="U876" s="605">
        <f t="shared" si="191"/>
        <v>0</v>
      </c>
      <c r="V876" s="605">
        <f t="shared" si="191"/>
        <v>0</v>
      </c>
      <c r="W876" s="605">
        <f t="shared" si="191"/>
        <v>0</v>
      </c>
      <c r="X876" s="605">
        <f t="shared" si="191"/>
        <v>0</v>
      </c>
      <c r="Y876" s="605">
        <f t="shared" si="191"/>
        <v>0</v>
      </c>
      <c r="Z876" s="605">
        <f t="shared" si="191"/>
        <v>0</v>
      </c>
      <c r="AA876" s="605">
        <f t="shared" si="191"/>
        <v>0</v>
      </c>
      <c r="AB876" s="605">
        <f t="shared" si="191"/>
        <v>0</v>
      </c>
      <c r="AC876" s="606">
        <f t="shared" si="191"/>
        <v>0</v>
      </c>
      <c r="AD876"/>
      <c r="AE876" s="620">
        <f t="shared" ref="AE876:AG876" si="192">AE664*AE768</f>
        <v>0</v>
      </c>
      <c r="AG876" s="620">
        <f t="shared" si="192"/>
        <v>0</v>
      </c>
      <c r="AI876" s="620">
        <f t="shared" ref="AI876" si="193">AI664*AI768</f>
        <v>0</v>
      </c>
      <c r="AK876" s="201"/>
    </row>
    <row r="877" spans="3:37" s="435" customFormat="1" ht="12.75" customHeight="1" outlineLevel="1">
      <c r="D877" s="592" t="str">
        <f t="shared" ref="D877:D925" si="194">D823</f>
        <v>EJ01 - 12254320</v>
      </c>
      <c r="E877" s="89"/>
      <c r="F877" s="107" t="str">
        <f>F876</f>
        <v>£000</v>
      </c>
      <c r="G877" s="587">
        <f t="shared" ref="G877:AC877" si="195">G665*G769</f>
        <v>0</v>
      </c>
      <c r="H877" s="587">
        <f t="shared" si="195"/>
        <v>0</v>
      </c>
      <c r="I877" s="587">
        <f t="shared" si="195"/>
        <v>0</v>
      </c>
      <c r="J877" s="587">
        <f t="shared" si="195"/>
        <v>0</v>
      </c>
      <c r="K877" s="587">
        <f t="shared" si="195"/>
        <v>0</v>
      </c>
      <c r="L877" s="587">
        <f t="shared" si="195"/>
        <v>0</v>
      </c>
      <c r="M877" s="587">
        <f t="shared" si="195"/>
        <v>0</v>
      </c>
      <c r="N877" s="587">
        <f t="shared" si="195"/>
        <v>0</v>
      </c>
      <c r="O877" s="587">
        <f t="shared" si="195"/>
        <v>0</v>
      </c>
      <c r="P877" s="587">
        <f t="shared" si="195"/>
        <v>0</v>
      </c>
      <c r="Q877" s="587">
        <f t="shared" si="195"/>
        <v>0</v>
      </c>
      <c r="R877" s="587">
        <f t="shared" si="195"/>
        <v>0</v>
      </c>
      <c r="S877" s="587">
        <f t="shared" si="195"/>
        <v>0</v>
      </c>
      <c r="T877" s="587">
        <f t="shared" si="195"/>
        <v>0</v>
      </c>
      <c r="U877" s="587">
        <f t="shared" si="195"/>
        <v>0</v>
      </c>
      <c r="V877" s="587">
        <f t="shared" si="195"/>
        <v>0</v>
      </c>
      <c r="W877" s="587">
        <f t="shared" si="195"/>
        <v>0</v>
      </c>
      <c r="X877" s="587">
        <f t="shared" si="195"/>
        <v>0</v>
      </c>
      <c r="Y877" s="587">
        <f t="shared" si="195"/>
        <v>0</v>
      </c>
      <c r="Z877" s="587">
        <f t="shared" si="195"/>
        <v>0</v>
      </c>
      <c r="AA877" s="587">
        <f t="shared" si="195"/>
        <v>0</v>
      </c>
      <c r="AB877" s="587">
        <f t="shared" si="195"/>
        <v>0</v>
      </c>
      <c r="AC877" s="607">
        <f t="shared" si="195"/>
        <v>0</v>
      </c>
      <c r="AD877"/>
      <c r="AE877" s="621">
        <f t="shared" ref="AE877:AG877" si="196">AE665*AE769</f>
        <v>0</v>
      </c>
      <c r="AG877" s="621">
        <f t="shared" si="196"/>
        <v>0</v>
      </c>
      <c r="AI877" s="621">
        <f t="shared" ref="AI877" si="197">AI665*AI769</f>
        <v>0</v>
      </c>
      <c r="AK877" s="202"/>
    </row>
    <row r="878" spans="3:37" s="435" customFormat="1" ht="12.75" customHeight="1" outlineLevel="1">
      <c r="D878" s="592" t="str">
        <f t="shared" si="194"/>
        <v>EJ01 - 12257320</v>
      </c>
      <c r="E878" s="89"/>
      <c r="F878" s="107" t="str">
        <f t="shared" ref="F878:F925" si="198">F877</f>
        <v>£000</v>
      </c>
      <c r="G878" s="587">
        <f t="shared" ref="G878:AC878" si="199">G666*G770</f>
        <v>0</v>
      </c>
      <c r="H878" s="587">
        <f t="shared" si="199"/>
        <v>0</v>
      </c>
      <c r="I878" s="587">
        <f t="shared" si="199"/>
        <v>0</v>
      </c>
      <c r="J878" s="587">
        <f t="shared" si="199"/>
        <v>0</v>
      </c>
      <c r="K878" s="587">
        <f t="shared" si="199"/>
        <v>0</v>
      </c>
      <c r="L878" s="587">
        <f t="shared" si="199"/>
        <v>0</v>
      </c>
      <c r="M878" s="587">
        <f t="shared" si="199"/>
        <v>0</v>
      </c>
      <c r="N878" s="587">
        <f t="shared" si="199"/>
        <v>0</v>
      </c>
      <c r="O878" s="587">
        <f t="shared" si="199"/>
        <v>0</v>
      </c>
      <c r="P878" s="587">
        <f t="shared" si="199"/>
        <v>0</v>
      </c>
      <c r="Q878" s="587">
        <f t="shared" si="199"/>
        <v>0</v>
      </c>
      <c r="R878" s="587">
        <f t="shared" si="199"/>
        <v>0</v>
      </c>
      <c r="S878" s="587">
        <f t="shared" si="199"/>
        <v>0</v>
      </c>
      <c r="T878" s="587">
        <f t="shared" si="199"/>
        <v>0</v>
      </c>
      <c r="U878" s="587">
        <f t="shared" si="199"/>
        <v>0</v>
      </c>
      <c r="V878" s="587">
        <f t="shared" si="199"/>
        <v>0</v>
      </c>
      <c r="W878" s="587">
        <f t="shared" si="199"/>
        <v>0</v>
      </c>
      <c r="X878" s="587">
        <f t="shared" si="199"/>
        <v>0</v>
      </c>
      <c r="Y878" s="587">
        <f t="shared" si="199"/>
        <v>0</v>
      </c>
      <c r="Z878" s="587">
        <f t="shared" si="199"/>
        <v>0</v>
      </c>
      <c r="AA878" s="587">
        <f t="shared" si="199"/>
        <v>0</v>
      </c>
      <c r="AB878" s="587">
        <f t="shared" si="199"/>
        <v>0</v>
      </c>
      <c r="AC878" s="607">
        <f t="shared" si="199"/>
        <v>0</v>
      </c>
      <c r="AD878"/>
      <c r="AE878" s="621">
        <f t="shared" ref="AE878:AG878" si="200">AE666*AE770</f>
        <v>0</v>
      </c>
      <c r="AG878" s="621">
        <f t="shared" si="200"/>
        <v>0</v>
      </c>
      <c r="AI878" s="621">
        <f t="shared" ref="AI878" si="201">AI666*AI770</f>
        <v>0</v>
      </c>
      <c r="AK878" s="202"/>
    </row>
    <row r="879" spans="3:37" s="435" customFormat="1" ht="12.75" customHeight="1" outlineLevel="1">
      <c r="D879" s="592" t="str">
        <f t="shared" si="194"/>
        <v>EJ01 - 12332320</v>
      </c>
      <c r="E879" s="89"/>
      <c r="F879" s="107" t="str">
        <f t="shared" si="198"/>
        <v>£000</v>
      </c>
      <c r="G879" s="587">
        <f t="shared" ref="G879:AC879" si="202">G667*G771</f>
        <v>0</v>
      </c>
      <c r="H879" s="587">
        <f t="shared" si="202"/>
        <v>0</v>
      </c>
      <c r="I879" s="587">
        <f t="shared" si="202"/>
        <v>0</v>
      </c>
      <c r="J879" s="587">
        <f t="shared" si="202"/>
        <v>0</v>
      </c>
      <c r="K879" s="587">
        <f t="shared" si="202"/>
        <v>0</v>
      </c>
      <c r="L879" s="587">
        <f t="shared" si="202"/>
        <v>0</v>
      </c>
      <c r="M879" s="587">
        <f t="shared" si="202"/>
        <v>0</v>
      </c>
      <c r="N879" s="587">
        <f t="shared" si="202"/>
        <v>0</v>
      </c>
      <c r="O879" s="587">
        <f t="shared" si="202"/>
        <v>0</v>
      </c>
      <c r="P879" s="587">
        <f t="shared" si="202"/>
        <v>0</v>
      </c>
      <c r="Q879" s="587">
        <f t="shared" si="202"/>
        <v>0</v>
      </c>
      <c r="R879" s="587">
        <f t="shared" si="202"/>
        <v>0</v>
      </c>
      <c r="S879" s="587">
        <f t="shared" si="202"/>
        <v>0</v>
      </c>
      <c r="T879" s="587">
        <f t="shared" si="202"/>
        <v>0</v>
      </c>
      <c r="U879" s="587">
        <f t="shared" si="202"/>
        <v>0</v>
      </c>
      <c r="V879" s="587">
        <f t="shared" si="202"/>
        <v>0</v>
      </c>
      <c r="W879" s="587">
        <f t="shared" si="202"/>
        <v>0</v>
      </c>
      <c r="X879" s="587">
        <f t="shared" si="202"/>
        <v>0</v>
      </c>
      <c r="Y879" s="587">
        <f t="shared" si="202"/>
        <v>0</v>
      </c>
      <c r="Z879" s="587">
        <f t="shared" si="202"/>
        <v>0</v>
      </c>
      <c r="AA879" s="587">
        <f t="shared" si="202"/>
        <v>0</v>
      </c>
      <c r="AB879" s="587">
        <f t="shared" si="202"/>
        <v>0</v>
      </c>
      <c r="AC879" s="607">
        <f t="shared" si="202"/>
        <v>0</v>
      </c>
      <c r="AD879"/>
      <c r="AE879" s="621">
        <f t="shared" ref="AE879:AG879" si="203">AE667*AE771</f>
        <v>0</v>
      </c>
      <c r="AG879" s="621">
        <f t="shared" si="203"/>
        <v>0</v>
      </c>
      <c r="AI879" s="621">
        <f t="shared" ref="AI879" si="204">AI667*AI771</f>
        <v>0</v>
      </c>
      <c r="AK879" s="202"/>
    </row>
    <row r="880" spans="3:37" s="435" customFormat="1" ht="12.75" customHeight="1" outlineLevel="1">
      <c r="D880" s="592" t="str">
        <f t="shared" si="194"/>
        <v>EJ01 - 22254000</v>
      </c>
      <c r="E880" s="89"/>
      <c r="F880" s="107" t="str">
        <f t="shared" si="198"/>
        <v>£000</v>
      </c>
      <c r="G880" s="587">
        <f t="shared" ref="G880:AC880" si="205">G668*G772</f>
        <v>0</v>
      </c>
      <c r="H880" s="587">
        <f t="shared" si="205"/>
        <v>0</v>
      </c>
      <c r="I880" s="587">
        <f t="shared" si="205"/>
        <v>0</v>
      </c>
      <c r="J880" s="587">
        <f t="shared" si="205"/>
        <v>0</v>
      </c>
      <c r="K880" s="587">
        <f t="shared" si="205"/>
        <v>0</v>
      </c>
      <c r="L880" s="587">
        <f t="shared" si="205"/>
        <v>0</v>
      </c>
      <c r="M880" s="587">
        <f t="shared" si="205"/>
        <v>0</v>
      </c>
      <c r="N880" s="587">
        <f t="shared" si="205"/>
        <v>0</v>
      </c>
      <c r="O880" s="587">
        <f t="shared" si="205"/>
        <v>0</v>
      </c>
      <c r="P880" s="587">
        <f t="shared" si="205"/>
        <v>0</v>
      </c>
      <c r="Q880" s="587">
        <f t="shared" si="205"/>
        <v>0</v>
      </c>
      <c r="R880" s="587">
        <f t="shared" si="205"/>
        <v>0</v>
      </c>
      <c r="S880" s="587">
        <f t="shared" si="205"/>
        <v>0</v>
      </c>
      <c r="T880" s="587">
        <f t="shared" si="205"/>
        <v>0</v>
      </c>
      <c r="U880" s="587">
        <f t="shared" si="205"/>
        <v>0</v>
      </c>
      <c r="V880" s="587">
        <f t="shared" si="205"/>
        <v>0</v>
      </c>
      <c r="W880" s="587">
        <f t="shared" si="205"/>
        <v>0</v>
      </c>
      <c r="X880" s="587">
        <f t="shared" si="205"/>
        <v>0</v>
      </c>
      <c r="Y880" s="587">
        <f t="shared" si="205"/>
        <v>0</v>
      </c>
      <c r="Z880" s="587">
        <f t="shared" si="205"/>
        <v>0</v>
      </c>
      <c r="AA880" s="587">
        <f t="shared" si="205"/>
        <v>0</v>
      </c>
      <c r="AB880" s="587">
        <f t="shared" si="205"/>
        <v>0</v>
      </c>
      <c r="AC880" s="607">
        <f t="shared" si="205"/>
        <v>0</v>
      </c>
      <c r="AD880"/>
      <c r="AE880" s="621">
        <f t="shared" ref="AE880:AG880" si="206">AE668*AE772</f>
        <v>0</v>
      </c>
      <c r="AG880" s="621">
        <f t="shared" si="206"/>
        <v>0</v>
      </c>
      <c r="AI880" s="621">
        <f t="shared" ref="AI880" si="207">AI668*AI772</f>
        <v>0</v>
      </c>
      <c r="AK880" s="202"/>
    </row>
    <row r="881" spans="4:37" s="435" customFormat="1" ht="12.75" customHeight="1" outlineLevel="1">
      <c r="D881" s="592" t="str">
        <f t="shared" si="194"/>
        <v>EJ01 - 22257000</v>
      </c>
      <c r="E881" s="89"/>
      <c r="F881" s="107" t="str">
        <f t="shared" si="198"/>
        <v>£000</v>
      </c>
      <c r="G881" s="587">
        <f t="shared" ref="G881:AC881" si="208">G669*G773</f>
        <v>0</v>
      </c>
      <c r="H881" s="587">
        <f t="shared" si="208"/>
        <v>0</v>
      </c>
      <c r="I881" s="587">
        <f t="shared" si="208"/>
        <v>0</v>
      </c>
      <c r="J881" s="587">
        <f t="shared" si="208"/>
        <v>0</v>
      </c>
      <c r="K881" s="587">
        <f t="shared" si="208"/>
        <v>0</v>
      </c>
      <c r="L881" s="587">
        <f t="shared" si="208"/>
        <v>0</v>
      </c>
      <c r="M881" s="587">
        <f t="shared" si="208"/>
        <v>0</v>
      </c>
      <c r="N881" s="587">
        <f t="shared" si="208"/>
        <v>0</v>
      </c>
      <c r="O881" s="587">
        <f t="shared" si="208"/>
        <v>0</v>
      </c>
      <c r="P881" s="587">
        <f t="shared" si="208"/>
        <v>0</v>
      </c>
      <c r="Q881" s="587">
        <f t="shared" si="208"/>
        <v>0</v>
      </c>
      <c r="R881" s="587">
        <f t="shared" si="208"/>
        <v>0</v>
      </c>
      <c r="S881" s="587">
        <f t="shared" si="208"/>
        <v>0</v>
      </c>
      <c r="T881" s="587">
        <f t="shared" si="208"/>
        <v>0</v>
      </c>
      <c r="U881" s="587">
        <f t="shared" si="208"/>
        <v>0</v>
      </c>
      <c r="V881" s="587">
        <f t="shared" si="208"/>
        <v>0</v>
      </c>
      <c r="W881" s="587">
        <f t="shared" si="208"/>
        <v>0</v>
      </c>
      <c r="X881" s="587">
        <f t="shared" si="208"/>
        <v>0</v>
      </c>
      <c r="Y881" s="587">
        <f t="shared" si="208"/>
        <v>0</v>
      </c>
      <c r="Z881" s="587">
        <f t="shared" si="208"/>
        <v>0</v>
      </c>
      <c r="AA881" s="587">
        <f t="shared" si="208"/>
        <v>0</v>
      </c>
      <c r="AB881" s="587">
        <f t="shared" si="208"/>
        <v>0</v>
      </c>
      <c r="AC881" s="607">
        <f t="shared" si="208"/>
        <v>0</v>
      </c>
      <c r="AD881"/>
      <c r="AE881" s="621">
        <f t="shared" ref="AE881:AG881" si="209">AE669*AE773</f>
        <v>0</v>
      </c>
      <c r="AG881" s="621">
        <f t="shared" si="209"/>
        <v>0</v>
      </c>
      <c r="AI881" s="621">
        <f t="shared" ref="AI881" si="210">AI669*AI773</f>
        <v>0</v>
      </c>
      <c r="AK881" s="202"/>
    </row>
    <row r="882" spans="4:37" s="435" customFormat="1" ht="12.75" customHeight="1" outlineLevel="1">
      <c r="D882" s="592" t="str">
        <f t="shared" si="194"/>
        <v>EJ01 - 22332000</v>
      </c>
      <c r="E882" s="89"/>
      <c r="F882" s="107" t="str">
        <f t="shared" si="198"/>
        <v>£000</v>
      </c>
      <c r="G882" s="587">
        <f t="shared" ref="G882:AC882" si="211">G670*G774</f>
        <v>0</v>
      </c>
      <c r="H882" s="587">
        <f t="shared" si="211"/>
        <v>0</v>
      </c>
      <c r="I882" s="587">
        <f t="shared" si="211"/>
        <v>0</v>
      </c>
      <c r="J882" s="587">
        <f t="shared" si="211"/>
        <v>0</v>
      </c>
      <c r="K882" s="587">
        <f t="shared" si="211"/>
        <v>0</v>
      </c>
      <c r="L882" s="587">
        <f t="shared" si="211"/>
        <v>0</v>
      </c>
      <c r="M882" s="587">
        <f t="shared" si="211"/>
        <v>0</v>
      </c>
      <c r="N882" s="587">
        <f t="shared" si="211"/>
        <v>0</v>
      </c>
      <c r="O882" s="587">
        <f t="shared" si="211"/>
        <v>0</v>
      </c>
      <c r="P882" s="587">
        <f t="shared" si="211"/>
        <v>0</v>
      </c>
      <c r="Q882" s="587">
        <f t="shared" si="211"/>
        <v>0</v>
      </c>
      <c r="R882" s="587">
        <f t="shared" si="211"/>
        <v>0</v>
      </c>
      <c r="S882" s="587">
        <f t="shared" si="211"/>
        <v>0</v>
      </c>
      <c r="T882" s="587">
        <f t="shared" si="211"/>
        <v>0</v>
      </c>
      <c r="U882" s="587">
        <f t="shared" si="211"/>
        <v>0</v>
      </c>
      <c r="V882" s="587">
        <f t="shared" si="211"/>
        <v>0</v>
      </c>
      <c r="W882" s="587">
        <f t="shared" si="211"/>
        <v>0</v>
      </c>
      <c r="X882" s="587">
        <f t="shared" si="211"/>
        <v>0</v>
      </c>
      <c r="Y882" s="587">
        <f t="shared" si="211"/>
        <v>0</v>
      </c>
      <c r="Z882" s="587">
        <f t="shared" si="211"/>
        <v>0</v>
      </c>
      <c r="AA882" s="587">
        <f t="shared" si="211"/>
        <v>0</v>
      </c>
      <c r="AB882" s="587">
        <f t="shared" si="211"/>
        <v>0</v>
      </c>
      <c r="AC882" s="607">
        <f t="shared" si="211"/>
        <v>0</v>
      </c>
      <c r="AD882"/>
      <c r="AE882" s="621">
        <f t="shared" ref="AE882:AG882" si="212">AE670*AE774</f>
        <v>0</v>
      </c>
      <c r="AG882" s="621">
        <f t="shared" si="212"/>
        <v>0</v>
      </c>
      <c r="AI882" s="621">
        <f t="shared" ref="AI882" si="213">AI670*AI774</f>
        <v>0</v>
      </c>
      <c r="AK882" s="202"/>
    </row>
    <row r="883" spans="4:37" s="435" customFormat="1" ht="12.75" customHeight="1" outlineLevel="1">
      <c r="D883" s="592" t="str">
        <f t="shared" si="194"/>
        <v>EJ02 - 22328000</v>
      </c>
      <c r="E883" s="89"/>
      <c r="F883" s="107" t="str">
        <f t="shared" si="198"/>
        <v>£000</v>
      </c>
      <c r="G883" s="587">
        <f t="shared" ref="G883:AC883" si="214">G671*G775</f>
        <v>0</v>
      </c>
      <c r="H883" s="587">
        <f t="shared" si="214"/>
        <v>0</v>
      </c>
      <c r="I883" s="587">
        <f t="shared" si="214"/>
        <v>0</v>
      </c>
      <c r="J883" s="587">
        <f t="shared" si="214"/>
        <v>0</v>
      </c>
      <c r="K883" s="587">
        <f t="shared" si="214"/>
        <v>0</v>
      </c>
      <c r="L883" s="587">
        <f t="shared" si="214"/>
        <v>0</v>
      </c>
      <c r="M883" s="587">
        <f t="shared" si="214"/>
        <v>0</v>
      </c>
      <c r="N883" s="587">
        <f t="shared" si="214"/>
        <v>0</v>
      </c>
      <c r="O883" s="587">
        <f t="shared" si="214"/>
        <v>0</v>
      </c>
      <c r="P883" s="587">
        <f t="shared" si="214"/>
        <v>0</v>
      </c>
      <c r="Q883" s="587">
        <f t="shared" si="214"/>
        <v>0</v>
      </c>
      <c r="R883" s="587">
        <f t="shared" si="214"/>
        <v>0</v>
      </c>
      <c r="S883" s="587">
        <f t="shared" si="214"/>
        <v>0</v>
      </c>
      <c r="T883" s="587">
        <f t="shared" si="214"/>
        <v>0</v>
      </c>
      <c r="U883" s="587">
        <f t="shared" si="214"/>
        <v>0</v>
      </c>
      <c r="V883" s="587">
        <f t="shared" si="214"/>
        <v>0</v>
      </c>
      <c r="W883" s="587">
        <f t="shared" si="214"/>
        <v>0</v>
      </c>
      <c r="X883" s="587">
        <f t="shared" si="214"/>
        <v>0</v>
      </c>
      <c r="Y883" s="587">
        <f t="shared" si="214"/>
        <v>0</v>
      </c>
      <c r="Z883" s="587">
        <f t="shared" si="214"/>
        <v>0</v>
      </c>
      <c r="AA883" s="587">
        <f t="shared" si="214"/>
        <v>0</v>
      </c>
      <c r="AB883" s="587">
        <f t="shared" si="214"/>
        <v>0</v>
      </c>
      <c r="AC883" s="607">
        <f t="shared" si="214"/>
        <v>0</v>
      </c>
      <c r="AD883"/>
      <c r="AE883" s="621">
        <f t="shared" ref="AE883:AG883" si="215">AE671*AE775</f>
        <v>0</v>
      </c>
      <c r="AG883" s="621">
        <f t="shared" si="215"/>
        <v>0</v>
      </c>
      <c r="AI883" s="621">
        <f t="shared" ref="AI883" si="216">AI671*AI775</f>
        <v>0</v>
      </c>
      <c r="AK883" s="202"/>
    </row>
    <row r="884" spans="4:37" s="435" customFormat="1" ht="12.75" customHeight="1" outlineLevel="1">
      <c r="D884" s="592" t="str">
        <f t="shared" si="194"/>
        <v>EJ02 - 22330000</v>
      </c>
      <c r="E884" s="89"/>
      <c r="F884" s="107" t="str">
        <f t="shared" si="198"/>
        <v>£000</v>
      </c>
      <c r="G884" s="587">
        <f t="shared" ref="G884:AC884" si="217">G672*G776</f>
        <v>0</v>
      </c>
      <c r="H884" s="587">
        <f t="shared" si="217"/>
        <v>0</v>
      </c>
      <c r="I884" s="587">
        <f t="shared" si="217"/>
        <v>0</v>
      </c>
      <c r="J884" s="587">
        <f t="shared" si="217"/>
        <v>0</v>
      </c>
      <c r="K884" s="587">
        <f t="shared" si="217"/>
        <v>0</v>
      </c>
      <c r="L884" s="587">
        <f t="shared" si="217"/>
        <v>0</v>
      </c>
      <c r="M884" s="587">
        <f t="shared" si="217"/>
        <v>0</v>
      </c>
      <c r="N884" s="587">
        <f t="shared" si="217"/>
        <v>0</v>
      </c>
      <c r="O884" s="587">
        <f t="shared" si="217"/>
        <v>0</v>
      </c>
      <c r="P884" s="587">
        <f t="shared" si="217"/>
        <v>0</v>
      </c>
      <c r="Q884" s="587">
        <f t="shared" si="217"/>
        <v>0</v>
      </c>
      <c r="R884" s="587">
        <f t="shared" si="217"/>
        <v>0</v>
      </c>
      <c r="S884" s="587">
        <f t="shared" si="217"/>
        <v>0</v>
      </c>
      <c r="T884" s="587">
        <f t="shared" si="217"/>
        <v>0</v>
      </c>
      <c r="U884" s="587">
        <f t="shared" si="217"/>
        <v>0</v>
      </c>
      <c r="V884" s="587">
        <f t="shared" si="217"/>
        <v>0</v>
      </c>
      <c r="W884" s="587">
        <f t="shared" si="217"/>
        <v>0</v>
      </c>
      <c r="X884" s="587">
        <f t="shared" si="217"/>
        <v>0</v>
      </c>
      <c r="Y884" s="587">
        <f t="shared" si="217"/>
        <v>0</v>
      </c>
      <c r="Z884" s="587">
        <f t="shared" si="217"/>
        <v>0</v>
      </c>
      <c r="AA884" s="587">
        <f t="shared" si="217"/>
        <v>0</v>
      </c>
      <c r="AB884" s="587">
        <f t="shared" si="217"/>
        <v>0</v>
      </c>
      <c r="AC884" s="607">
        <f t="shared" si="217"/>
        <v>0</v>
      </c>
      <c r="AD884"/>
      <c r="AE884" s="621">
        <f t="shared" ref="AE884:AG884" si="218">AE672*AE776</f>
        <v>0</v>
      </c>
      <c r="AG884" s="621">
        <f t="shared" si="218"/>
        <v>0</v>
      </c>
      <c r="AI884" s="621">
        <f t="shared" ref="AI884" si="219">AI672*AI776</f>
        <v>0</v>
      </c>
      <c r="AK884" s="202"/>
    </row>
    <row r="885" spans="4:37" s="435" customFormat="1" ht="12.75" customHeight="1" outlineLevel="1">
      <c r="D885" s="592" t="str">
        <f t="shared" si="194"/>
        <v>EJ03 - 12256320</v>
      </c>
      <c r="E885" s="89"/>
      <c r="F885" s="107" t="str">
        <f t="shared" si="198"/>
        <v>£000</v>
      </c>
      <c r="G885" s="587">
        <f t="shared" ref="G885:AC885" si="220">G673*G777</f>
        <v>0</v>
      </c>
      <c r="H885" s="587">
        <f t="shared" si="220"/>
        <v>0</v>
      </c>
      <c r="I885" s="587">
        <f t="shared" si="220"/>
        <v>0</v>
      </c>
      <c r="J885" s="587">
        <f t="shared" si="220"/>
        <v>0</v>
      </c>
      <c r="K885" s="587">
        <f t="shared" si="220"/>
        <v>0</v>
      </c>
      <c r="L885" s="587">
        <f t="shared" si="220"/>
        <v>0</v>
      </c>
      <c r="M885" s="587">
        <f t="shared" si="220"/>
        <v>0</v>
      </c>
      <c r="N885" s="587">
        <f t="shared" si="220"/>
        <v>0</v>
      </c>
      <c r="O885" s="587">
        <f t="shared" si="220"/>
        <v>0</v>
      </c>
      <c r="P885" s="587">
        <f t="shared" si="220"/>
        <v>0</v>
      </c>
      <c r="Q885" s="587">
        <f t="shared" si="220"/>
        <v>0</v>
      </c>
      <c r="R885" s="587">
        <f t="shared" si="220"/>
        <v>0</v>
      </c>
      <c r="S885" s="587">
        <f t="shared" si="220"/>
        <v>0</v>
      </c>
      <c r="T885" s="587">
        <f t="shared" si="220"/>
        <v>0</v>
      </c>
      <c r="U885" s="587">
        <f t="shared" si="220"/>
        <v>0</v>
      </c>
      <c r="V885" s="587">
        <f t="shared" si="220"/>
        <v>0</v>
      </c>
      <c r="W885" s="587">
        <f t="shared" si="220"/>
        <v>0</v>
      </c>
      <c r="X885" s="587">
        <f t="shared" si="220"/>
        <v>0</v>
      </c>
      <c r="Y885" s="587">
        <f t="shared" si="220"/>
        <v>0</v>
      </c>
      <c r="Z885" s="587">
        <f t="shared" si="220"/>
        <v>0</v>
      </c>
      <c r="AA885" s="587">
        <f t="shared" si="220"/>
        <v>0</v>
      </c>
      <c r="AB885" s="587">
        <f t="shared" si="220"/>
        <v>0</v>
      </c>
      <c r="AC885" s="607">
        <f t="shared" si="220"/>
        <v>0</v>
      </c>
      <c r="AD885"/>
      <c r="AE885" s="621">
        <f t="shared" ref="AE885:AG885" si="221">AE673*AE777</f>
        <v>0</v>
      </c>
      <c r="AG885" s="621">
        <f t="shared" si="221"/>
        <v>0</v>
      </c>
      <c r="AI885" s="621">
        <f t="shared" ref="AI885" si="222">AI673*AI777</f>
        <v>0</v>
      </c>
      <c r="AK885" s="202"/>
    </row>
    <row r="886" spans="4:37" s="435" customFormat="1" ht="12.75" customHeight="1" outlineLevel="1">
      <c r="D886" s="592" t="str">
        <f t="shared" si="194"/>
        <v>EJ03 - 12259320</v>
      </c>
      <c r="E886" s="89"/>
      <c r="F886" s="107" t="str">
        <f t="shared" si="198"/>
        <v>£000</v>
      </c>
      <c r="G886" s="587">
        <f t="shared" ref="G886:AC886" si="223">G674*G778</f>
        <v>0</v>
      </c>
      <c r="H886" s="587">
        <f t="shared" si="223"/>
        <v>0</v>
      </c>
      <c r="I886" s="587">
        <f t="shared" si="223"/>
        <v>0</v>
      </c>
      <c r="J886" s="587">
        <f t="shared" si="223"/>
        <v>0</v>
      </c>
      <c r="K886" s="587">
        <f t="shared" si="223"/>
        <v>0</v>
      </c>
      <c r="L886" s="587">
        <f t="shared" si="223"/>
        <v>0</v>
      </c>
      <c r="M886" s="587">
        <f t="shared" si="223"/>
        <v>0</v>
      </c>
      <c r="N886" s="587">
        <f t="shared" si="223"/>
        <v>0</v>
      </c>
      <c r="O886" s="587">
        <f t="shared" si="223"/>
        <v>0</v>
      </c>
      <c r="P886" s="587">
        <f t="shared" si="223"/>
        <v>0</v>
      </c>
      <c r="Q886" s="587">
        <f t="shared" si="223"/>
        <v>0</v>
      </c>
      <c r="R886" s="587">
        <f t="shared" si="223"/>
        <v>0</v>
      </c>
      <c r="S886" s="587">
        <f t="shared" si="223"/>
        <v>0</v>
      </c>
      <c r="T886" s="587">
        <f t="shared" si="223"/>
        <v>0</v>
      </c>
      <c r="U886" s="587">
        <f t="shared" si="223"/>
        <v>0</v>
      </c>
      <c r="V886" s="587">
        <f t="shared" si="223"/>
        <v>0</v>
      </c>
      <c r="W886" s="587">
        <f t="shared" si="223"/>
        <v>0</v>
      </c>
      <c r="X886" s="587">
        <f t="shared" si="223"/>
        <v>0</v>
      </c>
      <c r="Y886" s="587">
        <f t="shared" si="223"/>
        <v>0</v>
      </c>
      <c r="Z886" s="587">
        <f t="shared" si="223"/>
        <v>0</v>
      </c>
      <c r="AA886" s="587">
        <f t="shared" si="223"/>
        <v>0</v>
      </c>
      <c r="AB886" s="587">
        <f t="shared" si="223"/>
        <v>0</v>
      </c>
      <c r="AC886" s="607">
        <f t="shared" si="223"/>
        <v>0</v>
      </c>
      <c r="AD886"/>
      <c r="AE886" s="621">
        <f t="shared" ref="AE886:AG886" si="224">AE674*AE778</f>
        <v>0</v>
      </c>
      <c r="AG886" s="621">
        <f t="shared" si="224"/>
        <v>0</v>
      </c>
      <c r="AI886" s="621">
        <f t="shared" ref="AI886" si="225">AI674*AI778</f>
        <v>0</v>
      </c>
      <c r="AK886" s="202"/>
    </row>
    <row r="887" spans="4:37" s="435" customFormat="1" ht="12.75" customHeight="1" outlineLevel="1">
      <c r="D887" s="592" t="str">
        <f t="shared" si="194"/>
        <v>EJ03 - 12263310</v>
      </c>
      <c r="E887" s="89"/>
      <c r="F887" s="107" t="str">
        <f t="shared" si="198"/>
        <v>£000</v>
      </c>
      <c r="G887" s="587">
        <f t="shared" ref="G887:AC887" si="226">G675*G779</f>
        <v>0</v>
      </c>
      <c r="H887" s="587">
        <f t="shared" si="226"/>
        <v>0</v>
      </c>
      <c r="I887" s="587">
        <f t="shared" si="226"/>
        <v>0</v>
      </c>
      <c r="J887" s="587">
        <f t="shared" si="226"/>
        <v>0</v>
      </c>
      <c r="K887" s="587">
        <f t="shared" si="226"/>
        <v>0</v>
      </c>
      <c r="L887" s="587">
        <f t="shared" si="226"/>
        <v>0</v>
      </c>
      <c r="M887" s="587">
        <f t="shared" si="226"/>
        <v>0</v>
      </c>
      <c r="N887" s="587">
        <f t="shared" si="226"/>
        <v>0</v>
      </c>
      <c r="O887" s="587">
        <f t="shared" si="226"/>
        <v>0</v>
      </c>
      <c r="P887" s="587">
        <f t="shared" si="226"/>
        <v>0</v>
      </c>
      <c r="Q887" s="587">
        <f t="shared" si="226"/>
        <v>0</v>
      </c>
      <c r="R887" s="587">
        <f t="shared" si="226"/>
        <v>0</v>
      </c>
      <c r="S887" s="587">
        <f t="shared" si="226"/>
        <v>0</v>
      </c>
      <c r="T887" s="587">
        <f t="shared" si="226"/>
        <v>0</v>
      </c>
      <c r="U887" s="587">
        <f t="shared" si="226"/>
        <v>0</v>
      </c>
      <c r="V887" s="587">
        <f t="shared" si="226"/>
        <v>0</v>
      </c>
      <c r="W887" s="587">
        <f t="shared" si="226"/>
        <v>0</v>
      </c>
      <c r="X887" s="587">
        <f t="shared" si="226"/>
        <v>0</v>
      </c>
      <c r="Y887" s="587">
        <f t="shared" si="226"/>
        <v>0</v>
      </c>
      <c r="Z887" s="587">
        <f t="shared" si="226"/>
        <v>0</v>
      </c>
      <c r="AA887" s="587">
        <f t="shared" si="226"/>
        <v>0</v>
      </c>
      <c r="AB887" s="587">
        <f t="shared" si="226"/>
        <v>0</v>
      </c>
      <c r="AC887" s="607">
        <f t="shared" si="226"/>
        <v>0</v>
      </c>
      <c r="AD887"/>
      <c r="AE887" s="621">
        <f t="shared" ref="AE887:AG887" si="227">AE675*AE779</f>
        <v>0</v>
      </c>
      <c r="AG887" s="621">
        <f t="shared" si="227"/>
        <v>0</v>
      </c>
      <c r="AI887" s="621">
        <f t="shared" ref="AI887" si="228">AI675*AI779</f>
        <v>0</v>
      </c>
      <c r="AK887" s="202"/>
    </row>
    <row r="888" spans="4:37" s="435" customFormat="1" ht="12.75" customHeight="1" outlineLevel="1">
      <c r="D888" s="592" t="str">
        <f t="shared" si="194"/>
        <v>EJ03 - 12263810</v>
      </c>
      <c r="E888" s="89"/>
      <c r="F888" s="107" t="str">
        <f t="shared" si="198"/>
        <v>£000</v>
      </c>
      <c r="G888" s="587">
        <f t="shared" ref="G888:AC888" si="229">G676*G780</f>
        <v>0</v>
      </c>
      <c r="H888" s="587">
        <f t="shared" si="229"/>
        <v>0</v>
      </c>
      <c r="I888" s="587">
        <f t="shared" si="229"/>
        <v>0</v>
      </c>
      <c r="J888" s="587">
        <f t="shared" si="229"/>
        <v>0</v>
      </c>
      <c r="K888" s="587">
        <f t="shared" si="229"/>
        <v>0</v>
      </c>
      <c r="L888" s="587">
        <f t="shared" si="229"/>
        <v>0</v>
      </c>
      <c r="M888" s="587">
        <f t="shared" si="229"/>
        <v>0</v>
      </c>
      <c r="N888" s="587">
        <f t="shared" si="229"/>
        <v>0</v>
      </c>
      <c r="O888" s="587">
        <f t="shared" si="229"/>
        <v>0</v>
      </c>
      <c r="P888" s="587">
        <f t="shared" si="229"/>
        <v>0</v>
      </c>
      <c r="Q888" s="587">
        <f t="shared" si="229"/>
        <v>0</v>
      </c>
      <c r="R888" s="587">
        <f t="shared" si="229"/>
        <v>0</v>
      </c>
      <c r="S888" s="587">
        <f t="shared" si="229"/>
        <v>0</v>
      </c>
      <c r="T888" s="587">
        <f t="shared" si="229"/>
        <v>0</v>
      </c>
      <c r="U888" s="587">
        <f t="shared" si="229"/>
        <v>0</v>
      </c>
      <c r="V888" s="587">
        <f t="shared" si="229"/>
        <v>0</v>
      </c>
      <c r="W888" s="587">
        <f t="shared" si="229"/>
        <v>0</v>
      </c>
      <c r="X888" s="587">
        <f t="shared" si="229"/>
        <v>0</v>
      </c>
      <c r="Y888" s="587">
        <f t="shared" si="229"/>
        <v>0</v>
      </c>
      <c r="Z888" s="587">
        <f t="shared" si="229"/>
        <v>0</v>
      </c>
      <c r="AA888" s="587">
        <f t="shared" si="229"/>
        <v>0</v>
      </c>
      <c r="AB888" s="587">
        <f t="shared" si="229"/>
        <v>0</v>
      </c>
      <c r="AC888" s="607">
        <f t="shared" si="229"/>
        <v>0</v>
      </c>
      <c r="AD888"/>
      <c r="AE888" s="621">
        <f t="shared" ref="AE888:AG888" si="230">AE676*AE780</f>
        <v>0</v>
      </c>
      <c r="AG888" s="621">
        <f t="shared" si="230"/>
        <v>0</v>
      </c>
      <c r="AI888" s="621">
        <f t="shared" ref="AI888" si="231">AI676*AI780</f>
        <v>0</v>
      </c>
      <c r="AK888" s="202"/>
    </row>
    <row r="889" spans="4:37" s="435" customFormat="1" ht="12.75" customHeight="1" outlineLevel="1">
      <c r="D889" s="592" t="str">
        <f t="shared" si="194"/>
        <v>EJ03 - 12271310</v>
      </c>
      <c r="E889" s="89"/>
      <c r="F889" s="107" t="str">
        <f t="shared" si="198"/>
        <v>£000</v>
      </c>
      <c r="G889" s="587">
        <f t="shared" ref="G889:AC889" si="232">G677*G781</f>
        <v>0</v>
      </c>
      <c r="H889" s="587">
        <f t="shared" si="232"/>
        <v>0</v>
      </c>
      <c r="I889" s="587">
        <f t="shared" si="232"/>
        <v>0</v>
      </c>
      <c r="J889" s="587">
        <f t="shared" si="232"/>
        <v>0</v>
      </c>
      <c r="K889" s="587">
        <f t="shared" si="232"/>
        <v>0</v>
      </c>
      <c r="L889" s="587">
        <f t="shared" si="232"/>
        <v>0</v>
      </c>
      <c r="M889" s="587">
        <f t="shared" si="232"/>
        <v>0</v>
      </c>
      <c r="N889" s="587">
        <f t="shared" si="232"/>
        <v>0</v>
      </c>
      <c r="O889" s="587">
        <f t="shared" si="232"/>
        <v>0</v>
      </c>
      <c r="P889" s="587">
        <f t="shared" si="232"/>
        <v>0</v>
      </c>
      <c r="Q889" s="587">
        <f t="shared" si="232"/>
        <v>0</v>
      </c>
      <c r="R889" s="587">
        <f t="shared" si="232"/>
        <v>0</v>
      </c>
      <c r="S889" s="587">
        <f t="shared" si="232"/>
        <v>0</v>
      </c>
      <c r="T889" s="587">
        <f t="shared" si="232"/>
        <v>0</v>
      </c>
      <c r="U889" s="587">
        <f t="shared" si="232"/>
        <v>0</v>
      </c>
      <c r="V889" s="587">
        <f t="shared" si="232"/>
        <v>0</v>
      </c>
      <c r="W889" s="587">
        <f t="shared" si="232"/>
        <v>0</v>
      </c>
      <c r="X889" s="587">
        <f t="shared" si="232"/>
        <v>0</v>
      </c>
      <c r="Y889" s="587">
        <f t="shared" si="232"/>
        <v>0</v>
      </c>
      <c r="Z889" s="587">
        <f t="shared" si="232"/>
        <v>0</v>
      </c>
      <c r="AA889" s="587">
        <f t="shared" si="232"/>
        <v>0</v>
      </c>
      <c r="AB889" s="587">
        <f t="shared" si="232"/>
        <v>0</v>
      </c>
      <c r="AC889" s="607">
        <f t="shared" si="232"/>
        <v>0</v>
      </c>
      <c r="AD889"/>
      <c r="AE889" s="621">
        <f t="shared" ref="AE889:AG889" si="233">AE677*AE781</f>
        <v>0</v>
      </c>
      <c r="AG889" s="621">
        <f t="shared" si="233"/>
        <v>0</v>
      </c>
      <c r="AI889" s="621">
        <f t="shared" ref="AI889" si="234">AI677*AI781</f>
        <v>0</v>
      </c>
      <c r="AK889" s="202"/>
    </row>
    <row r="890" spans="4:37" s="435" customFormat="1" ht="12.75" customHeight="1" outlineLevel="1">
      <c r="D890" s="592" t="str">
        <f t="shared" si="194"/>
        <v>EJ03 - 12272320</v>
      </c>
      <c r="E890" s="89"/>
      <c r="F890" s="107" t="str">
        <f t="shared" si="198"/>
        <v>£000</v>
      </c>
      <c r="G890" s="587">
        <f t="shared" ref="G890:AC890" si="235">G678*G782</f>
        <v>0</v>
      </c>
      <c r="H890" s="587">
        <f t="shared" si="235"/>
        <v>0</v>
      </c>
      <c r="I890" s="587">
        <f t="shared" si="235"/>
        <v>0</v>
      </c>
      <c r="J890" s="587">
        <f t="shared" si="235"/>
        <v>0</v>
      </c>
      <c r="K890" s="587">
        <f t="shared" si="235"/>
        <v>0</v>
      </c>
      <c r="L890" s="587">
        <f t="shared" si="235"/>
        <v>0</v>
      </c>
      <c r="M890" s="587">
        <f t="shared" si="235"/>
        <v>0</v>
      </c>
      <c r="N890" s="587">
        <f t="shared" si="235"/>
        <v>0</v>
      </c>
      <c r="O890" s="587">
        <f t="shared" si="235"/>
        <v>0</v>
      </c>
      <c r="P890" s="587">
        <f t="shared" si="235"/>
        <v>0</v>
      </c>
      <c r="Q890" s="587">
        <f t="shared" si="235"/>
        <v>0</v>
      </c>
      <c r="R890" s="587">
        <f t="shared" si="235"/>
        <v>0</v>
      </c>
      <c r="S890" s="587">
        <f t="shared" si="235"/>
        <v>0</v>
      </c>
      <c r="T890" s="587">
        <f t="shared" si="235"/>
        <v>0</v>
      </c>
      <c r="U890" s="587">
        <f t="shared" si="235"/>
        <v>0</v>
      </c>
      <c r="V890" s="587">
        <f t="shared" si="235"/>
        <v>0</v>
      </c>
      <c r="W890" s="587">
        <f t="shared" si="235"/>
        <v>0</v>
      </c>
      <c r="X890" s="587">
        <f t="shared" si="235"/>
        <v>0</v>
      </c>
      <c r="Y890" s="587">
        <f t="shared" si="235"/>
        <v>0</v>
      </c>
      <c r="Z890" s="587">
        <f t="shared" si="235"/>
        <v>0</v>
      </c>
      <c r="AA890" s="587">
        <f t="shared" si="235"/>
        <v>0</v>
      </c>
      <c r="AB890" s="587">
        <f t="shared" si="235"/>
        <v>0</v>
      </c>
      <c r="AC890" s="607">
        <f t="shared" si="235"/>
        <v>0</v>
      </c>
      <c r="AD890"/>
      <c r="AE890" s="621">
        <f t="shared" ref="AE890:AG890" si="236">AE678*AE782</f>
        <v>0</v>
      </c>
      <c r="AG890" s="621">
        <f t="shared" si="236"/>
        <v>0</v>
      </c>
      <c r="AI890" s="621">
        <f t="shared" ref="AI890" si="237">AI678*AI782</f>
        <v>0</v>
      </c>
      <c r="AK890" s="202"/>
    </row>
    <row r="891" spans="4:37" s="435" customFormat="1" ht="12.75" customHeight="1" outlineLevel="1">
      <c r="D891" s="592" t="str">
        <f t="shared" si="194"/>
        <v>EJ03 - 12272820</v>
      </c>
      <c r="E891" s="89"/>
      <c r="F891" s="107" t="str">
        <f t="shared" si="198"/>
        <v>£000</v>
      </c>
      <c r="G891" s="587">
        <f t="shared" ref="G891:AC891" si="238">G679*G783</f>
        <v>0</v>
      </c>
      <c r="H891" s="587">
        <f t="shared" si="238"/>
        <v>0</v>
      </c>
      <c r="I891" s="587">
        <f t="shared" si="238"/>
        <v>0</v>
      </c>
      <c r="J891" s="587">
        <f t="shared" si="238"/>
        <v>0</v>
      </c>
      <c r="K891" s="587">
        <f t="shared" si="238"/>
        <v>0</v>
      </c>
      <c r="L891" s="587">
        <f t="shared" si="238"/>
        <v>0</v>
      </c>
      <c r="M891" s="587">
        <f t="shared" si="238"/>
        <v>0</v>
      </c>
      <c r="N891" s="587">
        <f t="shared" si="238"/>
        <v>0</v>
      </c>
      <c r="O891" s="587">
        <f t="shared" si="238"/>
        <v>0</v>
      </c>
      <c r="P891" s="587">
        <f t="shared" si="238"/>
        <v>0</v>
      </c>
      <c r="Q891" s="587">
        <f t="shared" si="238"/>
        <v>0</v>
      </c>
      <c r="R891" s="587">
        <f t="shared" si="238"/>
        <v>0</v>
      </c>
      <c r="S891" s="587">
        <f t="shared" si="238"/>
        <v>0</v>
      </c>
      <c r="T891" s="587">
        <f t="shared" si="238"/>
        <v>0</v>
      </c>
      <c r="U891" s="587">
        <f t="shared" si="238"/>
        <v>0</v>
      </c>
      <c r="V891" s="587">
        <f t="shared" si="238"/>
        <v>0</v>
      </c>
      <c r="W891" s="587">
        <f t="shared" si="238"/>
        <v>0</v>
      </c>
      <c r="X891" s="587">
        <f t="shared" si="238"/>
        <v>0</v>
      </c>
      <c r="Y891" s="587">
        <f t="shared" si="238"/>
        <v>0</v>
      </c>
      <c r="Z891" s="587">
        <f t="shared" si="238"/>
        <v>0</v>
      </c>
      <c r="AA891" s="587">
        <f t="shared" si="238"/>
        <v>0</v>
      </c>
      <c r="AB891" s="587">
        <f t="shared" si="238"/>
        <v>0</v>
      </c>
      <c r="AC891" s="607">
        <f t="shared" si="238"/>
        <v>0</v>
      </c>
      <c r="AD891"/>
      <c r="AE891" s="621">
        <f t="shared" ref="AE891:AG891" si="239">AE679*AE783</f>
        <v>0</v>
      </c>
      <c r="AG891" s="621">
        <f t="shared" si="239"/>
        <v>0</v>
      </c>
      <c r="AI891" s="621">
        <f t="shared" ref="AI891" si="240">AI679*AI783</f>
        <v>0</v>
      </c>
      <c r="AK891" s="202"/>
    </row>
    <row r="892" spans="4:37" s="435" customFormat="1" ht="12.75" customHeight="1" outlineLevel="1">
      <c r="D892" s="592" t="str">
        <f t="shared" si="194"/>
        <v>EJ03 - 22259000</v>
      </c>
      <c r="E892" s="89"/>
      <c r="F892" s="107" t="str">
        <f t="shared" si="198"/>
        <v>£000</v>
      </c>
      <c r="G892" s="587">
        <f t="shared" ref="G892:AC892" si="241">G680*G784</f>
        <v>0</v>
      </c>
      <c r="H892" s="587">
        <f t="shared" si="241"/>
        <v>0</v>
      </c>
      <c r="I892" s="587">
        <f t="shared" si="241"/>
        <v>0</v>
      </c>
      <c r="J892" s="587">
        <f t="shared" si="241"/>
        <v>0</v>
      </c>
      <c r="K892" s="587">
        <f t="shared" si="241"/>
        <v>0</v>
      </c>
      <c r="L892" s="587">
        <f t="shared" si="241"/>
        <v>0</v>
      </c>
      <c r="M892" s="587">
        <f t="shared" si="241"/>
        <v>0</v>
      </c>
      <c r="N892" s="587">
        <f t="shared" si="241"/>
        <v>0</v>
      </c>
      <c r="O892" s="587">
        <f t="shared" si="241"/>
        <v>0</v>
      </c>
      <c r="P892" s="587">
        <f t="shared" si="241"/>
        <v>0</v>
      </c>
      <c r="Q892" s="587">
        <f t="shared" si="241"/>
        <v>0</v>
      </c>
      <c r="R892" s="587">
        <f t="shared" si="241"/>
        <v>0</v>
      </c>
      <c r="S892" s="587">
        <f t="shared" si="241"/>
        <v>0</v>
      </c>
      <c r="T892" s="587">
        <f t="shared" si="241"/>
        <v>0</v>
      </c>
      <c r="U892" s="587">
        <f t="shared" si="241"/>
        <v>0</v>
      </c>
      <c r="V892" s="587">
        <f t="shared" si="241"/>
        <v>0</v>
      </c>
      <c r="W892" s="587">
        <f t="shared" si="241"/>
        <v>0</v>
      </c>
      <c r="X892" s="587">
        <f t="shared" si="241"/>
        <v>0</v>
      </c>
      <c r="Y892" s="587">
        <f t="shared" si="241"/>
        <v>0</v>
      </c>
      <c r="Z892" s="587">
        <f t="shared" si="241"/>
        <v>0</v>
      </c>
      <c r="AA892" s="587">
        <f t="shared" si="241"/>
        <v>0</v>
      </c>
      <c r="AB892" s="587">
        <f t="shared" si="241"/>
        <v>0</v>
      </c>
      <c r="AC892" s="607">
        <f t="shared" si="241"/>
        <v>0</v>
      </c>
      <c r="AD892"/>
      <c r="AE892" s="621">
        <f t="shared" ref="AE892:AG892" si="242">AE680*AE784</f>
        <v>0</v>
      </c>
      <c r="AG892" s="621">
        <f t="shared" si="242"/>
        <v>0</v>
      </c>
      <c r="AI892" s="621">
        <f t="shared" ref="AI892" si="243">AI680*AI784</f>
        <v>0</v>
      </c>
      <c r="AK892" s="202"/>
    </row>
    <row r="893" spans="4:37" s="435" customFormat="1" ht="12.75" customHeight="1" outlineLevel="1">
      <c r="D893" s="592" t="str">
        <f t="shared" si="194"/>
        <v>EJ03 - 22263000</v>
      </c>
      <c r="E893" s="89"/>
      <c r="F893" s="107" t="str">
        <f t="shared" si="198"/>
        <v>£000</v>
      </c>
      <c r="G893" s="587">
        <f t="shared" ref="G893:AC893" si="244">G681*G785</f>
        <v>0</v>
      </c>
      <c r="H893" s="587">
        <f t="shared" si="244"/>
        <v>0</v>
      </c>
      <c r="I893" s="587">
        <f t="shared" si="244"/>
        <v>0</v>
      </c>
      <c r="J893" s="587">
        <f t="shared" si="244"/>
        <v>0</v>
      </c>
      <c r="K893" s="587">
        <f t="shared" si="244"/>
        <v>0</v>
      </c>
      <c r="L893" s="587">
        <f t="shared" si="244"/>
        <v>0</v>
      </c>
      <c r="M893" s="587">
        <f t="shared" si="244"/>
        <v>0</v>
      </c>
      <c r="N893" s="587">
        <f t="shared" si="244"/>
        <v>0</v>
      </c>
      <c r="O893" s="587">
        <f t="shared" si="244"/>
        <v>0</v>
      </c>
      <c r="P893" s="587">
        <f t="shared" si="244"/>
        <v>0</v>
      </c>
      <c r="Q893" s="587">
        <f t="shared" si="244"/>
        <v>0</v>
      </c>
      <c r="R893" s="587">
        <f t="shared" si="244"/>
        <v>0</v>
      </c>
      <c r="S893" s="587">
        <f t="shared" si="244"/>
        <v>0</v>
      </c>
      <c r="T893" s="587">
        <f t="shared" si="244"/>
        <v>0</v>
      </c>
      <c r="U893" s="587">
        <f t="shared" si="244"/>
        <v>0</v>
      </c>
      <c r="V893" s="587">
        <f t="shared" si="244"/>
        <v>0</v>
      </c>
      <c r="W893" s="587">
        <f t="shared" si="244"/>
        <v>0</v>
      </c>
      <c r="X893" s="587">
        <f t="shared" si="244"/>
        <v>0</v>
      </c>
      <c r="Y893" s="587">
        <f t="shared" si="244"/>
        <v>0</v>
      </c>
      <c r="Z893" s="587">
        <f t="shared" si="244"/>
        <v>0</v>
      </c>
      <c r="AA893" s="587">
        <f t="shared" si="244"/>
        <v>0</v>
      </c>
      <c r="AB893" s="587">
        <f t="shared" si="244"/>
        <v>0</v>
      </c>
      <c r="AC893" s="607">
        <f t="shared" si="244"/>
        <v>0</v>
      </c>
      <c r="AD893"/>
      <c r="AE893" s="621">
        <f t="shared" ref="AE893:AG893" si="245">AE681*AE785</f>
        <v>0</v>
      </c>
      <c r="AG893" s="621">
        <f t="shared" si="245"/>
        <v>0</v>
      </c>
      <c r="AI893" s="621">
        <f t="shared" ref="AI893" si="246">AI681*AI785</f>
        <v>0</v>
      </c>
      <c r="AK893" s="202"/>
    </row>
    <row r="894" spans="4:37" s="435" customFormat="1" ht="12.75" customHeight="1" outlineLevel="1">
      <c r="D894" s="592" t="str">
        <f t="shared" si="194"/>
        <v>EJ03 - 22272000</v>
      </c>
      <c r="E894" s="89"/>
      <c r="F894" s="107" t="str">
        <f t="shared" si="198"/>
        <v>£000</v>
      </c>
      <c r="G894" s="587">
        <f t="shared" ref="G894:AC894" si="247">G682*G786</f>
        <v>0</v>
      </c>
      <c r="H894" s="587">
        <f t="shared" si="247"/>
        <v>0</v>
      </c>
      <c r="I894" s="587">
        <f t="shared" si="247"/>
        <v>0</v>
      </c>
      <c r="J894" s="587">
        <f t="shared" si="247"/>
        <v>0</v>
      </c>
      <c r="K894" s="587">
        <f t="shared" si="247"/>
        <v>0</v>
      </c>
      <c r="L894" s="587">
        <f t="shared" si="247"/>
        <v>0</v>
      </c>
      <c r="M894" s="587">
        <f t="shared" si="247"/>
        <v>0</v>
      </c>
      <c r="N894" s="587">
        <f t="shared" si="247"/>
        <v>0</v>
      </c>
      <c r="O894" s="587">
        <f t="shared" si="247"/>
        <v>0</v>
      </c>
      <c r="P894" s="587">
        <f t="shared" si="247"/>
        <v>0</v>
      </c>
      <c r="Q894" s="587">
        <f t="shared" si="247"/>
        <v>0</v>
      </c>
      <c r="R894" s="587">
        <f t="shared" si="247"/>
        <v>0</v>
      </c>
      <c r="S894" s="587">
        <f t="shared" si="247"/>
        <v>0</v>
      </c>
      <c r="T894" s="587">
        <f t="shared" si="247"/>
        <v>0</v>
      </c>
      <c r="U894" s="587">
        <f t="shared" si="247"/>
        <v>0</v>
      </c>
      <c r="V894" s="587">
        <f t="shared" si="247"/>
        <v>0</v>
      </c>
      <c r="W894" s="587">
        <f t="shared" si="247"/>
        <v>0</v>
      </c>
      <c r="X894" s="587">
        <f t="shared" si="247"/>
        <v>0</v>
      </c>
      <c r="Y894" s="587">
        <f t="shared" si="247"/>
        <v>0</v>
      </c>
      <c r="Z894" s="587">
        <f t="shared" si="247"/>
        <v>0</v>
      </c>
      <c r="AA894" s="587">
        <f t="shared" si="247"/>
        <v>0</v>
      </c>
      <c r="AB894" s="587">
        <f t="shared" si="247"/>
        <v>0</v>
      </c>
      <c r="AC894" s="607">
        <f t="shared" si="247"/>
        <v>0</v>
      </c>
      <c r="AD894"/>
      <c r="AE894" s="621">
        <f t="shared" ref="AE894:AG894" si="248">AE682*AE786</f>
        <v>0</v>
      </c>
      <c r="AG894" s="621">
        <f t="shared" si="248"/>
        <v>0</v>
      </c>
      <c r="AI894" s="621">
        <f t="shared" ref="AI894" si="249">AI682*AI786</f>
        <v>0</v>
      </c>
      <c r="AK894" s="202"/>
    </row>
    <row r="895" spans="4:37" s="435" customFormat="1" ht="12.75" customHeight="1" outlineLevel="1">
      <c r="D895" s="592" t="str">
        <f t="shared" si="194"/>
        <v>EJ03 - 22329000</v>
      </c>
      <c r="E895" s="89"/>
      <c r="F895" s="107" t="str">
        <f>F894</f>
        <v>£000</v>
      </c>
      <c r="G895" s="587">
        <f t="shared" ref="G895:AC895" si="250">G683*G787</f>
        <v>0</v>
      </c>
      <c r="H895" s="587">
        <f t="shared" si="250"/>
        <v>0</v>
      </c>
      <c r="I895" s="587">
        <f t="shared" si="250"/>
        <v>0</v>
      </c>
      <c r="J895" s="587">
        <f t="shared" si="250"/>
        <v>0</v>
      </c>
      <c r="K895" s="587">
        <f t="shared" si="250"/>
        <v>0</v>
      </c>
      <c r="L895" s="587">
        <f t="shared" si="250"/>
        <v>0</v>
      </c>
      <c r="M895" s="587">
        <f t="shared" si="250"/>
        <v>0</v>
      </c>
      <c r="N895" s="587">
        <f t="shared" si="250"/>
        <v>0</v>
      </c>
      <c r="O895" s="587">
        <f t="shared" si="250"/>
        <v>0</v>
      </c>
      <c r="P895" s="587">
        <f t="shared" si="250"/>
        <v>0</v>
      </c>
      <c r="Q895" s="587">
        <f t="shared" si="250"/>
        <v>0</v>
      </c>
      <c r="R895" s="587">
        <f t="shared" si="250"/>
        <v>0</v>
      </c>
      <c r="S895" s="587">
        <f t="shared" si="250"/>
        <v>0</v>
      </c>
      <c r="T895" s="587">
        <f t="shared" si="250"/>
        <v>0</v>
      </c>
      <c r="U895" s="587">
        <f t="shared" si="250"/>
        <v>0</v>
      </c>
      <c r="V895" s="587">
        <f t="shared" si="250"/>
        <v>0</v>
      </c>
      <c r="W895" s="587">
        <f t="shared" si="250"/>
        <v>0</v>
      </c>
      <c r="X895" s="587">
        <f t="shared" si="250"/>
        <v>0</v>
      </c>
      <c r="Y895" s="587">
        <f t="shared" si="250"/>
        <v>0</v>
      </c>
      <c r="Z895" s="587">
        <f t="shared" si="250"/>
        <v>0</v>
      </c>
      <c r="AA895" s="587">
        <f t="shared" si="250"/>
        <v>0</v>
      </c>
      <c r="AB895" s="587">
        <f t="shared" si="250"/>
        <v>0</v>
      </c>
      <c r="AC895" s="607">
        <f t="shared" si="250"/>
        <v>0</v>
      </c>
      <c r="AD895"/>
      <c r="AE895" s="621">
        <f t="shared" ref="AE895:AG895" si="251">AE683*AE787</f>
        <v>0</v>
      </c>
      <c r="AG895" s="621">
        <f t="shared" si="251"/>
        <v>0</v>
      </c>
      <c r="AI895" s="621">
        <f t="shared" ref="AI895" si="252">AI683*AI787</f>
        <v>0</v>
      </c>
      <c r="AK895" s="202"/>
    </row>
    <row r="896" spans="4:37" s="435" customFormat="1" ht="12.75" customHeight="1" outlineLevel="1">
      <c r="D896" s="592" t="str">
        <f t="shared" si="194"/>
        <v>EJ03 - 22331000</v>
      </c>
      <c r="E896" s="89"/>
      <c r="F896" s="107" t="str">
        <f t="shared" si="198"/>
        <v>£000</v>
      </c>
      <c r="G896" s="587">
        <f t="shared" ref="G896:AC896" si="253">G684*G788</f>
        <v>0</v>
      </c>
      <c r="H896" s="587">
        <f t="shared" si="253"/>
        <v>0</v>
      </c>
      <c r="I896" s="587">
        <f t="shared" si="253"/>
        <v>0</v>
      </c>
      <c r="J896" s="587">
        <f t="shared" si="253"/>
        <v>0</v>
      </c>
      <c r="K896" s="587">
        <f t="shared" si="253"/>
        <v>0</v>
      </c>
      <c r="L896" s="587">
        <f t="shared" si="253"/>
        <v>0</v>
      </c>
      <c r="M896" s="587">
        <f t="shared" si="253"/>
        <v>0</v>
      </c>
      <c r="N896" s="587">
        <f t="shared" si="253"/>
        <v>0</v>
      </c>
      <c r="O896" s="587">
        <f t="shared" si="253"/>
        <v>0</v>
      </c>
      <c r="P896" s="587">
        <f t="shared" si="253"/>
        <v>0</v>
      </c>
      <c r="Q896" s="587">
        <f t="shared" si="253"/>
        <v>0</v>
      </c>
      <c r="R896" s="587">
        <f t="shared" si="253"/>
        <v>0</v>
      </c>
      <c r="S896" s="587">
        <f t="shared" si="253"/>
        <v>0</v>
      </c>
      <c r="T896" s="587">
        <f t="shared" si="253"/>
        <v>0</v>
      </c>
      <c r="U896" s="587">
        <f t="shared" si="253"/>
        <v>0</v>
      </c>
      <c r="V896" s="587">
        <f t="shared" si="253"/>
        <v>0</v>
      </c>
      <c r="W896" s="587">
        <f t="shared" si="253"/>
        <v>0</v>
      </c>
      <c r="X896" s="587">
        <f t="shared" si="253"/>
        <v>0</v>
      </c>
      <c r="Y896" s="587">
        <f t="shared" si="253"/>
        <v>0</v>
      </c>
      <c r="Z896" s="587">
        <f t="shared" si="253"/>
        <v>0</v>
      </c>
      <c r="AA896" s="587">
        <f t="shared" si="253"/>
        <v>0</v>
      </c>
      <c r="AB896" s="587">
        <f t="shared" si="253"/>
        <v>0</v>
      </c>
      <c r="AC896" s="607">
        <f t="shared" si="253"/>
        <v>0</v>
      </c>
      <c r="AD896"/>
      <c r="AE896" s="621">
        <f t="shared" ref="AE896:AG896" si="254">AE684*AE788</f>
        <v>0</v>
      </c>
      <c r="AG896" s="621">
        <f t="shared" si="254"/>
        <v>0</v>
      </c>
      <c r="AI896" s="621">
        <f t="shared" ref="AI896" si="255">AI684*AI788</f>
        <v>0</v>
      </c>
      <c r="AK896" s="202"/>
    </row>
    <row r="897" spans="4:37" s="435" customFormat="1" ht="12.75" customHeight="1" outlineLevel="1">
      <c r="D897" s="592" t="str">
        <f t="shared" si="194"/>
        <v>EJ04 - 22266000</v>
      </c>
      <c r="E897" s="89"/>
      <c r="F897" s="107" t="str">
        <f t="shared" si="198"/>
        <v>£000</v>
      </c>
      <c r="G897" s="587">
        <f t="shared" ref="G897:AC897" si="256">G685*G789</f>
        <v>0</v>
      </c>
      <c r="H897" s="587">
        <f t="shared" si="256"/>
        <v>0</v>
      </c>
      <c r="I897" s="587">
        <f t="shared" si="256"/>
        <v>0</v>
      </c>
      <c r="J897" s="587">
        <f t="shared" si="256"/>
        <v>0</v>
      </c>
      <c r="K897" s="587">
        <f t="shared" si="256"/>
        <v>0</v>
      </c>
      <c r="L897" s="587">
        <f t="shared" si="256"/>
        <v>0</v>
      </c>
      <c r="M897" s="587">
        <f t="shared" si="256"/>
        <v>0</v>
      </c>
      <c r="N897" s="587">
        <f t="shared" si="256"/>
        <v>0</v>
      </c>
      <c r="O897" s="587">
        <f t="shared" si="256"/>
        <v>0</v>
      </c>
      <c r="P897" s="587">
        <f t="shared" si="256"/>
        <v>0</v>
      </c>
      <c r="Q897" s="587">
        <f t="shared" si="256"/>
        <v>0</v>
      </c>
      <c r="R897" s="587">
        <f t="shared" si="256"/>
        <v>0</v>
      </c>
      <c r="S897" s="587">
        <f t="shared" si="256"/>
        <v>0</v>
      </c>
      <c r="T897" s="587">
        <f t="shared" si="256"/>
        <v>0</v>
      </c>
      <c r="U897" s="587">
        <f t="shared" si="256"/>
        <v>0</v>
      </c>
      <c r="V897" s="587">
        <f t="shared" si="256"/>
        <v>0</v>
      </c>
      <c r="W897" s="587">
        <f t="shared" si="256"/>
        <v>0</v>
      </c>
      <c r="X897" s="587">
        <f t="shared" si="256"/>
        <v>0</v>
      </c>
      <c r="Y897" s="587">
        <f t="shared" si="256"/>
        <v>0</v>
      </c>
      <c r="Z897" s="587">
        <f t="shared" si="256"/>
        <v>0</v>
      </c>
      <c r="AA897" s="587">
        <f t="shared" si="256"/>
        <v>0</v>
      </c>
      <c r="AB897" s="587">
        <f t="shared" si="256"/>
        <v>0</v>
      </c>
      <c r="AC897" s="607">
        <f t="shared" si="256"/>
        <v>0</v>
      </c>
      <c r="AD897"/>
      <c r="AE897" s="621">
        <f t="shared" ref="AE897:AG897" si="257">AE685*AE789</f>
        <v>0</v>
      </c>
      <c r="AG897" s="621">
        <f t="shared" si="257"/>
        <v>0</v>
      </c>
      <c r="AI897" s="621">
        <f t="shared" ref="AI897" si="258">AI685*AI789</f>
        <v>0</v>
      </c>
      <c r="AK897" s="202"/>
    </row>
    <row r="898" spans="4:37" s="435" customFormat="1" ht="12.75" customHeight="1" outlineLevel="1">
      <c r="D898" s="592" t="str">
        <f t="shared" si="194"/>
        <v>EJ04 - 22300000</v>
      </c>
      <c r="E898" s="89"/>
      <c r="F898" s="107" t="str">
        <f t="shared" si="198"/>
        <v>£000</v>
      </c>
      <c r="G898" s="587">
        <f t="shared" ref="G898:AC898" si="259">G686*G790</f>
        <v>0</v>
      </c>
      <c r="H898" s="587">
        <f t="shared" si="259"/>
        <v>0</v>
      </c>
      <c r="I898" s="587">
        <f t="shared" si="259"/>
        <v>0</v>
      </c>
      <c r="J898" s="587">
        <f t="shared" si="259"/>
        <v>0</v>
      </c>
      <c r="K898" s="587">
        <f t="shared" si="259"/>
        <v>0</v>
      </c>
      <c r="L898" s="587">
        <f t="shared" si="259"/>
        <v>0</v>
      </c>
      <c r="M898" s="587">
        <f t="shared" si="259"/>
        <v>0</v>
      </c>
      <c r="N898" s="587">
        <f t="shared" si="259"/>
        <v>0</v>
      </c>
      <c r="O898" s="587">
        <f t="shared" si="259"/>
        <v>0</v>
      </c>
      <c r="P898" s="587">
        <f t="shared" si="259"/>
        <v>0</v>
      </c>
      <c r="Q898" s="587">
        <f t="shared" si="259"/>
        <v>0</v>
      </c>
      <c r="R898" s="587">
        <f t="shared" si="259"/>
        <v>0</v>
      </c>
      <c r="S898" s="587">
        <f t="shared" si="259"/>
        <v>0</v>
      </c>
      <c r="T898" s="587">
        <f t="shared" si="259"/>
        <v>0</v>
      </c>
      <c r="U898" s="587">
        <f t="shared" si="259"/>
        <v>0</v>
      </c>
      <c r="V898" s="587">
        <f t="shared" si="259"/>
        <v>0</v>
      </c>
      <c r="W898" s="587">
        <f t="shared" si="259"/>
        <v>0</v>
      </c>
      <c r="X898" s="587">
        <f t="shared" si="259"/>
        <v>0</v>
      </c>
      <c r="Y898" s="587">
        <f t="shared" si="259"/>
        <v>0</v>
      </c>
      <c r="Z898" s="587">
        <f t="shared" si="259"/>
        <v>0</v>
      </c>
      <c r="AA898" s="587">
        <f t="shared" si="259"/>
        <v>0</v>
      </c>
      <c r="AB898" s="587">
        <f t="shared" si="259"/>
        <v>0</v>
      </c>
      <c r="AC898" s="607">
        <f t="shared" si="259"/>
        <v>0</v>
      </c>
      <c r="AD898"/>
      <c r="AE898" s="621">
        <f t="shared" ref="AE898:AG898" si="260">AE686*AE790</f>
        <v>0</v>
      </c>
      <c r="AG898" s="621">
        <f t="shared" si="260"/>
        <v>0</v>
      </c>
      <c r="AI898" s="621">
        <f t="shared" ref="AI898" si="261">AI686*AI790</f>
        <v>0</v>
      </c>
      <c r="AK898" s="202"/>
    </row>
    <row r="899" spans="4:37" s="435" customFormat="1" ht="12.75" customHeight="1" outlineLevel="1">
      <c r="D899" s="592" t="str">
        <f t="shared" si="194"/>
        <v>EJ05 - 22209000</v>
      </c>
      <c r="E899" s="89"/>
      <c r="F899" s="107" t="str">
        <f t="shared" si="198"/>
        <v>£000</v>
      </c>
      <c r="G899" s="587">
        <f t="shared" ref="G899:AC899" si="262">G687*G791</f>
        <v>0</v>
      </c>
      <c r="H899" s="587">
        <f t="shared" si="262"/>
        <v>0</v>
      </c>
      <c r="I899" s="587">
        <f t="shared" si="262"/>
        <v>0</v>
      </c>
      <c r="J899" s="587">
        <f t="shared" si="262"/>
        <v>0</v>
      </c>
      <c r="K899" s="587">
        <f t="shared" si="262"/>
        <v>0</v>
      </c>
      <c r="L899" s="587">
        <f t="shared" si="262"/>
        <v>0</v>
      </c>
      <c r="M899" s="587">
        <f t="shared" si="262"/>
        <v>0</v>
      </c>
      <c r="N899" s="587">
        <f t="shared" si="262"/>
        <v>0</v>
      </c>
      <c r="O899" s="587">
        <f t="shared" si="262"/>
        <v>0</v>
      </c>
      <c r="P899" s="587">
        <f t="shared" si="262"/>
        <v>0</v>
      </c>
      <c r="Q899" s="587">
        <f t="shared" si="262"/>
        <v>0</v>
      </c>
      <c r="R899" s="587">
        <f t="shared" si="262"/>
        <v>0</v>
      </c>
      <c r="S899" s="587">
        <f t="shared" si="262"/>
        <v>0</v>
      </c>
      <c r="T899" s="587">
        <f t="shared" si="262"/>
        <v>0</v>
      </c>
      <c r="U899" s="587">
        <f t="shared" si="262"/>
        <v>0</v>
      </c>
      <c r="V899" s="587">
        <f t="shared" si="262"/>
        <v>0</v>
      </c>
      <c r="W899" s="587">
        <f t="shared" si="262"/>
        <v>0</v>
      </c>
      <c r="X899" s="587">
        <f t="shared" si="262"/>
        <v>0</v>
      </c>
      <c r="Y899" s="587">
        <f t="shared" si="262"/>
        <v>0</v>
      </c>
      <c r="Z899" s="587">
        <f t="shared" si="262"/>
        <v>0</v>
      </c>
      <c r="AA899" s="587">
        <f t="shared" si="262"/>
        <v>0</v>
      </c>
      <c r="AB899" s="587">
        <f t="shared" si="262"/>
        <v>0</v>
      </c>
      <c r="AC899" s="607">
        <f t="shared" si="262"/>
        <v>0</v>
      </c>
      <c r="AD899"/>
      <c r="AE899" s="621">
        <f t="shared" ref="AE899:AG899" si="263">AE687*AE791</f>
        <v>0</v>
      </c>
      <c r="AG899" s="621">
        <f t="shared" si="263"/>
        <v>0</v>
      </c>
      <c r="AI899" s="621">
        <f t="shared" ref="AI899" si="264">AI687*AI791</f>
        <v>0</v>
      </c>
      <c r="AK899" s="202"/>
    </row>
    <row r="900" spans="4:37" s="435" customFormat="1" ht="12.75" customHeight="1" outlineLevel="1">
      <c r="D900" s="592" t="str">
        <f t="shared" si="194"/>
        <v>EJ06 - 22212000</v>
      </c>
      <c r="E900" s="89"/>
      <c r="F900" s="107" t="str">
        <f t="shared" si="198"/>
        <v>£000</v>
      </c>
      <c r="G900" s="587">
        <f t="shared" ref="G900:AC900" si="265">G688*G792</f>
        <v>0</v>
      </c>
      <c r="H900" s="587">
        <f t="shared" si="265"/>
        <v>0</v>
      </c>
      <c r="I900" s="587">
        <f t="shared" si="265"/>
        <v>0</v>
      </c>
      <c r="J900" s="587">
        <f t="shared" si="265"/>
        <v>0</v>
      </c>
      <c r="K900" s="587">
        <f t="shared" si="265"/>
        <v>0</v>
      </c>
      <c r="L900" s="587">
        <f t="shared" si="265"/>
        <v>0</v>
      </c>
      <c r="M900" s="587">
        <f t="shared" si="265"/>
        <v>0</v>
      </c>
      <c r="N900" s="587">
        <f t="shared" si="265"/>
        <v>0</v>
      </c>
      <c r="O900" s="587">
        <f t="shared" si="265"/>
        <v>0</v>
      </c>
      <c r="P900" s="587">
        <f t="shared" si="265"/>
        <v>0</v>
      </c>
      <c r="Q900" s="587">
        <f t="shared" si="265"/>
        <v>0</v>
      </c>
      <c r="R900" s="587">
        <f t="shared" si="265"/>
        <v>0</v>
      </c>
      <c r="S900" s="587">
        <f t="shared" si="265"/>
        <v>0</v>
      </c>
      <c r="T900" s="587">
        <f t="shared" si="265"/>
        <v>0</v>
      </c>
      <c r="U900" s="587">
        <f t="shared" si="265"/>
        <v>0</v>
      </c>
      <c r="V900" s="587">
        <f t="shared" si="265"/>
        <v>0</v>
      </c>
      <c r="W900" s="587">
        <f t="shared" si="265"/>
        <v>0</v>
      </c>
      <c r="X900" s="587">
        <f t="shared" si="265"/>
        <v>0</v>
      </c>
      <c r="Y900" s="587">
        <f t="shared" si="265"/>
        <v>0</v>
      </c>
      <c r="Z900" s="587">
        <f t="shared" si="265"/>
        <v>0</v>
      </c>
      <c r="AA900" s="587">
        <f t="shared" si="265"/>
        <v>0</v>
      </c>
      <c r="AB900" s="587">
        <f t="shared" si="265"/>
        <v>0</v>
      </c>
      <c r="AC900" s="607">
        <f t="shared" si="265"/>
        <v>0</v>
      </c>
      <c r="AD900"/>
      <c r="AE900" s="621">
        <f t="shared" ref="AE900:AG900" si="266">AE688*AE792</f>
        <v>0</v>
      </c>
      <c r="AG900" s="621">
        <f t="shared" si="266"/>
        <v>0</v>
      </c>
      <c r="AI900" s="621">
        <f t="shared" ref="AI900" si="267">AI688*AI792</f>
        <v>0</v>
      </c>
      <c r="AK900" s="202"/>
    </row>
    <row r="901" spans="4:37" s="435" customFormat="1" ht="12.75" customHeight="1" outlineLevel="1">
      <c r="D901" s="592" t="str">
        <f t="shared" si="194"/>
        <v>EJ06 - 22213000</v>
      </c>
      <c r="E901" s="89"/>
      <c r="F901" s="107" t="str">
        <f t="shared" si="198"/>
        <v>£000</v>
      </c>
      <c r="G901" s="587">
        <f t="shared" ref="G901:AC901" si="268">G689*G793</f>
        <v>0</v>
      </c>
      <c r="H901" s="587">
        <f t="shared" si="268"/>
        <v>0</v>
      </c>
      <c r="I901" s="587">
        <f t="shared" si="268"/>
        <v>0</v>
      </c>
      <c r="J901" s="587">
        <f t="shared" si="268"/>
        <v>0</v>
      </c>
      <c r="K901" s="587">
        <f t="shared" si="268"/>
        <v>0</v>
      </c>
      <c r="L901" s="587">
        <f t="shared" si="268"/>
        <v>0</v>
      </c>
      <c r="M901" s="587">
        <f t="shared" si="268"/>
        <v>0</v>
      </c>
      <c r="N901" s="587">
        <f t="shared" si="268"/>
        <v>0</v>
      </c>
      <c r="O901" s="587">
        <f t="shared" si="268"/>
        <v>0</v>
      </c>
      <c r="P901" s="587">
        <f t="shared" si="268"/>
        <v>0</v>
      </c>
      <c r="Q901" s="587">
        <f t="shared" si="268"/>
        <v>0</v>
      </c>
      <c r="R901" s="587">
        <f t="shared" si="268"/>
        <v>0</v>
      </c>
      <c r="S901" s="587">
        <f t="shared" si="268"/>
        <v>0</v>
      </c>
      <c r="T901" s="587">
        <f t="shared" si="268"/>
        <v>0</v>
      </c>
      <c r="U901" s="587">
        <f t="shared" si="268"/>
        <v>0</v>
      </c>
      <c r="V901" s="587">
        <f t="shared" si="268"/>
        <v>0</v>
      </c>
      <c r="W901" s="587">
        <f t="shared" si="268"/>
        <v>0</v>
      </c>
      <c r="X901" s="587">
        <f t="shared" si="268"/>
        <v>0</v>
      </c>
      <c r="Y901" s="587">
        <f t="shared" si="268"/>
        <v>0</v>
      </c>
      <c r="Z901" s="587">
        <f t="shared" si="268"/>
        <v>0</v>
      </c>
      <c r="AA901" s="587">
        <f t="shared" si="268"/>
        <v>0</v>
      </c>
      <c r="AB901" s="587">
        <f t="shared" si="268"/>
        <v>0</v>
      </c>
      <c r="AC901" s="607">
        <f t="shared" si="268"/>
        <v>0</v>
      </c>
      <c r="AD901"/>
      <c r="AE901" s="621">
        <f t="shared" ref="AE901:AG901" si="269">AE689*AE793</f>
        <v>0</v>
      </c>
      <c r="AG901" s="621">
        <f t="shared" si="269"/>
        <v>0</v>
      </c>
      <c r="AI901" s="621">
        <f t="shared" ref="AI901" si="270">AI689*AI793</f>
        <v>0</v>
      </c>
      <c r="AK901" s="202"/>
    </row>
    <row r="902" spans="4:37" s="435" customFormat="1" ht="12.75" customHeight="1" outlineLevel="1">
      <c r="D902" s="592" t="str">
        <f t="shared" si="194"/>
        <v>EJ99 - 22209001</v>
      </c>
      <c r="E902" s="89"/>
      <c r="F902" s="107" t="str">
        <f t="shared" si="198"/>
        <v>£000</v>
      </c>
      <c r="G902" s="587">
        <f t="shared" ref="G902:AC902" si="271">G690*G794</f>
        <v>0</v>
      </c>
      <c r="H902" s="587">
        <f t="shared" si="271"/>
        <v>0</v>
      </c>
      <c r="I902" s="587">
        <f t="shared" si="271"/>
        <v>0</v>
      </c>
      <c r="J902" s="587">
        <f t="shared" si="271"/>
        <v>0</v>
      </c>
      <c r="K902" s="587">
        <f t="shared" si="271"/>
        <v>0</v>
      </c>
      <c r="L902" s="587">
        <f t="shared" si="271"/>
        <v>0</v>
      </c>
      <c r="M902" s="587">
        <f t="shared" si="271"/>
        <v>0</v>
      </c>
      <c r="N902" s="587">
        <f t="shared" si="271"/>
        <v>0</v>
      </c>
      <c r="O902" s="587">
        <f t="shared" si="271"/>
        <v>0</v>
      </c>
      <c r="P902" s="587">
        <f t="shared" si="271"/>
        <v>0</v>
      </c>
      <c r="Q902" s="587">
        <f t="shared" si="271"/>
        <v>0</v>
      </c>
      <c r="R902" s="587">
        <f t="shared" si="271"/>
        <v>0</v>
      </c>
      <c r="S902" s="587">
        <f t="shared" si="271"/>
        <v>0</v>
      </c>
      <c r="T902" s="587">
        <f t="shared" si="271"/>
        <v>0</v>
      </c>
      <c r="U902" s="587">
        <f t="shared" si="271"/>
        <v>0</v>
      </c>
      <c r="V902" s="587">
        <f t="shared" si="271"/>
        <v>0</v>
      </c>
      <c r="W902" s="587">
        <f t="shared" si="271"/>
        <v>0</v>
      </c>
      <c r="X902" s="587">
        <f t="shared" si="271"/>
        <v>0</v>
      </c>
      <c r="Y902" s="587">
        <f t="shared" si="271"/>
        <v>0</v>
      </c>
      <c r="Z902" s="587">
        <f t="shared" si="271"/>
        <v>0</v>
      </c>
      <c r="AA902" s="587">
        <f t="shared" si="271"/>
        <v>0</v>
      </c>
      <c r="AB902" s="587">
        <f t="shared" si="271"/>
        <v>0</v>
      </c>
      <c r="AC902" s="607">
        <f t="shared" si="271"/>
        <v>0</v>
      </c>
      <c r="AD902"/>
      <c r="AE902" s="621">
        <f t="shared" ref="AE902:AG902" si="272">AE690*AE794</f>
        <v>0</v>
      </c>
      <c r="AG902" s="621">
        <f t="shared" si="272"/>
        <v>0</v>
      </c>
      <c r="AI902" s="621">
        <f t="shared" ref="AI902" si="273">AI690*AI794</f>
        <v>0</v>
      </c>
      <c r="AK902" s="202"/>
    </row>
    <row r="903" spans="4:37" s="435" customFormat="1" ht="12.75" customHeight="1" outlineLevel="1">
      <c r="D903" s="592" t="str">
        <f t="shared" si="194"/>
        <v>EJ99 - 22977000</v>
      </c>
      <c r="E903" s="89"/>
      <c r="F903" s="107" t="str">
        <f t="shared" si="198"/>
        <v>£000</v>
      </c>
      <c r="G903" s="587">
        <f t="shared" ref="G903:AC903" si="274">G691*G795</f>
        <v>0</v>
      </c>
      <c r="H903" s="587">
        <f t="shared" si="274"/>
        <v>0</v>
      </c>
      <c r="I903" s="587">
        <f t="shared" si="274"/>
        <v>0</v>
      </c>
      <c r="J903" s="587">
        <f t="shared" si="274"/>
        <v>0</v>
      </c>
      <c r="K903" s="587">
        <f t="shared" si="274"/>
        <v>0</v>
      </c>
      <c r="L903" s="587">
        <f t="shared" si="274"/>
        <v>0</v>
      </c>
      <c r="M903" s="587">
        <f t="shared" si="274"/>
        <v>0</v>
      </c>
      <c r="N903" s="587">
        <f t="shared" si="274"/>
        <v>0</v>
      </c>
      <c r="O903" s="587">
        <f t="shared" si="274"/>
        <v>0</v>
      </c>
      <c r="P903" s="587">
        <f t="shared" si="274"/>
        <v>0</v>
      </c>
      <c r="Q903" s="587">
        <f t="shared" si="274"/>
        <v>0</v>
      </c>
      <c r="R903" s="587">
        <f t="shared" si="274"/>
        <v>0</v>
      </c>
      <c r="S903" s="587">
        <f t="shared" si="274"/>
        <v>0</v>
      </c>
      <c r="T903" s="587">
        <f t="shared" si="274"/>
        <v>0</v>
      </c>
      <c r="U903" s="587">
        <f t="shared" si="274"/>
        <v>0</v>
      </c>
      <c r="V903" s="587">
        <f t="shared" si="274"/>
        <v>0</v>
      </c>
      <c r="W903" s="587">
        <f t="shared" si="274"/>
        <v>0</v>
      </c>
      <c r="X903" s="587">
        <f t="shared" si="274"/>
        <v>0</v>
      </c>
      <c r="Y903" s="587">
        <f t="shared" si="274"/>
        <v>0</v>
      </c>
      <c r="Z903" s="587">
        <f t="shared" si="274"/>
        <v>0</v>
      </c>
      <c r="AA903" s="587">
        <f t="shared" si="274"/>
        <v>0</v>
      </c>
      <c r="AB903" s="587">
        <f t="shared" si="274"/>
        <v>0</v>
      </c>
      <c r="AC903" s="607">
        <f t="shared" si="274"/>
        <v>0</v>
      </c>
      <c r="AD903"/>
      <c r="AE903" s="621">
        <f t="shared" ref="AE903:AG903" si="275">AE691*AE795</f>
        <v>0</v>
      </c>
      <c r="AG903" s="621">
        <f t="shared" si="275"/>
        <v>0</v>
      </c>
      <c r="AI903" s="621">
        <f t="shared" ref="AI903" si="276">AI691*AI795</f>
        <v>0</v>
      </c>
      <c r="AK903" s="202"/>
    </row>
    <row r="904" spans="4:37" s="435" customFormat="1" ht="12.75" customHeight="1" outlineLevel="1">
      <c r="D904" s="592" t="str">
        <f t="shared" si="194"/>
        <v>[Capacity Charges Service Code Line 29]</v>
      </c>
      <c r="E904" s="89"/>
      <c r="F904" s="107" t="str">
        <f t="shared" si="198"/>
        <v>£000</v>
      </c>
      <c r="G904" s="587">
        <f t="shared" ref="G904:AC904" si="277">G692*G796</f>
        <v>0</v>
      </c>
      <c r="H904" s="587">
        <f t="shared" si="277"/>
        <v>0</v>
      </c>
      <c r="I904" s="587">
        <f t="shared" si="277"/>
        <v>0</v>
      </c>
      <c r="J904" s="587">
        <f t="shared" si="277"/>
        <v>0</v>
      </c>
      <c r="K904" s="587">
        <f t="shared" si="277"/>
        <v>0</v>
      </c>
      <c r="L904" s="587">
        <f t="shared" si="277"/>
        <v>0</v>
      </c>
      <c r="M904" s="587">
        <f t="shared" si="277"/>
        <v>0</v>
      </c>
      <c r="N904" s="587">
        <f t="shared" si="277"/>
        <v>0</v>
      </c>
      <c r="O904" s="587">
        <f t="shared" si="277"/>
        <v>0</v>
      </c>
      <c r="P904" s="587">
        <f t="shared" si="277"/>
        <v>0</v>
      </c>
      <c r="Q904" s="587">
        <f t="shared" si="277"/>
        <v>0</v>
      </c>
      <c r="R904" s="587">
        <f t="shared" si="277"/>
        <v>0</v>
      </c>
      <c r="S904" s="587">
        <f t="shared" si="277"/>
        <v>0</v>
      </c>
      <c r="T904" s="587">
        <f t="shared" si="277"/>
        <v>0</v>
      </c>
      <c r="U904" s="587">
        <f t="shared" si="277"/>
        <v>0</v>
      </c>
      <c r="V904" s="587">
        <f t="shared" si="277"/>
        <v>0</v>
      </c>
      <c r="W904" s="587">
        <f t="shared" si="277"/>
        <v>0</v>
      </c>
      <c r="X904" s="587">
        <f t="shared" si="277"/>
        <v>0</v>
      </c>
      <c r="Y904" s="587">
        <f t="shared" si="277"/>
        <v>0</v>
      </c>
      <c r="Z904" s="587">
        <f t="shared" si="277"/>
        <v>0</v>
      </c>
      <c r="AA904" s="587">
        <f t="shared" si="277"/>
        <v>0</v>
      </c>
      <c r="AB904" s="587">
        <f t="shared" si="277"/>
        <v>0</v>
      </c>
      <c r="AC904" s="607">
        <f t="shared" si="277"/>
        <v>0</v>
      </c>
      <c r="AD904"/>
      <c r="AE904" s="621">
        <f t="shared" ref="AE904:AG904" si="278">AE692*AE796</f>
        <v>0</v>
      </c>
      <c r="AG904" s="621">
        <f t="shared" si="278"/>
        <v>0</v>
      </c>
      <c r="AI904" s="621">
        <f t="shared" ref="AI904" si="279">AI692*AI796</f>
        <v>0</v>
      </c>
      <c r="AK904" s="202"/>
    </row>
    <row r="905" spans="4:37" s="435" customFormat="1" ht="12.75" customHeight="1" outlineLevel="1">
      <c r="D905" s="592" t="str">
        <f t="shared" si="194"/>
        <v>[Capacity Charges Service Code Line 30]</v>
      </c>
      <c r="E905" s="89"/>
      <c r="F905" s="107" t="str">
        <f t="shared" si="198"/>
        <v>£000</v>
      </c>
      <c r="G905" s="587">
        <f t="shared" ref="G905:AC905" si="280">G693*G797</f>
        <v>0</v>
      </c>
      <c r="H905" s="587">
        <f t="shared" si="280"/>
        <v>0</v>
      </c>
      <c r="I905" s="587">
        <f t="shared" si="280"/>
        <v>0</v>
      </c>
      <c r="J905" s="587">
        <f t="shared" si="280"/>
        <v>0</v>
      </c>
      <c r="K905" s="587">
        <f t="shared" si="280"/>
        <v>0</v>
      </c>
      <c r="L905" s="587">
        <f t="shared" si="280"/>
        <v>0</v>
      </c>
      <c r="M905" s="587">
        <f t="shared" si="280"/>
        <v>0</v>
      </c>
      <c r="N905" s="587">
        <f t="shared" si="280"/>
        <v>0</v>
      </c>
      <c r="O905" s="587">
        <f t="shared" si="280"/>
        <v>0</v>
      </c>
      <c r="P905" s="587">
        <f t="shared" si="280"/>
        <v>0</v>
      </c>
      <c r="Q905" s="587">
        <f t="shared" si="280"/>
        <v>0</v>
      </c>
      <c r="R905" s="587">
        <f t="shared" si="280"/>
        <v>0</v>
      </c>
      <c r="S905" s="587">
        <f t="shared" si="280"/>
        <v>0</v>
      </c>
      <c r="T905" s="587">
        <f t="shared" si="280"/>
        <v>0</v>
      </c>
      <c r="U905" s="587">
        <f t="shared" si="280"/>
        <v>0</v>
      </c>
      <c r="V905" s="587">
        <f t="shared" si="280"/>
        <v>0</v>
      </c>
      <c r="W905" s="587">
        <f t="shared" si="280"/>
        <v>0</v>
      </c>
      <c r="X905" s="587">
        <f t="shared" si="280"/>
        <v>0</v>
      </c>
      <c r="Y905" s="587">
        <f t="shared" si="280"/>
        <v>0</v>
      </c>
      <c r="Z905" s="587">
        <f t="shared" si="280"/>
        <v>0</v>
      </c>
      <c r="AA905" s="587">
        <f t="shared" si="280"/>
        <v>0</v>
      </c>
      <c r="AB905" s="587">
        <f t="shared" si="280"/>
        <v>0</v>
      </c>
      <c r="AC905" s="607">
        <f t="shared" si="280"/>
        <v>0</v>
      </c>
      <c r="AD905"/>
      <c r="AE905" s="621">
        <f t="shared" ref="AE905:AG905" si="281">AE693*AE797</f>
        <v>0</v>
      </c>
      <c r="AG905" s="621">
        <f t="shared" si="281"/>
        <v>0</v>
      </c>
      <c r="AI905" s="621">
        <f t="shared" ref="AI905" si="282">AI693*AI797</f>
        <v>0</v>
      </c>
      <c r="AK905" s="202"/>
    </row>
    <row r="906" spans="4:37" s="435" customFormat="1" ht="12.75" customHeight="1" outlineLevel="1">
      <c r="D906" s="592" t="str">
        <f t="shared" si="194"/>
        <v>[Capacity Charges Service Code Line 31]</v>
      </c>
      <c r="E906" s="89"/>
      <c r="F906" s="107" t="str">
        <f t="shared" si="198"/>
        <v>£000</v>
      </c>
      <c r="G906" s="587">
        <f t="shared" ref="G906:AC906" si="283">G694*G798</f>
        <v>0</v>
      </c>
      <c r="H906" s="587">
        <f t="shared" si="283"/>
        <v>0</v>
      </c>
      <c r="I906" s="587">
        <f t="shared" si="283"/>
        <v>0</v>
      </c>
      <c r="J906" s="587">
        <f t="shared" si="283"/>
        <v>0</v>
      </c>
      <c r="K906" s="587">
        <f t="shared" si="283"/>
        <v>0</v>
      </c>
      <c r="L906" s="587">
        <f t="shared" si="283"/>
        <v>0</v>
      </c>
      <c r="M906" s="587">
        <f t="shared" si="283"/>
        <v>0</v>
      </c>
      <c r="N906" s="587">
        <f t="shared" si="283"/>
        <v>0</v>
      </c>
      <c r="O906" s="587">
        <f t="shared" si="283"/>
        <v>0</v>
      </c>
      <c r="P906" s="587">
        <f t="shared" si="283"/>
        <v>0</v>
      </c>
      <c r="Q906" s="587">
        <f t="shared" si="283"/>
        <v>0</v>
      </c>
      <c r="R906" s="587">
        <f t="shared" si="283"/>
        <v>0</v>
      </c>
      <c r="S906" s="587">
        <f t="shared" si="283"/>
        <v>0</v>
      </c>
      <c r="T906" s="587">
        <f t="shared" si="283"/>
        <v>0</v>
      </c>
      <c r="U906" s="587">
        <f t="shared" si="283"/>
        <v>0</v>
      </c>
      <c r="V906" s="587">
        <f t="shared" si="283"/>
        <v>0</v>
      </c>
      <c r="W906" s="587">
        <f t="shared" si="283"/>
        <v>0</v>
      </c>
      <c r="X906" s="587">
        <f t="shared" si="283"/>
        <v>0</v>
      </c>
      <c r="Y906" s="587">
        <f t="shared" si="283"/>
        <v>0</v>
      </c>
      <c r="Z906" s="587">
        <f t="shared" si="283"/>
        <v>0</v>
      </c>
      <c r="AA906" s="587">
        <f t="shared" si="283"/>
        <v>0</v>
      </c>
      <c r="AB906" s="587">
        <f t="shared" si="283"/>
        <v>0</v>
      </c>
      <c r="AC906" s="607">
        <f t="shared" si="283"/>
        <v>0</v>
      </c>
      <c r="AD906"/>
      <c r="AE906" s="621">
        <f t="shared" ref="AE906:AG906" si="284">AE694*AE798</f>
        <v>0</v>
      </c>
      <c r="AG906" s="621">
        <f t="shared" si="284"/>
        <v>0</v>
      </c>
      <c r="AI906" s="621">
        <f t="shared" ref="AI906" si="285">AI694*AI798</f>
        <v>0</v>
      </c>
      <c r="AK906" s="202"/>
    </row>
    <row r="907" spans="4:37" s="435" customFormat="1" ht="12.75" customHeight="1" outlineLevel="1">
      <c r="D907" s="592" t="str">
        <f t="shared" si="194"/>
        <v>[Capacity Charges Service Code Line 32]</v>
      </c>
      <c r="E907" s="89"/>
      <c r="F907" s="107" t="str">
        <f t="shared" si="198"/>
        <v>£000</v>
      </c>
      <c r="G907" s="587">
        <f t="shared" ref="G907:AC907" si="286">G695*G799</f>
        <v>0</v>
      </c>
      <c r="H907" s="587">
        <f t="shared" si="286"/>
        <v>0</v>
      </c>
      <c r="I907" s="587">
        <f t="shared" si="286"/>
        <v>0</v>
      </c>
      <c r="J907" s="587">
        <f t="shared" si="286"/>
        <v>0</v>
      </c>
      <c r="K907" s="587">
        <f t="shared" si="286"/>
        <v>0</v>
      </c>
      <c r="L907" s="587">
        <f t="shared" si="286"/>
        <v>0</v>
      </c>
      <c r="M907" s="587">
        <f t="shared" si="286"/>
        <v>0</v>
      </c>
      <c r="N907" s="587">
        <f t="shared" si="286"/>
        <v>0</v>
      </c>
      <c r="O907" s="587">
        <f t="shared" si="286"/>
        <v>0</v>
      </c>
      <c r="P907" s="587">
        <f t="shared" si="286"/>
        <v>0</v>
      </c>
      <c r="Q907" s="587">
        <f t="shared" si="286"/>
        <v>0</v>
      </c>
      <c r="R907" s="587">
        <f t="shared" si="286"/>
        <v>0</v>
      </c>
      <c r="S907" s="587">
        <f t="shared" si="286"/>
        <v>0</v>
      </c>
      <c r="T907" s="587">
        <f t="shared" si="286"/>
        <v>0</v>
      </c>
      <c r="U907" s="587">
        <f t="shared" si="286"/>
        <v>0</v>
      </c>
      <c r="V907" s="587">
        <f t="shared" si="286"/>
        <v>0</v>
      </c>
      <c r="W907" s="587">
        <f t="shared" si="286"/>
        <v>0</v>
      </c>
      <c r="X907" s="587">
        <f t="shared" si="286"/>
        <v>0</v>
      </c>
      <c r="Y907" s="587">
        <f t="shared" si="286"/>
        <v>0</v>
      </c>
      <c r="Z907" s="587">
        <f t="shared" si="286"/>
        <v>0</v>
      </c>
      <c r="AA907" s="587">
        <f t="shared" si="286"/>
        <v>0</v>
      </c>
      <c r="AB907" s="587">
        <f t="shared" si="286"/>
        <v>0</v>
      </c>
      <c r="AC907" s="607">
        <f t="shared" si="286"/>
        <v>0</v>
      </c>
      <c r="AD907"/>
      <c r="AE907" s="621">
        <f t="shared" ref="AE907:AG907" si="287">AE695*AE799</f>
        <v>0</v>
      </c>
      <c r="AG907" s="621">
        <f t="shared" si="287"/>
        <v>0</v>
      </c>
      <c r="AI907" s="621">
        <f t="shared" ref="AI907" si="288">AI695*AI799</f>
        <v>0</v>
      </c>
      <c r="AK907" s="202"/>
    </row>
    <row r="908" spans="4:37" s="435" customFormat="1" ht="12.75" customHeight="1" outlineLevel="1">
      <c r="D908" s="592" t="str">
        <f t="shared" si="194"/>
        <v>[Capacity Charges Service Code Line 33]</v>
      </c>
      <c r="E908" s="89"/>
      <c r="F908" s="107" t="str">
        <f t="shared" si="198"/>
        <v>£000</v>
      </c>
      <c r="G908" s="587">
        <f t="shared" ref="G908:AC908" si="289">G696*G800</f>
        <v>0</v>
      </c>
      <c r="H908" s="587">
        <f t="shared" si="289"/>
        <v>0</v>
      </c>
      <c r="I908" s="587">
        <f t="shared" si="289"/>
        <v>0</v>
      </c>
      <c r="J908" s="587">
        <f t="shared" si="289"/>
        <v>0</v>
      </c>
      <c r="K908" s="587">
        <f t="shared" si="289"/>
        <v>0</v>
      </c>
      <c r="L908" s="587">
        <f t="shared" si="289"/>
        <v>0</v>
      </c>
      <c r="M908" s="587">
        <f t="shared" si="289"/>
        <v>0</v>
      </c>
      <c r="N908" s="587">
        <f t="shared" si="289"/>
        <v>0</v>
      </c>
      <c r="O908" s="587">
        <f t="shared" si="289"/>
        <v>0</v>
      </c>
      <c r="P908" s="587">
        <f t="shared" si="289"/>
        <v>0</v>
      </c>
      <c r="Q908" s="587">
        <f t="shared" si="289"/>
        <v>0</v>
      </c>
      <c r="R908" s="587">
        <f t="shared" si="289"/>
        <v>0</v>
      </c>
      <c r="S908" s="587">
        <f t="shared" si="289"/>
        <v>0</v>
      </c>
      <c r="T908" s="587">
        <f t="shared" si="289"/>
        <v>0</v>
      </c>
      <c r="U908" s="587">
        <f t="shared" si="289"/>
        <v>0</v>
      </c>
      <c r="V908" s="587">
        <f t="shared" si="289"/>
        <v>0</v>
      </c>
      <c r="W908" s="587">
        <f t="shared" si="289"/>
        <v>0</v>
      </c>
      <c r="X908" s="587">
        <f t="shared" si="289"/>
        <v>0</v>
      </c>
      <c r="Y908" s="587">
        <f t="shared" si="289"/>
        <v>0</v>
      </c>
      <c r="Z908" s="587">
        <f t="shared" si="289"/>
        <v>0</v>
      </c>
      <c r="AA908" s="587">
        <f t="shared" si="289"/>
        <v>0</v>
      </c>
      <c r="AB908" s="587">
        <f t="shared" si="289"/>
        <v>0</v>
      </c>
      <c r="AC908" s="607">
        <f t="shared" si="289"/>
        <v>0</v>
      </c>
      <c r="AD908"/>
      <c r="AE908" s="621">
        <f t="shared" ref="AE908:AG908" si="290">AE696*AE800</f>
        <v>0</v>
      </c>
      <c r="AG908" s="621">
        <f t="shared" si="290"/>
        <v>0</v>
      </c>
      <c r="AI908" s="621">
        <f t="shared" ref="AI908" si="291">AI696*AI800</f>
        <v>0</v>
      </c>
      <c r="AK908" s="202"/>
    </row>
    <row r="909" spans="4:37" s="435" customFormat="1" ht="12.75" customHeight="1" outlineLevel="1">
      <c r="D909" s="592" t="str">
        <f t="shared" si="194"/>
        <v>[Capacity Charges Service Code Line 34]</v>
      </c>
      <c r="E909" s="89"/>
      <c r="F909" s="107" t="str">
        <f t="shared" si="198"/>
        <v>£000</v>
      </c>
      <c r="G909" s="587">
        <f t="shared" ref="G909:AC909" si="292">G697*G801</f>
        <v>0</v>
      </c>
      <c r="H909" s="587">
        <f t="shared" si="292"/>
        <v>0</v>
      </c>
      <c r="I909" s="587">
        <f t="shared" si="292"/>
        <v>0</v>
      </c>
      <c r="J909" s="587">
        <f t="shared" si="292"/>
        <v>0</v>
      </c>
      <c r="K909" s="587">
        <f t="shared" si="292"/>
        <v>0</v>
      </c>
      <c r="L909" s="587">
        <f t="shared" si="292"/>
        <v>0</v>
      </c>
      <c r="M909" s="587">
        <f t="shared" si="292"/>
        <v>0</v>
      </c>
      <c r="N909" s="587">
        <f t="shared" si="292"/>
        <v>0</v>
      </c>
      <c r="O909" s="587">
        <f t="shared" si="292"/>
        <v>0</v>
      </c>
      <c r="P909" s="587">
        <f t="shared" si="292"/>
        <v>0</v>
      </c>
      <c r="Q909" s="587">
        <f t="shared" si="292"/>
        <v>0</v>
      </c>
      <c r="R909" s="587">
        <f t="shared" si="292"/>
        <v>0</v>
      </c>
      <c r="S909" s="587">
        <f t="shared" si="292"/>
        <v>0</v>
      </c>
      <c r="T909" s="587">
        <f t="shared" si="292"/>
        <v>0</v>
      </c>
      <c r="U909" s="587">
        <f t="shared" si="292"/>
        <v>0</v>
      </c>
      <c r="V909" s="587">
        <f t="shared" si="292"/>
        <v>0</v>
      </c>
      <c r="W909" s="587">
        <f t="shared" si="292"/>
        <v>0</v>
      </c>
      <c r="X909" s="587">
        <f t="shared" si="292"/>
        <v>0</v>
      </c>
      <c r="Y909" s="587">
        <f t="shared" si="292"/>
        <v>0</v>
      </c>
      <c r="Z909" s="587">
        <f t="shared" si="292"/>
        <v>0</v>
      </c>
      <c r="AA909" s="587">
        <f t="shared" si="292"/>
        <v>0</v>
      </c>
      <c r="AB909" s="587">
        <f t="shared" si="292"/>
        <v>0</v>
      </c>
      <c r="AC909" s="607">
        <f t="shared" si="292"/>
        <v>0</v>
      </c>
      <c r="AD909"/>
      <c r="AE909" s="621">
        <f t="shared" ref="AE909:AG909" si="293">AE697*AE801</f>
        <v>0</v>
      </c>
      <c r="AG909" s="621">
        <f t="shared" si="293"/>
        <v>0</v>
      </c>
      <c r="AI909" s="621">
        <f t="shared" ref="AI909" si="294">AI697*AI801</f>
        <v>0</v>
      </c>
      <c r="AK909" s="202"/>
    </row>
    <row r="910" spans="4:37" s="435" customFormat="1" ht="12.75" customHeight="1" outlineLevel="1">
      <c r="D910" s="592" t="str">
        <f t="shared" si="194"/>
        <v>[Capacity Charges Service Code Line 35]</v>
      </c>
      <c r="E910" s="89"/>
      <c r="F910" s="107" t="str">
        <f t="shared" si="198"/>
        <v>£000</v>
      </c>
      <c r="G910" s="587">
        <f t="shared" ref="G910:AC910" si="295">G698*G802</f>
        <v>0</v>
      </c>
      <c r="H910" s="587">
        <f t="shared" si="295"/>
        <v>0</v>
      </c>
      <c r="I910" s="587">
        <f t="shared" si="295"/>
        <v>0</v>
      </c>
      <c r="J910" s="587">
        <f t="shared" si="295"/>
        <v>0</v>
      </c>
      <c r="K910" s="587">
        <f t="shared" si="295"/>
        <v>0</v>
      </c>
      <c r="L910" s="587">
        <f t="shared" si="295"/>
        <v>0</v>
      </c>
      <c r="M910" s="587">
        <f t="shared" si="295"/>
        <v>0</v>
      </c>
      <c r="N910" s="587">
        <f t="shared" si="295"/>
        <v>0</v>
      </c>
      <c r="O910" s="587">
        <f t="shared" si="295"/>
        <v>0</v>
      </c>
      <c r="P910" s="587">
        <f t="shared" si="295"/>
        <v>0</v>
      </c>
      <c r="Q910" s="587">
        <f t="shared" si="295"/>
        <v>0</v>
      </c>
      <c r="R910" s="587">
        <f t="shared" si="295"/>
        <v>0</v>
      </c>
      <c r="S910" s="587">
        <f t="shared" si="295"/>
        <v>0</v>
      </c>
      <c r="T910" s="587">
        <f t="shared" si="295"/>
        <v>0</v>
      </c>
      <c r="U910" s="587">
        <f t="shared" si="295"/>
        <v>0</v>
      </c>
      <c r="V910" s="587">
        <f t="shared" si="295"/>
        <v>0</v>
      </c>
      <c r="W910" s="587">
        <f t="shared" si="295"/>
        <v>0</v>
      </c>
      <c r="X910" s="587">
        <f t="shared" si="295"/>
        <v>0</v>
      </c>
      <c r="Y910" s="587">
        <f t="shared" si="295"/>
        <v>0</v>
      </c>
      <c r="Z910" s="587">
        <f t="shared" si="295"/>
        <v>0</v>
      </c>
      <c r="AA910" s="587">
        <f t="shared" si="295"/>
        <v>0</v>
      </c>
      <c r="AB910" s="587">
        <f t="shared" si="295"/>
        <v>0</v>
      </c>
      <c r="AC910" s="607">
        <f t="shared" si="295"/>
        <v>0</v>
      </c>
      <c r="AD910"/>
      <c r="AE910" s="621">
        <f t="shared" ref="AE910:AG910" si="296">AE698*AE802</f>
        <v>0</v>
      </c>
      <c r="AG910" s="621">
        <f t="shared" si="296"/>
        <v>0</v>
      </c>
      <c r="AI910" s="621">
        <f t="shared" ref="AI910" si="297">AI698*AI802</f>
        <v>0</v>
      </c>
      <c r="AK910" s="202"/>
    </row>
    <row r="911" spans="4:37" s="435" customFormat="1" ht="12.75" customHeight="1" outlineLevel="1">
      <c r="D911" s="592" t="str">
        <f t="shared" si="194"/>
        <v>[Capacity Charges Service Code Line 36]</v>
      </c>
      <c r="E911" s="89"/>
      <c r="F911" s="107" t="str">
        <f t="shared" si="198"/>
        <v>£000</v>
      </c>
      <c r="G911" s="587">
        <f t="shared" ref="G911:AC911" si="298">G699*G803</f>
        <v>0</v>
      </c>
      <c r="H911" s="587">
        <f t="shared" si="298"/>
        <v>0</v>
      </c>
      <c r="I911" s="587">
        <f t="shared" si="298"/>
        <v>0</v>
      </c>
      <c r="J911" s="587">
        <f t="shared" si="298"/>
        <v>0</v>
      </c>
      <c r="K911" s="587">
        <f t="shared" si="298"/>
        <v>0</v>
      </c>
      <c r="L911" s="587">
        <f t="shared" si="298"/>
        <v>0</v>
      </c>
      <c r="M911" s="587">
        <f t="shared" si="298"/>
        <v>0</v>
      </c>
      <c r="N911" s="587">
        <f t="shared" si="298"/>
        <v>0</v>
      </c>
      <c r="O911" s="587">
        <f t="shared" si="298"/>
        <v>0</v>
      </c>
      <c r="P911" s="587">
        <f t="shared" si="298"/>
        <v>0</v>
      </c>
      <c r="Q911" s="587">
        <f t="shared" si="298"/>
        <v>0</v>
      </c>
      <c r="R911" s="587">
        <f t="shared" si="298"/>
        <v>0</v>
      </c>
      <c r="S911" s="587">
        <f t="shared" si="298"/>
        <v>0</v>
      </c>
      <c r="T911" s="587">
        <f t="shared" si="298"/>
        <v>0</v>
      </c>
      <c r="U911" s="587">
        <f t="shared" si="298"/>
        <v>0</v>
      </c>
      <c r="V911" s="587">
        <f t="shared" si="298"/>
        <v>0</v>
      </c>
      <c r="W911" s="587">
        <f t="shared" si="298"/>
        <v>0</v>
      </c>
      <c r="X911" s="587">
        <f t="shared" si="298"/>
        <v>0</v>
      </c>
      <c r="Y911" s="587">
        <f t="shared" si="298"/>
        <v>0</v>
      </c>
      <c r="Z911" s="587">
        <f t="shared" si="298"/>
        <v>0</v>
      </c>
      <c r="AA911" s="587">
        <f t="shared" si="298"/>
        <v>0</v>
      </c>
      <c r="AB911" s="587">
        <f t="shared" si="298"/>
        <v>0</v>
      </c>
      <c r="AC911" s="607">
        <f t="shared" si="298"/>
        <v>0</v>
      </c>
      <c r="AD911"/>
      <c r="AE911" s="621">
        <f t="shared" ref="AE911:AG911" si="299">AE699*AE803</f>
        <v>0</v>
      </c>
      <c r="AG911" s="621">
        <f t="shared" si="299"/>
        <v>0</v>
      </c>
      <c r="AI911" s="621">
        <f t="shared" ref="AI911" si="300">AI699*AI803</f>
        <v>0</v>
      </c>
      <c r="AK911" s="202"/>
    </row>
    <row r="912" spans="4:37" s="435" customFormat="1" ht="12.75" customHeight="1" outlineLevel="1">
      <c r="D912" s="592" t="str">
        <f t="shared" si="194"/>
        <v>[Capacity Charges Service Code Line 37]</v>
      </c>
      <c r="E912" s="89"/>
      <c r="F912" s="107" t="str">
        <f t="shared" si="198"/>
        <v>£000</v>
      </c>
      <c r="G912" s="587">
        <f t="shared" ref="G912:AC912" si="301">G700*G804</f>
        <v>0</v>
      </c>
      <c r="H912" s="587">
        <f t="shared" si="301"/>
        <v>0</v>
      </c>
      <c r="I912" s="587">
        <f t="shared" si="301"/>
        <v>0</v>
      </c>
      <c r="J912" s="587">
        <f t="shared" si="301"/>
        <v>0</v>
      </c>
      <c r="K912" s="587">
        <f t="shared" si="301"/>
        <v>0</v>
      </c>
      <c r="L912" s="587">
        <f t="shared" si="301"/>
        <v>0</v>
      </c>
      <c r="M912" s="587">
        <f t="shared" si="301"/>
        <v>0</v>
      </c>
      <c r="N912" s="587">
        <f t="shared" si="301"/>
        <v>0</v>
      </c>
      <c r="O912" s="587">
        <f t="shared" si="301"/>
        <v>0</v>
      </c>
      <c r="P912" s="587">
        <f t="shared" si="301"/>
        <v>0</v>
      </c>
      <c r="Q912" s="587">
        <f t="shared" si="301"/>
        <v>0</v>
      </c>
      <c r="R912" s="587">
        <f t="shared" si="301"/>
        <v>0</v>
      </c>
      <c r="S912" s="587">
        <f t="shared" si="301"/>
        <v>0</v>
      </c>
      <c r="T912" s="587">
        <f t="shared" si="301"/>
        <v>0</v>
      </c>
      <c r="U912" s="587">
        <f t="shared" si="301"/>
        <v>0</v>
      </c>
      <c r="V912" s="587">
        <f t="shared" si="301"/>
        <v>0</v>
      </c>
      <c r="W912" s="587">
        <f t="shared" si="301"/>
        <v>0</v>
      </c>
      <c r="X912" s="587">
        <f t="shared" si="301"/>
        <v>0</v>
      </c>
      <c r="Y912" s="587">
        <f t="shared" si="301"/>
        <v>0</v>
      </c>
      <c r="Z912" s="587">
        <f t="shared" si="301"/>
        <v>0</v>
      </c>
      <c r="AA912" s="587">
        <f t="shared" si="301"/>
        <v>0</v>
      </c>
      <c r="AB912" s="587">
        <f t="shared" si="301"/>
        <v>0</v>
      </c>
      <c r="AC912" s="607">
        <f t="shared" si="301"/>
        <v>0</v>
      </c>
      <c r="AD912"/>
      <c r="AE912" s="621">
        <f t="shared" ref="AE912:AG912" si="302">AE700*AE804</f>
        <v>0</v>
      </c>
      <c r="AG912" s="621">
        <f t="shared" si="302"/>
        <v>0</v>
      </c>
      <c r="AI912" s="621">
        <f t="shared" ref="AI912" si="303">AI700*AI804</f>
        <v>0</v>
      </c>
      <c r="AK912" s="202"/>
    </row>
    <row r="913" spans="4:37" s="435" customFormat="1" ht="12.75" customHeight="1" outlineLevel="1">
      <c r="D913" s="592" t="str">
        <f t="shared" si="194"/>
        <v>[Capacity Charges Service Code Line 38]</v>
      </c>
      <c r="E913" s="89"/>
      <c r="F913" s="107" t="str">
        <f t="shared" si="198"/>
        <v>£000</v>
      </c>
      <c r="G913" s="587">
        <f t="shared" ref="G913:AC913" si="304">G701*G805</f>
        <v>0</v>
      </c>
      <c r="H913" s="587">
        <f t="shared" si="304"/>
        <v>0</v>
      </c>
      <c r="I913" s="587">
        <f t="shared" si="304"/>
        <v>0</v>
      </c>
      <c r="J913" s="587">
        <f t="shared" si="304"/>
        <v>0</v>
      </c>
      <c r="K913" s="587">
        <f t="shared" si="304"/>
        <v>0</v>
      </c>
      <c r="L913" s="587">
        <f t="shared" si="304"/>
        <v>0</v>
      </c>
      <c r="M913" s="587">
        <f t="shared" si="304"/>
        <v>0</v>
      </c>
      <c r="N913" s="587">
        <f t="shared" si="304"/>
        <v>0</v>
      </c>
      <c r="O913" s="587">
        <f t="shared" si="304"/>
        <v>0</v>
      </c>
      <c r="P913" s="587">
        <f t="shared" si="304"/>
        <v>0</v>
      </c>
      <c r="Q913" s="587">
        <f t="shared" si="304"/>
        <v>0</v>
      </c>
      <c r="R913" s="587">
        <f t="shared" si="304"/>
        <v>0</v>
      </c>
      <c r="S913" s="587">
        <f t="shared" si="304"/>
        <v>0</v>
      </c>
      <c r="T913" s="587">
        <f t="shared" si="304"/>
        <v>0</v>
      </c>
      <c r="U913" s="587">
        <f t="shared" si="304"/>
        <v>0</v>
      </c>
      <c r="V913" s="587">
        <f t="shared" si="304"/>
        <v>0</v>
      </c>
      <c r="W913" s="587">
        <f t="shared" si="304"/>
        <v>0</v>
      </c>
      <c r="X913" s="587">
        <f t="shared" si="304"/>
        <v>0</v>
      </c>
      <c r="Y913" s="587">
        <f t="shared" si="304"/>
        <v>0</v>
      </c>
      <c r="Z913" s="587">
        <f t="shared" si="304"/>
        <v>0</v>
      </c>
      <c r="AA913" s="587">
        <f t="shared" si="304"/>
        <v>0</v>
      </c>
      <c r="AB913" s="587">
        <f t="shared" si="304"/>
        <v>0</v>
      </c>
      <c r="AC913" s="607">
        <f t="shared" si="304"/>
        <v>0</v>
      </c>
      <c r="AD913"/>
      <c r="AE913" s="621">
        <f t="shared" ref="AE913:AG913" si="305">AE701*AE805</f>
        <v>0</v>
      </c>
      <c r="AG913" s="621">
        <f t="shared" si="305"/>
        <v>0</v>
      </c>
      <c r="AI913" s="621">
        <f t="shared" ref="AI913" si="306">AI701*AI805</f>
        <v>0</v>
      </c>
      <c r="AK913" s="202"/>
    </row>
    <row r="914" spans="4:37" s="435" customFormat="1" ht="12.75" customHeight="1" outlineLevel="1">
      <c r="D914" s="592" t="str">
        <f t="shared" si="194"/>
        <v>[Capacity Charges Service Code Line 39]</v>
      </c>
      <c r="E914" s="89"/>
      <c r="F914" s="107" t="str">
        <f t="shared" si="198"/>
        <v>£000</v>
      </c>
      <c r="G914" s="587">
        <f t="shared" ref="G914:AC914" si="307">G702*G806</f>
        <v>0</v>
      </c>
      <c r="H914" s="587">
        <f t="shared" si="307"/>
        <v>0</v>
      </c>
      <c r="I914" s="587">
        <f t="shared" si="307"/>
        <v>0</v>
      </c>
      <c r="J914" s="587">
        <f t="shared" si="307"/>
        <v>0</v>
      </c>
      <c r="K914" s="587">
        <f t="shared" si="307"/>
        <v>0</v>
      </c>
      <c r="L914" s="587">
        <f t="shared" si="307"/>
        <v>0</v>
      </c>
      <c r="M914" s="587">
        <f t="shared" si="307"/>
        <v>0</v>
      </c>
      <c r="N914" s="587">
        <f t="shared" si="307"/>
        <v>0</v>
      </c>
      <c r="O914" s="587">
        <f t="shared" si="307"/>
        <v>0</v>
      </c>
      <c r="P914" s="587">
        <f t="shared" si="307"/>
        <v>0</v>
      </c>
      <c r="Q914" s="587">
        <f t="shared" si="307"/>
        <v>0</v>
      </c>
      <c r="R914" s="587">
        <f t="shared" si="307"/>
        <v>0</v>
      </c>
      <c r="S914" s="587">
        <f t="shared" si="307"/>
        <v>0</v>
      </c>
      <c r="T914" s="587">
        <f t="shared" si="307"/>
        <v>0</v>
      </c>
      <c r="U914" s="587">
        <f t="shared" si="307"/>
        <v>0</v>
      </c>
      <c r="V914" s="587">
        <f t="shared" si="307"/>
        <v>0</v>
      </c>
      <c r="W914" s="587">
        <f t="shared" si="307"/>
        <v>0</v>
      </c>
      <c r="X914" s="587">
        <f t="shared" si="307"/>
        <v>0</v>
      </c>
      <c r="Y914" s="587">
        <f t="shared" si="307"/>
        <v>0</v>
      </c>
      <c r="Z914" s="587">
        <f t="shared" si="307"/>
        <v>0</v>
      </c>
      <c r="AA914" s="587">
        <f t="shared" si="307"/>
        <v>0</v>
      </c>
      <c r="AB914" s="587">
        <f t="shared" si="307"/>
        <v>0</v>
      </c>
      <c r="AC914" s="607">
        <f t="shared" si="307"/>
        <v>0</v>
      </c>
      <c r="AD914"/>
      <c r="AE914" s="621">
        <f t="shared" ref="AE914:AG914" si="308">AE702*AE806</f>
        <v>0</v>
      </c>
      <c r="AG914" s="621">
        <f t="shared" si="308"/>
        <v>0</v>
      </c>
      <c r="AI914" s="621">
        <f t="shared" ref="AI914" si="309">AI702*AI806</f>
        <v>0</v>
      </c>
      <c r="AK914" s="202"/>
    </row>
    <row r="915" spans="4:37" s="435" customFormat="1" ht="12.75" customHeight="1" outlineLevel="1">
      <c r="D915" s="592" t="str">
        <f t="shared" si="194"/>
        <v>[Capacity Charges Service Code Line 40]</v>
      </c>
      <c r="E915" s="89"/>
      <c r="F915" s="107" t="str">
        <f t="shared" si="198"/>
        <v>£000</v>
      </c>
      <c r="G915" s="587">
        <f t="shared" ref="G915:AC915" si="310">G703*G807</f>
        <v>0</v>
      </c>
      <c r="H915" s="587">
        <f t="shared" si="310"/>
        <v>0</v>
      </c>
      <c r="I915" s="587">
        <f t="shared" si="310"/>
        <v>0</v>
      </c>
      <c r="J915" s="587">
        <f t="shared" si="310"/>
        <v>0</v>
      </c>
      <c r="K915" s="587">
        <f t="shared" si="310"/>
        <v>0</v>
      </c>
      <c r="L915" s="587">
        <f t="shared" si="310"/>
        <v>0</v>
      </c>
      <c r="M915" s="587">
        <f t="shared" si="310"/>
        <v>0</v>
      </c>
      <c r="N915" s="587">
        <f t="shared" si="310"/>
        <v>0</v>
      </c>
      <c r="O915" s="587">
        <f t="shared" si="310"/>
        <v>0</v>
      </c>
      <c r="P915" s="587">
        <f t="shared" si="310"/>
        <v>0</v>
      </c>
      <c r="Q915" s="587">
        <f t="shared" si="310"/>
        <v>0</v>
      </c>
      <c r="R915" s="587">
        <f t="shared" si="310"/>
        <v>0</v>
      </c>
      <c r="S915" s="587">
        <f t="shared" si="310"/>
        <v>0</v>
      </c>
      <c r="T915" s="587">
        <f t="shared" si="310"/>
        <v>0</v>
      </c>
      <c r="U915" s="587">
        <f t="shared" si="310"/>
        <v>0</v>
      </c>
      <c r="V915" s="587">
        <f t="shared" si="310"/>
        <v>0</v>
      </c>
      <c r="W915" s="587">
        <f t="shared" si="310"/>
        <v>0</v>
      </c>
      <c r="X915" s="587">
        <f t="shared" si="310"/>
        <v>0</v>
      </c>
      <c r="Y915" s="587">
        <f t="shared" si="310"/>
        <v>0</v>
      </c>
      <c r="Z915" s="587">
        <f t="shared" si="310"/>
        <v>0</v>
      </c>
      <c r="AA915" s="587">
        <f t="shared" si="310"/>
        <v>0</v>
      </c>
      <c r="AB915" s="587">
        <f t="shared" si="310"/>
        <v>0</v>
      </c>
      <c r="AC915" s="607">
        <f t="shared" si="310"/>
        <v>0</v>
      </c>
      <c r="AD915"/>
      <c r="AE915" s="621">
        <f t="shared" ref="AE915:AG915" si="311">AE703*AE807</f>
        <v>0</v>
      </c>
      <c r="AG915" s="621">
        <f t="shared" si="311"/>
        <v>0</v>
      </c>
      <c r="AI915" s="621">
        <f t="shared" ref="AI915" si="312">AI703*AI807</f>
        <v>0</v>
      </c>
      <c r="AK915" s="202"/>
    </row>
    <row r="916" spans="4:37" s="435" customFormat="1" ht="12.75" customHeight="1" outlineLevel="1">
      <c r="D916" s="592" t="str">
        <f t="shared" si="194"/>
        <v>[Capacity Charges Service Code Line 41]</v>
      </c>
      <c r="E916" s="89"/>
      <c r="F916" s="107" t="str">
        <f t="shared" si="198"/>
        <v>£000</v>
      </c>
      <c r="G916" s="587">
        <f t="shared" ref="G916:AC916" si="313">G704*G808</f>
        <v>0</v>
      </c>
      <c r="H916" s="587">
        <f t="shared" si="313"/>
        <v>0</v>
      </c>
      <c r="I916" s="587">
        <f t="shared" si="313"/>
        <v>0</v>
      </c>
      <c r="J916" s="587">
        <f t="shared" si="313"/>
        <v>0</v>
      </c>
      <c r="K916" s="587">
        <f t="shared" si="313"/>
        <v>0</v>
      </c>
      <c r="L916" s="587">
        <f t="shared" si="313"/>
        <v>0</v>
      </c>
      <c r="M916" s="587">
        <f t="shared" si="313"/>
        <v>0</v>
      </c>
      <c r="N916" s="587">
        <f t="shared" si="313"/>
        <v>0</v>
      </c>
      <c r="O916" s="587">
        <f t="shared" si="313"/>
        <v>0</v>
      </c>
      <c r="P916" s="587">
        <f t="shared" si="313"/>
        <v>0</v>
      </c>
      <c r="Q916" s="587">
        <f t="shared" si="313"/>
        <v>0</v>
      </c>
      <c r="R916" s="587">
        <f t="shared" si="313"/>
        <v>0</v>
      </c>
      <c r="S916" s="587">
        <f t="shared" si="313"/>
        <v>0</v>
      </c>
      <c r="T916" s="587">
        <f t="shared" si="313"/>
        <v>0</v>
      </c>
      <c r="U916" s="587">
        <f t="shared" si="313"/>
        <v>0</v>
      </c>
      <c r="V916" s="587">
        <f t="shared" si="313"/>
        <v>0</v>
      </c>
      <c r="W916" s="587">
        <f t="shared" si="313"/>
        <v>0</v>
      </c>
      <c r="X916" s="587">
        <f t="shared" si="313"/>
        <v>0</v>
      </c>
      <c r="Y916" s="587">
        <f t="shared" si="313"/>
        <v>0</v>
      </c>
      <c r="Z916" s="587">
        <f t="shared" si="313"/>
        <v>0</v>
      </c>
      <c r="AA916" s="587">
        <f t="shared" si="313"/>
        <v>0</v>
      </c>
      <c r="AB916" s="587">
        <f t="shared" si="313"/>
        <v>0</v>
      </c>
      <c r="AC916" s="607">
        <f t="shared" si="313"/>
        <v>0</v>
      </c>
      <c r="AD916"/>
      <c r="AE916" s="621">
        <f t="shared" ref="AE916:AG916" si="314">AE704*AE808</f>
        <v>0</v>
      </c>
      <c r="AG916" s="621">
        <f t="shared" si="314"/>
        <v>0</v>
      </c>
      <c r="AI916" s="621">
        <f t="shared" ref="AI916" si="315">AI704*AI808</f>
        <v>0</v>
      </c>
      <c r="AK916" s="202"/>
    </row>
    <row r="917" spans="4:37" s="435" customFormat="1" ht="12.75" customHeight="1" outlineLevel="1">
      <c r="D917" s="592" t="str">
        <f t="shared" si="194"/>
        <v>[Capacity Charges Service Code Line 42]</v>
      </c>
      <c r="E917" s="89"/>
      <c r="F917" s="107" t="str">
        <f t="shared" si="198"/>
        <v>£000</v>
      </c>
      <c r="G917" s="587">
        <f t="shared" ref="G917:AC917" si="316">G705*G809</f>
        <v>0</v>
      </c>
      <c r="H917" s="587">
        <f t="shared" si="316"/>
        <v>0</v>
      </c>
      <c r="I917" s="587">
        <f t="shared" si="316"/>
        <v>0</v>
      </c>
      <c r="J917" s="587">
        <f t="shared" si="316"/>
        <v>0</v>
      </c>
      <c r="K917" s="587">
        <f t="shared" si="316"/>
        <v>0</v>
      </c>
      <c r="L917" s="587">
        <f t="shared" si="316"/>
        <v>0</v>
      </c>
      <c r="M917" s="587">
        <f t="shared" si="316"/>
        <v>0</v>
      </c>
      <c r="N917" s="587">
        <f t="shared" si="316"/>
        <v>0</v>
      </c>
      <c r="O917" s="587">
        <f t="shared" si="316"/>
        <v>0</v>
      </c>
      <c r="P917" s="587">
        <f t="shared" si="316"/>
        <v>0</v>
      </c>
      <c r="Q917" s="587">
        <f t="shared" si="316"/>
        <v>0</v>
      </c>
      <c r="R917" s="587">
        <f t="shared" si="316"/>
        <v>0</v>
      </c>
      <c r="S917" s="587">
        <f t="shared" si="316"/>
        <v>0</v>
      </c>
      <c r="T917" s="587">
        <f t="shared" si="316"/>
        <v>0</v>
      </c>
      <c r="U917" s="587">
        <f t="shared" si="316"/>
        <v>0</v>
      </c>
      <c r="V917" s="587">
        <f t="shared" si="316"/>
        <v>0</v>
      </c>
      <c r="W917" s="587">
        <f t="shared" si="316"/>
        <v>0</v>
      </c>
      <c r="X917" s="587">
        <f t="shared" si="316"/>
        <v>0</v>
      </c>
      <c r="Y917" s="587">
        <f t="shared" si="316"/>
        <v>0</v>
      </c>
      <c r="Z917" s="587">
        <f t="shared" si="316"/>
        <v>0</v>
      </c>
      <c r="AA917" s="587">
        <f t="shared" si="316"/>
        <v>0</v>
      </c>
      <c r="AB917" s="587">
        <f t="shared" si="316"/>
        <v>0</v>
      </c>
      <c r="AC917" s="607">
        <f t="shared" si="316"/>
        <v>0</v>
      </c>
      <c r="AD917"/>
      <c r="AE917" s="621">
        <f t="shared" ref="AE917:AG917" si="317">AE705*AE809</f>
        <v>0</v>
      </c>
      <c r="AG917" s="621">
        <f t="shared" si="317"/>
        <v>0</v>
      </c>
      <c r="AI917" s="621">
        <f t="shared" ref="AI917" si="318">AI705*AI809</f>
        <v>0</v>
      </c>
      <c r="AK917" s="202"/>
    </row>
    <row r="918" spans="4:37" s="435" customFormat="1" ht="12.75" customHeight="1" outlineLevel="1">
      <c r="D918" s="592" t="str">
        <f t="shared" si="194"/>
        <v>[Capacity Charges Service Code Line 43]</v>
      </c>
      <c r="E918" s="89"/>
      <c r="F918" s="107" t="str">
        <f t="shared" si="198"/>
        <v>£000</v>
      </c>
      <c r="G918" s="587">
        <f t="shared" ref="G918:AC918" si="319">G706*G810</f>
        <v>0</v>
      </c>
      <c r="H918" s="587">
        <f t="shared" si="319"/>
        <v>0</v>
      </c>
      <c r="I918" s="587">
        <f t="shared" si="319"/>
        <v>0</v>
      </c>
      <c r="J918" s="587">
        <f t="shared" si="319"/>
        <v>0</v>
      </c>
      <c r="K918" s="587">
        <f t="shared" si="319"/>
        <v>0</v>
      </c>
      <c r="L918" s="587">
        <f t="shared" si="319"/>
        <v>0</v>
      </c>
      <c r="M918" s="587">
        <f t="shared" si="319"/>
        <v>0</v>
      </c>
      <c r="N918" s="587">
        <f t="shared" si="319"/>
        <v>0</v>
      </c>
      <c r="O918" s="587">
        <f t="shared" si="319"/>
        <v>0</v>
      </c>
      <c r="P918" s="587">
        <f t="shared" si="319"/>
        <v>0</v>
      </c>
      <c r="Q918" s="587">
        <f t="shared" si="319"/>
        <v>0</v>
      </c>
      <c r="R918" s="587">
        <f t="shared" si="319"/>
        <v>0</v>
      </c>
      <c r="S918" s="587">
        <f t="shared" si="319"/>
        <v>0</v>
      </c>
      <c r="T918" s="587">
        <f t="shared" si="319"/>
        <v>0</v>
      </c>
      <c r="U918" s="587">
        <f t="shared" si="319"/>
        <v>0</v>
      </c>
      <c r="V918" s="587">
        <f t="shared" si="319"/>
        <v>0</v>
      </c>
      <c r="W918" s="587">
        <f t="shared" si="319"/>
        <v>0</v>
      </c>
      <c r="X918" s="587">
        <f t="shared" si="319"/>
        <v>0</v>
      </c>
      <c r="Y918" s="587">
        <f t="shared" si="319"/>
        <v>0</v>
      </c>
      <c r="Z918" s="587">
        <f t="shared" si="319"/>
        <v>0</v>
      </c>
      <c r="AA918" s="587">
        <f t="shared" si="319"/>
        <v>0</v>
      </c>
      <c r="AB918" s="587">
        <f t="shared" si="319"/>
        <v>0</v>
      </c>
      <c r="AC918" s="607">
        <f t="shared" si="319"/>
        <v>0</v>
      </c>
      <c r="AD918"/>
      <c r="AE918" s="621">
        <f t="shared" ref="AE918:AG918" si="320">AE706*AE810</f>
        <v>0</v>
      </c>
      <c r="AG918" s="621">
        <f t="shared" si="320"/>
        <v>0</v>
      </c>
      <c r="AI918" s="621">
        <f t="shared" ref="AI918" si="321">AI706*AI810</f>
        <v>0</v>
      </c>
      <c r="AK918" s="202"/>
    </row>
    <row r="919" spans="4:37" s="435" customFormat="1" ht="12.75" customHeight="1" outlineLevel="1">
      <c r="D919" s="592" t="str">
        <f t="shared" si="194"/>
        <v>[Capacity Charges Service Code Line 44]</v>
      </c>
      <c r="E919" s="89"/>
      <c r="F919" s="107" t="str">
        <f t="shared" si="198"/>
        <v>£000</v>
      </c>
      <c r="G919" s="587">
        <f t="shared" ref="G919:AC919" si="322">G707*G811</f>
        <v>0</v>
      </c>
      <c r="H919" s="587">
        <f t="shared" si="322"/>
        <v>0</v>
      </c>
      <c r="I919" s="587">
        <f t="shared" si="322"/>
        <v>0</v>
      </c>
      <c r="J919" s="587">
        <f t="shared" si="322"/>
        <v>0</v>
      </c>
      <c r="K919" s="587">
        <f t="shared" si="322"/>
        <v>0</v>
      </c>
      <c r="L919" s="587">
        <f t="shared" si="322"/>
        <v>0</v>
      </c>
      <c r="M919" s="587">
        <f t="shared" si="322"/>
        <v>0</v>
      </c>
      <c r="N919" s="587">
        <f t="shared" si="322"/>
        <v>0</v>
      </c>
      <c r="O919" s="587">
        <f t="shared" si="322"/>
        <v>0</v>
      </c>
      <c r="P919" s="587">
        <f t="shared" si="322"/>
        <v>0</v>
      </c>
      <c r="Q919" s="587">
        <f t="shared" si="322"/>
        <v>0</v>
      </c>
      <c r="R919" s="587">
        <f t="shared" si="322"/>
        <v>0</v>
      </c>
      <c r="S919" s="587">
        <f t="shared" si="322"/>
        <v>0</v>
      </c>
      <c r="T919" s="587">
        <f t="shared" si="322"/>
        <v>0</v>
      </c>
      <c r="U919" s="587">
        <f t="shared" si="322"/>
        <v>0</v>
      </c>
      <c r="V919" s="587">
        <f t="shared" si="322"/>
        <v>0</v>
      </c>
      <c r="W919" s="587">
        <f t="shared" si="322"/>
        <v>0</v>
      </c>
      <c r="X919" s="587">
        <f t="shared" si="322"/>
        <v>0</v>
      </c>
      <c r="Y919" s="587">
        <f t="shared" si="322"/>
        <v>0</v>
      </c>
      <c r="Z919" s="587">
        <f t="shared" si="322"/>
        <v>0</v>
      </c>
      <c r="AA919" s="587">
        <f t="shared" si="322"/>
        <v>0</v>
      </c>
      <c r="AB919" s="587">
        <f t="shared" si="322"/>
        <v>0</v>
      </c>
      <c r="AC919" s="607">
        <f t="shared" si="322"/>
        <v>0</v>
      </c>
      <c r="AD919"/>
      <c r="AE919" s="621">
        <f t="shared" ref="AE919:AG919" si="323">AE707*AE811</f>
        <v>0</v>
      </c>
      <c r="AG919" s="621">
        <f t="shared" si="323"/>
        <v>0</v>
      </c>
      <c r="AI919" s="621">
        <f t="shared" ref="AI919" si="324">AI707*AI811</f>
        <v>0</v>
      </c>
      <c r="AK919" s="202"/>
    </row>
    <row r="920" spans="4:37" s="435" customFormat="1" ht="12.75" customHeight="1" outlineLevel="1">
      <c r="D920" s="592" t="str">
        <f t="shared" si="194"/>
        <v>[Capacity Charges Service Code Line 45]</v>
      </c>
      <c r="E920" s="89"/>
      <c r="F920" s="107" t="str">
        <f t="shared" si="198"/>
        <v>£000</v>
      </c>
      <c r="G920" s="587">
        <f t="shared" ref="G920:AC920" si="325">G708*G812</f>
        <v>0</v>
      </c>
      <c r="H920" s="587">
        <f t="shared" si="325"/>
        <v>0</v>
      </c>
      <c r="I920" s="587">
        <f t="shared" si="325"/>
        <v>0</v>
      </c>
      <c r="J920" s="587">
        <f t="shared" si="325"/>
        <v>0</v>
      </c>
      <c r="K920" s="587">
        <f t="shared" si="325"/>
        <v>0</v>
      </c>
      <c r="L920" s="587">
        <f t="shared" si="325"/>
        <v>0</v>
      </c>
      <c r="M920" s="587">
        <f t="shared" si="325"/>
        <v>0</v>
      </c>
      <c r="N920" s="587">
        <f t="shared" si="325"/>
        <v>0</v>
      </c>
      <c r="O920" s="587">
        <f t="shared" si="325"/>
        <v>0</v>
      </c>
      <c r="P920" s="587">
        <f t="shared" si="325"/>
        <v>0</v>
      </c>
      <c r="Q920" s="587">
        <f t="shared" si="325"/>
        <v>0</v>
      </c>
      <c r="R920" s="587">
        <f t="shared" si="325"/>
        <v>0</v>
      </c>
      <c r="S920" s="587">
        <f t="shared" si="325"/>
        <v>0</v>
      </c>
      <c r="T920" s="587">
        <f t="shared" si="325"/>
        <v>0</v>
      </c>
      <c r="U920" s="587">
        <f t="shared" si="325"/>
        <v>0</v>
      </c>
      <c r="V920" s="587">
        <f t="shared" si="325"/>
        <v>0</v>
      </c>
      <c r="W920" s="587">
        <f t="shared" si="325"/>
        <v>0</v>
      </c>
      <c r="X920" s="587">
        <f t="shared" si="325"/>
        <v>0</v>
      </c>
      <c r="Y920" s="587">
        <f t="shared" si="325"/>
        <v>0</v>
      </c>
      <c r="Z920" s="587">
        <f t="shared" si="325"/>
        <v>0</v>
      </c>
      <c r="AA920" s="587">
        <f t="shared" si="325"/>
        <v>0</v>
      </c>
      <c r="AB920" s="587">
        <f t="shared" si="325"/>
        <v>0</v>
      </c>
      <c r="AC920" s="607">
        <f t="shared" si="325"/>
        <v>0</v>
      </c>
      <c r="AD920"/>
      <c r="AE920" s="621">
        <f t="shared" ref="AE920:AG920" si="326">AE708*AE812</f>
        <v>0</v>
      </c>
      <c r="AG920" s="621">
        <f t="shared" si="326"/>
        <v>0</v>
      </c>
      <c r="AI920" s="621">
        <f t="shared" ref="AI920" si="327">AI708*AI812</f>
        <v>0</v>
      </c>
      <c r="AK920" s="202"/>
    </row>
    <row r="921" spans="4:37" s="435" customFormat="1" ht="12.75" customHeight="1" outlineLevel="1">
      <c r="D921" s="592" t="str">
        <f t="shared" si="194"/>
        <v>[Capacity Charges Service Code Line 46]</v>
      </c>
      <c r="E921" s="89"/>
      <c r="F921" s="107" t="str">
        <f t="shared" si="198"/>
        <v>£000</v>
      </c>
      <c r="G921" s="587">
        <f t="shared" ref="G921:AC921" si="328">G709*G813</f>
        <v>0</v>
      </c>
      <c r="H921" s="587">
        <f t="shared" si="328"/>
        <v>0</v>
      </c>
      <c r="I921" s="587">
        <f t="shared" si="328"/>
        <v>0</v>
      </c>
      <c r="J921" s="587">
        <f t="shared" si="328"/>
        <v>0</v>
      </c>
      <c r="K921" s="587">
        <f t="shared" si="328"/>
        <v>0</v>
      </c>
      <c r="L921" s="587">
        <f t="shared" si="328"/>
        <v>0</v>
      </c>
      <c r="M921" s="587">
        <f t="shared" si="328"/>
        <v>0</v>
      </c>
      <c r="N921" s="587">
        <f t="shared" si="328"/>
        <v>0</v>
      </c>
      <c r="O921" s="587">
        <f t="shared" si="328"/>
        <v>0</v>
      </c>
      <c r="P921" s="587">
        <f t="shared" si="328"/>
        <v>0</v>
      </c>
      <c r="Q921" s="587">
        <f t="shared" si="328"/>
        <v>0</v>
      </c>
      <c r="R921" s="587">
        <f t="shared" si="328"/>
        <v>0</v>
      </c>
      <c r="S921" s="587">
        <f t="shared" si="328"/>
        <v>0</v>
      </c>
      <c r="T921" s="587">
        <f t="shared" si="328"/>
        <v>0</v>
      </c>
      <c r="U921" s="587">
        <f t="shared" si="328"/>
        <v>0</v>
      </c>
      <c r="V921" s="587">
        <f t="shared" si="328"/>
        <v>0</v>
      </c>
      <c r="W921" s="587">
        <f t="shared" si="328"/>
        <v>0</v>
      </c>
      <c r="X921" s="587">
        <f t="shared" si="328"/>
        <v>0</v>
      </c>
      <c r="Y921" s="587">
        <f t="shared" si="328"/>
        <v>0</v>
      </c>
      <c r="Z921" s="587">
        <f t="shared" si="328"/>
        <v>0</v>
      </c>
      <c r="AA921" s="587">
        <f t="shared" si="328"/>
        <v>0</v>
      </c>
      <c r="AB921" s="587">
        <f t="shared" si="328"/>
        <v>0</v>
      </c>
      <c r="AC921" s="607">
        <f t="shared" si="328"/>
        <v>0</v>
      </c>
      <c r="AD921"/>
      <c r="AE921" s="621">
        <f t="shared" ref="AE921:AG921" si="329">AE709*AE813</f>
        <v>0</v>
      </c>
      <c r="AG921" s="621">
        <f t="shared" si="329"/>
        <v>0</v>
      </c>
      <c r="AI921" s="621">
        <f t="shared" ref="AI921" si="330">AI709*AI813</f>
        <v>0</v>
      </c>
      <c r="AK921" s="202"/>
    </row>
    <row r="922" spans="4:37" s="435" customFormat="1" ht="12.75" customHeight="1" outlineLevel="1">
      <c r="D922" s="592" t="str">
        <f t="shared" si="194"/>
        <v>[Capacity Charges Service Code Line 47]</v>
      </c>
      <c r="E922" s="89"/>
      <c r="F922" s="107" t="str">
        <f t="shared" si="198"/>
        <v>£000</v>
      </c>
      <c r="G922" s="587">
        <f t="shared" ref="G922:AC922" si="331">G710*G814</f>
        <v>0</v>
      </c>
      <c r="H922" s="587">
        <f t="shared" si="331"/>
        <v>0</v>
      </c>
      <c r="I922" s="587">
        <f t="shared" si="331"/>
        <v>0</v>
      </c>
      <c r="J922" s="587">
        <f t="shared" si="331"/>
        <v>0</v>
      </c>
      <c r="K922" s="587">
        <f t="shared" si="331"/>
        <v>0</v>
      </c>
      <c r="L922" s="587">
        <f t="shared" si="331"/>
        <v>0</v>
      </c>
      <c r="M922" s="587">
        <f t="shared" si="331"/>
        <v>0</v>
      </c>
      <c r="N922" s="587">
        <f t="shared" si="331"/>
        <v>0</v>
      </c>
      <c r="O922" s="587">
        <f t="shared" si="331"/>
        <v>0</v>
      </c>
      <c r="P922" s="587">
        <f t="shared" si="331"/>
        <v>0</v>
      </c>
      <c r="Q922" s="587">
        <f t="shared" si="331"/>
        <v>0</v>
      </c>
      <c r="R922" s="587">
        <f t="shared" si="331"/>
        <v>0</v>
      </c>
      <c r="S922" s="587">
        <f t="shared" si="331"/>
        <v>0</v>
      </c>
      <c r="T922" s="587">
        <f t="shared" si="331"/>
        <v>0</v>
      </c>
      <c r="U922" s="587">
        <f t="shared" si="331"/>
        <v>0</v>
      </c>
      <c r="V922" s="587">
        <f t="shared" si="331"/>
        <v>0</v>
      </c>
      <c r="W922" s="587">
        <f t="shared" si="331"/>
        <v>0</v>
      </c>
      <c r="X922" s="587">
        <f t="shared" si="331"/>
        <v>0</v>
      </c>
      <c r="Y922" s="587">
        <f t="shared" si="331"/>
        <v>0</v>
      </c>
      <c r="Z922" s="587">
        <f t="shared" si="331"/>
        <v>0</v>
      </c>
      <c r="AA922" s="587">
        <f t="shared" si="331"/>
        <v>0</v>
      </c>
      <c r="AB922" s="587">
        <f t="shared" si="331"/>
        <v>0</v>
      </c>
      <c r="AC922" s="607">
        <f t="shared" si="331"/>
        <v>0</v>
      </c>
      <c r="AD922"/>
      <c r="AE922" s="621">
        <f t="shared" ref="AE922:AG922" si="332">AE710*AE814</f>
        <v>0</v>
      </c>
      <c r="AG922" s="621">
        <f t="shared" si="332"/>
        <v>0</v>
      </c>
      <c r="AI922" s="621">
        <f t="shared" ref="AI922" si="333">AI710*AI814</f>
        <v>0</v>
      </c>
      <c r="AK922" s="202"/>
    </row>
    <row r="923" spans="4:37" s="435" customFormat="1" ht="12.75" customHeight="1" outlineLevel="1">
      <c r="D923" s="592" t="str">
        <f t="shared" si="194"/>
        <v>[Capacity Charges Service Code Line 48]</v>
      </c>
      <c r="E923" s="89"/>
      <c r="F923" s="107" t="str">
        <f t="shared" si="198"/>
        <v>£000</v>
      </c>
      <c r="G923" s="587">
        <f t="shared" ref="G923:AC923" si="334">G711*G815</f>
        <v>0</v>
      </c>
      <c r="H923" s="587">
        <f t="shared" si="334"/>
        <v>0</v>
      </c>
      <c r="I923" s="587">
        <f t="shared" si="334"/>
        <v>0</v>
      </c>
      <c r="J923" s="587">
        <f t="shared" si="334"/>
        <v>0</v>
      </c>
      <c r="K923" s="587">
        <f t="shared" si="334"/>
        <v>0</v>
      </c>
      <c r="L923" s="587">
        <f t="shared" si="334"/>
        <v>0</v>
      </c>
      <c r="M923" s="587">
        <f t="shared" si="334"/>
        <v>0</v>
      </c>
      <c r="N923" s="587">
        <f t="shared" si="334"/>
        <v>0</v>
      </c>
      <c r="O923" s="587">
        <f t="shared" si="334"/>
        <v>0</v>
      </c>
      <c r="P923" s="587">
        <f t="shared" si="334"/>
        <v>0</v>
      </c>
      <c r="Q923" s="587">
        <f t="shared" si="334"/>
        <v>0</v>
      </c>
      <c r="R923" s="587">
        <f t="shared" si="334"/>
        <v>0</v>
      </c>
      <c r="S923" s="587">
        <f t="shared" si="334"/>
        <v>0</v>
      </c>
      <c r="T923" s="587">
        <f t="shared" si="334"/>
        <v>0</v>
      </c>
      <c r="U923" s="587">
        <f t="shared" si="334"/>
        <v>0</v>
      </c>
      <c r="V923" s="587">
        <f t="shared" si="334"/>
        <v>0</v>
      </c>
      <c r="W923" s="587">
        <f t="shared" si="334"/>
        <v>0</v>
      </c>
      <c r="X923" s="587">
        <f t="shared" si="334"/>
        <v>0</v>
      </c>
      <c r="Y923" s="587">
        <f t="shared" si="334"/>
        <v>0</v>
      </c>
      <c r="Z923" s="587">
        <f t="shared" si="334"/>
        <v>0</v>
      </c>
      <c r="AA923" s="587">
        <f t="shared" si="334"/>
        <v>0</v>
      </c>
      <c r="AB923" s="587">
        <f t="shared" si="334"/>
        <v>0</v>
      </c>
      <c r="AC923" s="607">
        <f t="shared" si="334"/>
        <v>0</v>
      </c>
      <c r="AD923"/>
      <c r="AE923" s="621">
        <f t="shared" ref="AE923:AG923" si="335">AE711*AE815</f>
        <v>0</v>
      </c>
      <c r="AG923" s="621">
        <f t="shared" si="335"/>
        <v>0</v>
      </c>
      <c r="AI923" s="621">
        <f t="shared" ref="AI923" si="336">AI711*AI815</f>
        <v>0</v>
      </c>
      <c r="AK923" s="202"/>
    </row>
    <row r="924" spans="4:37" s="435" customFormat="1" ht="12.75" customHeight="1" outlineLevel="1">
      <c r="D924" s="592" t="str">
        <f t="shared" si="194"/>
        <v>[Capacity Charges Service Code Line 49]</v>
      </c>
      <c r="E924" s="89"/>
      <c r="F924" s="107" t="str">
        <f t="shared" si="198"/>
        <v>£000</v>
      </c>
      <c r="G924" s="587">
        <f t="shared" ref="G924:AC924" si="337">G712*G816</f>
        <v>0</v>
      </c>
      <c r="H924" s="587">
        <f t="shared" si="337"/>
        <v>0</v>
      </c>
      <c r="I924" s="587">
        <f t="shared" si="337"/>
        <v>0</v>
      </c>
      <c r="J924" s="587">
        <f t="shared" si="337"/>
        <v>0</v>
      </c>
      <c r="K924" s="587">
        <f t="shared" si="337"/>
        <v>0</v>
      </c>
      <c r="L924" s="587">
        <f t="shared" si="337"/>
        <v>0</v>
      </c>
      <c r="M924" s="587">
        <f t="shared" si="337"/>
        <v>0</v>
      </c>
      <c r="N924" s="587">
        <f t="shared" si="337"/>
        <v>0</v>
      </c>
      <c r="O924" s="587">
        <f t="shared" si="337"/>
        <v>0</v>
      </c>
      <c r="P924" s="587">
        <f t="shared" si="337"/>
        <v>0</v>
      </c>
      <c r="Q924" s="587">
        <f t="shared" si="337"/>
        <v>0</v>
      </c>
      <c r="R924" s="587">
        <f t="shared" si="337"/>
        <v>0</v>
      </c>
      <c r="S924" s="587">
        <f t="shared" si="337"/>
        <v>0</v>
      </c>
      <c r="T924" s="587">
        <f t="shared" si="337"/>
        <v>0</v>
      </c>
      <c r="U924" s="587">
        <f t="shared" si="337"/>
        <v>0</v>
      </c>
      <c r="V924" s="587">
        <f t="shared" si="337"/>
        <v>0</v>
      </c>
      <c r="W924" s="587">
        <f t="shared" si="337"/>
        <v>0</v>
      </c>
      <c r="X924" s="587">
        <f t="shared" si="337"/>
        <v>0</v>
      </c>
      <c r="Y924" s="587">
        <f t="shared" si="337"/>
        <v>0</v>
      </c>
      <c r="Z924" s="587">
        <f t="shared" si="337"/>
        <v>0</v>
      </c>
      <c r="AA924" s="587">
        <f t="shared" si="337"/>
        <v>0</v>
      </c>
      <c r="AB924" s="587">
        <f t="shared" si="337"/>
        <v>0</v>
      </c>
      <c r="AC924" s="607">
        <f t="shared" si="337"/>
        <v>0</v>
      </c>
      <c r="AD924"/>
      <c r="AE924" s="621">
        <f t="shared" ref="AE924:AG924" si="338">AE712*AE816</f>
        <v>0</v>
      </c>
      <c r="AG924" s="621">
        <f t="shared" si="338"/>
        <v>0</v>
      </c>
      <c r="AI924" s="621">
        <f t="shared" ref="AI924" si="339">AI712*AI816</f>
        <v>0</v>
      </c>
      <c r="AK924" s="202"/>
    </row>
    <row r="925" spans="4:37" s="435" customFormat="1" ht="12.75" customHeight="1" outlineLevel="1">
      <c r="D925" s="596" t="str">
        <f t="shared" si="194"/>
        <v>[Capacity Charges Service Code Line 50]</v>
      </c>
      <c r="E925" s="570"/>
      <c r="F925" s="571" t="str">
        <f t="shared" si="198"/>
        <v>£000</v>
      </c>
      <c r="G925" s="608">
        <f t="shared" ref="G925:AC925" si="340">G713*G817</f>
        <v>0</v>
      </c>
      <c r="H925" s="608">
        <f t="shared" si="340"/>
        <v>0</v>
      </c>
      <c r="I925" s="608">
        <f t="shared" si="340"/>
        <v>0</v>
      </c>
      <c r="J925" s="608">
        <f t="shared" si="340"/>
        <v>0</v>
      </c>
      <c r="K925" s="608">
        <f t="shared" si="340"/>
        <v>0</v>
      </c>
      <c r="L925" s="608">
        <f t="shared" si="340"/>
        <v>0</v>
      </c>
      <c r="M925" s="608">
        <f t="shared" si="340"/>
        <v>0</v>
      </c>
      <c r="N925" s="608">
        <f t="shared" si="340"/>
        <v>0</v>
      </c>
      <c r="O925" s="608">
        <f t="shared" si="340"/>
        <v>0</v>
      </c>
      <c r="P925" s="608">
        <f t="shared" si="340"/>
        <v>0</v>
      </c>
      <c r="Q925" s="608">
        <f t="shared" si="340"/>
        <v>0</v>
      </c>
      <c r="R925" s="608">
        <f t="shared" si="340"/>
        <v>0</v>
      </c>
      <c r="S925" s="608">
        <f t="shared" si="340"/>
        <v>0</v>
      </c>
      <c r="T925" s="608">
        <f t="shared" si="340"/>
        <v>0</v>
      </c>
      <c r="U925" s="608">
        <f t="shared" si="340"/>
        <v>0</v>
      </c>
      <c r="V925" s="608">
        <f t="shared" si="340"/>
        <v>0</v>
      </c>
      <c r="W925" s="608">
        <f t="shared" si="340"/>
        <v>0</v>
      </c>
      <c r="X925" s="608">
        <f t="shared" si="340"/>
        <v>0</v>
      </c>
      <c r="Y925" s="608">
        <f t="shared" si="340"/>
        <v>0</v>
      </c>
      <c r="Z925" s="608">
        <f t="shared" si="340"/>
        <v>0</v>
      </c>
      <c r="AA925" s="608">
        <f t="shared" si="340"/>
        <v>0</v>
      </c>
      <c r="AB925" s="608">
        <f t="shared" si="340"/>
        <v>0</v>
      </c>
      <c r="AC925" s="609">
        <f t="shared" si="340"/>
        <v>0</v>
      </c>
      <c r="AD925"/>
      <c r="AE925" s="622">
        <f t="shared" ref="AE925:AG925" si="341">AE713*AE817</f>
        <v>0</v>
      </c>
      <c r="AG925" s="622">
        <f t="shared" si="341"/>
        <v>0</v>
      </c>
      <c r="AI925" s="622">
        <f t="shared" ref="AI925" si="342">AI713*AI817</f>
        <v>0</v>
      </c>
      <c r="AK925" s="433"/>
    </row>
    <row r="926" spans="4:37" customFormat="1" ht="12.75" customHeight="1" outlineLevel="1">
      <c r="AK926" s="614"/>
    </row>
    <row r="927" spans="4:37" s="435" customFormat="1" ht="12.75" customHeight="1" outlineLevel="1">
      <c r="D927" s="610" t="str">
        <f>"Total "&amp;C875</f>
        <v>Total Weekend Capacity Charge</v>
      </c>
      <c r="E927" s="611"/>
      <c r="F927" s="600" t="str">
        <f>F925</f>
        <v>£000</v>
      </c>
      <c r="G927" s="612">
        <f>SUM(G876:G925)</f>
        <v>0</v>
      </c>
      <c r="H927" s="612">
        <f t="shared" ref="H927:AA927" si="343">SUM(H876:H925)</f>
        <v>0</v>
      </c>
      <c r="I927" s="612">
        <f t="shared" si="343"/>
        <v>0</v>
      </c>
      <c r="J927" s="612">
        <f t="shared" si="343"/>
        <v>0</v>
      </c>
      <c r="K927" s="612">
        <f t="shared" si="343"/>
        <v>0</v>
      </c>
      <c r="L927" s="612">
        <f t="shared" si="343"/>
        <v>0</v>
      </c>
      <c r="M927" s="612">
        <f t="shared" si="343"/>
        <v>0</v>
      </c>
      <c r="N927" s="612">
        <f t="shared" si="343"/>
        <v>0</v>
      </c>
      <c r="O927" s="612">
        <f t="shared" si="343"/>
        <v>0</v>
      </c>
      <c r="P927" s="612">
        <f t="shared" si="343"/>
        <v>0</v>
      </c>
      <c r="Q927" s="612">
        <f t="shared" si="343"/>
        <v>0</v>
      </c>
      <c r="R927" s="612">
        <f t="shared" si="343"/>
        <v>0</v>
      </c>
      <c r="S927" s="612">
        <f t="shared" si="343"/>
        <v>0</v>
      </c>
      <c r="T927" s="612">
        <f t="shared" si="343"/>
        <v>0</v>
      </c>
      <c r="U927" s="612">
        <f t="shared" si="343"/>
        <v>0</v>
      </c>
      <c r="V927" s="612">
        <f t="shared" si="343"/>
        <v>0</v>
      </c>
      <c r="W927" s="612">
        <f t="shared" si="343"/>
        <v>0</v>
      </c>
      <c r="X927" s="612">
        <f t="shared" si="343"/>
        <v>0</v>
      </c>
      <c r="Y927" s="612">
        <f t="shared" si="343"/>
        <v>0</v>
      </c>
      <c r="Z927" s="612">
        <f t="shared" si="343"/>
        <v>0</v>
      </c>
      <c r="AA927" s="612">
        <f t="shared" si="343"/>
        <v>0</v>
      </c>
      <c r="AB927" s="612">
        <f t="shared" ref="AB927:AC927" si="344">SUM(AB876:AB925)</f>
        <v>0</v>
      </c>
      <c r="AC927" s="613">
        <f t="shared" si="344"/>
        <v>0</v>
      </c>
      <c r="AD927"/>
      <c r="AE927" s="509">
        <f t="shared" ref="AE927:AG927" si="345">SUM(AE876:AE925)</f>
        <v>0</v>
      </c>
      <c r="AG927" s="509">
        <f t="shared" si="345"/>
        <v>0</v>
      </c>
      <c r="AI927" s="509">
        <f t="shared" ref="AI927" si="346">SUM(AI876:AI925)</f>
        <v>0</v>
      </c>
      <c r="AK927" s="859"/>
    </row>
    <row r="928" spans="4:37" customFormat="1" ht="12.75" customHeight="1" outlineLevel="1">
      <c r="AK928" s="614"/>
    </row>
    <row r="929" spans="2:37" s="435" customFormat="1" ht="12.75" customHeight="1" outlineLevel="1">
      <c r="D929" s="610" t="str">
        <f>"Total "&amp;B609</f>
        <v>Total Capacity Charges</v>
      </c>
      <c r="E929" s="611"/>
      <c r="F929" s="600" t="str">
        <f>F927</f>
        <v>£000</v>
      </c>
      <c r="G929" s="612">
        <f t="shared" ref="G929:AA929" si="347">SUM(G873,G927)</f>
        <v>0</v>
      </c>
      <c r="H929" s="612">
        <f t="shared" si="347"/>
        <v>0</v>
      </c>
      <c r="I929" s="612">
        <f t="shared" si="347"/>
        <v>0</v>
      </c>
      <c r="J929" s="612">
        <f t="shared" si="347"/>
        <v>0</v>
      </c>
      <c r="K929" s="612">
        <f t="shared" si="347"/>
        <v>0</v>
      </c>
      <c r="L929" s="612">
        <f t="shared" si="347"/>
        <v>0</v>
      </c>
      <c r="M929" s="612">
        <f t="shared" si="347"/>
        <v>0</v>
      </c>
      <c r="N929" s="612">
        <f t="shared" si="347"/>
        <v>0</v>
      </c>
      <c r="O929" s="612">
        <f t="shared" si="347"/>
        <v>0</v>
      </c>
      <c r="P929" s="612">
        <f t="shared" si="347"/>
        <v>0</v>
      </c>
      <c r="Q929" s="612">
        <f t="shared" si="347"/>
        <v>0</v>
      </c>
      <c r="R929" s="612">
        <f t="shared" si="347"/>
        <v>0</v>
      </c>
      <c r="S929" s="612">
        <f t="shared" si="347"/>
        <v>0</v>
      </c>
      <c r="T929" s="612">
        <f t="shared" si="347"/>
        <v>0</v>
      </c>
      <c r="U929" s="612">
        <f t="shared" si="347"/>
        <v>0</v>
      </c>
      <c r="V929" s="612">
        <f t="shared" si="347"/>
        <v>0</v>
      </c>
      <c r="W929" s="612">
        <f t="shared" si="347"/>
        <v>0</v>
      </c>
      <c r="X929" s="612">
        <f t="shared" si="347"/>
        <v>0</v>
      </c>
      <c r="Y929" s="612">
        <f t="shared" si="347"/>
        <v>0</v>
      </c>
      <c r="Z929" s="612">
        <f t="shared" si="347"/>
        <v>0</v>
      </c>
      <c r="AA929" s="612">
        <f t="shared" si="347"/>
        <v>0</v>
      </c>
      <c r="AB929" s="612">
        <f t="shared" ref="AB929:AC929" si="348">SUM(AB873,AB927)</f>
        <v>0</v>
      </c>
      <c r="AC929" s="613">
        <f t="shared" si="348"/>
        <v>0</v>
      </c>
      <c r="AD929"/>
      <c r="AE929" s="509">
        <f t="shared" ref="AE929:AG929" si="349">SUM(AE873,AE927)</f>
        <v>0</v>
      </c>
      <c r="AG929" s="509">
        <f t="shared" si="349"/>
        <v>0</v>
      </c>
      <c r="AI929" s="509">
        <f t="shared" ref="AI929" si="350">SUM(AI873,AI927)</f>
        <v>0</v>
      </c>
      <c r="AK929" s="859"/>
    </row>
    <row r="930" spans="2:37" ht="12.6" customHeight="1" outlineLevel="1">
      <c r="G930" s="90"/>
      <c r="H930" s="90"/>
      <c r="I930" s="90"/>
      <c r="J930" s="90"/>
      <c r="K930" s="90"/>
      <c r="L930" s="90"/>
      <c r="M930" s="90"/>
      <c r="N930" s="90"/>
      <c r="O930" s="90"/>
      <c r="P930" s="90"/>
      <c r="Q930" s="90"/>
      <c r="R930" s="90"/>
      <c r="S930" s="90"/>
      <c r="T930" s="90"/>
      <c r="U930" s="90"/>
      <c r="V930" s="90"/>
      <c r="W930" s="90"/>
      <c r="X930" s="90"/>
      <c r="Y930" s="90"/>
      <c r="Z930" s="90"/>
      <c r="AA930" s="90"/>
      <c r="AB930" s="90"/>
      <c r="AC930" s="90"/>
      <c r="AE930" s="90"/>
      <c r="AG930" s="90"/>
      <c r="AI930" s="90"/>
    </row>
    <row r="931" spans="2:37" customFormat="1"/>
    <row r="932" spans="2:37" collapsed="1">
      <c r="B932" s="15" t="str">
        <f>'Line Items'!B1530</f>
        <v>Station &amp; Depot Access Charges</v>
      </c>
      <c r="C932" s="15"/>
      <c r="D932" s="170"/>
      <c r="E932" s="170"/>
      <c r="F932" s="15"/>
      <c r="G932" s="184"/>
      <c r="H932" s="184"/>
      <c r="I932" s="184"/>
      <c r="J932" s="184"/>
      <c r="K932" s="184"/>
      <c r="L932" s="184"/>
      <c r="M932" s="184"/>
      <c r="N932" s="184"/>
      <c r="O932" s="184"/>
      <c r="P932" s="184"/>
      <c r="Q932" s="184"/>
      <c r="R932" s="184"/>
      <c r="S932" s="184"/>
      <c r="T932" s="184"/>
      <c r="U932" s="184"/>
      <c r="V932" s="184"/>
      <c r="W932" s="184"/>
      <c r="X932" s="184"/>
      <c r="Y932" s="184"/>
      <c r="Z932" s="184"/>
      <c r="AA932" s="184"/>
      <c r="AB932" s="184"/>
      <c r="AC932" s="184"/>
      <c r="AD932" s="15"/>
      <c r="AE932" s="184"/>
      <c r="AF932" s="15"/>
      <c r="AG932" s="184"/>
      <c r="AH932" s="15"/>
      <c r="AI932" s="184"/>
      <c r="AJ932" s="15"/>
      <c r="AK932" s="15"/>
    </row>
    <row r="933" spans="2:37" customFormat="1"/>
    <row r="934" spans="2:37" ht="12.75" customHeight="1" outlineLevel="1">
      <c r="C934" s="147" t="str">
        <f>'Line Items'!C1532</f>
        <v>Stations &amp; Depots</v>
      </c>
      <c r="G934" s="90"/>
      <c r="H934" s="90"/>
      <c r="I934" s="90"/>
      <c r="J934" s="90"/>
      <c r="K934" s="90"/>
      <c r="L934" s="90"/>
      <c r="M934" s="90"/>
      <c r="N934" s="90"/>
      <c r="O934" s="90"/>
      <c r="P934" s="90"/>
      <c r="Q934" s="90"/>
      <c r="R934" s="90"/>
      <c r="S934" s="90"/>
      <c r="T934" s="90"/>
      <c r="U934" s="90"/>
      <c r="V934" s="90"/>
      <c r="W934" s="90"/>
      <c r="X934" s="90"/>
      <c r="Y934" s="90"/>
      <c r="Z934" s="90"/>
      <c r="AA934" s="90"/>
      <c r="AB934" s="90"/>
      <c r="AC934" s="90"/>
      <c r="AE934" s="90"/>
      <c r="AG934" s="90"/>
      <c r="AI934" s="90"/>
    </row>
    <row r="935" spans="2:37" ht="12.75" customHeight="1" outlineLevel="1">
      <c r="D935" s="100" t="str">
        <f>'Line Items'!D1533</f>
        <v>Number of SFO Stations</v>
      </c>
      <c r="E935" s="85"/>
      <c r="F935" s="101" t="s">
        <v>495</v>
      </c>
      <c r="G935" s="171"/>
      <c r="H935" s="171"/>
      <c r="I935" s="171"/>
      <c r="J935" s="171"/>
      <c r="K935" s="171"/>
      <c r="L935" s="171"/>
      <c r="M935" s="171"/>
      <c r="N935" s="171"/>
      <c r="O935" s="171"/>
      <c r="P935" s="171"/>
      <c r="Q935" s="171"/>
      <c r="R935" s="171"/>
      <c r="S935" s="171"/>
      <c r="T935" s="171"/>
      <c r="U935" s="171"/>
      <c r="V935" s="171"/>
      <c r="W935" s="171"/>
      <c r="X935" s="171"/>
      <c r="Y935" s="171"/>
      <c r="Z935" s="171"/>
      <c r="AA935" s="171"/>
      <c r="AB935" s="171"/>
      <c r="AC935" s="185"/>
      <c r="AE935" s="511"/>
      <c r="AG935" s="511"/>
      <c r="AI935" s="511"/>
      <c r="AK935" s="201"/>
    </row>
    <row r="936" spans="2:37" ht="12.75" customHeight="1" outlineLevel="1">
      <c r="D936" s="106" t="str">
        <f>'Line Items'!D1534</f>
        <v>Number of Independent Stations</v>
      </c>
      <c r="E936" s="89"/>
      <c r="F936" s="107" t="str">
        <f>F935</f>
        <v>#</v>
      </c>
      <c r="G936" s="173"/>
      <c r="H936" s="173"/>
      <c r="I936" s="173"/>
      <c r="J936" s="173"/>
      <c r="K936" s="173"/>
      <c r="L936" s="173"/>
      <c r="M936" s="173"/>
      <c r="N936" s="173"/>
      <c r="O936" s="173"/>
      <c r="P936" s="173"/>
      <c r="Q936" s="173"/>
      <c r="R936" s="173"/>
      <c r="S936" s="173"/>
      <c r="T936" s="173"/>
      <c r="U936" s="173"/>
      <c r="V936" s="173"/>
      <c r="W936" s="173"/>
      <c r="X936" s="173"/>
      <c r="Y936" s="173"/>
      <c r="Z936" s="173"/>
      <c r="AA936" s="173"/>
      <c r="AB936" s="173"/>
      <c r="AC936" s="174"/>
      <c r="AE936" s="507"/>
      <c r="AG936" s="507"/>
      <c r="AI936" s="507"/>
      <c r="AK936" s="202"/>
    </row>
    <row r="937" spans="2:37" ht="12.6" customHeight="1" outlineLevel="1">
      <c r="D937" s="117" t="str">
        <f>'Line Items'!D1535</f>
        <v>Number of Depots</v>
      </c>
      <c r="E937" s="175"/>
      <c r="F937" s="118" t="str">
        <f>F935</f>
        <v>#</v>
      </c>
      <c r="G937" s="176"/>
      <c r="H937" s="176"/>
      <c r="I937" s="176"/>
      <c r="J937" s="176"/>
      <c r="K937" s="176"/>
      <c r="L937" s="176"/>
      <c r="M937" s="176"/>
      <c r="N937" s="176"/>
      <c r="O937" s="176"/>
      <c r="P937" s="176"/>
      <c r="Q937" s="176"/>
      <c r="R937" s="176"/>
      <c r="S937" s="176"/>
      <c r="T937" s="176"/>
      <c r="U937" s="176"/>
      <c r="V937" s="176"/>
      <c r="W937" s="176"/>
      <c r="X937" s="176"/>
      <c r="Y937" s="176"/>
      <c r="Z937" s="176"/>
      <c r="AA937" s="176"/>
      <c r="AB937" s="176"/>
      <c r="AC937" s="177"/>
      <c r="AE937" s="508"/>
      <c r="AG937" s="508"/>
      <c r="AI937" s="508"/>
      <c r="AK937" s="203"/>
    </row>
    <row r="938" spans="2:37" ht="12.75" customHeight="1" outlineLevel="1">
      <c r="G938" s="90"/>
      <c r="H938" s="90"/>
      <c r="I938" s="90"/>
      <c r="J938" s="90"/>
      <c r="K938" s="90"/>
      <c r="L938" s="90"/>
      <c r="M938" s="90"/>
      <c r="N938" s="90"/>
      <c r="O938" s="90"/>
      <c r="P938" s="90"/>
      <c r="Q938" s="90"/>
      <c r="R938" s="90"/>
      <c r="S938" s="90"/>
      <c r="T938" s="90"/>
      <c r="U938" s="90"/>
      <c r="V938" s="90"/>
      <c r="W938" s="90"/>
      <c r="X938" s="90"/>
      <c r="Y938" s="90"/>
      <c r="Z938" s="90"/>
      <c r="AA938" s="90"/>
      <c r="AB938" s="90"/>
      <c r="AC938" s="90"/>
      <c r="AE938" s="90"/>
      <c r="AG938" s="90"/>
      <c r="AI938" s="90"/>
    </row>
    <row r="939" spans="2:37" ht="12.75" customHeight="1" outlineLevel="1">
      <c r="D939" s="216" t="str">
        <f>"Total "&amp;C934</f>
        <v>Total Stations &amp; Depots</v>
      </c>
      <c r="E939" s="217"/>
      <c r="F939" s="218" t="str">
        <f>F937</f>
        <v>#</v>
      </c>
      <c r="G939" s="219">
        <f>SUM(G935:G937)</f>
        <v>0</v>
      </c>
      <c r="H939" s="219">
        <f t="shared" ref="H939:S939" si="351">SUM(H935:H937)</f>
        <v>0</v>
      </c>
      <c r="I939" s="219">
        <f t="shared" si="351"/>
        <v>0</v>
      </c>
      <c r="J939" s="219">
        <f t="shared" si="351"/>
        <v>0</v>
      </c>
      <c r="K939" s="219">
        <f t="shared" si="351"/>
        <v>0</v>
      </c>
      <c r="L939" s="219">
        <f t="shared" si="351"/>
        <v>0</v>
      </c>
      <c r="M939" s="219">
        <f t="shared" si="351"/>
        <v>0</v>
      </c>
      <c r="N939" s="219">
        <f t="shared" si="351"/>
        <v>0</v>
      </c>
      <c r="O939" s="219">
        <f t="shared" si="351"/>
        <v>0</v>
      </c>
      <c r="P939" s="219">
        <f t="shared" si="351"/>
        <v>0</v>
      </c>
      <c r="Q939" s="219">
        <f t="shared" si="351"/>
        <v>0</v>
      </c>
      <c r="R939" s="219">
        <f t="shared" si="351"/>
        <v>0</v>
      </c>
      <c r="S939" s="219">
        <f t="shared" si="351"/>
        <v>0</v>
      </c>
      <c r="T939" s="219">
        <f>SUM(T935:T937)</f>
        <v>0</v>
      </c>
      <c r="U939" s="219">
        <f>SUM(U935:U937)</f>
        <v>0</v>
      </c>
      <c r="V939" s="219">
        <f t="shared" ref="V939:AB939" si="352">SUM(V935:V937)</f>
        <v>0</v>
      </c>
      <c r="W939" s="219">
        <f t="shared" si="352"/>
        <v>0</v>
      </c>
      <c r="X939" s="219">
        <f t="shared" si="352"/>
        <v>0</v>
      </c>
      <c r="Y939" s="219">
        <f t="shared" si="352"/>
        <v>0</v>
      </c>
      <c r="Z939" s="219">
        <f t="shared" si="352"/>
        <v>0</v>
      </c>
      <c r="AA939" s="219">
        <f t="shared" si="352"/>
        <v>0</v>
      </c>
      <c r="AB939" s="219">
        <f t="shared" si="352"/>
        <v>0</v>
      </c>
      <c r="AC939" s="220">
        <f t="shared" ref="AC939" si="353">SUM(AC935:AC937)</f>
        <v>0</v>
      </c>
      <c r="AE939" s="509">
        <f t="shared" ref="AE939" si="354">SUM(AE935:AE937)</f>
        <v>0</v>
      </c>
      <c r="AG939" s="509">
        <f t="shared" ref="AG939" si="355">SUM(AG935:AG937)</f>
        <v>0</v>
      </c>
      <c r="AI939" s="509">
        <f t="shared" ref="AI939" si="356">SUM(AI935:AI937)</f>
        <v>0</v>
      </c>
      <c r="AK939" s="222"/>
    </row>
    <row r="940" spans="2:37" ht="12.75" customHeight="1" outlineLevel="1">
      <c r="G940" s="90"/>
      <c r="H940" s="90"/>
      <c r="I940" s="90"/>
      <c r="J940" s="90"/>
      <c r="K940" s="90"/>
      <c r="L940" s="90"/>
      <c r="M940" s="90"/>
      <c r="N940" s="90"/>
      <c r="O940" s="90"/>
      <c r="P940" s="90"/>
      <c r="Q940" s="90"/>
      <c r="R940" s="90"/>
      <c r="S940" s="90"/>
      <c r="T940" s="90"/>
      <c r="U940" s="90"/>
      <c r="V940" s="90"/>
      <c r="W940" s="90"/>
      <c r="X940" s="90"/>
      <c r="Y940" s="90"/>
      <c r="Z940" s="90"/>
      <c r="AA940" s="90"/>
      <c r="AB940" s="90"/>
      <c r="AC940" s="90"/>
      <c r="AE940" s="90"/>
      <c r="AG940" s="90"/>
      <c r="AI940" s="90"/>
    </row>
    <row r="941" spans="2:37" ht="12.75" customHeight="1" outlineLevel="1">
      <c r="C941" s="138" t="str">
        <f>'Line Items'!C1537</f>
        <v>SFO Station Access Long Term Charge (First Reserve Rent)</v>
      </c>
      <c r="G941" s="90"/>
      <c r="H941" s="90"/>
      <c r="I941" s="90"/>
      <c r="J941" s="90"/>
      <c r="K941" s="90"/>
      <c r="L941" s="90"/>
      <c r="M941" s="90"/>
      <c r="N941" s="90"/>
      <c r="O941" s="90"/>
      <c r="P941" s="90"/>
      <c r="Q941" s="90"/>
      <c r="R941" s="90"/>
      <c r="S941" s="90"/>
      <c r="T941" s="90"/>
      <c r="U941" s="90"/>
      <c r="V941" s="90"/>
      <c r="W941" s="90"/>
      <c r="X941" s="90"/>
      <c r="Y941" s="90"/>
      <c r="Z941" s="90"/>
      <c r="AA941" s="90"/>
      <c r="AB941" s="90"/>
      <c r="AC941" s="90"/>
      <c r="AE941" s="90"/>
      <c r="AG941" s="90"/>
      <c r="AI941" s="90"/>
    </row>
    <row r="942" spans="2:37" ht="12.75" customHeight="1" outlineLevel="2">
      <c r="D942" s="100" t="str">
        <f>'Line Items'!D1538</f>
        <v>SFO Station Access Charge LTC (FRR) - Acocks Green</v>
      </c>
      <c r="E942" s="85"/>
      <c r="F942" s="101" t="s">
        <v>102</v>
      </c>
      <c r="G942" s="171"/>
      <c r="H942" s="171"/>
      <c r="I942" s="171"/>
      <c r="J942" s="171"/>
      <c r="K942" s="171"/>
      <c r="L942" s="171"/>
      <c r="M942" s="171"/>
      <c r="N942" s="171"/>
      <c r="O942" s="171"/>
      <c r="P942" s="171"/>
      <c r="Q942" s="171"/>
      <c r="R942" s="171"/>
      <c r="S942" s="171"/>
      <c r="T942" s="171"/>
      <c r="U942" s="171"/>
      <c r="V942" s="171"/>
      <c r="W942" s="171"/>
      <c r="X942" s="171"/>
      <c r="Y942" s="171"/>
      <c r="Z942" s="171"/>
      <c r="AA942" s="171"/>
      <c r="AB942" s="171"/>
      <c r="AC942" s="185"/>
      <c r="AE942" s="511"/>
      <c r="AG942" s="511"/>
      <c r="AI942" s="511"/>
      <c r="AK942" s="201" t="s">
        <v>1098</v>
      </c>
    </row>
    <row r="943" spans="2:37" ht="12.75" customHeight="1" outlineLevel="2">
      <c r="D943" s="106" t="str">
        <f>'Line Items'!D1539</f>
        <v>SFO Station Access Charge LTC (FRR) - Acton Bridge</v>
      </c>
      <c r="E943" s="89"/>
      <c r="F943" s="107" t="str">
        <f>F942</f>
        <v>£000</v>
      </c>
      <c r="G943" s="173"/>
      <c r="H943" s="173"/>
      <c r="I943" s="173"/>
      <c r="J943" s="173"/>
      <c r="K943" s="173"/>
      <c r="L943" s="173"/>
      <c r="M943" s="173"/>
      <c r="N943" s="173"/>
      <c r="O943" s="173"/>
      <c r="P943" s="173"/>
      <c r="Q943" s="173"/>
      <c r="R943" s="173"/>
      <c r="S943" s="173"/>
      <c r="T943" s="173"/>
      <c r="U943" s="173"/>
      <c r="V943" s="173"/>
      <c r="W943" s="173"/>
      <c r="X943" s="173"/>
      <c r="Y943" s="173"/>
      <c r="Z943" s="173"/>
      <c r="AA943" s="173"/>
      <c r="AB943" s="173"/>
      <c r="AC943" s="174"/>
      <c r="AE943" s="507"/>
      <c r="AG943" s="507"/>
      <c r="AI943" s="507"/>
      <c r="AK943" s="202"/>
    </row>
    <row r="944" spans="2:37" ht="12.75" customHeight="1" outlineLevel="2">
      <c r="D944" s="106" t="str">
        <f>'Line Items'!D1540</f>
        <v>SFO Station Access Charge LTC (FRR) - Adderley Park</v>
      </c>
      <c r="E944" s="89"/>
      <c r="F944" s="107" t="str">
        <f t="shared" ref="F944:F1007" si="357">F943</f>
        <v>£000</v>
      </c>
      <c r="G944" s="173"/>
      <c r="H944" s="173"/>
      <c r="I944" s="173"/>
      <c r="J944" s="173"/>
      <c r="K944" s="173"/>
      <c r="L944" s="173"/>
      <c r="M944" s="173"/>
      <c r="N944" s="173"/>
      <c r="O944" s="173"/>
      <c r="P944" s="173"/>
      <c r="Q944" s="173"/>
      <c r="R944" s="173"/>
      <c r="S944" s="173"/>
      <c r="T944" s="173"/>
      <c r="U944" s="173"/>
      <c r="V944" s="173"/>
      <c r="W944" s="173"/>
      <c r="X944" s="173"/>
      <c r="Y944" s="173"/>
      <c r="Z944" s="173"/>
      <c r="AA944" s="173"/>
      <c r="AB944" s="173"/>
      <c r="AC944" s="174"/>
      <c r="AE944" s="507"/>
      <c r="AG944" s="507"/>
      <c r="AI944" s="507"/>
      <c r="AK944" s="202"/>
    </row>
    <row r="945" spans="4:37" ht="12.75" customHeight="1" outlineLevel="2">
      <c r="D945" s="106" t="str">
        <f>'Line Items'!D1541</f>
        <v>SFO Station Access Charge LTC (FRR) - Albrighton</v>
      </c>
      <c r="E945" s="89"/>
      <c r="F945" s="107" t="str">
        <f t="shared" si="357"/>
        <v>£000</v>
      </c>
      <c r="G945" s="173"/>
      <c r="H945" s="173"/>
      <c r="I945" s="173"/>
      <c r="J945" s="173"/>
      <c r="K945" s="173"/>
      <c r="L945" s="173"/>
      <c r="M945" s="173"/>
      <c r="N945" s="173"/>
      <c r="O945" s="173"/>
      <c r="P945" s="173"/>
      <c r="Q945" s="173"/>
      <c r="R945" s="173"/>
      <c r="S945" s="173"/>
      <c r="T945" s="173"/>
      <c r="U945" s="173"/>
      <c r="V945" s="173"/>
      <c r="W945" s="173"/>
      <c r="X945" s="173"/>
      <c r="Y945" s="173"/>
      <c r="Z945" s="173"/>
      <c r="AA945" s="173"/>
      <c r="AB945" s="173"/>
      <c r="AC945" s="174"/>
      <c r="AE945" s="507"/>
      <c r="AG945" s="507"/>
      <c r="AI945" s="507"/>
      <c r="AK945" s="202"/>
    </row>
    <row r="946" spans="4:37" ht="12.75" customHeight="1" outlineLevel="2">
      <c r="D946" s="106" t="str">
        <f>'Line Items'!D1542</f>
        <v>SFO Station Access Charge LTC (FRR) - Alvechurch</v>
      </c>
      <c r="E946" s="89"/>
      <c r="F946" s="107" t="str">
        <f t="shared" si="357"/>
        <v>£000</v>
      </c>
      <c r="G946" s="173"/>
      <c r="H946" s="173"/>
      <c r="I946" s="173"/>
      <c r="J946" s="173"/>
      <c r="K946" s="173"/>
      <c r="L946" s="173"/>
      <c r="M946" s="173"/>
      <c r="N946" s="173"/>
      <c r="O946" s="173"/>
      <c r="P946" s="173"/>
      <c r="Q946" s="173"/>
      <c r="R946" s="173"/>
      <c r="S946" s="173"/>
      <c r="T946" s="173"/>
      <c r="U946" s="173"/>
      <c r="V946" s="173"/>
      <c r="W946" s="173"/>
      <c r="X946" s="173"/>
      <c r="Y946" s="173"/>
      <c r="Z946" s="173"/>
      <c r="AA946" s="173"/>
      <c r="AB946" s="173"/>
      <c r="AC946" s="174"/>
      <c r="AE946" s="507"/>
      <c r="AG946" s="507"/>
      <c r="AI946" s="507"/>
      <c r="AK946" s="202"/>
    </row>
    <row r="947" spans="4:37" ht="12.75" customHeight="1" outlineLevel="2">
      <c r="D947" s="106" t="str">
        <f>'Line Items'!D1543</f>
        <v>SFO Station Access Charge LTC (FRR) - Apsley</v>
      </c>
      <c r="E947" s="89"/>
      <c r="F947" s="107" t="str">
        <f t="shared" si="357"/>
        <v>£000</v>
      </c>
      <c r="G947" s="173"/>
      <c r="H947" s="173"/>
      <c r="I947" s="173"/>
      <c r="J947" s="173"/>
      <c r="K947" s="173"/>
      <c r="L947" s="173"/>
      <c r="M947" s="173"/>
      <c r="N947" s="173"/>
      <c r="O947" s="173"/>
      <c r="P947" s="173"/>
      <c r="Q947" s="173"/>
      <c r="R947" s="173"/>
      <c r="S947" s="173"/>
      <c r="T947" s="173"/>
      <c r="U947" s="173"/>
      <c r="V947" s="173"/>
      <c r="W947" s="173"/>
      <c r="X947" s="173"/>
      <c r="Y947" s="173"/>
      <c r="Z947" s="173"/>
      <c r="AA947" s="173"/>
      <c r="AB947" s="173"/>
      <c r="AC947" s="174"/>
      <c r="AE947" s="507"/>
      <c r="AG947" s="507"/>
      <c r="AI947" s="507"/>
      <c r="AK947" s="202"/>
    </row>
    <row r="948" spans="4:37" ht="12.75" customHeight="1" outlineLevel="2">
      <c r="D948" s="106" t="str">
        <f>'Line Items'!D1544</f>
        <v>SFO Station Access Charge LTC (FRR) - Aspley Guise</v>
      </c>
      <c r="E948" s="89"/>
      <c r="F948" s="107" t="str">
        <f t="shared" si="357"/>
        <v>£000</v>
      </c>
      <c r="G948" s="173"/>
      <c r="H948" s="173"/>
      <c r="I948" s="173"/>
      <c r="J948" s="173"/>
      <c r="K948" s="173"/>
      <c r="L948" s="173"/>
      <c r="M948" s="173"/>
      <c r="N948" s="173"/>
      <c r="O948" s="173"/>
      <c r="P948" s="173"/>
      <c r="Q948" s="173"/>
      <c r="R948" s="173"/>
      <c r="S948" s="173"/>
      <c r="T948" s="173"/>
      <c r="U948" s="173"/>
      <c r="V948" s="173"/>
      <c r="W948" s="173"/>
      <c r="X948" s="173"/>
      <c r="Y948" s="173"/>
      <c r="Z948" s="173"/>
      <c r="AA948" s="173"/>
      <c r="AB948" s="173"/>
      <c r="AC948" s="174"/>
      <c r="AE948" s="507"/>
      <c r="AG948" s="507"/>
      <c r="AI948" s="507"/>
      <c r="AK948" s="202"/>
    </row>
    <row r="949" spans="4:37" ht="12.75" customHeight="1" outlineLevel="2">
      <c r="D949" s="106" t="str">
        <f>'Line Items'!D1545</f>
        <v>SFO Station Access Charge LTC (FRR) - Aston</v>
      </c>
      <c r="E949" s="89"/>
      <c r="F949" s="107" t="str">
        <f t="shared" si="357"/>
        <v>£000</v>
      </c>
      <c r="G949" s="173"/>
      <c r="H949" s="173"/>
      <c r="I949" s="173"/>
      <c r="J949" s="173"/>
      <c r="K949" s="173"/>
      <c r="L949" s="173"/>
      <c r="M949" s="173"/>
      <c r="N949" s="173"/>
      <c r="O949" s="173"/>
      <c r="P949" s="173"/>
      <c r="Q949" s="173"/>
      <c r="R949" s="173"/>
      <c r="S949" s="173"/>
      <c r="T949" s="173"/>
      <c r="U949" s="173"/>
      <c r="V949" s="173"/>
      <c r="W949" s="173"/>
      <c r="X949" s="173"/>
      <c r="Y949" s="173"/>
      <c r="Z949" s="173"/>
      <c r="AA949" s="173"/>
      <c r="AB949" s="173"/>
      <c r="AC949" s="174"/>
      <c r="AE949" s="507"/>
      <c r="AG949" s="507"/>
      <c r="AI949" s="507"/>
      <c r="AK949" s="202"/>
    </row>
    <row r="950" spans="4:37" ht="12.75" customHeight="1" outlineLevel="2">
      <c r="D950" s="106" t="str">
        <f>'Line Items'!D1546</f>
        <v>SFO Station Access Charge LTC (FRR) - Atherstone</v>
      </c>
      <c r="E950" s="89"/>
      <c r="F950" s="107" t="str">
        <f t="shared" si="357"/>
        <v>£000</v>
      </c>
      <c r="G950" s="173"/>
      <c r="H950" s="173"/>
      <c r="I950" s="173"/>
      <c r="J950" s="173"/>
      <c r="K950" s="173"/>
      <c r="L950" s="173"/>
      <c r="M950" s="173"/>
      <c r="N950" s="173"/>
      <c r="O950" s="173"/>
      <c r="P950" s="173"/>
      <c r="Q950" s="173"/>
      <c r="R950" s="173"/>
      <c r="S950" s="173"/>
      <c r="T950" s="173"/>
      <c r="U950" s="173"/>
      <c r="V950" s="173"/>
      <c r="W950" s="173"/>
      <c r="X950" s="173"/>
      <c r="Y950" s="173"/>
      <c r="Z950" s="173"/>
      <c r="AA950" s="173"/>
      <c r="AB950" s="173"/>
      <c r="AC950" s="174"/>
      <c r="AE950" s="507"/>
      <c r="AG950" s="507"/>
      <c r="AI950" s="507"/>
      <c r="AK950" s="202"/>
    </row>
    <row r="951" spans="4:37" ht="12.75" customHeight="1" outlineLevel="2">
      <c r="D951" s="106" t="str">
        <f>'Line Items'!D1547</f>
        <v>SFO Station Access Charge LTC (FRR) - Barlaston</v>
      </c>
      <c r="E951" s="89"/>
      <c r="F951" s="107" t="str">
        <f t="shared" si="357"/>
        <v>£000</v>
      </c>
      <c r="G951" s="173"/>
      <c r="H951" s="173"/>
      <c r="I951" s="173"/>
      <c r="J951" s="173"/>
      <c r="K951" s="173"/>
      <c r="L951" s="173"/>
      <c r="M951" s="173"/>
      <c r="N951" s="173"/>
      <c r="O951" s="173"/>
      <c r="P951" s="173"/>
      <c r="Q951" s="173"/>
      <c r="R951" s="173"/>
      <c r="S951" s="173"/>
      <c r="T951" s="173"/>
      <c r="U951" s="173"/>
      <c r="V951" s="173"/>
      <c r="W951" s="173"/>
      <c r="X951" s="173"/>
      <c r="Y951" s="173"/>
      <c r="Z951" s="173"/>
      <c r="AA951" s="173"/>
      <c r="AB951" s="173"/>
      <c r="AC951" s="174"/>
      <c r="AE951" s="507"/>
      <c r="AG951" s="507"/>
      <c r="AI951" s="507"/>
      <c r="AK951" s="202"/>
    </row>
    <row r="952" spans="4:37" ht="12.75" customHeight="1" outlineLevel="2">
      <c r="D952" s="106" t="str">
        <f>'Line Items'!D1548</f>
        <v>SFO Station Access Charge LTC (FRR) - Barnt Green</v>
      </c>
      <c r="E952" s="89"/>
      <c r="F952" s="107" t="str">
        <f t="shared" si="357"/>
        <v>£000</v>
      </c>
      <c r="G952" s="173"/>
      <c r="H952" s="173"/>
      <c r="I952" s="173"/>
      <c r="J952" s="173"/>
      <c r="K952" s="173"/>
      <c r="L952" s="173"/>
      <c r="M952" s="173"/>
      <c r="N952" s="173"/>
      <c r="O952" s="173"/>
      <c r="P952" s="173"/>
      <c r="Q952" s="173"/>
      <c r="R952" s="173"/>
      <c r="S952" s="173"/>
      <c r="T952" s="173"/>
      <c r="U952" s="173"/>
      <c r="V952" s="173"/>
      <c r="W952" s="173"/>
      <c r="X952" s="173"/>
      <c r="Y952" s="173"/>
      <c r="Z952" s="173"/>
      <c r="AA952" s="173"/>
      <c r="AB952" s="173"/>
      <c r="AC952" s="174"/>
      <c r="AE952" s="507"/>
      <c r="AG952" s="507"/>
      <c r="AI952" s="507"/>
      <c r="AK952" s="202"/>
    </row>
    <row r="953" spans="4:37" ht="12.75" customHeight="1" outlineLevel="2">
      <c r="D953" s="106" t="str">
        <f>'Line Items'!D1549</f>
        <v>SFO Station Access Charge LTC (FRR) - Bearley</v>
      </c>
      <c r="E953" s="89"/>
      <c r="F953" s="107" t="str">
        <f t="shared" si="357"/>
        <v>£000</v>
      </c>
      <c r="G953" s="173"/>
      <c r="H953" s="173"/>
      <c r="I953" s="173"/>
      <c r="J953" s="173"/>
      <c r="K953" s="173"/>
      <c r="L953" s="173"/>
      <c r="M953" s="173"/>
      <c r="N953" s="173"/>
      <c r="O953" s="173"/>
      <c r="P953" s="173"/>
      <c r="Q953" s="173"/>
      <c r="R953" s="173"/>
      <c r="S953" s="173"/>
      <c r="T953" s="173"/>
      <c r="U953" s="173"/>
      <c r="V953" s="173"/>
      <c r="W953" s="173"/>
      <c r="X953" s="173"/>
      <c r="Y953" s="173"/>
      <c r="Z953" s="173"/>
      <c r="AA953" s="173"/>
      <c r="AB953" s="173"/>
      <c r="AC953" s="174"/>
      <c r="AE953" s="507"/>
      <c r="AG953" s="507"/>
      <c r="AI953" s="507"/>
      <c r="AK953" s="202"/>
    </row>
    <row r="954" spans="4:37" ht="12.75" customHeight="1" outlineLevel="2">
      <c r="D954" s="106" t="str">
        <f>'Line Items'!D1550</f>
        <v>SFO Station Access Charge LTC (FRR) - Bedford St Johns</v>
      </c>
      <c r="E954" s="89"/>
      <c r="F954" s="107" t="str">
        <f t="shared" si="357"/>
        <v>£000</v>
      </c>
      <c r="G954" s="173"/>
      <c r="H954" s="173"/>
      <c r="I954" s="173"/>
      <c r="J954" s="173"/>
      <c r="K954" s="173"/>
      <c r="L954" s="173"/>
      <c r="M954" s="173"/>
      <c r="N954" s="173"/>
      <c r="O954" s="173"/>
      <c r="P954" s="173"/>
      <c r="Q954" s="173"/>
      <c r="R954" s="173"/>
      <c r="S954" s="173"/>
      <c r="T954" s="173"/>
      <c r="U954" s="173"/>
      <c r="V954" s="173"/>
      <c r="W954" s="173"/>
      <c r="X954" s="173"/>
      <c r="Y954" s="173"/>
      <c r="Z954" s="173"/>
      <c r="AA954" s="173"/>
      <c r="AB954" s="173"/>
      <c r="AC954" s="174"/>
      <c r="AE954" s="507"/>
      <c r="AG954" s="507"/>
      <c r="AI954" s="507"/>
      <c r="AK954" s="202"/>
    </row>
    <row r="955" spans="4:37" ht="12.75" customHeight="1" outlineLevel="2">
      <c r="D955" s="106" t="str">
        <f>'Line Items'!D1551</f>
        <v>SFO Station Access Charge LTC (FRR) - Bedworth</v>
      </c>
      <c r="E955" s="89"/>
      <c r="F955" s="107" t="str">
        <f t="shared" si="357"/>
        <v>£000</v>
      </c>
      <c r="G955" s="173"/>
      <c r="H955" s="173"/>
      <c r="I955" s="173"/>
      <c r="J955" s="173"/>
      <c r="K955" s="173"/>
      <c r="L955" s="173"/>
      <c r="M955" s="173"/>
      <c r="N955" s="173"/>
      <c r="O955" s="173"/>
      <c r="P955" s="173"/>
      <c r="Q955" s="173"/>
      <c r="R955" s="173"/>
      <c r="S955" s="173"/>
      <c r="T955" s="173"/>
      <c r="U955" s="173"/>
      <c r="V955" s="173"/>
      <c r="W955" s="173"/>
      <c r="X955" s="173"/>
      <c r="Y955" s="173"/>
      <c r="Z955" s="173"/>
      <c r="AA955" s="173"/>
      <c r="AB955" s="173"/>
      <c r="AC955" s="174"/>
      <c r="AE955" s="507"/>
      <c r="AG955" s="507"/>
      <c r="AI955" s="507"/>
      <c r="AK955" s="202"/>
    </row>
    <row r="956" spans="4:37" ht="12.75" customHeight="1" outlineLevel="2">
      <c r="D956" s="106" t="str">
        <f>'Line Items'!D1552</f>
        <v>SFO Station Access Charge LTC (FRR) - Berkhamsted</v>
      </c>
      <c r="E956" s="89"/>
      <c r="F956" s="107" t="str">
        <f t="shared" si="357"/>
        <v>£000</v>
      </c>
      <c r="G956" s="173"/>
      <c r="H956" s="173"/>
      <c r="I956" s="173"/>
      <c r="J956" s="173"/>
      <c r="K956" s="173"/>
      <c r="L956" s="173"/>
      <c r="M956" s="173"/>
      <c r="N956" s="173"/>
      <c r="O956" s="173"/>
      <c r="P956" s="173"/>
      <c r="Q956" s="173"/>
      <c r="R956" s="173"/>
      <c r="S956" s="173"/>
      <c r="T956" s="173"/>
      <c r="U956" s="173"/>
      <c r="V956" s="173"/>
      <c r="W956" s="173"/>
      <c r="X956" s="173"/>
      <c r="Y956" s="173"/>
      <c r="Z956" s="173"/>
      <c r="AA956" s="173"/>
      <c r="AB956" s="173"/>
      <c r="AC956" s="174"/>
      <c r="AE956" s="507"/>
      <c r="AG956" s="507"/>
      <c r="AI956" s="507"/>
      <c r="AK956" s="202"/>
    </row>
    <row r="957" spans="4:37" ht="12.75" customHeight="1" outlineLevel="2">
      <c r="D957" s="106" t="str">
        <f>'Line Items'!D1553</f>
        <v>SFO Station Access Charge LTC (FRR) - Berkswell</v>
      </c>
      <c r="E957" s="89"/>
      <c r="F957" s="107" t="str">
        <f t="shared" si="357"/>
        <v>£000</v>
      </c>
      <c r="G957" s="173"/>
      <c r="H957" s="173"/>
      <c r="I957" s="173"/>
      <c r="J957" s="173"/>
      <c r="K957" s="173"/>
      <c r="L957" s="173"/>
      <c r="M957" s="173"/>
      <c r="N957" s="173"/>
      <c r="O957" s="173"/>
      <c r="P957" s="173"/>
      <c r="Q957" s="173"/>
      <c r="R957" s="173"/>
      <c r="S957" s="173"/>
      <c r="T957" s="173"/>
      <c r="U957" s="173"/>
      <c r="V957" s="173"/>
      <c r="W957" s="173"/>
      <c r="X957" s="173"/>
      <c r="Y957" s="173"/>
      <c r="Z957" s="173"/>
      <c r="AA957" s="173"/>
      <c r="AB957" s="173"/>
      <c r="AC957" s="174"/>
      <c r="AE957" s="507"/>
      <c r="AG957" s="507"/>
      <c r="AI957" s="507"/>
      <c r="AK957" s="202"/>
    </row>
    <row r="958" spans="4:37" ht="12.75" customHeight="1" outlineLevel="2">
      <c r="D958" s="106" t="str">
        <f>'Line Items'!D1554</f>
        <v>SFO Station Access Charge LTC (FRR) - Bermuda Park</v>
      </c>
      <c r="E958" s="89"/>
      <c r="F958" s="107" t="str">
        <f t="shared" si="357"/>
        <v>£000</v>
      </c>
      <c r="G958" s="173"/>
      <c r="H958" s="173"/>
      <c r="I958" s="173"/>
      <c r="J958" s="173"/>
      <c r="K958" s="173"/>
      <c r="L958" s="173"/>
      <c r="M958" s="173"/>
      <c r="N958" s="173"/>
      <c r="O958" s="173"/>
      <c r="P958" s="173"/>
      <c r="Q958" s="173"/>
      <c r="R958" s="173"/>
      <c r="S958" s="173"/>
      <c r="T958" s="173"/>
      <c r="U958" s="173"/>
      <c r="V958" s="173"/>
      <c r="W958" s="173"/>
      <c r="X958" s="173"/>
      <c r="Y958" s="173"/>
      <c r="Z958" s="173"/>
      <c r="AA958" s="173"/>
      <c r="AB958" s="173"/>
      <c r="AC958" s="174"/>
      <c r="AE958" s="507"/>
      <c r="AG958" s="507"/>
      <c r="AI958" s="507"/>
      <c r="AK958" s="202"/>
    </row>
    <row r="959" spans="4:37" ht="12.75" customHeight="1" outlineLevel="2">
      <c r="D959" s="106" t="str">
        <f>'Line Items'!D1555</f>
        <v>SFO Station Access Charge LTC (FRR) - Bescot Stadium</v>
      </c>
      <c r="E959" s="89"/>
      <c r="F959" s="107" t="str">
        <f t="shared" si="357"/>
        <v>£000</v>
      </c>
      <c r="G959" s="173"/>
      <c r="H959" s="173"/>
      <c r="I959" s="173"/>
      <c r="J959" s="173"/>
      <c r="K959" s="173"/>
      <c r="L959" s="173"/>
      <c r="M959" s="173"/>
      <c r="N959" s="173"/>
      <c r="O959" s="173"/>
      <c r="P959" s="173"/>
      <c r="Q959" s="173"/>
      <c r="R959" s="173"/>
      <c r="S959" s="173"/>
      <c r="T959" s="173"/>
      <c r="U959" s="173"/>
      <c r="V959" s="173"/>
      <c r="W959" s="173"/>
      <c r="X959" s="173"/>
      <c r="Y959" s="173"/>
      <c r="Z959" s="173"/>
      <c r="AA959" s="173"/>
      <c r="AB959" s="173"/>
      <c r="AC959" s="174"/>
      <c r="AE959" s="507"/>
      <c r="AG959" s="507"/>
      <c r="AI959" s="507"/>
      <c r="AK959" s="202"/>
    </row>
    <row r="960" spans="4:37" ht="12.75" customHeight="1" outlineLevel="2">
      <c r="D960" s="106" t="str">
        <f>'Line Items'!D1556</f>
        <v>SFO Station Access Charge LTC (FRR) - Bilbrook</v>
      </c>
      <c r="E960" s="89"/>
      <c r="F960" s="107" t="str">
        <f t="shared" si="357"/>
        <v>£000</v>
      </c>
      <c r="G960" s="173"/>
      <c r="H960" s="173"/>
      <c r="I960" s="173"/>
      <c r="J960" s="173"/>
      <c r="K960" s="173"/>
      <c r="L960" s="173"/>
      <c r="M960" s="173"/>
      <c r="N960" s="173"/>
      <c r="O960" s="173"/>
      <c r="P960" s="173"/>
      <c r="Q960" s="173"/>
      <c r="R960" s="173"/>
      <c r="S960" s="173"/>
      <c r="T960" s="173"/>
      <c r="U960" s="173"/>
      <c r="V960" s="173"/>
      <c r="W960" s="173"/>
      <c r="X960" s="173"/>
      <c r="Y960" s="173"/>
      <c r="Z960" s="173"/>
      <c r="AA960" s="173"/>
      <c r="AB960" s="173"/>
      <c r="AC960" s="174"/>
      <c r="AE960" s="507"/>
      <c r="AG960" s="507"/>
      <c r="AI960" s="507"/>
      <c r="AK960" s="202"/>
    </row>
    <row r="961" spans="4:37" ht="12.75" customHeight="1" outlineLevel="2">
      <c r="D961" s="106" t="str">
        <f>'Line Items'!D1557</f>
        <v>SFO Station Access Charge LTC (FRR) - Birmingham Snow Hill</v>
      </c>
      <c r="E961" s="89"/>
      <c r="F961" s="107" t="str">
        <f t="shared" si="357"/>
        <v>£000</v>
      </c>
      <c r="G961" s="173"/>
      <c r="H961" s="173"/>
      <c r="I961" s="173"/>
      <c r="J961" s="173"/>
      <c r="K961" s="173"/>
      <c r="L961" s="173"/>
      <c r="M961" s="173"/>
      <c r="N961" s="173"/>
      <c r="O961" s="173"/>
      <c r="P961" s="173"/>
      <c r="Q961" s="173"/>
      <c r="R961" s="173"/>
      <c r="S961" s="173"/>
      <c r="T961" s="173"/>
      <c r="U961" s="173"/>
      <c r="V961" s="173"/>
      <c r="W961" s="173"/>
      <c r="X961" s="173"/>
      <c r="Y961" s="173"/>
      <c r="Z961" s="173"/>
      <c r="AA961" s="173"/>
      <c r="AB961" s="173"/>
      <c r="AC961" s="174"/>
      <c r="AE961" s="507"/>
      <c r="AG961" s="507"/>
      <c r="AI961" s="507"/>
      <c r="AK961" s="202"/>
    </row>
    <row r="962" spans="4:37" ht="12.75" customHeight="1" outlineLevel="2">
      <c r="D962" s="106" t="str">
        <f>'Line Items'!D1558</f>
        <v>SFO Station Access Charge LTC (FRR) - Blake Street</v>
      </c>
      <c r="E962" s="89"/>
      <c r="F962" s="107" t="str">
        <f t="shared" si="357"/>
        <v>£000</v>
      </c>
      <c r="G962" s="173"/>
      <c r="H962" s="173"/>
      <c r="I962" s="173"/>
      <c r="J962" s="173"/>
      <c r="K962" s="173"/>
      <c r="L962" s="173"/>
      <c r="M962" s="173"/>
      <c r="N962" s="173"/>
      <c r="O962" s="173"/>
      <c r="P962" s="173"/>
      <c r="Q962" s="173"/>
      <c r="R962" s="173"/>
      <c r="S962" s="173"/>
      <c r="T962" s="173"/>
      <c r="U962" s="173"/>
      <c r="V962" s="173"/>
      <c r="W962" s="173"/>
      <c r="X962" s="173"/>
      <c r="Y962" s="173"/>
      <c r="Z962" s="173"/>
      <c r="AA962" s="173"/>
      <c r="AB962" s="173"/>
      <c r="AC962" s="174"/>
      <c r="AE962" s="507"/>
      <c r="AG962" s="507"/>
      <c r="AI962" s="507"/>
      <c r="AK962" s="202"/>
    </row>
    <row r="963" spans="4:37" ht="12.75" customHeight="1" outlineLevel="2">
      <c r="D963" s="106" t="str">
        <f>'Line Items'!D1559</f>
        <v>SFO Station Access Charge LTC (FRR) - Blakedown</v>
      </c>
      <c r="E963" s="89"/>
      <c r="F963" s="107" t="str">
        <f t="shared" si="357"/>
        <v>£000</v>
      </c>
      <c r="G963" s="173"/>
      <c r="H963" s="173"/>
      <c r="I963" s="173"/>
      <c r="J963" s="173"/>
      <c r="K963" s="173"/>
      <c r="L963" s="173"/>
      <c r="M963" s="173"/>
      <c r="N963" s="173"/>
      <c r="O963" s="173"/>
      <c r="P963" s="173"/>
      <c r="Q963" s="173"/>
      <c r="R963" s="173"/>
      <c r="S963" s="173"/>
      <c r="T963" s="173"/>
      <c r="U963" s="173"/>
      <c r="V963" s="173"/>
      <c r="W963" s="173"/>
      <c r="X963" s="173"/>
      <c r="Y963" s="173"/>
      <c r="Z963" s="173"/>
      <c r="AA963" s="173"/>
      <c r="AB963" s="173"/>
      <c r="AC963" s="174"/>
      <c r="AE963" s="507"/>
      <c r="AG963" s="507"/>
      <c r="AI963" s="507"/>
      <c r="AK963" s="202"/>
    </row>
    <row r="964" spans="4:37" ht="12.75" customHeight="1" outlineLevel="2">
      <c r="D964" s="106" t="str">
        <f>'Line Items'!D1560</f>
        <v>SFO Station Access Charge LTC (FRR) - Bletchley</v>
      </c>
      <c r="E964" s="89"/>
      <c r="F964" s="107" t="str">
        <f t="shared" si="357"/>
        <v>£000</v>
      </c>
      <c r="G964" s="173"/>
      <c r="H964" s="173"/>
      <c r="I964" s="173"/>
      <c r="J964" s="173"/>
      <c r="K964" s="173"/>
      <c r="L964" s="173"/>
      <c r="M964" s="173"/>
      <c r="N964" s="173"/>
      <c r="O964" s="173"/>
      <c r="P964" s="173"/>
      <c r="Q964" s="173"/>
      <c r="R964" s="173"/>
      <c r="S964" s="173"/>
      <c r="T964" s="173"/>
      <c r="U964" s="173"/>
      <c r="V964" s="173"/>
      <c r="W964" s="173"/>
      <c r="X964" s="173"/>
      <c r="Y964" s="173"/>
      <c r="Z964" s="173"/>
      <c r="AA964" s="173"/>
      <c r="AB964" s="173"/>
      <c r="AC964" s="174"/>
      <c r="AE964" s="507"/>
      <c r="AG964" s="507"/>
      <c r="AI964" s="507"/>
      <c r="AK964" s="202"/>
    </row>
    <row r="965" spans="4:37" ht="12.75" customHeight="1" outlineLevel="2">
      <c r="D965" s="106" t="str">
        <f>'Line Items'!D1561</f>
        <v>SFO Station Access Charge LTC (FRR) - Bloxwich</v>
      </c>
      <c r="E965" s="89"/>
      <c r="F965" s="107" t="str">
        <f t="shared" si="357"/>
        <v>£000</v>
      </c>
      <c r="G965" s="173"/>
      <c r="H965" s="173"/>
      <c r="I965" s="173"/>
      <c r="J965" s="173"/>
      <c r="K965" s="173"/>
      <c r="L965" s="173"/>
      <c r="M965" s="173"/>
      <c r="N965" s="173"/>
      <c r="O965" s="173"/>
      <c r="P965" s="173"/>
      <c r="Q965" s="173"/>
      <c r="R965" s="173"/>
      <c r="S965" s="173"/>
      <c r="T965" s="173"/>
      <c r="U965" s="173"/>
      <c r="V965" s="173"/>
      <c r="W965" s="173"/>
      <c r="X965" s="173"/>
      <c r="Y965" s="173"/>
      <c r="Z965" s="173"/>
      <c r="AA965" s="173"/>
      <c r="AB965" s="173"/>
      <c r="AC965" s="174"/>
      <c r="AE965" s="507"/>
      <c r="AG965" s="507"/>
      <c r="AI965" s="507"/>
      <c r="AK965" s="202"/>
    </row>
    <row r="966" spans="4:37" ht="12.75" customHeight="1" outlineLevel="2">
      <c r="D966" s="106" t="str">
        <f>'Line Items'!D1562</f>
        <v>SFO Station Access Charge LTC (FRR) - Bloxwich North</v>
      </c>
      <c r="E966" s="89"/>
      <c r="F966" s="107" t="str">
        <f t="shared" si="357"/>
        <v>£000</v>
      </c>
      <c r="G966" s="173"/>
      <c r="H966" s="173"/>
      <c r="I966" s="173"/>
      <c r="J966" s="173"/>
      <c r="K966" s="173"/>
      <c r="L966" s="173"/>
      <c r="M966" s="173"/>
      <c r="N966" s="173"/>
      <c r="O966" s="173"/>
      <c r="P966" s="173"/>
      <c r="Q966" s="173"/>
      <c r="R966" s="173"/>
      <c r="S966" s="173"/>
      <c r="T966" s="173"/>
      <c r="U966" s="173"/>
      <c r="V966" s="173"/>
      <c r="W966" s="173"/>
      <c r="X966" s="173"/>
      <c r="Y966" s="173"/>
      <c r="Z966" s="173"/>
      <c r="AA966" s="173"/>
      <c r="AB966" s="173"/>
      <c r="AC966" s="174"/>
      <c r="AE966" s="507"/>
      <c r="AG966" s="507"/>
      <c r="AI966" s="507"/>
      <c r="AK966" s="202"/>
    </row>
    <row r="967" spans="4:37" ht="12.75" customHeight="1" outlineLevel="2">
      <c r="D967" s="106" t="str">
        <f>'Line Items'!D1563</f>
        <v>SFO Station Access Charge LTC (FRR) - Bordesley</v>
      </c>
      <c r="E967" s="89"/>
      <c r="F967" s="107" t="str">
        <f t="shared" si="357"/>
        <v>£000</v>
      </c>
      <c r="G967" s="173"/>
      <c r="H967" s="173"/>
      <c r="I967" s="173"/>
      <c r="J967" s="173"/>
      <c r="K967" s="173"/>
      <c r="L967" s="173"/>
      <c r="M967" s="173"/>
      <c r="N967" s="173"/>
      <c r="O967" s="173"/>
      <c r="P967" s="173"/>
      <c r="Q967" s="173"/>
      <c r="R967" s="173"/>
      <c r="S967" s="173"/>
      <c r="T967" s="173"/>
      <c r="U967" s="173"/>
      <c r="V967" s="173"/>
      <c r="W967" s="173"/>
      <c r="X967" s="173"/>
      <c r="Y967" s="173"/>
      <c r="Z967" s="173"/>
      <c r="AA967" s="173"/>
      <c r="AB967" s="173"/>
      <c r="AC967" s="174"/>
      <c r="AE967" s="507"/>
      <c r="AG967" s="507"/>
      <c r="AI967" s="507"/>
      <c r="AK967" s="202"/>
    </row>
    <row r="968" spans="4:37" ht="12.75" customHeight="1" outlineLevel="2">
      <c r="D968" s="106" t="str">
        <f>'Line Items'!D1564</f>
        <v>SFO Station Access Charge LTC (FRR) - Bournville</v>
      </c>
      <c r="E968" s="89"/>
      <c r="F968" s="107" t="str">
        <f t="shared" si="357"/>
        <v>£000</v>
      </c>
      <c r="G968" s="173"/>
      <c r="H968" s="173"/>
      <c r="I968" s="173"/>
      <c r="J968" s="173"/>
      <c r="K968" s="173"/>
      <c r="L968" s="173"/>
      <c r="M968" s="173"/>
      <c r="N968" s="173"/>
      <c r="O968" s="173"/>
      <c r="P968" s="173"/>
      <c r="Q968" s="173"/>
      <c r="R968" s="173"/>
      <c r="S968" s="173"/>
      <c r="T968" s="173"/>
      <c r="U968" s="173"/>
      <c r="V968" s="173"/>
      <c r="W968" s="173"/>
      <c r="X968" s="173"/>
      <c r="Y968" s="173"/>
      <c r="Z968" s="173"/>
      <c r="AA968" s="173"/>
      <c r="AB968" s="173"/>
      <c r="AC968" s="174"/>
      <c r="AE968" s="507"/>
      <c r="AG968" s="507"/>
      <c r="AI968" s="507"/>
      <c r="AK968" s="202"/>
    </row>
    <row r="969" spans="4:37" ht="12.75" customHeight="1" outlineLevel="2">
      <c r="D969" s="106" t="str">
        <f>'Line Items'!D1565</f>
        <v>SFO Station Access Charge LTC (FRR) - Bow Brickhill</v>
      </c>
      <c r="E969" s="89"/>
      <c r="F969" s="107" t="str">
        <f t="shared" si="357"/>
        <v>£000</v>
      </c>
      <c r="G969" s="173"/>
      <c r="H969" s="173"/>
      <c r="I969" s="173"/>
      <c r="J969" s="173"/>
      <c r="K969" s="173"/>
      <c r="L969" s="173"/>
      <c r="M969" s="173"/>
      <c r="N969" s="173"/>
      <c r="O969" s="173"/>
      <c r="P969" s="173"/>
      <c r="Q969" s="173"/>
      <c r="R969" s="173"/>
      <c r="S969" s="173"/>
      <c r="T969" s="173"/>
      <c r="U969" s="173"/>
      <c r="V969" s="173"/>
      <c r="W969" s="173"/>
      <c r="X969" s="173"/>
      <c r="Y969" s="173"/>
      <c r="Z969" s="173"/>
      <c r="AA969" s="173"/>
      <c r="AB969" s="173"/>
      <c r="AC969" s="174"/>
      <c r="AE969" s="507"/>
      <c r="AG969" s="507"/>
      <c r="AI969" s="507"/>
      <c r="AK969" s="202"/>
    </row>
    <row r="970" spans="4:37" ht="12.75" customHeight="1" outlineLevel="2">
      <c r="D970" s="106" t="str">
        <f>'Line Items'!D1566</f>
        <v>SFO Station Access Charge LTC (FRR) - Bricket Wood</v>
      </c>
      <c r="E970" s="89"/>
      <c r="F970" s="107" t="str">
        <f t="shared" si="357"/>
        <v>£000</v>
      </c>
      <c r="G970" s="173"/>
      <c r="H970" s="173"/>
      <c r="I970" s="173"/>
      <c r="J970" s="173"/>
      <c r="K970" s="173"/>
      <c r="L970" s="173"/>
      <c r="M970" s="173"/>
      <c r="N970" s="173"/>
      <c r="O970" s="173"/>
      <c r="P970" s="173"/>
      <c r="Q970" s="173"/>
      <c r="R970" s="173"/>
      <c r="S970" s="173"/>
      <c r="T970" s="173"/>
      <c r="U970" s="173"/>
      <c r="V970" s="173"/>
      <c r="W970" s="173"/>
      <c r="X970" s="173"/>
      <c r="Y970" s="173"/>
      <c r="Z970" s="173"/>
      <c r="AA970" s="173"/>
      <c r="AB970" s="173"/>
      <c r="AC970" s="174"/>
      <c r="AE970" s="507"/>
      <c r="AG970" s="507"/>
      <c r="AI970" s="507"/>
      <c r="AK970" s="202"/>
    </row>
    <row r="971" spans="4:37" ht="12.75" customHeight="1" outlineLevel="2">
      <c r="D971" s="106" t="str">
        <f>'Line Items'!D1567</f>
        <v>SFO Station Access Charge LTC (FRR) - Bromsgrove</v>
      </c>
      <c r="E971" s="89"/>
      <c r="F971" s="107" t="str">
        <f t="shared" si="357"/>
        <v>£000</v>
      </c>
      <c r="G971" s="173"/>
      <c r="H971" s="173"/>
      <c r="I971" s="173"/>
      <c r="J971" s="173"/>
      <c r="K971" s="173"/>
      <c r="L971" s="173"/>
      <c r="M971" s="173"/>
      <c r="N971" s="173"/>
      <c r="O971" s="173"/>
      <c r="P971" s="173"/>
      <c r="Q971" s="173"/>
      <c r="R971" s="173"/>
      <c r="S971" s="173"/>
      <c r="T971" s="173"/>
      <c r="U971" s="173"/>
      <c r="V971" s="173"/>
      <c r="W971" s="173"/>
      <c r="X971" s="173"/>
      <c r="Y971" s="173"/>
      <c r="Z971" s="173"/>
      <c r="AA971" s="173"/>
      <c r="AB971" s="173"/>
      <c r="AC971" s="174"/>
      <c r="AE971" s="507"/>
      <c r="AG971" s="507"/>
      <c r="AI971" s="507"/>
      <c r="AK971" s="202"/>
    </row>
    <row r="972" spans="4:37" ht="12.75" customHeight="1" outlineLevel="2">
      <c r="D972" s="106" t="str">
        <f>'Line Items'!D1568</f>
        <v>SFO Station Access Charge LTC (FRR) - Butlers lane</v>
      </c>
      <c r="E972" s="89"/>
      <c r="F972" s="107" t="str">
        <f t="shared" si="357"/>
        <v>£000</v>
      </c>
      <c r="G972" s="173"/>
      <c r="H972" s="173"/>
      <c r="I972" s="173"/>
      <c r="J972" s="173"/>
      <c r="K972" s="173"/>
      <c r="L972" s="173"/>
      <c r="M972" s="173"/>
      <c r="N972" s="173"/>
      <c r="O972" s="173"/>
      <c r="P972" s="173"/>
      <c r="Q972" s="173"/>
      <c r="R972" s="173"/>
      <c r="S972" s="173"/>
      <c r="T972" s="173"/>
      <c r="U972" s="173"/>
      <c r="V972" s="173"/>
      <c r="W972" s="173"/>
      <c r="X972" s="173"/>
      <c r="Y972" s="173"/>
      <c r="Z972" s="173"/>
      <c r="AA972" s="173"/>
      <c r="AB972" s="173"/>
      <c r="AC972" s="174"/>
      <c r="AE972" s="507"/>
      <c r="AG972" s="507"/>
      <c r="AI972" s="507"/>
      <c r="AK972" s="202"/>
    </row>
    <row r="973" spans="4:37" ht="12.75" customHeight="1" outlineLevel="2">
      <c r="D973" s="106" t="str">
        <f>'Line Items'!D1569</f>
        <v>SFO Station Access Charge LTC (FRR) - Canley</v>
      </c>
      <c r="E973" s="89"/>
      <c r="F973" s="107" t="str">
        <f t="shared" si="357"/>
        <v>£000</v>
      </c>
      <c r="G973" s="173"/>
      <c r="H973" s="173"/>
      <c r="I973" s="173"/>
      <c r="J973" s="173"/>
      <c r="K973" s="173"/>
      <c r="L973" s="173"/>
      <c r="M973" s="173"/>
      <c r="N973" s="173"/>
      <c r="O973" s="173"/>
      <c r="P973" s="173"/>
      <c r="Q973" s="173"/>
      <c r="R973" s="173"/>
      <c r="S973" s="173"/>
      <c r="T973" s="173"/>
      <c r="U973" s="173"/>
      <c r="V973" s="173"/>
      <c r="W973" s="173"/>
      <c r="X973" s="173"/>
      <c r="Y973" s="173"/>
      <c r="Z973" s="173"/>
      <c r="AA973" s="173"/>
      <c r="AB973" s="173"/>
      <c r="AC973" s="174"/>
      <c r="AE973" s="507"/>
      <c r="AG973" s="507"/>
      <c r="AI973" s="507"/>
      <c r="AK973" s="202"/>
    </row>
    <row r="974" spans="4:37" ht="12.75" customHeight="1" outlineLevel="2">
      <c r="D974" s="106" t="str">
        <f>'Line Items'!D1570</f>
        <v>SFO Station Access Charge LTC (FRR) - Cannock</v>
      </c>
      <c r="E974" s="89"/>
      <c r="F974" s="107" t="str">
        <f t="shared" si="357"/>
        <v>£000</v>
      </c>
      <c r="G974" s="173"/>
      <c r="H974" s="173"/>
      <c r="I974" s="173"/>
      <c r="J974" s="173"/>
      <c r="K974" s="173"/>
      <c r="L974" s="173"/>
      <c r="M974" s="173"/>
      <c r="N974" s="173"/>
      <c r="O974" s="173"/>
      <c r="P974" s="173"/>
      <c r="Q974" s="173"/>
      <c r="R974" s="173"/>
      <c r="S974" s="173"/>
      <c r="T974" s="173"/>
      <c r="U974" s="173"/>
      <c r="V974" s="173"/>
      <c r="W974" s="173"/>
      <c r="X974" s="173"/>
      <c r="Y974" s="173"/>
      <c r="Z974" s="173"/>
      <c r="AA974" s="173"/>
      <c r="AB974" s="173"/>
      <c r="AC974" s="174"/>
      <c r="AE974" s="507"/>
      <c r="AG974" s="507"/>
      <c r="AI974" s="507"/>
      <c r="AK974" s="202"/>
    </row>
    <row r="975" spans="4:37" ht="12.75" customHeight="1" outlineLevel="2">
      <c r="D975" s="106" t="str">
        <f>'Line Items'!D1571</f>
        <v>SFO Station Access Charge LTC (FRR) - Cheddington</v>
      </c>
      <c r="E975" s="89"/>
      <c r="F975" s="107" t="str">
        <f t="shared" si="357"/>
        <v>£000</v>
      </c>
      <c r="G975" s="173"/>
      <c r="H975" s="173"/>
      <c r="I975" s="173"/>
      <c r="J975" s="173"/>
      <c r="K975" s="173"/>
      <c r="L975" s="173"/>
      <c r="M975" s="173"/>
      <c r="N975" s="173"/>
      <c r="O975" s="173"/>
      <c r="P975" s="173"/>
      <c r="Q975" s="173"/>
      <c r="R975" s="173"/>
      <c r="S975" s="173"/>
      <c r="T975" s="173"/>
      <c r="U975" s="173"/>
      <c r="V975" s="173"/>
      <c r="W975" s="173"/>
      <c r="X975" s="173"/>
      <c r="Y975" s="173"/>
      <c r="Z975" s="173"/>
      <c r="AA975" s="173"/>
      <c r="AB975" s="173"/>
      <c r="AC975" s="174"/>
      <c r="AE975" s="507"/>
      <c r="AG975" s="507"/>
      <c r="AI975" s="507"/>
      <c r="AK975" s="202"/>
    </row>
    <row r="976" spans="4:37" ht="12.75" customHeight="1" outlineLevel="2">
      <c r="D976" s="106" t="str">
        <f>'Line Items'!D1572</f>
        <v>SFO Station Access Charge LTC (FRR) - Chester Road</v>
      </c>
      <c r="E976" s="89"/>
      <c r="F976" s="107" t="str">
        <f t="shared" si="357"/>
        <v>£000</v>
      </c>
      <c r="G976" s="173"/>
      <c r="H976" s="173"/>
      <c r="I976" s="173"/>
      <c r="J976" s="173"/>
      <c r="K976" s="173"/>
      <c r="L976" s="173"/>
      <c r="M976" s="173"/>
      <c r="N976" s="173"/>
      <c r="O976" s="173"/>
      <c r="P976" s="173"/>
      <c r="Q976" s="173"/>
      <c r="R976" s="173"/>
      <c r="S976" s="173"/>
      <c r="T976" s="173"/>
      <c r="U976" s="173"/>
      <c r="V976" s="173"/>
      <c r="W976" s="173"/>
      <c r="X976" s="173"/>
      <c r="Y976" s="173"/>
      <c r="Z976" s="173"/>
      <c r="AA976" s="173"/>
      <c r="AB976" s="173"/>
      <c r="AC976" s="174"/>
      <c r="AE976" s="507"/>
      <c r="AG976" s="507"/>
      <c r="AI976" s="507"/>
      <c r="AK976" s="202"/>
    </row>
    <row r="977" spans="4:37" ht="12.75" customHeight="1" outlineLevel="2">
      <c r="D977" s="106" t="str">
        <f>'Line Items'!D1573</f>
        <v>SFO Station Access Charge LTC (FRR) - Claverdon</v>
      </c>
      <c r="E977" s="89"/>
      <c r="F977" s="107" t="str">
        <f t="shared" si="357"/>
        <v>£000</v>
      </c>
      <c r="G977" s="173"/>
      <c r="H977" s="173"/>
      <c r="I977" s="173"/>
      <c r="J977" s="173"/>
      <c r="K977" s="173"/>
      <c r="L977" s="173"/>
      <c r="M977" s="173"/>
      <c r="N977" s="173"/>
      <c r="O977" s="173"/>
      <c r="P977" s="173"/>
      <c r="Q977" s="173"/>
      <c r="R977" s="173"/>
      <c r="S977" s="173"/>
      <c r="T977" s="173"/>
      <c r="U977" s="173"/>
      <c r="V977" s="173"/>
      <c r="W977" s="173"/>
      <c r="X977" s="173"/>
      <c r="Y977" s="173"/>
      <c r="Z977" s="173"/>
      <c r="AA977" s="173"/>
      <c r="AB977" s="173"/>
      <c r="AC977" s="174"/>
      <c r="AE977" s="507"/>
      <c r="AG977" s="507"/>
      <c r="AI977" s="507"/>
      <c r="AK977" s="202"/>
    </row>
    <row r="978" spans="4:37" ht="12.75" customHeight="1" outlineLevel="2">
      <c r="D978" s="106" t="str">
        <f>'Line Items'!D1574</f>
        <v>SFO Station Access Charge LTC (FRR) - Codsall</v>
      </c>
      <c r="E978" s="89"/>
      <c r="F978" s="107" t="str">
        <f t="shared" si="357"/>
        <v>£000</v>
      </c>
      <c r="G978" s="173"/>
      <c r="H978" s="173"/>
      <c r="I978" s="173"/>
      <c r="J978" s="173"/>
      <c r="K978" s="173"/>
      <c r="L978" s="173"/>
      <c r="M978" s="173"/>
      <c r="N978" s="173"/>
      <c r="O978" s="173"/>
      <c r="P978" s="173"/>
      <c r="Q978" s="173"/>
      <c r="R978" s="173"/>
      <c r="S978" s="173"/>
      <c r="T978" s="173"/>
      <c r="U978" s="173"/>
      <c r="V978" s="173"/>
      <c r="W978" s="173"/>
      <c r="X978" s="173"/>
      <c r="Y978" s="173"/>
      <c r="Z978" s="173"/>
      <c r="AA978" s="173"/>
      <c r="AB978" s="173"/>
      <c r="AC978" s="174"/>
      <c r="AE978" s="507"/>
      <c r="AG978" s="507"/>
      <c r="AI978" s="507"/>
      <c r="AK978" s="202"/>
    </row>
    <row r="979" spans="4:37" ht="12.75" customHeight="1" outlineLevel="2">
      <c r="D979" s="106" t="str">
        <f>'Line Items'!D1575</f>
        <v>SFO Station Access Charge LTC (FRR) - Colwall</v>
      </c>
      <c r="E979" s="89"/>
      <c r="F979" s="107" t="str">
        <f t="shared" si="357"/>
        <v>£000</v>
      </c>
      <c r="G979" s="173"/>
      <c r="H979" s="173"/>
      <c r="I979" s="173"/>
      <c r="J979" s="173"/>
      <c r="K979" s="173"/>
      <c r="L979" s="173"/>
      <c r="M979" s="173"/>
      <c r="N979" s="173"/>
      <c r="O979" s="173"/>
      <c r="P979" s="173"/>
      <c r="Q979" s="173"/>
      <c r="R979" s="173"/>
      <c r="S979" s="173"/>
      <c r="T979" s="173"/>
      <c r="U979" s="173"/>
      <c r="V979" s="173"/>
      <c r="W979" s="173"/>
      <c r="X979" s="173"/>
      <c r="Y979" s="173"/>
      <c r="Z979" s="173"/>
      <c r="AA979" s="173"/>
      <c r="AB979" s="173"/>
      <c r="AC979" s="174"/>
      <c r="AE979" s="507"/>
      <c r="AG979" s="507"/>
      <c r="AI979" s="507"/>
      <c r="AK979" s="202"/>
    </row>
    <row r="980" spans="4:37" ht="12.75" customHeight="1" outlineLevel="2">
      <c r="D980" s="106" t="str">
        <f>'Line Items'!D1576</f>
        <v>SFO Station Access Charge LTC (FRR) - Coleshill Parkway</v>
      </c>
      <c r="E980" s="89"/>
      <c r="F980" s="107" t="str">
        <f t="shared" si="357"/>
        <v>£000</v>
      </c>
      <c r="G980" s="173"/>
      <c r="H980" s="173"/>
      <c r="I980" s="173"/>
      <c r="J980" s="173"/>
      <c r="K980" s="173"/>
      <c r="L980" s="173"/>
      <c r="M980" s="173"/>
      <c r="N980" s="173"/>
      <c r="O980" s="173"/>
      <c r="P980" s="173"/>
      <c r="Q980" s="173"/>
      <c r="R980" s="173"/>
      <c r="S980" s="173"/>
      <c r="T980" s="173"/>
      <c r="U980" s="173"/>
      <c r="V980" s="173"/>
      <c r="W980" s="173"/>
      <c r="X980" s="173"/>
      <c r="Y980" s="173"/>
      <c r="Z980" s="173"/>
      <c r="AA980" s="173"/>
      <c r="AB980" s="173"/>
      <c r="AC980" s="174"/>
      <c r="AE980" s="507"/>
      <c r="AG980" s="507"/>
      <c r="AI980" s="507"/>
      <c r="AK980" s="202"/>
    </row>
    <row r="981" spans="4:37" ht="12.75" customHeight="1" outlineLevel="2">
      <c r="D981" s="106" t="str">
        <f>'Line Items'!D1577</f>
        <v>SFO Station Access Charge LTC (FRR) - Coseley</v>
      </c>
      <c r="E981" s="89"/>
      <c r="F981" s="107" t="str">
        <f t="shared" si="357"/>
        <v>£000</v>
      </c>
      <c r="G981" s="173"/>
      <c r="H981" s="173"/>
      <c r="I981" s="173"/>
      <c r="J981" s="173"/>
      <c r="K981" s="173"/>
      <c r="L981" s="173"/>
      <c r="M981" s="173"/>
      <c r="N981" s="173"/>
      <c r="O981" s="173"/>
      <c r="P981" s="173"/>
      <c r="Q981" s="173"/>
      <c r="R981" s="173"/>
      <c r="S981" s="173"/>
      <c r="T981" s="173"/>
      <c r="U981" s="173"/>
      <c r="V981" s="173"/>
      <c r="W981" s="173"/>
      <c r="X981" s="173"/>
      <c r="Y981" s="173"/>
      <c r="Z981" s="173"/>
      <c r="AA981" s="173"/>
      <c r="AB981" s="173"/>
      <c r="AC981" s="174"/>
      <c r="AE981" s="507"/>
      <c r="AG981" s="507"/>
      <c r="AI981" s="507"/>
      <c r="AK981" s="202"/>
    </row>
    <row r="982" spans="4:37" ht="12.75" customHeight="1" outlineLevel="2">
      <c r="D982" s="106" t="str">
        <f>'Line Items'!D1578</f>
        <v>SFO Station Access Charge LTC (FRR) - Cosford</v>
      </c>
      <c r="E982" s="89"/>
      <c r="F982" s="107" t="str">
        <f t="shared" si="357"/>
        <v>£000</v>
      </c>
      <c r="G982" s="173"/>
      <c r="H982" s="173"/>
      <c r="I982" s="173"/>
      <c r="J982" s="173"/>
      <c r="K982" s="173"/>
      <c r="L982" s="173"/>
      <c r="M982" s="173"/>
      <c r="N982" s="173"/>
      <c r="O982" s="173"/>
      <c r="P982" s="173"/>
      <c r="Q982" s="173"/>
      <c r="R982" s="173"/>
      <c r="S982" s="173"/>
      <c r="T982" s="173"/>
      <c r="U982" s="173"/>
      <c r="V982" s="173"/>
      <c r="W982" s="173"/>
      <c r="X982" s="173"/>
      <c r="Y982" s="173"/>
      <c r="Z982" s="173"/>
      <c r="AA982" s="173"/>
      <c r="AB982" s="173"/>
      <c r="AC982" s="174"/>
      <c r="AE982" s="507"/>
      <c r="AG982" s="507"/>
      <c r="AI982" s="507"/>
      <c r="AK982" s="202"/>
    </row>
    <row r="983" spans="4:37" ht="12.75" customHeight="1" outlineLevel="2">
      <c r="D983" s="106" t="str">
        <f>'Line Items'!D1579</f>
        <v>SFO Station Access Charge LTC (FRR) - Coventry Arena</v>
      </c>
      <c r="E983" s="89"/>
      <c r="F983" s="107" t="str">
        <f t="shared" si="357"/>
        <v>£000</v>
      </c>
      <c r="G983" s="173"/>
      <c r="H983" s="173"/>
      <c r="I983" s="173"/>
      <c r="J983" s="173"/>
      <c r="K983" s="173"/>
      <c r="L983" s="173"/>
      <c r="M983" s="173"/>
      <c r="N983" s="173"/>
      <c r="O983" s="173"/>
      <c r="P983" s="173"/>
      <c r="Q983" s="173"/>
      <c r="R983" s="173"/>
      <c r="S983" s="173"/>
      <c r="T983" s="173"/>
      <c r="U983" s="173"/>
      <c r="V983" s="173"/>
      <c r="W983" s="173"/>
      <c r="X983" s="173"/>
      <c r="Y983" s="173"/>
      <c r="Z983" s="173"/>
      <c r="AA983" s="173"/>
      <c r="AB983" s="173"/>
      <c r="AC983" s="174"/>
      <c r="AE983" s="507"/>
      <c r="AG983" s="507"/>
      <c r="AI983" s="507"/>
      <c r="AK983" s="202"/>
    </row>
    <row r="984" spans="4:37" ht="12.75" customHeight="1" outlineLevel="2">
      <c r="D984" s="106" t="str">
        <f>'Line Items'!D1580</f>
        <v>SFO Station Access Charge LTC (FRR) - Cradley Heath</v>
      </c>
      <c r="E984" s="89"/>
      <c r="F984" s="107" t="str">
        <f t="shared" si="357"/>
        <v>£000</v>
      </c>
      <c r="G984" s="173"/>
      <c r="H984" s="173"/>
      <c r="I984" s="173"/>
      <c r="J984" s="173"/>
      <c r="K984" s="173"/>
      <c r="L984" s="173"/>
      <c r="M984" s="173"/>
      <c r="N984" s="173"/>
      <c r="O984" s="173"/>
      <c r="P984" s="173"/>
      <c r="Q984" s="173"/>
      <c r="R984" s="173"/>
      <c r="S984" s="173"/>
      <c r="T984" s="173"/>
      <c r="U984" s="173"/>
      <c r="V984" s="173"/>
      <c r="W984" s="173"/>
      <c r="X984" s="173"/>
      <c r="Y984" s="173"/>
      <c r="Z984" s="173"/>
      <c r="AA984" s="173"/>
      <c r="AB984" s="173"/>
      <c r="AC984" s="174"/>
      <c r="AE984" s="507"/>
      <c r="AG984" s="507"/>
      <c r="AI984" s="507"/>
      <c r="AK984" s="202"/>
    </row>
    <row r="985" spans="4:37" ht="12.75" customHeight="1" outlineLevel="2">
      <c r="D985" s="106" t="str">
        <f>'Line Items'!D1581</f>
        <v>SFO Station Access Charge LTC (FRR) - Danzey</v>
      </c>
      <c r="E985" s="89"/>
      <c r="F985" s="107" t="str">
        <f t="shared" si="357"/>
        <v>£000</v>
      </c>
      <c r="G985" s="173"/>
      <c r="H985" s="173"/>
      <c r="I985" s="173"/>
      <c r="J985" s="173"/>
      <c r="K985" s="173"/>
      <c r="L985" s="173"/>
      <c r="M985" s="173"/>
      <c r="N985" s="173"/>
      <c r="O985" s="173"/>
      <c r="P985" s="173"/>
      <c r="Q985" s="173"/>
      <c r="R985" s="173"/>
      <c r="S985" s="173"/>
      <c r="T985" s="173"/>
      <c r="U985" s="173"/>
      <c r="V985" s="173"/>
      <c r="W985" s="173"/>
      <c r="X985" s="173"/>
      <c r="Y985" s="173"/>
      <c r="Z985" s="173"/>
      <c r="AA985" s="173"/>
      <c r="AB985" s="173"/>
      <c r="AC985" s="174"/>
      <c r="AE985" s="507"/>
      <c r="AG985" s="507"/>
      <c r="AI985" s="507"/>
      <c r="AK985" s="202"/>
    </row>
    <row r="986" spans="4:37" ht="12.75" customHeight="1" outlineLevel="2">
      <c r="D986" s="106" t="str">
        <f>'Line Items'!D1582</f>
        <v>SFO Station Access Charge LTC (FRR) - Droitwich Spa</v>
      </c>
      <c r="E986" s="89"/>
      <c r="F986" s="107" t="str">
        <f t="shared" si="357"/>
        <v>£000</v>
      </c>
      <c r="G986" s="173"/>
      <c r="H986" s="173"/>
      <c r="I986" s="173"/>
      <c r="J986" s="173"/>
      <c r="K986" s="173"/>
      <c r="L986" s="173"/>
      <c r="M986" s="173"/>
      <c r="N986" s="173"/>
      <c r="O986" s="173"/>
      <c r="P986" s="173"/>
      <c r="Q986" s="173"/>
      <c r="R986" s="173"/>
      <c r="S986" s="173"/>
      <c r="T986" s="173"/>
      <c r="U986" s="173"/>
      <c r="V986" s="173"/>
      <c r="W986" s="173"/>
      <c r="X986" s="173"/>
      <c r="Y986" s="173"/>
      <c r="Z986" s="173"/>
      <c r="AA986" s="173"/>
      <c r="AB986" s="173"/>
      <c r="AC986" s="174"/>
      <c r="AE986" s="507"/>
      <c r="AG986" s="507"/>
      <c r="AI986" s="507"/>
      <c r="AK986" s="202"/>
    </row>
    <row r="987" spans="4:37" ht="12.75" customHeight="1" outlineLevel="2">
      <c r="D987" s="106" t="str">
        <f>'Line Items'!D1583</f>
        <v>SFO Station Access Charge LTC (FRR) - Duddeston</v>
      </c>
      <c r="E987" s="89"/>
      <c r="F987" s="107" t="str">
        <f t="shared" si="357"/>
        <v>£000</v>
      </c>
      <c r="G987" s="173"/>
      <c r="H987" s="173"/>
      <c r="I987" s="173"/>
      <c r="J987" s="173"/>
      <c r="K987" s="173"/>
      <c r="L987" s="173"/>
      <c r="M987" s="173"/>
      <c r="N987" s="173"/>
      <c r="O987" s="173"/>
      <c r="P987" s="173"/>
      <c r="Q987" s="173"/>
      <c r="R987" s="173"/>
      <c r="S987" s="173"/>
      <c r="T987" s="173"/>
      <c r="U987" s="173"/>
      <c r="V987" s="173"/>
      <c r="W987" s="173"/>
      <c r="X987" s="173"/>
      <c r="Y987" s="173"/>
      <c r="Z987" s="173"/>
      <c r="AA987" s="173"/>
      <c r="AB987" s="173"/>
      <c r="AC987" s="174"/>
      <c r="AE987" s="507"/>
      <c r="AG987" s="507"/>
      <c r="AI987" s="507"/>
      <c r="AK987" s="202"/>
    </row>
    <row r="988" spans="4:37" ht="12.75" customHeight="1" outlineLevel="2">
      <c r="D988" s="106" t="str">
        <f>'Line Items'!D1584</f>
        <v>SFO Station Access Charge LTC (FRR) - Dudley Port</v>
      </c>
      <c r="E988" s="89"/>
      <c r="F988" s="107" t="str">
        <f t="shared" si="357"/>
        <v>£000</v>
      </c>
      <c r="G988" s="173"/>
      <c r="H988" s="173"/>
      <c r="I988" s="173"/>
      <c r="J988" s="173"/>
      <c r="K988" s="173"/>
      <c r="L988" s="173"/>
      <c r="M988" s="173"/>
      <c r="N988" s="173"/>
      <c r="O988" s="173"/>
      <c r="P988" s="173"/>
      <c r="Q988" s="173"/>
      <c r="R988" s="173"/>
      <c r="S988" s="173"/>
      <c r="T988" s="173"/>
      <c r="U988" s="173"/>
      <c r="V988" s="173"/>
      <c r="W988" s="173"/>
      <c r="X988" s="173"/>
      <c r="Y988" s="173"/>
      <c r="Z988" s="173"/>
      <c r="AA988" s="173"/>
      <c r="AB988" s="173"/>
      <c r="AC988" s="174"/>
      <c r="AE988" s="507"/>
      <c r="AG988" s="507"/>
      <c r="AI988" s="507"/>
      <c r="AK988" s="202"/>
    </row>
    <row r="989" spans="4:37" ht="12.75" customHeight="1" outlineLevel="2">
      <c r="D989" s="106" t="str">
        <f>'Line Items'!D1585</f>
        <v>SFO Station Access Charge LTC (FRR) - Earlswood (West Midlands)</v>
      </c>
      <c r="E989" s="89"/>
      <c r="F989" s="107" t="str">
        <f t="shared" si="357"/>
        <v>£000</v>
      </c>
      <c r="G989" s="173"/>
      <c r="H989" s="173"/>
      <c r="I989" s="173"/>
      <c r="J989" s="173"/>
      <c r="K989" s="173"/>
      <c r="L989" s="173"/>
      <c r="M989" s="173"/>
      <c r="N989" s="173"/>
      <c r="O989" s="173"/>
      <c r="P989" s="173"/>
      <c r="Q989" s="173"/>
      <c r="R989" s="173"/>
      <c r="S989" s="173"/>
      <c r="T989" s="173"/>
      <c r="U989" s="173"/>
      <c r="V989" s="173"/>
      <c r="W989" s="173"/>
      <c r="X989" s="173"/>
      <c r="Y989" s="173"/>
      <c r="Z989" s="173"/>
      <c r="AA989" s="173"/>
      <c r="AB989" s="173"/>
      <c r="AC989" s="174"/>
      <c r="AE989" s="507"/>
      <c r="AG989" s="507"/>
      <c r="AI989" s="507"/>
      <c r="AK989" s="202"/>
    </row>
    <row r="990" spans="4:37" ht="12.75" customHeight="1" outlineLevel="2">
      <c r="D990" s="106" t="str">
        <f>'Line Items'!D1586</f>
        <v>SFO Station Access Charge LTC (FRR) - Erdington</v>
      </c>
      <c r="E990" s="89"/>
      <c r="F990" s="107" t="str">
        <f t="shared" si="357"/>
        <v>£000</v>
      </c>
      <c r="G990" s="173"/>
      <c r="H990" s="173"/>
      <c r="I990" s="173"/>
      <c r="J990" s="173"/>
      <c r="K990" s="173"/>
      <c r="L990" s="173"/>
      <c r="M990" s="173"/>
      <c r="N990" s="173"/>
      <c r="O990" s="173"/>
      <c r="P990" s="173"/>
      <c r="Q990" s="173"/>
      <c r="R990" s="173"/>
      <c r="S990" s="173"/>
      <c r="T990" s="173"/>
      <c r="U990" s="173"/>
      <c r="V990" s="173"/>
      <c r="W990" s="173"/>
      <c r="X990" s="173"/>
      <c r="Y990" s="173"/>
      <c r="Z990" s="173"/>
      <c r="AA990" s="173"/>
      <c r="AB990" s="173"/>
      <c r="AC990" s="174"/>
      <c r="AE990" s="507"/>
      <c r="AG990" s="507"/>
      <c r="AI990" s="507"/>
      <c r="AK990" s="202"/>
    </row>
    <row r="991" spans="4:37" ht="12.75" customHeight="1" outlineLevel="2">
      <c r="D991" s="106" t="str">
        <f>'Line Items'!D1587</f>
        <v>SFO Station Access Charge LTC (FRR) - Fenny Stratford</v>
      </c>
      <c r="E991" s="89"/>
      <c r="F991" s="107" t="str">
        <f t="shared" si="357"/>
        <v>£000</v>
      </c>
      <c r="G991" s="173"/>
      <c r="H991" s="173"/>
      <c r="I991" s="173"/>
      <c r="J991" s="173"/>
      <c r="K991" s="173"/>
      <c r="L991" s="173"/>
      <c r="M991" s="173"/>
      <c r="N991" s="173"/>
      <c r="O991" s="173"/>
      <c r="P991" s="173"/>
      <c r="Q991" s="173"/>
      <c r="R991" s="173"/>
      <c r="S991" s="173"/>
      <c r="T991" s="173"/>
      <c r="U991" s="173"/>
      <c r="V991" s="173"/>
      <c r="W991" s="173"/>
      <c r="X991" s="173"/>
      <c r="Y991" s="173"/>
      <c r="Z991" s="173"/>
      <c r="AA991" s="173"/>
      <c r="AB991" s="173"/>
      <c r="AC991" s="174"/>
      <c r="AE991" s="507"/>
      <c r="AG991" s="507"/>
      <c r="AI991" s="507"/>
      <c r="AK991" s="202"/>
    </row>
    <row r="992" spans="4:37" ht="12.75" customHeight="1" outlineLevel="2">
      <c r="D992" s="106" t="str">
        <f>'Line Items'!D1588</f>
        <v>SFO Station Access Charge LTC (FRR) - Five Ways</v>
      </c>
      <c r="E992" s="89"/>
      <c r="F992" s="107" t="str">
        <f t="shared" si="357"/>
        <v>£000</v>
      </c>
      <c r="G992" s="173"/>
      <c r="H992" s="173"/>
      <c r="I992" s="173"/>
      <c r="J992" s="173"/>
      <c r="K992" s="173"/>
      <c r="L992" s="173"/>
      <c r="M992" s="173"/>
      <c r="N992" s="173"/>
      <c r="O992" s="173"/>
      <c r="P992" s="173"/>
      <c r="Q992" s="173"/>
      <c r="R992" s="173"/>
      <c r="S992" s="173"/>
      <c r="T992" s="173"/>
      <c r="U992" s="173"/>
      <c r="V992" s="173"/>
      <c r="W992" s="173"/>
      <c r="X992" s="173"/>
      <c r="Y992" s="173"/>
      <c r="Z992" s="173"/>
      <c r="AA992" s="173"/>
      <c r="AB992" s="173"/>
      <c r="AC992" s="174"/>
      <c r="AE992" s="507"/>
      <c r="AG992" s="507"/>
      <c r="AI992" s="507"/>
      <c r="AK992" s="202"/>
    </row>
    <row r="993" spans="4:37" ht="12.75" customHeight="1" outlineLevel="2">
      <c r="D993" s="106" t="str">
        <f>'Line Items'!D1589</f>
        <v>SFO Station Access Charge LTC (FRR) - Four Oaks</v>
      </c>
      <c r="E993" s="89"/>
      <c r="F993" s="107" t="str">
        <f t="shared" si="357"/>
        <v>£000</v>
      </c>
      <c r="G993" s="173"/>
      <c r="H993" s="173"/>
      <c r="I993" s="173"/>
      <c r="J993" s="173"/>
      <c r="K993" s="173"/>
      <c r="L993" s="173"/>
      <c r="M993" s="173"/>
      <c r="N993" s="173"/>
      <c r="O993" s="173"/>
      <c r="P993" s="173"/>
      <c r="Q993" s="173"/>
      <c r="R993" s="173"/>
      <c r="S993" s="173"/>
      <c r="T993" s="173"/>
      <c r="U993" s="173"/>
      <c r="V993" s="173"/>
      <c r="W993" s="173"/>
      <c r="X993" s="173"/>
      <c r="Y993" s="173"/>
      <c r="Z993" s="173"/>
      <c r="AA993" s="173"/>
      <c r="AB993" s="173"/>
      <c r="AC993" s="174"/>
      <c r="AE993" s="507"/>
      <c r="AG993" s="507"/>
      <c r="AI993" s="507"/>
      <c r="AK993" s="202"/>
    </row>
    <row r="994" spans="4:37" ht="12.75" customHeight="1" outlineLevel="2">
      <c r="D994" s="106" t="str">
        <f>'Line Items'!D1590</f>
        <v>SFO Station Access Charge LTC (FRR) - Garston (Hertfordshire)</v>
      </c>
      <c r="E994" s="89"/>
      <c r="F994" s="107" t="str">
        <f t="shared" si="357"/>
        <v>£000</v>
      </c>
      <c r="G994" s="173"/>
      <c r="H994" s="173"/>
      <c r="I994" s="173"/>
      <c r="J994" s="173"/>
      <c r="K994" s="173"/>
      <c r="L994" s="173"/>
      <c r="M994" s="173"/>
      <c r="N994" s="173"/>
      <c r="O994" s="173"/>
      <c r="P994" s="173"/>
      <c r="Q994" s="173"/>
      <c r="R994" s="173"/>
      <c r="S994" s="173"/>
      <c r="T994" s="173"/>
      <c r="U994" s="173"/>
      <c r="V994" s="173"/>
      <c r="W994" s="173"/>
      <c r="X994" s="173"/>
      <c r="Y994" s="173"/>
      <c r="Z994" s="173"/>
      <c r="AA994" s="173"/>
      <c r="AB994" s="173"/>
      <c r="AC994" s="174"/>
      <c r="AE994" s="507"/>
      <c r="AG994" s="507"/>
      <c r="AI994" s="507"/>
      <c r="AK994" s="202"/>
    </row>
    <row r="995" spans="4:37" ht="12.75" customHeight="1" outlineLevel="2">
      <c r="D995" s="106" t="str">
        <f>'Line Items'!D1591</f>
        <v>SFO Station Access Charge LTC (FRR) - Gravelly Hill</v>
      </c>
      <c r="E995" s="89"/>
      <c r="F995" s="107" t="str">
        <f t="shared" si="357"/>
        <v>£000</v>
      </c>
      <c r="G995" s="173"/>
      <c r="H995" s="173"/>
      <c r="I995" s="173"/>
      <c r="J995" s="173"/>
      <c r="K995" s="173"/>
      <c r="L995" s="173"/>
      <c r="M995" s="173"/>
      <c r="N995" s="173"/>
      <c r="O995" s="173"/>
      <c r="P995" s="173"/>
      <c r="Q995" s="173"/>
      <c r="R995" s="173"/>
      <c r="S995" s="173"/>
      <c r="T995" s="173"/>
      <c r="U995" s="173"/>
      <c r="V995" s="173"/>
      <c r="W995" s="173"/>
      <c r="X995" s="173"/>
      <c r="Y995" s="173"/>
      <c r="Z995" s="173"/>
      <c r="AA995" s="173"/>
      <c r="AB995" s="173"/>
      <c r="AC995" s="174"/>
      <c r="AE995" s="507"/>
      <c r="AG995" s="507"/>
      <c r="AI995" s="507"/>
      <c r="AK995" s="202"/>
    </row>
    <row r="996" spans="4:37" ht="12.75" customHeight="1" outlineLevel="2">
      <c r="D996" s="106" t="str">
        <f>'Line Items'!D1592</f>
        <v>SFO Station Access Charge LTC (FRR) - Great Malvern</v>
      </c>
      <c r="E996" s="89"/>
      <c r="F996" s="107" t="str">
        <f t="shared" si="357"/>
        <v>£000</v>
      </c>
      <c r="G996" s="173"/>
      <c r="H996" s="173"/>
      <c r="I996" s="173"/>
      <c r="J996" s="173"/>
      <c r="K996" s="173"/>
      <c r="L996" s="173"/>
      <c r="M996" s="173"/>
      <c r="N996" s="173"/>
      <c r="O996" s="173"/>
      <c r="P996" s="173"/>
      <c r="Q996" s="173"/>
      <c r="R996" s="173"/>
      <c r="S996" s="173"/>
      <c r="T996" s="173"/>
      <c r="U996" s="173"/>
      <c r="V996" s="173"/>
      <c r="W996" s="173"/>
      <c r="X996" s="173"/>
      <c r="Y996" s="173"/>
      <c r="Z996" s="173"/>
      <c r="AA996" s="173"/>
      <c r="AB996" s="173"/>
      <c r="AC996" s="174"/>
      <c r="AE996" s="507"/>
      <c r="AG996" s="507"/>
      <c r="AI996" s="507"/>
      <c r="AK996" s="202"/>
    </row>
    <row r="997" spans="4:37" ht="12.75" customHeight="1" outlineLevel="2">
      <c r="D997" s="106" t="str">
        <f>'Line Items'!D1593</f>
        <v>SFO Station Access Charge LTC (FRR) - Hagley</v>
      </c>
      <c r="E997" s="89"/>
      <c r="F997" s="107" t="str">
        <f t="shared" si="357"/>
        <v>£000</v>
      </c>
      <c r="G997" s="173"/>
      <c r="H997" s="173"/>
      <c r="I997" s="173"/>
      <c r="J997" s="173"/>
      <c r="K997" s="173"/>
      <c r="L997" s="173"/>
      <c r="M997" s="173"/>
      <c r="N997" s="173"/>
      <c r="O997" s="173"/>
      <c r="P997" s="173"/>
      <c r="Q997" s="173"/>
      <c r="R997" s="173"/>
      <c r="S997" s="173"/>
      <c r="T997" s="173"/>
      <c r="U997" s="173"/>
      <c r="V997" s="173"/>
      <c r="W997" s="173"/>
      <c r="X997" s="173"/>
      <c r="Y997" s="173"/>
      <c r="Z997" s="173"/>
      <c r="AA997" s="173"/>
      <c r="AB997" s="173"/>
      <c r="AC997" s="174"/>
      <c r="AE997" s="507"/>
      <c r="AG997" s="507"/>
      <c r="AI997" s="507"/>
      <c r="AK997" s="202"/>
    </row>
    <row r="998" spans="4:37" ht="12.75" customHeight="1" outlineLevel="2">
      <c r="D998" s="106" t="str">
        <f>'Line Items'!D1594</f>
        <v>SFO Station Access Charge LTC (FRR) - Hall Green</v>
      </c>
      <c r="E998" s="89"/>
      <c r="F998" s="107" t="str">
        <f t="shared" si="357"/>
        <v>£000</v>
      </c>
      <c r="G998" s="173"/>
      <c r="H998" s="173"/>
      <c r="I998" s="173"/>
      <c r="J998" s="173"/>
      <c r="K998" s="173"/>
      <c r="L998" s="173"/>
      <c r="M998" s="173"/>
      <c r="N998" s="173"/>
      <c r="O998" s="173"/>
      <c r="P998" s="173"/>
      <c r="Q998" s="173"/>
      <c r="R998" s="173"/>
      <c r="S998" s="173"/>
      <c r="T998" s="173"/>
      <c r="U998" s="173"/>
      <c r="V998" s="173"/>
      <c r="W998" s="173"/>
      <c r="X998" s="173"/>
      <c r="Y998" s="173"/>
      <c r="Z998" s="173"/>
      <c r="AA998" s="173"/>
      <c r="AB998" s="173"/>
      <c r="AC998" s="174"/>
      <c r="AE998" s="507"/>
      <c r="AG998" s="507"/>
      <c r="AI998" s="507"/>
      <c r="AK998" s="202"/>
    </row>
    <row r="999" spans="4:37" ht="12.75" customHeight="1" outlineLevel="2">
      <c r="D999" s="106" t="str">
        <f>'Line Items'!D1595</f>
        <v>SFO Station Access Charge LTC (FRR) - Hampton-in-Arden</v>
      </c>
      <c r="E999" s="89"/>
      <c r="F999" s="107" t="str">
        <f t="shared" si="357"/>
        <v>£000</v>
      </c>
      <c r="G999" s="173"/>
      <c r="H999" s="173"/>
      <c r="I999" s="173"/>
      <c r="J999" s="173"/>
      <c r="K999" s="173"/>
      <c r="L999" s="173"/>
      <c r="M999" s="173"/>
      <c r="N999" s="173"/>
      <c r="O999" s="173"/>
      <c r="P999" s="173"/>
      <c r="Q999" s="173"/>
      <c r="R999" s="173"/>
      <c r="S999" s="173"/>
      <c r="T999" s="173"/>
      <c r="U999" s="173"/>
      <c r="V999" s="173"/>
      <c r="W999" s="173"/>
      <c r="X999" s="173"/>
      <c r="Y999" s="173"/>
      <c r="Z999" s="173"/>
      <c r="AA999" s="173"/>
      <c r="AB999" s="173"/>
      <c r="AC999" s="174"/>
      <c r="AE999" s="507"/>
      <c r="AG999" s="507"/>
      <c r="AI999" s="507"/>
      <c r="AK999" s="202"/>
    </row>
    <row r="1000" spans="4:37" ht="12.75" customHeight="1" outlineLevel="2">
      <c r="D1000" s="106" t="str">
        <f>'Line Items'!D1596</f>
        <v>SFO Station Access Charge LTC (FRR) - Hamstead</v>
      </c>
      <c r="E1000" s="89"/>
      <c r="F1000" s="107" t="str">
        <f t="shared" si="357"/>
        <v>£000</v>
      </c>
      <c r="G1000" s="173"/>
      <c r="H1000" s="173"/>
      <c r="I1000" s="173"/>
      <c r="J1000" s="173"/>
      <c r="K1000" s="173"/>
      <c r="L1000" s="173"/>
      <c r="M1000" s="173"/>
      <c r="N1000" s="173"/>
      <c r="O1000" s="173"/>
      <c r="P1000" s="173"/>
      <c r="Q1000" s="173"/>
      <c r="R1000" s="173"/>
      <c r="S1000" s="173"/>
      <c r="T1000" s="173"/>
      <c r="U1000" s="173"/>
      <c r="V1000" s="173"/>
      <c r="W1000" s="173"/>
      <c r="X1000" s="173"/>
      <c r="Y1000" s="173"/>
      <c r="Z1000" s="173"/>
      <c r="AA1000" s="173"/>
      <c r="AB1000" s="173"/>
      <c r="AC1000" s="174"/>
      <c r="AE1000" s="507"/>
      <c r="AG1000" s="507"/>
      <c r="AI1000" s="507"/>
      <c r="AK1000" s="202"/>
    </row>
    <row r="1001" spans="4:37" ht="12.75" customHeight="1" outlineLevel="2">
      <c r="D1001" s="106" t="str">
        <f>'Line Items'!D1597</f>
        <v>SFO Station Access Charge LTC (FRR) - Hartford</v>
      </c>
      <c r="E1001" s="89"/>
      <c r="F1001" s="107" t="str">
        <f t="shared" si="357"/>
        <v>£000</v>
      </c>
      <c r="G1001" s="173"/>
      <c r="H1001" s="173"/>
      <c r="I1001" s="173"/>
      <c r="J1001" s="173"/>
      <c r="K1001" s="173"/>
      <c r="L1001" s="173"/>
      <c r="M1001" s="173"/>
      <c r="N1001" s="173"/>
      <c r="O1001" s="173"/>
      <c r="P1001" s="173"/>
      <c r="Q1001" s="173"/>
      <c r="R1001" s="173"/>
      <c r="S1001" s="173"/>
      <c r="T1001" s="173"/>
      <c r="U1001" s="173"/>
      <c r="V1001" s="173"/>
      <c r="W1001" s="173"/>
      <c r="X1001" s="173"/>
      <c r="Y1001" s="173"/>
      <c r="Z1001" s="173"/>
      <c r="AA1001" s="173"/>
      <c r="AB1001" s="173"/>
      <c r="AC1001" s="174"/>
      <c r="AE1001" s="507"/>
      <c r="AG1001" s="507"/>
      <c r="AI1001" s="507"/>
      <c r="AK1001" s="202"/>
    </row>
    <row r="1002" spans="4:37" ht="12.75" customHeight="1" outlineLevel="2">
      <c r="D1002" s="106" t="str">
        <f>'Line Items'!D1598</f>
        <v>SFO Station Access Charge LTC (FRR) - Hartlebury</v>
      </c>
      <c r="E1002" s="89"/>
      <c r="F1002" s="107" t="str">
        <f t="shared" si="357"/>
        <v>£000</v>
      </c>
      <c r="G1002" s="173"/>
      <c r="H1002" s="173"/>
      <c r="I1002" s="173"/>
      <c r="J1002" s="173"/>
      <c r="K1002" s="173"/>
      <c r="L1002" s="173"/>
      <c r="M1002" s="173"/>
      <c r="N1002" s="173"/>
      <c r="O1002" s="173"/>
      <c r="P1002" s="173"/>
      <c r="Q1002" s="173"/>
      <c r="R1002" s="173"/>
      <c r="S1002" s="173"/>
      <c r="T1002" s="173"/>
      <c r="U1002" s="173"/>
      <c r="V1002" s="173"/>
      <c r="W1002" s="173"/>
      <c r="X1002" s="173"/>
      <c r="Y1002" s="173"/>
      <c r="Z1002" s="173"/>
      <c r="AA1002" s="173"/>
      <c r="AB1002" s="173"/>
      <c r="AC1002" s="174"/>
      <c r="AE1002" s="507"/>
      <c r="AG1002" s="507"/>
      <c r="AI1002" s="507"/>
      <c r="AK1002" s="202"/>
    </row>
    <row r="1003" spans="4:37" ht="12.75" customHeight="1" outlineLevel="2">
      <c r="D1003" s="106" t="str">
        <f>'Line Items'!D1599</f>
        <v>SFO Station Access Charge LTC (FRR) - Hednesford</v>
      </c>
      <c r="E1003" s="89"/>
      <c r="F1003" s="107" t="str">
        <f t="shared" si="357"/>
        <v>£000</v>
      </c>
      <c r="G1003" s="173"/>
      <c r="H1003" s="173"/>
      <c r="I1003" s="173"/>
      <c r="J1003" s="173"/>
      <c r="K1003" s="173"/>
      <c r="L1003" s="173"/>
      <c r="M1003" s="173"/>
      <c r="N1003" s="173"/>
      <c r="O1003" s="173"/>
      <c r="P1003" s="173"/>
      <c r="Q1003" s="173"/>
      <c r="R1003" s="173"/>
      <c r="S1003" s="173"/>
      <c r="T1003" s="173"/>
      <c r="U1003" s="173"/>
      <c r="V1003" s="173"/>
      <c r="W1003" s="173"/>
      <c r="X1003" s="173"/>
      <c r="Y1003" s="173"/>
      <c r="Z1003" s="173"/>
      <c r="AA1003" s="173"/>
      <c r="AB1003" s="173"/>
      <c r="AC1003" s="174"/>
      <c r="AE1003" s="507"/>
      <c r="AG1003" s="507"/>
      <c r="AI1003" s="507"/>
      <c r="AK1003" s="202"/>
    </row>
    <row r="1004" spans="4:37" ht="12.75" customHeight="1" outlineLevel="2">
      <c r="D1004" s="106" t="str">
        <f>'Line Items'!D1600</f>
        <v>SFO Station Access Charge LTC (FRR) - Hemel Hempstead</v>
      </c>
      <c r="E1004" s="89"/>
      <c r="F1004" s="107" t="str">
        <f t="shared" si="357"/>
        <v>£000</v>
      </c>
      <c r="G1004" s="173"/>
      <c r="H1004" s="173"/>
      <c r="I1004" s="173"/>
      <c r="J1004" s="173"/>
      <c r="K1004" s="173"/>
      <c r="L1004" s="173"/>
      <c r="M1004" s="173"/>
      <c r="N1004" s="173"/>
      <c r="O1004" s="173"/>
      <c r="P1004" s="173"/>
      <c r="Q1004" s="173"/>
      <c r="R1004" s="173"/>
      <c r="S1004" s="173"/>
      <c r="T1004" s="173"/>
      <c r="U1004" s="173"/>
      <c r="V1004" s="173"/>
      <c r="W1004" s="173"/>
      <c r="X1004" s="173"/>
      <c r="Y1004" s="173"/>
      <c r="Z1004" s="173"/>
      <c r="AA1004" s="173"/>
      <c r="AB1004" s="173"/>
      <c r="AC1004" s="174"/>
      <c r="AE1004" s="507"/>
      <c r="AG1004" s="507"/>
      <c r="AI1004" s="507"/>
      <c r="AK1004" s="202"/>
    </row>
    <row r="1005" spans="4:37" ht="12.75" customHeight="1" outlineLevel="2">
      <c r="D1005" s="106" t="str">
        <f>'Line Items'!D1601</f>
        <v>SFO Station Access Charge LTC (FRR) - Henley-in-Arden</v>
      </c>
      <c r="E1005" s="89"/>
      <c r="F1005" s="107" t="str">
        <f t="shared" si="357"/>
        <v>£000</v>
      </c>
      <c r="G1005" s="173"/>
      <c r="H1005" s="173"/>
      <c r="I1005" s="173"/>
      <c r="J1005" s="173"/>
      <c r="K1005" s="173"/>
      <c r="L1005" s="173"/>
      <c r="M1005" s="173"/>
      <c r="N1005" s="173"/>
      <c r="O1005" s="173"/>
      <c r="P1005" s="173"/>
      <c r="Q1005" s="173"/>
      <c r="R1005" s="173"/>
      <c r="S1005" s="173"/>
      <c r="T1005" s="173"/>
      <c r="U1005" s="173"/>
      <c r="V1005" s="173"/>
      <c r="W1005" s="173"/>
      <c r="X1005" s="173"/>
      <c r="Y1005" s="173"/>
      <c r="Z1005" s="173"/>
      <c r="AA1005" s="173"/>
      <c r="AB1005" s="173"/>
      <c r="AC1005" s="174"/>
      <c r="AE1005" s="507"/>
      <c r="AG1005" s="507"/>
      <c r="AI1005" s="507"/>
      <c r="AK1005" s="202"/>
    </row>
    <row r="1006" spans="4:37" ht="12.75" customHeight="1" outlineLevel="2">
      <c r="D1006" s="106" t="str">
        <f>'Line Items'!D1602</f>
        <v>SFO Station Access Charge LTC (FRR) - How Wood (Herts)</v>
      </c>
      <c r="E1006" s="89"/>
      <c r="F1006" s="107" t="str">
        <f t="shared" si="357"/>
        <v>£000</v>
      </c>
      <c r="G1006" s="173"/>
      <c r="H1006" s="173"/>
      <c r="I1006" s="173"/>
      <c r="J1006" s="173"/>
      <c r="K1006" s="173"/>
      <c r="L1006" s="173"/>
      <c r="M1006" s="173"/>
      <c r="N1006" s="173"/>
      <c r="O1006" s="173"/>
      <c r="P1006" s="173"/>
      <c r="Q1006" s="173"/>
      <c r="R1006" s="173"/>
      <c r="S1006" s="173"/>
      <c r="T1006" s="173"/>
      <c r="U1006" s="173"/>
      <c r="V1006" s="173"/>
      <c r="W1006" s="173"/>
      <c r="X1006" s="173"/>
      <c r="Y1006" s="173"/>
      <c r="Z1006" s="173"/>
      <c r="AA1006" s="173"/>
      <c r="AB1006" s="173"/>
      <c r="AC1006" s="174"/>
      <c r="AE1006" s="507"/>
      <c r="AG1006" s="507"/>
      <c r="AI1006" s="507"/>
      <c r="AK1006" s="202"/>
    </row>
    <row r="1007" spans="4:37" ht="12.75" customHeight="1" outlineLevel="2">
      <c r="D1007" s="106" t="str">
        <f>'Line Items'!D1603</f>
        <v>SFO Station Access Charge LTC (FRR) - Jewellery Quarter</v>
      </c>
      <c r="E1007" s="89"/>
      <c r="F1007" s="107" t="str">
        <f t="shared" si="357"/>
        <v>£000</v>
      </c>
      <c r="G1007" s="173"/>
      <c r="H1007" s="173"/>
      <c r="I1007" s="173"/>
      <c r="J1007" s="173"/>
      <c r="K1007" s="173"/>
      <c r="L1007" s="173"/>
      <c r="M1007" s="173"/>
      <c r="N1007" s="173"/>
      <c r="O1007" s="173"/>
      <c r="P1007" s="173"/>
      <c r="Q1007" s="173"/>
      <c r="R1007" s="173"/>
      <c r="S1007" s="173"/>
      <c r="T1007" s="173"/>
      <c r="U1007" s="173"/>
      <c r="V1007" s="173"/>
      <c r="W1007" s="173"/>
      <c r="X1007" s="173"/>
      <c r="Y1007" s="173"/>
      <c r="Z1007" s="173"/>
      <c r="AA1007" s="173"/>
      <c r="AB1007" s="173"/>
      <c r="AC1007" s="174"/>
      <c r="AE1007" s="507"/>
      <c r="AG1007" s="507"/>
      <c r="AI1007" s="507"/>
      <c r="AK1007" s="202"/>
    </row>
    <row r="1008" spans="4:37" ht="12.75" customHeight="1" outlineLevel="2">
      <c r="D1008" s="106" t="str">
        <f>'Line Items'!D1604</f>
        <v>SFO Station Access Charge LTC (FRR) - Kempston Hardwick</v>
      </c>
      <c r="E1008" s="89"/>
      <c r="F1008" s="107" t="str">
        <f t="shared" ref="F1008:F1071" si="358">F1007</f>
        <v>£000</v>
      </c>
      <c r="G1008" s="173"/>
      <c r="H1008" s="173"/>
      <c r="I1008" s="173"/>
      <c r="J1008" s="173"/>
      <c r="K1008" s="173"/>
      <c r="L1008" s="173"/>
      <c r="M1008" s="173"/>
      <c r="N1008" s="173"/>
      <c r="O1008" s="173"/>
      <c r="P1008" s="173"/>
      <c r="Q1008" s="173"/>
      <c r="R1008" s="173"/>
      <c r="S1008" s="173"/>
      <c r="T1008" s="173"/>
      <c r="U1008" s="173"/>
      <c r="V1008" s="173"/>
      <c r="W1008" s="173"/>
      <c r="X1008" s="173"/>
      <c r="Y1008" s="173"/>
      <c r="Z1008" s="173"/>
      <c r="AA1008" s="173"/>
      <c r="AB1008" s="173"/>
      <c r="AC1008" s="174"/>
      <c r="AE1008" s="507"/>
      <c r="AG1008" s="507"/>
      <c r="AI1008" s="507"/>
      <c r="AK1008" s="202"/>
    </row>
    <row r="1009" spans="4:37" ht="12.75" customHeight="1" outlineLevel="2">
      <c r="D1009" s="106" t="str">
        <f>'Line Items'!D1605</f>
        <v>SFO Station Access Charge LTC (FRR) - Kenilworth</v>
      </c>
      <c r="E1009" s="89"/>
      <c r="F1009" s="107" t="str">
        <f t="shared" si="358"/>
        <v>£000</v>
      </c>
      <c r="G1009" s="173"/>
      <c r="H1009" s="173"/>
      <c r="I1009" s="173"/>
      <c r="J1009" s="173"/>
      <c r="K1009" s="173"/>
      <c r="L1009" s="173"/>
      <c r="M1009" s="173"/>
      <c r="N1009" s="173"/>
      <c r="O1009" s="173"/>
      <c r="P1009" s="173"/>
      <c r="Q1009" s="173"/>
      <c r="R1009" s="173"/>
      <c r="S1009" s="173"/>
      <c r="T1009" s="173"/>
      <c r="U1009" s="173"/>
      <c r="V1009" s="173"/>
      <c r="W1009" s="173"/>
      <c r="X1009" s="173"/>
      <c r="Y1009" s="173"/>
      <c r="Z1009" s="173"/>
      <c r="AA1009" s="173"/>
      <c r="AB1009" s="173"/>
      <c r="AC1009" s="174"/>
      <c r="AE1009" s="507"/>
      <c r="AG1009" s="507"/>
      <c r="AI1009" s="507"/>
      <c r="AK1009" s="202"/>
    </row>
    <row r="1010" spans="4:37" ht="12.75" customHeight="1" outlineLevel="2">
      <c r="D1010" s="106" t="str">
        <f>'Line Items'!D1606</f>
        <v>SFO Station Access Charge LTC (FRR) - Kidderminster</v>
      </c>
      <c r="E1010" s="89"/>
      <c r="F1010" s="107" t="str">
        <f t="shared" si="358"/>
        <v>£000</v>
      </c>
      <c r="G1010" s="173"/>
      <c r="H1010" s="173"/>
      <c r="I1010" s="173"/>
      <c r="J1010" s="173"/>
      <c r="K1010" s="173"/>
      <c r="L1010" s="173"/>
      <c r="M1010" s="173"/>
      <c r="N1010" s="173"/>
      <c r="O1010" s="173"/>
      <c r="P1010" s="173"/>
      <c r="Q1010" s="173"/>
      <c r="R1010" s="173"/>
      <c r="S1010" s="173"/>
      <c r="T1010" s="173"/>
      <c r="U1010" s="173"/>
      <c r="V1010" s="173"/>
      <c r="W1010" s="173"/>
      <c r="X1010" s="173"/>
      <c r="Y1010" s="173"/>
      <c r="Z1010" s="173"/>
      <c r="AA1010" s="173"/>
      <c r="AB1010" s="173"/>
      <c r="AC1010" s="174"/>
      <c r="AE1010" s="507"/>
      <c r="AG1010" s="507"/>
      <c r="AI1010" s="507"/>
      <c r="AK1010" s="202"/>
    </row>
    <row r="1011" spans="4:37" ht="12.75" customHeight="1" outlineLevel="2">
      <c r="D1011" s="106" t="str">
        <f>'Line Items'!D1607</f>
        <v>SFO Station Access Charge LTC (FRR) - Kings Langley</v>
      </c>
      <c r="E1011" s="89"/>
      <c r="F1011" s="107" t="str">
        <f t="shared" si="358"/>
        <v>£000</v>
      </c>
      <c r="G1011" s="173"/>
      <c r="H1011" s="173"/>
      <c r="I1011" s="173"/>
      <c r="J1011" s="173"/>
      <c r="K1011" s="173"/>
      <c r="L1011" s="173"/>
      <c r="M1011" s="173"/>
      <c r="N1011" s="173"/>
      <c r="O1011" s="173"/>
      <c r="P1011" s="173"/>
      <c r="Q1011" s="173"/>
      <c r="R1011" s="173"/>
      <c r="S1011" s="173"/>
      <c r="T1011" s="173"/>
      <c r="U1011" s="173"/>
      <c r="V1011" s="173"/>
      <c r="W1011" s="173"/>
      <c r="X1011" s="173"/>
      <c r="Y1011" s="173"/>
      <c r="Z1011" s="173"/>
      <c r="AA1011" s="173"/>
      <c r="AB1011" s="173"/>
      <c r="AC1011" s="174"/>
      <c r="AE1011" s="507"/>
      <c r="AG1011" s="507"/>
      <c r="AI1011" s="507"/>
      <c r="AK1011" s="202"/>
    </row>
    <row r="1012" spans="4:37" ht="12.75" customHeight="1" outlineLevel="2">
      <c r="D1012" s="106" t="str">
        <f>'Line Items'!D1608</f>
        <v>SFO Station Access Charge LTC (FRR) - Kings Norton</v>
      </c>
      <c r="E1012" s="89"/>
      <c r="F1012" s="107" t="str">
        <f t="shared" si="358"/>
        <v>£000</v>
      </c>
      <c r="G1012" s="173"/>
      <c r="H1012" s="173"/>
      <c r="I1012" s="173"/>
      <c r="J1012" s="173"/>
      <c r="K1012" s="173"/>
      <c r="L1012" s="173"/>
      <c r="M1012" s="173"/>
      <c r="N1012" s="173"/>
      <c r="O1012" s="173"/>
      <c r="P1012" s="173"/>
      <c r="Q1012" s="173"/>
      <c r="R1012" s="173"/>
      <c r="S1012" s="173"/>
      <c r="T1012" s="173"/>
      <c r="U1012" s="173"/>
      <c r="V1012" s="173"/>
      <c r="W1012" s="173"/>
      <c r="X1012" s="173"/>
      <c r="Y1012" s="173"/>
      <c r="Z1012" s="173"/>
      <c r="AA1012" s="173"/>
      <c r="AB1012" s="173"/>
      <c r="AC1012" s="174"/>
      <c r="AE1012" s="507"/>
      <c r="AG1012" s="507"/>
      <c r="AI1012" s="507"/>
      <c r="AK1012" s="202"/>
    </row>
    <row r="1013" spans="4:37" ht="12.75" customHeight="1" outlineLevel="2">
      <c r="D1013" s="106" t="str">
        <f>'Line Items'!D1609</f>
        <v>SFO Station Access Charge LTC (FRR) - Landywood</v>
      </c>
      <c r="E1013" s="89"/>
      <c r="F1013" s="107" t="str">
        <f t="shared" si="358"/>
        <v>£000</v>
      </c>
      <c r="G1013" s="173"/>
      <c r="H1013" s="173"/>
      <c r="I1013" s="173"/>
      <c r="J1013" s="173"/>
      <c r="K1013" s="173"/>
      <c r="L1013" s="173"/>
      <c r="M1013" s="173"/>
      <c r="N1013" s="173"/>
      <c r="O1013" s="173"/>
      <c r="P1013" s="173"/>
      <c r="Q1013" s="173"/>
      <c r="R1013" s="173"/>
      <c r="S1013" s="173"/>
      <c r="T1013" s="173"/>
      <c r="U1013" s="173"/>
      <c r="V1013" s="173"/>
      <c r="W1013" s="173"/>
      <c r="X1013" s="173"/>
      <c r="Y1013" s="173"/>
      <c r="Z1013" s="173"/>
      <c r="AA1013" s="173"/>
      <c r="AB1013" s="173"/>
      <c r="AC1013" s="174"/>
      <c r="AE1013" s="507"/>
      <c r="AG1013" s="507"/>
      <c r="AI1013" s="507"/>
      <c r="AK1013" s="202"/>
    </row>
    <row r="1014" spans="4:37" ht="12.75" customHeight="1" outlineLevel="2">
      <c r="D1014" s="106" t="str">
        <f>'Line Items'!D1610</f>
        <v>SFO Station Access Charge LTC (FRR) - Langley Green</v>
      </c>
      <c r="E1014" s="89"/>
      <c r="F1014" s="107" t="str">
        <f t="shared" si="358"/>
        <v>£000</v>
      </c>
      <c r="G1014" s="173"/>
      <c r="H1014" s="173"/>
      <c r="I1014" s="173"/>
      <c r="J1014" s="173"/>
      <c r="K1014" s="173"/>
      <c r="L1014" s="173"/>
      <c r="M1014" s="173"/>
      <c r="N1014" s="173"/>
      <c r="O1014" s="173"/>
      <c r="P1014" s="173"/>
      <c r="Q1014" s="173"/>
      <c r="R1014" s="173"/>
      <c r="S1014" s="173"/>
      <c r="T1014" s="173"/>
      <c r="U1014" s="173"/>
      <c r="V1014" s="173"/>
      <c r="W1014" s="173"/>
      <c r="X1014" s="173"/>
      <c r="Y1014" s="173"/>
      <c r="Z1014" s="173"/>
      <c r="AA1014" s="173"/>
      <c r="AB1014" s="173"/>
      <c r="AC1014" s="174"/>
      <c r="AE1014" s="507"/>
      <c r="AG1014" s="507"/>
      <c r="AI1014" s="507"/>
      <c r="AK1014" s="202"/>
    </row>
    <row r="1015" spans="4:37" ht="12.75" customHeight="1" outlineLevel="2">
      <c r="D1015" s="106" t="str">
        <f>'Line Items'!D1611</f>
        <v>SFO Station Access Charge LTC (FRR) - Lea Hall</v>
      </c>
      <c r="E1015" s="89"/>
      <c r="F1015" s="107" t="str">
        <f t="shared" si="358"/>
        <v>£000</v>
      </c>
      <c r="G1015" s="173"/>
      <c r="H1015" s="173"/>
      <c r="I1015" s="173"/>
      <c r="J1015" s="173"/>
      <c r="K1015" s="173"/>
      <c r="L1015" s="173"/>
      <c r="M1015" s="173"/>
      <c r="N1015" s="173"/>
      <c r="O1015" s="173"/>
      <c r="P1015" s="173"/>
      <c r="Q1015" s="173"/>
      <c r="R1015" s="173"/>
      <c r="S1015" s="173"/>
      <c r="T1015" s="173"/>
      <c r="U1015" s="173"/>
      <c r="V1015" s="173"/>
      <c r="W1015" s="173"/>
      <c r="X1015" s="173"/>
      <c r="Y1015" s="173"/>
      <c r="Z1015" s="173"/>
      <c r="AA1015" s="173"/>
      <c r="AB1015" s="173"/>
      <c r="AC1015" s="174"/>
      <c r="AE1015" s="507"/>
      <c r="AG1015" s="507"/>
      <c r="AI1015" s="507"/>
      <c r="AK1015" s="202"/>
    </row>
    <row r="1016" spans="4:37" ht="12.75" customHeight="1" outlineLevel="2">
      <c r="D1016" s="106" t="str">
        <f>'Line Items'!D1612</f>
        <v>SFO Station Access Charge LTC (FRR) - Ledbury</v>
      </c>
      <c r="E1016" s="89"/>
      <c r="F1016" s="107" t="str">
        <f t="shared" si="358"/>
        <v>£000</v>
      </c>
      <c r="G1016" s="173"/>
      <c r="H1016" s="173"/>
      <c r="I1016" s="173"/>
      <c r="J1016" s="173"/>
      <c r="K1016" s="173"/>
      <c r="L1016" s="173"/>
      <c r="M1016" s="173"/>
      <c r="N1016" s="173"/>
      <c r="O1016" s="173"/>
      <c r="P1016" s="173"/>
      <c r="Q1016" s="173"/>
      <c r="R1016" s="173"/>
      <c r="S1016" s="173"/>
      <c r="T1016" s="173"/>
      <c r="U1016" s="173"/>
      <c r="V1016" s="173"/>
      <c r="W1016" s="173"/>
      <c r="X1016" s="173"/>
      <c r="Y1016" s="173"/>
      <c r="Z1016" s="173"/>
      <c r="AA1016" s="173"/>
      <c r="AB1016" s="173"/>
      <c r="AC1016" s="174"/>
      <c r="AE1016" s="507"/>
      <c r="AG1016" s="507"/>
      <c r="AI1016" s="507"/>
      <c r="AK1016" s="202"/>
    </row>
    <row r="1017" spans="4:37" ht="12.75" customHeight="1" outlineLevel="2">
      <c r="D1017" s="106" t="str">
        <f>'Line Items'!D1613</f>
        <v>SFO Station Access Charge LTC (FRR) - Leighton Buzzard</v>
      </c>
      <c r="E1017" s="89"/>
      <c r="F1017" s="107" t="str">
        <f t="shared" si="358"/>
        <v>£000</v>
      </c>
      <c r="G1017" s="173"/>
      <c r="H1017" s="173"/>
      <c r="I1017" s="173"/>
      <c r="J1017" s="173"/>
      <c r="K1017" s="173"/>
      <c r="L1017" s="173"/>
      <c r="M1017" s="173"/>
      <c r="N1017" s="173"/>
      <c r="O1017" s="173"/>
      <c r="P1017" s="173"/>
      <c r="Q1017" s="173"/>
      <c r="R1017" s="173"/>
      <c r="S1017" s="173"/>
      <c r="T1017" s="173"/>
      <c r="U1017" s="173"/>
      <c r="V1017" s="173"/>
      <c r="W1017" s="173"/>
      <c r="X1017" s="173"/>
      <c r="Y1017" s="173"/>
      <c r="Z1017" s="173"/>
      <c r="AA1017" s="173"/>
      <c r="AB1017" s="173"/>
      <c r="AC1017" s="174"/>
      <c r="AE1017" s="507"/>
      <c r="AG1017" s="507"/>
      <c r="AI1017" s="507"/>
      <c r="AK1017" s="202"/>
    </row>
    <row r="1018" spans="4:37" ht="12.75" customHeight="1" outlineLevel="2">
      <c r="D1018" s="106" t="str">
        <f>'Line Items'!D1614</f>
        <v>SFO Station Access Charge LTC (FRR) - Lichfield City</v>
      </c>
      <c r="E1018" s="89"/>
      <c r="F1018" s="107" t="str">
        <f t="shared" si="358"/>
        <v>£000</v>
      </c>
      <c r="G1018" s="173"/>
      <c r="H1018" s="173"/>
      <c r="I1018" s="173"/>
      <c r="J1018" s="173"/>
      <c r="K1018" s="173"/>
      <c r="L1018" s="173"/>
      <c r="M1018" s="173"/>
      <c r="N1018" s="173"/>
      <c r="O1018" s="173"/>
      <c r="P1018" s="173"/>
      <c r="Q1018" s="173"/>
      <c r="R1018" s="173"/>
      <c r="S1018" s="173"/>
      <c r="T1018" s="173"/>
      <c r="U1018" s="173"/>
      <c r="V1018" s="173"/>
      <c r="W1018" s="173"/>
      <c r="X1018" s="173"/>
      <c r="Y1018" s="173"/>
      <c r="Z1018" s="173"/>
      <c r="AA1018" s="173"/>
      <c r="AB1018" s="173"/>
      <c r="AC1018" s="174"/>
      <c r="AE1018" s="507"/>
      <c r="AG1018" s="507"/>
      <c r="AI1018" s="507"/>
      <c r="AK1018" s="202"/>
    </row>
    <row r="1019" spans="4:37" ht="12.75" customHeight="1" outlineLevel="2">
      <c r="D1019" s="106" t="str">
        <f>'Line Items'!D1615</f>
        <v>SFO Station Access Charge LTC (FRR) - Lichfield Trent Valley (High Level / Low Level)</v>
      </c>
      <c r="E1019" s="89"/>
      <c r="F1019" s="107" t="str">
        <f t="shared" si="358"/>
        <v>£000</v>
      </c>
      <c r="G1019" s="173"/>
      <c r="H1019" s="173"/>
      <c r="I1019" s="173"/>
      <c r="J1019" s="173"/>
      <c r="K1019" s="173"/>
      <c r="L1019" s="173"/>
      <c r="M1019" s="173"/>
      <c r="N1019" s="173"/>
      <c r="O1019" s="173"/>
      <c r="P1019" s="173"/>
      <c r="Q1019" s="173"/>
      <c r="R1019" s="173"/>
      <c r="S1019" s="173"/>
      <c r="T1019" s="173"/>
      <c r="U1019" s="173"/>
      <c r="V1019" s="173"/>
      <c r="W1019" s="173"/>
      <c r="X1019" s="173"/>
      <c r="Y1019" s="173"/>
      <c r="Z1019" s="173"/>
      <c r="AA1019" s="173"/>
      <c r="AB1019" s="173"/>
      <c r="AC1019" s="174"/>
      <c r="AE1019" s="507"/>
      <c r="AG1019" s="507"/>
      <c r="AI1019" s="507"/>
      <c r="AK1019" s="202"/>
    </row>
    <row r="1020" spans="4:37" ht="12.75" customHeight="1" outlineLevel="2">
      <c r="D1020" s="106" t="str">
        <f>'Line Items'!D1616</f>
        <v>SFO Station Access Charge LTC (FRR) - Lidlington</v>
      </c>
      <c r="E1020" s="89"/>
      <c r="F1020" s="107" t="str">
        <f t="shared" si="358"/>
        <v>£000</v>
      </c>
      <c r="G1020" s="173"/>
      <c r="H1020" s="173"/>
      <c r="I1020" s="173"/>
      <c r="J1020" s="173"/>
      <c r="K1020" s="173"/>
      <c r="L1020" s="173"/>
      <c r="M1020" s="173"/>
      <c r="N1020" s="173"/>
      <c r="O1020" s="173"/>
      <c r="P1020" s="173"/>
      <c r="Q1020" s="173"/>
      <c r="R1020" s="173"/>
      <c r="S1020" s="173"/>
      <c r="T1020" s="173"/>
      <c r="U1020" s="173"/>
      <c r="V1020" s="173"/>
      <c r="W1020" s="173"/>
      <c r="X1020" s="173"/>
      <c r="Y1020" s="173"/>
      <c r="Z1020" s="173"/>
      <c r="AA1020" s="173"/>
      <c r="AB1020" s="173"/>
      <c r="AC1020" s="174"/>
      <c r="AE1020" s="507"/>
      <c r="AG1020" s="507"/>
      <c r="AI1020" s="507"/>
      <c r="AK1020" s="202"/>
    </row>
    <row r="1021" spans="4:37" ht="12.75" customHeight="1" outlineLevel="2">
      <c r="D1021" s="106" t="str">
        <f>'Line Items'!D1617</f>
        <v>SFO Station Access Charge LTC (FRR) - Long Buckby</v>
      </c>
      <c r="E1021" s="89"/>
      <c r="F1021" s="107" t="str">
        <f t="shared" si="358"/>
        <v>£000</v>
      </c>
      <c r="G1021" s="173"/>
      <c r="H1021" s="173"/>
      <c r="I1021" s="173"/>
      <c r="J1021" s="173"/>
      <c r="K1021" s="173"/>
      <c r="L1021" s="173"/>
      <c r="M1021" s="173"/>
      <c r="N1021" s="173"/>
      <c r="O1021" s="173"/>
      <c r="P1021" s="173"/>
      <c r="Q1021" s="173"/>
      <c r="R1021" s="173"/>
      <c r="S1021" s="173"/>
      <c r="T1021" s="173"/>
      <c r="U1021" s="173"/>
      <c r="V1021" s="173"/>
      <c r="W1021" s="173"/>
      <c r="X1021" s="173"/>
      <c r="Y1021" s="173"/>
      <c r="Z1021" s="173"/>
      <c r="AA1021" s="173"/>
      <c r="AB1021" s="173"/>
      <c r="AC1021" s="174"/>
      <c r="AE1021" s="507"/>
      <c r="AG1021" s="507"/>
      <c r="AI1021" s="507"/>
      <c r="AK1021" s="202"/>
    </row>
    <row r="1022" spans="4:37" ht="12.75" customHeight="1" outlineLevel="2">
      <c r="D1022" s="106" t="str">
        <f>'Line Items'!D1618</f>
        <v>SFO Station Access Charge LTC (FRR) - Longbridge</v>
      </c>
      <c r="E1022" s="89"/>
      <c r="F1022" s="107" t="str">
        <f t="shared" si="358"/>
        <v>£000</v>
      </c>
      <c r="G1022" s="173"/>
      <c r="H1022" s="173"/>
      <c r="I1022" s="173"/>
      <c r="J1022" s="173"/>
      <c r="K1022" s="173"/>
      <c r="L1022" s="173"/>
      <c r="M1022" s="173"/>
      <c r="N1022" s="173"/>
      <c r="O1022" s="173"/>
      <c r="P1022" s="173"/>
      <c r="Q1022" s="173"/>
      <c r="R1022" s="173"/>
      <c r="S1022" s="173"/>
      <c r="T1022" s="173"/>
      <c r="U1022" s="173"/>
      <c r="V1022" s="173"/>
      <c r="W1022" s="173"/>
      <c r="X1022" s="173"/>
      <c r="Y1022" s="173"/>
      <c r="Z1022" s="173"/>
      <c r="AA1022" s="173"/>
      <c r="AB1022" s="173"/>
      <c r="AC1022" s="174"/>
      <c r="AE1022" s="507"/>
      <c r="AG1022" s="507"/>
      <c r="AI1022" s="507"/>
      <c r="AK1022" s="202"/>
    </row>
    <row r="1023" spans="4:37" ht="12.75" customHeight="1" outlineLevel="2">
      <c r="D1023" s="106" t="str">
        <f>'Line Items'!D1619</f>
        <v>SFO Station Access Charge LTC (FRR) - Lye</v>
      </c>
      <c r="E1023" s="89"/>
      <c r="F1023" s="107" t="str">
        <f t="shared" si="358"/>
        <v>£000</v>
      </c>
      <c r="G1023" s="173"/>
      <c r="H1023" s="173"/>
      <c r="I1023" s="173"/>
      <c r="J1023" s="173"/>
      <c r="K1023" s="173"/>
      <c r="L1023" s="173"/>
      <c r="M1023" s="173"/>
      <c r="N1023" s="173"/>
      <c r="O1023" s="173"/>
      <c r="P1023" s="173"/>
      <c r="Q1023" s="173"/>
      <c r="R1023" s="173"/>
      <c r="S1023" s="173"/>
      <c r="T1023" s="173"/>
      <c r="U1023" s="173"/>
      <c r="V1023" s="173"/>
      <c r="W1023" s="173"/>
      <c r="X1023" s="173"/>
      <c r="Y1023" s="173"/>
      <c r="Z1023" s="173"/>
      <c r="AA1023" s="173"/>
      <c r="AB1023" s="173"/>
      <c r="AC1023" s="174"/>
      <c r="AE1023" s="507"/>
      <c r="AG1023" s="507"/>
      <c r="AI1023" s="507"/>
      <c r="AK1023" s="202"/>
    </row>
    <row r="1024" spans="4:37" ht="12.75" customHeight="1" outlineLevel="2">
      <c r="D1024" s="106" t="str">
        <f>'Line Items'!D1620</f>
        <v>SFO Station Access Charge LTC (FRR) - Malvern Link</v>
      </c>
      <c r="E1024" s="89"/>
      <c r="F1024" s="107" t="str">
        <f t="shared" si="358"/>
        <v>£000</v>
      </c>
      <c r="G1024" s="173"/>
      <c r="H1024" s="173"/>
      <c r="I1024" s="173"/>
      <c r="J1024" s="173"/>
      <c r="K1024" s="173"/>
      <c r="L1024" s="173"/>
      <c r="M1024" s="173"/>
      <c r="N1024" s="173"/>
      <c r="O1024" s="173"/>
      <c r="P1024" s="173"/>
      <c r="Q1024" s="173"/>
      <c r="R1024" s="173"/>
      <c r="S1024" s="173"/>
      <c r="T1024" s="173"/>
      <c r="U1024" s="173"/>
      <c r="V1024" s="173"/>
      <c r="W1024" s="173"/>
      <c r="X1024" s="173"/>
      <c r="Y1024" s="173"/>
      <c r="Z1024" s="173"/>
      <c r="AA1024" s="173"/>
      <c r="AB1024" s="173"/>
      <c r="AC1024" s="174"/>
      <c r="AE1024" s="507"/>
      <c r="AG1024" s="507"/>
      <c r="AI1024" s="507"/>
      <c r="AK1024" s="202"/>
    </row>
    <row r="1025" spans="4:37" ht="12.75" customHeight="1" outlineLevel="2">
      <c r="D1025" s="106" t="str">
        <f>'Line Items'!D1621</f>
        <v>SFO Station Access Charge LTC (FRR) - Marston Green</v>
      </c>
      <c r="E1025" s="89"/>
      <c r="F1025" s="107" t="str">
        <f t="shared" si="358"/>
        <v>£000</v>
      </c>
      <c r="G1025" s="173"/>
      <c r="H1025" s="173"/>
      <c r="I1025" s="173"/>
      <c r="J1025" s="173"/>
      <c r="K1025" s="173"/>
      <c r="L1025" s="173"/>
      <c r="M1025" s="173"/>
      <c r="N1025" s="173"/>
      <c r="O1025" s="173"/>
      <c r="P1025" s="173"/>
      <c r="Q1025" s="173"/>
      <c r="R1025" s="173"/>
      <c r="S1025" s="173"/>
      <c r="T1025" s="173"/>
      <c r="U1025" s="173"/>
      <c r="V1025" s="173"/>
      <c r="W1025" s="173"/>
      <c r="X1025" s="173"/>
      <c r="Y1025" s="173"/>
      <c r="Z1025" s="173"/>
      <c r="AA1025" s="173"/>
      <c r="AB1025" s="173"/>
      <c r="AC1025" s="174"/>
      <c r="AE1025" s="507"/>
      <c r="AG1025" s="507"/>
      <c r="AI1025" s="507"/>
      <c r="AK1025" s="202"/>
    </row>
    <row r="1026" spans="4:37" ht="12.75" customHeight="1" outlineLevel="2">
      <c r="D1026" s="106" t="str">
        <f>'Line Items'!D1622</f>
        <v>SFO Station Access Charge LTC (FRR) - Millbrook (Bedfordshire)</v>
      </c>
      <c r="E1026" s="89"/>
      <c r="F1026" s="107" t="str">
        <f t="shared" si="358"/>
        <v>£000</v>
      </c>
      <c r="G1026" s="173"/>
      <c r="H1026" s="173"/>
      <c r="I1026" s="173"/>
      <c r="J1026" s="173"/>
      <c r="K1026" s="173"/>
      <c r="L1026" s="173"/>
      <c r="M1026" s="173"/>
      <c r="N1026" s="173"/>
      <c r="O1026" s="173"/>
      <c r="P1026" s="173"/>
      <c r="Q1026" s="173"/>
      <c r="R1026" s="173"/>
      <c r="S1026" s="173"/>
      <c r="T1026" s="173"/>
      <c r="U1026" s="173"/>
      <c r="V1026" s="173"/>
      <c r="W1026" s="173"/>
      <c r="X1026" s="173"/>
      <c r="Y1026" s="173"/>
      <c r="Z1026" s="173"/>
      <c r="AA1026" s="173"/>
      <c r="AB1026" s="173"/>
      <c r="AC1026" s="174"/>
      <c r="AE1026" s="507"/>
      <c r="AG1026" s="507"/>
      <c r="AI1026" s="507"/>
      <c r="AK1026" s="202"/>
    </row>
    <row r="1027" spans="4:37" ht="12.75" customHeight="1" outlineLevel="2">
      <c r="D1027" s="106" t="str">
        <f>'Line Items'!D1623</f>
        <v>SFO Station Access Charge LTC (FRR) - Milton Keynes Central</v>
      </c>
      <c r="E1027" s="89"/>
      <c r="F1027" s="107" t="str">
        <f t="shared" si="358"/>
        <v>£000</v>
      </c>
      <c r="G1027" s="173"/>
      <c r="H1027" s="173"/>
      <c r="I1027" s="173"/>
      <c r="J1027" s="173"/>
      <c r="K1027" s="173"/>
      <c r="L1027" s="173"/>
      <c r="M1027" s="173"/>
      <c r="N1027" s="173"/>
      <c r="O1027" s="173"/>
      <c r="P1027" s="173"/>
      <c r="Q1027" s="173"/>
      <c r="R1027" s="173"/>
      <c r="S1027" s="173"/>
      <c r="T1027" s="173"/>
      <c r="U1027" s="173"/>
      <c r="V1027" s="173"/>
      <c r="W1027" s="173"/>
      <c r="X1027" s="173"/>
      <c r="Y1027" s="173"/>
      <c r="Z1027" s="173"/>
      <c r="AA1027" s="173"/>
      <c r="AB1027" s="173"/>
      <c r="AC1027" s="174"/>
      <c r="AE1027" s="507"/>
      <c r="AG1027" s="507"/>
      <c r="AI1027" s="507"/>
      <c r="AK1027" s="202"/>
    </row>
    <row r="1028" spans="4:37" ht="12.75" customHeight="1" outlineLevel="2">
      <c r="D1028" s="106" t="str">
        <f>'Line Items'!D1624</f>
        <v>SFO Station Access Charge LTC (FRR) - Northampton</v>
      </c>
      <c r="E1028" s="89"/>
      <c r="F1028" s="107" t="str">
        <f t="shared" si="358"/>
        <v>£000</v>
      </c>
      <c r="G1028" s="173"/>
      <c r="H1028" s="173"/>
      <c r="I1028" s="173"/>
      <c r="J1028" s="173"/>
      <c r="K1028" s="173"/>
      <c r="L1028" s="173"/>
      <c r="M1028" s="173"/>
      <c r="N1028" s="173"/>
      <c r="O1028" s="173"/>
      <c r="P1028" s="173"/>
      <c r="Q1028" s="173"/>
      <c r="R1028" s="173"/>
      <c r="S1028" s="173"/>
      <c r="T1028" s="173"/>
      <c r="U1028" s="173"/>
      <c r="V1028" s="173"/>
      <c r="W1028" s="173"/>
      <c r="X1028" s="173"/>
      <c r="Y1028" s="173"/>
      <c r="Z1028" s="173"/>
      <c r="AA1028" s="173"/>
      <c r="AB1028" s="173"/>
      <c r="AC1028" s="174"/>
      <c r="AE1028" s="507"/>
      <c r="AG1028" s="507"/>
      <c r="AI1028" s="507"/>
      <c r="AK1028" s="202"/>
    </row>
    <row r="1029" spans="4:37" ht="12.75" customHeight="1" outlineLevel="2">
      <c r="D1029" s="106" t="str">
        <f>'Line Items'!D1625</f>
        <v>SFO Station Access Charge LTC (FRR) - Northfield</v>
      </c>
      <c r="E1029" s="89"/>
      <c r="F1029" s="107" t="str">
        <f t="shared" si="358"/>
        <v>£000</v>
      </c>
      <c r="G1029" s="173"/>
      <c r="H1029" s="173"/>
      <c r="I1029" s="173"/>
      <c r="J1029" s="173"/>
      <c r="K1029" s="173"/>
      <c r="L1029" s="173"/>
      <c r="M1029" s="173"/>
      <c r="N1029" s="173"/>
      <c r="O1029" s="173"/>
      <c r="P1029" s="173"/>
      <c r="Q1029" s="173"/>
      <c r="R1029" s="173"/>
      <c r="S1029" s="173"/>
      <c r="T1029" s="173"/>
      <c r="U1029" s="173"/>
      <c r="V1029" s="173"/>
      <c r="W1029" s="173"/>
      <c r="X1029" s="173"/>
      <c r="Y1029" s="173"/>
      <c r="Z1029" s="173"/>
      <c r="AA1029" s="173"/>
      <c r="AB1029" s="173"/>
      <c r="AC1029" s="174"/>
      <c r="AE1029" s="507"/>
      <c r="AG1029" s="507"/>
      <c r="AI1029" s="507"/>
      <c r="AK1029" s="202"/>
    </row>
    <row r="1030" spans="4:37" ht="12.75" customHeight="1" outlineLevel="2">
      <c r="D1030" s="106" t="str">
        <f>'Line Items'!D1626</f>
        <v>SFO Station Access Charge LTC (FRR) - Norton Bridge</v>
      </c>
      <c r="E1030" s="89"/>
      <c r="F1030" s="107" t="str">
        <f t="shared" si="358"/>
        <v>£000</v>
      </c>
      <c r="G1030" s="173"/>
      <c r="H1030" s="173"/>
      <c r="I1030" s="173"/>
      <c r="J1030" s="173"/>
      <c r="K1030" s="173"/>
      <c r="L1030" s="173"/>
      <c r="M1030" s="173"/>
      <c r="N1030" s="173"/>
      <c r="O1030" s="173"/>
      <c r="P1030" s="173"/>
      <c r="Q1030" s="173"/>
      <c r="R1030" s="173"/>
      <c r="S1030" s="173"/>
      <c r="T1030" s="173"/>
      <c r="U1030" s="173"/>
      <c r="V1030" s="173"/>
      <c r="W1030" s="173"/>
      <c r="X1030" s="173"/>
      <c r="Y1030" s="173"/>
      <c r="Z1030" s="173"/>
      <c r="AA1030" s="173"/>
      <c r="AB1030" s="173"/>
      <c r="AC1030" s="174"/>
      <c r="AE1030" s="507"/>
      <c r="AG1030" s="507"/>
      <c r="AI1030" s="507"/>
      <c r="AK1030" s="202"/>
    </row>
    <row r="1031" spans="4:37" ht="12.75" customHeight="1" outlineLevel="2">
      <c r="D1031" s="106" t="str">
        <f>'Line Items'!D1627</f>
        <v>SFO Station Access Charge LTC (FRR) - Nuneaton</v>
      </c>
      <c r="E1031" s="89"/>
      <c r="F1031" s="107" t="str">
        <f t="shared" si="358"/>
        <v>£000</v>
      </c>
      <c r="G1031" s="173"/>
      <c r="H1031" s="173"/>
      <c r="I1031" s="173"/>
      <c r="J1031" s="173"/>
      <c r="K1031" s="173"/>
      <c r="L1031" s="173"/>
      <c r="M1031" s="173"/>
      <c r="N1031" s="173"/>
      <c r="O1031" s="173"/>
      <c r="P1031" s="173"/>
      <c r="Q1031" s="173"/>
      <c r="R1031" s="173"/>
      <c r="S1031" s="173"/>
      <c r="T1031" s="173"/>
      <c r="U1031" s="173"/>
      <c r="V1031" s="173"/>
      <c r="W1031" s="173"/>
      <c r="X1031" s="173"/>
      <c r="Y1031" s="173"/>
      <c r="Z1031" s="173"/>
      <c r="AA1031" s="173"/>
      <c r="AB1031" s="173"/>
      <c r="AC1031" s="174"/>
      <c r="AE1031" s="507"/>
      <c r="AG1031" s="507"/>
      <c r="AI1031" s="507"/>
      <c r="AK1031" s="202"/>
    </row>
    <row r="1032" spans="4:37" ht="12.75" customHeight="1" outlineLevel="2">
      <c r="D1032" s="106" t="str">
        <f>'Line Items'!D1628</f>
        <v>SFO Station Access Charge LTC (FRR) - Oakengates</v>
      </c>
      <c r="E1032" s="89"/>
      <c r="F1032" s="107" t="str">
        <f t="shared" si="358"/>
        <v>£000</v>
      </c>
      <c r="G1032" s="173"/>
      <c r="H1032" s="173"/>
      <c r="I1032" s="173"/>
      <c r="J1032" s="173"/>
      <c r="K1032" s="173"/>
      <c r="L1032" s="173"/>
      <c r="M1032" s="173"/>
      <c r="N1032" s="173"/>
      <c r="O1032" s="173"/>
      <c r="P1032" s="173"/>
      <c r="Q1032" s="173"/>
      <c r="R1032" s="173"/>
      <c r="S1032" s="173"/>
      <c r="T1032" s="173"/>
      <c r="U1032" s="173"/>
      <c r="V1032" s="173"/>
      <c r="W1032" s="173"/>
      <c r="X1032" s="173"/>
      <c r="Y1032" s="173"/>
      <c r="Z1032" s="173"/>
      <c r="AA1032" s="173"/>
      <c r="AB1032" s="173"/>
      <c r="AC1032" s="174"/>
      <c r="AE1032" s="507"/>
      <c r="AG1032" s="507"/>
      <c r="AI1032" s="507"/>
      <c r="AK1032" s="202"/>
    </row>
    <row r="1033" spans="4:37" ht="12.75" customHeight="1" outlineLevel="2">
      <c r="D1033" s="106" t="str">
        <f>'Line Items'!D1629</f>
        <v>SFO Station Access Charge LTC (FRR) - Old Hill</v>
      </c>
      <c r="E1033" s="89"/>
      <c r="F1033" s="107" t="str">
        <f t="shared" si="358"/>
        <v>£000</v>
      </c>
      <c r="G1033" s="173"/>
      <c r="H1033" s="173"/>
      <c r="I1033" s="173"/>
      <c r="J1033" s="173"/>
      <c r="K1033" s="173"/>
      <c r="L1033" s="173"/>
      <c r="M1033" s="173"/>
      <c r="N1033" s="173"/>
      <c r="O1033" s="173"/>
      <c r="P1033" s="173"/>
      <c r="Q1033" s="173"/>
      <c r="R1033" s="173"/>
      <c r="S1033" s="173"/>
      <c r="T1033" s="173"/>
      <c r="U1033" s="173"/>
      <c r="V1033" s="173"/>
      <c r="W1033" s="173"/>
      <c r="X1033" s="173"/>
      <c r="Y1033" s="173"/>
      <c r="Z1033" s="173"/>
      <c r="AA1033" s="173"/>
      <c r="AB1033" s="173"/>
      <c r="AC1033" s="174"/>
      <c r="AE1033" s="507"/>
      <c r="AG1033" s="507"/>
      <c r="AI1033" s="507"/>
      <c r="AK1033" s="202"/>
    </row>
    <row r="1034" spans="4:37" ht="12.75" customHeight="1" outlineLevel="2">
      <c r="D1034" s="106" t="str">
        <f>'Line Items'!D1630</f>
        <v>SFO Station Access Charge LTC (FRR) - Olton</v>
      </c>
      <c r="E1034" s="89"/>
      <c r="F1034" s="107" t="str">
        <f t="shared" si="358"/>
        <v>£000</v>
      </c>
      <c r="G1034" s="173"/>
      <c r="H1034" s="173"/>
      <c r="I1034" s="173"/>
      <c r="J1034" s="173"/>
      <c r="K1034" s="173"/>
      <c r="L1034" s="173"/>
      <c r="M1034" s="173"/>
      <c r="N1034" s="173"/>
      <c r="O1034" s="173"/>
      <c r="P1034" s="173"/>
      <c r="Q1034" s="173"/>
      <c r="R1034" s="173"/>
      <c r="S1034" s="173"/>
      <c r="T1034" s="173"/>
      <c r="U1034" s="173"/>
      <c r="V1034" s="173"/>
      <c r="W1034" s="173"/>
      <c r="X1034" s="173"/>
      <c r="Y1034" s="173"/>
      <c r="Z1034" s="173"/>
      <c r="AA1034" s="173"/>
      <c r="AB1034" s="173"/>
      <c r="AC1034" s="174"/>
      <c r="AE1034" s="507"/>
      <c r="AG1034" s="507"/>
      <c r="AI1034" s="507"/>
      <c r="AK1034" s="202"/>
    </row>
    <row r="1035" spans="4:37" ht="12.75" customHeight="1" outlineLevel="2">
      <c r="D1035" s="106" t="str">
        <f>'Line Items'!D1631</f>
        <v>SFO Station Access Charge LTC (FRR) - Park Street</v>
      </c>
      <c r="E1035" s="89"/>
      <c r="F1035" s="107" t="str">
        <f t="shared" si="358"/>
        <v>£000</v>
      </c>
      <c r="G1035" s="173"/>
      <c r="H1035" s="173"/>
      <c r="I1035" s="173"/>
      <c r="J1035" s="173"/>
      <c r="K1035" s="173"/>
      <c r="L1035" s="173"/>
      <c r="M1035" s="173"/>
      <c r="N1035" s="173"/>
      <c r="O1035" s="173"/>
      <c r="P1035" s="173"/>
      <c r="Q1035" s="173"/>
      <c r="R1035" s="173"/>
      <c r="S1035" s="173"/>
      <c r="T1035" s="173"/>
      <c r="U1035" s="173"/>
      <c r="V1035" s="173"/>
      <c r="W1035" s="173"/>
      <c r="X1035" s="173"/>
      <c r="Y1035" s="173"/>
      <c r="Z1035" s="173"/>
      <c r="AA1035" s="173"/>
      <c r="AB1035" s="173"/>
      <c r="AC1035" s="174"/>
      <c r="AE1035" s="507"/>
      <c r="AG1035" s="507"/>
      <c r="AI1035" s="507"/>
      <c r="AK1035" s="202"/>
    </row>
    <row r="1036" spans="4:37" ht="12.75" customHeight="1" outlineLevel="2">
      <c r="D1036" s="106" t="str">
        <f>'Line Items'!D1632</f>
        <v>SFO Station Access Charge LTC (FRR) - Penkridge</v>
      </c>
      <c r="E1036" s="89"/>
      <c r="F1036" s="107" t="str">
        <f t="shared" si="358"/>
        <v>£000</v>
      </c>
      <c r="G1036" s="173"/>
      <c r="H1036" s="173"/>
      <c r="I1036" s="173"/>
      <c r="J1036" s="173"/>
      <c r="K1036" s="173"/>
      <c r="L1036" s="173"/>
      <c r="M1036" s="173"/>
      <c r="N1036" s="173"/>
      <c r="O1036" s="173"/>
      <c r="P1036" s="173"/>
      <c r="Q1036" s="173"/>
      <c r="R1036" s="173"/>
      <c r="S1036" s="173"/>
      <c r="T1036" s="173"/>
      <c r="U1036" s="173"/>
      <c r="V1036" s="173"/>
      <c r="W1036" s="173"/>
      <c r="X1036" s="173"/>
      <c r="Y1036" s="173"/>
      <c r="Z1036" s="173"/>
      <c r="AA1036" s="173"/>
      <c r="AB1036" s="173"/>
      <c r="AC1036" s="174"/>
      <c r="AE1036" s="507"/>
      <c r="AG1036" s="507"/>
      <c r="AI1036" s="507"/>
      <c r="AK1036" s="202"/>
    </row>
    <row r="1037" spans="4:37" ht="12.75" customHeight="1" outlineLevel="2">
      <c r="D1037" s="106" t="str">
        <f>'Line Items'!D1633</f>
        <v>SFO Station Access Charge LTC (FRR) - Perry Barr</v>
      </c>
      <c r="E1037" s="89"/>
      <c r="F1037" s="107" t="str">
        <f t="shared" si="358"/>
        <v>£000</v>
      </c>
      <c r="G1037" s="173"/>
      <c r="H1037" s="173"/>
      <c r="I1037" s="173"/>
      <c r="J1037" s="173"/>
      <c r="K1037" s="173"/>
      <c r="L1037" s="173"/>
      <c r="M1037" s="173"/>
      <c r="N1037" s="173"/>
      <c r="O1037" s="173"/>
      <c r="P1037" s="173"/>
      <c r="Q1037" s="173"/>
      <c r="R1037" s="173"/>
      <c r="S1037" s="173"/>
      <c r="T1037" s="173"/>
      <c r="U1037" s="173"/>
      <c r="V1037" s="173"/>
      <c r="W1037" s="173"/>
      <c r="X1037" s="173"/>
      <c r="Y1037" s="173"/>
      <c r="Z1037" s="173"/>
      <c r="AA1037" s="173"/>
      <c r="AB1037" s="173"/>
      <c r="AC1037" s="174"/>
      <c r="AE1037" s="507"/>
      <c r="AG1037" s="507"/>
      <c r="AI1037" s="507"/>
      <c r="AK1037" s="202"/>
    </row>
    <row r="1038" spans="4:37" ht="12.75" customHeight="1" outlineLevel="2">
      <c r="D1038" s="106" t="str">
        <f>'Line Items'!D1634</f>
        <v>SFO Station Access Charge LTC (FRR) - Polesworth</v>
      </c>
      <c r="E1038" s="89"/>
      <c r="F1038" s="107" t="str">
        <f t="shared" si="358"/>
        <v>£000</v>
      </c>
      <c r="G1038" s="173"/>
      <c r="H1038" s="173"/>
      <c r="I1038" s="173"/>
      <c r="J1038" s="173"/>
      <c r="K1038" s="173"/>
      <c r="L1038" s="173"/>
      <c r="M1038" s="173"/>
      <c r="N1038" s="173"/>
      <c r="O1038" s="173"/>
      <c r="P1038" s="173"/>
      <c r="Q1038" s="173"/>
      <c r="R1038" s="173"/>
      <c r="S1038" s="173"/>
      <c r="T1038" s="173"/>
      <c r="U1038" s="173"/>
      <c r="V1038" s="173"/>
      <c r="W1038" s="173"/>
      <c r="X1038" s="173"/>
      <c r="Y1038" s="173"/>
      <c r="Z1038" s="173"/>
      <c r="AA1038" s="173"/>
      <c r="AB1038" s="173"/>
      <c r="AC1038" s="174"/>
      <c r="AE1038" s="507"/>
      <c r="AG1038" s="507"/>
      <c r="AI1038" s="507"/>
      <c r="AK1038" s="202"/>
    </row>
    <row r="1039" spans="4:37" ht="12.75" customHeight="1" outlineLevel="2">
      <c r="D1039" s="106" t="str">
        <f>'Line Items'!D1635</f>
        <v>SFO Station Access Charge LTC (FRR) - Redditch</v>
      </c>
      <c r="E1039" s="89"/>
      <c r="F1039" s="107" t="str">
        <f t="shared" si="358"/>
        <v>£000</v>
      </c>
      <c r="G1039" s="173"/>
      <c r="H1039" s="173"/>
      <c r="I1039" s="173"/>
      <c r="J1039" s="173"/>
      <c r="K1039" s="173"/>
      <c r="L1039" s="173"/>
      <c r="M1039" s="173"/>
      <c r="N1039" s="173"/>
      <c r="O1039" s="173"/>
      <c r="P1039" s="173"/>
      <c r="Q1039" s="173"/>
      <c r="R1039" s="173"/>
      <c r="S1039" s="173"/>
      <c r="T1039" s="173"/>
      <c r="U1039" s="173"/>
      <c r="V1039" s="173"/>
      <c r="W1039" s="173"/>
      <c r="X1039" s="173"/>
      <c r="Y1039" s="173"/>
      <c r="Z1039" s="173"/>
      <c r="AA1039" s="173"/>
      <c r="AB1039" s="173"/>
      <c r="AC1039" s="174"/>
      <c r="AE1039" s="507"/>
      <c r="AG1039" s="507"/>
      <c r="AI1039" s="507"/>
      <c r="AK1039" s="202"/>
    </row>
    <row r="1040" spans="4:37" ht="12.75" customHeight="1" outlineLevel="2">
      <c r="D1040" s="106" t="str">
        <f>'Line Items'!D1636</f>
        <v>SFO Station Access Charge LTC (FRR) - Ridgmont</v>
      </c>
      <c r="E1040" s="89"/>
      <c r="F1040" s="107" t="str">
        <f t="shared" si="358"/>
        <v>£000</v>
      </c>
      <c r="G1040" s="173"/>
      <c r="H1040" s="173"/>
      <c r="I1040" s="173"/>
      <c r="J1040" s="173"/>
      <c r="K1040" s="173"/>
      <c r="L1040" s="173"/>
      <c r="M1040" s="173"/>
      <c r="N1040" s="173"/>
      <c r="O1040" s="173"/>
      <c r="P1040" s="173"/>
      <c r="Q1040" s="173"/>
      <c r="R1040" s="173"/>
      <c r="S1040" s="173"/>
      <c r="T1040" s="173"/>
      <c r="U1040" s="173"/>
      <c r="V1040" s="173"/>
      <c r="W1040" s="173"/>
      <c r="X1040" s="173"/>
      <c r="Y1040" s="173"/>
      <c r="Z1040" s="173"/>
      <c r="AA1040" s="173"/>
      <c r="AB1040" s="173"/>
      <c r="AC1040" s="174"/>
      <c r="AE1040" s="507"/>
      <c r="AG1040" s="507"/>
      <c r="AI1040" s="507"/>
      <c r="AK1040" s="202"/>
    </row>
    <row r="1041" spans="4:37" ht="12.75" customHeight="1" outlineLevel="2">
      <c r="D1041" s="106" t="str">
        <f>'Line Items'!D1637</f>
        <v>SFO Station Access Charge LTC (FRR) - Rowley Regis</v>
      </c>
      <c r="E1041" s="89"/>
      <c r="F1041" s="107" t="str">
        <f t="shared" si="358"/>
        <v>£000</v>
      </c>
      <c r="G1041" s="173"/>
      <c r="H1041" s="173"/>
      <c r="I1041" s="173"/>
      <c r="J1041" s="173"/>
      <c r="K1041" s="173"/>
      <c r="L1041" s="173"/>
      <c r="M1041" s="173"/>
      <c r="N1041" s="173"/>
      <c r="O1041" s="173"/>
      <c r="P1041" s="173"/>
      <c r="Q1041" s="173"/>
      <c r="R1041" s="173"/>
      <c r="S1041" s="173"/>
      <c r="T1041" s="173"/>
      <c r="U1041" s="173"/>
      <c r="V1041" s="173"/>
      <c r="W1041" s="173"/>
      <c r="X1041" s="173"/>
      <c r="Y1041" s="173"/>
      <c r="Z1041" s="173"/>
      <c r="AA1041" s="173"/>
      <c r="AB1041" s="173"/>
      <c r="AC1041" s="174"/>
      <c r="AE1041" s="507"/>
      <c r="AG1041" s="507"/>
      <c r="AI1041" s="507"/>
      <c r="AK1041" s="202"/>
    </row>
    <row r="1042" spans="4:37" ht="12.75" customHeight="1" outlineLevel="2">
      <c r="D1042" s="106" t="str">
        <f>'Line Items'!D1638</f>
        <v>SFO Station Access Charge LTC (FRR) - Rugeley Town</v>
      </c>
      <c r="E1042" s="89"/>
      <c r="F1042" s="107" t="str">
        <f t="shared" si="358"/>
        <v>£000</v>
      </c>
      <c r="G1042" s="173"/>
      <c r="H1042" s="173"/>
      <c r="I1042" s="173"/>
      <c r="J1042" s="173"/>
      <c r="K1042" s="173"/>
      <c r="L1042" s="173"/>
      <c r="M1042" s="173"/>
      <c r="N1042" s="173"/>
      <c r="O1042" s="173"/>
      <c r="P1042" s="173"/>
      <c r="Q1042" s="173"/>
      <c r="R1042" s="173"/>
      <c r="S1042" s="173"/>
      <c r="T1042" s="173"/>
      <c r="U1042" s="173"/>
      <c r="V1042" s="173"/>
      <c r="W1042" s="173"/>
      <c r="X1042" s="173"/>
      <c r="Y1042" s="173"/>
      <c r="Z1042" s="173"/>
      <c r="AA1042" s="173"/>
      <c r="AB1042" s="173"/>
      <c r="AC1042" s="174"/>
      <c r="AE1042" s="507"/>
      <c r="AG1042" s="507"/>
      <c r="AI1042" s="507"/>
      <c r="AK1042" s="202"/>
    </row>
    <row r="1043" spans="4:37" ht="12.75" customHeight="1" outlineLevel="2">
      <c r="D1043" s="106" t="str">
        <f>'Line Items'!D1639</f>
        <v>SFO Station Access Charge LTC (FRR) - Rugeley Trent Valley</v>
      </c>
      <c r="E1043" s="89"/>
      <c r="F1043" s="107" t="str">
        <f t="shared" si="358"/>
        <v>£000</v>
      </c>
      <c r="G1043" s="173"/>
      <c r="H1043" s="173"/>
      <c r="I1043" s="173"/>
      <c r="J1043" s="173"/>
      <c r="K1043" s="173"/>
      <c r="L1043" s="173"/>
      <c r="M1043" s="173"/>
      <c r="N1043" s="173"/>
      <c r="O1043" s="173"/>
      <c r="P1043" s="173"/>
      <c r="Q1043" s="173"/>
      <c r="R1043" s="173"/>
      <c r="S1043" s="173"/>
      <c r="T1043" s="173"/>
      <c r="U1043" s="173"/>
      <c r="V1043" s="173"/>
      <c r="W1043" s="173"/>
      <c r="X1043" s="173"/>
      <c r="Y1043" s="173"/>
      <c r="Z1043" s="173"/>
      <c r="AA1043" s="173"/>
      <c r="AB1043" s="173"/>
      <c r="AC1043" s="174"/>
      <c r="AE1043" s="507"/>
      <c r="AG1043" s="507"/>
      <c r="AI1043" s="507"/>
      <c r="AK1043" s="202"/>
    </row>
    <row r="1044" spans="4:37" ht="12.75" customHeight="1" outlineLevel="2">
      <c r="D1044" s="106" t="str">
        <f>'Line Items'!D1640</f>
        <v>SFO Station Access Charge LTC (FRR) - Sandwell &amp; Dudley</v>
      </c>
      <c r="E1044" s="89"/>
      <c r="F1044" s="107" t="str">
        <f t="shared" si="358"/>
        <v>£000</v>
      </c>
      <c r="G1044" s="173"/>
      <c r="H1044" s="173"/>
      <c r="I1044" s="173"/>
      <c r="J1044" s="173"/>
      <c r="K1044" s="173"/>
      <c r="L1044" s="173"/>
      <c r="M1044" s="173"/>
      <c r="N1044" s="173"/>
      <c r="O1044" s="173"/>
      <c r="P1044" s="173"/>
      <c r="Q1044" s="173"/>
      <c r="R1044" s="173"/>
      <c r="S1044" s="173"/>
      <c r="T1044" s="173"/>
      <c r="U1044" s="173"/>
      <c r="V1044" s="173"/>
      <c r="W1044" s="173"/>
      <c r="X1044" s="173"/>
      <c r="Y1044" s="173"/>
      <c r="Z1044" s="173"/>
      <c r="AA1044" s="173"/>
      <c r="AB1044" s="173"/>
      <c r="AC1044" s="174"/>
      <c r="AE1044" s="507"/>
      <c r="AG1044" s="507"/>
      <c r="AI1044" s="507"/>
      <c r="AK1044" s="202"/>
    </row>
    <row r="1045" spans="4:37" ht="12.75" customHeight="1" outlineLevel="2">
      <c r="D1045" s="106" t="str">
        <f>'Line Items'!D1641</f>
        <v>SFO Station Access Charge LTC (FRR) - Selly Oak</v>
      </c>
      <c r="E1045" s="89"/>
      <c r="F1045" s="107" t="str">
        <f t="shared" si="358"/>
        <v>£000</v>
      </c>
      <c r="G1045" s="173"/>
      <c r="H1045" s="173"/>
      <c r="I1045" s="173"/>
      <c r="J1045" s="173"/>
      <c r="K1045" s="173"/>
      <c r="L1045" s="173"/>
      <c r="M1045" s="173"/>
      <c r="N1045" s="173"/>
      <c r="O1045" s="173"/>
      <c r="P1045" s="173"/>
      <c r="Q1045" s="173"/>
      <c r="R1045" s="173"/>
      <c r="S1045" s="173"/>
      <c r="T1045" s="173"/>
      <c r="U1045" s="173"/>
      <c r="V1045" s="173"/>
      <c r="W1045" s="173"/>
      <c r="X1045" s="173"/>
      <c r="Y1045" s="173"/>
      <c r="Z1045" s="173"/>
      <c r="AA1045" s="173"/>
      <c r="AB1045" s="173"/>
      <c r="AC1045" s="174"/>
      <c r="AE1045" s="507"/>
      <c r="AG1045" s="507"/>
      <c r="AI1045" s="507"/>
      <c r="AK1045" s="202"/>
    </row>
    <row r="1046" spans="4:37" ht="12.75" customHeight="1" outlineLevel="2">
      <c r="D1046" s="106" t="str">
        <f>'Line Items'!D1642</f>
        <v>SFO Station Access Charge LTC (FRR) - Shenstone</v>
      </c>
      <c r="E1046" s="89"/>
      <c r="F1046" s="107" t="str">
        <f t="shared" si="358"/>
        <v>£000</v>
      </c>
      <c r="G1046" s="173"/>
      <c r="H1046" s="173"/>
      <c r="I1046" s="173"/>
      <c r="J1046" s="173"/>
      <c r="K1046" s="173"/>
      <c r="L1046" s="173"/>
      <c r="M1046" s="173"/>
      <c r="N1046" s="173"/>
      <c r="O1046" s="173"/>
      <c r="P1046" s="173"/>
      <c r="Q1046" s="173"/>
      <c r="R1046" s="173"/>
      <c r="S1046" s="173"/>
      <c r="T1046" s="173"/>
      <c r="U1046" s="173"/>
      <c r="V1046" s="173"/>
      <c r="W1046" s="173"/>
      <c r="X1046" s="173"/>
      <c r="Y1046" s="173"/>
      <c r="Z1046" s="173"/>
      <c r="AA1046" s="173"/>
      <c r="AB1046" s="173"/>
      <c r="AC1046" s="174"/>
      <c r="AE1046" s="507"/>
      <c r="AG1046" s="507"/>
      <c r="AI1046" s="507"/>
      <c r="AK1046" s="202"/>
    </row>
    <row r="1047" spans="4:37" ht="12.75" customHeight="1" outlineLevel="2">
      <c r="D1047" s="106" t="str">
        <f>'Line Items'!D1643</f>
        <v>SFO Station Access Charge LTC (FRR) - Shifnal</v>
      </c>
      <c r="E1047" s="89"/>
      <c r="F1047" s="107" t="str">
        <f t="shared" si="358"/>
        <v>£000</v>
      </c>
      <c r="G1047" s="173"/>
      <c r="H1047" s="173"/>
      <c r="I1047" s="173"/>
      <c r="J1047" s="173"/>
      <c r="K1047" s="173"/>
      <c r="L1047" s="173"/>
      <c r="M1047" s="173"/>
      <c r="N1047" s="173"/>
      <c r="O1047" s="173"/>
      <c r="P1047" s="173"/>
      <c r="Q1047" s="173"/>
      <c r="R1047" s="173"/>
      <c r="S1047" s="173"/>
      <c r="T1047" s="173"/>
      <c r="U1047" s="173"/>
      <c r="V1047" s="173"/>
      <c r="W1047" s="173"/>
      <c r="X1047" s="173"/>
      <c r="Y1047" s="173"/>
      <c r="Z1047" s="173"/>
      <c r="AA1047" s="173"/>
      <c r="AB1047" s="173"/>
      <c r="AC1047" s="174"/>
      <c r="AE1047" s="507"/>
      <c r="AG1047" s="507"/>
      <c r="AI1047" s="507"/>
      <c r="AK1047" s="202"/>
    </row>
    <row r="1048" spans="4:37" ht="12.75" customHeight="1" outlineLevel="2">
      <c r="D1048" s="106" t="str">
        <f>'Line Items'!D1644</f>
        <v>SFO Station Access Charge LTC (FRR) - Shirley</v>
      </c>
      <c r="E1048" s="89"/>
      <c r="F1048" s="107" t="str">
        <f t="shared" si="358"/>
        <v>£000</v>
      </c>
      <c r="G1048" s="173"/>
      <c r="H1048" s="173"/>
      <c r="I1048" s="173"/>
      <c r="J1048" s="173"/>
      <c r="K1048" s="173"/>
      <c r="L1048" s="173"/>
      <c r="M1048" s="173"/>
      <c r="N1048" s="173"/>
      <c r="O1048" s="173"/>
      <c r="P1048" s="173"/>
      <c r="Q1048" s="173"/>
      <c r="R1048" s="173"/>
      <c r="S1048" s="173"/>
      <c r="T1048" s="173"/>
      <c r="U1048" s="173"/>
      <c r="V1048" s="173"/>
      <c r="W1048" s="173"/>
      <c r="X1048" s="173"/>
      <c r="Y1048" s="173"/>
      <c r="Z1048" s="173"/>
      <c r="AA1048" s="173"/>
      <c r="AB1048" s="173"/>
      <c r="AC1048" s="174"/>
      <c r="AE1048" s="507"/>
      <c r="AG1048" s="507"/>
      <c r="AI1048" s="507"/>
      <c r="AK1048" s="202"/>
    </row>
    <row r="1049" spans="4:37" ht="12.75" customHeight="1" outlineLevel="2">
      <c r="D1049" s="106" t="str">
        <f>'Line Items'!D1645</f>
        <v>SFO Station Access Charge LTC (FRR) - Small Heath</v>
      </c>
      <c r="E1049" s="89"/>
      <c r="F1049" s="107" t="str">
        <f t="shared" si="358"/>
        <v>£000</v>
      </c>
      <c r="G1049" s="173"/>
      <c r="H1049" s="173"/>
      <c r="I1049" s="173"/>
      <c r="J1049" s="173"/>
      <c r="K1049" s="173"/>
      <c r="L1049" s="173"/>
      <c r="M1049" s="173"/>
      <c r="N1049" s="173"/>
      <c r="O1049" s="173"/>
      <c r="P1049" s="173"/>
      <c r="Q1049" s="173"/>
      <c r="R1049" s="173"/>
      <c r="S1049" s="173"/>
      <c r="T1049" s="173"/>
      <c r="U1049" s="173"/>
      <c r="V1049" s="173"/>
      <c r="W1049" s="173"/>
      <c r="X1049" s="173"/>
      <c r="Y1049" s="173"/>
      <c r="Z1049" s="173"/>
      <c r="AA1049" s="173"/>
      <c r="AB1049" s="173"/>
      <c r="AC1049" s="174"/>
      <c r="AE1049" s="507"/>
      <c r="AG1049" s="507"/>
      <c r="AI1049" s="507"/>
      <c r="AK1049" s="202"/>
    </row>
    <row r="1050" spans="4:37" ht="12.75" customHeight="1" outlineLevel="2">
      <c r="D1050" s="106" t="str">
        <f>'Line Items'!D1646</f>
        <v>SFO Station Access Charge LTC (FRR) - Smethwick Galton Bridge</v>
      </c>
      <c r="E1050" s="89"/>
      <c r="F1050" s="107" t="str">
        <f t="shared" si="358"/>
        <v>£000</v>
      </c>
      <c r="G1050" s="173"/>
      <c r="H1050" s="173"/>
      <c r="I1050" s="173"/>
      <c r="J1050" s="173"/>
      <c r="K1050" s="173"/>
      <c r="L1050" s="173"/>
      <c r="M1050" s="173"/>
      <c r="N1050" s="173"/>
      <c r="O1050" s="173"/>
      <c r="P1050" s="173"/>
      <c r="Q1050" s="173"/>
      <c r="R1050" s="173"/>
      <c r="S1050" s="173"/>
      <c r="T1050" s="173"/>
      <c r="U1050" s="173"/>
      <c r="V1050" s="173"/>
      <c r="W1050" s="173"/>
      <c r="X1050" s="173"/>
      <c r="Y1050" s="173"/>
      <c r="Z1050" s="173"/>
      <c r="AA1050" s="173"/>
      <c r="AB1050" s="173"/>
      <c r="AC1050" s="174"/>
      <c r="AE1050" s="507"/>
      <c r="AG1050" s="507"/>
      <c r="AI1050" s="507"/>
      <c r="AK1050" s="202"/>
    </row>
    <row r="1051" spans="4:37" ht="12.75" customHeight="1" outlineLevel="2">
      <c r="D1051" s="106" t="str">
        <f>'Line Items'!D1647</f>
        <v>SFO Station Access Charge LTC (FRR) - Smethwick Rolfe Street</v>
      </c>
      <c r="E1051" s="89"/>
      <c r="F1051" s="107" t="str">
        <f t="shared" si="358"/>
        <v>£000</v>
      </c>
      <c r="G1051" s="173"/>
      <c r="H1051" s="173"/>
      <c r="I1051" s="173"/>
      <c r="J1051" s="173"/>
      <c r="K1051" s="173"/>
      <c r="L1051" s="173"/>
      <c r="M1051" s="173"/>
      <c r="N1051" s="173"/>
      <c r="O1051" s="173"/>
      <c r="P1051" s="173"/>
      <c r="Q1051" s="173"/>
      <c r="R1051" s="173"/>
      <c r="S1051" s="173"/>
      <c r="T1051" s="173"/>
      <c r="U1051" s="173"/>
      <c r="V1051" s="173"/>
      <c r="W1051" s="173"/>
      <c r="X1051" s="173"/>
      <c r="Y1051" s="173"/>
      <c r="Z1051" s="173"/>
      <c r="AA1051" s="173"/>
      <c r="AB1051" s="173"/>
      <c r="AC1051" s="174"/>
      <c r="AE1051" s="507"/>
      <c r="AG1051" s="507"/>
      <c r="AI1051" s="507"/>
      <c r="AK1051" s="202"/>
    </row>
    <row r="1052" spans="4:37" ht="12.75" customHeight="1" outlineLevel="2">
      <c r="D1052" s="106" t="str">
        <f>'Line Items'!D1648</f>
        <v>SFO Station Access Charge LTC (FRR) - Spring Road</v>
      </c>
      <c r="E1052" s="89"/>
      <c r="F1052" s="107" t="str">
        <f t="shared" si="358"/>
        <v>£000</v>
      </c>
      <c r="G1052" s="173"/>
      <c r="H1052" s="173"/>
      <c r="I1052" s="173"/>
      <c r="J1052" s="173"/>
      <c r="K1052" s="173"/>
      <c r="L1052" s="173"/>
      <c r="M1052" s="173"/>
      <c r="N1052" s="173"/>
      <c r="O1052" s="173"/>
      <c r="P1052" s="173"/>
      <c r="Q1052" s="173"/>
      <c r="R1052" s="173"/>
      <c r="S1052" s="173"/>
      <c r="T1052" s="173"/>
      <c r="U1052" s="173"/>
      <c r="V1052" s="173"/>
      <c r="W1052" s="173"/>
      <c r="X1052" s="173"/>
      <c r="Y1052" s="173"/>
      <c r="Z1052" s="173"/>
      <c r="AA1052" s="173"/>
      <c r="AB1052" s="173"/>
      <c r="AC1052" s="174"/>
      <c r="AE1052" s="507"/>
      <c r="AG1052" s="507"/>
      <c r="AI1052" s="507"/>
      <c r="AK1052" s="202"/>
    </row>
    <row r="1053" spans="4:37" ht="12.75" customHeight="1" outlineLevel="2">
      <c r="D1053" s="106" t="str">
        <f>'Line Items'!D1649</f>
        <v>SFO Station Access Charge LTC (FRR) - St Albans Abbey</v>
      </c>
      <c r="E1053" s="89"/>
      <c r="F1053" s="107" t="str">
        <f t="shared" si="358"/>
        <v>£000</v>
      </c>
      <c r="G1053" s="173"/>
      <c r="H1053" s="173"/>
      <c r="I1053" s="173"/>
      <c r="J1053" s="173"/>
      <c r="K1053" s="173"/>
      <c r="L1053" s="173"/>
      <c r="M1053" s="173"/>
      <c r="N1053" s="173"/>
      <c r="O1053" s="173"/>
      <c r="P1053" s="173"/>
      <c r="Q1053" s="173"/>
      <c r="R1053" s="173"/>
      <c r="S1053" s="173"/>
      <c r="T1053" s="173"/>
      <c r="U1053" s="173"/>
      <c r="V1053" s="173"/>
      <c r="W1053" s="173"/>
      <c r="X1053" s="173"/>
      <c r="Y1053" s="173"/>
      <c r="Z1053" s="173"/>
      <c r="AA1053" s="173"/>
      <c r="AB1053" s="173"/>
      <c r="AC1053" s="174"/>
      <c r="AE1053" s="507"/>
      <c r="AG1053" s="507"/>
      <c r="AI1053" s="507"/>
      <c r="AK1053" s="202"/>
    </row>
    <row r="1054" spans="4:37" ht="12.75" customHeight="1" outlineLevel="2">
      <c r="D1054" s="106" t="str">
        <f>'Line Items'!D1650</f>
        <v>SFO Station Access Charge LTC (FRR) - Stechford</v>
      </c>
      <c r="E1054" s="89"/>
      <c r="F1054" s="107" t="str">
        <f t="shared" si="358"/>
        <v>£000</v>
      </c>
      <c r="G1054" s="173"/>
      <c r="H1054" s="173"/>
      <c r="I1054" s="173"/>
      <c r="J1054" s="173"/>
      <c r="K1054" s="173"/>
      <c r="L1054" s="173"/>
      <c r="M1054" s="173"/>
      <c r="N1054" s="173"/>
      <c r="O1054" s="173"/>
      <c r="P1054" s="173"/>
      <c r="Q1054" s="173"/>
      <c r="R1054" s="173"/>
      <c r="S1054" s="173"/>
      <c r="T1054" s="173"/>
      <c r="U1054" s="173"/>
      <c r="V1054" s="173"/>
      <c r="W1054" s="173"/>
      <c r="X1054" s="173"/>
      <c r="Y1054" s="173"/>
      <c r="Z1054" s="173"/>
      <c r="AA1054" s="173"/>
      <c r="AB1054" s="173"/>
      <c r="AC1054" s="174"/>
      <c r="AE1054" s="507"/>
      <c r="AG1054" s="507"/>
      <c r="AI1054" s="507"/>
      <c r="AK1054" s="202"/>
    </row>
    <row r="1055" spans="4:37" ht="12.75" customHeight="1" outlineLevel="2">
      <c r="D1055" s="106" t="str">
        <f>'Line Items'!D1651</f>
        <v>SFO Station Access Charge LTC (FRR) - Stewartby</v>
      </c>
      <c r="E1055" s="89"/>
      <c r="F1055" s="107" t="str">
        <f t="shared" si="358"/>
        <v>£000</v>
      </c>
      <c r="G1055" s="173"/>
      <c r="H1055" s="173"/>
      <c r="I1055" s="173"/>
      <c r="J1055" s="173"/>
      <c r="K1055" s="173"/>
      <c r="L1055" s="173"/>
      <c r="M1055" s="173"/>
      <c r="N1055" s="173"/>
      <c r="O1055" s="173"/>
      <c r="P1055" s="173"/>
      <c r="Q1055" s="173"/>
      <c r="R1055" s="173"/>
      <c r="S1055" s="173"/>
      <c r="T1055" s="173"/>
      <c r="U1055" s="173"/>
      <c r="V1055" s="173"/>
      <c r="W1055" s="173"/>
      <c r="X1055" s="173"/>
      <c r="Y1055" s="173"/>
      <c r="Z1055" s="173"/>
      <c r="AA1055" s="173"/>
      <c r="AB1055" s="173"/>
      <c r="AC1055" s="174"/>
      <c r="AE1055" s="507"/>
      <c r="AG1055" s="507"/>
      <c r="AI1055" s="507"/>
      <c r="AK1055" s="202"/>
    </row>
    <row r="1056" spans="4:37" ht="12.75" customHeight="1" outlineLevel="2">
      <c r="D1056" s="106" t="str">
        <f>'Line Items'!D1652</f>
        <v>SFO Station Access Charge LTC (FRR) - Stone</v>
      </c>
      <c r="E1056" s="89"/>
      <c r="F1056" s="107" t="str">
        <f t="shared" si="358"/>
        <v>£000</v>
      </c>
      <c r="G1056" s="173"/>
      <c r="H1056" s="173"/>
      <c r="I1056" s="173"/>
      <c r="J1056" s="173"/>
      <c r="K1056" s="173"/>
      <c r="L1056" s="173"/>
      <c r="M1056" s="173"/>
      <c r="N1056" s="173"/>
      <c r="O1056" s="173"/>
      <c r="P1056" s="173"/>
      <c r="Q1056" s="173"/>
      <c r="R1056" s="173"/>
      <c r="S1056" s="173"/>
      <c r="T1056" s="173"/>
      <c r="U1056" s="173"/>
      <c r="V1056" s="173"/>
      <c r="W1056" s="173"/>
      <c r="X1056" s="173"/>
      <c r="Y1056" s="173"/>
      <c r="Z1056" s="173"/>
      <c r="AA1056" s="173"/>
      <c r="AB1056" s="173"/>
      <c r="AC1056" s="174"/>
      <c r="AE1056" s="507"/>
      <c r="AG1056" s="507"/>
      <c r="AI1056" s="507"/>
      <c r="AK1056" s="202"/>
    </row>
    <row r="1057" spans="4:37" ht="12.75" customHeight="1" outlineLevel="2">
      <c r="D1057" s="106" t="str">
        <f>'Line Items'!D1653</f>
        <v>SFO Station Access Charge LTC (FRR) - Stourbridge Junction</v>
      </c>
      <c r="E1057" s="89"/>
      <c r="F1057" s="107" t="str">
        <f t="shared" si="358"/>
        <v>£000</v>
      </c>
      <c r="G1057" s="173"/>
      <c r="H1057" s="173"/>
      <c r="I1057" s="173"/>
      <c r="J1057" s="173"/>
      <c r="K1057" s="173"/>
      <c r="L1057" s="173"/>
      <c r="M1057" s="173"/>
      <c r="N1057" s="173"/>
      <c r="O1057" s="173"/>
      <c r="P1057" s="173"/>
      <c r="Q1057" s="173"/>
      <c r="R1057" s="173"/>
      <c r="S1057" s="173"/>
      <c r="T1057" s="173"/>
      <c r="U1057" s="173"/>
      <c r="V1057" s="173"/>
      <c r="W1057" s="173"/>
      <c r="X1057" s="173"/>
      <c r="Y1057" s="173"/>
      <c r="Z1057" s="173"/>
      <c r="AA1057" s="173"/>
      <c r="AB1057" s="173"/>
      <c r="AC1057" s="174"/>
      <c r="AE1057" s="507"/>
      <c r="AG1057" s="507"/>
      <c r="AI1057" s="507"/>
      <c r="AK1057" s="202"/>
    </row>
    <row r="1058" spans="4:37" ht="12.75" customHeight="1" outlineLevel="2">
      <c r="D1058" s="106" t="str">
        <f>'Line Items'!D1654</f>
        <v>SFO Station Access Charge LTC (FRR) - Stourbridge Town</v>
      </c>
      <c r="E1058" s="89"/>
      <c r="F1058" s="107" t="str">
        <f t="shared" si="358"/>
        <v>£000</v>
      </c>
      <c r="G1058" s="173"/>
      <c r="H1058" s="173"/>
      <c r="I1058" s="173"/>
      <c r="J1058" s="173"/>
      <c r="K1058" s="173"/>
      <c r="L1058" s="173"/>
      <c r="M1058" s="173"/>
      <c r="N1058" s="173"/>
      <c r="O1058" s="173"/>
      <c r="P1058" s="173"/>
      <c r="Q1058" s="173"/>
      <c r="R1058" s="173"/>
      <c r="S1058" s="173"/>
      <c r="T1058" s="173"/>
      <c r="U1058" s="173"/>
      <c r="V1058" s="173"/>
      <c r="W1058" s="173"/>
      <c r="X1058" s="173"/>
      <c r="Y1058" s="173"/>
      <c r="Z1058" s="173"/>
      <c r="AA1058" s="173"/>
      <c r="AB1058" s="173"/>
      <c r="AC1058" s="174"/>
      <c r="AE1058" s="507"/>
      <c r="AG1058" s="507"/>
      <c r="AI1058" s="507"/>
      <c r="AK1058" s="202"/>
    </row>
    <row r="1059" spans="4:37" ht="12.75" customHeight="1" outlineLevel="2">
      <c r="D1059" s="106" t="str">
        <f>'Line Items'!D1655</f>
        <v>SFO Station Access Charge LTC (FRR) - Stratford-upon-Avon</v>
      </c>
      <c r="E1059" s="89"/>
      <c r="F1059" s="107" t="str">
        <f t="shared" si="358"/>
        <v>£000</v>
      </c>
      <c r="G1059" s="173"/>
      <c r="H1059" s="173"/>
      <c r="I1059" s="173"/>
      <c r="J1059" s="173"/>
      <c r="K1059" s="173"/>
      <c r="L1059" s="173"/>
      <c r="M1059" s="173"/>
      <c r="N1059" s="173"/>
      <c r="O1059" s="173"/>
      <c r="P1059" s="173"/>
      <c r="Q1059" s="173"/>
      <c r="R1059" s="173"/>
      <c r="S1059" s="173"/>
      <c r="T1059" s="173"/>
      <c r="U1059" s="173"/>
      <c r="V1059" s="173"/>
      <c r="W1059" s="173"/>
      <c r="X1059" s="173"/>
      <c r="Y1059" s="173"/>
      <c r="Z1059" s="173"/>
      <c r="AA1059" s="173"/>
      <c r="AB1059" s="173"/>
      <c r="AC1059" s="174"/>
      <c r="AE1059" s="507"/>
      <c r="AG1059" s="507"/>
      <c r="AI1059" s="507"/>
      <c r="AK1059" s="202"/>
    </row>
    <row r="1060" spans="4:37" ht="12.75" customHeight="1" outlineLevel="2">
      <c r="D1060" s="106" t="str">
        <f>'Line Items'!D1656</f>
        <v>SFO Station Access Charge LTC (FRR) - Stratford-upon-Avon Parkway</v>
      </c>
      <c r="E1060" s="89"/>
      <c r="F1060" s="107" t="str">
        <f t="shared" si="358"/>
        <v>£000</v>
      </c>
      <c r="G1060" s="173"/>
      <c r="H1060" s="173"/>
      <c r="I1060" s="173"/>
      <c r="J1060" s="173"/>
      <c r="K1060" s="173"/>
      <c r="L1060" s="173"/>
      <c r="M1060" s="173"/>
      <c r="N1060" s="173"/>
      <c r="O1060" s="173"/>
      <c r="P1060" s="173"/>
      <c r="Q1060" s="173"/>
      <c r="R1060" s="173"/>
      <c r="S1060" s="173"/>
      <c r="T1060" s="173"/>
      <c r="U1060" s="173"/>
      <c r="V1060" s="173"/>
      <c r="W1060" s="173"/>
      <c r="X1060" s="173"/>
      <c r="Y1060" s="173"/>
      <c r="Z1060" s="173"/>
      <c r="AA1060" s="173"/>
      <c r="AB1060" s="173"/>
      <c r="AC1060" s="174"/>
      <c r="AE1060" s="507"/>
      <c r="AG1060" s="507"/>
      <c r="AI1060" s="507"/>
      <c r="AK1060" s="202"/>
    </row>
    <row r="1061" spans="4:37" ht="12.75" customHeight="1" outlineLevel="2">
      <c r="D1061" s="106" t="str">
        <f>'Line Items'!D1657</f>
        <v>SFO Station Access Charge LTC (FRR) - Sutton Coldfield</v>
      </c>
      <c r="E1061" s="89"/>
      <c r="F1061" s="107" t="str">
        <f t="shared" si="358"/>
        <v>£000</v>
      </c>
      <c r="G1061" s="173"/>
      <c r="H1061" s="173"/>
      <c r="I1061" s="173"/>
      <c r="J1061" s="173"/>
      <c r="K1061" s="173"/>
      <c r="L1061" s="173"/>
      <c r="M1061" s="173"/>
      <c r="N1061" s="173"/>
      <c r="O1061" s="173"/>
      <c r="P1061" s="173"/>
      <c r="Q1061" s="173"/>
      <c r="R1061" s="173"/>
      <c r="S1061" s="173"/>
      <c r="T1061" s="173"/>
      <c r="U1061" s="173"/>
      <c r="V1061" s="173"/>
      <c r="W1061" s="173"/>
      <c r="X1061" s="173"/>
      <c r="Y1061" s="173"/>
      <c r="Z1061" s="173"/>
      <c r="AA1061" s="173"/>
      <c r="AB1061" s="173"/>
      <c r="AC1061" s="174"/>
      <c r="AE1061" s="507"/>
      <c r="AG1061" s="507"/>
      <c r="AI1061" s="507"/>
      <c r="AK1061" s="202"/>
    </row>
    <row r="1062" spans="4:37" ht="12.75" customHeight="1" outlineLevel="2">
      <c r="D1062" s="106" t="str">
        <f>'Line Items'!D1658</f>
        <v>SFO Station Access Charge LTC (FRR) - Tame Bridge Parkway</v>
      </c>
      <c r="E1062" s="89"/>
      <c r="F1062" s="107" t="str">
        <f t="shared" si="358"/>
        <v>£000</v>
      </c>
      <c r="G1062" s="173"/>
      <c r="H1062" s="173"/>
      <c r="I1062" s="173"/>
      <c r="J1062" s="173"/>
      <c r="K1062" s="173"/>
      <c r="L1062" s="173"/>
      <c r="M1062" s="173"/>
      <c r="N1062" s="173"/>
      <c r="O1062" s="173"/>
      <c r="P1062" s="173"/>
      <c r="Q1062" s="173"/>
      <c r="R1062" s="173"/>
      <c r="S1062" s="173"/>
      <c r="T1062" s="173"/>
      <c r="U1062" s="173"/>
      <c r="V1062" s="173"/>
      <c r="W1062" s="173"/>
      <c r="X1062" s="173"/>
      <c r="Y1062" s="173"/>
      <c r="Z1062" s="173"/>
      <c r="AA1062" s="173"/>
      <c r="AB1062" s="173"/>
      <c r="AC1062" s="174"/>
      <c r="AE1062" s="507"/>
      <c r="AG1062" s="507"/>
      <c r="AI1062" s="507"/>
      <c r="AK1062" s="202"/>
    </row>
    <row r="1063" spans="4:37" ht="12.75" customHeight="1" outlineLevel="2">
      <c r="D1063" s="106" t="str">
        <f>'Line Items'!D1659</f>
        <v>SFO Station Access Charge LTC (FRR) - Tamworth (High Level / Low Level)</v>
      </c>
      <c r="E1063" s="89"/>
      <c r="F1063" s="107" t="str">
        <f t="shared" si="358"/>
        <v>£000</v>
      </c>
      <c r="G1063" s="173"/>
      <c r="H1063" s="173"/>
      <c r="I1063" s="173"/>
      <c r="J1063" s="173"/>
      <c r="K1063" s="173"/>
      <c r="L1063" s="173"/>
      <c r="M1063" s="173"/>
      <c r="N1063" s="173"/>
      <c r="O1063" s="173"/>
      <c r="P1063" s="173"/>
      <c r="Q1063" s="173"/>
      <c r="R1063" s="173"/>
      <c r="S1063" s="173"/>
      <c r="T1063" s="173"/>
      <c r="U1063" s="173"/>
      <c r="V1063" s="173"/>
      <c r="W1063" s="173"/>
      <c r="X1063" s="173"/>
      <c r="Y1063" s="173"/>
      <c r="Z1063" s="173"/>
      <c r="AA1063" s="173"/>
      <c r="AB1063" s="173"/>
      <c r="AC1063" s="174"/>
      <c r="AE1063" s="507"/>
      <c r="AG1063" s="507"/>
      <c r="AI1063" s="507"/>
      <c r="AK1063" s="202"/>
    </row>
    <row r="1064" spans="4:37" ht="12.75" customHeight="1" outlineLevel="2">
      <c r="D1064" s="106" t="str">
        <f>'Line Items'!D1660</f>
        <v>SFO Station Access Charge LTC (FRR) - Telford Central</v>
      </c>
      <c r="E1064" s="89"/>
      <c r="F1064" s="107" t="str">
        <f t="shared" si="358"/>
        <v>£000</v>
      </c>
      <c r="G1064" s="173"/>
      <c r="H1064" s="173"/>
      <c r="I1064" s="173"/>
      <c r="J1064" s="173"/>
      <c r="K1064" s="173"/>
      <c r="L1064" s="173"/>
      <c r="M1064" s="173"/>
      <c r="N1064" s="173"/>
      <c r="O1064" s="173"/>
      <c r="P1064" s="173"/>
      <c r="Q1064" s="173"/>
      <c r="R1064" s="173"/>
      <c r="S1064" s="173"/>
      <c r="T1064" s="173"/>
      <c r="U1064" s="173"/>
      <c r="V1064" s="173"/>
      <c r="W1064" s="173"/>
      <c r="X1064" s="173"/>
      <c r="Y1064" s="173"/>
      <c r="Z1064" s="173"/>
      <c r="AA1064" s="173"/>
      <c r="AB1064" s="173"/>
      <c r="AC1064" s="174"/>
      <c r="AE1064" s="507"/>
      <c r="AG1064" s="507"/>
      <c r="AI1064" s="507"/>
      <c r="AK1064" s="202"/>
    </row>
    <row r="1065" spans="4:37" ht="12.75" customHeight="1" outlineLevel="2">
      <c r="D1065" s="106" t="str">
        <f>'Line Items'!D1661</f>
        <v>SFO Station Access Charge LTC (FRR) - The Hawthorns</v>
      </c>
      <c r="E1065" s="89"/>
      <c r="F1065" s="107" t="str">
        <f t="shared" si="358"/>
        <v>£000</v>
      </c>
      <c r="G1065" s="173"/>
      <c r="H1065" s="173"/>
      <c r="I1065" s="173"/>
      <c r="J1065" s="173"/>
      <c r="K1065" s="173"/>
      <c r="L1065" s="173"/>
      <c r="M1065" s="173"/>
      <c r="N1065" s="173"/>
      <c r="O1065" s="173"/>
      <c r="P1065" s="173"/>
      <c r="Q1065" s="173"/>
      <c r="R1065" s="173"/>
      <c r="S1065" s="173"/>
      <c r="T1065" s="173"/>
      <c r="U1065" s="173"/>
      <c r="V1065" s="173"/>
      <c r="W1065" s="173"/>
      <c r="X1065" s="173"/>
      <c r="Y1065" s="173"/>
      <c r="Z1065" s="173"/>
      <c r="AA1065" s="173"/>
      <c r="AB1065" s="173"/>
      <c r="AC1065" s="174"/>
      <c r="AE1065" s="507"/>
      <c r="AG1065" s="507"/>
      <c r="AI1065" s="507"/>
      <c r="AK1065" s="202"/>
    </row>
    <row r="1066" spans="4:37" ht="12.75" customHeight="1" outlineLevel="2">
      <c r="D1066" s="106" t="str">
        <f>'Line Items'!D1662</f>
        <v>SFO Station Access Charge LTC (FRR) - The Lakes (Warwickshire)</v>
      </c>
      <c r="E1066" s="89"/>
      <c r="F1066" s="107" t="str">
        <f t="shared" si="358"/>
        <v>£000</v>
      </c>
      <c r="G1066" s="173"/>
      <c r="H1066" s="173"/>
      <c r="I1066" s="173"/>
      <c r="J1066" s="173"/>
      <c r="K1066" s="173"/>
      <c r="L1066" s="173"/>
      <c r="M1066" s="173"/>
      <c r="N1066" s="173"/>
      <c r="O1066" s="173"/>
      <c r="P1066" s="173"/>
      <c r="Q1066" s="173"/>
      <c r="R1066" s="173"/>
      <c r="S1066" s="173"/>
      <c r="T1066" s="173"/>
      <c r="U1066" s="173"/>
      <c r="V1066" s="173"/>
      <c r="W1066" s="173"/>
      <c r="X1066" s="173"/>
      <c r="Y1066" s="173"/>
      <c r="Z1066" s="173"/>
      <c r="AA1066" s="173"/>
      <c r="AB1066" s="173"/>
      <c r="AC1066" s="174"/>
      <c r="AE1066" s="507"/>
      <c r="AG1066" s="507"/>
      <c r="AI1066" s="507"/>
      <c r="AK1066" s="202"/>
    </row>
    <row r="1067" spans="4:37" ht="12.75" customHeight="1" outlineLevel="2">
      <c r="D1067" s="106" t="str">
        <f>'Line Items'!D1663</f>
        <v>SFO Station Access Charge LTC (FRR) - Tile Hill</v>
      </c>
      <c r="E1067" s="89"/>
      <c r="F1067" s="107" t="str">
        <f t="shared" si="358"/>
        <v>£000</v>
      </c>
      <c r="G1067" s="173"/>
      <c r="H1067" s="173"/>
      <c r="I1067" s="173"/>
      <c r="J1067" s="173"/>
      <c r="K1067" s="173"/>
      <c r="L1067" s="173"/>
      <c r="M1067" s="173"/>
      <c r="N1067" s="173"/>
      <c r="O1067" s="173"/>
      <c r="P1067" s="173"/>
      <c r="Q1067" s="173"/>
      <c r="R1067" s="173"/>
      <c r="S1067" s="173"/>
      <c r="T1067" s="173"/>
      <c r="U1067" s="173"/>
      <c r="V1067" s="173"/>
      <c r="W1067" s="173"/>
      <c r="X1067" s="173"/>
      <c r="Y1067" s="173"/>
      <c r="Z1067" s="173"/>
      <c r="AA1067" s="173"/>
      <c r="AB1067" s="173"/>
      <c r="AC1067" s="174"/>
      <c r="AE1067" s="507"/>
      <c r="AG1067" s="507"/>
      <c r="AI1067" s="507"/>
      <c r="AK1067" s="202"/>
    </row>
    <row r="1068" spans="4:37" ht="12.75" customHeight="1" outlineLevel="2">
      <c r="D1068" s="106" t="str">
        <f>'Line Items'!D1664</f>
        <v>SFO Station Access Charge LTC (FRR) - Tipton</v>
      </c>
      <c r="E1068" s="89"/>
      <c r="F1068" s="107" t="str">
        <f t="shared" si="358"/>
        <v>£000</v>
      </c>
      <c r="G1068" s="173"/>
      <c r="H1068" s="173"/>
      <c r="I1068" s="173"/>
      <c r="J1068" s="173"/>
      <c r="K1068" s="173"/>
      <c r="L1068" s="173"/>
      <c r="M1068" s="173"/>
      <c r="N1068" s="173"/>
      <c r="O1068" s="173"/>
      <c r="P1068" s="173"/>
      <c r="Q1068" s="173"/>
      <c r="R1068" s="173"/>
      <c r="S1068" s="173"/>
      <c r="T1068" s="173"/>
      <c r="U1068" s="173"/>
      <c r="V1068" s="173"/>
      <c r="W1068" s="173"/>
      <c r="X1068" s="173"/>
      <c r="Y1068" s="173"/>
      <c r="Z1068" s="173"/>
      <c r="AA1068" s="173"/>
      <c r="AB1068" s="173"/>
      <c r="AC1068" s="174"/>
      <c r="AE1068" s="507"/>
      <c r="AG1068" s="507"/>
      <c r="AI1068" s="507"/>
      <c r="AK1068" s="202"/>
    </row>
    <row r="1069" spans="4:37" ht="12.75" customHeight="1" outlineLevel="2">
      <c r="D1069" s="106" t="str">
        <f>'Line Items'!D1665</f>
        <v>SFO Station Access Charge LTC (FRR) - Tring</v>
      </c>
      <c r="E1069" s="89"/>
      <c r="F1069" s="107" t="str">
        <f t="shared" si="358"/>
        <v>£000</v>
      </c>
      <c r="G1069" s="173"/>
      <c r="H1069" s="173"/>
      <c r="I1069" s="173"/>
      <c r="J1069" s="173"/>
      <c r="K1069" s="173"/>
      <c r="L1069" s="173"/>
      <c r="M1069" s="173"/>
      <c r="N1069" s="173"/>
      <c r="O1069" s="173"/>
      <c r="P1069" s="173"/>
      <c r="Q1069" s="173"/>
      <c r="R1069" s="173"/>
      <c r="S1069" s="173"/>
      <c r="T1069" s="173"/>
      <c r="U1069" s="173"/>
      <c r="V1069" s="173"/>
      <c r="W1069" s="173"/>
      <c r="X1069" s="173"/>
      <c r="Y1069" s="173"/>
      <c r="Z1069" s="173"/>
      <c r="AA1069" s="173"/>
      <c r="AB1069" s="173"/>
      <c r="AC1069" s="174"/>
      <c r="AE1069" s="507"/>
      <c r="AG1069" s="507"/>
      <c r="AI1069" s="507"/>
      <c r="AK1069" s="202"/>
    </row>
    <row r="1070" spans="4:37" ht="12.75" customHeight="1" outlineLevel="2">
      <c r="D1070" s="106" t="str">
        <f>'Line Items'!D1666</f>
        <v>SFO Station Access Charge LTC (FRR) - Tyseley</v>
      </c>
      <c r="E1070" s="89"/>
      <c r="F1070" s="107" t="str">
        <f t="shared" si="358"/>
        <v>£000</v>
      </c>
      <c r="G1070" s="173"/>
      <c r="H1070" s="173"/>
      <c r="I1070" s="173"/>
      <c r="J1070" s="173"/>
      <c r="K1070" s="173"/>
      <c r="L1070" s="173"/>
      <c r="M1070" s="173"/>
      <c r="N1070" s="173"/>
      <c r="O1070" s="173"/>
      <c r="P1070" s="173"/>
      <c r="Q1070" s="173"/>
      <c r="R1070" s="173"/>
      <c r="S1070" s="173"/>
      <c r="T1070" s="173"/>
      <c r="U1070" s="173"/>
      <c r="V1070" s="173"/>
      <c r="W1070" s="173"/>
      <c r="X1070" s="173"/>
      <c r="Y1070" s="173"/>
      <c r="Z1070" s="173"/>
      <c r="AA1070" s="173"/>
      <c r="AB1070" s="173"/>
      <c r="AC1070" s="174"/>
      <c r="AE1070" s="507"/>
      <c r="AG1070" s="507"/>
      <c r="AI1070" s="507"/>
      <c r="AK1070" s="202"/>
    </row>
    <row r="1071" spans="4:37" ht="12.75" customHeight="1" outlineLevel="2">
      <c r="D1071" s="106" t="str">
        <f>'Line Items'!D1667</f>
        <v>SFO Station Access Charge LTC (FRR) - University</v>
      </c>
      <c r="E1071" s="89"/>
      <c r="F1071" s="107" t="str">
        <f t="shared" si="358"/>
        <v>£000</v>
      </c>
      <c r="G1071" s="173"/>
      <c r="H1071" s="173"/>
      <c r="I1071" s="173"/>
      <c r="J1071" s="173"/>
      <c r="K1071" s="173"/>
      <c r="L1071" s="173"/>
      <c r="M1071" s="173"/>
      <c r="N1071" s="173"/>
      <c r="O1071" s="173"/>
      <c r="P1071" s="173"/>
      <c r="Q1071" s="173"/>
      <c r="R1071" s="173"/>
      <c r="S1071" s="173"/>
      <c r="T1071" s="173"/>
      <c r="U1071" s="173"/>
      <c r="V1071" s="173"/>
      <c r="W1071" s="173"/>
      <c r="X1071" s="173"/>
      <c r="Y1071" s="173"/>
      <c r="Z1071" s="173"/>
      <c r="AA1071" s="173"/>
      <c r="AB1071" s="173"/>
      <c r="AC1071" s="174"/>
      <c r="AE1071" s="507"/>
      <c r="AG1071" s="507"/>
      <c r="AI1071" s="507"/>
      <c r="AK1071" s="202"/>
    </row>
    <row r="1072" spans="4:37" ht="12.75" customHeight="1" outlineLevel="2">
      <c r="D1072" s="106" t="str">
        <f>'Line Items'!D1668</f>
        <v>SFO Station Access Charge LTC (FRR) - Walsall</v>
      </c>
      <c r="E1072" s="89"/>
      <c r="F1072" s="107" t="str">
        <f t="shared" ref="F1072:F1135" si="359">F1071</f>
        <v>£000</v>
      </c>
      <c r="G1072" s="173"/>
      <c r="H1072" s="173"/>
      <c r="I1072" s="173"/>
      <c r="J1072" s="173"/>
      <c r="K1072" s="173"/>
      <c r="L1072" s="173"/>
      <c r="M1072" s="173"/>
      <c r="N1072" s="173"/>
      <c r="O1072" s="173"/>
      <c r="P1072" s="173"/>
      <c r="Q1072" s="173"/>
      <c r="R1072" s="173"/>
      <c r="S1072" s="173"/>
      <c r="T1072" s="173"/>
      <c r="U1072" s="173"/>
      <c r="V1072" s="173"/>
      <c r="W1072" s="173"/>
      <c r="X1072" s="173"/>
      <c r="Y1072" s="173"/>
      <c r="Z1072" s="173"/>
      <c r="AA1072" s="173"/>
      <c r="AB1072" s="173"/>
      <c r="AC1072" s="174"/>
      <c r="AE1072" s="507"/>
      <c r="AG1072" s="507"/>
      <c r="AI1072" s="507"/>
      <c r="AK1072" s="202"/>
    </row>
    <row r="1073" spans="4:37" ht="12.75" customHeight="1" outlineLevel="2">
      <c r="D1073" s="106" t="str">
        <f>'Line Items'!D1669</f>
        <v>SFO Station Access Charge LTC (FRR) - Water Orton</v>
      </c>
      <c r="E1073" s="89"/>
      <c r="F1073" s="107" t="str">
        <f t="shared" si="359"/>
        <v>£000</v>
      </c>
      <c r="G1073" s="173"/>
      <c r="H1073" s="173"/>
      <c r="I1073" s="173"/>
      <c r="J1073" s="173"/>
      <c r="K1073" s="173"/>
      <c r="L1073" s="173"/>
      <c r="M1073" s="173"/>
      <c r="N1073" s="173"/>
      <c r="O1073" s="173"/>
      <c r="P1073" s="173"/>
      <c r="Q1073" s="173"/>
      <c r="R1073" s="173"/>
      <c r="S1073" s="173"/>
      <c r="T1073" s="173"/>
      <c r="U1073" s="173"/>
      <c r="V1073" s="173"/>
      <c r="W1073" s="173"/>
      <c r="X1073" s="173"/>
      <c r="Y1073" s="173"/>
      <c r="Z1073" s="173"/>
      <c r="AA1073" s="173"/>
      <c r="AB1073" s="173"/>
      <c r="AC1073" s="174"/>
      <c r="AE1073" s="507"/>
      <c r="AG1073" s="507"/>
      <c r="AI1073" s="507"/>
      <c r="AK1073" s="202"/>
    </row>
    <row r="1074" spans="4:37" ht="12.75" customHeight="1" outlineLevel="2">
      <c r="D1074" s="106" t="str">
        <f>'Line Items'!D1670</f>
        <v>SFO Station Access Charge LTC (FRR) - Watford Junction</v>
      </c>
      <c r="E1074" s="89"/>
      <c r="F1074" s="107" t="str">
        <f t="shared" si="359"/>
        <v>£000</v>
      </c>
      <c r="G1074" s="173"/>
      <c r="H1074" s="173"/>
      <c r="I1074" s="173"/>
      <c r="J1074" s="173"/>
      <c r="K1074" s="173"/>
      <c r="L1074" s="173"/>
      <c r="M1074" s="173"/>
      <c r="N1074" s="173"/>
      <c r="O1074" s="173"/>
      <c r="P1074" s="173"/>
      <c r="Q1074" s="173"/>
      <c r="R1074" s="173"/>
      <c r="S1074" s="173"/>
      <c r="T1074" s="173"/>
      <c r="U1074" s="173"/>
      <c r="V1074" s="173"/>
      <c r="W1074" s="173"/>
      <c r="X1074" s="173"/>
      <c r="Y1074" s="173"/>
      <c r="Z1074" s="173"/>
      <c r="AA1074" s="173"/>
      <c r="AB1074" s="173"/>
      <c r="AC1074" s="174"/>
      <c r="AE1074" s="507"/>
      <c r="AG1074" s="507"/>
      <c r="AI1074" s="507"/>
      <c r="AK1074" s="202"/>
    </row>
    <row r="1075" spans="4:37" ht="12.75" customHeight="1" outlineLevel="2">
      <c r="D1075" s="106" t="str">
        <f>'Line Items'!D1671</f>
        <v>SFO Station Access Charge LTC (FRR) - Watford North</v>
      </c>
      <c r="E1075" s="89"/>
      <c r="F1075" s="107" t="str">
        <f t="shared" si="359"/>
        <v>£000</v>
      </c>
      <c r="G1075" s="173"/>
      <c r="H1075" s="173"/>
      <c r="I1075" s="173"/>
      <c r="J1075" s="173"/>
      <c r="K1075" s="173"/>
      <c r="L1075" s="173"/>
      <c r="M1075" s="173"/>
      <c r="N1075" s="173"/>
      <c r="O1075" s="173"/>
      <c r="P1075" s="173"/>
      <c r="Q1075" s="173"/>
      <c r="R1075" s="173"/>
      <c r="S1075" s="173"/>
      <c r="T1075" s="173"/>
      <c r="U1075" s="173"/>
      <c r="V1075" s="173"/>
      <c r="W1075" s="173"/>
      <c r="X1075" s="173"/>
      <c r="Y1075" s="173"/>
      <c r="Z1075" s="173"/>
      <c r="AA1075" s="173"/>
      <c r="AB1075" s="173"/>
      <c r="AC1075" s="174"/>
      <c r="AE1075" s="507"/>
      <c r="AG1075" s="507"/>
      <c r="AI1075" s="507"/>
      <c r="AK1075" s="202"/>
    </row>
    <row r="1076" spans="4:37" ht="12.75" customHeight="1" outlineLevel="2">
      <c r="D1076" s="106" t="str">
        <f>'Line Items'!D1672</f>
        <v>SFO Station Access Charge LTC (FRR) - Wedgewood</v>
      </c>
      <c r="E1076" s="89"/>
      <c r="F1076" s="107" t="str">
        <f t="shared" si="359"/>
        <v>£000</v>
      </c>
      <c r="G1076" s="173"/>
      <c r="H1076" s="173"/>
      <c r="I1076" s="173"/>
      <c r="J1076" s="173"/>
      <c r="K1076" s="173"/>
      <c r="L1076" s="173"/>
      <c r="M1076" s="173"/>
      <c r="N1076" s="173"/>
      <c r="O1076" s="173"/>
      <c r="P1076" s="173"/>
      <c r="Q1076" s="173"/>
      <c r="R1076" s="173"/>
      <c r="S1076" s="173"/>
      <c r="T1076" s="173"/>
      <c r="U1076" s="173"/>
      <c r="V1076" s="173"/>
      <c r="W1076" s="173"/>
      <c r="X1076" s="173"/>
      <c r="Y1076" s="173"/>
      <c r="Z1076" s="173"/>
      <c r="AA1076" s="173"/>
      <c r="AB1076" s="173"/>
      <c r="AC1076" s="174"/>
      <c r="AE1076" s="507"/>
      <c r="AG1076" s="507"/>
      <c r="AI1076" s="507"/>
      <c r="AK1076" s="202"/>
    </row>
    <row r="1077" spans="4:37" ht="12.75" customHeight="1" outlineLevel="2">
      <c r="D1077" s="106" t="str">
        <f>'Line Items'!D1673</f>
        <v>SFO Station Access Charge LTC (FRR) - Wellington (Shropshire)</v>
      </c>
      <c r="E1077" s="89"/>
      <c r="F1077" s="107" t="str">
        <f t="shared" si="359"/>
        <v>£000</v>
      </c>
      <c r="G1077" s="173"/>
      <c r="H1077" s="173"/>
      <c r="I1077" s="173"/>
      <c r="J1077" s="173"/>
      <c r="K1077" s="173"/>
      <c r="L1077" s="173"/>
      <c r="M1077" s="173"/>
      <c r="N1077" s="173"/>
      <c r="O1077" s="173"/>
      <c r="P1077" s="173"/>
      <c r="Q1077" s="173"/>
      <c r="R1077" s="173"/>
      <c r="S1077" s="173"/>
      <c r="T1077" s="173"/>
      <c r="U1077" s="173"/>
      <c r="V1077" s="173"/>
      <c r="W1077" s="173"/>
      <c r="X1077" s="173"/>
      <c r="Y1077" s="173"/>
      <c r="Z1077" s="173"/>
      <c r="AA1077" s="173"/>
      <c r="AB1077" s="173"/>
      <c r="AC1077" s="174"/>
      <c r="AE1077" s="507"/>
      <c r="AG1077" s="507"/>
      <c r="AI1077" s="507"/>
      <c r="AK1077" s="202"/>
    </row>
    <row r="1078" spans="4:37" ht="12.75" customHeight="1" outlineLevel="2">
      <c r="D1078" s="106" t="str">
        <f>'Line Items'!D1674</f>
        <v>SFO Station Access Charge LTC (FRR) - Whitlock's End</v>
      </c>
      <c r="E1078" s="89"/>
      <c r="F1078" s="107" t="str">
        <f t="shared" si="359"/>
        <v>£000</v>
      </c>
      <c r="G1078" s="173"/>
      <c r="H1078" s="173"/>
      <c r="I1078" s="173"/>
      <c r="J1078" s="173"/>
      <c r="K1078" s="173"/>
      <c r="L1078" s="173"/>
      <c r="M1078" s="173"/>
      <c r="N1078" s="173"/>
      <c r="O1078" s="173"/>
      <c r="P1078" s="173"/>
      <c r="Q1078" s="173"/>
      <c r="R1078" s="173"/>
      <c r="S1078" s="173"/>
      <c r="T1078" s="173"/>
      <c r="U1078" s="173"/>
      <c r="V1078" s="173"/>
      <c r="W1078" s="173"/>
      <c r="X1078" s="173"/>
      <c r="Y1078" s="173"/>
      <c r="Z1078" s="173"/>
      <c r="AA1078" s="173"/>
      <c r="AB1078" s="173"/>
      <c r="AC1078" s="174"/>
      <c r="AE1078" s="507"/>
      <c r="AG1078" s="507"/>
      <c r="AI1078" s="507"/>
      <c r="AK1078" s="202"/>
    </row>
    <row r="1079" spans="4:37" ht="12.75" customHeight="1" outlineLevel="2">
      <c r="D1079" s="106" t="str">
        <f>'Line Items'!D1675</f>
        <v>SFO Station Access Charge LTC (FRR) - Widney Manor</v>
      </c>
      <c r="E1079" s="89"/>
      <c r="F1079" s="107" t="str">
        <f t="shared" si="359"/>
        <v>£000</v>
      </c>
      <c r="G1079" s="173"/>
      <c r="H1079" s="173"/>
      <c r="I1079" s="173"/>
      <c r="J1079" s="173"/>
      <c r="K1079" s="173"/>
      <c r="L1079" s="173"/>
      <c r="M1079" s="173"/>
      <c r="N1079" s="173"/>
      <c r="O1079" s="173"/>
      <c r="P1079" s="173"/>
      <c r="Q1079" s="173"/>
      <c r="R1079" s="173"/>
      <c r="S1079" s="173"/>
      <c r="T1079" s="173"/>
      <c r="U1079" s="173"/>
      <c r="V1079" s="173"/>
      <c r="W1079" s="173"/>
      <c r="X1079" s="173"/>
      <c r="Y1079" s="173"/>
      <c r="Z1079" s="173"/>
      <c r="AA1079" s="173"/>
      <c r="AB1079" s="173"/>
      <c r="AC1079" s="174"/>
      <c r="AE1079" s="507"/>
      <c r="AG1079" s="507"/>
      <c r="AI1079" s="507"/>
      <c r="AK1079" s="202"/>
    </row>
    <row r="1080" spans="4:37" ht="12.75" customHeight="1" outlineLevel="2">
      <c r="D1080" s="106" t="str">
        <f>'Line Items'!D1676</f>
        <v>SFO Station Access Charge LTC (FRR) - Wilmcote</v>
      </c>
      <c r="E1080" s="89"/>
      <c r="F1080" s="107" t="str">
        <f t="shared" si="359"/>
        <v>£000</v>
      </c>
      <c r="G1080" s="173"/>
      <c r="H1080" s="173"/>
      <c r="I1080" s="173"/>
      <c r="J1080" s="173"/>
      <c r="K1080" s="173"/>
      <c r="L1080" s="173"/>
      <c r="M1080" s="173"/>
      <c r="N1080" s="173"/>
      <c r="O1080" s="173"/>
      <c r="P1080" s="173"/>
      <c r="Q1080" s="173"/>
      <c r="R1080" s="173"/>
      <c r="S1080" s="173"/>
      <c r="T1080" s="173"/>
      <c r="U1080" s="173"/>
      <c r="V1080" s="173"/>
      <c r="W1080" s="173"/>
      <c r="X1080" s="173"/>
      <c r="Y1080" s="173"/>
      <c r="Z1080" s="173"/>
      <c r="AA1080" s="173"/>
      <c r="AB1080" s="173"/>
      <c r="AC1080" s="174"/>
      <c r="AE1080" s="507"/>
      <c r="AG1080" s="507"/>
      <c r="AI1080" s="507"/>
      <c r="AK1080" s="202"/>
    </row>
    <row r="1081" spans="4:37" ht="12.75" customHeight="1" outlineLevel="2">
      <c r="D1081" s="106" t="str">
        <f>'Line Items'!D1677</f>
        <v>SFO Station Access Charge LTC (FRR) - Wilnecote</v>
      </c>
      <c r="E1081" s="89"/>
      <c r="F1081" s="107" t="str">
        <f t="shared" si="359"/>
        <v>£000</v>
      </c>
      <c r="G1081" s="173"/>
      <c r="H1081" s="173"/>
      <c r="I1081" s="173"/>
      <c r="J1081" s="173"/>
      <c r="K1081" s="173"/>
      <c r="L1081" s="173"/>
      <c r="M1081" s="173"/>
      <c r="N1081" s="173"/>
      <c r="O1081" s="173"/>
      <c r="P1081" s="173"/>
      <c r="Q1081" s="173"/>
      <c r="R1081" s="173"/>
      <c r="S1081" s="173"/>
      <c r="T1081" s="173"/>
      <c r="U1081" s="173"/>
      <c r="V1081" s="173"/>
      <c r="W1081" s="173"/>
      <c r="X1081" s="173"/>
      <c r="Y1081" s="173"/>
      <c r="Z1081" s="173"/>
      <c r="AA1081" s="173"/>
      <c r="AB1081" s="173"/>
      <c r="AC1081" s="174"/>
      <c r="AE1081" s="507"/>
      <c r="AG1081" s="507"/>
      <c r="AI1081" s="507"/>
      <c r="AK1081" s="202"/>
    </row>
    <row r="1082" spans="4:37" ht="12.75" customHeight="1" outlineLevel="2">
      <c r="D1082" s="106" t="str">
        <f>'Line Items'!D1678</f>
        <v>SFO Station Access Charge LTC (FRR) - Winsford</v>
      </c>
      <c r="E1082" s="89"/>
      <c r="F1082" s="107" t="str">
        <f t="shared" si="359"/>
        <v>£000</v>
      </c>
      <c r="G1082" s="173"/>
      <c r="H1082" s="173"/>
      <c r="I1082" s="173"/>
      <c r="J1082" s="173"/>
      <c r="K1082" s="173"/>
      <c r="L1082" s="173"/>
      <c r="M1082" s="173"/>
      <c r="N1082" s="173"/>
      <c r="O1082" s="173"/>
      <c r="P1082" s="173"/>
      <c r="Q1082" s="173"/>
      <c r="R1082" s="173"/>
      <c r="S1082" s="173"/>
      <c r="T1082" s="173"/>
      <c r="U1082" s="173"/>
      <c r="V1082" s="173"/>
      <c r="W1082" s="173"/>
      <c r="X1082" s="173"/>
      <c r="Y1082" s="173"/>
      <c r="Z1082" s="173"/>
      <c r="AA1082" s="173"/>
      <c r="AB1082" s="173"/>
      <c r="AC1082" s="174"/>
      <c r="AE1082" s="507"/>
      <c r="AG1082" s="507"/>
      <c r="AI1082" s="507"/>
      <c r="AK1082" s="202"/>
    </row>
    <row r="1083" spans="4:37" ht="12.75" customHeight="1" outlineLevel="2">
      <c r="D1083" s="106" t="str">
        <f>'Line Items'!D1679</f>
        <v>SFO Station Access Charge LTC (FRR) - Witton</v>
      </c>
      <c r="E1083" s="89"/>
      <c r="F1083" s="107" t="str">
        <f t="shared" si="359"/>
        <v>£000</v>
      </c>
      <c r="G1083" s="173"/>
      <c r="H1083" s="173"/>
      <c r="I1083" s="173"/>
      <c r="J1083" s="173"/>
      <c r="K1083" s="173"/>
      <c r="L1083" s="173"/>
      <c r="M1083" s="173"/>
      <c r="N1083" s="173"/>
      <c r="O1083" s="173"/>
      <c r="P1083" s="173"/>
      <c r="Q1083" s="173"/>
      <c r="R1083" s="173"/>
      <c r="S1083" s="173"/>
      <c r="T1083" s="173"/>
      <c r="U1083" s="173"/>
      <c r="V1083" s="173"/>
      <c r="W1083" s="173"/>
      <c r="X1083" s="173"/>
      <c r="Y1083" s="173"/>
      <c r="Z1083" s="173"/>
      <c r="AA1083" s="173"/>
      <c r="AB1083" s="173"/>
      <c r="AC1083" s="174"/>
      <c r="AE1083" s="507"/>
      <c r="AG1083" s="507"/>
      <c r="AI1083" s="507"/>
      <c r="AK1083" s="202"/>
    </row>
    <row r="1084" spans="4:37" ht="12.75" customHeight="1" outlineLevel="2">
      <c r="D1084" s="106" t="str">
        <f>'Line Items'!D1680</f>
        <v>SFO Station Access Charge LTC (FRR) - Woburn Sands</v>
      </c>
      <c r="E1084" s="89"/>
      <c r="F1084" s="107" t="str">
        <f t="shared" si="359"/>
        <v>£000</v>
      </c>
      <c r="G1084" s="173"/>
      <c r="H1084" s="173"/>
      <c r="I1084" s="173"/>
      <c r="J1084" s="173"/>
      <c r="K1084" s="173"/>
      <c r="L1084" s="173"/>
      <c r="M1084" s="173"/>
      <c r="N1084" s="173"/>
      <c r="O1084" s="173"/>
      <c r="P1084" s="173"/>
      <c r="Q1084" s="173"/>
      <c r="R1084" s="173"/>
      <c r="S1084" s="173"/>
      <c r="T1084" s="173"/>
      <c r="U1084" s="173"/>
      <c r="V1084" s="173"/>
      <c r="W1084" s="173"/>
      <c r="X1084" s="173"/>
      <c r="Y1084" s="173"/>
      <c r="Z1084" s="173"/>
      <c r="AA1084" s="173"/>
      <c r="AB1084" s="173"/>
      <c r="AC1084" s="174"/>
      <c r="AE1084" s="507"/>
      <c r="AG1084" s="507"/>
      <c r="AI1084" s="507"/>
      <c r="AK1084" s="202"/>
    </row>
    <row r="1085" spans="4:37" ht="12.75" customHeight="1" outlineLevel="2">
      <c r="D1085" s="106" t="str">
        <f>'Line Items'!D1681</f>
        <v>SFO Station Access Charge LTC (FRR) - Wolverhampton</v>
      </c>
      <c r="E1085" s="89"/>
      <c r="F1085" s="107" t="str">
        <f t="shared" si="359"/>
        <v>£000</v>
      </c>
      <c r="G1085" s="173"/>
      <c r="H1085" s="173"/>
      <c r="I1085" s="173"/>
      <c r="J1085" s="173"/>
      <c r="K1085" s="173"/>
      <c r="L1085" s="173"/>
      <c r="M1085" s="173"/>
      <c r="N1085" s="173"/>
      <c r="O1085" s="173"/>
      <c r="P1085" s="173"/>
      <c r="Q1085" s="173"/>
      <c r="R1085" s="173"/>
      <c r="S1085" s="173"/>
      <c r="T1085" s="173"/>
      <c r="U1085" s="173"/>
      <c r="V1085" s="173"/>
      <c r="W1085" s="173"/>
      <c r="X1085" s="173"/>
      <c r="Y1085" s="173"/>
      <c r="Z1085" s="173"/>
      <c r="AA1085" s="173"/>
      <c r="AB1085" s="173"/>
      <c r="AC1085" s="174"/>
      <c r="AE1085" s="507"/>
      <c r="AG1085" s="507"/>
      <c r="AI1085" s="507"/>
      <c r="AK1085" s="202"/>
    </row>
    <row r="1086" spans="4:37" ht="12.75" customHeight="1" outlineLevel="2">
      <c r="D1086" s="106" t="str">
        <f>'Line Items'!D1682</f>
        <v>SFO Station Access Charge LTC (FRR) - Wolverton</v>
      </c>
      <c r="E1086" s="89"/>
      <c r="F1086" s="107" t="str">
        <f t="shared" si="359"/>
        <v>£000</v>
      </c>
      <c r="G1086" s="173"/>
      <c r="H1086" s="173"/>
      <c r="I1086" s="173"/>
      <c r="J1086" s="173"/>
      <c r="K1086" s="173"/>
      <c r="L1086" s="173"/>
      <c r="M1086" s="173"/>
      <c r="N1086" s="173"/>
      <c r="O1086" s="173"/>
      <c r="P1086" s="173"/>
      <c r="Q1086" s="173"/>
      <c r="R1086" s="173"/>
      <c r="S1086" s="173"/>
      <c r="T1086" s="173"/>
      <c r="U1086" s="173"/>
      <c r="V1086" s="173"/>
      <c r="W1086" s="173"/>
      <c r="X1086" s="173"/>
      <c r="Y1086" s="173"/>
      <c r="Z1086" s="173"/>
      <c r="AA1086" s="173"/>
      <c r="AB1086" s="173"/>
      <c r="AC1086" s="174"/>
      <c r="AE1086" s="507"/>
      <c r="AG1086" s="507"/>
      <c r="AI1086" s="507"/>
      <c r="AK1086" s="202"/>
    </row>
    <row r="1087" spans="4:37" ht="12.75" customHeight="1" outlineLevel="2">
      <c r="D1087" s="106" t="str">
        <f>'Line Items'!D1683</f>
        <v>SFO Station Access Charge LTC (FRR) - Wood End</v>
      </c>
      <c r="E1087" s="89"/>
      <c r="F1087" s="107" t="str">
        <f t="shared" si="359"/>
        <v>£000</v>
      </c>
      <c r="G1087" s="173"/>
      <c r="H1087" s="173"/>
      <c r="I1087" s="173"/>
      <c r="J1087" s="173"/>
      <c r="K1087" s="173"/>
      <c r="L1087" s="173"/>
      <c r="M1087" s="173"/>
      <c r="N1087" s="173"/>
      <c r="O1087" s="173"/>
      <c r="P1087" s="173"/>
      <c r="Q1087" s="173"/>
      <c r="R1087" s="173"/>
      <c r="S1087" s="173"/>
      <c r="T1087" s="173"/>
      <c r="U1087" s="173"/>
      <c r="V1087" s="173"/>
      <c r="W1087" s="173"/>
      <c r="X1087" s="173"/>
      <c r="Y1087" s="173"/>
      <c r="Z1087" s="173"/>
      <c r="AA1087" s="173"/>
      <c r="AB1087" s="173"/>
      <c r="AC1087" s="174"/>
      <c r="AE1087" s="507"/>
      <c r="AG1087" s="507"/>
      <c r="AI1087" s="507"/>
      <c r="AK1087" s="202"/>
    </row>
    <row r="1088" spans="4:37" ht="12.75" customHeight="1" outlineLevel="2">
      <c r="D1088" s="106" t="str">
        <f>'Line Items'!D1684</f>
        <v>SFO Station Access Charge LTC (FRR) - Wootton Wawen</v>
      </c>
      <c r="E1088" s="89"/>
      <c r="F1088" s="107" t="str">
        <f t="shared" si="359"/>
        <v>£000</v>
      </c>
      <c r="G1088" s="173"/>
      <c r="H1088" s="173"/>
      <c r="I1088" s="173"/>
      <c r="J1088" s="173"/>
      <c r="K1088" s="173"/>
      <c r="L1088" s="173"/>
      <c r="M1088" s="173"/>
      <c r="N1088" s="173"/>
      <c r="O1088" s="173"/>
      <c r="P1088" s="173"/>
      <c r="Q1088" s="173"/>
      <c r="R1088" s="173"/>
      <c r="S1088" s="173"/>
      <c r="T1088" s="173"/>
      <c r="U1088" s="173"/>
      <c r="V1088" s="173"/>
      <c r="W1088" s="173"/>
      <c r="X1088" s="173"/>
      <c r="Y1088" s="173"/>
      <c r="Z1088" s="173"/>
      <c r="AA1088" s="173"/>
      <c r="AB1088" s="173"/>
      <c r="AC1088" s="174"/>
      <c r="AE1088" s="507"/>
      <c r="AG1088" s="507"/>
      <c r="AI1088" s="507"/>
      <c r="AK1088" s="202"/>
    </row>
    <row r="1089" spans="4:37" ht="12.75" customHeight="1" outlineLevel="2">
      <c r="D1089" s="106" t="str">
        <f>'Line Items'!D1685</f>
        <v>SFO Station Access Charge LTC (FRR) - Worcester Foregate Street</v>
      </c>
      <c r="E1089" s="89"/>
      <c r="F1089" s="107" t="str">
        <f t="shared" si="359"/>
        <v>£000</v>
      </c>
      <c r="G1089" s="173"/>
      <c r="H1089" s="173"/>
      <c r="I1089" s="173"/>
      <c r="J1089" s="173"/>
      <c r="K1089" s="173"/>
      <c r="L1089" s="173"/>
      <c r="M1089" s="173"/>
      <c r="N1089" s="173"/>
      <c r="O1089" s="173"/>
      <c r="P1089" s="173"/>
      <c r="Q1089" s="173"/>
      <c r="R1089" s="173"/>
      <c r="S1089" s="173"/>
      <c r="T1089" s="173"/>
      <c r="U1089" s="173"/>
      <c r="V1089" s="173"/>
      <c r="W1089" s="173"/>
      <c r="X1089" s="173"/>
      <c r="Y1089" s="173"/>
      <c r="Z1089" s="173"/>
      <c r="AA1089" s="173"/>
      <c r="AB1089" s="173"/>
      <c r="AC1089" s="174"/>
      <c r="AE1089" s="507"/>
      <c r="AG1089" s="507"/>
      <c r="AI1089" s="507"/>
      <c r="AK1089" s="202"/>
    </row>
    <row r="1090" spans="4:37" ht="12.75" customHeight="1" outlineLevel="2">
      <c r="D1090" s="106" t="str">
        <f>'Line Items'!D1686</f>
        <v>SFO Station Access Charge LTC (FRR) - Worcester Shrub Hill</v>
      </c>
      <c r="E1090" s="89"/>
      <c r="F1090" s="107" t="str">
        <f t="shared" si="359"/>
        <v>£000</v>
      </c>
      <c r="G1090" s="173"/>
      <c r="H1090" s="173"/>
      <c r="I1090" s="173"/>
      <c r="J1090" s="173"/>
      <c r="K1090" s="173"/>
      <c r="L1090" s="173"/>
      <c r="M1090" s="173"/>
      <c r="N1090" s="173"/>
      <c r="O1090" s="173"/>
      <c r="P1090" s="173"/>
      <c r="Q1090" s="173"/>
      <c r="R1090" s="173"/>
      <c r="S1090" s="173"/>
      <c r="T1090" s="173"/>
      <c r="U1090" s="173"/>
      <c r="V1090" s="173"/>
      <c r="W1090" s="173"/>
      <c r="X1090" s="173"/>
      <c r="Y1090" s="173"/>
      <c r="Z1090" s="173"/>
      <c r="AA1090" s="173"/>
      <c r="AB1090" s="173"/>
      <c r="AC1090" s="174"/>
      <c r="AE1090" s="507"/>
      <c r="AG1090" s="507"/>
      <c r="AI1090" s="507"/>
      <c r="AK1090" s="202"/>
    </row>
    <row r="1091" spans="4:37" ht="12.75" customHeight="1" outlineLevel="2">
      <c r="D1091" s="106" t="str">
        <f>'Line Items'!D1687</f>
        <v>SFO Station Access Charge LTC (FRR) - Wylde Green</v>
      </c>
      <c r="E1091" s="89"/>
      <c r="F1091" s="107" t="str">
        <f t="shared" si="359"/>
        <v>£000</v>
      </c>
      <c r="G1091" s="173"/>
      <c r="H1091" s="173"/>
      <c r="I1091" s="173"/>
      <c r="J1091" s="173"/>
      <c r="K1091" s="173"/>
      <c r="L1091" s="173"/>
      <c r="M1091" s="173"/>
      <c r="N1091" s="173"/>
      <c r="O1091" s="173"/>
      <c r="P1091" s="173"/>
      <c r="Q1091" s="173"/>
      <c r="R1091" s="173"/>
      <c r="S1091" s="173"/>
      <c r="T1091" s="173"/>
      <c r="U1091" s="173"/>
      <c r="V1091" s="173"/>
      <c r="W1091" s="173"/>
      <c r="X1091" s="173"/>
      <c r="Y1091" s="173"/>
      <c r="Z1091" s="173"/>
      <c r="AA1091" s="173"/>
      <c r="AB1091" s="173"/>
      <c r="AC1091" s="174"/>
      <c r="AE1091" s="507"/>
      <c r="AG1091" s="507"/>
      <c r="AI1091" s="507"/>
      <c r="AK1091" s="202"/>
    </row>
    <row r="1092" spans="4:37" ht="12.75" customHeight="1" outlineLevel="2">
      <c r="D1092" s="106" t="str">
        <f>'Line Items'!D1688</f>
        <v>SFO Station Access Charge LTC (FRR) - Wythall</v>
      </c>
      <c r="E1092" s="89"/>
      <c r="F1092" s="107" t="str">
        <f t="shared" si="359"/>
        <v>£000</v>
      </c>
      <c r="G1092" s="173"/>
      <c r="H1092" s="173"/>
      <c r="I1092" s="173"/>
      <c r="J1092" s="173"/>
      <c r="K1092" s="173"/>
      <c r="L1092" s="173"/>
      <c r="M1092" s="173"/>
      <c r="N1092" s="173"/>
      <c r="O1092" s="173"/>
      <c r="P1092" s="173"/>
      <c r="Q1092" s="173"/>
      <c r="R1092" s="173"/>
      <c r="S1092" s="173"/>
      <c r="T1092" s="173"/>
      <c r="U1092" s="173"/>
      <c r="V1092" s="173"/>
      <c r="W1092" s="173"/>
      <c r="X1092" s="173"/>
      <c r="Y1092" s="173"/>
      <c r="Z1092" s="173"/>
      <c r="AA1092" s="173"/>
      <c r="AB1092" s="173"/>
      <c r="AC1092" s="174"/>
      <c r="AE1092" s="507"/>
      <c r="AG1092" s="507"/>
      <c r="AI1092" s="507"/>
      <c r="AK1092" s="202"/>
    </row>
    <row r="1093" spans="4:37" ht="12.75" customHeight="1" outlineLevel="2">
      <c r="D1093" s="106" t="str">
        <f>'Line Items'!D1689</f>
        <v>SFO Station Access Charge LTC (FRR) - Yardley Wood</v>
      </c>
      <c r="E1093" s="89"/>
      <c r="F1093" s="107" t="str">
        <f t="shared" si="359"/>
        <v>£000</v>
      </c>
      <c r="G1093" s="173"/>
      <c r="H1093" s="173"/>
      <c r="I1093" s="173"/>
      <c r="J1093" s="173"/>
      <c r="K1093" s="173"/>
      <c r="L1093" s="173"/>
      <c r="M1093" s="173"/>
      <c r="N1093" s="173"/>
      <c r="O1093" s="173"/>
      <c r="P1093" s="173"/>
      <c r="Q1093" s="173"/>
      <c r="R1093" s="173"/>
      <c r="S1093" s="173"/>
      <c r="T1093" s="173"/>
      <c r="U1093" s="173"/>
      <c r="V1093" s="173"/>
      <c r="W1093" s="173"/>
      <c r="X1093" s="173"/>
      <c r="Y1093" s="173"/>
      <c r="Z1093" s="173"/>
      <c r="AA1093" s="173"/>
      <c r="AB1093" s="173"/>
      <c r="AC1093" s="174"/>
      <c r="AE1093" s="507"/>
      <c r="AG1093" s="507"/>
      <c r="AI1093" s="507"/>
      <c r="AK1093" s="202"/>
    </row>
    <row r="1094" spans="4:37" ht="12.75" customHeight="1" outlineLevel="3">
      <c r="D1094" s="106" t="str">
        <f>'Line Items'!D1690</f>
        <v>SFO Station Access Charge LTC (FRR) - Line 153]</v>
      </c>
      <c r="E1094" s="89"/>
      <c r="F1094" s="107" t="str">
        <f t="shared" si="359"/>
        <v>£000</v>
      </c>
      <c r="G1094" s="173"/>
      <c r="H1094" s="173"/>
      <c r="I1094" s="173"/>
      <c r="J1094" s="173"/>
      <c r="K1094" s="173"/>
      <c r="L1094" s="173"/>
      <c r="M1094" s="173"/>
      <c r="N1094" s="173"/>
      <c r="O1094" s="173"/>
      <c r="P1094" s="173"/>
      <c r="Q1094" s="173"/>
      <c r="R1094" s="173"/>
      <c r="S1094" s="173"/>
      <c r="T1094" s="173"/>
      <c r="U1094" s="173"/>
      <c r="V1094" s="173"/>
      <c r="W1094" s="173"/>
      <c r="X1094" s="173"/>
      <c r="Y1094" s="173"/>
      <c r="Z1094" s="173"/>
      <c r="AA1094" s="173"/>
      <c r="AB1094" s="173"/>
      <c r="AC1094" s="174"/>
      <c r="AE1094" s="507"/>
      <c r="AG1094" s="507"/>
      <c r="AI1094" s="507"/>
      <c r="AK1094" s="202"/>
    </row>
    <row r="1095" spans="4:37" ht="12.75" customHeight="1" outlineLevel="3">
      <c r="D1095" s="106" t="str">
        <f>'Line Items'!D1691</f>
        <v>SFO Station Access Charge LTC (FRR) - Line 154]</v>
      </c>
      <c r="E1095" s="89"/>
      <c r="F1095" s="107" t="str">
        <f t="shared" si="359"/>
        <v>£000</v>
      </c>
      <c r="G1095" s="173"/>
      <c r="H1095" s="173"/>
      <c r="I1095" s="173"/>
      <c r="J1095" s="173"/>
      <c r="K1095" s="173"/>
      <c r="L1095" s="173"/>
      <c r="M1095" s="173"/>
      <c r="N1095" s="173"/>
      <c r="O1095" s="173"/>
      <c r="P1095" s="173"/>
      <c r="Q1095" s="173"/>
      <c r="R1095" s="173"/>
      <c r="S1095" s="173"/>
      <c r="T1095" s="173"/>
      <c r="U1095" s="173"/>
      <c r="V1095" s="173"/>
      <c r="W1095" s="173"/>
      <c r="X1095" s="173"/>
      <c r="Y1095" s="173"/>
      <c r="Z1095" s="173"/>
      <c r="AA1095" s="173"/>
      <c r="AB1095" s="173"/>
      <c r="AC1095" s="174"/>
      <c r="AE1095" s="507"/>
      <c r="AG1095" s="507"/>
      <c r="AI1095" s="507"/>
      <c r="AK1095" s="202"/>
    </row>
    <row r="1096" spans="4:37" ht="12.75" customHeight="1" outlineLevel="3">
      <c r="D1096" s="106" t="str">
        <f>'Line Items'!D1692</f>
        <v>SFO Station Access Charge LTC (FRR) - Line 155]</v>
      </c>
      <c r="E1096" s="89"/>
      <c r="F1096" s="107" t="str">
        <f t="shared" si="359"/>
        <v>£000</v>
      </c>
      <c r="G1096" s="173"/>
      <c r="H1096" s="173"/>
      <c r="I1096" s="173"/>
      <c r="J1096" s="173"/>
      <c r="K1096" s="173"/>
      <c r="L1096" s="173"/>
      <c r="M1096" s="173"/>
      <c r="N1096" s="173"/>
      <c r="O1096" s="173"/>
      <c r="P1096" s="173"/>
      <c r="Q1096" s="173"/>
      <c r="R1096" s="173"/>
      <c r="S1096" s="173"/>
      <c r="T1096" s="173"/>
      <c r="U1096" s="173"/>
      <c r="V1096" s="173"/>
      <c r="W1096" s="173"/>
      <c r="X1096" s="173"/>
      <c r="Y1096" s="173"/>
      <c r="Z1096" s="173"/>
      <c r="AA1096" s="173"/>
      <c r="AB1096" s="173"/>
      <c r="AC1096" s="174"/>
      <c r="AE1096" s="507"/>
      <c r="AG1096" s="507"/>
      <c r="AI1096" s="507"/>
      <c r="AK1096" s="202"/>
    </row>
    <row r="1097" spans="4:37" ht="12.75" customHeight="1" outlineLevel="3">
      <c r="D1097" s="106" t="str">
        <f>'Line Items'!D1693</f>
        <v>SFO Station Access Charge LTC (FRR) - Line 156]</v>
      </c>
      <c r="E1097" s="89"/>
      <c r="F1097" s="107" t="str">
        <f t="shared" si="359"/>
        <v>£000</v>
      </c>
      <c r="G1097" s="173"/>
      <c r="H1097" s="173"/>
      <c r="I1097" s="173"/>
      <c r="J1097" s="173"/>
      <c r="K1097" s="173"/>
      <c r="L1097" s="173"/>
      <c r="M1097" s="173"/>
      <c r="N1097" s="173"/>
      <c r="O1097" s="173"/>
      <c r="P1097" s="173"/>
      <c r="Q1097" s="173"/>
      <c r="R1097" s="173"/>
      <c r="S1097" s="173"/>
      <c r="T1097" s="173"/>
      <c r="U1097" s="173"/>
      <c r="V1097" s="173"/>
      <c r="W1097" s="173"/>
      <c r="X1097" s="173"/>
      <c r="Y1097" s="173"/>
      <c r="Z1097" s="173"/>
      <c r="AA1097" s="173"/>
      <c r="AB1097" s="173"/>
      <c r="AC1097" s="174"/>
      <c r="AE1097" s="507"/>
      <c r="AG1097" s="507"/>
      <c r="AI1097" s="507"/>
      <c r="AK1097" s="202"/>
    </row>
    <row r="1098" spans="4:37" ht="12.75" customHeight="1" outlineLevel="3">
      <c r="D1098" s="106" t="str">
        <f>'Line Items'!D1694</f>
        <v>SFO Station Access Charge LTC (FRR) - Line 157]</v>
      </c>
      <c r="E1098" s="89"/>
      <c r="F1098" s="107" t="str">
        <f t="shared" si="359"/>
        <v>£000</v>
      </c>
      <c r="G1098" s="173"/>
      <c r="H1098" s="173"/>
      <c r="I1098" s="173"/>
      <c r="J1098" s="173"/>
      <c r="K1098" s="173"/>
      <c r="L1098" s="173"/>
      <c r="M1098" s="173"/>
      <c r="N1098" s="173"/>
      <c r="O1098" s="173"/>
      <c r="P1098" s="173"/>
      <c r="Q1098" s="173"/>
      <c r="R1098" s="173"/>
      <c r="S1098" s="173"/>
      <c r="T1098" s="173"/>
      <c r="U1098" s="173"/>
      <c r="V1098" s="173"/>
      <c r="W1098" s="173"/>
      <c r="X1098" s="173"/>
      <c r="Y1098" s="173"/>
      <c r="Z1098" s="173"/>
      <c r="AA1098" s="173"/>
      <c r="AB1098" s="173"/>
      <c r="AC1098" s="174"/>
      <c r="AE1098" s="507"/>
      <c r="AG1098" s="507"/>
      <c r="AI1098" s="507"/>
      <c r="AK1098" s="202"/>
    </row>
    <row r="1099" spans="4:37" ht="12.75" customHeight="1" outlineLevel="3">
      <c r="D1099" s="106" t="str">
        <f>'Line Items'!D1695</f>
        <v>SFO Station Access Charge LTC (FRR) - Line 158]</v>
      </c>
      <c r="E1099" s="89"/>
      <c r="F1099" s="107" t="str">
        <f t="shared" si="359"/>
        <v>£000</v>
      </c>
      <c r="G1099" s="173"/>
      <c r="H1099" s="173"/>
      <c r="I1099" s="173"/>
      <c r="J1099" s="173"/>
      <c r="K1099" s="173"/>
      <c r="L1099" s="173"/>
      <c r="M1099" s="173"/>
      <c r="N1099" s="173"/>
      <c r="O1099" s="173"/>
      <c r="P1099" s="173"/>
      <c r="Q1099" s="173"/>
      <c r="R1099" s="173"/>
      <c r="S1099" s="173"/>
      <c r="T1099" s="173"/>
      <c r="U1099" s="173"/>
      <c r="V1099" s="173"/>
      <c r="W1099" s="173"/>
      <c r="X1099" s="173"/>
      <c r="Y1099" s="173"/>
      <c r="Z1099" s="173"/>
      <c r="AA1099" s="173"/>
      <c r="AB1099" s="173"/>
      <c r="AC1099" s="174"/>
      <c r="AE1099" s="507"/>
      <c r="AG1099" s="507"/>
      <c r="AI1099" s="507"/>
      <c r="AK1099" s="202"/>
    </row>
    <row r="1100" spans="4:37" ht="12.75" customHeight="1" outlineLevel="3">
      <c r="D1100" s="106" t="str">
        <f>'Line Items'!D1696</f>
        <v>SFO Station Access Charge LTC (FRR) - Line 159]</v>
      </c>
      <c r="E1100" s="89"/>
      <c r="F1100" s="107" t="str">
        <f t="shared" si="359"/>
        <v>£000</v>
      </c>
      <c r="G1100" s="173"/>
      <c r="H1100" s="173"/>
      <c r="I1100" s="173"/>
      <c r="J1100" s="173"/>
      <c r="K1100" s="173"/>
      <c r="L1100" s="173"/>
      <c r="M1100" s="173"/>
      <c r="N1100" s="173"/>
      <c r="O1100" s="173"/>
      <c r="P1100" s="173"/>
      <c r="Q1100" s="173"/>
      <c r="R1100" s="173"/>
      <c r="S1100" s="173"/>
      <c r="T1100" s="173"/>
      <c r="U1100" s="173"/>
      <c r="V1100" s="173"/>
      <c r="W1100" s="173"/>
      <c r="X1100" s="173"/>
      <c r="Y1100" s="173"/>
      <c r="Z1100" s="173"/>
      <c r="AA1100" s="173"/>
      <c r="AB1100" s="173"/>
      <c r="AC1100" s="174"/>
      <c r="AE1100" s="507"/>
      <c r="AG1100" s="507"/>
      <c r="AI1100" s="507"/>
      <c r="AK1100" s="202"/>
    </row>
    <row r="1101" spans="4:37" ht="12.75" customHeight="1" outlineLevel="3">
      <c r="D1101" s="106" t="str">
        <f>'Line Items'!D1697</f>
        <v>SFO Station Access Charge LTC (FRR) - Line 160]</v>
      </c>
      <c r="E1101" s="89"/>
      <c r="F1101" s="107" t="str">
        <f t="shared" si="359"/>
        <v>£000</v>
      </c>
      <c r="G1101" s="173"/>
      <c r="H1101" s="173"/>
      <c r="I1101" s="173"/>
      <c r="J1101" s="173"/>
      <c r="K1101" s="173"/>
      <c r="L1101" s="173"/>
      <c r="M1101" s="173"/>
      <c r="N1101" s="173"/>
      <c r="O1101" s="173"/>
      <c r="P1101" s="173"/>
      <c r="Q1101" s="173"/>
      <c r="R1101" s="173"/>
      <c r="S1101" s="173"/>
      <c r="T1101" s="173"/>
      <c r="U1101" s="173"/>
      <c r="V1101" s="173"/>
      <c r="W1101" s="173"/>
      <c r="X1101" s="173"/>
      <c r="Y1101" s="173"/>
      <c r="Z1101" s="173"/>
      <c r="AA1101" s="173"/>
      <c r="AB1101" s="173"/>
      <c r="AC1101" s="174"/>
      <c r="AE1101" s="507"/>
      <c r="AG1101" s="507"/>
      <c r="AI1101" s="507"/>
      <c r="AK1101" s="202"/>
    </row>
    <row r="1102" spans="4:37" ht="12.75" customHeight="1" outlineLevel="3">
      <c r="D1102" s="106" t="str">
        <f>'Line Items'!D1698</f>
        <v>SFO Station Access Charge LTC (FRR) - Line 161]</v>
      </c>
      <c r="E1102" s="89"/>
      <c r="F1102" s="107" t="str">
        <f t="shared" si="359"/>
        <v>£000</v>
      </c>
      <c r="G1102" s="173"/>
      <c r="H1102" s="173"/>
      <c r="I1102" s="173"/>
      <c r="J1102" s="173"/>
      <c r="K1102" s="173"/>
      <c r="L1102" s="173"/>
      <c r="M1102" s="173"/>
      <c r="N1102" s="173"/>
      <c r="O1102" s="173"/>
      <c r="P1102" s="173"/>
      <c r="Q1102" s="173"/>
      <c r="R1102" s="173"/>
      <c r="S1102" s="173"/>
      <c r="T1102" s="173"/>
      <c r="U1102" s="173"/>
      <c r="V1102" s="173"/>
      <c r="W1102" s="173"/>
      <c r="X1102" s="173"/>
      <c r="Y1102" s="173"/>
      <c r="Z1102" s="173"/>
      <c r="AA1102" s="173"/>
      <c r="AB1102" s="173"/>
      <c r="AC1102" s="174"/>
      <c r="AE1102" s="507"/>
      <c r="AG1102" s="507"/>
      <c r="AI1102" s="507"/>
      <c r="AK1102" s="202"/>
    </row>
    <row r="1103" spans="4:37" ht="12.75" customHeight="1" outlineLevel="3">
      <c r="D1103" s="106" t="str">
        <f>'Line Items'!D1699</f>
        <v>SFO Station Access Charge LTC (FRR) - Line 162]</v>
      </c>
      <c r="E1103" s="89"/>
      <c r="F1103" s="107" t="str">
        <f t="shared" si="359"/>
        <v>£000</v>
      </c>
      <c r="G1103" s="173"/>
      <c r="H1103" s="173"/>
      <c r="I1103" s="173"/>
      <c r="J1103" s="173"/>
      <c r="K1103" s="173"/>
      <c r="L1103" s="173"/>
      <c r="M1103" s="173"/>
      <c r="N1103" s="173"/>
      <c r="O1103" s="173"/>
      <c r="P1103" s="173"/>
      <c r="Q1103" s="173"/>
      <c r="R1103" s="173"/>
      <c r="S1103" s="173"/>
      <c r="T1103" s="173"/>
      <c r="U1103" s="173"/>
      <c r="V1103" s="173"/>
      <c r="W1103" s="173"/>
      <c r="X1103" s="173"/>
      <c r="Y1103" s="173"/>
      <c r="Z1103" s="173"/>
      <c r="AA1103" s="173"/>
      <c r="AB1103" s="173"/>
      <c r="AC1103" s="174"/>
      <c r="AE1103" s="507"/>
      <c r="AG1103" s="507"/>
      <c r="AI1103" s="507"/>
      <c r="AK1103" s="202"/>
    </row>
    <row r="1104" spans="4:37" ht="12.75" customHeight="1" outlineLevel="3">
      <c r="D1104" s="106" t="str">
        <f>'Line Items'!D1700</f>
        <v>SFO Station Access Charge LTC (FRR) - Line 163]</v>
      </c>
      <c r="E1104" s="89"/>
      <c r="F1104" s="107" t="str">
        <f t="shared" si="359"/>
        <v>£000</v>
      </c>
      <c r="G1104" s="173"/>
      <c r="H1104" s="173"/>
      <c r="I1104" s="173"/>
      <c r="J1104" s="173"/>
      <c r="K1104" s="173"/>
      <c r="L1104" s="173"/>
      <c r="M1104" s="173"/>
      <c r="N1104" s="173"/>
      <c r="O1104" s="173"/>
      <c r="P1104" s="173"/>
      <c r="Q1104" s="173"/>
      <c r="R1104" s="173"/>
      <c r="S1104" s="173"/>
      <c r="T1104" s="173"/>
      <c r="U1104" s="173"/>
      <c r="V1104" s="173"/>
      <c r="W1104" s="173"/>
      <c r="X1104" s="173"/>
      <c r="Y1104" s="173"/>
      <c r="Z1104" s="173"/>
      <c r="AA1104" s="173"/>
      <c r="AB1104" s="173"/>
      <c r="AC1104" s="174"/>
      <c r="AE1104" s="507"/>
      <c r="AG1104" s="507"/>
      <c r="AI1104" s="507"/>
      <c r="AK1104" s="202"/>
    </row>
    <row r="1105" spans="4:37" ht="12.75" customHeight="1" outlineLevel="3">
      <c r="D1105" s="106" t="str">
        <f>'Line Items'!D1701</f>
        <v>SFO Station Access Charge LTC (FRR) - Line 164]</v>
      </c>
      <c r="E1105" s="89"/>
      <c r="F1105" s="107" t="str">
        <f t="shared" si="359"/>
        <v>£000</v>
      </c>
      <c r="G1105" s="173"/>
      <c r="H1105" s="173"/>
      <c r="I1105" s="173"/>
      <c r="J1105" s="173"/>
      <c r="K1105" s="173"/>
      <c r="L1105" s="173"/>
      <c r="M1105" s="173"/>
      <c r="N1105" s="173"/>
      <c r="O1105" s="173"/>
      <c r="P1105" s="173"/>
      <c r="Q1105" s="173"/>
      <c r="R1105" s="173"/>
      <c r="S1105" s="173"/>
      <c r="T1105" s="173"/>
      <c r="U1105" s="173"/>
      <c r="V1105" s="173"/>
      <c r="W1105" s="173"/>
      <c r="X1105" s="173"/>
      <c r="Y1105" s="173"/>
      <c r="Z1105" s="173"/>
      <c r="AA1105" s="173"/>
      <c r="AB1105" s="173"/>
      <c r="AC1105" s="174"/>
      <c r="AE1105" s="507"/>
      <c r="AG1105" s="507"/>
      <c r="AI1105" s="507"/>
      <c r="AK1105" s="202"/>
    </row>
    <row r="1106" spans="4:37" ht="12.75" customHeight="1" outlineLevel="3">
      <c r="D1106" s="106" t="str">
        <f>'Line Items'!D1702</f>
        <v>SFO Station Access Charge LTC (FRR) - Line 165]</v>
      </c>
      <c r="E1106" s="89"/>
      <c r="F1106" s="107" t="str">
        <f t="shared" si="359"/>
        <v>£000</v>
      </c>
      <c r="G1106" s="173"/>
      <c r="H1106" s="173"/>
      <c r="I1106" s="173"/>
      <c r="J1106" s="173"/>
      <c r="K1106" s="173"/>
      <c r="L1106" s="173"/>
      <c r="M1106" s="173"/>
      <c r="N1106" s="173"/>
      <c r="O1106" s="173"/>
      <c r="P1106" s="173"/>
      <c r="Q1106" s="173"/>
      <c r="R1106" s="173"/>
      <c r="S1106" s="173"/>
      <c r="T1106" s="173"/>
      <c r="U1106" s="173"/>
      <c r="V1106" s="173"/>
      <c r="W1106" s="173"/>
      <c r="X1106" s="173"/>
      <c r="Y1106" s="173"/>
      <c r="Z1106" s="173"/>
      <c r="AA1106" s="173"/>
      <c r="AB1106" s="173"/>
      <c r="AC1106" s="174"/>
      <c r="AE1106" s="507"/>
      <c r="AG1106" s="507"/>
      <c r="AI1106" s="507"/>
      <c r="AK1106" s="202"/>
    </row>
    <row r="1107" spans="4:37" ht="12.75" customHeight="1" outlineLevel="3">
      <c r="D1107" s="106" t="str">
        <f>'Line Items'!D1703</f>
        <v>SFO Station Access Charge LTC (FRR) - Line 166]</v>
      </c>
      <c r="E1107" s="89"/>
      <c r="F1107" s="107" t="str">
        <f t="shared" si="359"/>
        <v>£000</v>
      </c>
      <c r="G1107" s="173"/>
      <c r="H1107" s="173"/>
      <c r="I1107" s="173"/>
      <c r="J1107" s="173"/>
      <c r="K1107" s="173"/>
      <c r="L1107" s="173"/>
      <c r="M1107" s="173"/>
      <c r="N1107" s="173"/>
      <c r="O1107" s="173"/>
      <c r="P1107" s="173"/>
      <c r="Q1107" s="173"/>
      <c r="R1107" s="173"/>
      <c r="S1107" s="173"/>
      <c r="T1107" s="173"/>
      <c r="U1107" s="173"/>
      <c r="V1107" s="173"/>
      <c r="W1107" s="173"/>
      <c r="X1107" s="173"/>
      <c r="Y1107" s="173"/>
      <c r="Z1107" s="173"/>
      <c r="AA1107" s="173"/>
      <c r="AB1107" s="173"/>
      <c r="AC1107" s="174"/>
      <c r="AE1107" s="507"/>
      <c r="AG1107" s="507"/>
      <c r="AI1107" s="507"/>
      <c r="AK1107" s="202"/>
    </row>
    <row r="1108" spans="4:37" ht="12.75" customHeight="1" outlineLevel="3">
      <c r="D1108" s="106" t="str">
        <f>'Line Items'!D1704</f>
        <v>SFO Station Access Charge LTC (FRR) - Line 167]</v>
      </c>
      <c r="E1108" s="89"/>
      <c r="F1108" s="107" t="str">
        <f t="shared" si="359"/>
        <v>£000</v>
      </c>
      <c r="G1108" s="173"/>
      <c r="H1108" s="173"/>
      <c r="I1108" s="173"/>
      <c r="J1108" s="173"/>
      <c r="K1108" s="173"/>
      <c r="L1108" s="173"/>
      <c r="M1108" s="173"/>
      <c r="N1108" s="173"/>
      <c r="O1108" s="173"/>
      <c r="P1108" s="173"/>
      <c r="Q1108" s="173"/>
      <c r="R1108" s="173"/>
      <c r="S1108" s="173"/>
      <c r="T1108" s="173"/>
      <c r="U1108" s="173"/>
      <c r="V1108" s="173"/>
      <c r="W1108" s="173"/>
      <c r="X1108" s="173"/>
      <c r="Y1108" s="173"/>
      <c r="Z1108" s="173"/>
      <c r="AA1108" s="173"/>
      <c r="AB1108" s="173"/>
      <c r="AC1108" s="174"/>
      <c r="AE1108" s="507"/>
      <c r="AG1108" s="507"/>
      <c r="AI1108" s="507"/>
      <c r="AK1108" s="202"/>
    </row>
    <row r="1109" spans="4:37" ht="12.75" customHeight="1" outlineLevel="3">
      <c r="D1109" s="106" t="str">
        <f>'Line Items'!D1705</f>
        <v>SFO Station Access Charge LTC (FRR) - Line 168]</v>
      </c>
      <c r="E1109" s="89"/>
      <c r="F1109" s="107" t="str">
        <f t="shared" si="359"/>
        <v>£000</v>
      </c>
      <c r="G1109" s="173"/>
      <c r="H1109" s="173"/>
      <c r="I1109" s="173"/>
      <c r="J1109" s="173"/>
      <c r="K1109" s="173"/>
      <c r="L1109" s="173"/>
      <c r="M1109" s="173"/>
      <c r="N1109" s="173"/>
      <c r="O1109" s="173"/>
      <c r="P1109" s="173"/>
      <c r="Q1109" s="173"/>
      <c r="R1109" s="173"/>
      <c r="S1109" s="173"/>
      <c r="T1109" s="173"/>
      <c r="U1109" s="173"/>
      <c r="V1109" s="173"/>
      <c r="W1109" s="173"/>
      <c r="X1109" s="173"/>
      <c r="Y1109" s="173"/>
      <c r="Z1109" s="173"/>
      <c r="AA1109" s="173"/>
      <c r="AB1109" s="173"/>
      <c r="AC1109" s="174"/>
      <c r="AE1109" s="507"/>
      <c r="AG1109" s="507"/>
      <c r="AI1109" s="507"/>
      <c r="AK1109" s="202"/>
    </row>
    <row r="1110" spans="4:37" ht="12.75" customHeight="1" outlineLevel="3">
      <c r="D1110" s="106" t="str">
        <f>'Line Items'!D1706</f>
        <v>SFO Station Access Charge LTC (FRR) - Line 169]</v>
      </c>
      <c r="E1110" s="89"/>
      <c r="F1110" s="107" t="str">
        <f t="shared" si="359"/>
        <v>£000</v>
      </c>
      <c r="G1110" s="173"/>
      <c r="H1110" s="173"/>
      <c r="I1110" s="173"/>
      <c r="J1110" s="173"/>
      <c r="K1110" s="173"/>
      <c r="L1110" s="173"/>
      <c r="M1110" s="173"/>
      <c r="N1110" s="173"/>
      <c r="O1110" s="173"/>
      <c r="P1110" s="173"/>
      <c r="Q1110" s="173"/>
      <c r="R1110" s="173"/>
      <c r="S1110" s="173"/>
      <c r="T1110" s="173"/>
      <c r="U1110" s="173"/>
      <c r="V1110" s="173"/>
      <c r="W1110" s="173"/>
      <c r="X1110" s="173"/>
      <c r="Y1110" s="173"/>
      <c r="Z1110" s="173"/>
      <c r="AA1110" s="173"/>
      <c r="AB1110" s="173"/>
      <c r="AC1110" s="174"/>
      <c r="AE1110" s="507"/>
      <c r="AG1110" s="507"/>
      <c r="AI1110" s="507"/>
      <c r="AK1110" s="202"/>
    </row>
    <row r="1111" spans="4:37" ht="12.75" customHeight="1" outlineLevel="3">
      <c r="D1111" s="106" t="str">
        <f>'Line Items'!D1707</f>
        <v>SFO Station Access Charge LTC (FRR) - Line 170]</v>
      </c>
      <c r="E1111" s="89"/>
      <c r="F1111" s="107" t="str">
        <f t="shared" si="359"/>
        <v>£000</v>
      </c>
      <c r="G1111" s="173"/>
      <c r="H1111" s="173"/>
      <c r="I1111" s="173"/>
      <c r="J1111" s="173"/>
      <c r="K1111" s="173"/>
      <c r="L1111" s="173"/>
      <c r="M1111" s="173"/>
      <c r="N1111" s="173"/>
      <c r="O1111" s="173"/>
      <c r="P1111" s="173"/>
      <c r="Q1111" s="173"/>
      <c r="R1111" s="173"/>
      <c r="S1111" s="173"/>
      <c r="T1111" s="173"/>
      <c r="U1111" s="173"/>
      <c r="V1111" s="173"/>
      <c r="W1111" s="173"/>
      <c r="X1111" s="173"/>
      <c r="Y1111" s="173"/>
      <c r="Z1111" s="173"/>
      <c r="AA1111" s="173"/>
      <c r="AB1111" s="173"/>
      <c r="AC1111" s="174"/>
      <c r="AE1111" s="507"/>
      <c r="AG1111" s="507"/>
      <c r="AI1111" s="507"/>
      <c r="AK1111" s="202"/>
    </row>
    <row r="1112" spans="4:37" ht="12.75" customHeight="1" outlineLevel="3">
      <c r="D1112" s="106" t="str">
        <f>'Line Items'!D1708</f>
        <v>SFO Station Access Charge LTC (FRR) - Line 171]</v>
      </c>
      <c r="E1112" s="89"/>
      <c r="F1112" s="107" t="str">
        <f t="shared" si="359"/>
        <v>£000</v>
      </c>
      <c r="G1112" s="173"/>
      <c r="H1112" s="173"/>
      <c r="I1112" s="173"/>
      <c r="J1112" s="173"/>
      <c r="K1112" s="173"/>
      <c r="L1112" s="173"/>
      <c r="M1112" s="173"/>
      <c r="N1112" s="173"/>
      <c r="O1112" s="173"/>
      <c r="P1112" s="173"/>
      <c r="Q1112" s="173"/>
      <c r="R1112" s="173"/>
      <c r="S1112" s="173"/>
      <c r="T1112" s="173"/>
      <c r="U1112" s="173"/>
      <c r="V1112" s="173"/>
      <c r="W1112" s="173"/>
      <c r="X1112" s="173"/>
      <c r="Y1112" s="173"/>
      <c r="Z1112" s="173"/>
      <c r="AA1112" s="173"/>
      <c r="AB1112" s="173"/>
      <c r="AC1112" s="174"/>
      <c r="AE1112" s="507"/>
      <c r="AG1112" s="507"/>
      <c r="AI1112" s="507"/>
      <c r="AK1112" s="202"/>
    </row>
    <row r="1113" spans="4:37" ht="12.75" customHeight="1" outlineLevel="3">
      <c r="D1113" s="106" t="str">
        <f>'Line Items'!D1709</f>
        <v>SFO Station Access Charge LTC (FRR) - Line 172]</v>
      </c>
      <c r="E1113" s="89"/>
      <c r="F1113" s="107" t="str">
        <f t="shared" si="359"/>
        <v>£000</v>
      </c>
      <c r="G1113" s="173"/>
      <c r="H1113" s="173"/>
      <c r="I1113" s="173"/>
      <c r="J1113" s="173"/>
      <c r="K1113" s="173"/>
      <c r="L1113" s="173"/>
      <c r="M1113" s="173"/>
      <c r="N1113" s="173"/>
      <c r="O1113" s="173"/>
      <c r="P1113" s="173"/>
      <c r="Q1113" s="173"/>
      <c r="R1113" s="173"/>
      <c r="S1113" s="173"/>
      <c r="T1113" s="173"/>
      <c r="U1113" s="173"/>
      <c r="V1113" s="173"/>
      <c r="W1113" s="173"/>
      <c r="X1113" s="173"/>
      <c r="Y1113" s="173"/>
      <c r="Z1113" s="173"/>
      <c r="AA1113" s="173"/>
      <c r="AB1113" s="173"/>
      <c r="AC1113" s="174"/>
      <c r="AE1113" s="507"/>
      <c r="AG1113" s="507"/>
      <c r="AI1113" s="507"/>
      <c r="AK1113" s="202"/>
    </row>
    <row r="1114" spans="4:37" ht="12.75" customHeight="1" outlineLevel="3">
      <c r="D1114" s="106" t="str">
        <f>'Line Items'!D1710</f>
        <v>SFO Station Access Charge LTC (FRR) - Line 173]</v>
      </c>
      <c r="E1114" s="89"/>
      <c r="F1114" s="107" t="str">
        <f t="shared" si="359"/>
        <v>£000</v>
      </c>
      <c r="G1114" s="173"/>
      <c r="H1114" s="173"/>
      <c r="I1114" s="173"/>
      <c r="J1114" s="173"/>
      <c r="K1114" s="173"/>
      <c r="L1114" s="173"/>
      <c r="M1114" s="173"/>
      <c r="N1114" s="173"/>
      <c r="O1114" s="173"/>
      <c r="P1114" s="173"/>
      <c r="Q1114" s="173"/>
      <c r="R1114" s="173"/>
      <c r="S1114" s="173"/>
      <c r="T1114" s="173"/>
      <c r="U1114" s="173"/>
      <c r="V1114" s="173"/>
      <c r="W1114" s="173"/>
      <c r="X1114" s="173"/>
      <c r="Y1114" s="173"/>
      <c r="Z1114" s="173"/>
      <c r="AA1114" s="173"/>
      <c r="AB1114" s="173"/>
      <c r="AC1114" s="174"/>
      <c r="AE1114" s="507"/>
      <c r="AG1114" s="507"/>
      <c r="AI1114" s="507"/>
      <c r="AK1114" s="202"/>
    </row>
    <row r="1115" spans="4:37" ht="12.75" customHeight="1" outlineLevel="3">
      <c r="D1115" s="106" t="str">
        <f>'Line Items'!D1711</f>
        <v>SFO Station Access Charge LTC (FRR) - Line 174]</v>
      </c>
      <c r="E1115" s="89"/>
      <c r="F1115" s="107" t="str">
        <f t="shared" si="359"/>
        <v>£000</v>
      </c>
      <c r="G1115" s="173"/>
      <c r="H1115" s="173"/>
      <c r="I1115" s="173"/>
      <c r="J1115" s="173"/>
      <c r="K1115" s="173"/>
      <c r="L1115" s="173"/>
      <c r="M1115" s="173"/>
      <c r="N1115" s="173"/>
      <c r="O1115" s="173"/>
      <c r="P1115" s="173"/>
      <c r="Q1115" s="173"/>
      <c r="R1115" s="173"/>
      <c r="S1115" s="173"/>
      <c r="T1115" s="173"/>
      <c r="U1115" s="173"/>
      <c r="V1115" s="173"/>
      <c r="W1115" s="173"/>
      <c r="X1115" s="173"/>
      <c r="Y1115" s="173"/>
      <c r="Z1115" s="173"/>
      <c r="AA1115" s="173"/>
      <c r="AB1115" s="173"/>
      <c r="AC1115" s="174"/>
      <c r="AE1115" s="507"/>
      <c r="AG1115" s="507"/>
      <c r="AI1115" s="507"/>
      <c r="AK1115" s="202"/>
    </row>
    <row r="1116" spans="4:37" ht="12.75" customHeight="1" outlineLevel="3">
      <c r="D1116" s="106" t="str">
        <f>'Line Items'!D1712</f>
        <v>SFO Station Access Charge LTC (FRR) - Line 175]</v>
      </c>
      <c r="E1116" s="89"/>
      <c r="F1116" s="107" t="str">
        <f t="shared" si="359"/>
        <v>£000</v>
      </c>
      <c r="G1116" s="173"/>
      <c r="H1116" s="173"/>
      <c r="I1116" s="173"/>
      <c r="J1116" s="173"/>
      <c r="K1116" s="173"/>
      <c r="L1116" s="173"/>
      <c r="M1116" s="173"/>
      <c r="N1116" s="173"/>
      <c r="O1116" s="173"/>
      <c r="P1116" s="173"/>
      <c r="Q1116" s="173"/>
      <c r="R1116" s="173"/>
      <c r="S1116" s="173"/>
      <c r="T1116" s="173"/>
      <c r="U1116" s="173"/>
      <c r="V1116" s="173"/>
      <c r="W1116" s="173"/>
      <c r="X1116" s="173"/>
      <c r="Y1116" s="173"/>
      <c r="Z1116" s="173"/>
      <c r="AA1116" s="173"/>
      <c r="AB1116" s="173"/>
      <c r="AC1116" s="174"/>
      <c r="AE1116" s="507"/>
      <c r="AG1116" s="507"/>
      <c r="AI1116" s="507"/>
      <c r="AK1116" s="202"/>
    </row>
    <row r="1117" spans="4:37" ht="12.75" customHeight="1" outlineLevel="3">
      <c r="D1117" s="106" t="str">
        <f>'Line Items'!D1713</f>
        <v>SFO Station Access Charge LTC (FRR) - Line 176]</v>
      </c>
      <c r="E1117" s="89"/>
      <c r="F1117" s="107" t="str">
        <f t="shared" si="359"/>
        <v>£000</v>
      </c>
      <c r="G1117" s="173"/>
      <c r="H1117" s="173"/>
      <c r="I1117" s="173"/>
      <c r="J1117" s="173"/>
      <c r="K1117" s="173"/>
      <c r="L1117" s="173"/>
      <c r="M1117" s="173"/>
      <c r="N1117" s="173"/>
      <c r="O1117" s="173"/>
      <c r="P1117" s="173"/>
      <c r="Q1117" s="173"/>
      <c r="R1117" s="173"/>
      <c r="S1117" s="173"/>
      <c r="T1117" s="173"/>
      <c r="U1117" s="173"/>
      <c r="V1117" s="173"/>
      <c r="W1117" s="173"/>
      <c r="X1117" s="173"/>
      <c r="Y1117" s="173"/>
      <c r="Z1117" s="173"/>
      <c r="AA1117" s="173"/>
      <c r="AB1117" s="173"/>
      <c r="AC1117" s="174"/>
      <c r="AE1117" s="507"/>
      <c r="AG1117" s="507"/>
      <c r="AI1117" s="507"/>
      <c r="AK1117" s="202"/>
    </row>
    <row r="1118" spans="4:37" ht="12.75" customHeight="1" outlineLevel="3">
      <c r="D1118" s="106" t="str">
        <f>'Line Items'!D1714</f>
        <v>SFO Station Access Charge LTC (FRR) - Line 177]</v>
      </c>
      <c r="E1118" s="89"/>
      <c r="F1118" s="107" t="str">
        <f t="shared" si="359"/>
        <v>£000</v>
      </c>
      <c r="G1118" s="173"/>
      <c r="H1118" s="173"/>
      <c r="I1118" s="173"/>
      <c r="J1118" s="173"/>
      <c r="K1118" s="173"/>
      <c r="L1118" s="173"/>
      <c r="M1118" s="173"/>
      <c r="N1118" s="173"/>
      <c r="O1118" s="173"/>
      <c r="P1118" s="173"/>
      <c r="Q1118" s="173"/>
      <c r="R1118" s="173"/>
      <c r="S1118" s="173"/>
      <c r="T1118" s="173"/>
      <c r="U1118" s="173"/>
      <c r="V1118" s="173"/>
      <c r="W1118" s="173"/>
      <c r="X1118" s="173"/>
      <c r="Y1118" s="173"/>
      <c r="Z1118" s="173"/>
      <c r="AA1118" s="173"/>
      <c r="AB1118" s="173"/>
      <c r="AC1118" s="174"/>
      <c r="AE1118" s="507"/>
      <c r="AG1118" s="507"/>
      <c r="AI1118" s="507"/>
      <c r="AK1118" s="202"/>
    </row>
    <row r="1119" spans="4:37" ht="12.75" customHeight="1" outlineLevel="3">
      <c r="D1119" s="106" t="str">
        <f>'Line Items'!D1715</f>
        <v>SFO Station Access Charge LTC (FRR) - Line 178]</v>
      </c>
      <c r="E1119" s="89"/>
      <c r="F1119" s="107" t="str">
        <f t="shared" si="359"/>
        <v>£000</v>
      </c>
      <c r="G1119" s="173"/>
      <c r="H1119" s="173"/>
      <c r="I1119" s="173"/>
      <c r="J1119" s="173"/>
      <c r="K1119" s="173"/>
      <c r="L1119" s="173"/>
      <c r="M1119" s="173"/>
      <c r="N1119" s="173"/>
      <c r="O1119" s="173"/>
      <c r="P1119" s="173"/>
      <c r="Q1119" s="173"/>
      <c r="R1119" s="173"/>
      <c r="S1119" s="173"/>
      <c r="T1119" s="173"/>
      <c r="U1119" s="173"/>
      <c r="V1119" s="173"/>
      <c r="W1119" s="173"/>
      <c r="X1119" s="173"/>
      <c r="Y1119" s="173"/>
      <c r="Z1119" s="173"/>
      <c r="AA1119" s="173"/>
      <c r="AB1119" s="173"/>
      <c r="AC1119" s="174"/>
      <c r="AE1119" s="507"/>
      <c r="AG1119" s="507"/>
      <c r="AI1119" s="507"/>
      <c r="AK1119" s="202"/>
    </row>
    <row r="1120" spans="4:37" ht="12.75" customHeight="1" outlineLevel="3">
      <c r="D1120" s="106" t="str">
        <f>'Line Items'!D1716</f>
        <v>SFO Station Access Charge LTC (FRR) - Line 179]</v>
      </c>
      <c r="E1120" s="89"/>
      <c r="F1120" s="107" t="str">
        <f t="shared" si="359"/>
        <v>£000</v>
      </c>
      <c r="G1120" s="173"/>
      <c r="H1120" s="173"/>
      <c r="I1120" s="173"/>
      <c r="J1120" s="173"/>
      <c r="K1120" s="173"/>
      <c r="L1120" s="173"/>
      <c r="M1120" s="173"/>
      <c r="N1120" s="173"/>
      <c r="O1120" s="173"/>
      <c r="P1120" s="173"/>
      <c r="Q1120" s="173"/>
      <c r="R1120" s="173"/>
      <c r="S1120" s="173"/>
      <c r="T1120" s="173"/>
      <c r="U1120" s="173"/>
      <c r="V1120" s="173"/>
      <c r="W1120" s="173"/>
      <c r="X1120" s="173"/>
      <c r="Y1120" s="173"/>
      <c r="Z1120" s="173"/>
      <c r="AA1120" s="173"/>
      <c r="AB1120" s="173"/>
      <c r="AC1120" s="174"/>
      <c r="AE1120" s="507"/>
      <c r="AG1120" s="507"/>
      <c r="AI1120" s="507"/>
      <c r="AK1120" s="202"/>
    </row>
    <row r="1121" spans="4:37" ht="12.75" customHeight="1" outlineLevel="3">
      <c r="D1121" s="106" t="str">
        <f>'Line Items'!D1717</f>
        <v>SFO Station Access Charge LTC (FRR) - Line 180]</v>
      </c>
      <c r="E1121" s="89"/>
      <c r="F1121" s="107" t="str">
        <f t="shared" si="359"/>
        <v>£000</v>
      </c>
      <c r="G1121" s="173"/>
      <c r="H1121" s="173"/>
      <c r="I1121" s="173"/>
      <c r="J1121" s="173"/>
      <c r="K1121" s="173"/>
      <c r="L1121" s="173"/>
      <c r="M1121" s="173"/>
      <c r="N1121" s="173"/>
      <c r="O1121" s="173"/>
      <c r="P1121" s="173"/>
      <c r="Q1121" s="173"/>
      <c r="R1121" s="173"/>
      <c r="S1121" s="173"/>
      <c r="T1121" s="173"/>
      <c r="U1121" s="173"/>
      <c r="V1121" s="173"/>
      <c r="W1121" s="173"/>
      <c r="X1121" s="173"/>
      <c r="Y1121" s="173"/>
      <c r="Z1121" s="173"/>
      <c r="AA1121" s="173"/>
      <c r="AB1121" s="173"/>
      <c r="AC1121" s="174"/>
      <c r="AE1121" s="507"/>
      <c r="AG1121" s="507"/>
      <c r="AI1121" s="507"/>
      <c r="AK1121" s="202"/>
    </row>
    <row r="1122" spans="4:37" ht="12.75" customHeight="1" outlineLevel="3">
      <c r="D1122" s="106" t="str">
        <f>'Line Items'!D1718</f>
        <v>SFO Station Access Charge LTC (FRR) - Line 181]</v>
      </c>
      <c r="E1122" s="89"/>
      <c r="F1122" s="107" t="str">
        <f t="shared" si="359"/>
        <v>£000</v>
      </c>
      <c r="G1122" s="173"/>
      <c r="H1122" s="173"/>
      <c r="I1122" s="173"/>
      <c r="J1122" s="173"/>
      <c r="K1122" s="173"/>
      <c r="L1122" s="173"/>
      <c r="M1122" s="173"/>
      <c r="N1122" s="173"/>
      <c r="O1122" s="173"/>
      <c r="P1122" s="173"/>
      <c r="Q1122" s="173"/>
      <c r="R1122" s="173"/>
      <c r="S1122" s="173"/>
      <c r="T1122" s="173"/>
      <c r="U1122" s="173"/>
      <c r="V1122" s="173"/>
      <c r="W1122" s="173"/>
      <c r="X1122" s="173"/>
      <c r="Y1122" s="173"/>
      <c r="Z1122" s="173"/>
      <c r="AA1122" s="173"/>
      <c r="AB1122" s="173"/>
      <c r="AC1122" s="174"/>
      <c r="AE1122" s="507"/>
      <c r="AG1122" s="507"/>
      <c r="AI1122" s="507"/>
      <c r="AK1122" s="202"/>
    </row>
    <row r="1123" spans="4:37" ht="12.75" customHeight="1" outlineLevel="3">
      <c r="D1123" s="106" t="str">
        <f>'Line Items'!D1719</f>
        <v>SFO Station Access Charge LTC (FRR) - Line 182]</v>
      </c>
      <c r="E1123" s="89"/>
      <c r="F1123" s="107" t="str">
        <f t="shared" si="359"/>
        <v>£000</v>
      </c>
      <c r="G1123" s="173"/>
      <c r="H1123" s="173"/>
      <c r="I1123" s="173"/>
      <c r="J1123" s="173"/>
      <c r="K1123" s="173"/>
      <c r="L1123" s="173"/>
      <c r="M1123" s="173"/>
      <c r="N1123" s="173"/>
      <c r="O1123" s="173"/>
      <c r="P1123" s="173"/>
      <c r="Q1123" s="173"/>
      <c r="R1123" s="173"/>
      <c r="S1123" s="173"/>
      <c r="T1123" s="173"/>
      <c r="U1123" s="173"/>
      <c r="V1123" s="173"/>
      <c r="W1123" s="173"/>
      <c r="X1123" s="173"/>
      <c r="Y1123" s="173"/>
      <c r="Z1123" s="173"/>
      <c r="AA1123" s="173"/>
      <c r="AB1123" s="173"/>
      <c r="AC1123" s="174"/>
      <c r="AE1123" s="507"/>
      <c r="AG1123" s="507"/>
      <c r="AI1123" s="507"/>
      <c r="AK1123" s="202"/>
    </row>
    <row r="1124" spans="4:37" ht="12.75" customHeight="1" outlineLevel="3">
      <c r="D1124" s="106" t="str">
        <f>'Line Items'!D1720</f>
        <v>SFO Station Access Charge LTC (FRR) - Line 183]</v>
      </c>
      <c r="E1124" s="89"/>
      <c r="F1124" s="107" t="str">
        <f t="shared" si="359"/>
        <v>£000</v>
      </c>
      <c r="G1124" s="173"/>
      <c r="H1124" s="173"/>
      <c r="I1124" s="173"/>
      <c r="J1124" s="173"/>
      <c r="K1124" s="173"/>
      <c r="L1124" s="173"/>
      <c r="M1124" s="173"/>
      <c r="N1124" s="173"/>
      <c r="O1124" s="173"/>
      <c r="P1124" s="173"/>
      <c r="Q1124" s="173"/>
      <c r="R1124" s="173"/>
      <c r="S1124" s="173"/>
      <c r="T1124" s="173"/>
      <c r="U1124" s="173"/>
      <c r="V1124" s="173"/>
      <c r="W1124" s="173"/>
      <c r="X1124" s="173"/>
      <c r="Y1124" s="173"/>
      <c r="Z1124" s="173"/>
      <c r="AA1124" s="173"/>
      <c r="AB1124" s="173"/>
      <c r="AC1124" s="174"/>
      <c r="AE1124" s="507"/>
      <c r="AG1124" s="507"/>
      <c r="AI1124" s="507"/>
      <c r="AK1124" s="202"/>
    </row>
    <row r="1125" spans="4:37" ht="12.75" customHeight="1" outlineLevel="3">
      <c r="D1125" s="106" t="str">
        <f>'Line Items'!D1721</f>
        <v>SFO Station Access Charge LTC (FRR) - Line 184]</v>
      </c>
      <c r="E1125" s="89"/>
      <c r="F1125" s="107" t="str">
        <f t="shared" si="359"/>
        <v>£000</v>
      </c>
      <c r="G1125" s="173"/>
      <c r="H1125" s="173"/>
      <c r="I1125" s="173"/>
      <c r="J1125" s="173"/>
      <c r="K1125" s="173"/>
      <c r="L1125" s="173"/>
      <c r="M1125" s="173"/>
      <c r="N1125" s="173"/>
      <c r="O1125" s="173"/>
      <c r="P1125" s="173"/>
      <c r="Q1125" s="173"/>
      <c r="R1125" s="173"/>
      <c r="S1125" s="173"/>
      <c r="T1125" s="173"/>
      <c r="U1125" s="173"/>
      <c r="V1125" s="173"/>
      <c r="W1125" s="173"/>
      <c r="X1125" s="173"/>
      <c r="Y1125" s="173"/>
      <c r="Z1125" s="173"/>
      <c r="AA1125" s="173"/>
      <c r="AB1125" s="173"/>
      <c r="AC1125" s="174"/>
      <c r="AE1125" s="507"/>
      <c r="AG1125" s="507"/>
      <c r="AI1125" s="507"/>
      <c r="AK1125" s="202"/>
    </row>
    <row r="1126" spans="4:37" ht="12.75" customHeight="1" outlineLevel="3">
      <c r="D1126" s="106" t="str">
        <f>'Line Items'!D1722</f>
        <v>SFO Station Access Charge LTC (FRR) - Line 185]</v>
      </c>
      <c r="E1126" s="89"/>
      <c r="F1126" s="107" t="str">
        <f t="shared" si="359"/>
        <v>£000</v>
      </c>
      <c r="G1126" s="173"/>
      <c r="H1126" s="173"/>
      <c r="I1126" s="173"/>
      <c r="J1126" s="173"/>
      <c r="K1126" s="173"/>
      <c r="L1126" s="173"/>
      <c r="M1126" s="173"/>
      <c r="N1126" s="173"/>
      <c r="O1126" s="173"/>
      <c r="P1126" s="173"/>
      <c r="Q1126" s="173"/>
      <c r="R1126" s="173"/>
      <c r="S1126" s="173"/>
      <c r="T1126" s="173"/>
      <c r="U1126" s="173"/>
      <c r="V1126" s="173"/>
      <c r="W1126" s="173"/>
      <c r="X1126" s="173"/>
      <c r="Y1126" s="173"/>
      <c r="Z1126" s="173"/>
      <c r="AA1126" s="173"/>
      <c r="AB1126" s="173"/>
      <c r="AC1126" s="174"/>
      <c r="AE1126" s="507"/>
      <c r="AG1126" s="507"/>
      <c r="AI1126" s="507"/>
      <c r="AK1126" s="202"/>
    </row>
    <row r="1127" spans="4:37" ht="12.75" customHeight="1" outlineLevel="3">
      <c r="D1127" s="106" t="str">
        <f>'Line Items'!D1723</f>
        <v>SFO Station Access Charge LTC (FRR) - Line 186]</v>
      </c>
      <c r="E1127" s="89"/>
      <c r="F1127" s="107" t="str">
        <f t="shared" si="359"/>
        <v>£000</v>
      </c>
      <c r="G1127" s="173"/>
      <c r="H1127" s="173"/>
      <c r="I1127" s="173"/>
      <c r="J1127" s="173"/>
      <c r="K1127" s="173"/>
      <c r="L1127" s="173"/>
      <c r="M1127" s="173"/>
      <c r="N1127" s="173"/>
      <c r="O1127" s="173"/>
      <c r="P1127" s="173"/>
      <c r="Q1127" s="173"/>
      <c r="R1127" s="173"/>
      <c r="S1127" s="173"/>
      <c r="T1127" s="173"/>
      <c r="U1127" s="173"/>
      <c r="V1127" s="173"/>
      <c r="W1127" s="173"/>
      <c r="X1127" s="173"/>
      <c r="Y1127" s="173"/>
      <c r="Z1127" s="173"/>
      <c r="AA1127" s="173"/>
      <c r="AB1127" s="173"/>
      <c r="AC1127" s="174"/>
      <c r="AE1127" s="507"/>
      <c r="AG1127" s="507"/>
      <c r="AI1127" s="507"/>
      <c r="AK1127" s="202"/>
    </row>
    <row r="1128" spans="4:37" ht="12.75" customHeight="1" outlineLevel="3">
      <c r="D1128" s="106" t="str">
        <f>'Line Items'!D1724</f>
        <v>SFO Station Access Charge LTC (FRR) - Line 187]</v>
      </c>
      <c r="E1128" s="89"/>
      <c r="F1128" s="107" t="str">
        <f t="shared" si="359"/>
        <v>£000</v>
      </c>
      <c r="G1128" s="173"/>
      <c r="H1128" s="173"/>
      <c r="I1128" s="173"/>
      <c r="J1128" s="173"/>
      <c r="K1128" s="173"/>
      <c r="L1128" s="173"/>
      <c r="M1128" s="173"/>
      <c r="N1128" s="173"/>
      <c r="O1128" s="173"/>
      <c r="P1128" s="173"/>
      <c r="Q1128" s="173"/>
      <c r="R1128" s="173"/>
      <c r="S1128" s="173"/>
      <c r="T1128" s="173"/>
      <c r="U1128" s="173"/>
      <c r="V1128" s="173"/>
      <c r="W1128" s="173"/>
      <c r="X1128" s="173"/>
      <c r="Y1128" s="173"/>
      <c r="Z1128" s="173"/>
      <c r="AA1128" s="173"/>
      <c r="AB1128" s="173"/>
      <c r="AC1128" s="174"/>
      <c r="AE1128" s="507"/>
      <c r="AG1128" s="507"/>
      <c r="AI1128" s="507"/>
      <c r="AK1128" s="202"/>
    </row>
    <row r="1129" spans="4:37" ht="12.75" customHeight="1" outlineLevel="3">
      <c r="D1129" s="106" t="str">
        <f>'Line Items'!D1725</f>
        <v>SFO Station Access Charge LTC (FRR) - Line 188]</v>
      </c>
      <c r="E1129" s="89"/>
      <c r="F1129" s="107" t="str">
        <f t="shared" si="359"/>
        <v>£000</v>
      </c>
      <c r="G1129" s="173"/>
      <c r="H1129" s="173"/>
      <c r="I1129" s="173"/>
      <c r="J1129" s="173"/>
      <c r="K1129" s="173"/>
      <c r="L1129" s="173"/>
      <c r="M1129" s="173"/>
      <c r="N1129" s="173"/>
      <c r="O1129" s="173"/>
      <c r="P1129" s="173"/>
      <c r="Q1129" s="173"/>
      <c r="R1129" s="173"/>
      <c r="S1129" s="173"/>
      <c r="T1129" s="173"/>
      <c r="U1129" s="173"/>
      <c r="V1129" s="173"/>
      <c r="W1129" s="173"/>
      <c r="X1129" s="173"/>
      <c r="Y1129" s="173"/>
      <c r="Z1129" s="173"/>
      <c r="AA1129" s="173"/>
      <c r="AB1129" s="173"/>
      <c r="AC1129" s="174"/>
      <c r="AE1129" s="507"/>
      <c r="AG1129" s="507"/>
      <c r="AI1129" s="507"/>
      <c r="AK1129" s="202"/>
    </row>
    <row r="1130" spans="4:37" ht="12.75" customHeight="1" outlineLevel="3">
      <c r="D1130" s="106" t="str">
        <f>'Line Items'!D1726</f>
        <v>SFO Station Access Charge LTC (FRR) - Line 189]</v>
      </c>
      <c r="E1130" s="89"/>
      <c r="F1130" s="107" t="str">
        <f t="shared" si="359"/>
        <v>£000</v>
      </c>
      <c r="G1130" s="173"/>
      <c r="H1130" s="173"/>
      <c r="I1130" s="173"/>
      <c r="J1130" s="173"/>
      <c r="K1130" s="173"/>
      <c r="L1130" s="173"/>
      <c r="M1130" s="173"/>
      <c r="N1130" s="173"/>
      <c r="O1130" s="173"/>
      <c r="P1130" s="173"/>
      <c r="Q1130" s="173"/>
      <c r="R1130" s="173"/>
      <c r="S1130" s="173"/>
      <c r="T1130" s="173"/>
      <c r="U1130" s="173"/>
      <c r="V1130" s="173"/>
      <c r="W1130" s="173"/>
      <c r="X1130" s="173"/>
      <c r="Y1130" s="173"/>
      <c r="Z1130" s="173"/>
      <c r="AA1130" s="173"/>
      <c r="AB1130" s="173"/>
      <c r="AC1130" s="174"/>
      <c r="AE1130" s="507"/>
      <c r="AG1130" s="507"/>
      <c r="AI1130" s="507"/>
      <c r="AK1130" s="202"/>
    </row>
    <row r="1131" spans="4:37" ht="12.75" customHeight="1" outlineLevel="3">
      <c r="D1131" s="106" t="str">
        <f>'Line Items'!D1727</f>
        <v>SFO Station Access Charge LTC (FRR) - Line 190]</v>
      </c>
      <c r="E1131" s="89"/>
      <c r="F1131" s="107" t="str">
        <f t="shared" si="359"/>
        <v>£000</v>
      </c>
      <c r="G1131" s="173"/>
      <c r="H1131" s="173"/>
      <c r="I1131" s="173"/>
      <c r="J1131" s="173"/>
      <c r="K1131" s="173"/>
      <c r="L1131" s="173"/>
      <c r="M1131" s="173"/>
      <c r="N1131" s="173"/>
      <c r="O1131" s="173"/>
      <c r="P1131" s="173"/>
      <c r="Q1131" s="173"/>
      <c r="R1131" s="173"/>
      <c r="S1131" s="173"/>
      <c r="T1131" s="173"/>
      <c r="U1131" s="173"/>
      <c r="V1131" s="173"/>
      <c r="W1131" s="173"/>
      <c r="X1131" s="173"/>
      <c r="Y1131" s="173"/>
      <c r="Z1131" s="173"/>
      <c r="AA1131" s="173"/>
      <c r="AB1131" s="173"/>
      <c r="AC1131" s="174"/>
      <c r="AE1131" s="507"/>
      <c r="AG1131" s="507"/>
      <c r="AI1131" s="507"/>
      <c r="AK1131" s="202"/>
    </row>
    <row r="1132" spans="4:37" ht="12.75" customHeight="1" outlineLevel="3">
      <c r="D1132" s="106" t="str">
        <f>'Line Items'!D1728</f>
        <v>SFO Station Access Charge LTC (FRR) - Line 191]</v>
      </c>
      <c r="E1132" s="89"/>
      <c r="F1132" s="107" t="str">
        <f t="shared" si="359"/>
        <v>£000</v>
      </c>
      <c r="G1132" s="173"/>
      <c r="H1132" s="173"/>
      <c r="I1132" s="173"/>
      <c r="J1132" s="173"/>
      <c r="K1132" s="173"/>
      <c r="L1132" s="173"/>
      <c r="M1132" s="173"/>
      <c r="N1132" s="173"/>
      <c r="O1132" s="173"/>
      <c r="P1132" s="173"/>
      <c r="Q1132" s="173"/>
      <c r="R1132" s="173"/>
      <c r="S1132" s="173"/>
      <c r="T1132" s="173"/>
      <c r="U1132" s="173"/>
      <c r="V1132" s="173"/>
      <c r="W1132" s="173"/>
      <c r="X1132" s="173"/>
      <c r="Y1132" s="173"/>
      <c r="Z1132" s="173"/>
      <c r="AA1132" s="173"/>
      <c r="AB1132" s="173"/>
      <c r="AC1132" s="174"/>
      <c r="AE1132" s="507"/>
      <c r="AG1132" s="507"/>
      <c r="AI1132" s="507"/>
      <c r="AK1132" s="202"/>
    </row>
    <row r="1133" spans="4:37" ht="12.75" customHeight="1" outlineLevel="3">
      <c r="D1133" s="106" t="str">
        <f>'Line Items'!D1729</f>
        <v>SFO Station Access Charge LTC (FRR) - Line 192]</v>
      </c>
      <c r="E1133" s="89"/>
      <c r="F1133" s="107" t="str">
        <f t="shared" si="359"/>
        <v>£000</v>
      </c>
      <c r="G1133" s="173"/>
      <c r="H1133" s="173"/>
      <c r="I1133" s="173"/>
      <c r="J1133" s="173"/>
      <c r="K1133" s="173"/>
      <c r="L1133" s="173"/>
      <c r="M1133" s="173"/>
      <c r="N1133" s="173"/>
      <c r="O1133" s="173"/>
      <c r="P1133" s="173"/>
      <c r="Q1133" s="173"/>
      <c r="R1133" s="173"/>
      <c r="S1133" s="173"/>
      <c r="T1133" s="173"/>
      <c r="U1133" s="173"/>
      <c r="V1133" s="173"/>
      <c r="W1133" s="173"/>
      <c r="X1133" s="173"/>
      <c r="Y1133" s="173"/>
      <c r="Z1133" s="173"/>
      <c r="AA1133" s="173"/>
      <c r="AB1133" s="173"/>
      <c r="AC1133" s="174"/>
      <c r="AE1133" s="507"/>
      <c r="AG1133" s="507"/>
      <c r="AI1133" s="507"/>
      <c r="AK1133" s="202"/>
    </row>
    <row r="1134" spans="4:37" ht="12.75" customHeight="1" outlineLevel="3">
      <c r="D1134" s="106" t="str">
        <f>'Line Items'!D1730</f>
        <v>SFO Station Access Charge LTC (FRR) - Line 193]</v>
      </c>
      <c r="E1134" s="89"/>
      <c r="F1134" s="107" t="str">
        <f t="shared" si="359"/>
        <v>£000</v>
      </c>
      <c r="G1134" s="173"/>
      <c r="H1134" s="173"/>
      <c r="I1134" s="173"/>
      <c r="J1134" s="173"/>
      <c r="K1134" s="173"/>
      <c r="L1134" s="173"/>
      <c r="M1134" s="173"/>
      <c r="N1134" s="173"/>
      <c r="O1134" s="173"/>
      <c r="P1134" s="173"/>
      <c r="Q1134" s="173"/>
      <c r="R1134" s="173"/>
      <c r="S1134" s="173"/>
      <c r="T1134" s="173"/>
      <c r="U1134" s="173"/>
      <c r="V1134" s="173"/>
      <c r="W1134" s="173"/>
      <c r="X1134" s="173"/>
      <c r="Y1134" s="173"/>
      <c r="Z1134" s="173"/>
      <c r="AA1134" s="173"/>
      <c r="AB1134" s="173"/>
      <c r="AC1134" s="174"/>
      <c r="AE1134" s="507"/>
      <c r="AG1134" s="507"/>
      <c r="AI1134" s="507"/>
      <c r="AK1134" s="202"/>
    </row>
    <row r="1135" spans="4:37" ht="12.75" customHeight="1" outlineLevel="3">
      <c r="D1135" s="106" t="str">
        <f>'Line Items'!D1731</f>
        <v>SFO Station Access Charge LTC (FRR) - Line 194]</v>
      </c>
      <c r="E1135" s="89"/>
      <c r="F1135" s="107" t="str">
        <f t="shared" si="359"/>
        <v>£000</v>
      </c>
      <c r="G1135" s="173"/>
      <c r="H1135" s="173"/>
      <c r="I1135" s="173"/>
      <c r="J1135" s="173"/>
      <c r="K1135" s="173"/>
      <c r="L1135" s="173"/>
      <c r="M1135" s="173"/>
      <c r="N1135" s="173"/>
      <c r="O1135" s="173"/>
      <c r="P1135" s="173"/>
      <c r="Q1135" s="173"/>
      <c r="R1135" s="173"/>
      <c r="S1135" s="173"/>
      <c r="T1135" s="173"/>
      <c r="U1135" s="173"/>
      <c r="V1135" s="173"/>
      <c r="W1135" s="173"/>
      <c r="X1135" s="173"/>
      <c r="Y1135" s="173"/>
      <c r="Z1135" s="173"/>
      <c r="AA1135" s="173"/>
      <c r="AB1135" s="173"/>
      <c r="AC1135" s="174"/>
      <c r="AE1135" s="507"/>
      <c r="AG1135" s="507"/>
      <c r="AI1135" s="507"/>
      <c r="AK1135" s="202"/>
    </row>
    <row r="1136" spans="4:37" ht="12.75" customHeight="1" outlineLevel="3">
      <c r="D1136" s="106" t="str">
        <f>'Line Items'!D1732</f>
        <v>SFO Station Access Charge LTC (FRR) - Line 195]</v>
      </c>
      <c r="E1136" s="89"/>
      <c r="F1136" s="107" t="str">
        <f t="shared" ref="F1136:F1191" si="360">F1135</f>
        <v>£000</v>
      </c>
      <c r="G1136" s="173"/>
      <c r="H1136" s="173"/>
      <c r="I1136" s="173"/>
      <c r="J1136" s="173"/>
      <c r="K1136" s="173"/>
      <c r="L1136" s="173"/>
      <c r="M1136" s="173"/>
      <c r="N1136" s="173"/>
      <c r="O1136" s="173"/>
      <c r="P1136" s="173"/>
      <c r="Q1136" s="173"/>
      <c r="R1136" s="173"/>
      <c r="S1136" s="173"/>
      <c r="T1136" s="173"/>
      <c r="U1136" s="173"/>
      <c r="V1136" s="173"/>
      <c r="W1136" s="173"/>
      <c r="X1136" s="173"/>
      <c r="Y1136" s="173"/>
      <c r="Z1136" s="173"/>
      <c r="AA1136" s="173"/>
      <c r="AB1136" s="173"/>
      <c r="AC1136" s="174"/>
      <c r="AE1136" s="507"/>
      <c r="AG1136" s="507"/>
      <c r="AI1136" s="507"/>
      <c r="AK1136" s="202"/>
    </row>
    <row r="1137" spans="4:37" ht="12.75" customHeight="1" outlineLevel="3">
      <c r="D1137" s="106" t="str">
        <f>'Line Items'!D1733</f>
        <v>SFO Station Access Charge LTC (FRR) - Line 196]</v>
      </c>
      <c r="E1137" s="89"/>
      <c r="F1137" s="107" t="str">
        <f t="shared" si="360"/>
        <v>£000</v>
      </c>
      <c r="G1137" s="173"/>
      <c r="H1137" s="173"/>
      <c r="I1137" s="173"/>
      <c r="J1137" s="173"/>
      <c r="K1137" s="173"/>
      <c r="L1137" s="173"/>
      <c r="M1137" s="173"/>
      <c r="N1137" s="173"/>
      <c r="O1137" s="173"/>
      <c r="P1137" s="173"/>
      <c r="Q1137" s="173"/>
      <c r="R1137" s="173"/>
      <c r="S1137" s="173"/>
      <c r="T1137" s="173"/>
      <c r="U1137" s="173"/>
      <c r="V1137" s="173"/>
      <c r="W1137" s="173"/>
      <c r="X1137" s="173"/>
      <c r="Y1137" s="173"/>
      <c r="Z1137" s="173"/>
      <c r="AA1137" s="173"/>
      <c r="AB1137" s="173"/>
      <c r="AC1137" s="174"/>
      <c r="AE1137" s="507"/>
      <c r="AG1137" s="507"/>
      <c r="AI1137" s="507"/>
      <c r="AK1137" s="202"/>
    </row>
    <row r="1138" spans="4:37" ht="12.75" customHeight="1" outlineLevel="3">
      <c r="D1138" s="106" t="str">
        <f>'Line Items'!D1734</f>
        <v>SFO Station Access Charge LTC (FRR) - Line 197]</v>
      </c>
      <c r="E1138" s="89"/>
      <c r="F1138" s="107" t="str">
        <f t="shared" si="360"/>
        <v>£000</v>
      </c>
      <c r="G1138" s="173"/>
      <c r="H1138" s="173"/>
      <c r="I1138" s="173"/>
      <c r="J1138" s="173"/>
      <c r="K1138" s="173"/>
      <c r="L1138" s="173"/>
      <c r="M1138" s="173"/>
      <c r="N1138" s="173"/>
      <c r="O1138" s="173"/>
      <c r="P1138" s="173"/>
      <c r="Q1138" s="173"/>
      <c r="R1138" s="173"/>
      <c r="S1138" s="173"/>
      <c r="T1138" s="173"/>
      <c r="U1138" s="173"/>
      <c r="V1138" s="173"/>
      <c r="W1138" s="173"/>
      <c r="X1138" s="173"/>
      <c r="Y1138" s="173"/>
      <c r="Z1138" s="173"/>
      <c r="AA1138" s="173"/>
      <c r="AB1138" s="173"/>
      <c r="AC1138" s="174"/>
      <c r="AE1138" s="507"/>
      <c r="AG1138" s="507"/>
      <c r="AI1138" s="507"/>
      <c r="AK1138" s="202"/>
    </row>
    <row r="1139" spans="4:37" ht="12.75" customHeight="1" outlineLevel="3">
      <c r="D1139" s="106" t="str">
        <f>'Line Items'!D1735</f>
        <v>SFO Station Access Charge LTC (FRR) - Line 198]</v>
      </c>
      <c r="E1139" s="89"/>
      <c r="F1139" s="107" t="str">
        <f t="shared" si="360"/>
        <v>£000</v>
      </c>
      <c r="G1139" s="173"/>
      <c r="H1139" s="173"/>
      <c r="I1139" s="173"/>
      <c r="J1139" s="173"/>
      <c r="K1139" s="173"/>
      <c r="L1139" s="173"/>
      <c r="M1139" s="173"/>
      <c r="N1139" s="173"/>
      <c r="O1139" s="173"/>
      <c r="P1139" s="173"/>
      <c r="Q1139" s="173"/>
      <c r="R1139" s="173"/>
      <c r="S1139" s="173"/>
      <c r="T1139" s="173"/>
      <c r="U1139" s="173"/>
      <c r="V1139" s="173"/>
      <c r="W1139" s="173"/>
      <c r="X1139" s="173"/>
      <c r="Y1139" s="173"/>
      <c r="Z1139" s="173"/>
      <c r="AA1139" s="173"/>
      <c r="AB1139" s="173"/>
      <c r="AC1139" s="174"/>
      <c r="AE1139" s="507"/>
      <c r="AG1139" s="507"/>
      <c r="AI1139" s="507"/>
      <c r="AK1139" s="202"/>
    </row>
    <row r="1140" spans="4:37" ht="12.75" customHeight="1" outlineLevel="3">
      <c r="D1140" s="106" t="str">
        <f>'Line Items'!D1736</f>
        <v>SFO Station Access Charge LTC (FRR) - Line 199]</v>
      </c>
      <c r="E1140" s="89"/>
      <c r="F1140" s="107" t="str">
        <f t="shared" si="360"/>
        <v>£000</v>
      </c>
      <c r="G1140" s="173"/>
      <c r="H1140" s="173"/>
      <c r="I1140" s="173"/>
      <c r="J1140" s="173"/>
      <c r="K1140" s="173"/>
      <c r="L1140" s="173"/>
      <c r="M1140" s="173"/>
      <c r="N1140" s="173"/>
      <c r="O1140" s="173"/>
      <c r="P1140" s="173"/>
      <c r="Q1140" s="173"/>
      <c r="R1140" s="173"/>
      <c r="S1140" s="173"/>
      <c r="T1140" s="173"/>
      <c r="U1140" s="173"/>
      <c r="V1140" s="173"/>
      <c r="W1140" s="173"/>
      <c r="X1140" s="173"/>
      <c r="Y1140" s="173"/>
      <c r="Z1140" s="173"/>
      <c r="AA1140" s="173"/>
      <c r="AB1140" s="173"/>
      <c r="AC1140" s="174"/>
      <c r="AE1140" s="507"/>
      <c r="AG1140" s="507"/>
      <c r="AI1140" s="507"/>
      <c r="AK1140" s="202"/>
    </row>
    <row r="1141" spans="4:37" ht="12.75" customHeight="1" outlineLevel="3">
      <c r="D1141" s="106" t="str">
        <f>'Line Items'!D1737</f>
        <v>SFO Station Access Charge LTC (FRR) - Line 200]</v>
      </c>
      <c r="E1141" s="89"/>
      <c r="F1141" s="107" t="str">
        <f t="shared" si="360"/>
        <v>£000</v>
      </c>
      <c r="G1141" s="173"/>
      <c r="H1141" s="173"/>
      <c r="I1141" s="173"/>
      <c r="J1141" s="173"/>
      <c r="K1141" s="173"/>
      <c r="L1141" s="173"/>
      <c r="M1141" s="173"/>
      <c r="N1141" s="173"/>
      <c r="O1141" s="173"/>
      <c r="P1141" s="173"/>
      <c r="Q1141" s="173"/>
      <c r="R1141" s="173"/>
      <c r="S1141" s="173"/>
      <c r="T1141" s="173"/>
      <c r="U1141" s="173"/>
      <c r="V1141" s="173"/>
      <c r="W1141" s="173"/>
      <c r="X1141" s="173"/>
      <c r="Y1141" s="173"/>
      <c r="Z1141" s="173"/>
      <c r="AA1141" s="173"/>
      <c r="AB1141" s="173"/>
      <c r="AC1141" s="174"/>
      <c r="AE1141" s="507"/>
      <c r="AG1141" s="507"/>
      <c r="AI1141" s="507"/>
      <c r="AK1141" s="202"/>
    </row>
    <row r="1142" spans="4:37" ht="12.75" customHeight="1" outlineLevel="3">
      <c r="D1142" s="106" t="str">
        <f>'Line Items'!D1738</f>
        <v>SFO Station Access Charge LTC (FRR) - Line 201]</v>
      </c>
      <c r="E1142" s="89"/>
      <c r="F1142" s="107" t="str">
        <f t="shared" si="360"/>
        <v>£000</v>
      </c>
      <c r="G1142" s="173"/>
      <c r="H1142" s="173"/>
      <c r="I1142" s="173"/>
      <c r="J1142" s="173"/>
      <c r="K1142" s="173"/>
      <c r="L1142" s="173"/>
      <c r="M1142" s="173"/>
      <c r="N1142" s="173"/>
      <c r="O1142" s="173"/>
      <c r="P1142" s="173"/>
      <c r="Q1142" s="173"/>
      <c r="R1142" s="173"/>
      <c r="S1142" s="173"/>
      <c r="T1142" s="173"/>
      <c r="U1142" s="173"/>
      <c r="V1142" s="173"/>
      <c r="W1142" s="173"/>
      <c r="X1142" s="173"/>
      <c r="Y1142" s="173"/>
      <c r="Z1142" s="173"/>
      <c r="AA1142" s="173"/>
      <c r="AB1142" s="173"/>
      <c r="AC1142" s="174"/>
      <c r="AE1142" s="507"/>
      <c r="AG1142" s="507"/>
      <c r="AI1142" s="507"/>
      <c r="AK1142" s="202"/>
    </row>
    <row r="1143" spans="4:37" ht="12.75" customHeight="1" outlineLevel="3">
      <c r="D1143" s="106" t="str">
        <f>'Line Items'!D1739</f>
        <v>SFO Station Access Charge LTC (FRR) - Line 202]</v>
      </c>
      <c r="E1143" s="89"/>
      <c r="F1143" s="107" t="str">
        <f t="shared" si="360"/>
        <v>£000</v>
      </c>
      <c r="G1143" s="173"/>
      <c r="H1143" s="173"/>
      <c r="I1143" s="173"/>
      <c r="J1143" s="173"/>
      <c r="K1143" s="173"/>
      <c r="L1143" s="173"/>
      <c r="M1143" s="173"/>
      <c r="N1143" s="173"/>
      <c r="O1143" s="173"/>
      <c r="P1143" s="173"/>
      <c r="Q1143" s="173"/>
      <c r="R1143" s="173"/>
      <c r="S1143" s="173"/>
      <c r="T1143" s="173"/>
      <c r="U1143" s="173"/>
      <c r="V1143" s="173"/>
      <c r="W1143" s="173"/>
      <c r="X1143" s="173"/>
      <c r="Y1143" s="173"/>
      <c r="Z1143" s="173"/>
      <c r="AA1143" s="173"/>
      <c r="AB1143" s="173"/>
      <c r="AC1143" s="174"/>
      <c r="AE1143" s="507"/>
      <c r="AG1143" s="507"/>
      <c r="AI1143" s="507"/>
      <c r="AK1143" s="202"/>
    </row>
    <row r="1144" spans="4:37" ht="12.75" customHeight="1" outlineLevel="3">
      <c r="D1144" s="106" t="str">
        <f>'Line Items'!D1740</f>
        <v>SFO Station Access Charge LTC (FRR) - Line 203]</v>
      </c>
      <c r="E1144" s="89"/>
      <c r="F1144" s="107" t="str">
        <f t="shared" si="360"/>
        <v>£000</v>
      </c>
      <c r="G1144" s="173"/>
      <c r="H1144" s="173"/>
      <c r="I1144" s="173"/>
      <c r="J1144" s="173"/>
      <c r="K1144" s="173"/>
      <c r="L1144" s="173"/>
      <c r="M1144" s="173"/>
      <c r="N1144" s="173"/>
      <c r="O1144" s="173"/>
      <c r="P1144" s="173"/>
      <c r="Q1144" s="173"/>
      <c r="R1144" s="173"/>
      <c r="S1144" s="173"/>
      <c r="T1144" s="173"/>
      <c r="U1144" s="173"/>
      <c r="V1144" s="173"/>
      <c r="W1144" s="173"/>
      <c r="X1144" s="173"/>
      <c r="Y1144" s="173"/>
      <c r="Z1144" s="173"/>
      <c r="AA1144" s="173"/>
      <c r="AB1144" s="173"/>
      <c r="AC1144" s="174"/>
      <c r="AE1144" s="507"/>
      <c r="AG1144" s="507"/>
      <c r="AI1144" s="507"/>
      <c r="AK1144" s="202"/>
    </row>
    <row r="1145" spans="4:37" ht="12.75" customHeight="1" outlineLevel="3">
      <c r="D1145" s="106" t="str">
        <f>'Line Items'!D1741</f>
        <v>SFO Station Access Charge LTC (FRR) - Line 204]</v>
      </c>
      <c r="E1145" s="89"/>
      <c r="F1145" s="107" t="str">
        <f t="shared" si="360"/>
        <v>£000</v>
      </c>
      <c r="G1145" s="173"/>
      <c r="H1145" s="173"/>
      <c r="I1145" s="173"/>
      <c r="J1145" s="173"/>
      <c r="K1145" s="173"/>
      <c r="L1145" s="173"/>
      <c r="M1145" s="173"/>
      <c r="N1145" s="173"/>
      <c r="O1145" s="173"/>
      <c r="P1145" s="173"/>
      <c r="Q1145" s="173"/>
      <c r="R1145" s="173"/>
      <c r="S1145" s="173"/>
      <c r="T1145" s="173"/>
      <c r="U1145" s="173"/>
      <c r="V1145" s="173"/>
      <c r="W1145" s="173"/>
      <c r="X1145" s="173"/>
      <c r="Y1145" s="173"/>
      <c r="Z1145" s="173"/>
      <c r="AA1145" s="173"/>
      <c r="AB1145" s="173"/>
      <c r="AC1145" s="174"/>
      <c r="AE1145" s="507"/>
      <c r="AG1145" s="507"/>
      <c r="AI1145" s="507"/>
      <c r="AK1145" s="202"/>
    </row>
    <row r="1146" spans="4:37" ht="12.75" customHeight="1" outlineLevel="3">
      <c r="D1146" s="106" t="str">
        <f>'Line Items'!D1742</f>
        <v>SFO Station Access Charge LTC (FRR) - Line 205]</v>
      </c>
      <c r="E1146" s="89"/>
      <c r="F1146" s="107" t="str">
        <f t="shared" si="360"/>
        <v>£000</v>
      </c>
      <c r="G1146" s="173"/>
      <c r="H1146" s="173"/>
      <c r="I1146" s="173"/>
      <c r="J1146" s="173"/>
      <c r="K1146" s="173"/>
      <c r="L1146" s="173"/>
      <c r="M1146" s="173"/>
      <c r="N1146" s="173"/>
      <c r="O1146" s="173"/>
      <c r="P1146" s="173"/>
      <c r="Q1146" s="173"/>
      <c r="R1146" s="173"/>
      <c r="S1146" s="173"/>
      <c r="T1146" s="173"/>
      <c r="U1146" s="173"/>
      <c r="V1146" s="173"/>
      <c r="W1146" s="173"/>
      <c r="X1146" s="173"/>
      <c r="Y1146" s="173"/>
      <c r="Z1146" s="173"/>
      <c r="AA1146" s="173"/>
      <c r="AB1146" s="173"/>
      <c r="AC1146" s="174"/>
      <c r="AE1146" s="507"/>
      <c r="AG1146" s="507"/>
      <c r="AI1146" s="507"/>
      <c r="AK1146" s="202"/>
    </row>
    <row r="1147" spans="4:37" ht="12.75" customHeight="1" outlineLevel="3">
      <c r="D1147" s="106" t="str">
        <f>'Line Items'!D1743</f>
        <v>SFO Station Access Charge LTC (FRR) - Line 206]</v>
      </c>
      <c r="E1147" s="89"/>
      <c r="F1147" s="107" t="str">
        <f t="shared" si="360"/>
        <v>£000</v>
      </c>
      <c r="G1147" s="173"/>
      <c r="H1147" s="173"/>
      <c r="I1147" s="173"/>
      <c r="J1147" s="173"/>
      <c r="K1147" s="173"/>
      <c r="L1147" s="173"/>
      <c r="M1147" s="173"/>
      <c r="N1147" s="173"/>
      <c r="O1147" s="173"/>
      <c r="P1147" s="173"/>
      <c r="Q1147" s="173"/>
      <c r="R1147" s="173"/>
      <c r="S1147" s="173"/>
      <c r="T1147" s="173"/>
      <c r="U1147" s="173"/>
      <c r="V1147" s="173"/>
      <c r="W1147" s="173"/>
      <c r="X1147" s="173"/>
      <c r="Y1147" s="173"/>
      <c r="Z1147" s="173"/>
      <c r="AA1147" s="173"/>
      <c r="AB1147" s="173"/>
      <c r="AC1147" s="174"/>
      <c r="AE1147" s="507"/>
      <c r="AG1147" s="507"/>
      <c r="AI1147" s="507"/>
      <c r="AK1147" s="202"/>
    </row>
    <row r="1148" spans="4:37" ht="12.75" customHeight="1" outlineLevel="3">
      <c r="D1148" s="106" t="str">
        <f>'Line Items'!D1744</f>
        <v>SFO Station Access Charge LTC (FRR) - Line 207]</v>
      </c>
      <c r="E1148" s="89"/>
      <c r="F1148" s="107" t="str">
        <f t="shared" si="360"/>
        <v>£000</v>
      </c>
      <c r="G1148" s="173"/>
      <c r="H1148" s="173"/>
      <c r="I1148" s="173"/>
      <c r="J1148" s="173"/>
      <c r="K1148" s="173"/>
      <c r="L1148" s="173"/>
      <c r="M1148" s="173"/>
      <c r="N1148" s="173"/>
      <c r="O1148" s="173"/>
      <c r="P1148" s="173"/>
      <c r="Q1148" s="173"/>
      <c r="R1148" s="173"/>
      <c r="S1148" s="173"/>
      <c r="T1148" s="173"/>
      <c r="U1148" s="173"/>
      <c r="V1148" s="173"/>
      <c r="W1148" s="173"/>
      <c r="X1148" s="173"/>
      <c r="Y1148" s="173"/>
      <c r="Z1148" s="173"/>
      <c r="AA1148" s="173"/>
      <c r="AB1148" s="173"/>
      <c r="AC1148" s="174"/>
      <c r="AE1148" s="507"/>
      <c r="AG1148" s="507"/>
      <c r="AI1148" s="507"/>
      <c r="AK1148" s="202"/>
    </row>
    <row r="1149" spans="4:37" ht="12.75" customHeight="1" outlineLevel="3">
      <c r="D1149" s="106" t="str">
        <f>'Line Items'!D1745</f>
        <v>SFO Station Access Charge LTC (FRR) - Line 208]</v>
      </c>
      <c r="E1149" s="89"/>
      <c r="F1149" s="107" t="str">
        <f t="shared" si="360"/>
        <v>£000</v>
      </c>
      <c r="G1149" s="173"/>
      <c r="H1149" s="173"/>
      <c r="I1149" s="173"/>
      <c r="J1149" s="173"/>
      <c r="K1149" s="173"/>
      <c r="L1149" s="173"/>
      <c r="M1149" s="173"/>
      <c r="N1149" s="173"/>
      <c r="O1149" s="173"/>
      <c r="P1149" s="173"/>
      <c r="Q1149" s="173"/>
      <c r="R1149" s="173"/>
      <c r="S1149" s="173"/>
      <c r="T1149" s="173"/>
      <c r="U1149" s="173"/>
      <c r="V1149" s="173"/>
      <c r="W1149" s="173"/>
      <c r="X1149" s="173"/>
      <c r="Y1149" s="173"/>
      <c r="Z1149" s="173"/>
      <c r="AA1149" s="173"/>
      <c r="AB1149" s="173"/>
      <c r="AC1149" s="174"/>
      <c r="AE1149" s="507"/>
      <c r="AG1149" s="507"/>
      <c r="AI1149" s="507"/>
      <c r="AK1149" s="202"/>
    </row>
    <row r="1150" spans="4:37" ht="12.75" customHeight="1" outlineLevel="3">
      <c r="D1150" s="106" t="str">
        <f>'Line Items'!D1746</f>
        <v>SFO Station Access Charge LTC (FRR) - Line 209]</v>
      </c>
      <c r="E1150" s="89"/>
      <c r="F1150" s="107" t="str">
        <f t="shared" si="360"/>
        <v>£000</v>
      </c>
      <c r="G1150" s="173"/>
      <c r="H1150" s="173"/>
      <c r="I1150" s="173"/>
      <c r="J1150" s="173"/>
      <c r="K1150" s="173"/>
      <c r="L1150" s="173"/>
      <c r="M1150" s="173"/>
      <c r="N1150" s="173"/>
      <c r="O1150" s="173"/>
      <c r="P1150" s="173"/>
      <c r="Q1150" s="173"/>
      <c r="R1150" s="173"/>
      <c r="S1150" s="173"/>
      <c r="T1150" s="173"/>
      <c r="U1150" s="173"/>
      <c r="V1150" s="173"/>
      <c r="W1150" s="173"/>
      <c r="X1150" s="173"/>
      <c r="Y1150" s="173"/>
      <c r="Z1150" s="173"/>
      <c r="AA1150" s="173"/>
      <c r="AB1150" s="173"/>
      <c r="AC1150" s="174"/>
      <c r="AE1150" s="507"/>
      <c r="AG1150" s="507"/>
      <c r="AI1150" s="507"/>
      <c r="AK1150" s="202"/>
    </row>
    <row r="1151" spans="4:37" ht="12.75" customHeight="1" outlineLevel="3">
      <c r="D1151" s="106" t="str">
        <f>'Line Items'!D1747</f>
        <v>SFO Station Access Charge LTC (FRR) - Line 210]</v>
      </c>
      <c r="E1151" s="89"/>
      <c r="F1151" s="107" t="str">
        <f t="shared" si="360"/>
        <v>£000</v>
      </c>
      <c r="G1151" s="173"/>
      <c r="H1151" s="173"/>
      <c r="I1151" s="173"/>
      <c r="J1151" s="173"/>
      <c r="K1151" s="173"/>
      <c r="L1151" s="173"/>
      <c r="M1151" s="173"/>
      <c r="N1151" s="173"/>
      <c r="O1151" s="173"/>
      <c r="P1151" s="173"/>
      <c r="Q1151" s="173"/>
      <c r="R1151" s="173"/>
      <c r="S1151" s="173"/>
      <c r="T1151" s="173"/>
      <c r="U1151" s="173"/>
      <c r="V1151" s="173"/>
      <c r="W1151" s="173"/>
      <c r="X1151" s="173"/>
      <c r="Y1151" s="173"/>
      <c r="Z1151" s="173"/>
      <c r="AA1151" s="173"/>
      <c r="AB1151" s="173"/>
      <c r="AC1151" s="174"/>
      <c r="AE1151" s="507"/>
      <c r="AG1151" s="507"/>
      <c r="AI1151" s="507"/>
      <c r="AK1151" s="202"/>
    </row>
    <row r="1152" spans="4:37" ht="12.75" customHeight="1" outlineLevel="3">
      <c r="D1152" s="106" t="str">
        <f>'Line Items'!D1748</f>
        <v>SFO Station Access Charge LTC (FRR) - Line 211]</v>
      </c>
      <c r="E1152" s="89"/>
      <c r="F1152" s="107" t="str">
        <f t="shared" si="360"/>
        <v>£000</v>
      </c>
      <c r="G1152" s="173"/>
      <c r="H1152" s="173"/>
      <c r="I1152" s="173"/>
      <c r="J1152" s="173"/>
      <c r="K1152" s="173"/>
      <c r="L1152" s="173"/>
      <c r="M1152" s="173"/>
      <c r="N1152" s="173"/>
      <c r="O1152" s="173"/>
      <c r="P1152" s="173"/>
      <c r="Q1152" s="173"/>
      <c r="R1152" s="173"/>
      <c r="S1152" s="173"/>
      <c r="T1152" s="173"/>
      <c r="U1152" s="173"/>
      <c r="V1152" s="173"/>
      <c r="W1152" s="173"/>
      <c r="X1152" s="173"/>
      <c r="Y1152" s="173"/>
      <c r="Z1152" s="173"/>
      <c r="AA1152" s="173"/>
      <c r="AB1152" s="173"/>
      <c r="AC1152" s="174"/>
      <c r="AE1152" s="507"/>
      <c r="AG1152" s="507"/>
      <c r="AI1152" s="507"/>
      <c r="AK1152" s="202"/>
    </row>
    <row r="1153" spans="4:37" ht="12.75" customHeight="1" outlineLevel="3">
      <c r="D1153" s="106" t="str">
        <f>'Line Items'!D1749</f>
        <v>SFO Station Access Charge LTC (FRR) - Line 212]</v>
      </c>
      <c r="E1153" s="89"/>
      <c r="F1153" s="107" t="str">
        <f t="shared" si="360"/>
        <v>£000</v>
      </c>
      <c r="G1153" s="173"/>
      <c r="H1153" s="173"/>
      <c r="I1153" s="173"/>
      <c r="J1153" s="173"/>
      <c r="K1153" s="173"/>
      <c r="L1153" s="173"/>
      <c r="M1153" s="173"/>
      <c r="N1153" s="173"/>
      <c r="O1153" s="173"/>
      <c r="P1153" s="173"/>
      <c r="Q1153" s="173"/>
      <c r="R1153" s="173"/>
      <c r="S1153" s="173"/>
      <c r="T1153" s="173"/>
      <c r="U1153" s="173"/>
      <c r="V1153" s="173"/>
      <c r="W1153" s="173"/>
      <c r="X1153" s="173"/>
      <c r="Y1153" s="173"/>
      <c r="Z1153" s="173"/>
      <c r="AA1153" s="173"/>
      <c r="AB1153" s="173"/>
      <c r="AC1153" s="174"/>
      <c r="AE1153" s="507"/>
      <c r="AG1153" s="507"/>
      <c r="AI1153" s="507"/>
      <c r="AK1153" s="202"/>
    </row>
    <row r="1154" spans="4:37" ht="12.75" customHeight="1" outlineLevel="3">
      <c r="D1154" s="106" t="str">
        <f>'Line Items'!D1750</f>
        <v>SFO Station Access Charge LTC (FRR) - Line 213]</v>
      </c>
      <c r="E1154" s="89"/>
      <c r="F1154" s="107" t="str">
        <f t="shared" si="360"/>
        <v>£000</v>
      </c>
      <c r="G1154" s="173"/>
      <c r="H1154" s="173"/>
      <c r="I1154" s="173"/>
      <c r="J1154" s="173"/>
      <c r="K1154" s="173"/>
      <c r="L1154" s="173"/>
      <c r="M1154" s="173"/>
      <c r="N1154" s="173"/>
      <c r="O1154" s="173"/>
      <c r="P1154" s="173"/>
      <c r="Q1154" s="173"/>
      <c r="R1154" s="173"/>
      <c r="S1154" s="173"/>
      <c r="T1154" s="173"/>
      <c r="U1154" s="173"/>
      <c r="V1154" s="173"/>
      <c r="W1154" s="173"/>
      <c r="X1154" s="173"/>
      <c r="Y1154" s="173"/>
      <c r="Z1154" s="173"/>
      <c r="AA1154" s="173"/>
      <c r="AB1154" s="173"/>
      <c r="AC1154" s="174"/>
      <c r="AE1154" s="507"/>
      <c r="AG1154" s="507"/>
      <c r="AI1154" s="507"/>
      <c r="AK1154" s="202"/>
    </row>
    <row r="1155" spans="4:37" ht="12.75" customHeight="1" outlineLevel="3">
      <c r="D1155" s="106" t="str">
        <f>'Line Items'!D1751</f>
        <v>SFO Station Access Charge LTC (FRR) - Line 214]</v>
      </c>
      <c r="E1155" s="89"/>
      <c r="F1155" s="107" t="str">
        <f t="shared" si="360"/>
        <v>£000</v>
      </c>
      <c r="G1155" s="173"/>
      <c r="H1155" s="173"/>
      <c r="I1155" s="173"/>
      <c r="J1155" s="173"/>
      <c r="K1155" s="173"/>
      <c r="L1155" s="173"/>
      <c r="M1155" s="173"/>
      <c r="N1155" s="173"/>
      <c r="O1155" s="173"/>
      <c r="P1155" s="173"/>
      <c r="Q1155" s="173"/>
      <c r="R1155" s="173"/>
      <c r="S1155" s="173"/>
      <c r="T1155" s="173"/>
      <c r="U1155" s="173"/>
      <c r="V1155" s="173"/>
      <c r="W1155" s="173"/>
      <c r="X1155" s="173"/>
      <c r="Y1155" s="173"/>
      <c r="Z1155" s="173"/>
      <c r="AA1155" s="173"/>
      <c r="AB1155" s="173"/>
      <c r="AC1155" s="174"/>
      <c r="AE1155" s="507"/>
      <c r="AG1155" s="507"/>
      <c r="AI1155" s="507"/>
      <c r="AK1155" s="202"/>
    </row>
    <row r="1156" spans="4:37" ht="12.75" customHeight="1" outlineLevel="3">
      <c r="D1156" s="106" t="str">
        <f>'Line Items'!D1752</f>
        <v>SFO Station Access Charge LTC (FRR) - Line 215]</v>
      </c>
      <c r="E1156" s="89"/>
      <c r="F1156" s="107" t="str">
        <f t="shared" si="360"/>
        <v>£000</v>
      </c>
      <c r="G1156" s="173"/>
      <c r="H1156" s="173"/>
      <c r="I1156" s="173"/>
      <c r="J1156" s="173"/>
      <c r="K1156" s="173"/>
      <c r="L1156" s="173"/>
      <c r="M1156" s="173"/>
      <c r="N1156" s="173"/>
      <c r="O1156" s="173"/>
      <c r="P1156" s="173"/>
      <c r="Q1156" s="173"/>
      <c r="R1156" s="173"/>
      <c r="S1156" s="173"/>
      <c r="T1156" s="173"/>
      <c r="U1156" s="173"/>
      <c r="V1156" s="173"/>
      <c r="W1156" s="173"/>
      <c r="X1156" s="173"/>
      <c r="Y1156" s="173"/>
      <c r="Z1156" s="173"/>
      <c r="AA1156" s="173"/>
      <c r="AB1156" s="173"/>
      <c r="AC1156" s="174"/>
      <c r="AE1156" s="507"/>
      <c r="AG1156" s="507"/>
      <c r="AI1156" s="507"/>
      <c r="AK1156" s="202"/>
    </row>
    <row r="1157" spans="4:37" ht="12.75" customHeight="1" outlineLevel="3">
      <c r="D1157" s="106" t="str">
        <f>'Line Items'!D1753</f>
        <v>SFO Station Access Charge LTC (FRR) - Line 216]</v>
      </c>
      <c r="E1157" s="89"/>
      <c r="F1157" s="107" t="str">
        <f t="shared" si="360"/>
        <v>£000</v>
      </c>
      <c r="G1157" s="173"/>
      <c r="H1157" s="173"/>
      <c r="I1157" s="173"/>
      <c r="J1157" s="173"/>
      <c r="K1157" s="173"/>
      <c r="L1157" s="173"/>
      <c r="M1157" s="173"/>
      <c r="N1157" s="173"/>
      <c r="O1157" s="173"/>
      <c r="P1157" s="173"/>
      <c r="Q1157" s="173"/>
      <c r="R1157" s="173"/>
      <c r="S1157" s="173"/>
      <c r="T1157" s="173"/>
      <c r="U1157" s="173"/>
      <c r="V1157" s="173"/>
      <c r="W1157" s="173"/>
      <c r="X1157" s="173"/>
      <c r="Y1157" s="173"/>
      <c r="Z1157" s="173"/>
      <c r="AA1157" s="173"/>
      <c r="AB1157" s="173"/>
      <c r="AC1157" s="174"/>
      <c r="AE1157" s="507"/>
      <c r="AG1157" s="507"/>
      <c r="AI1157" s="507"/>
      <c r="AK1157" s="202"/>
    </row>
    <row r="1158" spans="4:37" ht="12.75" customHeight="1" outlineLevel="3">
      <c r="D1158" s="106" t="str">
        <f>'Line Items'!D1754</f>
        <v>SFO Station Access Charge LTC (FRR) - Line 217]</v>
      </c>
      <c r="E1158" s="89"/>
      <c r="F1158" s="107" t="str">
        <f t="shared" si="360"/>
        <v>£000</v>
      </c>
      <c r="G1158" s="173"/>
      <c r="H1158" s="173"/>
      <c r="I1158" s="173"/>
      <c r="J1158" s="173"/>
      <c r="K1158" s="173"/>
      <c r="L1158" s="173"/>
      <c r="M1158" s="173"/>
      <c r="N1158" s="173"/>
      <c r="O1158" s="173"/>
      <c r="P1158" s="173"/>
      <c r="Q1158" s="173"/>
      <c r="R1158" s="173"/>
      <c r="S1158" s="173"/>
      <c r="T1158" s="173"/>
      <c r="U1158" s="173"/>
      <c r="V1158" s="173"/>
      <c r="W1158" s="173"/>
      <c r="X1158" s="173"/>
      <c r="Y1158" s="173"/>
      <c r="Z1158" s="173"/>
      <c r="AA1158" s="173"/>
      <c r="AB1158" s="173"/>
      <c r="AC1158" s="174"/>
      <c r="AE1158" s="507"/>
      <c r="AG1158" s="507"/>
      <c r="AI1158" s="507"/>
      <c r="AK1158" s="202"/>
    </row>
    <row r="1159" spans="4:37" ht="12.75" customHeight="1" outlineLevel="3">
      <c r="D1159" s="106" t="str">
        <f>'Line Items'!D1755</f>
        <v>SFO Station Access Charge LTC (FRR) - Line 218]</v>
      </c>
      <c r="E1159" s="89"/>
      <c r="F1159" s="107" t="str">
        <f t="shared" si="360"/>
        <v>£000</v>
      </c>
      <c r="G1159" s="173"/>
      <c r="H1159" s="173"/>
      <c r="I1159" s="173"/>
      <c r="J1159" s="173"/>
      <c r="K1159" s="173"/>
      <c r="L1159" s="173"/>
      <c r="M1159" s="173"/>
      <c r="N1159" s="173"/>
      <c r="O1159" s="173"/>
      <c r="P1159" s="173"/>
      <c r="Q1159" s="173"/>
      <c r="R1159" s="173"/>
      <c r="S1159" s="173"/>
      <c r="T1159" s="173"/>
      <c r="U1159" s="173"/>
      <c r="V1159" s="173"/>
      <c r="W1159" s="173"/>
      <c r="X1159" s="173"/>
      <c r="Y1159" s="173"/>
      <c r="Z1159" s="173"/>
      <c r="AA1159" s="173"/>
      <c r="AB1159" s="173"/>
      <c r="AC1159" s="174"/>
      <c r="AE1159" s="507"/>
      <c r="AG1159" s="507"/>
      <c r="AI1159" s="507"/>
      <c r="AK1159" s="202"/>
    </row>
    <row r="1160" spans="4:37" ht="12.75" customHeight="1" outlineLevel="3">
      <c r="D1160" s="106" t="str">
        <f>'Line Items'!D1756</f>
        <v>SFO Station Access Charge LTC (FRR) - Line 219]</v>
      </c>
      <c r="E1160" s="89"/>
      <c r="F1160" s="107" t="str">
        <f t="shared" si="360"/>
        <v>£000</v>
      </c>
      <c r="G1160" s="173"/>
      <c r="H1160" s="173"/>
      <c r="I1160" s="173"/>
      <c r="J1160" s="173"/>
      <c r="K1160" s="173"/>
      <c r="L1160" s="173"/>
      <c r="M1160" s="173"/>
      <c r="N1160" s="173"/>
      <c r="O1160" s="173"/>
      <c r="P1160" s="173"/>
      <c r="Q1160" s="173"/>
      <c r="R1160" s="173"/>
      <c r="S1160" s="173"/>
      <c r="T1160" s="173"/>
      <c r="U1160" s="173"/>
      <c r="V1160" s="173"/>
      <c r="W1160" s="173"/>
      <c r="X1160" s="173"/>
      <c r="Y1160" s="173"/>
      <c r="Z1160" s="173"/>
      <c r="AA1160" s="173"/>
      <c r="AB1160" s="173"/>
      <c r="AC1160" s="174"/>
      <c r="AE1160" s="507"/>
      <c r="AG1160" s="507"/>
      <c r="AI1160" s="507"/>
      <c r="AK1160" s="202"/>
    </row>
    <row r="1161" spans="4:37" ht="12.75" customHeight="1" outlineLevel="3">
      <c r="D1161" s="106" t="str">
        <f>'Line Items'!D1757</f>
        <v>SFO Station Access Charge LTC (FRR) - Line 220]</v>
      </c>
      <c r="E1161" s="89"/>
      <c r="F1161" s="107" t="str">
        <f t="shared" si="360"/>
        <v>£000</v>
      </c>
      <c r="G1161" s="173"/>
      <c r="H1161" s="173"/>
      <c r="I1161" s="173"/>
      <c r="J1161" s="173"/>
      <c r="K1161" s="173"/>
      <c r="L1161" s="173"/>
      <c r="M1161" s="173"/>
      <c r="N1161" s="173"/>
      <c r="O1161" s="173"/>
      <c r="P1161" s="173"/>
      <c r="Q1161" s="173"/>
      <c r="R1161" s="173"/>
      <c r="S1161" s="173"/>
      <c r="T1161" s="173"/>
      <c r="U1161" s="173"/>
      <c r="V1161" s="173"/>
      <c r="W1161" s="173"/>
      <c r="X1161" s="173"/>
      <c r="Y1161" s="173"/>
      <c r="Z1161" s="173"/>
      <c r="AA1161" s="173"/>
      <c r="AB1161" s="173"/>
      <c r="AC1161" s="174"/>
      <c r="AE1161" s="507"/>
      <c r="AG1161" s="507"/>
      <c r="AI1161" s="507"/>
      <c r="AK1161" s="202"/>
    </row>
    <row r="1162" spans="4:37" ht="12.75" customHeight="1" outlineLevel="3">
      <c r="D1162" s="106" t="str">
        <f>'Line Items'!D1758</f>
        <v>SFO Station Access Charge LTC (FRR) - Line 221]</v>
      </c>
      <c r="E1162" s="89"/>
      <c r="F1162" s="107" t="str">
        <f t="shared" si="360"/>
        <v>£000</v>
      </c>
      <c r="G1162" s="173"/>
      <c r="H1162" s="173"/>
      <c r="I1162" s="173"/>
      <c r="J1162" s="173"/>
      <c r="K1162" s="173"/>
      <c r="L1162" s="173"/>
      <c r="M1162" s="173"/>
      <c r="N1162" s="173"/>
      <c r="O1162" s="173"/>
      <c r="P1162" s="173"/>
      <c r="Q1162" s="173"/>
      <c r="R1162" s="173"/>
      <c r="S1162" s="173"/>
      <c r="T1162" s="173"/>
      <c r="U1162" s="173"/>
      <c r="V1162" s="173"/>
      <c r="W1162" s="173"/>
      <c r="X1162" s="173"/>
      <c r="Y1162" s="173"/>
      <c r="Z1162" s="173"/>
      <c r="AA1162" s="173"/>
      <c r="AB1162" s="173"/>
      <c r="AC1162" s="174"/>
      <c r="AE1162" s="507"/>
      <c r="AG1162" s="507"/>
      <c r="AI1162" s="507"/>
      <c r="AK1162" s="202"/>
    </row>
    <row r="1163" spans="4:37" ht="12.75" customHeight="1" outlineLevel="3">
      <c r="D1163" s="106" t="str">
        <f>'Line Items'!D1759</f>
        <v>SFO Station Access Charge LTC (FRR) - Line 222]</v>
      </c>
      <c r="E1163" s="89"/>
      <c r="F1163" s="107" t="str">
        <f t="shared" si="360"/>
        <v>£000</v>
      </c>
      <c r="G1163" s="173"/>
      <c r="H1163" s="173"/>
      <c r="I1163" s="173"/>
      <c r="J1163" s="173"/>
      <c r="K1163" s="173"/>
      <c r="L1163" s="173"/>
      <c r="M1163" s="173"/>
      <c r="N1163" s="173"/>
      <c r="O1163" s="173"/>
      <c r="P1163" s="173"/>
      <c r="Q1163" s="173"/>
      <c r="R1163" s="173"/>
      <c r="S1163" s="173"/>
      <c r="T1163" s="173"/>
      <c r="U1163" s="173"/>
      <c r="V1163" s="173"/>
      <c r="W1163" s="173"/>
      <c r="X1163" s="173"/>
      <c r="Y1163" s="173"/>
      <c r="Z1163" s="173"/>
      <c r="AA1163" s="173"/>
      <c r="AB1163" s="173"/>
      <c r="AC1163" s="174"/>
      <c r="AE1163" s="507"/>
      <c r="AG1163" s="507"/>
      <c r="AI1163" s="507"/>
      <c r="AK1163" s="202"/>
    </row>
    <row r="1164" spans="4:37" ht="12.75" customHeight="1" outlineLevel="3">
      <c r="D1164" s="106" t="str">
        <f>'Line Items'!D1760</f>
        <v>SFO Station Access Charge LTC (FRR) - Line 223]</v>
      </c>
      <c r="E1164" s="89"/>
      <c r="F1164" s="107" t="str">
        <f t="shared" si="360"/>
        <v>£000</v>
      </c>
      <c r="G1164" s="173"/>
      <c r="H1164" s="173"/>
      <c r="I1164" s="173"/>
      <c r="J1164" s="173"/>
      <c r="K1164" s="173"/>
      <c r="L1164" s="173"/>
      <c r="M1164" s="173"/>
      <c r="N1164" s="173"/>
      <c r="O1164" s="173"/>
      <c r="P1164" s="173"/>
      <c r="Q1164" s="173"/>
      <c r="R1164" s="173"/>
      <c r="S1164" s="173"/>
      <c r="T1164" s="173"/>
      <c r="U1164" s="173"/>
      <c r="V1164" s="173"/>
      <c r="W1164" s="173"/>
      <c r="X1164" s="173"/>
      <c r="Y1164" s="173"/>
      <c r="Z1164" s="173"/>
      <c r="AA1164" s="173"/>
      <c r="AB1164" s="173"/>
      <c r="AC1164" s="174"/>
      <c r="AE1164" s="507"/>
      <c r="AG1164" s="507"/>
      <c r="AI1164" s="507"/>
      <c r="AK1164" s="202"/>
    </row>
    <row r="1165" spans="4:37" ht="12.75" customHeight="1" outlineLevel="3">
      <c r="D1165" s="106" t="str">
        <f>'Line Items'!D1761</f>
        <v>SFO Station Access Charge LTC (FRR) - Line 224]</v>
      </c>
      <c r="E1165" s="89"/>
      <c r="F1165" s="107" t="str">
        <f t="shared" si="360"/>
        <v>£000</v>
      </c>
      <c r="G1165" s="173"/>
      <c r="H1165" s="173"/>
      <c r="I1165" s="173"/>
      <c r="J1165" s="173"/>
      <c r="K1165" s="173"/>
      <c r="L1165" s="173"/>
      <c r="M1165" s="173"/>
      <c r="N1165" s="173"/>
      <c r="O1165" s="173"/>
      <c r="P1165" s="173"/>
      <c r="Q1165" s="173"/>
      <c r="R1165" s="173"/>
      <c r="S1165" s="173"/>
      <c r="T1165" s="173"/>
      <c r="U1165" s="173"/>
      <c r="V1165" s="173"/>
      <c r="W1165" s="173"/>
      <c r="X1165" s="173"/>
      <c r="Y1165" s="173"/>
      <c r="Z1165" s="173"/>
      <c r="AA1165" s="173"/>
      <c r="AB1165" s="173"/>
      <c r="AC1165" s="174"/>
      <c r="AE1165" s="507"/>
      <c r="AG1165" s="507"/>
      <c r="AI1165" s="507"/>
      <c r="AK1165" s="202"/>
    </row>
    <row r="1166" spans="4:37" ht="12.75" customHeight="1" outlineLevel="3">
      <c r="D1166" s="106" t="str">
        <f>'Line Items'!D1762</f>
        <v>SFO Station Access Charge LTC (FRR) - Line 225]</v>
      </c>
      <c r="E1166" s="89"/>
      <c r="F1166" s="107" t="str">
        <f t="shared" si="360"/>
        <v>£000</v>
      </c>
      <c r="G1166" s="173"/>
      <c r="H1166" s="173"/>
      <c r="I1166" s="173"/>
      <c r="J1166" s="173"/>
      <c r="K1166" s="173"/>
      <c r="L1166" s="173"/>
      <c r="M1166" s="173"/>
      <c r="N1166" s="173"/>
      <c r="O1166" s="173"/>
      <c r="P1166" s="173"/>
      <c r="Q1166" s="173"/>
      <c r="R1166" s="173"/>
      <c r="S1166" s="173"/>
      <c r="T1166" s="173"/>
      <c r="U1166" s="173"/>
      <c r="V1166" s="173"/>
      <c r="W1166" s="173"/>
      <c r="X1166" s="173"/>
      <c r="Y1166" s="173"/>
      <c r="Z1166" s="173"/>
      <c r="AA1166" s="173"/>
      <c r="AB1166" s="173"/>
      <c r="AC1166" s="174"/>
      <c r="AE1166" s="507"/>
      <c r="AG1166" s="507"/>
      <c r="AI1166" s="507"/>
      <c r="AK1166" s="202"/>
    </row>
    <row r="1167" spans="4:37" ht="12.75" customHeight="1" outlineLevel="3">
      <c r="D1167" s="106" t="str">
        <f>'Line Items'!D1763</f>
        <v>SFO Station Access Charge LTC (FRR) - Line 226]</v>
      </c>
      <c r="E1167" s="89"/>
      <c r="F1167" s="107" t="str">
        <f t="shared" si="360"/>
        <v>£000</v>
      </c>
      <c r="G1167" s="173"/>
      <c r="H1167" s="173"/>
      <c r="I1167" s="173"/>
      <c r="J1167" s="173"/>
      <c r="K1167" s="173"/>
      <c r="L1167" s="173"/>
      <c r="M1167" s="173"/>
      <c r="N1167" s="173"/>
      <c r="O1167" s="173"/>
      <c r="P1167" s="173"/>
      <c r="Q1167" s="173"/>
      <c r="R1167" s="173"/>
      <c r="S1167" s="173"/>
      <c r="T1167" s="173"/>
      <c r="U1167" s="173"/>
      <c r="V1167" s="173"/>
      <c r="W1167" s="173"/>
      <c r="X1167" s="173"/>
      <c r="Y1167" s="173"/>
      <c r="Z1167" s="173"/>
      <c r="AA1167" s="173"/>
      <c r="AB1167" s="173"/>
      <c r="AC1167" s="174"/>
      <c r="AE1167" s="507"/>
      <c r="AG1167" s="507"/>
      <c r="AI1167" s="507"/>
      <c r="AK1167" s="202"/>
    </row>
    <row r="1168" spans="4:37" ht="12.75" customHeight="1" outlineLevel="3">
      <c r="D1168" s="106" t="str">
        <f>'Line Items'!D1764</f>
        <v>SFO Station Access Charge LTC (FRR) - Line 227]</v>
      </c>
      <c r="E1168" s="89"/>
      <c r="F1168" s="107" t="str">
        <f t="shared" si="360"/>
        <v>£000</v>
      </c>
      <c r="G1168" s="173"/>
      <c r="H1168" s="173"/>
      <c r="I1168" s="173"/>
      <c r="J1168" s="173"/>
      <c r="K1168" s="173"/>
      <c r="L1168" s="173"/>
      <c r="M1168" s="173"/>
      <c r="N1168" s="173"/>
      <c r="O1168" s="173"/>
      <c r="P1168" s="173"/>
      <c r="Q1168" s="173"/>
      <c r="R1168" s="173"/>
      <c r="S1168" s="173"/>
      <c r="T1168" s="173"/>
      <c r="U1168" s="173"/>
      <c r="V1168" s="173"/>
      <c r="W1168" s="173"/>
      <c r="X1168" s="173"/>
      <c r="Y1168" s="173"/>
      <c r="Z1168" s="173"/>
      <c r="AA1168" s="173"/>
      <c r="AB1168" s="173"/>
      <c r="AC1168" s="174"/>
      <c r="AE1168" s="507"/>
      <c r="AG1168" s="507"/>
      <c r="AI1168" s="507"/>
      <c r="AK1168" s="202"/>
    </row>
    <row r="1169" spans="4:37" ht="12.75" customHeight="1" outlineLevel="3">
      <c r="D1169" s="106" t="str">
        <f>'Line Items'!D1765</f>
        <v>SFO Station Access Charge LTC (FRR) - Line 228]</v>
      </c>
      <c r="E1169" s="89"/>
      <c r="F1169" s="107" t="str">
        <f t="shared" si="360"/>
        <v>£000</v>
      </c>
      <c r="G1169" s="173"/>
      <c r="H1169" s="173"/>
      <c r="I1169" s="173"/>
      <c r="J1169" s="173"/>
      <c r="K1169" s="173"/>
      <c r="L1169" s="173"/>
      <c r="M1169" s="173"/>
      <c r="N1169" s="173"/>
      <c r="O1169" s="173"/>
      <c r="P1169" s="173"/>
      <c r="Q1169" s="173"/>
      <c r="R1169" s="173"/>
      <c r="S1169" s="173"/>
      <c r="T1169" s="173"/>
      <c r="U1169" s="173"/>
      <c r="V1169" s="173"/>
      <c r="W1169" s="173"/>
      <c r="X1169" s="173"/>
      <c r="Y1169" s="173"/>
      <c r="Z1169" s="173"/>
      <c r="AA1169" s="173"/>
      <c r="AB1169" s="173"/>
      <c r="AC1169" s="174"/>
      <c r="AE1169" s="507"/>
      <c r="AG1169" s="507"/>
      <c r="AI1169" s="507"/>
      <c r="AK1169" s="202"/>
    </row>
    <row r="1170" spans="4:37" ht="12.75" customHeight="1" outlineLevel="3">
      <c r="D1170" s="106" t="str">
        <f>'Line Items'!D1766</f>
        <v>SFO Station Access Charge LTC (FRR) - Line 229]</v>
      </c>
      <c r="E1170" s="89"/>
      <c r="F1170" s="107" t="str">
        <f t="shared" si="360"/>
        <v>£000</v>
      </c>
      <c r="G1170" s="173"/>
      <c r="H1170" s="173"/>
      <c r="I1170" s="173"/>
      <c r="J1170" s="173"/>
      <c r="K1170" s="173"/>
      <c r="L1170" s="173"/>
      <c r="M1170" s="173"/>
      <c r="N1170" s="173"/>
      <c r="O1170" s="173"/>
      <c r="P1170" s="173"/>
      <c r="Q1170" s="173"/>
      <c r="R1170" s="173"/>
      <c r="S1170" s="173"/>
      <c r="T1170" s="173"/>
      <c r="U1170" s="173"/>
      <c r="V1170" s="173"/>
      <c r="W1170" s="173"/>
      <c r="X1170" s="173"/>
      <c r="Y1170" s="173"/>
      <c r="Z1170" s="173"/>
      <c r="AA1170" s="173"/>
      <c r="AB1170" s="173"/>
      <c r="AC1170" s="174"/>
      <c r="AE1170" s="507"/>
      <c r="AG1170" s="507"/>
      <c r="AI1170" s="507"/>
      <c r="AK1170" s="202"/>
    </row>
    <row r="1171" spans="4:37" ht="12.75" customHeight="1" outlineLevel="3">
      <c r="D1171" s="106" t="str">
        <f>'Line Items'!D1767</f>
        <v>SFO Station Access Charge LTC (FRR) - Line 230]</v>
      </c>
      <c r="E1171" s="89"/>
      <c r="F1171" s="107" t="str">
        <f t="shared" si="360"/>
        <v>£000</v>
      </c>
      <c r="G1171" s="173"/>
      <c r="H1171" s="173"/>
      <c r="I1171" s="173"/>
      <c r="J1171" s="173"/>
      <c r="K1171" s="173"/>
      <c r="L1171" s="173"/>
      <c r="M1171" s="173"/>
      <c r="N1171" s="173"/>
      <c r="O1171" s="173"/>
      <c r="P1171" s="173"/>
      <c r="Q1171" s="173"/>
      <c r="R1171" s="173"/>
      <c r="S1171" s="173"/>
      <c r="T1171" s="173"/>
      <c r="U1171" s="173"/>
      <c r="V1171" s="173"/>
      <c r="W1171" s="173"/>
      <c r="X1171" s="173"/>
      <c r="Y1171" s="173"/>
      <c r="Z1171" s="173"/>
      <c r="AA1171" s="173"/>
      <c r="AB1171" s="173"/>
      <c r="AC1171" s="174"/>
      <c r="AE1171" s="507"/>
      <c r="AG1171" s="507"/>
      <c r="AI1171" s="507"/>
      <c r="AK1171" s="202"/>
    </row>
    <row r="1172" spans="4:37" ht="12.75" customHeight="1" outlineLevel="3">
      <c r="D1172" s="106" t="str">
        <f>'Line Items'!D1768</f>
        <v>SFO Station Access Charge LTC (FRR) - Line 231]</v>
      </c>
      <c r="E1172" s="89"/>
      <c r="F1172" s="107" t="str">
        <f t="shared" si="360"/>
        <v>£000</v>
      </c>
      <c r="G1172" s="173"/>
      <c r="H1172" s="173"/>
      <c r="I1172" s="173"/>
      <c r="J1172" s="173"/>
      <c r="K1172" s="173"/>
      <c r="L1172" s="173"/>
      <c r="M1172" s="173"/>
      <c r="N1172" s="173"/>
      <c r="O1172" s="173"/>
      <c r="P1172" s="173"/>
      <c r="Q1172" s="173"/>
      <c r="R1172" s="173"/>
      <c r="S1172" s="173"/>
      <c r="T1172" s="173"/>
      <c r="U1172" s="173"/>
      <c r="V1172" s="173"/>
      <c r="W1172" s="173"/>
      <c r="X1172" s="173"/>
      <c r="Y1172" s="173"/>
      <c r="Z1172" s="173"/>
      <c r="AA1172" s="173"/>
      <c r="AB1172" s="173"/>
      <c r="AC1172" s="174"/>
      <c r="AE1172" s="507"/>
      <c r="AG1172" s="507"/>
      <c r="AI1172" s="507"/>
      <c r="AK1172" s="202"/>
    </row>
    <row r="1173" spans="4:37" ht="12.75" customHeight="1" outlineLevel="3">
      <c r="D1173" s="106" t="str">
        <f>'Line Items'!D1769</f>
        <v>SFO Station Access Charge LTC (FRR) - Line 232]</v>
      </c>
      <c r="E1173" s="89"/>
      <c r="F1173" s="107" t="str">
        <f t="shared" si="360"/>
        <v>£000</v>
      </c>
      <c r="G1173" s="173"/>
      <c r="H1173" s="173"/>
      <c r="I1173" s="173"/>
      <c r="J1173" s="173"/>
      <c r="K1173" s="173"/>
      <c r="L1173" s="173"/>
      <c r="M1173" s="173"/>
      <c r="N1173" s="173"/>
      <c r="O1173" s="173"/>
      <c r="P1173" s="173"/>
      <c r="Q1173" s="173"/>
      <c r="R1173" s="173"/>
      <c r="S1173" s="173"/>
      <c r="T1173" s="173"/>
      <c r="U1173" s="173"/>
      <c r="V1173" s="173"/>
      <c r="W1173" s="173"/>
      <c r="X1173" s="173"/>
      <c r="Y1173" s="173"/>
      <c r="Z1173" s="173"/>
      <c r="AA1173" s="173"/>
      <c r="AB1173" s="173"/>
      <c r="AC1173" s="174"/>
      <c r="AE1173" s="507"/>
      <c r="AG1173" s="507"/>
      <c r="AI1173" s="507"/>
      <c r="AK1173" s="202"/>
    </row>
    <row r="1174" spans="4:37" ht="12.75" customHeight="1" outlineLevel="3">
      <c r="D1174" s="106" t="str">
        <f>'Line Items'!D1770</f>
        <v>SFO Station Access Charge LTC (FRR) - Line 233]</v>
      </c>
      <c r="E1174" s="89"/>
      <c r="F1174" s="107" t="str">
        <f t="shared" si="360"/>
        <v>£000</v>
      </c>
      <c r="G1174" s="173"/>
      <c r="H1174" s="173"/>
      <c r="I1174" s="173"/>
      <c r="J1174" s="173"/>
      <c r="K1174" s="173"/>
      <c r="L1174" s="173"/>
      <c r="M1174" s="173"/>
      <c r="N1174" s="173"/>
      <c r="O1174" s="173"/>
      <c r="P1174" s="173"/>
      <c r="Q1174" s="173"/>
      <c r="R1174" s="173"/>
      <c r="S1174" s="173"/>
      <c r="T1174" s="173"/>
      <c r="U1174" s="173"/>
      <c r="V1174" s="173"/>
      <c r="W1174" s="173"/>
      <c r="X1174" s="173"/>
      <c r="Y1174" s="173"/>
      <c r="Z1174" s="173"/>
      <c r="AA1174" s="173"/>
      <c r="AB1174" s="173"/>
      <c r="AC1174" s="174"/>
      <c r="AE1174" s="507"/>
      <c r="AG1174" s="507"/>
      <c r="AI1174" s="507"/>
      <c r="AK1174" s="202"/>
    </row>
    <row r="1175" spans="4:37" ht="12.75" customHeight="1" outlineLevel="3">
      <c r="D1175" s="106" t="str">
        <f>'Line Items'!D1771</f>
        <v>SFO Station Access Charge LTC (FRR) - Line 234]</v>
      </c>
      <c r="E1175" s="89"/>
      <c r="F1175" s="107" t="str">
        <f t="shared" si="360"/>
        <v>£000</v>
      </c>
      <c r="G1175" s="173"/>
      <c r="H1175" s="173"/>
      <c r="I1175" s="173"/>
      <c r="J1175" s="173"/>
      <c r="K1175" s="173"/>
      <c r="L1175" s="173"/>
      <c r="M1175" s="173"/>
      <c r="N1175" s="173"/>
      <c r="O1175" s="173"/>
      <c r="P1175" s="173"/>
      <c r="Q1175" s="173"/>
      <c r="R1175" s="173"/>
      <c r="S1175" s="173"/>
      <c r="T1175" s="173"/>
      <c r="U1175" s="173"/>
      <c r="V1175" s="173"/>
      <c r="W1175" s="173"/>
      <c r="X1175" s="173"/>
      <c r="Y1175" s="173"/>
      <c r="Z1175" s="173"/>
      <c r="AA1175" s="173"/>
      <c r="AB1175" s="173"/>
      <c r="AC1175" s="174"/>
      <c r="AE1175" s="507"/>
      <c r="AG1175" s="507"/>
      <c r="AI1175" s="507"/>
      <c r="AK1175" s="202"/>
    </row>
    <row r="1176" spans="4:37" ht="12.75" customHeight="1" outlineLevel="3">
      <c r="D1176" s="106" t="str">
        <f>'Line Items'!D1772</f>
        <v>SFO Station Access Charge LTC (FRR) - Line 235]</v>
      </c>
      <c r="E1176" s="89"/>
      <c r="F1176" s="107" t="str">
        <f t="shared" si="360"/>
        <v>£000</v>
      </c>
      <c r="G1176" s="173"/>
      <c r="H1176" s="173"/>
      <c r="I1176" s="173"/>
      <c r="J1176" s="173"/>
      <c r="K1176" s="173"/>
      <c r="L1176" s="173"/>
      <c r="M1176" s="173"/>
      <c r="N1176" s="173"/>
      <c r="O1176" s="173"/>
      <c r="P1176" s="173"/>
      <c r="Q1176" s="173"/>
      <c r="R1176" s="173"/>
      <c r="S1176" s="173"/>
      <c r="T1176" s="173"/>
      <c r="U1176" s="173"/>
      <c r="V1176" s="173"/>
      <c r="W1176" s="173"/>
      <c r="X1176" s="173"/>
      <c r="Y1176" s="173"/>
      <c r="Z1176" s="173"/>
      <c r="AA1176" s="173"/>
      <c r="AB1176" s="173"/>
      <c r="AC1176" s="174"/>
      <c r="AE1176" s="507"/>
      <c r="AG1176" s="507"/>
      <c r="AI1176" s="507"/>
      <c r="AK1176" s="202"/>
    </row>
    <row r="1177" spans="4:37" ht="12.75" customHeight="1" outlineLevel="3">
      <c r="D1177" s="106" t="str">
        <f>'Line Items'!D1773</f>
        <v>SFO Station Access Charge LTC (FRR) - Line 236]</v>
      </c>
      <c r="E1177" s="89"/>
      <c r="F1177" s="107" t="str">
        <f t="shared" si="360"/>
        <v>£000</v>
      </c>
      <c r="G1177" s="173"/>
      <c r="H1177" s="173"/>
      <c r="I1177" s="173"/>
      <c r="J1177" s="173"/>
      <c r="K1177" s="173"/>
      <c r="L1177" s="173"/>
      <c r="M1177" s="173"/>
      <c r="N1177" s="173"/>
      <c r="O1177" s="173"/>
      <c r="P1177" s="173"/>
      <c r="Q1177" s="173"/>
      <c r="R1177" s="173"/>
      <c r="S1177" s="173"/>
      <c r="T1177" s="173"/>
      <c r="U1177" s="173"/>
      <c r="V1177" s="173"/>
      <c r="W1177" s="173"/>
      <c r="X1177" s="173"/>
      <c r="Y1177" s="173"/>
      <c r="Z1177" s="173"/>
      <c r="AA1177" s="173"/>
      <c r="AB1177" s="173"/>
      <c r="AC1177" s="174"/>
      <c r="AE1177" s="507"/>
      <c r="AG1177" s="507"/>
      <c r="AI1177" s="507"/>
      <c r="AK1177" s="202"/>
    </row>
    <row r="1178" spans="4:37" ht="12.75" customHeight="1" outlineLevel="3">
      <c r="D1178" s="106" t="str">
        <f>'Line Items'!D1774</f>
        <v>SFO Station Access Charge LTC (FRR) - Line 237]</v>
      </c>
      <c r="E1178" s="89"/>
      <c r="F1178" s="107" t="str">
        <f t="shared" si="360"/>
        <v>£000</v>
      </c>
      <c r="G1178" s="173"/>
      <c r="H1178" s="173"/>
      <c r="I1178" s="173"/>
      <c r="J1178" s="173"/>
      <c r="K1178" s="173"/>
      <c r="L1178" s="173"/>
      <c r="M1178" s="173"/>
      <c r="N1178" s="173"/>
      <c r="O1178" s="173"/>
      <c r="P1178" s="173"/>
      <c r="Q1178" s="173"/>
      <c r="R1178" s="173"/>
      <c r="S1178" s="173"/>
      <c r="T1178" s="173"/>
      <c r="U1178" s="173"/>
      <c r="V1178" s="173"/>
      <c r="W1178" s="173"/>
      <c r="X1178" s="173"/>
      <c r="Y1178" s="173"/>
      <c r="Z1178" s="173"/>
      <c r="AA1178" s="173"/>
      <c r="AB1178" s="173"/>
      <c r="AC1178" s="174"/>
      <c r="AE1178" s="507"/>
      <c r="AG1178" s="507"/>
      <c r="AI1178" s="507"/>
      <c r="AK1178" s="202"/>
    </row>
    <row r="1179" spans="4:37" ht="12.75" customHeight="1" outlineLevel="3">
      <c r="D1179" s="106" t="str">
        <f>'Line Items'!D1775</f>
        <v>SFO Station Access Charge LTC (FRR) - Line 238]</v>
      </c>
      <c r="E1179" s="89"/>
      <c r="F1179" s="107" t="str">
        <f t="shared" si="360"/>
        <v>£000</v>
      </c>
      <c r="G1179" s="173"/>
      <c r="H1179" s="173"/>
      <c r="I1179" s="173"/>
      <c r="J1179" s="173"/>
      <c r="K1179" s="173"/>
      <c r="L1179" s="173"/>
      <c r="M1179" s="173"/>
      <c r="N1179" s="173"/>
      <c r="O1179" s="173"/>
      <c r="P1179" s="173"/>
      <c r="Q1179" s="173"/>
      <c r="R1179" s="173"/>
      <c r="S1179" s="173"/>
      <c r="T1179" s="173"/>
      <c r="U1179" s="173"/>
      <c r="V1179" s="173"/>
      <c r="W1179" s="173"/>
      <c r="X1179" s="173"/>
      <c r="Y1179" s="173"/>
      <c r="Z1179" s="173"/>
      <c r="AA1179" s="173"/>
      <c r="AB1179" s="173"/>
      <c r="AC1179" s="174"/>
      <c r="AE1179" s="507"/>
      <c r="AG1179" s="507"/>
      <c r="AI1179" s="507"/>
      <c r="AK1179" s="202"/>
    </row>
    <row r="1180" spans="4:37" ht="12.75" customHeight="1" outlineLevel="3">
      <c r="D1180" s="106" t="str">
        <f>'Line Items'!D1776</f>
        <v>SFO Station Access Charge LTC (FRR) - Line 239]</v>
      </c>
      <c r="E1180" s="89"/>
      <c r="F1180" s="107" t="str">
        <f t="shared" si="360"/>
        <v>£000</v>
      </c>
      <c r="G1180" s="173"/>
      <c r="H1180" s="173"/>
      <c r="I1180" s="173"/>
      <c r="J1180" s="173"/>
      <c r="K1180" s="173"/>
      <c r="L1180" s="173"/>
      <c r="M1180" s="173"/>
      <c r="N1180" s="173"/>
      <c r="O1180" s="173"/>
      <c r="P1180" s="173"/>
      <c r="Q1180" s="173"/>
      <c r="R1180" s="173"/>
      <c r="S1180" s="173"/>
      <c r="T1180" s="173"/>
      <c r="U1180" s="173"/>
      <c r="V1180" s="173"/>
      <c r="W1180" s="173"/>
      <c r="X1180" s="173"/>
      <c r="Y1180" s="173"/>
      <c r="Z1180" s="173"/>
      <c r="AA1180" s="173"/>
      <c r="AB1180" s="173"/>
      <c r="AC1180" s="174"/>
      <c r="AE1180" s="507"/>
      <c r="AG1180" s="507"/>
      <c r="AI1180" s="507"/>
      <c r="AK1180" s="202"/>
    </row>
    <row r="1181" spans="4:37" ht="12.75" customHeight="1" outlineLevel="3">
      <c r="D1181" s="106" t="str">
        <f>'Line Items'!D1777</f>
        <v>SFO Station Access Charge LTC (FRR) - Line 240]</v>
      </c>
      <c r="E1181" s="89"/>
      <c r="F1181" s="107" t="str">
        <f t="shared" si="360"/>
        <v>£000</v>
      </c>
      <c r="G1181" s="173"/>
      <c r="H1181" s="173"/>
      <c r="I1181" s="173"/>
      <c r="J1181" s="173"/>
      <c r="K1181" s="173"/>
      <c r="L1181" s="173"/>
      <c r="M1181" s="173"/>
      <c r="N1181" s="173"/>
      <c r="O1181" s="173"/>
      <c r="P1181" s="173"/>
      <c r="Q1181" s="173"/>
      <c r="R1181" s="173"/>
      <c r="S1181" s="173"/>
      <c r="T1181" s="173"/>
      <c r="U1181" s="173"/>
      <c r="V1181" s="173"/>
      <c r="W1181" s="173"/>
      <c r="X1181" s="173"/>
      <c r="Y1181" s="173"/>
      <c r="Z1181" s="173"/>
      <c r="AA1181" s="173"/>
      <c r="AB1181" s="173"/>
      <c r="AC1181" s="174"/>
      <c r="AE1181" s="507"/>
      <c r="AG1181" s="507"/>
      <c r="AI1181" s="507"/>
      <c r="AK1181" s="202"/>
    </row>
    <row r="1182" spans="4:37" ht="12.75" customHeight="1" outlineLevel="3">
      <c r="D1182" s="106" t="str">
        <f>'Line Items'!D1778</f>
        <v>SFO Station Access Charge LTC (FRR) - Line 241]</v>
      </c>
      <c r="E1182" s="89"/>
      <c r="F1182" s="107" t="str">
        <f t="shared" si="360"/>
        <v>£000</v>
      </c>
      <c r="G1182" s="173"/>
      <c r="H1182" s="173"/>
      <c r="I1182" s="173"/>
      <c r="J1182" s="173"/>
      <c r="K1182" s="173"/>
      <c r="L1182" s="173"/>
      <c r="M1182" s="173"/>
      <c r="N1182" s="173"/>
      <c r="O1182" s="173"/>
      <c r="P1182" s="173"/>
      <c r="Q1182" s="173"/>
      <c r="R1182" s="173"/>
      <c r="S1182" s="173"/>
      <c r="T1182" s="173"/>
      <c r="U1182" s="173"/>
      <c r="V1182" s="173"/>
      <c r="W1182" s="173"/>
      <c r="X1182" s="173"/>
      <c r="Y1182" s="173"/>
      <c r="Z1182" s="173"/>
      <c r="AA1182" s="173"/>
      <c r="AB1182" s="173"/>
      <c r="AC1182" s="174"/>
      <c r="AE1182" s="507"/>
      <c r="AG1182" s="507"/>
      <c r="AI1182" s="507"/>
      <c r="AK1182" s="202"/>
    </row>
    <row r="1183" spans="4:37" ht="12.75" customHeight="1" outlineLevel="3">
      <c r="D1183" s="106" t="str">
        <f>'Line Items'!D1779</f>
        <v>SFO Station Access Charge LTC (FRR) - Line 242]</v>
      </c>
      <c r="E1183" s="89"/>
      <c r="F1183" s="107" t="str">
        <f t="shared" si="360"/>
        <v>£000</v>
      </c>
      <c r="G1183" s="173"/>
      <c r="H1183" s="173"/>
      <c r="I1183" s="173"/>
      <c r="J1183" s="173"/>
      <c r="K1183" s="173"/>
      <c r="L1183" s="173"/>
      <c r="M1183" s="173"/>
      <c r="N1183" s="173"/>
      <c r="O1183" s="173"/>
      <c r="P1183" s="173"/>
      <c r="Q1183" s="173"/>
      <c r="R1183" s="173"/>
      <c r="S1183" s="173"/>
      <c r="T1183" s="173"/>
      <c r="U1183" s="173"/>
      <c r="V1183" s="173"/>
      <c r="W1183" s="173"/>
      <c r="X1183" s="173"/>
      <c r="Y1183" s="173"/>
      <c r="Z1183" s="173"/>
      <c r="AA1183" s="173"/>
      <c r="AB1183" s="173"/>
      <c r="AC1183" s="174"/>
      <c r="AE1183" s="507"/>
      <c r="AG1183" s="507"/>
      <c r="AI1183" s="507"/>
      <c r="AK1183" s="202"/>
    </row>
    <row r="1184" spans="4:37" ht="12.75" customHeight="1" outlineLevel="3">
      <c r="D1184" s="106" t="str">
        <f>'Line Items'!D1780</f>
        <v>SFO Station Access Charge LTC (FRR) - Line 243]</v>
      </c>
      <c r="E1184" s="89"/>
      <c r="F1184" s="107" t="str">
        <f t="shared" si="360"/>
        <v>£000</v>
      </c>
      <c r="G1184" s="173"/>
      <c r="H1184" s="173"/>
      <c r="I1184" s="173"/>
      <c r="J1184" s="173"/>
      <c r="K1184" s="173"/>
      <c r="L1184" s="173"/>
      <c r="M1184" s="173"/>
      <c r="N1184" s="173"/>
      <c r="O1184" s="173"/>
      <c r="P1184" s="173"/>
      <c r="Q1184" s="173"/>
      <c r="R1184" s="173"/>
      <c r="S1184" s="173"/>
      <c r="T1184" s="173"/>
      <c r="U1184" s="173"/>
      <c r="V1184" s="173"/>
      <c r="W1184" s="173"/>
      <c r="X1184" s="173"/>
      <c r="Y1184" s="173"/>
      <c r="Z1184" s="173"/>
      <c r="AA1184" s="173"/>
      <c r="AB1184" s="173"/>
      <c r="AC1184" s="174"/>
      <c r="AE1184" s="507"/>
      <c r="AG1184" s="507"/>
      <c r="AI1184" s="507"/>
      <c r="AK1184" s="202"/>
    </row>
    <row r="1185" spans="3:37" ht="12.75" customHeight="1" outlineLevel="3">
      <c r="D1185" s="106" t="str">
        <f>'Line Items'!D1781</f>
        <v>SFO Station Access Charge LTC (FRR) - Line 244]</v>
      </c>
      <c r="E1185" s="89"/>
      <c r="F1185" s="107" t="str">
        <f t="shared" si="360"/>
        <v>£000</v>
      </c>
      <c r="G1185" s="173"/>
      <c r="H1185" s="173"/>
      <c r="I1185" s="173"/>
      <c r="J1185" s="173"/>
      <c r="K1185" s="173"/>
      <c r="L1185" s="173"/>
      <c r="M1185" s="173"/>
      <c r="N1185" s="173"/>
      <c r="O1185" s="173"/>
      <c r="P1185" s="173"/>
      <c r="Q1185" s="173"/>
      <c r="R1185" s="173"/>
      <c r="S1185" s="173"/>
      <c r="T1185" s="173"/>
      <c r="U1185" s="173"/>
      <c r="V1185" s="173"/>
      <c r="W1185" s="173"/>
      <c r="X1185" s="173"/>
      <c r="Y1185" s="173"/>
      <c r="Z1185" s="173"/>
      <c r="AA1185" s="173"/>
      <c r="AB1185" s="173"/>
      <c r="AC1185" s="174"/>
      <c r="AE1185" s="507"/>
      <c r="AG1185" s="507"/>
      <c r="AI1185" s="507"/>
      <c r="AK1185" s="202"/>
    </row>
    <row r="1186" spans="3:37" ht="12.75" customHeight="1" outlineLevel="3">
      <c r="D1186" s="106" t="str">
        <f>'Line Items'!D1782</f>
        <v>SFO Station Access Charge LTC (FRR) - Line 245]</v>
      </c>
      <c r="E1186" s="89"/>
      <c r="F1186" s="107" t="str">
        <f t="shared" si="360"/>
        <v>£000</v>
      </c>
      <c r="G1186" s="173"/>
      <c r="H1186" s="173"/>
      <c r="I1186" s="173"/>
      <c r="J1186" s="173"/>
      <c r="K1186" s="173"/>
      <c r="L1186" s="173"/>
      <c r="M1186" s="173"/>
      <c r="N1186" s="173"/>
      <c r="O1186" s="173"/>
      <c r="P1186" s="173"/>
      <c r="Q1186" s="173"/>
      <c r="R1186" s="173"/>
      <c r="S1186" s="173"/>
      <c r="T1186" s="173"/>
      <c r="U1186" s="173"/>
      <c r="V1186" s="173"/>
      <c r="W1186" s="173"/>
      <c r="X1186" s="173"/>
      <c r="Y1186" s="173"/>
      <c r="Z1186" s="173"/>
      <c r="AA1186" s="173"/>
      <c r="AB1186" s="173"/>
      <c r="AC1186" s="174"/>
      <c r="AE1186" s="507"/>
      <c r="AG1186" s="507"/>
      <c r="AI1186" s="507"/>
      <c r="AK1186" s="202"/>
    </row>
    <row r="1187" spans="3:37" ht="12.75" customHeight="1" outlineLevel="3">
      <c r="D1187" s="106" t="str">
        <f>'Line Items'!D1783</f>
        <v>SFO Station Access Charge LTC (FRR) - Line 246]</v>
      </c>
      <c r="E1187" s="89"/>
      <c r="F1187" s="107" t="str">
        <f t="shared" si="360"/>
        <v>£000</v>
      </c>
      <c r="G1187" s="173"/>
      <c r="H1187" s="173"/>
      <c r="I1187" s="173"/>
      <c r="J1187" s="173"/>
      <c r="K1187" s="173"/>
      <c r="L1187" s="173"/>
      <c r="M1187" s="173"/>
      <c r="N1187" s="173"/>
      <c r="O1187" s="173"/>
      <c r="P1187" s="173"/>
      <c r="Q1187" s="173"/>
      <c r="R1187" s="173"/>
      <c r="S1187" s="173"/>
      <c r="T1187" s="173"/>
      <c r="U1187" s="173"/>
      <c r="V1187" s="173"/>
      <c r="W1187" s="173"/>
      <c r="X1187" s="173"/>
      <c r="Y1187" s="173"/>
      <c r="Z1187" s="173"/>
      <c r="AA1187" s="173"/>
      <c r="AB1187" s="173"/>
      <c r="AC1187" s="174"/>
      <c r="AE1187" s="507"/>
      <c r="AG1187" s="507"/>
      <c r="AI1187" s="507"/>
      <c r="AK1187" s="202"/>
    </row>
    <row r="1188" spans="3:37" ht="12.75" customHeight="1" outlineLevel="3">
      <c r="D1188" s="106" t="str">
        <f>'Line Items'!D1784</f>
        <v>SFO Station Access Charge LTC (FRR) - Line 247]</v>
      </c>
      <c r="E1188" s="89"/>
      <c r="F1188" s="107" t="str">
        <f t="shared" si="360"/>
        <v>£000</v>
      </c>
      <c r="G1188" s="173"/>
      <c r="H1188" s="173"/>
      <c r="I1188" s="173"/>
      <c r="J1188" s="173"/>
      <c r="K1188" s="173"/>
      <c r="L1188" s="173"/>
      <c r="M1188" s="173"/>
      <c r="N1188" s="173"/>
      <c r="O1188" s="173"/>
      <c r="P1188" s="173"/>
      <c r="Q1188" s="173"/>
      <c r="R1188" s="173"/>
      <c r="S1188" s="173"/>
      <c r="T1188" s="173"/>
      <c r="U1188" s="173"/>
      <c r="V1188" s="173"/>
      <c r="W1188" s="173"/>
      <c r="X1188" s="173"/>
      <c r="Y1188" s="173"/>
      <c r="Z1188" s="173"/>
      <c r="AA1188" s="173"/>
      <c r="AB1188" s="173"/>
      <c r="AC1188" s="174"/>
      <c r="AE1188" s="507"/>
      <c r="AG1188" s="507"/>
      <c r="AI1188" s="507"/>
      <c r="AK1188" s="202"/>
    </row>
    <row r="1189" spans="3:37" ht="12.75" customHeight="1" outlineLevel="3">
      <c r="D1189" s="106" t="str">
        <f>'Line Items'!D1785</f>
        <v>SFO Station Access Charge LTC (FRR) - Line 248]</v>
      </c>
      <c r="E1189" s="89"/>
      <c r="F1189" s="107" t="str">
        <f t="shared" si="360"/>
        <v>£000</v>
      </c>
      <c r="G1189" s="173"/>
      <c r="H1189" s="173"/>
      <c r="I1189" s="173"/>
      <c r="J1189" s="173"/>
      <c r="K1189" s="173"/>
      <c r="L1189" s="173"/>
      <c r="M1189" s="173"/>
      <c r="N1189" s="173"/>
      <c r="O1189" s="173"/>
      <c r="P1189" s="173"/>
      <c r="Q1189" s="173"/>
      <c r="R1189" s="173"/>
      <c r="S1189" s="173"/>
      <c r="T1189" s="173"/>
      <c r="U1189" s="173"/>
      <c r="V1189" s="173"/>
      <c r="W1189" s="173"/>
      <c r="X1189" s="173"/>
      <c r="Y1189" s="173"/>
      <c r="Z1189" s="173"/>
      <c r="AA1189" s="173"/>
      <c r="AB1189" s="173"/>
      <c r="AC1189" s="174"/>
      <c r="AE1189" s="507"/>
      <c r="AG1189" s="507"/>
      <c r="AI1189" s="507"/>
      <c r="AK1189" s="202"/>
    </row>
    <row r="1190" spans="3:37" ht="12.75" customHeight="1" outlineLevel="3">
      <c r="D1190" s="106" t="str">
        <f>'Line Items'!D1786</f>
        <v>SFO Station Access Charge LTC (FRR) - Line 249]</v>
      </c>
      <c r="E1190" s="89"/>
      <c r="F1190" s="107" t="str">
        <f t="shared" si="360"/>
        <v>£000</v>
      </c>
      <c r="G1190" s="173"/>
      <c r="H1190" s="173"/>
      <c r="I1190" s="173"/>
      <c r="J1190" s="173"/>
      <c r="K1190" s="173"/>
      <c r="L1190" s="173"/>
      <c r="M1190" s="173"/>
      <c r="N1190" s="173"/>
      <c r="O1190" s="173"/>
      <c r="P1190" s="173"/>
      <c r="Q1190" s="173"/>
      <c r="R1190" s="173"/>
      <c r="S1190" s="173"/>
      <c r="T1190" s="173"/>
      <c r="U1190" s="173"/>
      <c r="V1190" s="173"/>
      <c r="W1190" s="173"/>
      <c r="X1190" s="173"/>
      <c r="Y1190" s="173"/>
      <c r="Z1190" s="173"/>
      <c r="AA1190" s="173"/>
      <c r="AB1190" s="173"/>
      <c r="AC1190" s="174"/>
      <c r="AE1190" s="507"/>
      <c r="AG1190" s="507"/>
      <c r="AI1190" s="507"/>
      <c r="AK1190" s="202"/>
    </row>
    <row r="1191" spans="3:37" ht="12.75" customHeight="1" outlineLevel="3">
      <c r="D1191" s="117" t="str">
        <f>'Line Items'!D1787</f>
        <v>SFO Station Access Charge LTC (FRR) - Line 250]</v>
      </c>
      <c r="E1191" s="175"/>
      <c r="F1191" s="118" t="str">
        <f t="shared" si="360"/>
        <v>£000</v>
      </c>
      <c r="G1191" s="176"/>
      <c r="H1191" s="176"/>
      <c r="I1191" s="176"/>
      <c r="J1191" s="176"/>
      <c r="K1191" s="176"/>
      <c r="L1191" s="176"/>
      <c r="M1191" s="176"/>
      <c r="N1191" s="176"/>
      <c r="O1191" s="176"/>
      <c r="P1191" s="176"/>
      <c r="Q1191" s="176"/>
      <c r="R1191" s="176"/>
      <c r="S1191" s="176"/>
      <c r="T1191" s="176"/>
      <c r="U1191" s="176"/>
      <c r="V1191" s="176"/>
      <c r="W1191" s="176"/>
      <c r="X1191" s="176"/>
      <c r="Y1191" s="176"/>
      <c r="Z1191" s="176"/>
      <c r="AA1191" s="176"/>
      <c r="AB1191" s="176"/>
      <c r="AC1191" s="177"/>
      <c r="AE1191" s="508"/>
      <c r="AG1191" s="508"/>
      <c r="AI1191" s="508"/>
      <c r="AK1191" s="203"/>
    </row>
    <row r="1192" spans="3:37" ht="12.75" customHeight="1" outlineLevel="2">
      <c r="G1192" s="90"/>
      <c r="H1192" s="90"/>
      <c r="I1192" s="90"/>
      <c r="J1192" s="90"/>
      <c r="K1192" s="90"/>
      <c r="L1192" s="90"/>
      <c r="M1192" s="90"/>
      <c r="N1192" s="90"/>
      <c r="O1192" s="90"/>
      <c r="P1192" s="90"/>
      <c r="Q1192" s="90"/>
      <c r="R1192" s="90"/>
      <c r="S1192" s="90"/>
      <c r="T1192" s="90"/>
      <c r="U1192" s="90"/>
      <c r="V1192" s="90"/>
      <c r="W1192" s="90"/>
      <c r="X1192" s="90"/>
      <c r="Y1192" s="90"/>
      <c r="Z1192" s="90"/>
      <c r="AA1192" s="90"/>
      <c r="AB1192" s="90"/>
      <c r="AC1192" s="90"/>
      <c r="AE1192" s="90"/>
      <c r="AG1192" s="90"/>
      <c r="AI1192" s="90"/>
    </row>
    <row r="1193" spans="3:37" ht="12.75" customHeight="1" outlineLevel="2">
      <c r="D1193" s="216" t="str">
        <f>"Total "&amp;C941</f>
        <v>Total SFO Station Access Long Term Charge (First Reserve Rent)</v>
      </c>
      <c r="E1193" s="217"/>
      <c r="F1193" s="218" t="str">
        <f>F1191</f>
        <v>£000</v>
      </c>
      <c r="G1193" s="219">
        <f t="shared" ref="G1193:AC1193" si="361">SUM(G942:G1191)</f>
        <v>0</v>
      </c>
      <c r="H1193" s="219">
        <f t="shared" si="361"/>
        <v>0</v>
      </c>
      <c r="I1193" s="219">
        <f t="shared" si="361"/>
        <v>0</v>
      </c>
      <c r="J1193" s="219">
        <f t="shared" si="361"/>
        <v>0</v>
      </c>
      <c r="K1193" s="219">
        <f t="shared" si="361"/>
        <v>0</v>
      </c>
      <c r="L1193" s="219">
        <f t="shared" si="361"/>
        <v>0</v>
      </c>
      <c r="M1193" s="219">
        <f t="shared" si="361"/>
        <v>0</v>
      </c>
      <c r="N1193" s="219">
        <f t="shared" si="361"/>
        <v>0</v>
      </c>
      <c r="O1193" s="219">
        <f t="shared" si="361"/>
        <v>0</v>
      </c>
      <c r="P1193" s="219">
        <f t="shared" si="361"/>
        <v>0</v>
      </c>
      <c r="Q1193" s="219">
        <f t="shared" si="361"/>
        <v>0</v>
      </c>
      <c r="R1193" s="219">
        <f t="shared" si="361"/>
        <v>0</v>
      </c>
      <c r="S1193" s="219">
        <f t="shared" si="361"/>
        <v>0</v>
      </c>
      <c r="T1193" s="219">
        <f t="shared" si="361"/>
        <v>0</v>
      </c>
      <c r="U1193" s="219">
        <f t="shared" si="361"/>
        <v>0</v>
      </c>
      <c r="V1193" s="219">
        <f t="shared" si="361"/>
        <v>0</v>
      </c>
      <c r="W1193" s="219">
        <f t="shared" si="361"/>
        <v>0</v>
      </c>
      <c r="X1193" s="219">
        <f t="shared" si="361"/>
        <v>0</v>
      </c>
      <c r="Y1193" s="219">
        <f t="shared" si="361"/>
        <v>0</v>
      </c>
      <c r="Z1193" s="219">
        <f t="shared" si="361"/>
        <v>0</v>
      </c>
      <c r="AA1193" s="219">
        <f t="shared" si="361"/>
        <v>0</v>
      </c>
      <c r="AB1193" s="219">
        <f t="shared" si="361"/>
        <v>0</v>
      </c>
      <c r="AC1193" s="220">
        <f t="shared" si="361"/>
        <v>0</v>
      </c>
      <c r="AE1193" s="509">
        <f>SUM(AE942:AE1191)</f>
        <v>0</v>
      </c>
      <c r="AG1193" s="509">
        <f>SUM(AG942:AG1191)</f>
        <v>0</v>
      </c>
      <c r="AI1193" s="509">
        <f>SUM(AI942:AI1191)</f>
        <v>0</v>
      </c>
      <c r="AK1193" s="222"/>
    </row>
    <row r="1194" spans="3:37" ht="12.75" customHeight="1" outlineLevel="1">
      <c r="G1194" s="90"/>
      <c r="H1194" s="90"/>
      <c r="I1194" s="90"/>
      <c r="J1194" s="90"/>
      <c r="K1194" s="90"/>
      <c r="L1194" s="90"/>
      <c r="M1194" s="90"/>
      <c r="N1194" s="90"/>
      <c r="O1194" s="90"/>
      <c r="P1194" s="90"/>
      <c r="Q1194" s="90"/>
      <c r="R1194" s="90"/>
      <c r="S1194" s="90"/>
      <c r="T1194" s="90"/>
      <c r="U1194" s="90"/>
      <c r="V1194" s="90"/>
      <c r="W1194" s="90"/>
      <c r="X1194" s="90"/>
      <c r="Y1194" s="90"/>
      <c r="Z1194" s="90"/>
      <c r="AA1194" s="90"/>
      <c r="AB1194" s="90"/>
      <c r="AC1194" s="90"/>
      <c r="AE1194" s="90"/>
      <c r="AG1194" s="90"/>
      <c r="AI1194" s="90"/>
    </row>
    <row r="1195" spans="3:37" ht="12.75" customHeight="1" outlineLevel="1">
      <c r="C1195" s="138" t="str">
        <f>'Line Items'!C1789</f>
        <v>SFO Station Access Long Term Charge (Third Reserve Rent)</v>
      </c>
      <c r="G1195" s="90"/>
      <c r="H1195" s="90"/>
      <c r="I1195" s="90"/>
      <c r="J1195" s="90"/>
      <c r="K1195" s="90"/>
      <c r="L1195" s="90"/>
      <c r="M1195" s="90"/>
      <c r="N1195" s="90"/>
      <c r="O1195" s="90"/>
      <c r="P1195" s="90"/>
      <c r="Q1195" s="90"/>
      <c r="R1195" s="90"/>
      <c r="S1195" s="90"/>
      <c r="T1195" s="90"/>
      <c r="U1195" s="90"/>
      <c r="V1195" s="90"/>
      <c r="W1195" s="90"/>
      <c r="X1195" s="90"/>
      <c r="Y1195" s="90"/>
      <c r="Z1195" s="90"/>
      <c r="AA1195" s="90"/>
      <c r="AB1195" s="90"/>
      <c r="AC1195" s="90"/>
      <c r="AE1195" s="90"/>
      <c r="AG1195" s="90"/>
      <c r="AI1195" s="90"/>
    </row>
    <row r="1196" spans="3:37" ht="12.75" customHeight="1" outlineLevel="2">
      <c r="D1196" s="100" t="str">
        <f>'Line Items'!D1790</f>
        <v>SFO Station Access Charge LTC (TRR) - Acocks Green</v>
      </c>
      <c r="E1196" s="85"/>
      <c r="F1196" s="101" t="s">
        <v>102</v>
      </c>
      <c r="G1196" s="171"/>
      <c r="H1196" s="171"/>
      <c r="I1196" s="171"/>
      <c r="J1196" s="171"/>
      <c r="K1196" s="171"/>
      <c r="L1196" s="171"/>
      <c r="M1196" s="171"/>
      <c r="N1196" s="171"/>
      <c r="O1196" s="171"/>
      <c r="P1196" s="171"/>
      <c r="Q1196" s="171"/>
      <c r="R1196" s="171"/>
      <c r="S1196" s="171"/>
      <c r="T1196" s="171"/>
      <c r="U1196" s="171"/>
      <c r="V1196" s="171"/>
      <c r="W1196" s="171"/>
      <c r="X1196" s="171"/>
      <c r="Y1196" s="171"/>
      <c r="Z1196" s="171"/>
      <c r="AA1196" s="171"/>
      <c r="AB1196" s="171"/>
      <c r="AC1196" s="185"/>
      <c r="AE1196" s="511"/>
      <c r="AG1196" s="511"/>
      <c r="AI1196" s="511"/>
      <c r="AK1196" s="201" t="s">
        <v>1102</v>
      </c>
    </row>
    <row r="1197" spans="3:37" ht="12.75" customHeight="1" outlineLevel="2">
      <c r="D1197" s="106" t="str">
        <f>'Line Items'!D1791</f>
        <v>SFO Station Access Charge LTC (TRR) - Acton Bridge</v>
      </c>
      <c r="E1197" s="89"/>
      <c r="F1197" s="107" t="str">
        <f>F1196</f>
        <v>£000</v>
      </c>
      <c r="G1197" s="173"/>
      <c r="H1197" s="173"/>
      <c r="I1197" s="173"/>
      <c r="J1197" s="173"/>
      <c r="K1197" s="173"/>
      <c r="L1197" s="173"/>
      <c r="M1197" s="173"/>
      <c r="N1197" s="173"/>
      <c r="O1197" s="173"/>
      <c r="P1197" s="173"/>
      <c r="Q1197" s="173"/>
      <c r="R1197" s="173"/>
      <c r="S1197" s="173"/>
      <c r="T1197" s="173"/>
      <c r="U1197" s="173"/>
      <c r="V1197" s="173"/>
      <c r="W1197" s="173"/>
      <c r="X1197" s="173"/>
      <c r="Y1197" s="173"/>
      <c r="Z1197" s="173"/>
      <c r="AA1197" s="173"/>
      <c r="AB1197" s="173"/>
      <c r="AC1197" s="174"/>
      <c r="AE1197" s="507"/>
      <c r="AG1197" s="507"/>
      <c r="AI1197" s="507"/>
      <c r="AK1197" s="202"/>
    </row>
    <row r="1198" spans="3:37" ht="12.75" customHeight="1" outlineLevel="2">
      <c r="D1198" s="106" t="str">
        <f>'Line Items'!D1792</f>
        <v>SFO Station Access Charge LTC (TRR) - Adderley Park</v>
      </c>
      <c r="E1198" s="89"/>
      <c r="F1198" s="107" t="str">
        <f t="shared" ref="F1198:F1261" si="362">F1197</f>
        <v>£000</v>
      </c>
      <c r="G1198" s="173"/>
      <c r="H1198" s="173"/>
      <c r="I1198" s="173"/>
      <c r="J1198" s="173"/>
      <c r="K1198" s="173"/>
      <c r="L1198" s="173"/>
      <c r="M1198" s="173"/>
      <c r="N1198" s="173"/>
      <c r="O1198" s="173"/>
      <c r="P1198" s="173"/>
      <c r="Q1198" s="173"/>
      <c r="R1198" s="173"/>
      <c r="S1198" s="173"/>
      <c r="T1198" s="173"/>
      <c r="U1198" s="173"/>
      <c r="V1198" s="173"/>
      <c r="W1198" s="173"/>
      <c r="X1198" s="173"/>
      <c r="Y1198" s="173"/>
      <c r="Z1198" s="173"/>
      <c r="AA1198" s="173"/>
      <c r="AB1198" s="173"/>
      <c r="AC1198" s="174"/>
      <c r="AE1198" s="507"/>
      <c r="AG1198" s="507"/>
      <c r="AI1198" s="507"/>
      <c r="AK1198" s="202"/>
    </row>
    <row r="1199" spans="3:37" ht="12.75" customHeight="1" outlineLevel="2">
      <c r="D1199" s="106" t="str">
        <f>'Line Items'!D1793</f>
        <v>SFO Station Access Charge LTC (TRR) - Albrighton</v>
      </c>
      <c r="E1199" s="89"/>
      <c r="F1199" s="107" t="str">
        <f t="shared" si="362"/>
        <v>£000</v>
      </c>
      <c r="G1199" s="173"/>
      <c r="H1199" s="173"/>
      <c r="I1199" s="173"/>
      <c r="J1199" s="173"/>
      <c r="K1199" s="173"/>
      <c r="L1199" s="173"/>
      <c r="M1199" s="173"/>
      <c r="N1199" s="173"/>
      <c r="O1199" s="173"/>
      <c r="P1199" s="173"/>
      <c r="Q1199" s="173"/>
      <c r="R1199" s="173"/>
      <c r="S1199" s="173"/>
      <c r="T1199" s="173"/>
      <c r="U1199" s="173"/>
      <c r="V1199" s="173"/>
      <c r="W1199" s="173"/>
      <c r="X1199" s="173"/>
      <c r="Y1199" s="173"/>
      <c r="Z1199" s="173"/>
      <c r="AA1199" s="173"/>
      <c r="AB1199" s="173"/>
      <c r="AC1199" s="174"/>
      <c r="AE1199" s="507"/>
      <c r="AG1199" s="507"/>
      <c r="AI1199" s="507"/>
      <c r="AK1199" s="202"/>
    </row>
    <row r="1200" spans="3:37" ht="12.75" customHeight="1" outlineLevel="2">
      <c r="D1200" s="106" t="str">
        <f>'Line Items'!D1794</f>
        <v>SFO Station Access Charge LTC (TRR) - Alvechurch</v>
      </c>
      <c r="E1200" s="89"/>
      <c r="F1200" s="107" t="str">
        <f t="shared" si="362"/>
        <v>£000</v>
      </c>
      <c r="G1200" s="173"/>
      <c r="H1200" s="173"/>
      <c r="I1200" s="173"/>
      <c r="J1200" s="173"/>
      <c r="K1200" s="173"/>
      <c r="L1200" s="173"/>
      <c r="M1200" s="173"/>
      <c r="N1200" s="173"/>
      <c r="O1200" s="173"/>
      <c r="P1200" s="173"/>
      <c r="Q1200" s="173"/>
      <c r="R1200" s="173"/>
      <c r="S1200" s="173"/>
      <c r="T1200" s="173"/>
      <c r="U1200" s="173"/>
      <c r="V1200" s="173"/>
      <c r="W1200" s="173"/>
      <c r="X1200" s="173"/>
      <c r="Y1200" s="173"/>
      <c r="Z1200" s="173"/>
      <c r="AA1200" s="173"/>
      <c r="AB1200" s="173"/>
      <c r="AC1200" s="174"/>
      <c r="AE1200" s="507"/>
      <c r="AG1200" s="507"/>
      <c r="AI1200" s="507"/>
      <c r="AK1200" s="202"/>
    </row>
    <row r="1201" spans="4:37" ht="12.75" customHeight="1" outlineLevel="2">
      <c r="D1201" s="106" t="str">
        <f>'Line Items'!D1795</f>
        <v>SFO Station Access Charge LTC (TRR) - Apsley</v>
      </c>
      <c r="E1201" s="89"/>
      <c r="F1201" s="107" t="str">
        <f t="shared" si="362"/>
        <v>£000</v>
      </c>
      <c r="G1201" s="173"/>
      <c r="H1201" s="173"/>
      <c r="I1201" s="173"/>
      <c r="J1201" s="173"/>
      <c r="K1201" s="173"/>
      <c r="L1201" s="173"/>
      <c r="M1201" s="173"/>
      <c r="N1201" s="173"/>
      <c r="O1201" s="173"/>
      <c r="P1201" s="173"/>
      <c r="Q1201" s="173"/>
      <c r="R1201" s="173"/>
      <c r="S1201" s="173"/>
      <c r="T1201" s="173"/>
      <c r="U1201" s="173"/>
      <c r="V1201" s="173"/>
      <c r="W1201" s="173"/>
      <c r="X1201" s="173"/>
      <c r="Y1201" s="173"/>
      <c r="Z1201" s="173"/>
      <c r="AA1201" s="173"/>
      <c r="AB1201" s="173"/>
      <c r="AC1201" s="174"/>
      <c r="AE1201" s="507"/>
      <c r="AG1201" s="507"/>
      <c r="AI1201" s="507"/>
      <c r="AK1201" s="202"/>
    </row>
    <row r="1202" spans="4:37" ht="12.75" customHeight="1" outlineLevel="2">
      <c r="D1202" s="106" t="str">
        <f>'Line Items'!D1796</f>
        <v>SFO Station Access Charge LTC (TRR) - Aspley Guise</v>
      </c>
      <c r="E1202" s="89"/>
      <c r="F1202" s="107" t="str">
        <f t="shared" si="362"/>
        <v>£000</v>
      </c>
      <c r="G1202" s="173"/>
      <c r="H1202" s="173"/>
      <c r="I1202" s="173"/>
      <c r="J1202" s="173"/>
      <c r="K1202" s="173"/>
      <c r="L1202" s="173"/>
      <c r="M1202" s="173"/>
      <c r="N1202" s="173"/>
      <c r="O1202" s="173"/>
      <c r="P1202" s="173"/>
      <c r="Q1202" s="173"/>
      <c r="R1202" s="173"/>
      <c r="S1202" s="173"/>
      <c r="T1202" s="173"/>
      <c r="U1202" s="173"/>
      <c r="V1202" s="173"/>
      <c r="W1202" s="173"/>
      <c r="X1202" s="173"/>
      <c r="Y1202" s="173"/>
      <c r="Z1202" s="173"/>
      <c r="AA1202" s="173"/>
      <c r="AB1202" s="173"/>
      <c r="AC1202" s="174"/>
      <c r="AE1202" s="507"/>
      <c r="AG1202" s="507"/>
      <c r="AI1202" s="507"/>
      <c r="AK1202" s="202"/>
    </row>
    <row r="1203" spans="4:37" ht="12.75" customHeight="1" outlineLevel="2">
      <c r="D1203" s="106" t="str">
        <f>'Line Items'!D1797</f>
        <v>SFO Station Access Charge LTC (TRR) - Aston</v>
      </c>
      <c r="E1203" s="89"/>
      <c r="F1203" s="107" t="str">
        <f t="shared" si="362"/>
        <v>£000</v>
      </c>
      <c r="G1203" s="173"/>
      <c r="H1203" s="173"/>
      <c r="I1203" s="173"/>
      <c r="J1203" s="173"/>
      <c r="K1203" s="173"/>
      <c r="L1203" s="173"/>
      <c r="M1203" s="173"/>
      <c r="N1203" s="173"/>
      <c r="O1203" s="173"/>
      <c r="P1203" s="173"/>
      <c r="Q1203" s="173"/>
      <c r="R1203" s="173"/>
      <c r="S1203" s="173"/>
      <c r="T1203" s="173"/>
      <c r="U1203" s="173"/>
      <c r="V1203" s="173"/>
      <c r="W1203" s="173"/>
      <c r="X1203" s="173"/>
      <c r="Y1203" s="173"/>
      <c r="Z1203" s="173"/>
      <c r="AA1203" s="173"/>
      <c r="AB1203" s="173"/>
      <c r="AC1203" s="174"/>
      <c r="AE1203" s="507"/>
      <c r="AG1203" s="507"/>
      <c r="AI1203" s="507"/>
      <c r="AK1203" s="202"/>
    </row>
    <row r="1204" spans="4:37" ht="12.75" customHeight="1" outlineLevel="2">
      <c r="D1204" s="106" t="str">
        <f>'Line Items'!D1798</f>
        <v>SFO Station Access Charge LTC (TRR) - Atherstone</v>
      </c>
      <c r="E1204" s="89"/>
      <c r="F1204" s="107" t="str">
        <f t="shared" si="362"/>
        <v>£000</v>
      </c>
      <c r="G1204" s="173"/>
      <c r="H1204" s="173"/>
      <c r="I1204" s="173"/>
      <c r="J1204" s="173"/>
      <c r="K1204" s="173"/>
      <c r="L1204" s="173"/>
      <c r="M1204" s="173"/>
      <c r="N1204" s="173"/>
      <c r="O1204" s="173"/>
      <c r="P1204" s="173"/>
      <c r="Q1204" s="173"/>
      <c r="R1204" s="173"/>
      <c r="S1204" s="173"/>
      <c r="T1204" s="173"/>
      <c r="U1204" s="173"/>
      <c r="V1204" s="173"/>
      <c r="W1204" s="173"/>
      <c r="X1204" s="173"/>
      <c r="Y1204" s="173"/>
      <c r="Z1204" s="173"/>
      <c r="AA1204" s="173"/>
      <c r="AB1204" s="173"/>
      <c r="AC1204" s="174"/>
      <c r="AE1204" s="507"/>
      <c r="AG1204" s="507"/>
      <c r="AI1204" s="507"/>
      <c r="AK1204" s="202"/>
    </row>
    <row r="1205" spans="4:37" ht="12.75" customHeight="1" outlineLevel="2">
      <c r="D1205" s="106" t="str">
        <f>'Line Items'!D1799</f>
        <v>SFO Station Access Charge LTC (TRR) - Barlaston</v>
      </c>
      <c r="E1205" s="89"/>
      <c r="F1205" s="107" t="str">
        <f t="shared" si="362"/>
        <v>£000</v>
      </c>
      <c r="G1205" s="173"/>
      <c r="H1205" s="173"/>
      <c r="I1205" s="173"/>
      <c r="J1205" s="173"/>
      <c r="K1205" s="173"/>
      <c r="L1205" s="173"/>
      <c r="M1205" s="173"/>
      <c r="N1205" s="173"/>
      <c r="O1205" s="173"/>
      <c r="P1205" s="173"/>
      <c r="Q1205" s="173"/>
      <c r="R1205" s="173"/>
      <c r="S1205" s="173"/>
      <c r="T1205" s="173"/>
      <c r="U1205" s="173"/>
      <c r="V1205" s="173"/>
      <c r="W1205" s="173"/>
      <c r="X1205" s="173"/>
      <c r="Y1205" s="173"/>
      <c r="Z1205" s="173"/>
      <c r="AA1205" s="173"/>
      <c r="AB1205" s="173"/>
      <c r="AC1205" s="174"/>
      <c r="AE1205" s="507"/>
      <c r="AG1205" s="507"/>
      <c r="AI1205" s="507"/>
      <c r="AK1205" s="202"/>
    </row>
    <row r="1206" spans="4:37" ht="12.75" customHeight="1" outlineLevel="2">
      <c r="D1206" s="106" t="str">
        <f>'Line Items'!D1800</f>
        <v>SFO Station Access Charge LTC (TRR) - Barnt Green</v>
      </c>
      <c r="E1206" s="89"/>
      <c r="F1206" s="107" t="str">
        <f t="shared" si="362"/>
        <v>£000</v>
      </c>
      <c r="G1206" s="173"/>
      <c r="H1206" s="173"/>
      <c r="I1206" s="173"/>
      <c r="J1206" s="173"/>
      <c r="K1206" s="173"/>
      <c r="L1206" s="173"/>
      <c r="M1206" s="173"/>
      <c r="N1206" s="173"/>
      <c r="O1206" s="173"/>
      <c r="P1206" s="173"/>
      <c r="Q1206" s="173"/>
      <c r="R1206" s="173"/>
      <c r="S1206" s="173"/>
      <c r="T1206" s="173"/>
      <c r="U1206" s="173"/>
      <c r="V1206" s="173"/>
      <c r="W1206" s="173"/>
      <c r="X1206" s="173"/>
      <c r="Y1206" s="173"/>
      <c r="Z1206" s="173"/>
      <c r="AA1206" s="173"/>
      <c r="AB1206" s="173"/>
      <c r="AC1206" s="174"/>
      <c r="AE1206" s="507"/>
      <c r="AG1206" s="507"/>
      <c r="AI1206" s="507"/>
      <c r="AK1206" s="202"/>
    </row>
    <row r="1207" spans="4:37" ht="12.75" customHeight="1" outlineLevel="2">
      <c r="D1207" s="106" t="str">
        <f>'Line Items'!D1801</f>
        <v>SFO Station Access Charge LTC (TRR) - Bearley</v>
      </c>
      <c r="E1207" s="89"/>
      <c r="F1207" s="107" t="str">
        <f t="shared" si="362"/>
        <v>£000</v>
      </c>
      <c r="G1207" s="173"/>
      <c r="H1207" s="173"/>
      <c r="I1207" s="173"/>
      <c r="J1207" s="173"/>
      <c r="K1207" s="173"/>
      <c r="L1207" s="173"/>
      <c r="M1207" s="173"/>
      <c r="N1207" s="173"/>
      <c r="O1207" s="173"/>
      <c r="P1207" s="173"/>
      <c r="Q1207" s="173"/>
      <c r="R1207" s="173"/>
      <c r="S1207" s="173"/>
      <c r="T1207" s="173"/>
      <c r="U1207" s="173"/>
      <c r="V1207" s="173"/>
      <c r="W1207" s="173"/>
      <c r="X1207" s="173"/>
      <c r="Y1207" s="173"/>
      <c r="Z1207" s="173"/>
      <c r="AA1207" s="173"/>
      <c r="AB1207" s="173"/>
      <c r="AC1207" s="174"/>
      <c r="AE1207" s="507"/>
      <c r="AG1207" s="507"/>
      <c r="AI1207" s="507"/>
      <c r="AK1207" s="202"/>
    </row>
    <row r="1208" spans="4:37" ht="12.75" customHeight="1" outlineLevel="2">
      <c r="D1208" s="106" t="str">
        <f>'Line Items'!D1802</f>
        <v>SFO Station Access Charge LTC (TRR) - Bedford St Johns</v>
      </c>
      <c r="E1208" s="89"/>
      <c r="F1208" s="107" t="str">
        <f t="shared" si="362"/>
        <v>£000</v>
      </c>
      <c r="G1208" s="173"/>
      <c r="H1208" s="173"/>
      <c r="I1208" s="173"/>
      <c r="J1208" s="173"/>
      <c r="K1208" s="173"/>
      <c r="L1208" s="173"/>
      <c r="M1208" s="173"/>
      <c r="N1208" s="173"/>
      <c r="O1208" s="173"/>
      <c r="P1208" s="173"/>
      <c r="Q1208" s="173"/>
      <c r="R1208" s="173"/>
      <c r="S1208" s="173"/>
      <c r="T1208" s="173"/>
      <c r="U1208" s="173"/>
      <c r="V1208" s="173"/>
      <c r="W1208" s="173"/>
      <c r="X1208" s="173"/>
      <c r="Y1208" s="173"/>
      <c r="Z1208" s="173"/>
      <c r="AA1208" s="173"/>
      <c r="AB1208" s="173"/>
      <c r="AC1208" s="174"/>
      <c r="AE1208" s="507"/>
      <c r="AG1208" s="507"/>
      <c r="AI1208" s="507"/>
      <c r="AK1208" s="202"/>
    </row>
    <row r="1209" spans="4:37" ht="12.75" customHeight="1" outlineLevel="2">
      <c r="D1209" s="106" t="str">
        <f>'Line Items'!D1803</f>
        <v>SFO Station Access Charge LTC (TRR) - Bedworth</v>
      </c>
      <c r="E1209" s="89"/>
      <c r="F1209" s="107" t="str">
        <f t="shared" si="362"/>
        <v>£000</v>
      </c>
      <c r="G1209" s="173"/>
      <c r="H1209" s="173"/>
      <c r="I1209" s="173"/>
      <c r="J1209" s="173"/>
      <c r="K1209" s="173"/>
      <c r="L1209" s="173"/>
      <c r="M1209" s="173"/>
      <c r="N1209" s="173"/>
      <c r="O1209" s="173"/>
      <c r="P1209" s="173"/>
      <c r="Q1209" s="173"/>
      <c r="R1209" s="173"/>
      <c r="S1209" s="173"/>
      <c r="T1209" s="173"/>
      <c r="U1209" s="173"/>
      <c r="V1209" s="173"/>
      <c r="W1209" s="173"/>
      <c r="X1209" s="173"/>
      <c r="Y1209" s="173"/>
      <c r="Z1209" s="173"/>
      <c r="AA1209" s="173"/>
      <c r="AB1209" s="173"/>
      <c r="AC1209" s="174"/>
      <c r="AE1209" s="507"/>
      <c r="AG1209" s="507"/>
      <c r="AI1209" s="507"/>
      <c r="AK1209" s="202"/>
    </row>
    <row r="1210" spans="4:37" ht="12.75" customHeight="1" outlineLevel="2">
      <c r="D1210" s="106" t="str">
        <f>'Line Items'!D1804</f>
        <v>SFO Station Access Charge LTC (TRR) - Berkhamsted</v>
      </c>
      <c r="E1210" s="89"/>
      <c r="F1210" s="107" t="str">
        <f t="shared" si="362"/>
        <v>£000</v>
      </c>
      <c r="G1210" s="173"/>
      <c r="H1210" s="173"/>
      <c r="I1210" s="173"/>
      <c r="J1210" s="173"/>
      <c r="K1210" s="173"/>
      <c r="L1210" s="173"/>
      <c r="M1210" s="173"/>
      <c r="N1210" s="173"/>
      <c r="O1210" s="173"/>
      <c r="P1210" s="173"/>
      <c r="Q1210" s="173"/>
      <c r="R1210" s="173"/>
      <c r="S1210" s="173"/>
      <c r="T1210" s="173"/>
      <c r="U1210" s="173"/>
      <c r="V1210" s="173"/>
      <c r="W1210" s="173"/>
      <c r="X1210" s="173"/>
      <c r="Y1210" s="173"/>
      <c r="Z1210" s="173"/>
      <c r="AA1210" s="173"/>
      <c r="AB1210" s="173"/>
      <c r="AC1210" s="174"/>
      <c r="AE1210" s="507"/>
      <c r="AG1210" s="507"/>
      <c r="AI1210" s="507"/>
      <c r="AK1210" s="202"/>
    </row>
    <row r="1211" spans="4:37" ht="12.75" customHeight="1" outlineLevel="2">
      <c r="D1211" s="106" t="str">
        <f>'Line Items'!D1805</f>
        <v>SFO Station Access Charge LTC (TRR) - Berkswell</v>
      </c>
      <c r="E1211" s="89"/>
      <c r="F1211" s="107" t="str">
        <f t="shared" si="362"/>
        <v>£000</v>
      </c>
      <c r="G1211" s="173"/>
      <c r="H1211" s="173"/>
      <c r="I1211" s="173"/>
      <c r="J1211" s="173"/>
      <c r="K1211" s="173"/>
      <c r="L1211" s="173"/>
      <c r="M1211" s="173"/>
      <c r="N1211" s="173"/>
      <c r="O1211" s="173"/>
      <c r="P1211" s="173"/>
      <c r="Q1211" s="173"/>
      <c r="R1211" s="173"/>
      <c r="S1211" s="173"/>
      <c r="T1211" s="173"/>
      <c r="U1211" s="173"/>
      <c r="V1211" s="173"/>
      <c r="W1211" s="173"/>
      <c r="X1211" s="173"/>
      <c r="Y1211" s="173"/>
      <c r="Z1211" s="173"/>
      <c r="AA1211" s="173"/>
      <c r="AB1211" s="173"/>
      <c r="AC1211" s="174"/>
      <c r="AE1211" s="507"/>
      <c r="AG1211" s="507"/>
      <c r="AI1211" s="507"/>
      <c r="AK1211" s="202"/>
    </row>
    <row r="1212" spans="4:37" ht="12.75" customHeight="1" outlineLevel="2">
      <c r="D1212" s="106" t="str">
        <f>'Line Items'!D1806</f>
        <v>SFO Station Access Charge LTC (TRR) - Bermuda Park</v>
      </c>
      <c r="E1212" s="89"/>
      <c r="F1212" s="107" t="str">
        <f t="shared" si="362"/>
        <v>£000</v>
      </c>
      <c r="G1212" s="173"/>
      <c r="H1212" s="173"/>
      <c r="I1212" s="173"/>
      <c r="J1212" s="173"/>
      <c r="K1212" s="173"/>
      <c r="L1212" s="173"/>
      <c r="M1212" s="173"/>
      <c r="N1212" s="173"/>
      <c r="O1212" s="173"/>
      <c r="P1212" s="173"/>
      <c r="Q1212" s="173"/>
      <c r="R1212" s="173"/>
      <c r="S1212" s="173"/>
      <c r="T1212" s="173"/>
      <c r="U1212" s="173"/>
      <c r="V1212" s="173"/>
      <c r="W1212" s="173"/>
      <c r="X1212" s="173"/>
      <c r="Y1212" s="173"/>
      <c r="Z1212" s="173"/>
      <c r="AA1212" s="173"/>
      <c r="AB1212" s="173"/>
      <c r="AC1212" s="174"/>
      <c r="AE1212" s="507"/>
      <c r="AG1212" s="507"/>
      <c r="AI1212" s="507"/>
      <c r="AK1212" s="202"/>
    </row>
    <row r="1213" spans="4:37" ht="12.75" customHeight="1" outlineLevel="2">
      <c r="D1213" s="106" t="str">
        <f>'Line Items'!D1807</f>
        <v>SFO Station Access Charge LTC (TRR) - Bescot Stadium</v>
      </c>
      <c r="E1213" s="89"/>
      <c r="F1213" s="107" t="str">
        <f t="shared" si="362"/>
        <v>£000</v>
      </c>
      <c r="G1213" s="173"/>
      <c r="H1213" s="173"/>
      <c r="I1213" s="173"/>
      <c r="J1213" s="173"/>
      <c r="K1213" s="173"/>
      <c r="L1213" s="173"/>
      <c r="M1213" s="173"/>
      <c r="N1213" s="173"/>
      <c r="O1213" s="173"/>
      <c r="P1213" s="173"/>
      <c r="Q1213" s="173"/>
      <c r="R1213" s="173"/>
      <c r="S1213" s="173"/>
      <c r="T1213" s="173"/>
      <c r="U1213" s="173"/>
      <c r="V1213" s="173"/>
      <c r="W1213" s="173"/>
      <c r="X1213" s="173"/>
      <c r="Y1213" s="173"/>
      <c r="Z1213" s="173"/>
      <c r="AA1213" s="173"/>
      <c r="AB1213" s="173"/>
      <c r="AC1213" s="174"/>
      <c r="AE1213" s="507"/>
      <c r="AG1213" s="507"/>
      <c r="AI1213" s="507"/>
      <c r="AK1213" s="202"/>
    </row>
    <row r="1214" spans="4:37" ht="12.75" customHeight="1" outlineLevel="2">
      <c r="D1214" s="106" t="str">
        <f>'Line Items'!D1808</f>
        <v>SFO Station Access Charge LTC (TRR) - Bilbrook</v>
      </c>
      <c r="E1214" s="89"/>
      <c r="F1214" s="107" t="str">
        <f t="shared" si="362"/>
        <v>£000</v>
      </c>
      <c r="G1214" s="173"/>
      <c r="H1214" s="173"/>
      <c r="I1214" s="173"/>
      <c r="J1214" s="173"/>
      <c r="K1214" s="173"/>
      <c r="L1214" s="173"/>
      <c r="M1214" s="173"/>
      <c r="N1214" s="173"/>
      <c r="O1214" s="173"/>
      <c r="P1214" s="173"/>
      <c r="Q1214" s="173"/>
      <c r="R1214" s="173"/>
      <c r="S1214" s="173"/>
      <c r="T1214" s="173"/>
      <c r="U1214" s="173"/>
      <c r="V1214" s="173"/>
      <c r="W1214" s="173"/>
      <c r="X1214" s="173"/>
      <c r="Y1214" s="173"/>
      <c r="Z1214" s="173"/>
      <c r="AA1214" s="173"/>
      <c r="AB1214" s="173"/>
      <c r="AC1214" s="174"/>
      <c r="AE1214" s="507"/>
      <c r="AG1214" s="507"/>
      <c r="AI1214" s="507"/>
      <c r="AK1214" s="202"/>
    </row>
    <row r="1215" spans="4:37" ht="12.75" customHeight="1" outlineLevel="2">
      <c r="D1215" s="106" t="str">
        <f>'Line Items'!D1809</f>
        <v>SFO Station Access Charge LTC (TRR) - Birmingham Snow Hill</v>
      </c>
      <c r="E1215" s="89"/>
      <c r="F1215" s="107" t="str">
        <f t="shared" si="362"/>
        <v>£000</v>
      </c>
      <c r="G1215" s="173"/>
      <c r="H1215" s="173"/>
      <c r="I1215" s="173"/>
      <c r="J1215" s="173"/>
      <c r="K1215" s="173"/>
      <c r="L1215" s="173"/>
      <c r="M1215" s="173"/>
      <c r="N1215" s="173"/>
      <c r="O1215" s="173"/>
      <c r="P1215" s="173"/>
      <c r="Q1215" s="173"/>
      <c r="R1215" s="173"/>
      <c r="S1215" s="173"/>
      <c r="T1215" s="173"/>
      <c r="U1215" s="173"/>
      <c r="V1215" s="173"/>
      <c r="W1215" s="173"/>
      <c r="X1215" s="173"/>
      <c r="Y1215" s="173"/>
      <c r="Z1215" s="173"/>
      <c r="AA1215" s="173"/>
      <c r="AB1215" s="173"/>
      <c r="AC1215" s="174"/>
      <c r="AE1215" s="507"/>
      <c r="AG1215" s="507"/>
      <c r="AI1215" s="507"/>
      <c r="AK1215" s="202"/>
    </row>
    <row r="1216" spans="4:37" ht="12.75" customHeight="1" outlineLevel="2">
      <c r="D1216" s="106" t="str">
        <f>'Line Items'!D1810</f>
        <v>SFO Station Access Charge LTC (TRR) - Blake Street</v>
      </c>
      <c r="E1216" s="89"/>
      <c r="F1216" s="107" t="str">
        <f t="shared" si="362"/>
        <v>£000</v>
      </c>
      <c r="G1216" s="173"/>
      <c r="H1216" s="173"/>
      <c r="I1216" s="173"/>
      <c r="J1216" s="173"/>
      <c r="K1216" s="173"/>
      <c r="L1216" s="173"/>
      <c r="M1216" s="173"/>
      <c r="N1216" s="173"/>
      <c r="O1216" s="173"/>
      <c r="P1216" s="173"/>
      <c r="Q1216" s="173"/>
      <c r="R1216" s="173"/>
      <c r="S1216" s="173"/>
      <c r="T1216" s="173"/>
      <c r="U1216" s="173"/>
      <c r="V1216" s="173"/>
      <c r="W1216" s="173"/>
      <c r="X1216" s="173"/>
      <c r="Y1216" s="173"/>
      <c r="Z1216" s="173"/>
      <c r="AA1216" s="173"/>
      <c r="AB1216" s="173"/>
      <c r="AC1216" s="174"/>
      <c r="AE1216" s="507"/>
      <c r="AG1216" s="507"/>
      <c r="AI1216" s="507"/>
      <c r="AK1216" s="202"/>
    </row>
    <row r="1217" spans="4:37" ht="12.75" customHeight="1" outlineLevel="2">
      <c r="D1217" s="106" t="str">
        <f>'Line Items'!D1811</f>
        <v>SFO Station Access Charge LTC (TRR) - Blakedown</v>
      </c>
      <c r="E1217" s="89"/>
      <c r="F1217" s="107" t="str">
        <f t="shared" si="362"/>
        <v>£000</v>
      </c>
      <c r="G1217" s="173"/>
      <c r="H1217" s="173"/>
      <c r="I1217" s="173"/>
      <c r="J1217" s="173"/>
      <c r="K1217" s="173"/>
      <c r="L1217" s="173"/>
      <c r="M1217" s="173"/>
      <c r="N1217" s="173"/>
      <c r="O1217" s="173"/>
      <c r="P1217" s="173"/>
      <c r="Q1217" s="173"/>
      <c r="R1217" s="173"/>
      <c r="S1217" s="173"/>
      <c r="T1217" s="173"/>
      <c r="U1217" s="173"/>
      <c r="V1217" s="173"/>
      <c r="W1217" s="173"/>
      <c r="X1217" s="173"/>
      <c r="Y1217" s="173"/>
      <c r="Z1217" s="173"/>
      <c r="AA1217" s="173"/>
      <c r="AB1217" s="173"/>
      <c r="AC1217" s="174"/>
      <c r="AE1217" s="507"/>
      <c r="AG1217" s="507"/>
      <c r="AI1217" s="507"/>
      <c r="AK1217" s="202"/>
    </row>
    <row r="1218" spans="4:37" ht="12.75" customHeight="1" outlineLevel="2">
      <c r="D1218" s="106" t="str">
        <f>'Line Items'!D1812</f>
        <v>SFO Station Access Charge LTC (TRR) - Bletchley</v>
      </c>
      <c r="E1218" s="89"/>
      <c r="F1218" s="107" t="str">
        <f t="shared" si="362"/>
        <v>£000</v>
      </c>
      <c r="G1218" s="173"/>
      <c r="H1218" s="173"/>
      <c r="I1218" s="173"/>
      <c r="J1218" s="173"/>
      <c r="K1218" s="173"/>
      <c r="L1218" s="173"/>
      <c r="M1218" s="173"/>
      <c r="N1218" s="173"/>
      <c r="O1218" s="173"/>
      <c r="P1218" s="173"/>
      <c r="Q1218" s="173"/>
      <c r="R1218" s="173"/>
      <c r="S1218" s="173"/>
      <c r="T1218" s="173"/>
      <c r="U1218" s="173"/>
      <c r="V1218" s="173"/>
      <c r="W1218" s="173"/>
      <c r="X1218" s="173"/>
      <c r="Y1218" s="173"/>
      <c r="Z1218" s="173"/>
      <c r="AA1218" s="173"/>
      <c r="AB1218" s="173"/>
      <c r="AC1218" s="174"/>
      <c r="AE1218" s="507"/>
      <c r="AG1218" s="507"/>
      <c r="AI1218" s="507"/>
      <c r="AK1218" s="202"/>
    </row>
    <row r="1219" spans="4:37" ht="12.75" customHeight="1" outlineLevel="2">
      <c r="D1219" s="106" t="str">
        <f>'Line Items'!D1813</f>
        <v>SFO Station Access Charge LTC (TRR) - Bloxwich</v>
      </c>
      <c r="E1219" s="89"/>
      <c r="F1219" s="107" t="str">
        <f t="shared" si="362"/>
        <v>£000</v>
      </c>
      <c r="G1219" s="173"/>
      <c r="H1219" s="173"/>
      <c r="I1219" s="173"/>
      <c r="J1219" s="173"/>
      <c r="K1219" s="173"/>
      <c r="L1219" s="173"/>
      <c r="M1219" s="173"/>
      <c r="N1219" s="173"/>
      <c r="O1219" s="173"/>
      <c r="P1219" s="173"/>
      <c r="Q1219" s="173"/>
      <c r="R1219" s="173"/>
      <c r="S1219" s="173"/>
      <c r="T1219" s="173"/>
      <c r="U1219" s="173"/>
      <c r="V1219" s="173"/>
      <c r="W1219" s="173"/>
      <c r="X1219" s="173"/>
      <c r="Y1219" s="173"/>
      <c r="Z1219" s="173"/>
      <c r="AA1219" s="173"/>
      <c r="AB1219" s="173"/>
      <c r="AC1219" s="174"/>
      <c r="AE1219" s="507"/>
      <c r="AG1219" s="507"/>
      <c r="AI1219" s="507"/>
      <c r="AK1219" s="202"/>
    </row>
    <row r="1220" spans="4:37" ht="12.75" customHeight="1" outlineLevel="2">
      <c r="D1220" s="106" t="str">
        <f>'Line Items'!D1814</f>
        <v>SFO Station Access Charge LTC (TRR) - Bloxwich North</v>
      </c>
      <c r="E1220" s="89"/>
      <c r="F1220" s="107" t="str">
        <f t="shared" si="362"/>
        <v>£000</v>
      </c>
      <c r="G1220" s="173"/>
      <c r="H1220" s="173"/>
      <c r="I1220" s="173"/>
      <c r="J1220" s="173"/>
      <c r="K1220" s="173"/>
      <c r="L1220" s="173"/>
      <c r="M1220" s="173"/>
      <c r="N1220" s="173"/>
      <c r="O1220" s="173"/>
      <c r="P1220" s="173"/>
      <c r="Q1220" s="173"/>
      <c r="R1220" s="173"/>
      <c r="S1220" s="173"/>
      <c r="T1220" s="173"/>
      <c r="U1220" s="173"/>
      <c r="V1220" s="173"/>
      <c r="W1220" s="173"/>
      <c r="X1220" s="173"/>
      <c r="Y1220" s="173"/>
      <c r="Z1220" s="173"/>
      <c r="AA1220" s="173"/>
      <c r="AB1220" s="173"/>
      <c r="AC1220" s="174"/>
      <c r="AE1220" s="507"/>
      <c r="AG1220" s="507"/>
      <c r="AI1220" s="507"/>
      <c r="AK1220" s="202"/>
    </row>
    <row r="1221" spans="4:37" ht="12.75" customHeight="1" outlineLevel="2">
      <c r="D1221" s="106" t="str">
        <f>'Line Items'!D1815</f>
        <v>SFO Station Access Charge LTC (TRR) - Bordesley</v>
      </c>
      <c r="E1221" s="89"/>
      <c r="F1221" s="107" t="str">
        <f t="shared" si="362"/>
        <v>£000</v>
      </c>
      <c r="G1221" s="173"/>
      <c r="H1221" s="173"/>
      <c r="I1221" s="173"/>
      <c r="J1221" s="173"/>
      <c r="K1221" s="173"/>
      <c r="L1221" s="173"/>
      <c r="M1221" s="173"/>
      <c r="N1221" s="173"/>
      <c r="O1221" s="173"/>
      <c r="P1221" s="173"/>
      <c r="Q1221" s="173"/>
      <c r="R1221" s="173"/>
      <c r="S1221" s="173"/>
      <c r="T1221" s="173"/>
      <c r="U1221" s="173"/>
      <c r="V1221" s="173"/>
      <c r="W1221" s="173"/>
      <c r="X1221" s="173"/>
      <c r="Y1221" s="173"/>
      <c r="Z1221" s="173"/>
      <c r="AA1221" s="173"/>
      <c r="AB1221" s="173"/>
      <c r="AC1221" s="174"/>
      <c r="AE1221" s="507"/>
      <c r="AG1221" s="507"/>
      <c r="AI1221" s="507"/>
      <c r="AK1221" s="202"/>
    </row>
    <row r="1222" spans="4:37" ht="12.75" customHeight="1" outlineLevel="2">
      <c r="D1222" s="106" t="str">
        <f>'Line Items'!D1816</f>
        <v>SFO Station Access Charge LTC (TRR) - Bournville</v>
      </c>
      <c r="E1222" s="89"/>
      <c r="F1222" s="107" t="str">
        <f t="shared" si="362"/>
        <v>£000</v>
      </c>
      <c r="G1222" s="173"/>
      <c r="H1222" s="173"/>
      <c r="I1222" s="173"/>
      <c r="J1222" s="173"/>
      <c r="K1222" s="173"/>
      <c r="L1222" s="173"/>
      <c r="M1222" s="173"/>
      <c r="N1222" s="173"/>
      <c r="O1222" s="173"/>
      <c r="P1222" s="173"/>
      <c r="Q1222" s="173"/>
      <c r="R1222" s="173"/>
      <c r="S1222" s="173"/>
      <c r="T1222" s="173"/>
      <c r="U1222" s="173"/>
      <c r="V1222" s="173"/>
      <c r="W1222" s="173"/>
      <c r="X1222" s="173"/>
      <c r="Y1222" s="173"/>
      <c r="Z1222" s="173"/>
      <c r="AA1222" s="173"/>
      <c r="AB1222" s="173"/>
      <c r="AC1222" s="174"/>
      <c r="AE1222" s="507"/>
      <c r="AG1222" s="507"/>
      <c r="AI1222" s="507"/>
      <c r="AK1222" s="202"/>
    </row>
    <row r="1223" spans="4:37" ht="12.75" customHeight="1" outlineLevel="2">
      <c r="D1223" s="106" t="str">
        <f>'Line Items'!D1817</f>
        <v>SFO Station Access Charge LTC (TRR) - Bow Brickhill</v>
      </c>
      <c r="E1223" s="89"/>
      <c r="F1223" s="107" t="str">
        <f t="shared" si="362"/>
        <v>£000</v>
      </c>
      <c r="G1223" s="173"/>
      <c r="H1223" s="173"/>
      <c r="I1223" s="173"/>
      <c r="J1223" s="173"/>
      <c r="K1223" s="173"/>
      <c r="L1223" s="173"/>
      <c r="M1223" s="173"/>
      <c r="N1223" s="173"/>
      <c r="O1223" s="173"/>
      <c r="P1223" s="173"/>
      <c r="Q1223" s="173"/>
      <c r="R1223" s="173"/>
      <c r="S1223" s="173"/>
      <c r="T1223" s="173"/>
      <c r="U1223" s="173"/>
      <c r="V1223" s="173"/>
      <c r="W1223" s="173"/>
      <c r="X1223" s="173"/>
      <c r="Y1223" s="173"/>
      <c r="Z1223" s="173"/>
      <c r="AA1223" s="173"/>
      <c r="AB1223" s="173"/>
      <c r="AC1223" s="174"/>
      <c r="AE1223" s="507"/>
      <c r="AG1223" s="507"/>
      <c r="AI1223" s="507"/>
      <c r="AK1223" s="202"/>
    </row>
    <row r="1224" spans="4:37" ht="12.75" customHeight="1" outlineLevel="2">
      <c r="D1224" s="106" t="str">
        <f>'Line Items'!D1818</f>
        <v>SFO Station Access Charge LTC (TRR) - Bricket Wood</v>
      </c>
      <c r="E1224" s="89"/>
      <c r="F1224" s="107" t="str">
        <f t="shared" si="362"/>
        <v>£000</v>
      </c>
      <c r="G1224" s="173"/>
      <c r="H1224" s="173"/>
      <c r="I1224" s="173"/>
      <c r="J1224" s="173"/>
      <c r="K1224" s="173"/>
      <c r="L1224" s="173"/>
      <c r="M1224" s="173"/>
      <c r="N1224" s="173"/>
      <c r="O1224" s="173"/>
      <c r="P1224" s="173"/>
      <c r="Q1224" s="173"/>
      <c r="R1224" s="173"/>
      <c r="S1224" s="173"/>
      <c r="T1224" s="173"/>
      <c r="U1224" s="173"/>
      <c r="V1224" s="173"/>
      <c r="W1224" s="173"/>
      <c r="X1224" s="173"/>
      <c r="Y1224" s="173"/>
      <c r="Z1224" s="173"/>
      <c r="AA1224" s="173"/>
      <c r="AB1224" s="173"/>
      <c r="AC1224" s="174"/>
      <c r="AE1224" s="507"/>
      <c r="AG1224" s="507"/>
      <c r="AI1224" s="507"/>
      <c r="AK1224" s="202"/>
    </row>
    <row r="1225" spans="4:37" ht="12.75" customHeight="1" outlineLevel="2">
      <c r="D1225" s="106" t="str">
        <f>'Line Items'!D1819</f>
        <v>SFO Station Access Charge LTC (TRR) - Bromsgrove</v>
      </c>
      <c r="E1225" s="89"/>
      <c r="F1225" s="107" t="str">
        <f t="shared" si="362"/>
        <v>£000</v>
      </c>
      <c r="G1225" s="173"/>
      <c r="H1225" s="173"/>
      <c r="I1225" s="173"/>
      <c r="J1225" s="173"/>
      <c r="K1225" s="173"/>
      <c r="L1225" s="173"/>
      <c r="M1225" s="173"/>
      <c r="N1225" s="173"/>
      <c r="O1225" s="173"/>
      <c r="P1225" s="173"/>
      <c r="Q1225" s="173"/>
      <c r="R1225" s="173"/>
      <c r="S1225" s="173"/>
      <c r="T1225" s="173"/>
      <c r="U1225" s="173"/>
      <c r="V1225" s="173"/>
      <c r="W1225" s="173"/>
      <c r="X1225" s="173"/>
      <c r="Y1225" s="173"/>
      <c r="Z1225" s="173"/>
      <c r="AA1225" s="173"/>
      <c r="AB1225" s="173"/>
      <c r="AC1225" s="174"/>
      <c r="AE1225" s="507"/>
      <c r="AG1225" s="507"/>
      <c r="AI1225" s="507"/>
      <c r="AK1225" s="202"/>
    </row>
    <row r="1226" spans="4:37" ht="12.75" customHeight="1" outlineLevel="2">
      <c r="D1226" s="106" t="str">
        <f>'Line Items'!D1820</f>
        <v>SFO Station Access Charge LTC (TRR) - Butlers lane</v>
      </c>
      <c r="E1226" s="89"/>
      <c r="F1226" s="107" t="str">
        <f t="shared" si="362"/>
        <v>£000</v>
      </c>
      <c r="G1226" s="173"/>
      <c r="H1226" s="173"/>
      <c r="I1226" s="173"/>
      <c r="J1226" s="173"/>
      <c r="K1226" s="173"/>
      <c r="L1226" s="173"/>
      <c r="M1226" s="173"/>
      <c r="N1226" s="173"/>
      <c r="O1226" s="173"/>
      <c r="P1226" s="173"/>
      <c r="Q1226" s="173"/>
      <c r="R1226" s="173"/>
      <c r="S1226" s="173"/>
      <c r="T1226" s="173"/>
      <c r="U1226" s="173"/>
      <c r="V1226" s="173"/>
      <c r="W1226" s="173"/>
      <c r="X1226" s="173"/>
      <c r="Y1226" s="173"/>
      <c r="Z1226" s="173"/>
      <c r="AA1226" s="173"/>
      <c r="AB1226" s="173"/>
      <c r="AC1226" s="174"/>
      <c r="AE1226" s="507"/>
      <c r="AG1226" s="507"/>
      <c r="AI1226" s="507"/>
      <c r="AK1226" s="202"/>
    </row>
    <row r="1227" spans="4:37" ht="12.75" customHeight="1" outlineLevel="2">
      <c r="D1227" s="106" t="str">
        <f>'Line Items'!D1821</f>
        <v>SFO Station Access Charge LTC (TRR) - Canley</v>
      </c>
      <c r="E1227" s="89"/>
      <c r="F1227" s="107" t="str">
        <f t="shared" si="362"/>
        <v>£000</v>
      </c>
      <c r="G1227" s="173"/>
      <c r="H1227" s="173"/>
      <c r="I1227" s="173"/>
      <c r="J1227" s="173"/>
      <c r="K1227" s="173"/>
      <c r="L1227" s="173"/>
      <c r="M1227" s="173"/>
      <c r="N1227" s="173"/>
      <c r="O1227" s="173"/>
      <c r="P1227" s="173"/>
      <c r="Q1227" s="173"/>
      <c r="R1227" s="173"/>
      <c r="S1227" s="173"/>
      <c r="T1227" s="173"/>
      <c r="U1227" s="173"/>
      <c r="V1227" s="173"/>
      <c r="W1227" s="173"/>
      <c r="X1227" s="173"/>
      <c r="Y1227" s="173"/>
      <c r="Z1227" s="173"/>
      <c r="AA1227" s="173"/>
      <c r="AB1227" s="173"/>
      <c r="AC1227" s="174"/>
      <c r="AE1227" s="507"/>
      <c r="AG1227" s="507"/>
      <c r="AI1227" s="507"/>
      <c r="AK1227" s="202"/>
    </row>
    <row r="1228" spans="4:37" ht="12.75" customHeight="1" outlineLevel="2">
      <c r="D1228" s="106" t="str">
        <f>'Line Items'!D1822</f>
        <v>SFO Station Access Charge LTC (TRR) - Cannock</v>
      </c>
      <c r="E1228" s="89"/>
      <c r="F1228" s="107" t="str">
        <f t="shared" si="362"/>
        <v>£000</v>
      </c>
      <c r="G1228" s="173"/>
      <c r="H1228" s="173"/>
      <c r="I1228" s="173"/>
      <c r="J1228" s="173"/>
      <c r="K1228" s="173"/>
      <c r="L1228" s="173"/>
      <c r="M1228" s="173"/>
      <c r="N1228" s="173"/>
      <c r="O1228" s="173"/>
      <c r="P1228" s="173"/>
      <c r="Q1228" s="173"/>
      <c r="R1228" s="173"/>
      <c r="S1228" s="173"/>
      <c r="T1228" s="173"/>
      <c r="U1228" s="173"/>
      <c r="V1228" s="173"/>
      <c r="W1228" s="173"/>
      <c r="X1228" s="173"/>
      <c r="Y1228" s="173"/>
      <c r="Z1228" s="173"/>
      <c r="AA1228" s="173"/>
      <c r="AB1228" s="173"/>
      <c r="AC1228" s="174"/>
      <c r="AE1228" s="507"/>
      <c r="AG1228" s="507"/>
      <c r="AI1228" s="507"/>
      <c r="AK1228" s="202"/>
    </row>
    <row r="1229" spans="4:37" ht="12.75" customHeight="1" outlineLevel="2">
      <c r="D1229" s="106" t="str">
        <f>'Line Items'!D1823</f>
        <v>SFO Station Access Charge LTC (TRR) - Cheddington</v>
      </c>
      <c r="E1229" s="89"/>
      <c r="F1229" s="107" t="str">
        <f t="shared" si="362"/>
        <v>£000</v>
      </c>
      <c r="G1229" s="173"/>
      <c r="H1229" s="173"/>
      <c r="I1229" s="173"/>
      <c r="J1229" s="173"/>
      <c r="K1229" s="173"/>
      <c r="L1229" s="173"/>
      <c r="M1229" s="173"/>
      <c r="N1229" s="173"/>
      <c r="O1229" s="173"/>
      <c r="P1229" s="173"/>
      <c r="Q1229" s="173"/>
      <c r="R1229" s="173"/>
      <c r="S1229" s="173"/>
      <c r="T1229" s="173"/>
      <c r="U1229" s="173"/>
      <c r="V1229" s="173"/>
      <c r="W1229" s="173"/>
      <c r="X1229" s="173"/>
      <c r="Y1229" s="173"/>
      <c r="Z1229" s="173"/>
      <c r="AA1229" s="173"/>
      <c r="AB1229" s="173"/>
      <c r="AC1229" s="174"/>
      <c r="AE1229" s="507"/>
      <c r="AG1229" s="507"/>
      <c r="AI1229" s="507"/>
      <c r="AK1229" s="202"/>
    </row>
    <row r="1230" spans="4:37" ht="12.75" customHeight="1" outlineLevel="2">
      <c r="D1230" s="106" t="str">
        <f>'Line Items'!D1824</f>
        <v>SFO Station Access Charge LTC (TRR) - Chester Road</v>
      </c>
      <c r="E1230" s="89"/>
      <c r="F1230" s="107" t="str">
        <f t="shared" si="362"/>
        <v>£000</v>
      </c>
      <c r="G1230" s="173"/>
      <c r="H1230" s="173"/>
      <c r="I1230" s="173"/>
      <c r="J1230" s="173"/>
      <c r="K1230" s="173"/>
      <c r="L1230" s="173"/>
      <c r="M1230" s="173"/>
      <c r="N1230" s="173"/>
      <c r="O1230" s="173"/>
      <c r="P1230" s="173"/>
      <c r="Q1230" s="173"/>
      <c r="R1230" s="173"/>
      <c r="S1230" s="173"/>
      <c r="T1230" s="173"/>
      <c r="U1230" s="173"/>
      <c r="V1230" s="173"/>
      <c r="W1230" s="173"/>
      <c r="X1230" s="173"/>
      <c r="Y1230" s="173"/>
      <c r="Z1230" s="173"/>
      <c r="AA1230" s="173"/>
      <c r="AB1230" s="173"/>
      <c r="AC1230" s="174"/>
      <c r="AE1230" s="507"/>
      <c r="AG1230" s="507"/>
      <c r="AI1230" s="507"/>
      <c r="AK1230" s="202"/>
    </row>
    <row r="1231" spans="4:37" ht="12.75" customHeight="1" outlineLevel="2">
      <c r="D1231" s="106" t="str">
        <f>'Line Items'!D1825</f>
        <v>SFO Station Access Charge LTC (TRR) - Claverdon</v>
      </c>
      <c r="E1231" s="89"/>
      <c r="F1231" s="107" t="str">
        <f t="shared" si="362"/>
        <v>£000</v>
      </c>
      <c r="G1231" s="173"/>
      <c r="H1231" s="173"/>
      <c r="I1231" s="173"/>
      <c r="J1231" s="173"/>
      <c r="K1231" s="173"/>
      <c r="L1231" s="173"/>
      <c r="M1231" s="173"/>
      <c r="N1231" s="173"/>
      <c r="O1231" s="173"/>
      <c r="P1231" s="173"/>
      <c r="Q1231" s="173"/>
      <c r="R1231" s="173"/>
      <c r="S1231" s="173"/>
      <c r="T1231" s="173"/>
      <c r="U1231" s="173"/>
      <c r="V1231" s="173"/>
      <c r="W1231" s="173"/>
      <c r="X1231" s="173"/>
      <c r="Y1231" s="173"/>
      <c r="Z1231" s="173"/>
      <c r="AA1231" s="173"/>
      <c r="AB1231" s="173"/>
      <c r="AC1231" s="174"/>
      <c r="AE1231" s="507"/>
      <c r="AG1231" s="507"/>
      <c r="AI1231" s="507"/>
      <c r="AK1231" s="202"/>
    </row>
    <row r="1232" spans="4:37" ht="12.75" customHeight="1" outlineLevel="2">
      <c r="D1232" s="106" t="str">
        <f>'Line Items'!D1826</f>
        <v>SFO Station Access Charge LTC (TRR) - Codsall</v>
      </c>
      <c r="E1232" s="89"/>
      <c r="F1232" s="107" t="str">
        <f t="shared" si="362"/>
        <v>£000</v>
      </c>
      <c r="G1232" s="173"/>
      <c r="H1232" s="173"/>
      <c r="I1232" s="173"/>
      <c r="J1232" s="173"/>
      <c r="K1232" s="173"/>
      <c r="L1232" s="173"/>
      <c r="M1232" s="173"/>
      <c r="N1232" s="173"/>
      <c r="O1232" s="173"/>
      <c r="P1232" s="173"/>
      <c r="Q1232" s="173"/>
      <c r="R1232" s="173"/>
      <c r="S1232" s="173"/>
      <c r="T1232" s="173"/>
      <c r="U1232" s="173"/>
      <c r="V1232" s="173"/>
      <c r="W1232" s="173"/>
      <c r="X1232" s="173"/>
      <c r="Y1232" s="173"/>
      <c r="Z1232" s="173"/>
      <c r="AA1232" s="173"/>
      <c r="AB1232" s="173"/>
      <c r="AC1232" s="174"/>
      <c r="AE1232" s="507"/>
      <c r="AG1232" s="507"/>
      <c r="AI1232" s="507"/>
      <c r="AK1232" s="202"/>
    </row>
    <row r="1233" spans="4:37" ht="12.75" customHeight="1" outlineLevel="2">
      <c r="D1233" s="106" t="str">
        <f>'Line Items'!D1827</f>
        <v>SFO Station Access Charge LTC (TRR) - Colwall</v>
      </c>
      <c r="E1233" s="89"/>
      <c r="F1233" s="107" t="str">
        <f t="shared" si="362"/>
        <v>£000</v>
      </c>
      <c r="G1233" s="173"/>
      <c r="H1233" s="173"/>
      <c r="I1233" s="173"/>
      <c r="J1233" s="173"/>
      <c r="K1233" s="173"/>
      <c r="L1233" s="173"/>
      <c r="M1233" s="173"/>
      <c r="N1233" s="173"/>
      <c r="O1233" s="173"/>
      <c r="P1233" s="173"/>
      <c r="Q1233" s="173"/>
      <c r="R1233" s="173"/>
      <c r="S1233" s="173"/>
      <c r="T1233" s="173"/>
      <c r="U1233" s="173"/>
      <c r="V1233" s="173"/>
      <c r="W1233" s="173"/>
      <c r="X1233" s="173"/>
      <c r="Y1233" s="173"/>
      <c r="Z1233" s="173"/>
      <c r="AA1233" s="173"/>
      <c r="AB1233" s="173"/>
      <c r="AC1233" s="174"/>
      <c r="AE1233" s="507"/>
      <c r="AG1233" s="507"/>
      <c r="AI1233" s="507"/>
      <c r="AK1233" s="202"/>
    </row>
    <row r="1234" spans="4:37" ht="12.75" customHeight="1" outlineLevel="2">
      <c r="D1234" s="106" t="str">
        <f>'Line Items'!D1828</f>
        <v>SFO Station Access Charge LTC (TRR) - Coleshill Parkway</v>
      </c>
      <c r="E1234" s="89"/>
      <c r="F1234" s="107" t="str">
        <f t="shared" si="362"/>
        <v>£000</v>
      </c>
      <c r="G1234" s="173"/>
      <c r="H1234" s="173"/>
      <c r="I1234" s="173"/>
      <c r="J1234" s="173"/>
      <c r="K1234" s="173"/>
      <c r="L1234" s="173"/>
      <c r="M1234" s="173"/>
      <c r="N1234" s="173"/>
      <c r="O1234" s="173"/>
      <c r="P1234" s="173"/>
      <c r="Q1234" s="173"/>
      <c r="R1234" s="173"/>
      <c r="S1234" s="173"/>
      <c r="T1234" s="173"/>
      <c r="U1234" s="173"/>
      <c r="V1234" s="173"/>
      <c r="W1234" s="173"/>
      <c r="X1234" s="173"/>
      <c r="Y1234" s="173"/>
      <c r="Z1234" s="173"/>
      <c r="AA1234" s="173"/>
      <c r="AB1234" s="173"/>
      <c r="AC1234" s="174"/>
      <c r="AE1234" s="507"/>
      <c r="AG1234" s="507"/>
      <c r="AI1234" s="507"/>
      <c r="AK1234" s="202"/>
    </row>
    <row r="1235" spans="4:37" ht="12.75" customHeight="1" outlineLevel="2">
      <c r="D1235" s="106" t="str">
        <f>'Line Items'!D1829</f>
        <v>SFO Station Access Charge LTC (TRR) - Coseley</v>
      </c>
      <c r="E1235" s="89"/>
      <c r="F1235" s="107" t="str">
        <f t="shared" si="362"/>
        <v>£000</v>
      </c>
      <c r="G1235" s="173"/>
      <c r="H1235" s="173"/>
      <c r="I1235" s="173"/>
      <c r="J1235" s="173"/>
      <c r="K1235" s="173"/>
      <c r="L1235" s="173"/>
      <c r="M1235" s="173"/>
      <c r="N1235" s="173"/>
      <c r="O1235" s="173"/>
      <c r="P1235" s="173"/>
      <c r="Q1235" s="173"/>
      <c r="R1235" s="173"/>
      <c r="S1235" s="173"/>
      <c r="T1235" s="173"/>
      <c r="U1235" s="173"/>
      <c r="V1235" s="173"/>
      <c r="W1235" s="173"/>
      <c r="X1235" s="173"/>
      <c r="Y1235" s="173"/>
      <c r="Z1235" s="173"/>
      <c r="AA1235" s="173"/>
      <c r="AB1235" s="173"/>
      <c r="AC1235" s="174"/>
      <c r="AE1235" s="507"/>
      <c r="AG1235" s="507"/>
      <c r="AI1235" s="507"/>
      <c r="AK1235" s="202"/>
    </row>
    <row r="1236" spans="4:37" ht="12.75" customHeight="1" outlineLevel="2">
      <c r="D1236" s="106" t="str">
        <f>'Line Items'!D1830</f>
        <v>SFO Station Access Charge LTC (TRR) - Cosford</v>
      </c>
      <c r="E1236" s="89"/>
      <c r="F1236" s="107" t="str">
        <f t="shared" si="362"/>
        <v>£000</v>
      </c>
      <c r="G1236" s="173"/>
      <c r="H1236" s="173"/>
      <c r="I1236" s="173"/>
      <c r="J1236" s="173"/>
      <c r="K1236" s="173"/>
      <c r="L1236" s="173"/>
      <c r="M1236" s="173"/>
      <c r="N1236" s="173"/>
      <c r="O1236" s="173"/>
      <c r="P1236" s="173"/>
      <c r="Q1236" s="173"/>
      <c r="R1236" s="173"/>
      <c r="S1236" s="173"/>
      <c r="T1236" s="173"/>
      <c r="U1236" s="173"/>
      <c r="V1236" s="173"/>
      <c r="W1236" s="173"/>
      <c r="X1236" s="173"/>
      <c r="Y1236" s="173"/>
      <c r="Z1236" s="173"/>
      <c r="AA1236" s="173"/>
      <c r="AB1236" s="173"/>
      <c r="AC1236" s="174"/>
      <c r="AE1236" s="507"/>
      <c r="AG1236" s="507"/>
      <c r="AI1236" s="507"/>
      <c r="AK1236" s="202"/>
    </row>
    <row r="1237" spans="4:37" ht="12.75" customHeight="1" outlineLevel="2">
      <c r="D1237" s="106" t="str">
        <f>'Line Items'!D1831</f>
        <v>SFO Station Access Charge LTC (TRR) - Coventry Arena</v>
      </c>
      <c r="E1237" s="89"/>
      <c r="F1237" s="107" t="str">
        <f t="shared" si="362"/>
        <v>£000</v>
      </c>
      <c r="G1237" s="173"/>
      <c r="H1237" s="173"/>
      <c r="I1237" s="173"/>
      <c r="J1237" s="173"/>
      <c r="K1237" s="173"/>
      <c r="L1237" s="173"/>
      <c r="M1237" s="173"/>
      <c r="N1237" s="173"/>
      <c r="O1237" s="173"/>
      <c r="P1237" s="173"/>
      <c r="Q1237" s="173"/>
      <c r="R1237" s="173"/>
      <c r="S1237" s="173"/>
      <c r="T1237" s="173"/>
      <c r="U1237" s="173"/>
      <c r="V1237" s="173"/>
      <c r="W1237" s="173"/>
      <c r="X1237" s="173"/>
      <c r="Y1237" s="173"/>
      <c r="Z1237" s="173"/>
      <c r="AA1237" s="173"/>
      <c r="AB1237" s="173"/>
      <c r="AC1237" s="174"/>
      <c r="AE1237" s="507"/>
      <c r="AG1237" s="507"/>
      <c r="AI1237" s="507"/>
      <c r="AK1237" s="202"/>
    </row>
    <row r="1238" spans="4:37" ht="12.75" customHeight="1" outlineLevel="2">
      <c r="D1238" s="106" t="str">
        <f>'Line Items'!D1832</f>
        <v>SFO Station Access Charge LTC (TRR) - Cradley Heath</v>
      </c>
      <c r="E1238" s="89"/>
      <c r="F1238" s="107" t="str">
        <f t="shared" si="362"/>
        <v>£000</v>
      </c>
      <c r="G1238" s="173"/>
      <c r="H1238" s="173"/>
      <c r="I1238" s="173"/>
      <c r="J1238" s="173"/>
      <c r="K1238" s="173"/>
      <c r="L1238" s="173"/>
      <c r="M1238" s="173"/>
      <c r="N1238" s="173"/>
      <c r="O1238" s="173"/>
      <c r="P1238" s="173"/>
      <c r="Q1238" s="173"/>
      <c r="R1238" s="173"/>
      <c r="S1238" s="173"/>
      <c r="T1238" s="173"/>
      <c r="U1238" s="173"/>
      <c r="V1238" s="173"/>
      <c r="W1238" s="173"/>
      <c r="X1238" s="173"/>
      <c r="Y1238" s="173"/>
      <c r="Z1238" s="173"/>
      <c r="AA1238" s="173"/>
      <c r="AB1238" s="173"/>
      <c r="AC1238" s="174"/>
      <c r="AE1238" s="507"/>
      <c r="AG1238" s="507"/>
      <c r="AI1238" s="507"/>
      <c r="AK1238" s="202"/>
    </row>
    <row r="1239" spans="4:37" ht="12.75" customHeight="1" outlineLevel="2">
      <c r="D1239" s="106" t="str">
        <f>'Line Items'!D1833</f>
        <v>SFO Station Access Charge LTC (TRR) - Danzey</v>
      </c>
      <c r="E1239" s="89"/>
      <c r="F1239" s="107" t="str">
        <f t="shared" si="362"/>
        <v>£000</v>
      </c>
      <c r="G1239" s="173"/>
      <c r="H1239" s="173"/>
      <c r="I1239" s="173"/>
      <c r="J1239" s="173"/>
      <c r="K1239" s="173"/>
      <c r="L1239" s="173"/>
      <c r="M1239" s="173"/>
      <c r="N1239" s="173"/>
      <c r="O1239" s="173"/>
      <c r="P1239" s="173"/>
      <c r="Q1239" s="173"/>
      <c r="R1239" s="173"/>
      <c r="S1239" s="173"/>
      <c r="T1239" s="173"/>
      <c r="U1239" s="173"/>
      <c r="V1239" s="173"/>
      <c r="W1239" s="173"/>
      <c r="X1239" s="173"/>
      <c r="Y1239" s="173"/>
      <c r="Z1239" s="173"/>
      <c r="AA1239" s="173"/>
      <c r="AB1239" s="173"/>
      <c r="AC1239" s="174"/>
      <c r="AE1239" s="507"/>
      <c r="AG1239" s="507"/>
      <c r="AI1239" s="507"/>
      <c r="AK1239" s="202"/>
    </row>
    <row r="1240" spans="4:37" ht="12.75" customHeight="1" outlineLevel="2">
      <c r="D1240" s="106" t="str">
        <f>'Line Items'!D1834</f>
        <v>SFO Station Access Charge LTC (TRR) - Droitwich Spa</v>
      </c>
      <c r="E1240" s="89"/>
      <c r="F1240" s="107" t="str">
        <f t="shared" si="362"/>
        <v>£000</v>
      </c>
      <c r="G1240" s="173"/>
      <c r="H1240" s="173"/>
      <c r="I1240" s="173"/>
      <c r="J1240" s="173"/>
      <c r="K1240" s="173"/>
      <c r="L1240" s="173"/>
      <c r="M1240" s="173"/>
      <c r="N1240" s="173"/>
      <c r="O1240" s="173"/>
      <c r="P1240" s="173"/>
      <c r="Q1240" s="173"/>
      <c r="R1240" s="173"/>
      <c r="S1240" s="173"/>
      <c r="T1240" s="173"/>
      <c r="U1240" s="173"/>
      <c r="V1240" s="173"/>
      <c r="W1240" s="173"/>
      <c r="X1240" s="173"/>
      <c r="Y1240" s="173"/>
      <c r="Z1240" s="173"/>
      <c r="AA1240" s="173"/>
      <c r="AB1240" s="173"/>
      <c r="AC1240" s="174"/>
      <c r="AE1240" s="507"/>
      <c r="AG1240" s="507"/>
      <c r="AI1240" s="507"/>
      <c r="AK1240" s="202"/>
    </row>
    <row r="1241" spans="4:37" ht="12.75" customHeight="1" outlineLevel="2">
      <c r="D1241" s="106" t="str">
        <f>'Line Items'!D1835</f>
        <v>SFO Station Access Charge LTC (TRR) - Duddeston</v>
      </c>
      <c r="E1241" s="89"/>
      <c r="F1241" s="107" t="str">
        <f t="shared" si="362"/>
        <v>£000</v>
      </c>
      <c r="G1241" s="173"/>
      <c r="H1241" s="173"/>
      <c r="I1241" s="173"/>
      <c r="J1241" s="173"/>
      <c r="K1241" s="173"/>
      <c r="L1241" s="173"/>
      <c r="M1241" s="173"/>
      <c r="N1241" s="173"/>
      <c r="O1241" s="173"/>
      <c r="P1241" s="173"/>
      <c r="Q1241" s="173"/>
      <c r="R1241" s="173"/>
      <c r="S1241" s="173"/>
      <c r="T1241" s="173"/>
      <c r="U1241" s="173"/>
      <c r="V1241" s="173"/>
      <c r="W1241" s="173"/>
      <c r="X1241" s="173"/>
      <c r="Y1241" s="173"/>
      <c r="Z1241" s="173"/>
      <c r="AA1241" s="173"/>
      <c r="AB1241" s="173"/>
      <c r="AC1241" s="174"/>
      <c r="AE1241" s="507"/>
      <c r="AG1241" s="507"/>
      <c r="AI1241" s="507"/>
      <c r="AK1241" s="202"/>
    </row>
    <row r="1242" spans="4:37" ht="12.75" customHeight="1" outlineLevel="2">
      <c r="D1242" s="106" t="str">
        <f>'Line Items'!D1836</f>
        <v>SFO Station Access Charge LTC (TRR) - Dudley Port</v>
      </c>
      <c r="E1242" s="89"/>
      <c r="F1242" s="107" t="str">
        <f t="shared" si="362"/>
        <v>£000</v>
      </c>
      <c r="G1242" s="173"/>
      <c r="H1242" s="173"/>
      <c r="I1242" s="173"/>
      <c r="J1242" s="173"/>
      <c r="K1242" s="173"/>
      <c r="L1242" s="173"/>
      <c r="M1242" s="173"/>
      <c r="N1242" s="173"/>
      <c r="O1242" s="173"/>
      <c r="P1242" s="173"/>
      <c r="Q1242" s="173"/>
      <c r="R1242" s="173"/>
      <c r="S1242" s="173"/>
      <c r="T1242" s="173"/>
      <c r="U1242" s="173"/>
      <c r="V1242" s="173"/>
      <c r="W1242" s="173"/>
      <c r="X1242" s="173"/>
      <c r="Y1242" s="173"/>
      <c r="Z1242" s="173"/>
      <c r="AA1242" s="173"/>
      <c r="AB1242" s="173"/>
      <c r="AC1242" s="174"/>
      <c r="AE1242" s="507"/>
      <c r="AG1242" s="507"/>
      <c r="AI1242" s="507"/>
      <c r="AK1242" s="202"/>
    </row>
    <row r="1243" spans="4:37" ht="12.75" customHeight="1" outlineLevel="2">
      <c r="D1243" s="106" t="str">
        <f>'Line Items'!D1837</f>
        <v>SFO Station Access Charge LTC (TRR) - Earlswood (West Midlands)</v>
      </c>
      <c r="E1243" s="89"/>
      <c r="F1243" s="107" t="str">
        <f t="shared" si="362"/>
        <v>£000</v>
      </c>
      <c r="G1243" s="173"/>
      <c r="H1243" s="173"/>
      <c r="I1243" s="173"/>
      <c r="J1243" s="173"/>
      <c r="K1243" s="173"/>
      <c r="L1243" s="173"/>
      <c r="M1243" s="173"/>
      <c r="N1243" s="173"/>
      <c r="O1243" s="173"/>
      <c r="P1243" s="173"/>
      <c r="Q1243" s="173"/>
      <c r="R1243" s="173"/>
      <c r="S1243" s="173"/>
      <c r="T1243" s="173"/>
      <c r="U1243" s="173"/>
      <c r="V1243" s="173"/>
      <c r="W1243" s="173"/>
      <c r="X1243" s="173"/>
      <c r="Y1243" s="173"/>
      <c r="Z1243" s="173"/>
      <c r="AA1243" s="173"/>
      <c r="AB1243" s="173"/>
      <c r="AC1243" s="174"/>
      <c r="AE1243" s="507"/>
      <c r="AG1243" s="507"/>
      <c r="AI1243" s="507"/>
      <c r="AK1243" s="202"/>
    </row>
    <row r="1244" spans="4:37" ht="12.75" customHeight="1" outlineLevel="2">
      <c r="D1244" s="106" t="str">
        <f>'Line Items'!D1838</f>
        <v>SFO Station Access Charge LTC (TRR) - Erdington</v>
      </c>
      <c r="E1244" s="89"/>
      <c r="F1244" s="107" t="str">
        <f t="shared" si="362"/>
        <v>£000</v>
      </c>
      <c r="G1244" s="173"/>
      <c r="H1244" s="173"/>
      <c r="I1244" s="173"/>
      <c r="J1244" s="173"/>
      <c r="K1244" s="173"/>
      <c r="L1244" s="173"/>
      <c r="M1244" s="173"/>
      <c r="N1244" s="173"/>
      <c r="O1244" s="173"/>
      <c r="P1244" s="173"/>
      <c r="Q1244" s="173"/>
      <c r="R1244" s="173"/>
      <c r="S1244" s="173"/>
      <c r="T1244" s="173"/>
      <c r="U1244" s="173"/>
      <c r="V1244" s="173"/>
      <c r="W1244" s="173"/>
      <c r="X1244" s="173"/>
      <c r="Y1244" s="173"/>
      <c r="Z1244" s="173"/>
      <c r="AA1244" s="173"/>
      <c r="AB1244" s="173"/>
      <c r="AC1244" s="174"/>
      <c r="AE1244" s="507"/>
      <c r="AG1244" s="507"/>
      <c r="AI1244" s="507"/>
      <c r="AK1244" s="202"/>
    </row>
    <row r="1245" spans="4:37" ht="12.75" customHeight="1" outlineLevel="2">
      <c r="D1245" s="106" t="str">
        <f>'Line Items'!D1839</f>
        <v>SFO Station Access Charge LTC (TRR) - Fenny Stratford</v>
      </c>
      <c r="E1245" s="89"/>
      <c r="F1245" s="107" t="str">
        <f t="shared" si="362"/>
        <v>£000</v>
      </c>
      <c r="G1245" s="173"/>
      <c r="H1245" s="173"/>
      <c r="I1245" s="173"/>
      <c r="J1245" s="173"/>
      <c r="K1245" s="173"/>
      <c r="L1245" s="173"/>
      <c r="M1245" s="173"/>
      <c r="N1245" s="173"/>
      <c r="O1245" s="173"/>
      <c r="P1245" s="173"/>
      <c r="Q1245" s="173"/>
      <c r="R1245" s="173"/>
      <c r="S1245" s="173"/>
      <c r="T1245" s="173"/>
      <c r="U1245" s="173"/>
      <c r="V1245" s="173"/>
      <c r="W1245" s="173"/>
      <c r="X1245" s="173"/>
      <c r="Y1245" s="173"/>
      <c r="Z1245" s="173"/>
      <c r="AA1245" s="173"/>
      <c r="AB1245" s="173"/>
      <c r="AC1245" s="174"/>
      <c r="AE1245" s="507"/>
      <c r="AG1245" s="507"/>
      <c r="AI1245" s="507"/>
      <c r="AK1245" s="202"/>
    </row>
    <row r="1246" spans="4:37" ht="12.75" customHeight="1" outlineLevel="2">
      <c r="D1246" s="106" t="str">
        <f>'Line Items'!D1840</f>
        <v>SFO Station Access Charge LTC (TRR) - Five Ways</v>
      </c>
      <c r="E1246" s="89"/>
      <c r="F1246" s="107" t="str">
        <f t="shared" si="362"/>
        <v>£000</v>
      </c>
      <c r="G1246" s="173"/>
      <c r="H1246" s="173"/>
      <c r="I1246" s="173"/>
      <c r="J1246" s="173"/>
      <c r="K1246" s="173"/>
      <c r="L1246" s="173"/>
      <c r="M1246" s="173"/>
      <c r="N1246" s="173"/>
      <c r="O1246" s="173"/>
      <c r="P1246" s="173"/>
      <c r="Q1246" s="173"/>
      <c r="R1246" s="173"/>
      <c r="S1246" s="173"/>
      <c r="T1246" s="173"/>
      <c r="U1246" s="173"/>
      <c r="V1246" s="173"/>
      <c r="W1246" s="173"/>
      <c r="X1246" s="173"/>
      <c r="Y1246" s="173"/>
      <c r="Z1246" s="173"/>
      <c r="AA1246" s="173"/>
      <c r="AB1246" s="173"/>
      <c r="AC1246" s="174"/>
      <c r="AE1246" s="507"/>
      <c r="AG1246" s="507"/>
      <c r="AI1246" s="507"/>
      <c r="AK1246" s="202"/>
    </row>
    <row r="1247" spans="4:37" ht="12.75" customHeight="1" outlineLevel="2">
      <c r="D1247" s="106" t="str">
        <f>'Line Items'!D1841</f>
        <v>SFO Station Access Charge LTC (TRR) - Four Oaks</v>
      </c>
      <c r="E1247" s="89"/>
      <c r="F1247" s="107" t="str">
        <f t="shared" si="362"/>
        <v>£000</v>
      </c>
      <c r="G1247" s="173"/>
      <c r="H1247" s="173"/>
      <c r="I1247" s="173"/>
      <c r="J1247" s="173"/>
      <c r="K1247" s="173"/>
      <c r="L1247" s="173"/>
      <c r="M1247" s="173"/>
      <c r="N1247" s="173"/>
      <c r="O1247" s="173"/>
      <c r="P1247" s="173"/>
      <c r="Q1247" s="173"/>
      <c r="R1247" s="173"/>
      <c r="S1247" s="173"/>
      <c r="T1247" s="173"/>
      <c r="U1247" s="173"/>
      <c r="V1247" s="173"/>
      <c r="W1247" s="173"/>
      <c r="X1247" s="173"/>
      <c r="Y1247" s="173"/>
      <c r="Z1247" s="173"/>
      <c r="AA1247" s="173"/>
      <c r="AB1247" s="173"/>
      <c r="AC1247" s="174"/>
      <c r="AE1247" s="507"/>
      <c r="AG1247" s="507"/>
      <c r="AI1247" s="507"/>
      <c r="AK1247" s="202"/>
    </row>
    <row r="1248" spans="4:37" ht="12.75" customHeight="1" outlineLevel="2">
      <c r="D1248" s="106" t="str">
        <f>'Line Items'!D1842</f>
        <v>SFO Station Access Charge LTC (TRR) - Garston (Hertfordshire)</v>
      </c>
      <c r="E1248" s="89"/>
      <c r="F1248" s="107" t="str">
        <f t="shared" si="362"/>
        <v>£000</v>
      </c>
      <c r="G1248" s="173"/>
      <c r="H1248" s="173"/>
      <c r="I1248" s="173"/>
      <c r="J1248" s="173"/>
      <c r="K1248" s="173"/>
      <c r="L1248" s="173"/>
      <c r="M1248" s="173"/>
      <c r="N1248" s="173"/>
      <c r="O1248" s="173"/>
      <c r="P1248" s="173"/>
      <c r="Q1248" s="173"/>
      <c r="R1248" s="173"/>
      <c r="S1248" s="173"/>
      <c r="T1248" s="173"/>
      <c r="U1248" s="173"/>
      <c r="V1248" s="173"/>
      <c r="W1248" s="173"/>
      <c r="X1248" s="173"/>
      <c r="Y1248" s="173"/>
      <c r="Z1248" s="173"/>
      <c r="AA1248" s="173"/>
      <c r="AB1248" s="173"/>
      <c r="AC1248" s="174"/>
      <c r="AE1248" s="507"/>
      <c r="AG1248" s="507"/>
      <c r="AI1248" s="507"/>
      <c r="AK1248" s="202"/>
    </row>
    <row r="1249" spans="4:37" ht="12.75" customHeight="1" outlineLevel="2">
      <c r="D1249" s="106" t="str">
        <f>'Line Items'!D1843</f>
        <v>SFO Station Access Charge LTC (TRR) - Gravelly Hill</v>
      </c>
      <c r="E1249" s="89"/>
      <c r="F1249" s="107" t="str">
        <f t="shared" si="362"/>
        <v>£000</v>
      </c>
      <c r="G1249" s="173"/>
      <c r="H1249" s="173"/>
      <c r="I1249" s="173"/>
      <c r="J1249" s="173"/>
      <c r="K1249" s="173"/>
      <c r="L1249" s="173"/>
      <c r="M1249" s="173"/>
      <c r="N1249" s="173"/>
      <c r="O1249" s="173"/>
      <c r="P1249" s="173"/>
      <c r="Q1249" s="173"/>
      <c r="R1249" s="173"/>
      <c r="S1249" s="173"/>
      <c r="T1249" s="173"/>
      <c r="U1249" s="173"/>
      <c r="V1249" s="173"/>
      <c r="W1249" s="173"/>
      <c r="X1249" s="173"/>
      <c r="Y1249" s="173"/>
      <c r="Z1249" s="173"/>
      <c r="AA1249" s="173"/>
      <c r="AB1249" s="173"/>
      <c r="AC1249" s="174"/>
      <c r="AE1249" s="507"/>
      <c r="AG1249" s="507"/>
      <c r="AI1249" s="507"/>
      <c r="AK1249" s="202"/>
    </row>
    <row r="1250" spans="4:37" ht="12.75" customHeight="1" outlineLevel="2">
      <c r="D1250" s="106" t="str">
        <f>'Line Items'!D1844</f>
        <v>SFO Station Access Charge LTC (TRR) - Great Malvern</v>
      </c>
      <c r="E1250" s="89"/>
      <c r="F1250" s="107" t="str">
        <f t="shared" si="362"/>
        <v>£000</v>
      </c>
      <c r="G1250" s="173"/>
      <c r="H1250" s="173"/>
      <c r="I1250" s="173"/>
      <c r="J1250" s="173"/>
      <c r="K1250" s="173"/>
      <c r="L1250" s="173"/>
      <c r="M1250" s="173"/>
      <c r="N1250" s="173"/>
      <c r="O1250" s="173"/>
      <c r="P1250" s="173"/>
      <c r="Q1250" s="173"/>
      <c r="R1250" s="173"/>
      <c r="S1250" s="173"/>
      <c r="T1250" s="173"/>
      <c r="U1250" s="173"/>
      <c r="V1250" s="173"/>
      <c r="W1250" s="173"/>
      <c r="X1250" s="173"/>
      <c r="Y1250" s="173"/>
      <c r="Z1250" s="173"/>
      <c r="AA1250" s="173"/>
      <c r="AB1250" s="173"/>
      <c r="AC1250" s="174"/>
      <c r="AE1250" s="507"/>
      <c r="AG1250" s="507"/>
      <c r="AI1250" s="507"/>
      <c r="AK1250" s="202"/>
    </row>
    <row r="1251" spans="4:37" ht="12.75" customHeight="1" outlineLevel="2">
      <c r="D1251" s="106" t="str">
        <f>'Line Items'!D1845</f>
        <v>SFO Station Access Charge LTC (TRR) - Hagley</v>
      </c>
      <c r="E1251" s="89"/>
      <c r="F1251" s="107" t="str">
        <f t="shared" si="362"/>
        <v>£000</v>
      </c>
      <c r="G1251" s="173"/>
      <c r="H1251" s="173"/>
      <c r="I1251" s="173"/>
      <c r="J1251" s="173"/>
      <c r="K1251" s="173"/>
      <c r="L1251" s="173"/>
      <c r="M1251" s="173"/>
      <c r="N1251" s="173"/>
      <c r="O1251" s="173"/>
      <c r="P1251" s="173"/>
      <c r="Q1251" s="173"/>
      <c r="R1251" s="173"/>
      <c r="S1251" s="173"/>
      <c r="T1251" s="173"/>
      <c r="U1251" s="173"/>
      <c r="V1251" s="173"/>
      <c r="W1251" s="173"/>
      <c r="X1251" s="173"/>
      <c r="Y1251" s="173"/>
      <c r="Z1251" s="173"/>
      <c r="AA1251" s="173"/>
      <c r="AB1251" s="173"/>
      <c r="AC1251" s="174"/>
      <c r="AE1251" s="507"/>
      <c r="AG1251" s="507"/>
      <c r="AI1251" s="507"/>
      <c r="AK1251" s="202"/>
    </row>
    <row r="1252" spans="4:37" ht="12.75" customHeight="1" outlineLevel="2">
      <c r="D1252" s="106" t="str">
        <f>'Line Items'!D1846</f>
        <v>SFO Station Access Charge LTC (TRR) - Hall Green</v>
      </c>
      <c r="E1252" s="89"/>
      <c r="F1252" s="107" t="str">
        <f t="shared" si="362"/>
        <v>£000</v>
      </c>
      <c r="G1252" s="173"/>
      <c r="H1252" s="173"/>
      <c r="I1252" s="173"/>
      <c r="J1252" s="173"/>
      <c r="K1252" s="173"/>
      <c r="L1252" s="173"/>
      <c r="M1252" s="173"/>
      <c r="N1252" s="173"/>
      <c r="O1252" s="173"/>
      <c r="P1252" s="173"/>
      <c r="Q1252" s="173"/>
      <c r="R1252" s="173"/>
      <c r="S1252" s="173"/>
      <c r="T1252" s="173"/>
      <c r="U1252" s="173"/>
      <c r="V1252" s="173"/>
      <c r="W1252" s="173"/>
      <c r="X1252" s="173"/>
      <c r="Y1252" s="173"/>
      <c r="Z1252" s="173"/>
      <c r="AA1252" s="173"/>
      <c r="AB1252" s="173"/>
      <c r="AC1252" s="174"/>
      <c r="AE1252" s="507"/>
      <c r="AG1252" s="507"/>
      <c r="AI1252" s="507"/>
      <c r="AK1252" s="202"/>
    </row>
    <row r="1253" spans="4:37" ht="12.75" customHeight="1" outlineLevel="2">
      <c r="D1253" s="106" t="str">
        <f>'Line Items'!D1847</f>
        <v>SFO Station Access Charge LTC (TRR) - Hampton-in-Arden</v>
      </c>
      <c r="E1253" s="89"/>
      <c r="F1253" s="107" t="str">
        <f t="shared" si="362"/>
        <v>£000</v>
      </c>
      <c r="G1253" s="173"/>
      <c r="H1253" s="173"/>
      <c r="I1253" s="173"/>
      <c r="J1253" s="173"/>
      <c r="K1253" s="173"/>
      <c r="L1253" s="173"/>
      <c r="M1253" s="173"/>
      <c r="N1253" s="173"/>
      <c r="O1253" s="173"/>
      <c r="P1253" s="173"/>
      <c r="Q1253" s="173"/>
      <c r="R1253" s="173"/>
      <c r="S1253" s="173"/>
      <c r="T1253" s="173"/>
      <c r="U1253" s="173"/>
      <c r="V1253" s="173"/>
      <c r="W1253" s="173"/>
      <c r="X1253" s="173"/>
      <c r="Y1253" s="173"/>
      <c r="Z1253" s="173"/>
      <c r="AA1253" s="173"/>
      <c r="AB1253" s="173"/>
      <c r="AC1253" s="174"/>
      <c r="AE1253" s="507"/>
      <c r="AG1253" s="507"/>
      <c r="AI1253" s="507"/>
      <c r="AK1253" s="202"/>
    </row>
    <row r="1254" spans="4:37" ht="12.75" customHeight="1" outlineLevel="2">
      <c r="D1254" s="106" t="str">
        <f>'Line Items'!D1848</f>
        <v>SFO Station Access Charge LTC (TRR) - Hamstead</v>
      </c>
      <c r="E1254" s="89"/>
      <c r="F1254" s="107" t="str">
        <f t="shared" si="362"/>
        <v>£000</v>
      </c>
      <c r="G1254" s="173"/>
      <c r="H1254" s="173"/>
      <c r="I1254" s="173"/>
      <c r="J1254" s="173"/>
      <c r="K1254" s="173"/>
      <c r="L1254" s="173"/>
      <c r="M1254" s="173"/>
      <c r="N1254" s="173"/>
      <c r="O1254" s="173"/>
      <c r="P1254" s="173"/>
      <c r="Q1254" s="173"/>
      <c r="R1254" s="173"/>
      <c r="S1254" s="173"/>
      <c r="T1254" s="173"/>
      <c r="U1254" s="173"/>
      <c r="V1254" s="173"/>
      <c r="W1254" s="173"/>
      <c r="X1254" s="173"/>
      <c r="Y1254" s="173"/>
      <c r="Z1254" s="173"/>
      <c r="AA1254" s="173"/>
      <c r="AB1254" s="173"/>
      <c r="AC1254" s="174"/>
      <c r="AE1254" s="507"/>
      <c r="AG1254" s="507"/>
      <c r="AI1254" s="507"/>
      <c r="AK1254" s="202"/>
    </row>
    <row r="1255" spans="4:37" ht="12.75" customHeight="1" outlineLevel="2">
      <c r="D1255" s="106" t="str">
        <f>'Line Items'!D1849</f>
        <v>SFO Station Access Charge LTC (TRR) - Hartford</v>
      </c>
      <c r="E1255" s="89"/>
      <c r="F1255" s="107" t="str">
        <f t="shared" si="362"/>
        <v>£000</v>
      </c>
      <c r="G1255" s="173"/>
      <c r="H1255" s="173"/>
      <c r="I1255" s="173"/>
      <c r="J1255" s="173"/>
      <c r="K1255" s="173"/>
      <c r="L1255" s="173"/>
      <c r="M1255" s="173"/>
      <c r="N1255" s="173"/>
      <c r="O1255" s="173"/>
      <c r="P1255" s="173"/>
      <c r="Q1255" s="173"/>
      <c r="R1255" s="173"/>
      <c r="S1255" s="173"/>
      <c r="T1255" s="173"/>
      <c r="U1255" s="173"/>
      <c r="V1255" s="173"/>
      <c r="W1255" s="173"/>
      <c r="X1255" s="173"/>
      <c r="Y1255" s="173"/>
      <c r="Z1255" s="173"/>
      <c r="AA1255" s="173"/>
      <c r="AB1255" s="173"/>
      <c r="AC1255" s="174"/>
      <c r="AE1255" s="507"/>
      <c r="AG1255" s="507"/>
      <c r="AI1255" s="507"/>
      <c r="AK1255" s="202"/>
    </row>
    <row r="1256" spans="4:37" ht="12.75" customHeight="1" outlineLevel="2">
      <c r="D1256" s="106" t="str">
        <f>'Line Items'!D1850</f>
        <v>SFO Station Access Charge LTC (TRR) - Hartlebury</v>
      </c>
      <c r="E1256" s="89"/>
      <c r="F1256" s="107" t="str">
        <f t="shared" si="362"/>
        <v>£000</v>
      </c>
      <c r="G1256" s="173"/>
      <c r="H1256" s="173"/>
      <c r="I1256" s="173"/>
      <c r="J1256" s="173"/>
      <c r="K1256" s="173"/>
      <c r="L1256" s="173"/>
      <c r="M1256" s="173"/>
      <c r="N1256" s="173"/>
      <c r="O1256" s="173"/>
      <c r="P1256" s="173"/>
      <c r="Q1256" s="173"/>
      <c r="R1256" s="173"/>
      <c r="S1256" s="173"/>
      <c r="T1256" s="173"/>
      <c r="U1256" s="173"/>
      <c r="V1256" s="173"/>
      <c r="W1256" s="173"/>
      <c r="X1256" s="173"/>
      <c r="Y1256" s="173"/>
      <c r="Z1256" s="173"/>
      <c r="AA1256" s="173"/>
      <c r="AB1256" s="173"/>
      <c r="AC1256" s="174"/>
      <c r="AE1256" s="507"/>
      <c r="AG1256" s="507"/>
      <c r="AI1256" s="507"/>
      <c r="AK1256" s="202"/>
    </row>
    <row r="1257" spans="4:37" ht="12.75" customHeight="1" outlineLevel="2">
      <c r="D1257" s="106" t="str">
        <f>'Line Items'!D1851</f>
        <v>SFO Station Access Charge LTC (TRR) - Hednesford</v>
      </c>
      <c r="E1257" s="89"/>
      <c r="F1257" s="107" t="str">
        <f t="shared" si="362"/>
        <v>£000</v>
      </c>
      <c r="G1257" s="173"/>
      <c r="H1257" s="173"/>
      <c r="I1257" s="173"/>
      <c r="J1257" s="173"/>
      <c r="K1257" s="173"/>
      <c r="L1257" s="173"/>
      <c r="M1257" s="173"/>
      <c r="N1257" s="173"/>
      <c r="O1257" s="173"/>
      <c r="P1257" s="173"/>
      <c r="Q1257" s="173"/>
      <c r="R1257" s="173"/>
      <c r="S1257" s="173"/>
      <c r="T1257" s="173"/>
      <c r="U1257" s="173"/>
      <c r="V1257" s="173"/>
      <c r="W1257" s="173"/>
      <c r="X1257" s="173"/>
      <c r="Y1257" s="173"/>
      <c r="Z1257" s="173"/>
      <c r="AA1257" s="173"/>
      <c r="AB1257" s="173"/>
      <c r="AC1257" s="174"/>
      <c r="AE1257" s="507"/>
      <c r="AG1257" s="507"/>
      <c r="AI1257" s="507"/>
      <c r="AK1257" s="202"/>
    </row>
    <row r="1258" spans="4:37" ht="12.75" customHeight="1" outlineLevel="2">
      <c r="D1258" s="106" t="str">
        <f>'Line Items'!D1852</f>
        <v>SFO Station Access Charge LTC (TRR) - Hemel Hempstead</v>
      </c>
      <c r="E1258" s="89"/>
      <c r="F1258" s="107" t="str">
        <f t="shared" si="362"/>
        <v>£000</v>
      </c>
      <c r="G1258" s="173"/>
      <c r="H1258" s="173"/>
      <c r="I1258" s="173"/>
      <c r="J1258" s="173"/>
      <c r="K1258" s="173"/>
      <c r="L1258" s="173"/>
      <c r="M1258" s="173"/>
      <c r="N1258" s="173"/>
      <c r="O1258" s="173"/>
      <c r="P1258" s="173"/>
      <c r="Q1258" s="173"/>
      <c r="R1258" s="173"/>
      <c r="S1258" s="173"/>
      <c r="T1258" s="173"/>
      <c r="U1258" s="173"/>
      <c r="V1258" s="173"/>
      <c r="W1258" s="173"/>
      <c r="X1258" s="173"/>
      <c r="Y1258" s="173"/>
      <c r="Z1258" s="173"/>
      <c r="AA1258" s="173"/>
      <c r="AB1258" s="173"/>
      <c r="AC1258" s="174"/>
      <c r="AE1258" s="507"/>
      <c r="AG1258" s="507"/>
      <c r="AI1258" s="507"/>
      <c r="AK1258" s="202"/>
    </row>
    <row r="1259" spans="4:37" ht="12.75" customHeight="1" outlineLevel="2">
      <c r="D1259" s="106" t="str">
        <f>'Line Items'!D1853</f>
        <v>SFO Station Access Charge LTC (TRR) - Henley-in-Arden</v>
      </c>
      <c r="E1259" s="89"/>
      <c r="F1259" s="107" t="str">
        <f t="shared" si="362"/>
        <v>£000</v>
      </c>
      <c r="G1259" s="173"/>
      <c r="H1259" s="173"/>
      <c r="I1259" s="173"/>
      <c r="J1259" s="173"/>
      <c r="K1259" s="173"/>
      <c r="L1259" s="173"/>
      <c r="M1259" s="173"/>
      <c r="N1259" s="173"/>
      <c r="O1259" s="173"/>
      <c r="P1259" s="173"/>
      <c r="Q1259" s="173"/>
      <c r="R1259" s="173"/>
      <c r="S1259" s="173"/>
      <c r="T1259" s="173"/>
      <c r="U1259" s="173"/>
      <c r="V1259" s="173"/>
      <c r="W1259" s="173"/>
      <c r="X1259" s="173"/>
      <c r="Y1259" s="173"/>
      <c r="Z1259" s="173"/>
      <c r="AA1259" s="173"/>
      <c r="AB1259" s="173"/>
      <c r="AC1259" s="174"/>
      <c r="AE1259" s="507"/>
      <c r="AG1259" s="507"/>
      <c r="AI1259" s="507"/>
      <c r="AK1259" s="202"/>
    </row>
    <row r="1260" spans="4:37" ht="12.75" customHeight="1" outlineLevel="2">
      <c r="D1260" s="106" t="str">
        <f>'Line Items'!D1854</f>
        <v>SFO Station Access Charge LTC (TRR) - How Wood (Herts)</v>
      </c>
      <c r="E1260" s="89"/>
      <c r="F1260" s="107" t="str">
        <f t="shared" si="362"/>
        <v>£000</v>
      </c>
      <c r="G1260" s="173"/>
      <c r="H1260" s="173"/>
      <c r="I1260" s="173"/>
      <c r="J1260" s="173"/>
      <c r="K1260" s="173"/>
      <c r="L1260" s="173"/>
      <c r="M1260" s="173"/>
      <c r="N1260" s="173"/>
      <c r="O1260" s="173"/>
      <c r="P1260" s="173"/>
      <c r="Q1260" s="173"/>
      <c r="R1260" s="173"/>
      <c r="S1260" s="173"/>
      <c r="T1260" s="173"/>
      <c r="U1260" s="173"/>
      <c r="V1260" s="173"/>
      <c r="W1260" s="173"/>
      <c r="X1260" s="173"/>
      <c r="Y1260" s="173"/>
      <c r="Z1260" s="173"/>
      <c r="AA1260" s="173"/>
      <c r="AB1260" s="173"/>
      <c r="AC1260" s="174"/>
      <c r="AE1260" s="507"/>
      <c r="AG1260" s="507"/>
      <c r="AI1260" s="507"/>
      <c r="AK1260" s="202"/>
    </row>
    <row r="1261" spans="4:37" ht="12.75" customHeight="1" outlineLevel="2">
      <c r="D1261" s="106" t="str">
        <f>'Line Items'!D1855</f>
        <v>SFO Station Access Charge LTC (TRR) - Jewellery Quarter</v>
      </c>
      <c r="E1261" s="89"/>
      <c r="F1261" s="107" t="str">
        <f t="shared" si="362"/>
        <v>£000</v>
      </c>
      <c r="G1261" s="173"/>
      <c r="H1261" s="173"/>
      <c r="I1261" s="173"/>
      <c r="J1261" s="173"/>
      <c r="K1261" s="173"/>
      <c r="L1261" s="173"/>
      <c r="M1261" s="173"/>
      <c r="N1261" s="173"/>
      <c r="O1261" s="173"/>
      <c r="P1261" s="173"/>
      <c r="Q1261" s="173"/>
      <c r="R1261" s="173"/>
      <c r="S1261" s="173"/>
      <c r="T1261" s="173"/>
      <c r="U1261" s="173"/>
      <c r="V1261" s="173"/>
      <c r="W1261" s="173"/>
      <c r="X1261" s="173"/>
      <c r="Y1261" s="173"/>
      <c r="Z1261" s="173"/>
      <c r="AA1261" s="173"/>
      <c r="AB1261" s="173"/>
      <c r="AC1261" s="174"/>
      <c r="AE1261" s="507"/>
      <c r="AG1261" s="507"/>
      <c r="AI1261" s="507"/>
      <c r="AK1261" s="202"/>
    </row>
    <row r="1262" spans="4:37" ht="12.75" customHeight="1" outlineLevel="2">
      <c r="D1262" s="106" t="str">
        <f>'Line Items'!D1856</f>
        <v>SFO Station Access Charge LTC (TRR) - Kempston Hardwick</v>
      </c>
      <c r="E1262" s="89"/>
      <c r="F1262" s="107" t="str">
        <f t="shared" ref="F1262:F1325" si="363">F1261</f>
        <v>£000</v>
      </c>
      <c r="G1262" s="173"/>
      <c r="H1262" s="173"/>
      <c r="I1262" s="173"/>
      <c r="J1262" s="173"/>
      <c r="K1262" s="173"/>
      <c r="L1262" s="173"/>
      <c r="M1262" s="173"/>
      <c r="N1262" s="173"/>
      <c r="O1262" s="173"/>
      <c r="P1262" s="173"/>
      <c r="Q1262" s="173"/>
      <c r="R1262" s="173"/>
      <c r="S1262" s="173"/>
      <c r="T1262" s="173"/>
      <c r="U1262" s="173"/>
      <c r="V1262" s="173"/>
      <c r="W1262" s="173"/>
      <c r="X1262" s="173"/>
      <c r="Y1262" s="173"/>
      <c r="Z1262" s="173"/>
      <c r="AA1262" s="173"/>
      <c r="AB1262" s="173"/>
      <c r="AC1262" s="174"/>
      <c r="AE1262" s="507"/>
      <c r="AG1262" s="507"/>
      <c r="AI1262" s="507"/>
      <c r="AK1262" s="202"/>
    </row>
    <row r="1263" spans="4:37" ht="12.75" customHeight="1" outlineLevel="2">
      <c r="D1263" s="106" t="str">
        <f>'Line Items'!D1857</f>
        <v>SFO Station Access Charge LTC (TRR) - Kenilworth</v>
      </c>
      <c r="E1263" s="89"/>
      <c r="F1263" s="107" t="str">
        <f t="shared" si="363"/>
        <v>£000</v>
      </c>
      <c r="G1263" s="173"/>
      <c r="H1263" s="173"/>
      <c r="I1263" s="173"/>
      <c r="J1263" s="173"/>
      <c r="K1263" s="173"/>
      <c r="L1263" s="173"/>
      <c r="M1263" s="173"/>
      <c r="N1263" s="173"/>
      <c r="O1263" s="173"/>
      <c r="P1263" s="173"/>
      <c r="Q1263" s="173"/>
      <c r="R1263" s="173"/>
      <c r="S1263" s="173"/>
      <c r="T1263" s="173"/>
      <c r="U1263" s="173"/>
      <c r="V1263" s="173"/>
      <c r="W1263" s="173"/>
      <c r="X1263" s="173"/>
      <c r="Y1263" s="173"/>
      <c r="Z1263" s="173"/>
      <c r="AA1263" s="173"/>
      <c r="AB1263" s="173"/>
      <c r="AC1263" s="174"/>
      <c r="AE1263" s="507"/>
      <c r="AG1263" s="507"/>
      <c r="AI1263" s="507"/>
      <c r="AK1263" s="202"/>
    </row>
    <row r="1264" spans="4:37" ht="12.75" customHeight="1" outlineLevel="2">
      <c r="D1264" s="106" t="str">
        <f>'Line Items'!D1858</f>
        <v>SFO Station Access Charge LTC (TRR) - Kidderminster</v>
      </c>
      <c r="E1264" s="89"/>
      <c r="F1264" s="107" t="str">
        <f t="shared" si="363"/>
        <v>£000</v>
      </c>
      <c r="G1264" s="173"/>
      <c r="H1264" s="173"/>
      <c r="I1264" s="173"/>
      <c r="J1264" s="173"/>
      <c r="K1264" s="173"/>
      <c r="L1264" s="173"/>
      <c r="M1264" s="173"/>
      <c r="N1264" s="173"/>
      <c r="O1264" s="173"/>
      <c r="P1264" s="173"/>
      <c r="Q1264" s="173"/>
      <c r="R1264" s="173"/>
      <c r="S1264" s="173"/>
      <c r="T1264" s="173"/>
      <c r="U1264" s="173"/>
      <c r="V1264" s="173"/>
      <c r="W1264" s="173"/>
      <c r="X1264" s="173"/>
      <c r="Y1264" s="173"/>
      <c r="Z1264" s="173"/>
      <c r="AA1264" s="173"/>
      <c r="AB1264" s="173"/>
      <c r="AC1264" s="174"/>
      <c r="AE1264" s="507"/>
      <c r="AG1264" s="507"/>
      <c r="AI1264" s="507"/>
      <c r="AK1264" s="202"/>
    </row>
    <row r="1265" spans="4:37" ht="12.75" customHeight="1" outlineLevel="2">
      <c r="D1265" s="106" t="str">
        <f>'Line Items'!D1859</f>
        <v>SFO Station Access Charge LTC (TRR) - Kings Langley</v>
      </c>
      <c r="E1265" s="89"/>
      <c r="F1265" s="107" t="str">
        <f t="shared" si="363"/>
        <v>£000</v>
      </c>
      <c r="G1265" s="173"/>
      <c r="H1265" s="173"/>
      <c r="I1265" s="173"/>
      <c r="J1265" s="173"/>
      <c r="K1265" s="173"/>
      <c r="L1265" s="173"/>
      <c r="M1265" s="173"/>
      <c r="N1265" s="173"/>
      <c r="O1265" s="173"/>
      <c r="P1265" s="173"/>
      <c r="Q1265" s="173"/>
      <c r="R1265" s="173"/>
      <c r="S1265" s="173"/>
      <c r="T1265" s="173"/>
      <c r="U1265" s="173"/>
      <c r="V1265" s="173"/>
      <c r="W1265" s="173"/>
      <c r="X1265" s="173"/>
      <c r="Y1265" s="173"/>
      <c r="Z1265" s="173"/>
      <c r="AA1265" s="173"/>
      <c r="AB1265" s="173"/>
      <c r="AC1265" s="174"/>
      <c r="AE1265" s="507"/>
      <c r="AG1265" s="507"/>
      <c r="AI1265" s="507"/>
      <c r="AK1265" s="202"/>
    </row>
    <row r="1266" spans="4:37" ht="12.75" customHeight="1" outlineLevel="2">
      <c r="D1266" s="106" t="str">
        <f>'Line Items'!D1860</f>
        <v>SFO Station Access Charge LTC (TRR) - Kings Norton</v>
      </c>
      <c r="E1266" s="89"/>
      <c r="F1266" s="107" t="str">
        <f t="shared" si="363"/>
        <v>£000</v>
      </c>
      <c r="G1266" s="173"/>
      <c r="H1266" s="173"/>
      <c r="I1266" s="173"/>
      <c r="J1266" s="173"/>
      <c r="K1266" s="173"/>
      <c r="L1266" s="173"/>
      <c r="M1266" s="173"/>
      <c r="N1266" s="173"/>
      <c r="O1266" s="173"/>
      <c r="P1266" s="173"/>
      <c r="Q1266" s="173"/>
      <c r="R1266" s="173"/>
      <c r="S1266" s="173"/>
      <c r="T1266" s="173"/>
      <c r="U1266" s="173"/>
      <c r="V1266" s="173"/>
      <c r="W1266" s="173"/>
      <c r="X1266" s="173"/>
      <c r="Y1266" s="173"/>
      <c r="Z1266" s="173"/>
      <c r="AA1266" s="173"/>
      <c r="AB1266" s="173"/>
      <c r="AC1266" s="174"/>
      <c r="AE1266" s="507"/>
      <c r="AG1266" s="507"/>
      <c r="AI1266" s="507"/>
      <c r="AK1266" s="202"/>
    </row>
    <row r="1267" spans="4:37" ht="12.75" customHeight="1" outlineLevel="2">
      <c r="D1267" s="106" t="str">
        <f>'Line Items'!D1861</f>
        <v>SFO Station Access Charge LTC (TRR) - Landywood</v>
      </c>
      <c r="E1267" s="89"/>
      <c r="F1267" s="107" t="str">
        <f t="shared" si="363"/>
        <v>£000</v>
      </c>
      <c r="G1267" s="173"/>
      <c r="H1267" s="173"/>
      <c r="I1267" s="173"/>
      <c r="J1267" s="173"/>
      <c r="K1267" s="173"/>
      <c r="L1267" s="173"/>
      <c r="M1267" s="173"/>
      <c r="N1267" s="173"/>
      <c r="O1267" s="173"/>
      <c r="P1267" s="173"/>
      <c r="Q1267" s="173"/>
      <c r="R1267" s="173"/>
      <c r="S1267" s="173"/>
      <c r="T1267" s="173"/>
      <c r="U1267" s="173"/>
      <c r="V1267" s="173"/>
      <c r="W1267" s="173"/>
      <c r="X1267" s="173"/>
      <c r="Y1267" s="173"/>
      <c r="Z1267" s="173"/>
      <c r="AA1267" s="173"/>
      <c r="AB1267" s="173"/>
      <c r="AC1267" s="174"/>
      <c r="AE1267" s="507"/>
      <c r="AG1267" s="507"/>
      <c r="AI1267" s="507"/>
      <c r="AK1267" s="202"/>
    </row>
    <row r="1268" spans="4:37" ht="12.75" customHeight="1" outlineLevel="2">
      <c r="D1268" s="106" t="str">
        <f>'Line Items'!D1862</f>
        <v>SFO Station Access Charge LTC (TRR) - Langley Green</v>
      </c>
      <c r="E1268" s="89"/>
      <c r="F1268" s="107" t="str">
        <f t="shared" si="363"/>
        <v>£000</v>
      </c>
      <c r="G1268" s="173"/>
      <c r="H1268" s="173"/>
      <c r="I1268" s="173"/>
      <c r="J1268" s="173"/>
      <c r="K1268" s="173"/>
      <c r="L1268" s="173"/>
      <c r="M1268" s="173"/>
      <c r="N1268" s="173"/>
      <c r="O1268" s="173"/>
      <c r="P1268" s="173"/>
      <c r="Q1268" s="173"/>
      <c r="R1268" s="173"/>
      <c r="S1268" s="173"/>
      <c r="T1268" s="173"/>
      <c r="U1268" s="173"/>
      <c r="V1268" s="173"/>
      <c r="W1268" s="173"/>
      <c r="X1268" s="173"/>
      <c r="Y1268" s="173"/>
      <c r="Z1268" s="173"/>
      <c r="AA1268" s="173"/>
      <c r="AB1268" s="173"/>
      <c r="AC1268" s="174"/>
      <c r="AE1268" s="507"/>
      <c r="AG1268" s="507"/>
      <c r="AI1268" s="507"/>
      <c r="AK1268" s="202"/>
    </row>
    <row r="1269" spans="4:37" ht="12.75" customHeight="1" outlineLevel="2">
      <c r="D1269" s="106" t="str">
        <f>'Line Items'!D1863</f>
        <v>SFO Station Access Charge LTC (TRR) - Lea Hall</v>
      </c>
      <c r="E1269" s="89"/>
      <c r="F1269" s="107" t="str">
        <f t="shared" si="363"/>
        <v>£000</v>
      </c>
      <c r="G1269" s="173"/>
      <c r="H1269" s="173"/>
      <c r="I1269" s="173"/>
      <c r="J1269" s="173"/>
      <c r="K1269" s="173"/>
      <c r="L1269" s="173"/>
      <c r="M1269" s="173"/>
      <c r="N1269" s="173"/>
      <c r="O1269" s="173"/>
      <c r="P1269" s="173"/>
      <c r="Q1269" s="173"/>
      <c r="R1269" s="173"/>
      <c r="S1269" s="173"/>
      <c r="T1269" s="173"/>
      <c r="U1269" s="173"/>
      <c r="V1269" s="173"/>
      <c r="W1269" s="173"/>
      <c r="X1269" s="173"/>
      <c r="Y1269" s="173"/>
      <c r="Z1269" s="173"/>
      <c r="AA1269" s="173"/>
      <c r="AB1269" s="173"/>
      <c r="AC1269" s="174"/>
      <c r="AE1269" s="507"/>
      <c r="AG1269" s="507"/>
      <c r="AI1269" s="507"/>
      <c r="AK1269" s="202"/>
    </row>
    <row r="1270" spans="4:37" ht="12.75" customHeight="1" outlineLevel="2">
      <c r="D1270" s="106" t="str">
        <f>'Line Items'!D1864</f>
        <v>SFO Station Access Charge LTC (TRR) - Ledbury</v>
      </c>
      <c r="E1270" s="89"/>
      <c r="F1270" s="107" t="str">
        <f t="shared" si="363"/>
        <v>£000</v>
      </c>
      <c r="G1270" s="173"/>
      <c r="H1270" s="173"/>
      <c r="I1270" s="173"/>
      <c r="J1270" s="173"/>
      <c r="K1270" s="173"/>
      <c r="L1270" s="173"/>
      <c r="M1270" s="173"/>
      <c r="N1270" s="173"/>
      <c r="O1270" s="173"/>
      <c r="P1270" s="173"/>
      <c r="Q1270" s="173"/>
      <c r="R1270" s="173"/>
      <c r="S1270" s="173"/>
      <c r="T1270" s="173"/>
      <c r="U1270" s="173"/>
      <c r="V1270" s="173"/>
      <c r="W1270" s="173"/>
      <c r="X1270" s="173"/>
      <c r="Y1270" s="173"/>
      <c r="Z1270" s="173"/>
      <c r="AA1270" s="173"/>
      <c r="AB1270" s="173"/>
      <c r="AC1270" s="174"/>
      <c r="AE1270" s="507"/>
      <c r="AG1270" s="507"/>
      <c r="AI1270" s="507"/>
      <c r="AK1270" s="202"/>
    </row>
    <row r="1271" spans="4:37" ht="12.75" customHeight="1" outlineLevel="2">
      <c r="D1271" s="106" t="str">
        <f>'Line Items'!D1865</f>
        <v>SFO Station Access Charge LTC (TRR) - Leighton Buzzard</v>
      </c>
      <c r="E1271" s="89"/>
      <c r="F1271" s="107" t="str">
        <f t="shared" si="363"/>
        <v>£000</v>
      </c>
      <c r="G1271" s="173"/>
      <c r="H1271" s="173"/>
      <c r="I1271" s="173"/>
      <c r="J1271" s="173"/>
      <c r="K1271" s="173"/>
      <c r="L1271" s="173"/>
      <c r="M1271" s="173"/>
      <c r="N1271" s="173"/>
      <c r="O1271" s="173"/>
      <c r="P1271" s="173"/>
      <c r="Q1271" s="173"/>
      <c r="R1271" s="173"/>
      <c r="S1271" s="173"/>
      <c r="T1271" s="173"/>
      <c r="U1271" s="173"/>
      <c r="V1271" s="173"/>
      <c r="W1271" s="173"/>
      <c r="X1271" s="173"/>
      <c r="Y1271" s="173"/>
      <c r="Z1271" s="173"/>
      <c r="AA1271" s="173"/>
      <c r="AB1271" s="173"/>
      <c r="AC1271" s="174"/>
      <c r="AE1271" s="507"/>
      <c r="AG1271" s="507"/>
      <c r="AI1271" s="507"/>
      <c r="AK1271" s="202"/>
    </row>
    <row r="1272" spans="4:37" ht="12.75" customHeight="1" outlineLevel="2">
      <c r="D1272" s="106" t="str">
        <f>'Line Items'!D1866</f>
        <v>SFO Station Access Charge LTC (TRR) - Lichfield City</v>
      </c>
      <c r="E1272" s="89"/>
      <c r="F1272" s="107" t="str">
        <f t="shared" si="363"/>
        <v>£000</v>
      </c>
      <c r="G1272" s="173"/>
      <c r="H1272" s="173"/>
      <c r="I1272" s="173"/>
      <c r="J1272" s="173"/>
      <c r="K1272" s="173"/>
      <c r="L1272" s="173"/>
      <c r="M1272" s="173"/>
      <c r="N1272" s="173"/>
      <c r="O1272" s="173"/>
      <c r="P1272" s="173"/>
      <c r="Q1272" s="173"/>
      <c r="R1272" s="173"/>
      <c r="S1272" s="173"/>
      <c r="T1272" s="173"/>
      <c r="U1272" s="173"/>
      <c r="V1272" s="173"/>
      <c r="W1272" s="173"/>
      <c r="X1272" s="173"/>
      <c r="Y1272" s="173"/>
      <c r="Z1272" s="173"/>
      <c r="AA1272" s="173"/>
      <c r="AB1272" s="173"/>
      <c r="AC1272" s="174"/>
      <c r="AE1272" s="507"/>
      <c r="AG1272" s="507"/>
      <c r="AI1272" s="507"/>
      <c r="AK1272" s="202"/>
    </row>
    <row r="1273" spans="4:37" ht="12.75" customHeight="1" outlineLevel="2">
      <c r="D1273" s="106" t="str">
        <f>'Line Items'!D1867</f>
        <v>SFO Station Access Charge LTC (TRR) - Lichfield Trent Valley (High Level / Low Level)</v>
      </c>
      <c r="E1273" s="89"/>
      <c r="F1273" s="107" t="str">
        <f t="shared" si="363"/>
        <v>£000</v>
      </c>
      <c r="G1273" s="173"/>
      <c r="H1273" s="173"/>
      <c r="I1273" s="173"/>
      <c r="J1273" s="173"/>
      <c r="K1273" s="173"/>
      <c r="L1273" s="173"/>
      <c r="M1273" s="173"/>
      <c r="N1273" s="173"/>
      <c r="O1273" s="173"/>
      <c r="P1273" s="173"/>
      <c r="Q1273" s="173"/>
      <c r="R1273" s="173"/>
      <c r="S1273" s="173"/>
      <c r="T1273" s="173"/>
      <c r="U1273" s="173"/>
      <c r="V1273" s="173"/>
      <c r="W1273" s="173"/>
      <c r="X1273" s="173"/>
      <c r="Y1273" s="173"/>
      <c r="Z1273" s="173"/>
      <c r="AA1273" s="173"/>
      <c r="AB1273" s="173"/>
      <c r="AC1273" s="174"/>
      <c r="AE1273" s="507"/>
      <c r="AG1273" s="507"/>
      <c r="AI1273" s="507"/>
      <c r="AK1273" s="202"/>
    </row>
    <row r="1274" spans="4:37" ht="12.75" customHeight="1" outlineLevel="2">
      <c r="D1274" s="106" t="str">
        <f>'Line Items'!D1868</f>
        <v>SFO Station Access Charge LTC (TRR) - Lidlington</v>
      </c>
      <c r="E1274" s="89"/>
      <c r="F1274" s="107" t="str">
        <f t="shared" si="363"/>
        <v>£000</v>
      </c>
      <c r="G1274" s="173"/>
      <c r="H1274" s="173"/>
      <c r="I1274" s="173"/>
      <c r="J1274" s="173"/>
      <c r="K1274" s="173"/>
      <c r="L1274" s="173"/>
      <c r="M1274" s="173"/>
      <c r="N1274" s="173"/>
      <c r="O1274" s="173"/>
      <c r="P1274" s="173"/>
      <c r="Q1274" s="173"/>
      <c r="R1274" s="173"/>
      <c r="S1274" s="173"/>
      <c r="T1274" s="173"/>
      <c r="U1274" s="173"/>
      <c r="V1274" s="173"/>
      <c r="W1274" s="173"/>
      <c r="X1274" s="173"/>
      <c r="Y1274" s="173"/>
      <c r="Z1274" s="173"/>
      <c r="AA1274" s="173"/>
      <c r="AB1274" s="173"/>
      <c r="AC1274" s="174"/>
      <c r="AE1274" s="507"/>
      <c r="AG1274" s="507"/>
      <c r="AI1274" s="507"/>
      <c r="AK1274" s="202"/>
    </row>
    <row r="1275" spans="4:37" ht="12.75" customHeight="1" outlineLevel="2">
      <c r="D1275" s="106" t="str">
        <f>'Line Items'!D1869</f>
        <v>SFO Station Access Charge LTC (TRR) - Long Buckby</v>
      </c>
      <c r="E1275" s="89"/>
      <c r="F1275" s="107" t="str">
        <f t="shared" si="363"/>
        <v>£000</v>
      </c>
      <c r="G1275" s="173"/>
      <c r="H1275" s="173"/>
      <c r="I1275" s="173"/>
      <c r="J1275" s="173"/>
      <c r="K1275" s="173"/>
      <c r="L1275" s="173"/>
      <c r="M1275" s="173"/>
      <c r="N1275" s="173"/>
      <c r="O1275" s="173"/>
      <c r="P1275" s="173"/>
      <c r="Q1275" s="173"/>
      <c r="R1275" s="173"/>
      <c r="S1275" s="173"/>
      <c r="T1275" s="173"/>
      <c r="U1275" s="173"/>
      <c r="V1275" s="173"/>
      <c r="W1275" s="173"/>
      <c r="X1275" s="173"/>
      <c r="Y1275" s="173"/>
      <c r="Z1275" s="173"/>
      <c r="AA1275" s="173"/>
      <c r="AB1275" s="173"/>
      <c r="AC1275" s="174"/>
      <c r="AE1275" s="507"/>
      <c r="AG1275" s="507"/>
      <c r="AI1275" s="507"/>
      <c r="AK1275" s="202"/>
    </row>
    <row r="1276" spans="4:37" ht="12.75" customHeight="1" outlineLevel="2">
      <c r="D1276" s="106" t="str">
        <f>'Line Items'!D1870</f>
        <v>SFO Station Access Charge LTC (TRR) - Longbridge</v>
      </c>
      <c r="E1276" s="89"/>
      <c r="F1276" s="107" t="str">
        <f t="shared" si="363"/>
        <v>£000</v>
      </c>
      <c r="G1276" s="173"/>
      <c r="H1276" s="173"/>
      <c r="I1276" s="173"/>
      <c r="J1276" s="173"/>
      <c r="K1276" s="173"/>
      <c r="L1276" s="173"/>
      <c r="M1276" s="173"/>
      <c r="N1276" s="173"/>
      <c r="O1276" s="173"/>
      <c r="P1276" s="173"/>
      <c r="Q1276" s="173"/>
      <c r="R1276" s="173"/>
      <c r="S1276" s="173"/>
      <c r="T1276" s="173"/>
      <c r="U1276" s="173"/>
      <c r="V1276" s="173"/>
      <c r="W1276" s="173"/>
      <c r="X1276" s="173"/>
      <c r="Y1276" s="173"/>
      <c r="Z1276" s="173"/>
      <c r="AA1276" s="173"/>
      <c r="AB1276" s="173"/>
      <c r="AC1276" s="174"/>
      <c r="AE1276" s="507"/>
      <c r="AG1276" s="507"/>
      <c r="AI1276" s="507"/>
      <c r="AK1276" s="202"/>
    </row>
    <row r="1277" spans="4:37" ht="12.75" customHeight="1" outlineLevel="2">
      <c r="D1277" s="106" t="str">
        <f>'Line Items'!D1871</f>
        <v>SFO Station Access Charge LTC (TRR) - Lye</v>
      </c>
      <c r="E1277" s="89"/>
      <c r="F1277" s="107" t="str">
        <f t="shared" si="363"/>
        <v>£000</v>
      </c>
      <c r="G1277" s="173"/>
      <c r="H1277" s="173"/>
      <c r="I1277" s="173"/>
      <c r="J1277" s="173"/>
      <c r="K1277" s="173"/>
      <c r="L1277" s="173"/>
      <c r="M1277" s="173"/>
      <c r="N1277" s="173"/>
      <c r="O1277" s="173"/>
      <c r="P1277" s="173"/>
      <c r="Q1277" s="173"/>
      <c r="R1277" s="173"/>
      <c r="S1277" s="173"/>
      <c r="T1277" s="173"/>
      <c r="U1277" s="173"/>
      <c r="V1277" s="173"/>
      <c r="W1277" s="173"/>
      <c r="X1277" s="173"/>
      <c r="Y1277" s="173"/>
      <c r="Z1277" s="173"/>
      <c r="AA1277" s="173"/>
      <c r="AB1277" s="173"/>
      <c r="AC1277" s="174"/>
      <c r="AE1277" s="507"/>
      <c r="AG1277" s="507"/>
      <c r="AI1277" s="507"/>
      <c r="AK1277" s="202"/>
    </row>
    <row r="1278" spans="4:37" ht="12.75" customHeight="1" outlineLevel="2">
      <c r="D1278" s="106" t="str">
        <f>'Line Items'!D1872</f>
        <v>SFO Station Access Charge LTC (TRR) - Malvern Link</v>
      </c>
      <c r="E1278" s="89"/>
      <c r="F1278" s="107" t="str">
        <f t="shared" si="363"/>
        <v>£000</v>
      </c>
      <c r="G1278" s="173"/>
      <c r="H1278" s="173"/>
      <c r="I1278" s="173"/>
      <c r="J1278" s="173"/>
      <c r="K1278" s="173"/>
      <c r="L1278" s="173"/>
      <c r="M1278" s="173"/>
      <c r="N1278" s="173"/>
      <c r="O1278" s="173"/>
      <c r="P1278" s="173"/>
      <c r="Q1278" s="173"/>
      <c r="R1278" s="173"/>
      <c r="S1278" s="173"/>
      <c r="T1278" s="173"/>
      <c r="U1278" s="173"/>
      <c r="V1278" s="173"/>
      <c r="W1278" s="173"/>
      <c r="X1278" s="173"/>
      <c r="Y1278" s="173"/>
      <c r="Z1278" s="173"/>
      <c r="AA1278" s="173"/>
      <c r="AB1278" s="173"/>
      <c r="AC1278" s="174"/>
      <c r="AE1278" s="507"/>
      <c r="AG1278" s="507"/>
      <c r="AI1278" s="507"/>
      <c r="AK1278" s="202"/>
    </row>
    <row r="1279" spans="4:37" ht="12.75" customHeight="1" outlineLevel="2">
      <c r="D1279" s="106" t="str">
        <f>'Line Items'!D1873</f>
        <v>SFO Station Access Charge LTC (TRR) - Marston Green</v>
      </c>
      <c r="E1279" s="89"/>
      <c r="F1279" s="107" t="str">
        <f t="shared" si="363"/>
        <v>£000</v>
      </c>
      <c r="G1279" s="173"/>
      <c r="H1279" s="173"/>
      <c r="I1279" s="173"/>
      <c r="J1279" s="173"/>
      <c r="K1279" s="173"/>
      <c r="L1279" s="173"/>
      <c r="M1279" s="173"/>
      <c r="N1279" s="173"/>
      <c r="O1279" s="173"/>
      <c r="P1279" s="173"/>
      <c r="Q1279" s="173"/>
      <c r="R1279" s="173"/>
      <c r="S1279" s="173"/>
      <c r="T1279" s="173"/>
      <c r="U1279" s="173"/>
      <c r="V1279" s="173"/>
      <c r="W1279" s="173"/>
      <c r="X1279" s="173"/>
      <c r="Y1279" s="173"/>
      <c r="Z1279" s="173"/>
      <c r="AA1279" s="173"/>
      <c r="AB1279" s="173"/>
      <c r="AC1279" s="174"/>
      <c r="AE1279" s="507"/>
      <c r="AG1279" s="507"/>
      <c r="AI1279" s="507"/>
      <c r="AK1279" s="202"/>
    </row>
    <row r="1280" spans="4:37" ht="12.75" customHeight="1" outlineLevel="2">
      <c r="D1280" s="106" t="str">
        <f>'Line Items'!D1874</f>
        <v>SFO Station Access Charge LTC (TRR) - Millbrook (Bedfordshire)</v>
      </c>
      <c r="E1280" s="89"/>
      <c r="F1280" s="107" t="str">
        <f t="shared" si="363"/>
        <v>£000</v>
      </c>
      <c r="G1280" s="173"/>
      <c r="H1280" s="173"/>
      <c r="I1280" s="173"/>
      <c r="J1280" s="173"/>
      <c r="K1280" s="173"/>
      <c r="L1280" s="173"/>
      <c r="M1280" s="173"/>
      <c r="N1280" s="173"/>
      <c r="O1280" s="173"/>
      <c r="P1280" s="173"/>
      <c r="Q1280" s="173"/>
      <c r="R1280" s="173"/>
      <c r="S1280" s="173"/>
      <c r="T1280" s="173"/>
      <c r="U1280" s="173"/>
      <c r="V1280" s="173"/>
      <c r="W1280" s="173"/>
      <c r="X1280" s="173"/>
      <c r="Y1280" s="173"/>
      <c r="Z1280" s="173"/>
      <c r="AA1280" s="173"/>
      <c r="AB1280" s="173"/>
      <c r="AC1280" s="174"/>
      <c r="AE1280" s="507"/>
      <c r="AG1280" s="507"/>
      <c r="AI1280" s="507"/>
      <c r="AK1280" s="202"/>
    </row>
    <row r="1281" spans="4:37" ht="12.75" customHeight="1" outlineLevel="2">
      <c r="D1281" s="106" t="str">
        <f>'Line Items'!D1875</f>
        <v>SFO Station Access Charge LTC (TRR) - Milton Keynes Central</v>
      </c>
      <c r="E1281" s="89"/>
      <c r="F1281" s="107" t="str">
        <f t="shared" si="363"/>
        <v>£000</v>
      </c>
      <c r="G1281" s="173"/>
      <c r="H1281" s="173"/>
      <c r="I1281" s="173"/>
      <c r="J1281" s="173"/>
      <c r="K1281" s="173"/>
      <c r="L1281" s="173"/>
      <c r="M1281" s="173"/>
      <c r="N1281" s="173"/>
      <c r="O1281" s="173"/>
      <c r="P1281" s="173"/>
      <c r="Q1281" s="173"/>
      <c r="R1281" s="173"/>
      <c r="S1281" s="173"/>
      <c r="T1281" s="173"/>
      <c r="U1281" s="173"/>
      <c r="V1281" s="173"/>
      <c r="W1281" s="173"/>
      <c r="X1281" s="173"/>
      <c r="Y1281" s="173"/>
      <c r="Z1281" s="173"/>
      <c r="AA1281" s="173"/>
      <c r="AB1281" s="173"/>
      <c r="AC1281" s="174"/>
      <c r="AE1281" s="507"/>
      <c r="AG1281" s="507"/>
      <c r="AI1281" s="507"/>
      <c r="AK1281" s="202"/>
    </row>
    <row r="1282" spans="4:37" ht="12.75" customHeight="1" outlineLevel="2">
      <c r="D1282" s="106" t="str">
        <f>'Line Items'!D1876</f>
        <v>SFO Station Access Charge LTC (TRR) - Northampton</v>
      </c>
      <c r="E1282" s="89"/>
      <c r="F1282" s="107" t="str">
        <f t="shared" si="363"/>
        <v>£000</v>
      </c>
      <c r="G1282" s="173"/>
      <c r="H1282" s="173"/>
      <c r="I1282" s="173"/>
      <c r="J1282" s="173"/>
      <c r="K1282" s="173"/>
      <c r="L1282" s="173"/>
      <c r="M1282" s="173"/>
      <c r="N1282" s="173"/>
      <c r="O1282" s="173"/>
      <c r="P1282" s="173"/>
      <c r="Q1282" s="173"/>
      <c r="R1282" s="173"/>
      <c r="S1282" s="173"/>
      <c r="T1282" s="173"/>
      <c r="U1282" s="173"/>
      <c r="V1282" s="173"/>
      <c r="W1282" s="173"/>
      <c r="X1282" s="173"/>
      <c r="Y1282" s="173"/>
      <c r="Z1282" s="173"/>
      <c r="AA1282" s="173"/>
      <c r="AB1282" s="173"/>
      <c r="AC1282" s="174"/>
      <c r="AE1282" s="507"/>
      <c r="AG1282" s="507"/>
      <c r="AI1282" s="507"/>
      <c r="AK1282" s="202"/>
    </row>
    <row r="1283" spans="4:37" ht="12.75" customHeight="1" outlineLevel="2">
      <c r="D1283" s="106" t="str">
        <f>'Line Items'!D1877</f>
        <v>SFO Station Access Charge LTC (TRR) - Northfield</v>
      </c>
      <c r="E1283" s="89"/>
      <c r="F1283" s="107" t="str">
        <f t="shared" si="363"/>
        <v>£000</v>
      </c>
      <c r="G1283" s="173"/>
      <c r="H1283" s="173"/>
      <c r="I1283" s="173"/>
      <c r="J1283" s="173"/>
      <c r="K1283" s="173"/>
      <c r="L1283" s="173"/>
      <c r="M1283" s="173"/>
      <c r="N1283" s="173"/>
      <c r="O1283" s="173"/>
      <c r="P1283" s="173"/>
      <c r="Q1283" s="173"/>
      <c r="R1283" s="173"/>
      <c r="S1283" s="173"/>
      <c r="T1283" s="173"/>
      <c r="U1283" s="173"/>
      <c r="V1283" s="173"/>
      <c r="W1283" s="173"/>
      <c r="X1283" s="173"/>
      <c r="Y1283" s="173"/>
      <c r="Z1283" s="173"/>
      <c r="AA1283" s="173"/>
      <c r="AB1283" s="173"/>
      <c r="AC1283" s="174"/>
      <c r="AE1283" s="507"/>
      <c r="AG1283" s="507"/>
      <c r="AI1283" s="507"/>
      <c r="AK1283" s="202"/>
    </row>
    <row r="1284" spans="4:37" ht="12.75" customHeight="1" outlineLevel="2">
      <c r="D1284" s="106" t="str">
        <f>'Line Items'!D1878</f>
        <v>SFO Station Access Charge LTC (TRR) - Norton Bridge</v>
      </c>
      <c r="E1284" s="89"/>
      <c r="F1284" s="107" t="str">
        <f t="shared" si="363"/>
        <v>£000</v>
      </c>
      <c r="G1284" s="173"/>
      <c r="H1284" s="173"/>
      <c r="I1284" s="173"/>
      <c r="J1284" s="173"/>
      <c r="K1284" s="173"/>
      <c r="L1284" s="173"/>
      <c r="M1284" s="173"/>
      <c r="N1284" s="173"/>
      <c r="O1284" s="173"/>
      <c r="P1284" s="173"/>
      <c r="Q1284" s="173"/>
      <c r="R1284" s="173"/>
      <c r="S1284" s="173"/>
      <c r="T1284" s="173"/>
      <c r="U1284" s="173"/>
      <c r="V1284" s="173"/>
      <c r="W1284" s="173"/>
      <c r="X1284" s="173"/>
      <c r="Y1284" s="173"/>
      <c r="Z1284" s="173"/>
      <c r="AA1284" s="173"/>
      <c r="AB1284" s="173"/>
      <c r="AC1284" s="174"/>
      <c r="AE1284" s="507"/>
      <c r="AG1284" s="507"/>
      <c r="AI1284" s="507"/>
      <c r="AK1284" s="202"/>
    </row>
    <row r="1285" spans="4:37" ht="12.75" customHeight="1" outlineLevel="2">
      <c r="D1285" s="106" t="str">
        <f>'Line Items'!D1879</f>
        <v>SFO Station Access Charge LTC (TRR) - Nuneaton</v>
      </c>
      <c r="E1285" s="89"/>
      <c r="F1285" s="107" t="str">
        <f t="shared" si="363"/>
        <v>£000</v>
      </c>
      <c r="G1285" s="173"/>
      <c r="H1285" s="173"/>
      <c r="I1285" s="173"/>
      <c r="J1285" s="173"/>
      <c r="K1285" s="173"/>
      <c r="L1285" s="173"/>
      <c r="M1285" s="173"/>
      <c r="N1285" s="173"/>
      <c r="O1285" s="173"/>
      <c r="P1285" s="173"/>
      <c r="Q1285" s="173"/>
      <c r="R1285" s="173"/>
      <c r="S1285" s="173"/>
      <c r="T1285" s="173"/>
      <c r="U1285" s="173"/>
      <c r="V1285" s="173"/>
      <c r="W1285" s="173"/>
      <c r="X1285" s="173"/>
      <c r="Y1285" s="173"/>
      <c r="Z1285" s="173"/>
      <c r="AA1285" s="173"/>
      <c r="AB1285" s="173"/>
      <c r="AC1285" s="174"/>
      <c r="AE1285" s="507"/>
      <c r="AG1285" s="507"/>
      <c r="AI1285" s="507"/>
      <c r="AK1285" s="202"/>
    </row>
    <row r="1286" spans="4:37" ht="12.75" customHeight="1" outlineLevel="2">
      <c r="D1286" s="106" t="str">
        <f>'Line Items'!D1880</f>
        <v>SFO Station Access Charge LTC (TRR) - Oakengates</v>
      </c>
      <c r="E1286" s="89"/>
      <c r="F1286" s="107" t="str">
        <f t="shared" si="363"/>
        <v>£000</v>
      </c>
      <c r="G1286" s="173"/>
      <c r="H1286" s="173"/>
      <c r="I1286" s="173"/>
      <c r="J1286" s="173"/>
      <c r="K1286" s="173"/>
      <c r="L1286" s="173"/>
      <c r="M1286" s="173"/>
      <c r="N1286" s="173"/>
      <c r="O1286" s="173"/>
      <c r="P1286" s="173"/>
      <c r="Q1286" s="173"/>
      <c r="R1286" s="173"/>
      <c r="S1286" s="173"/>
      <c r="T1286" s="173"/>
      <c r="U1286" s="173"/>
      <c r="V1286" s="173"/>
      <c r="W1286" s="173"/>
      <c r="X1286" s="173"/>
      <c r="Y1286" s="173"/>
      <c r="Z1286" s="173"/>
      <c r="AA1286" s="173"/>
      <c r="AB1286" s="173"/>
      <c r="AC1286" s="174"/>
      <c r="AE1286" s="507"/>
      <c r="AG1286" s="507"/>
      <c r="AI1286" s="507"/>
      <c r="AK1286" s="202"/>
    </row>
    <row r="1287" spans="4:37" ht="12.75" customHeight="1" outlineLevel="2">
      <c r="D1287" s="106" t="str">
        <f>'Line Items'!D1881</f>
        <v>SFO Station Access Charge LTC (TRR) - Old Hill</v>
      </c>
      <c r="E1287" s="89"/>
      <c r="F1287" s="107" t="str">
        <f t="shared" si="363"/>
        <v>£000</v>
      </c>
      <c r="G1287" s="173"/>
      <c r="H1287" s="173"/>
      <c r="I1287" s="173"/>
      <c r="J1287" s="173"/>
      <c r="K1287" s="173"/>
      <c r="L1287" s="173"/>
      <c r="M1287" s="173"/>
      <c r="N1287" s="173"/>
      <c r="O1287" s="173"/>
      <c r="P1287" s="173"/>
      <c r="Q1287" s="173"/>
      <c r="R1287" s="173"/>
      <c r="S1287" s="173"/>
      <c r="T1287" s="173"/>
      <c r="U1287" s="173"/>
      <c r="V1287" s="173"/>
      <c r="W1287" s="173"/>
      <c r="X1287" s="173"/>
      <c r="Y1287" s="173"/>
      <c r="Z1287" s="173"/>
      <c r="AA1287" s="173"/>
      <c r="AB1287" s="173"/>
      <c r="AC1287" s="174"/>
      <c r="AE1287" s="507"/>
      <c r="AG1287" s="507"/>
      <c r="AI1287" s="507"/>
      <c r="AK1287" s="202"/>
    </row>
    <row r="1288" spans="4:37" ht="12.75" customHeight="1" outlineLevel="2">
      <c r="D1288" s="106" t="str">
        <f>'Line Items'!D1882</f>
        <v>SFO Station Access Charge LTC (TRR) - Olton</v>
      </c>
      <c r="E1288" s="89"/>
      <c r="F1288" s="107" t="str">
        <f t="shared" si="363"/>
        <v>£000</v>
      </c>
      <c r="G1288" s="173"/>
      <c r="H1288" s="173"/>
      <c r="I1288" s="173"/>
      <c r="J1288" s="173"/>
      <c r="K1288" s="173"/>
      <c r="L1288" s="173"/>
      <c r="M1288" s="173"/>
      <c r="N1288" s="173"/>
      <c r="O1288" s="173"/>
      <c r="P1288" s="173"/>
      <c r="Q1288" s="173"/>
      <c r="R1288" s="173"/>
      <c r="S1288" s="173"/>
      <c r="T1288" s="173"/>
      <c r="U1288" s="173"/>
      <c r="V1288" s="173"/>
      <c r="W1288" s="173"/>
      <c r="X1288" s="173"/>
      <c r="Y1288" s="173"/>
      <c r="Z1288" s="173"/>
      <c r="AA1288" s="173"/>
      <c r="AB1288" s="173"/>
      <c r="AC1288" s="174"/>
      <c r="AE1288" s="507"/>
      <c r="AG1288" s="507"/>
      <c r="AI1288" s="507"/>
      <c r="AK1288" s="202"/>
    </row>
    <row r="1289" spans="4:37" ht="12.75" customHeight="1" outlineLevel="2">
      <c r="D1289" s="106" t="str">
        <f>'Line Items'!D1883</f>
        <v>SFO Station Access Charge LTC (TRR) - Park Street</v>
      </c>
      <c r="E1289" s="89"/>
      <c r="F1289" s="107" t="str">
        <f t="shared" si="363"/>
        <v>£000</v>
      </c>
      <c r="G1289" s="173"/>
      <c r="H1289" s="173"/>
      <c r="I1289" s="173"/>
      <c r="J1289" s="173"/>
      <c r="K1289" s="173"/>
      <c r="L1289" s="173"/>
      <c r="M1289" s="173"/>
      <c r="N1289" s="173"/>
      <c r="O1289" s="173"/>
      <c r="P1289" s="173"/>
      <c r="Q1289" s="173"/>
      <c r="R1289" s="173"/>
      <c r="S1289" s="173"/>
      <c r="T1289" s="173"/>
      <c r="U1289" s="173"/>
      <c r="V1289" s="173"/>
      <c r="W1289" s="173"/>
      <c r="X1289" s="173"/>
      <c r="Y1289" s="173"/>
      <c r="Z1289" s="173"/>
      <c r="AA1289" s="173"/>
      <c r="AB1289" s="173"/>
      <c r="AC1289" s="174"/>
      <c r="AE1289" s="507"/>
      <c r="AG1289" s="507"/>
      <c r="AI1289" s="507"/>
      <c r="AK1289" s="202"/>
    </row>
    <row r="1290" spans="4:37" ht="12.75" customHeight="1" outlineLevel="2">
      <c r="D1290" s="106" t="str">
        <f>'Line Items'!D1884</f>
        <v>SFO Station Access Charge LTC (TRR) - Penkridge</v>
      </c>
      <c r="E1290" s="89"/>
      <c r="F1290" s="107" t="str">
        <f t="shared" si="363"/>
        <v>£000</v>
      </c>
      <c r="G1290" s="173"/>
      <c r="H1290" s="173"/>
      <c r="I1290" s="173"/>
      <c r="J1290" s="173"/>
      <c r="K1290" s="173"/>
      <c r="L1290" s="173"/>
      <c r="M1290" s="173"/>
      <c r="N1290" s="173"/>
      <c r="O1290" s="173"/>
      <c r="P1290" s="173"/>
      <c r="Q1290" s="173"/>
      <c r="R1290" s="173"/>
      <c r="S1290" s="173"/>
      <c r="T1290" s="173"/>
      <c r="U1290" s="173"/>
      <c r="V1290" s="173"/>
      <c r="W1290" s="173"/>
      <c r="X1290" s="173"/>
      <c r="Y1290" s="173"/>
      <c r="Z1290" s="173"/>
      <c r="AA1290" s="173"/>
      <c r="AB1290" s="173"/>
      <c r="AC1290" s="174"/>
      <c r="AE1290" s="507"/>
      <c r="AG1290" s="507"/>
      <c r="AI1290" s="507"/>
      <c r="AK1290" s="202"/>
    </row>
    <row r="1291" spans="4:37" ht="12.75" customHeight="1" outlineLevel="2">
      <c r="D1291" s="106" t="str">
        <f>'Line Items'!D1885</f>
        <v>SFO Station Access Charge LTC (TRR) - Perry Barr</v>
      </c>
      <c r="E1291" s="89"/>
      <c r="F1291" s="107" t="str">
        <f t="shared" si="363"/>
        <v>£000</v>
      </c>
      <c r="G1291" s="173"/>
      <c r="H1291" s="173"/>
      <c r="I1291" s="173"/>
      <c r="J1291" s="173"/>
      <c r="K1291" s="173"/>
      <c r="L1291" s="173"/>
      <c r="M1291" s="173"/>
      <c r="N1291" s="173"/>
      <c r="O1291" s="173"/>
      <c r="P1291" s="173"/>
      <c r="Q1291" s="173"/>
      <c r="R1291" s="173"/>
      <c r="S1291" s="173"/>
      <c r="T1291" s="173"/>
      <c r="U1291" s="173"/>
      <c r="V1291" s="173"/>
      <c r="W1291" s="173"/>
      <c r="X1291" s="173"/>
      <c r="Y1291" s="173"/>
      <c r="Z1291" s="173"/>
      <c r="AA1291" s="173"/>
      <c r="AB1291" s="173"/>
      <c r="AC1291" s="174"/>
      <c r="AE1291" s="507"/>
      <c r="AG1291" s="507"/>
      <c r="AI1291" s="507"/>
      <c r="AK1291" s="202"/>
    </row>
    <row r="1292" spans="4:37" ht="12.75" customHeight="1" outlineLevel="2">
      <c r="D1292" s="106" t="str">
        <f>'Line Items'!D1886</f>
        <v>SFO Station Access Charge LTC (TRR) - Polesworth</v>
      </c>
      <c r="E1292" s="89"/>
      <c r="F1292" s="107" t="str">
        <f t="shared" si="363"/>
        <v>£000</v>
      </c>
      <c r="G1292" s="173"/>
      <c r="H1292" s="173"/>
      <c r="I1292" s="173"/>
      <c r="J1292" s="173"/>
      <c r="K1292" s="173"/>
      <c r="L1292" s="173"/>
      <c r="M1292" s="173"/>
      <c r="N1292" s="173"/>
      <c r="O1292" s="173"/>
      <c r="P1292" s="173"/>
      <c r="Q1292" s="173"/>
      <c r="R1292" s="173"/>
      <c r="S1292" s="173"/>
      <c r="T1292" s="173"/>
      <c r="U1292" s="173"/>
      <c r="V1292" s="173"/>
      <c r="W1292" s="173"/>
      <c r="X1292" s="173"/>
      <c r="Y1292" s="173"/>
      <c r="Z1292" s="173"/>
      <c r="AA1292" s="173"/>
      <c r="AB1292" s="173"/>
      <c r="AC1292" s="174"/>
      <c r="AE1292" s="507"/>
      <c r="AG1292" s="507"/>
      <c r="AI1292" s="507"/>
      <c r="AK1292" s="202"/>
    </row>
    <row r="1293" spans="4:37" ht="12.75" customHeight="1" outlineLevel="2">
      <c r="D1293" s="106" t="str">
        <f>'Line Items'!D1887</f>
        <v>SFO Station Access Charge LTC (TRR) - Redditch</v>
      </c>
      <c r="E1293" s="89"/>
      <c r="F1293" s="107" t="str">
        <f t="shared" si="363"/>
        <v>£000</v>
      </c>
      <c r="G1293" s="173"/>
      <c r="H1293" s="173"/>
      <c r="I1293" s="173"/>
      <c r="J1293" s="173"/>
      <c r="K1293" s="173"/>
      <c r="L1293" s="173"/>
      <c r="M1293" s="173"/>
      <c r="N1293" s="173"/>
      <c r="O1293" s="173"/>
      <c r="P1293" s="173"/>
      <c r="Q1293" s="173"/>
      <c r="R1293" s="173"/>
      <c r="S1293" s="173"/>
      <c r="T1293" s="173"/>
      <c r="U1293" s="173"/>
      <c r="V1293" s="173"/>
      <c r="W1293" s="173"/>
      <c r="X1293" s="173"/>
      <c r="Y1293" s="173"/>
      <c r="Z1293" s="173"/>
      <c r="AA1293" s="173"/>
      <c r="AB1293" s="173"/>
      <c r="AC1293" s="174"/>
      <c r="AE1293" s="507"/>
      <c r="AG1293" s="507"/>
      <c r="AI1293" s="507"/>
      <c r="AK1293" s="202"/>
    </row>
    <row r="1294" spans="4:37" ht="12.75" customHeight="1" outlineLevel="2">
      <c r="D1294" s="106" t="str">
        <f>'Line Items'!D1888</f>
        <v>SFO Station Access Charge LTC (TRR) - Ridgmont</v>
      </c>
      <c r="E1294" s="89"/>
      <c r="F1294" s="107" t="str">
        <f t="shared" si="363"/>
        <v>£000</v>
      </c>
      <c r="G1294" s="173"/>
      <c r="H1294" s="173"/>
      <c r="I1294" s="173"/>
      <c r="J1294" s="173"/>
      <c r="K1294" s="173"/>
      <c r="L1294" s="173"/>
      <c r="M1294" s="173"/>
      <c r="N1294" s="173"/>
      <c r="O1294" s="173"/>
      <c r="P1294" s="173"/>
      <c r="Q1294" s="173"/>
      <c r="R1294" s="173"/>
      <c r="S1294" s="173"/>
      <c r="T1294" s="173"/>
      <c r="U1294" s="173"/>
      <c r="V1294" s="173"/>
      <c r="W1294" s="173"/>
      <c r="X1294" s="173"/>
      <c r="Y1294" s="173"/>
      <c r="Z1294" s="173"/>
      <c r="AA1294" s="173"/>
      <c r="AB1294" s="173"/>
      <c r="AC1294" s="174"/>
      <c r="AE1294" s="507"/>
      <c r="AG1294" s="507"/>
      <c r="AI1294" s="507"/>
      <c r="AK1294" s="202"/>
    </row>
    <row r="1295" spans="4:37" ht="12.75" customHeight="1" outlineLevel="2">
      <c r="D1295" s="106" t="str">
        <f>'Line Items'!D1889</f>
        <v>SFO Station Access Charge LTC (TRR) - Rowley Regis</v>
      </c>
      <c r="E1295" s="89"/>
      <c r="F1295" s="107" t="str">
        <f t="shared" si="363"/>
        <v>£000</v>
      </c>
      <c r="G1295" s="173"/>
      <c r="H1295" s="173"/>
      <c r="I1295" s="173"/>
      <c r="J1295" s="173"/>
      <c r="K1295" s="173"/>
      <c r="L1295" s="173"/>
      <c r="M1295" s="173"/>
      <c r="N1295" s="173"/>
      <c r="O1295" s="173"/>
      <c r="P1295" s="173"/>
      <c r="Q1295" s="173"/>
      <c r="R1295" s="173"/>
      <c r="S1295" s="173"/>
      <c r="T1295" s="173"/>
      <c r="U1295" s="173"/>
      <c r="V1295" s="173"/>
      <c r="W1295" s="173"/>
      <c r="X1295" s="173"/>
      <c r="Y1295" s="173"/>
      <c r="Z1295" s="173"/>
      <c r="AA1295" s="173"/>
      <c r="AB1295" s="173"/>
      <c r="AC1295" s="174"/>
      <c r="AE1295" s="507"/>
      <c r="AG1295" s="507"/>
      <c r="AI1295" s="507"/>
      <c r="AK1295" s="202"/>
    </row>
    <row r="1296" spans="4:37" ht="12.75" customHeight="1" outlineLevel="2">
      <c r="D1296" s="106" t="str">
        <f>'Line Items'!D1890</f>
        <v>SFO Station Access Charge LTC (TRR) - Rugeley Town</v>
      </c>
      <c r="E1296" s="89"/>
      <c r="F1296" s="107" t="str">
        <f t="shared" si="363"/>
        <v>£000</v>
      </c>
      <c r="G1296" s="173"/>
      <c r="H1296" s="173"/>
      <c r="I1296" s="173"/>
      <c r="J1296" s="173"/>
      <c r="K1296" s="173"/>
      <c r="L1296" s="173"/>
      <c r="M1296" s="173"/>
      <c r="N1296" s="173"/>
      <c r="O1296" s="173"/>
      <c r="P1296" s="173"/>
      <c r="Q1296" s="173"/>
      <c r="R1296" s="173"/>
      <c r="S1296" s="173"/>
      <c r="T1296" s="173"/>
      <c r="U1296" s="173"/>
      <c r="V1296" s="173"/>
      <c r="W1296" s="173"/>
      <c r="X1296" s="173"/>
      <c r="Y1296" s="173"/>
      <c r="Z1296" s="173"/>
      <c r="AA1296" s="173"/>
      <c r="AB1296" s="173"/>
      <c r="AC1296" s="174"/>
      <c r="AE1296" s="507"/>
      <c r="AG1296" s="507"/>
      <c r="AI1296" s="507"/>
      <c r="AK1296" s="202"/>
    </row>
    <row r="1297" spans="4:37" ht="12.75" customHeight="1" outlineLevel="2">
      <c r="D1297" s="106" t="str">
        <f>'Line Items'!D1891</f>
        <v>SFO Station Access Charge LTC (TRR) - Rugeley Trent Valley</v>
      </c>
      <c r="E1297" s="89"/>
      <c r="F1297" s="107" t="str">
        <f t="shared" si="363"/>
        <v>£000</v>
      </c>
      <c r="G1297" s="173"/>
      <c r="H1297" s="173"/>
      <c r="I1297" s="173"/>
      <c r="J1297" s="173"/>
      <c r="K1297" s="173"/>
      <c r="L1297" s="173"/>
      <c r="M1297" s="173"/>
      <c r="N1297" s="173"/>
      <c r="O1297" s="173"/>
      <c r="P1297" s="173"/>
      <c r="Q1297" s="173"/>
      <c r="R1297" s="173"/>
      <c r="S1297" s="173"/>
      <c r="T1297" s="173"/>
      <c r="U1297" s="173"/>
      <c r="V1297" s="173"/>
      <c r="W1297" s="173"/>
      <c r="X1297" s="173"/>
      <c r="Y1297" s="173"/>
      <c r="Z1297" s="173"/>
      <c r="AA1297" s="173"/>
      <c r="AB1297" s="173"/>
      <c r="AC1297" s="174"/>
      <c r="AE1297" s="507"/>
      <c r="AG1297" s="507"/>
      <c r="AI1297" s="507"/>
      <c r="AK1297" s="202"/>
    </row>
    <row r="1298" spans="4:37" ht="12.75" customHeight="1" outlineLevel="2">
      <c r="D1298" s="106" t="str">
        <f>'Line Items'!D1892</f>
        <v>SFO Station Access Charge LTC (TRR) - Sandwell &amp; Dudley</v>
      </c>
      <c r="E1298" s="89"/>
      <c r="F1298" s="107" t="str">
        <f t="shared" si="363"/>
        <v>£000</v>
      </c>
      <c r="G1298" s="173"/>
      <c r="H1298" s="173"/>
      <c r="I1298" s="173"/>
      <c r="J1298" s="173"/>
      <c r="K1298" s="173"/>
      <c r="L1298" s="173"/>
      <c r="M1298" s="173"/>
      <c r="N1298" s="173"/>
      <c r="O1298" s="173"/>
      <c r="P1298" s="173"/>
      <c r="Q1298" s="173"/>
      <c r="R1298" s="173"/>
      <c r="S1298" s="173"/>
      <c r="T1298" s="173"/>
      <c r="U1298" s="173"/>
      <c r="V1298" s="173"/>
      <c r="W1298" s="173"/>
      <c r="X1298" s="173"/>
      <c r="Y1298" s="173"/>
      <c r="Z1298" s="173"/>
      <c r="AA1298" s="173"/>
      <c r="AB1298" s="173"/>
      <c r="AC1298" s="174"/>
      <c r="AE1298" s="507"/>
      <c r="AG1298" s="507"/>
      <c r="AI1298" s="507"/>
      <c r="AK1298" s="202"/>
    </row>
    <row r="1299" spans="4:37" ht="12.75" customHeight="1" outlineLevel="2">
      <c r="D1299" s="106" t="str">
        <f>'Line Items'!D1893</f>
        <v>SFO Station Access Charge LTC (TRR) - Selly Oak</v>
      </c>
      <c r="E1299" s="89"/>
      <c r="F1299" s="107" t="str">
        <f t="shared" si="363"/>
        <v>£000</v>
      </c>
      <c r="G1299" s="173"/>
      <c r="H1299" s="173"/>
      <c r="I1299" s="173"/>
      <c r="J1299" s="173"/>
      <c r="K1299" s="173"/>
      <c r="L1299" s="173"/>
      <c r="M1299" s="173"/>
      <c r="N1299" s="173"/>
      <c r="O1299" s="173"/>
      <c r="P1299" s="173"/>
      <c r="Q1299" s="173"/>
      <c r="R1299" s="173"/>
      <c r="S1299" s="173"/>
      <c r="T1299" s="173"/>
      <c r="U1299" s="173"/>
      <c r="V1299" s="173"/>
      <c r="W1299" s="173"/>
      <c r="X1299" s="173"/>
      <c r="Y1299" s="173"/>
      <c r="Z1299" s="173"/>
      <c r="AA1299" s="173"/>
      <c r="AB1299" s="173"/>
      <c r="AC1299" s="174"/>
      <c r="AE1299" s="507"/>
      <c r="AG1299" s="507"/>
      <c r="AI1299" s="507"/>
      <c r="AK1299" s="202"/>
    </row>
    <row r="1300" spans="4:37" ht="12.75" customHeight="1" outlineLevel="2">
      <c r="D1300" s="106" t="str">
        <f>'Line Items'!D1894</f>
        <v>SFO Station Access Charge LTC (TRR) - Shenstone</v>
      </c>
      <c r="E1300" s="89"/>
      <c r="F1300" s="107" t="str">
        <f t="shared" si="363"/>
        <v>£000</v>
      </c>
      <c r="G1300" s="173"/>
      <c r="H1300" s="173"/>
      <c r="I1300" s="173"/>
      <c r="J1300" s="173"/>
      <c r="K1300" s="173"/>
      <c r="L1300" s="173"/>
      <c r="M1300" s="173"/>
      <c r="N1300" s="173"/>
      <c r="O1300" s="173"/>
      <c r="P1300" s="173"/>
      <c r="Q1300" s="173"/>
      <c r="R1300" s="173"/>
      <c r="S1300" s="173"/>
      <c r="T1300" s="173"/>
      <c r="U1300" s="173"/>
      <c r="V1300" s="173"/>
      <c r="W1300" s="173"/>
      <c r="X1300" s="173"/>
      <c r="Y1300" s="173"/>
      <c r="Z1300" s="173"/>
      <c r="AA1300" s="173"/>
      <c r="AB1300" s="173"/>
      <c r="AC1300" s="174"/>
      <c r="AE1300" s="507"/>
      <c r="AG1300" s="507"/>
      <c r="AI1300" s="507"/>
      <c r="AK1300" s="202"/>
    </row>
    <row r="1301" spans="4:37" ht="12.75" customHeight="1" outlineLevel="2">
      <c r="D1301" s="106" t="str">
        <f>'Line Items'!D1895</f>
        <v>SFO Station Access Charge LTC (TRR) - Shifnal</v>
      </c>
      <c r="E1301" s="89"/>
      <c r="F1301" s="107" t="str">
        <f t="shared" si="363"/>
        <v>£000</v>
      </c>
      <c r="G1301" s="173"/>
      <c r="H1301" s="173"/>
      <c r="I1301" s="173"/>
      <c r="J1301" s="173"/>
      <c r="K1301" s="173"/>
      <c r="L1301" s="173"/>
      <c r="M1301" s="173"/>
      <c r="N1301" s="173"/>
      <c r="O1301" s="173"/>
      <c r="P1301" s="173"/>
      <c r="Q1301" s="173"/>
      <c r="R1301" s="173"/>
      <c r="S1301" s="173"/>
      <c r="T1301" s="173"/>
      <c r="U1301" s="173"/>
      <c r="V1301" s="173"/>
      <c r="W1301" s="173"/>
      <c r="X1301" s="173"/>
      <c r="Y1301" s="173"/>
      <c r="Z1301" s="173"/>
      <c r="AA1301" s="173"/>
      <c r="AB1301" s="173"/>
      <c r="AC1301" s="174"/>
      <c r="AE1301" s="507"/>
      <c r="AG1301" s="507"/>
      <c r="AI1301" s="507"/>
      <c r="AK1301" s="202"/>
    </row>
    <row r="1302" spans="4:37" ht="12.75" customHeight="1" outlineLevel="2">
      <c r="D1302" s="106" t="str">
        <f>'Line Items'!D1896</f>
        <v>SFO Station Access Charge LTC (TRR) - Shirley</v>
      </c>
      <c r="E1302" s="89"/>
      <c r="F1302" s="107" t="str">
        <f t="shared" si="363"/>
        <v>£000</v>
      </c>
      <c r="G1302" s="173"/>
      <c r="H1302" s="173"/>
      <c r="I1302" s="173"/>
      <c r="J1302" s="173"/>
      <c r="K1302" s="173"/>
      <c r="L1302" s="173"/>
      <c r="M1302" s="173"/>
      <c r="N1302" s="173"/>
      <c r="O1302" s="173"/>
      <c r="P1302" s="173"/>
      <c r="Q1302" s="173"/>
      <c r="R1302" s="173"/>
      <c r="S1302" s="173"/>
      <c r="T1302" s="173"/>
      <c r="U1302" s="173"/>
      <c r="V1302" s="173"/>
      <c r="W1302" s="173"/>
      <c r="X1302" s="173"/>
      <c r="Y1302" s="173"/>
      <c r="Z1302" s="173"/>
      <c r="AA1302" s="173"/>
      <c r="AB1302" s="173"/>
      <c r="AC1302" s="174"/>
      <c r="AE1302" s="507"/>
      <c r="AG1302" s="507"/>
      <c r="AI1302" s="507"/>
      <c r="AK1302" s="202"/>
    </row>
    <row r="1303" spans="4:37" ht="12.75" customHeight="1" outlineLevel="2">
      <c r="D1303" s="106" t="str">
        <f>'Line Items'!D1897</f>
        <v>SFO Station Access Charge LTC (TRR) - Small Heath</v>
      </c>
      <c r="E1303" s="89"/>
      <c r="F1303" s="107" t="str">
        <f t="shared" si="363"/>
        <v>£000</v>
      </c>
      <c r="G1303" s="173"/>
      <c r="H1303" s="173"/>
      <c r="I1303" s="173"/>
      <c r="J1303" s="173"/>
      <c r="K1303" s="173"/>
      <c r="L1303" s="173"/>
      <c r="M1303" s="173"/>
      <c r="N1303" s="173"/>
      <c r="O1303" s="173"/>
      <c r="P1303" s="173"/>
      <c r="Q1303" s="173"/>
      <c r="R1303" s="173"/>
      <c r="S1303" s="173"/>
      <c r="T1303" s="173"/>
      <c r="U1303" s="173"/>
      <c r="V1303" s="173"/>
      <c r="W1303" s="173"/>
      <c r="X1303" s="173"/>
      <c r="Y1303" s="173"/>
      <c r="Z1303" s="173"/>
      <c r="AA1303" s="173"/>
      <c r="AB1303" s="173"/>
      <c r="AC1303" s="174"/>
      <c r="AE1303" s="507"/>
      <c r="AG1303" s="507"/>
      <c r="AI1303" s="507"/>
      <c r="AK1303" s="202"/>
    </row>
    <row r="1304" spans="4:37" ht="12.75" customHeight="1" outlineLevel="2">
      <c r="D1304" s="106" t="str">
        <f>'Line Items'!D1898</f>
        <v>SFO Station Access Charge LTC (TRR) - Smethwick Galton Bridge</v>
      </c>
      <c r="E1304" s="89"/>
      <c r="F1304" s="107" t="str">
        <f t="shared" si="363"/>
        <v>£000</v>
      </c>
      <c r="G1304" s="173"/>
      <c r="H1304" s="173"/>
      <c r="I1304" s="173"/>
      <c r="J1304" s="173"/>
      <c r="K1304" s="173"/>
      <c r="L1304" s="173"/>
      <c r="M1304" s="173"/>
      <c r="N1304" s="173"/>
      <c r="O1304" s="173"/>
      <c r="P1304" s="173"/>
      <c r="Q1304" s="173"/>
      <c r="R1304" s="173"/>
      <c r="S1304" s="173"/>
      <c r="T1304" s="173"/>
      <c r="U1304" s="173"/>
      <c r="V1304" s="173"/>
      <c r="W1304" s="173"/>
      <c r="X1304" s="173"/>
      <c r="Y1304" s="173"/>
      <c r="Z1304" s="173"/>
      <c r="AA1304" s="173"/>
      <c r="AB1304" s="173"/>
      <c r="AC1304" s="174"/>
      <c r="AE1304" s="507"/>
      <c r="AG1304" s="507"/>
      <c r="AI1304" s="507"/>
      <c r="AK1304" s="202"/>
    </row>
    <row r="1305" spans="4:37" ht="12.75" customHeight="1" outlineLevel="2">
      <c r="D1305" s="106" t="str">
        <f>'Line Items'!D1899</f>
        <v>SFO Station Access Charge LTC (TRR) - Smethwick Rolfe Street</v>
      </c>
      <c r="E1305" s="89"/>
      <c r="F1305" s="107" t="str">
        <f t="shared" si="363"/>
        <v>£000</v>
      </c>
      <c r="G1305" s="173"/>
      <c r="H1305" s="173"/>
      <c r="I1305" s="173"/>
      <c r="J1305" s="173"/>
      <c r="K1305" s="173"/>
      <c r="L1305" s="173"/>
      <c r="M1305" s="173"/>
      <c r="N1305" s="173"/>
      <c r="O1305" s="173"/>
      <c r="P1305" s="173"/>
      <c r="Q1305" s="173"/>
      <c r="R1305" s="173"/>
      <c r="S1305" s="173"/>
      <c r="T1305" s="173"/>
      <c r="U1305" s="173"/>
      <c r="V1305" s="173"/>
      <c r="W1305" s="173"/>
      <c r="X1305" s="173"/>
      <c r="Y1305" s="173"/>
      <c r="Z1305" s="173"/>
      <c r="AA1305" s="173"/>
      <c r="AB1305" s="173"/>
      <c r="AC1305" s="174"/>
      <c r="AE1305" s="507"/>
      <c r="AG1305" s="507"/>
      <c r="AI1305" s="507"/>
      <c r="AK1305" s="202"/>
    </row>
    <row r="1306" spans="4:37" ht="12.75" customHeight="1" outlineLevel="2">
      <c r="D1306" s="106" t="str">
        <f>'Line Items'!D1900</f>
        <v>SFO Station Access Charge LTC (TRR) - Spring Road</v>
      </c>
      <c r="E1306" s="89"/>
      <c r="F1306" s="107" t="str">
        <f t="shared" si="363"/>
        <v>£000</v>
      </c>
      <c r="G1306" s="173"/>
      <c r="H1306" s="173"/>
      <c r="I1306" s="173"/>
      <c r="J1306" s="173"/>
      <c r="K1306" s="173"/>
      <c r="L1306" s="173"/>
      <c r="M1306" s="173"/>
      <c r="N1306" s="173"/>
      <c r="O1306" s="173"/>
      <c r="P1306" s="173"/>
      <c r="Q1306" s="173"/>
      <c r="R1306" s="173"/>
      <c r="S1306" s="173"/>
      <c r="T1306" s="173"/>
      <c r="U1306" s="173"/>
      <c r="V1306" s="173"/>
      <c r="W1306" s="173"/>
      <c r="X1306" s="173"/>
      <c r="Y1306" s="173"/>
      <c r="Z1306" s="173"/>
      <c r="AA1306" s="173"/>
      <c r="AB1306" s="173"/>
      <c r="AC1306" s="174"/>
      <c r="AE1306" s="507"/>
      <c r="AG1306" s="507"/>
      <c r="AI1306" s="507"/>
      <c r="AK1306" s="202"/>
    </row>
    <row r="1307" spans="4:37" ht="12.75" customHeight="1" outlineLevel="2">
      <c r="D1307" s="106" t="str">
        <f>'Line Items'!D1901</f>
        <v>SFO Station Access Charge LTC (TRR) - St Albans Abbey</v>
      </c>
      <c r="E1307" s="89"/>
      <c r="F1307" s="107" t="str">
        <f t="shared" si="363"/>
        <v>£000</v>
      </c>
      <c r="G1307" s="173"/>
      <c r="H1307" s="173"/>
      <c r="I1307" s="173"/>
      <c r="J1307" s="173"/>
      <c r="K1307" s="173"/>
      <c r="L1307" s="173"/>
      <c r="M1307" s="173"/>
      <c r="N1307" s="173"/>
      <c r="O1307" s="173"/>
      <c r="P1307" s="173"/>
      <c r="Q1307" s="173"/>
      <c r="R1307" s="173"/>
      <c r="S1307" s="173"/>
      <c r="T1307" s="173"/>
      <c r="U1307" s="173"/>
      <c r="V1307" s="173"/>
      <c r="W1307" s="173"/>
      <c r="X1307" s="173"/>
      <c r="Y1307" s="173"/>
      <c r="Z1307" s="173"/>
      <c r="AA1307" s="173"/>
      <c r="AB1307" s="173"/>
      <c r="AC1307" s="174"/>
      <c r="AE1307" s="507"/>
      <c r="AG1307" s="507"/>
      <c r="AI1307" s="507"/>
      <c r="AK1307" s="202"/>
    </row>
    <row r="1308" spans="4:37" ht="12.75" customHeight="1" outlineLevel="2">
      <c r="D1308" s="106" t="str">
        <f>'Line Items'!D1902</f>
        <v>SFO Station Access Charge LTC (TRR) - Stechford</v>
      </c>
      <c r="E1308" s="89"/>
      <c r="F1308" s="107" t="str">
        <f t="shared" si="363"/>
        <v>£000</v>
      </c>
      <c r="G1308" s="173"/>
      <c r="H1308" s="173"/>
      <c r="I1308" s="173"/>
      <c r="J1308" s="173"/>
      <c r="K1308" s="173"/>
      <c r="L1308" s="173"/>
      <c r="M1308" s="173"/>
      <c r="N1308" s="173"/>
      <c r="O1308" s="173"/>
      <c r="P1308" s="173"/>
      <c r="Q1308" s="173"/>
      <c r="R1308" s="173"/>
      <c r="S1308" s="173"/>
      <c r="T1308" s="173"/>
      <c r="U1308" s="173"/>
      <c r="V1308" s="173"/>
      <c r="W1308" s="173"/>
      <c r="X1308" s="173"/>
      <c r="Y1308" s="173"/>
      <c r="Z1308" s="173"/>
      <c r="AA1308" s="173"/>
      <c r="AB1308" s="173"/>
      <c r="AC1308" s="174"/>
      <c r="AE1308" s="507"/>
      <c r="AG1308" s="507"/>
      <c r="AI1308" s="507"/>
      <c r="AK1308" s="202"/>
    </row>
    <row r="1309" spans="4:37" ht="12.75" customHeight="1" outlineLevel="2">
      <c r="D1309" s="106" t="str">
        <f>'Line Items'!D1903</f>
        <v>SFO Station Access Charge LTC (TRR) - Stewartby</v>
      </c>
      <c r="E1309" s="89"/>
      <c r="F1309" s="107" t="str">
        <f t="shared" si="363"/>
        <v>£000</v>
      </c>
      <c r="G1309" s="173"/>
      <c r="H1309" s="173"/>
      <c r="I1309" s="173"/>
      <c r="J1309" s="173"/>
      <c r="K1309" s="173"/>
      <c r="L1309" s="173"/>
      <c r="M1309" s="173"/>
      <c r="N1309" s="173"/>
      <c r="O1309" s="173"/>
      <c r="P1309" s="173"/>
      <c r="Q1309" s="173"/>
      <c r="R1309" s="173"/>
      <c r="S1309" s="173"/>
      <c r="T1309" s="173"/>
      <c r="U1309" s="173"/>
      <c r="V1309" s="173"/>
      <c r="W1309" s="173"/>
      <c r="X1309" s="173"/>
      <c r="Y1309" s="173"/>
      <c r="Z1309" s="173"/>
      <c r="AA1309" s="173"/>
      <c r="AB1309" s="173"/>
      <c r="AC1309" s="174"/>
      <c r="AE1309" s="507"/>
      <c r="AG1309" s="507"/>
      <c r="AI1309" s="507"/>
      <c r="AK1309" s="202"/>
    </row>
    <row r="1310" spans="4:37" ht="12.75" customHeight="1" outlineLevel="2">
      <c r="D1310" s="106" t="str">
        <f>'Line Items'!D1904</f>
        <v>SFO Station Access Charge LTC (TRR) - Stone</v>
      </c>
      <c r="E1310" s="89"/>
      <c r="F1310" s="107" t="str">
        <f t="shared" si="363"/>
        <v>£000</v>
      </c>
      <c r="G1310" s="173"/>
      <c r="H1310" s="173"/>
      <c r="I1310" s="173"/>
      <c r="J1310" s="173"/>
      <c r="K1310" s="173"/>
      <c r="L1310" s="173"/>
      <c r="M1310" s="173"/>
      <c r="N1310" s="173"/>
      <c r="O1310" s="173"/>
      <c r="P1310" s="173"/>
      <c r="Q1310" s="173"/>
      <c r="R1310" s="173"/>
      <c r="S1310" s="173"/>
      <c r="T1310" s="173"/>
      <c r="U1310" s="173"/>
      <c r="V1310" s="173"/>
      <c r="W1310" s="173"/>
      <c r="X1310" s="173"/>
      <c r="Y1310" s="173"/>
      <c r="Z1310" s="173"/>
      <c r="AA1310" s="173"/>
      <c r="AB1310" s="173"/>
      <c r="AC1310" s="174"/>
      <c r="AE1310" s="507"/>
      <c r="AG1310" s="507"/>
      <c r="AI1310" s="507"/>
      <c r="AK1310" s="202"/>
    </row>
    <row r="1311" spans="4:37" ht="12.75" customHeight="1" outlineLevel="2">
      <c r="D1311" s="106" t="str">
        <f>'Line Items'!D1905</f>
        <v>SFO Station Access Charge LTC (TRR) - Stourbridge Junction</v>
      </c>
      <c r="E1311" s="89"/>
      <c r="F1311" s="107" t="str">
        <f t="shared" si="363"/>
        <v>£000</v>
      </c>
      <c r="G1311" s="173"/>
      <c r="H1311" s="173"/>
      <c r="I1311" s="173"/>
      <c r="J1311" s="173"/>
      <c r="K1311" s="173"/>
      <c r="L1311" s="173"/>
      <c r="M1311" s="173"/>
      <c r="N1311" s="173"/>
      <c r="O1311" s="173"/>
      <c r="P1311" s="173"/>
      <c r="Q1311" s="173"/>
      <c r="R1311" s="173"/>
      <c r="S1311" s="173"/>
      <c r="T1311" s="173"/>
      <c r="U1311" s="173"/>
      <c r="V1311" s="173"/>
      <c r="W1311" s="173"/>
      <c r="X1311" s="173"/>
      <c r="Y1311" s="173"/>
      <c r="Z1311" s="173"/>
      <c r="AA1311" s="173"/>
      <c r="AB1311" s="173"/>
      <c r="AC1311" s="174"/>
      <c r="AE1311" s="507"/>
      <c r="AG1311" s="507"/>
      <c r="AI1311" s="507"/>
      <c r="AK1311" s="202"/>
    </row>
    <row r="1312" spans="4:37" ht="12.75" customHeight="1" outlineLevel="2">
      <c r="D1312" s="106" t="str">
        <f>'Line Items'!D1906</f>
        <v>SFO Station Access Charge LTC (TRR) - Stourbridge Town</v>
      </c>
      <c r="E1312" s="89"/>
      <c r="F1312" s="107" t="str">
        <f t="shared" si="363"/>
        <v>£000</v>
      </c>
      <c r="G1312" s="173"/>
      <c r="H1312" s="173"/>
      <c r="I1312" s="173"/>
      <c r="J1312" s="173"/>
      <c r="K1312" s="173"/>
      <c r="L1312" s="173"/>
      <c r="M1312" s="173"/>
      <c r="N1312" s="173"/>
      <c r="O1312" s="173"/>
      <c r="P1312" s="173"/>
      <c r="Q1312" s="173"/>
      <c r="R1312" s="173"/>
      <c r="S1312" s="173"/>
      <c r="T1312" s="173"/>
      <c r="U1312" s="173"/>
      <c r="V1312" s="173"/>
      <c r="W1312" s="173"/>
      <c r="X1312" s="173"/>
      <c r="Y1312" s="173"/>
      <c r="Z1312" s="173"/>
      <c r="AA1312" s="173"/>
      <c r="AB1312" s="173"/>
      <c r="AC1312" s="174"/>
      <c r="AE1312" s="507"/>
      <c r="AG1312" s="507"/>
      <c r="AI1312" s="507"/>
      <c r="AK1312" s="202"/>
    </row>
    <row r="1313" spans="4:37" ht="12.75" customHeight="1" outlineLevel="2">
      <c r="D1313" s="106" t="str">
        <f>'Line Items'!D1907</f>
        <v>SFO Station Access Charge LTC (TRR) - Stratford-upon-Avon</v>
      </c>
      <c r="E1313" s="89"/>
      <c r="F1313" s="107" t="str">
        <f t="shared" si="363"/>
        <v>£000</v>
      </c>
      <c r="G1313" s="173"/>
      <c r="H1313" s="173"/>
      <c r="I1313" s="173"/>
      <c r="J1313" s="173"/>
      <c r="K1313" s="173"/>
      <c r="L1313" s="173"/>
      <c r="M1313" s="173"/>
      <c r="N1313" s="173"/>
      <c r="O1313" s="173"/>
      <c r="P1313" s="173"/>
      <c r="Q1313" s="173"/>
      <c r="R1313" s="173"/>
      <c r="S1313" s="173"/>
      <c r="T1313" s="173"/>
      <c r="U1313" s="173"/>
      <c r="V1313" s="173"/>
      <c r="W1313" s="173"/>
      <c r="X1313" s="173"/>
      <c r="Y1313" s="173"/>
      <c r="Z1313" s="173"/>
      <c r="AA1313" s="173"/>
      <c r="AB1313" s="173"/>
      <c r="AC1313" s="174"/>
      <c r="AE1313" s="507"/>
      <c r="AG1313" s="507"/>
      <c r="AI1313" s="507"/>
      <c r="AK1313" s="202"/>
    </row>
    <row r="1314" spans="4:37" ht="12.75" customHeight="1" outlineLevel="2">
      <c r="D1314" s="106" t="str">
        <f>'Line Items'!D1908</f>
        <v>SFO Station Access Charge LTC (TRR) - Stratford-upon-Avon Parkway</v>
      </c>
      <c r="E1314" s="89"/>
      <c r="F1314" s="107" t="str">
        <f t="shared" si="363"/>
        <v>£000</v>
      </c>
      <c r="G1314" s="173"/>
      <c r="H1314" s="173"/>
      <c r="I1314" s="173"/>
      <c r="J1314" s="173"/>
      <c r="K1314" s="173"/>
      <c r="L1314" s="173"/>
      <c r="M1314" s="173"/>
      <c r="N1314" s="173"/>
      <c r="O1314" s="173"/>
      <c r="P1314" s="173"/>
      <c r="Q1314" s="173"/>
      <c r="R1314" s="173"/>
      <c r="S1314" s="173"/>
      <c r="T1314" s="173"/>
      <c r="U1314" s="173"/>
      <c r="V1314" s="173"/>
      <c r="W1314" s="173"/>
      <c r="X1314" s="173"/>
      <c r="Y1314" s="173"/>
      <c r="Z1314" s="173"/>
      <c r="AA1314" s="173"/>
      <c r="AB1314" s="173"/>
      <c r="AC1314" s="174"/>
      <c r="AE1314" s="507"/>
      <c r="AG1314" s="507"/>
      <c r="AI1314" s="507"/>
      <c r="AK1314" s="202"/>
    </row>
    <row r="1315" spans="4:37" ht="12.75" customHeight="1" outlineLevel="2">
      <c r="D1315" s="106" t="str">
        <f>'Line Items'!D1909</f>
        <v>SFO Station Access Charge LTC (TRR) - Sutton Coldfield</v>
      </c>
      <c r="E1315" s="89"/>
      <c r="F1315" s="107" t="str">
        <f t="shared" si="363"/>
        <v>£000</v>
      </c>
      <c r="G1315" s="173"/>
      <c r="H1315" s="173"/>
      <c r="I1315" s="173"/>
      <c r="J1315" s="173"/>
      <c r="K1315" s="173"/>
      <c r="L1315" s="173"/>
      <c r="M1315" s="173"/>
      <c r="N1315" s="173"/>
      <c r="O1315" s="173"/>
      <c r="P1315" s="173"/>
      <c r="Q1315" s="173"/>
      <c r="R1315" s="173"/>
      <c r="S1315" s="173"/>
      <c r="T1315" s="173"/>
      <c r="U1315" s="173"/>
      <c r="V1315" s="173"/>
      <c r="W1315" s="173"/>
      <c r="X1315" s="173"/>
      <c r="Y1315" s="173"/>
      <c r="Z1315" s="173"/>
      <c r="AA1315" s="173"/>
      <c r="AB1315" s="173"/>
      <c r="AC1315" s="174"/>
      <c r="AE1315" s="507"/>
      <c r="AG1315" s="507"/>
      <c r="AI1315" s="507"/>
      <c r="AK1315" s="202"/>
    </row>
    <row r="1316" spans="4:37" ht="12.75" customHeight="1" outlineLevel="2">
      <c r="D1316" s="106" t="str">
        <f>'Line Items'!D1910</f>
        <v>SFO Station Access Charge LTC (TRR) - Tame Bridge Parkway</v>
      </c>
      <c r="E1316" s="89"/>
      <c r="F1316" s="107" t="str">
        <f t="shared" si="363"/>
        <v>£000</v>
      </c>
      <c r="G1316" s="173"/>
      <c r="H1316" s="173"/>
      <c r="I1316" s="173"/>
      <c r="J1316" s="173"/>
      <c r="K1316" s="173"/>
      <c r="L1316" s="173"/>
      <c r="M1316" s="173"/>
      <c r="N1316" s="173"/>
      <c r="O1316" s="173"/>
      <c r="P1316" s="173"/>
      <c r="Q1316" s="173"/>
      <c r="R1316" s="173"/>
      <c r="S1316" s="173"/>
      <c r="T1316" s="173"/>
      <c r="U1316" s="173"/>
      <c r="V1316" s="173"/>
      <c r="W1316" s="173"/>
      <c r="X1316" s="173"/>
      <c r="Y1316" s="173"/>
      <c r="Z1316" s="173"/>
      <c r="AA1316" s="173"/>
      <c r="AB1316" s="173"/>
      <c r="AC1316" s="174"/>
      <c r="AE1316" s="507"/>
      <c r="AG1316" s="507"/>
      <c r="AI1316" s="507"/>
      <c r="AK1316" s="202"/>
    </row>
    <row r="1317" spans="4:37" ht="12.75" customHeight="1" outlineLevel="2">
      <c r="D1317" s="106" t="str">
        <f>'Line Items'!D1911</f>
        <v>SFO Station Access Charge LTC (TRR) - Tamworth (High Level / Low Level)</v>
      </c>
      <c r="E1317" s="89"/>
      <c r="F1317" s="107" t="str">
        <f t="shared" si="363"/>
        <v>£000</v>
      </c>
      <c r="G1317" s="173"/>
      <c r="H1317" s="173"/>
      <c r="I1317" s="173"/>
      <c r="J1317" s="173"/>
      <c r="K1317" s="173"/>
      <c r="L1317" s="173"/>
      <c r="M1317" s="173"/>
      <c r="N1317" s="173"/>
      <c r="O1317" s="173"/>
      <c r="P1317" s="173"/>
      <c r="Q1317" s="173"/>
      <c r="R1317" s="173"/>
      <c r="S1317" s="173"/>
      <c r="T1317" s="173"/>
      <c r="U1317" s="173"/>
      <c r="V1317" s="173"/>
      <c r="W1317" s="173"/>
      <c r="X1317" s="173"/>
      <c r="Y1317" s="173"/>
      <c r="Z1317" s="173"/>
      <c r="AA1317" s="173"/>
      <c r="AB1317" s="173"/>
      <c r="AC1317" s="174"/>
      <c r="AE1317" s="507"/>
      <c r="AG1317" s="507"/>
      <c r="AI1317" s="507"/>
      <c r="AK1317" s="202"/>
    </row>
    <row r="1318" spans="4:37" ht="12.75" customHeight="1" outlineLevel="2">
      <c r="D1318" s="106" t="str">
        <f>'Line Items'!D1912</f>
        <v>SFO Station Access Charge LTC (TRR) - Telford Central</v>
      </c>
      <c r="E1318" s="89"/>
      <c r="F1318" s="107" t="str">
        <f t="shared" si="363"/>
        <v>£000</v>
      </c>
      <c r="G1318" s="173"/>
      <c r="H1318" s="173"/>
      <c r="I1318" s="173"/>
      <c r="J1318" s="173"/>
      <c r="K1318" s="173"/>
      <c r="L1318" s="173"/>
      <c r="M1318" s="173"/>
      <c r="N1318" s="173"/>
      <c r="O1318" s="173"/>
      <c r="P1318" s="173"/>
      <c r="Q1318" s="173"/>
      <c r="R1318" s="173"/>
      <c r="S1318" s="173"/>
      <c r="T1318" s="173"/>
      <c r="U1318" s="173"/>
      <c r="V1318" s="173"/>
      <c r="W1318" s="173"/>
      <c r="X1318" s="173"/>
      <c r="Y1318" s="173"/>
      <c r="Z1318" s="173"/>
      <c r="AA1318" s="173"/>
      <c r="AB1318" s="173"/>
      <c r="AC1318" s="174"/>
      <c r="AE1318" s="507"/>
      <c r="AG1318" s="507"/>
      <c r="AI1318" s="507"/>
      <c r="AK1318" s="202"/>
    </row>
    <row r="1319" spans="4:37" ht="12.75" customHeight="1" outlineLevel="2">
      <c r="D1319" s="106" t="str">
        <f>'Line Items'!D1913</f>
        <v>SFO Station Access Charge LTC (TRR) - The Hawthorns</v>
      </c>
      <c r="E1319" s="89"/>
      <c r="F1319" s="107" t="str">
        <f t="shared" si="363"/>
        <v>£000</v>
      </c>
      <c r="G1319" s="173"/>
      <c r="H1319" s="173"/>
      <c r="I1319" s="173"/>
      <c r="J1319" s="173"/>
      <c r="K1319" s="173"/>
      <c r="L1319" s="173"/>
      <c r="M1319" s="173"/>
      <c r="N1319" s="173"/>
      <c r="O1319" s="173"/>
      <c r="P1319" s="173"/>
      <c r="Q1319" s="173"/>
      <c r="R1319" s="173"/>
      <c r="S1319" s="173"/>
      <c r="T1319" s="173"/>
      <c r="U1319" s="173"/>
      <c r="V1319" s="173"/>
      <c r="W1319" s="173"/>
      <c r="X1319" s="173"/>
      <c r="Y1319" s="173"/>
      <c r="Z1319" s="173"/>
      <c r="AA1319" s="173"/>
      <c r="AB1319" s="173"/>
      <c r="AC1319" s="174"/>
      <c r="AE1319" s="507"/>
      <c r="AG1319" s="507"/>
      <c r="AI1319" s="507"/>
      <c r="AK1319" s="202"/>
    </row>
    <row r="1320" spans="4:37" ht="12.75" customHeight="1" outlineLevel="2">
      <c r="D1320" s="106" t="str">
        <f>'Line Items'!D1914</f>
        <v>SFO Station Access Charge LTC (TRR) - The Lakes (Warwickshire)</v>
      </c>
      <c r="E1320" s="89"/>
      <c r="F1320" s="107" t="str">
        <f t="shared" si="363"/>
        <v>£000</v>
      </c>
      <c r="G1320" s="173"/>
      <c r="H1320" s="173"/>
      <c r="I1320" s="173"/>
      <c r="J1320" s="173"/>
      <c r="K1320" s="173"/>
      <c r="L1320" s="173"/>
      <c r="M1320" s="173"/>
      <c r="N1320" s="173"/>
      <c r="O1320" s="173"/>
      <c r="P1320" s="173"/>
      <c r="Q1320" s="173"/>
      <c r="R1320" s="173"/>
      <c r="S1320" s="173"/>
      <c r="T1320" s="173"/>
      <c r="U1320" s="173"/>
      <c r="V1320" s="173"/>
      <c r="W1320" s="173"/>
      <c r="X1320" s="173"/>
      <c r="Y1320" s="173"/>
      <c r="Z1320" s="173"/>
      <c r="AA1320" s="173"/>
      <c r="AB1320" s="173"/>
      <c r="AC1320" s="174"/>
      <c r="AE1320" s="507"/>
      <c r="AG1320" s="507"/>
      <c r="AI1320" s="507"/>
      <c r="AK1320" s="202"/>
    </row>
    <row r="1321" spans="4:37" ht="12.75" customHeight="1" outlineLevel="2">
      <c r="D1321" s="106" t="str">
        <f>'Line Items'!D1915</f>
        <v>SFO Station Access Charge LTC (TRR) - Tile Hill</v>
      </c>
      <c r="E1321" s="89"/>
      <c r="F1321" s="107" t="str">
        <f t="shared" si="363"/>
        <v>£000</v>
      </c>
      <c r="G1321" s="173"/>
      <c r="H1321" s="173"/>
      <c r="I1321" s="173"/>
      <c r="J1321" s="173"/>
      <c r="K1321" s="173"/>
      <c r="L1321" s="173"/>
      <c r="M1321" s="173"/>
      <c r="N1321" s="173"/>
      <c r="O1321" s="173"/>
      <c r="P1321" s="173"/>
      <c r="Q1321" s="173"/>
      <c r="R1321" s="173"/>
      <c r="S1321" s="173"/>
      <c r="T1321" s="173"/>
      <c r="U1321" s="173"/>
      <c r="V1321" s="173"/>
      <c r="W1321" s="173"/>
      <c r="X1321" s="173"/>
      <c r="Y1321" s="173"/>
      <c r="Z1321" s="173"/>
      <c r="AA1321" s="173"/>
      <c r="AB1321" s="173"/>
      <c r="AC1321" s="174"/>
      <c r="AE1321" s="507"/>
      <c r="AG1321" s="507"/>
      <c r="AI1321" s="507"/>
      <c r="AK1321" s="202"/>
    </row>
    <row r="1322" spans="4:37" ht="12.75" customHeight="1" outlineLevel="2">
      <c r="D1322" s="106" t="str">
        <f>'Line Items'!D1916</f>
        <v>SFO Station Access Charge LTC (TRR) - Tipton</v>
      </c>
      <c r="E1322" s="89"/>
      <c r="F1322" s="107" t="str">
        <f t="shared" si="363"/>
        <v>£000</v>
      </c>
      <c r="G1322" s="173"/>
      <c r="H1322" s="173"/>
      <c r="I1322" s="173"/>
      <c r="J1322" s="173"/>
      <c r="K1322" s="173"/>
      <c r="L1322" s="173"/>
      <c r="M1322" s="173"/>
      <c r="N1322" s="173"/>
      <c r="O1322" s="173"/>
      <c r="P1322" s="173"/>
      <c r="Q1322" s="173"/>
      <c r="R1322" s="173"/>
      <c r="S1322" s="173"/>
      <c r="T1322" s="173"/>
      <c r="U1322" s="173"/>
      <c r="V1322" s="173"/>
      <c r="W1322" s="173"/>
      <c r="X1322" s="173"/>
      <c r="Y1322" s="173"/>
      <c r="Z1322" s="173"/>
      <c r="AA1322" s="173"/>
      <c r="AB1322" s="173"/>
      <c r="AC1322" s="174"/>
      <c r="AE1322" s="507"/>
      <c r="AG1322" s="507"/>
      <c r="AI1322" s="507"/>
      <c r="AK1322" s="202"/>
    </row>
    <row r="1323" spans="4:37" ht="12.75" customHeight="1" outlineLevel="2">
      <c r="D1323" s="106" t="str">
        <f>'Line Items'!D1917</f>
        <v>SFO Station Access Charge LTC (TRR) - Tring</v>
      </c>
      <c r="E1323" s="89"/>
      <c r="F1323" s="107" t="str">
        <f t="shared" si="363"/>
        <v>£000</v>
      </c>
      <c r="G1323" s="173"/>
      <c r="H1323" s="173"/>
      <c r="I1323" s="173"/>
      <c r="J1323" s="173"/>
      <c r="K1323" s="173"/>
      <c r="L1323" s="173"/>
      <c r="M1323" s="173"/>
      <c r="N1323" s="173"/>
      <c r="O1323" s="173"/>
      <c r="P1323" s="173"/>
      <c r="Q1323" s="173"/>
      <c r="R1323" s="173"/>
      <c r="S1323" s="173"/>
      <c r="T1323" s="173"/>
      <c r="U1323" s="173"/>
      <c r="V1323" s="173"/>
      <c r="W1323" s="173"/>
      <c r="X1323" s="173"/>
      <c r="Y1323" s="173"/>
      <c r="Z1323" s="173"/>
      <c r="AA1323" s="173"/>
      <c r="AB1323" s="173"/>
      <c r="AC1323" s="174"/>
      <c r="AE1323" s="507"/>
      <c r="AG1323" s="507"/>
      <c r="AI1323" s="507"/>
      <c r="AK1323" s="202"/>
    </row>
    <row r="1324" spans="4:37" ht="12.75" customHeight="1" outlineLevel="2">
      <c r="D1324" s="106" t="str">
        <f>'Line Items'!D1918</f>
        <v>SFO Station Access Charge LTC (TRR) - Tyseley</v>
      </c>
      <c r="E1324" s="89"/>
      <c r="F1324" s="107" t="str">
        <f t="shared" si="363"/>
        <v>£000</v>
      </c>
      <c r="G1324" s="173"/>
      <c r="H1324" s="173"/>
      <c r="I1324" s="173"/>
      <c r="J1324" s="173"/>
      <c r="K1324" s="173"/>
      <c r="L1324" s="173"/>
      <c r="M1324" s="173"/>
      <c r="N1324" s="173"/>
      <c r="O1324" s="173"/>
      <c r="P1324" s="173"/>
      <c r="Q1324" s="173"/>
      <c r="R1324" s="173"/>
      <c r="S1324" s="173"/>
      <c r="T1324" s="173"/>
      <c r="U1324" s="173"/>
      <c r="V1324" s="173"/>
      <c r="W1324" s="173"/>
      <c r="X1324" s="173"/>
      <c r="Y1324" s="173"/>
      <c r="Z1324" s="173"/>
      <c r="AA1324" s="173"/>
      <c r="AB1324" s="173"/>
      <c r="AC1324" s="174"/>
      <c r="AE1324" s="507"/>
      <c r="AG1324" s="507"/>
      <c r="AI1324" s="507"/>
      <c r="AK1324" s="202"/>
    </row>
    <row r="1325" spans="4:37" ht="12.75" customHeight="1" outlineLevel="2">
      <c r="D1325" s="106" t="str">
        <f>'Line Items'!D1919</f>
        <v>SFO Station Access Charge LTC (TRR) - University</v>
      </c>
      <c r="E1325" s="89"/>
      <c r="F1325" s="107" t="str">
        <f t="shared" si="363"/>
        <v>£000</v>
      </c>
      <c r="G1325" s="173"/>
      <c r="H1325" s="173"/>
      <c r="I1325" s="173"/>
      <c r="J1325" s="173"/>
      <c r="K1325" s="173"/>
      <c r="L1325" s="173"/>
      <c r="M1325" s="173"/>
      <c r="N1325" s="173"/>
      <c r="O1325" s="173"/>
      <c r="P1325" s="173"/>
      <c r="Q1325" s="173"/>
      <c r="R1325" s="173"/>
      <c r="S1325" s="173"/>
      <c r="T1325" s="173"/>
      <c r="U1325" s="173"/>
      <c r="V1325" s="173"/>
      <c r="W1325" s="173"/>
      <c r="X1325" s="173"/>
      <c r="Y1325" s="173"/>
      <c r="Z1325" s="173"/>
      <c r="AA1325" s="173"/>
      <c r="AB1325" s="173"/>
      <c r="AC1325" s="174"/>
      <c r="AE1325" s="507"/>
      <c r="AG1325" s="507"/>
      <c r="AI1325" s="507"/>
      <c r="AK1325" s="202"/>
    </row>
    <row r="1326" spans="4:37" ht="12.75" customHeight="1" outlineLevel="2">
      <c r="D1326" s="106" t="str">
        <f>'Line Items'!D1920</f>
        <v>SFO Station Access Charge LTC (TRR) - Walsall</v>
      </c>
      <c r="E1326" s="89"/>
      <c r="F1326" s="107" t="str">
        <f t="shared" ref="F1326:F1389" si="364">F1325</f>
        <v>£000</v>
      </c>
      <c r="G1326" s="173"/>
      <c r="H1326" s="173"/>
      <c r="I1326" s="173"/>
      <c r="J1326" s="173"/>
      <c r="K1326" s="173"/>
      <c r="L1326" s="173"/>
      <c r="M1326" s="173"/>
      <c r="N1326" s="173"/>
      <c r="O1326" s="173"/>
      <c r="P1326" s="173"/>
      <c r="Q1326" s="173"/>
      <c r="R1326" s="173"/>
      <c r="S1326" s="173"/>
      <c r="T1326" s="173"/>
      <c r="U1326" s="173"/>
      <c r="V1326" s="173"/>
      <c r="W1326" s="173"/>
      <c r="X1326" s="173"/>
      <c r="Y1326" s="173"/>
      <c r="Z1326" s="173"/>
      <c r="AA1326" s="173"/>
      <c r="AB1326" s="173"/>
      <c r="AC1326" s="174"/>
      <c r="AE1326" s="507"/>
      <c r="AG1326" s="507"/>
      <c r="AI1326" s="507"/>
      <c r="AK1326" s="202"/>
    </row>
    <row r="1327" spans="4:37" ht="12.75" customHeight="1" outlineLevel="2">
      <c r="D1327" s="106" t="str">
        <f>'Line Items'!D1921</f>
        <v>SFO Station Access Charge LTC (TRR) - Water Orton</v>
      </c>
      <c r="E1327" s="89"/>
      <c r="F1327" s="107" t="str">
        <f t="shared" si="364"/>
        <v>£000</v>
      </c>
      <c r="G1327" s="173"/>
      <c r="H1327" s="173"/>
      <c r="I1327" s="173"/>
      <c r="J1327" s="173"/>
      <c r="K1327" s="173"/>
      <c r="L1327" s="173"/>
      <c r="M1327" s="173"/>
      <c r="N1327" s="173"/>
      <c r="O1327" s="173"/>
      <c r="P1327" s="173"/>
      <c r="Q1327" s="173"/>
      <c r="R1327" s="173"/>
      <c r="S1327" s="173"/>
      <c r="T1327" s="173"/>
      <c r="U1327" s="173"/>
      <c r="V1327" s="173"/>
      <c r="W1327" s="173"/>
      <c r="X1327" s="173"/>
      <c r="Y1327" s="173"/>
      <c r="Z1327" s="173"/>
      <c r="AA1327" s="173"/>
      <c r="AB1327" s="173"/>
      <c r="AC1327" s="174"/>
      <c r="AE1327" s="507"/>
      <c r="AG1327" s="507"/>
      <c r="AI1327" s="507"/>
      <c r="AK1327" s="202"/>
    </row>
    <row r="1328" spans="4:37" ht="12.75" customHeight="1" outlineLevel="2">
      <c r="D1328" s="106" t="str">
        <f>'Line Items'!D1922</f>
        <v>SFO Station Access Charge LTC (TRR) - Watford Junction</v>
      </c>
      <c r="E1328" s="89"/>
      <c r="F1328" s="107" t="str">
        <f t="shared" si="364"/>
        <v>£000</v>
      </c>
      <c r="G1328" s="173"/>
      <c r="H1328" s="173"/>
      <c r="I1328" s="173"/>
      <c r="J1328" s="173"/>
      <c r="K1328" s="173"/>
      <c r="L1328" s="173"/>
      <c r="M1328" s="173"/>
      <c r="N1328" s="173"/>
      <c r="O1328" s="173"/>
      <c r="P1328" s="173"/>
      <c r="Q1328" s="173"/>
      <c r="R1328" s="173"/>
      <c r="S1328" s="173"/>
      <c r="T1328" s="173"/>
      <c r="U1328" s="173"/>
      <c r="V1328" s="173"/>
      <c r="W1328" s="173"/>
      <c r="X1328" s="173"/>
      <c r="Y1328" s="173"/>
      <c r="Z1328" s="173"/>
      <c r="AA1328" s="173"/>
      <c r="AB1328" s="173"/>
      <c r="AC1328" s="174"/>
      <c r="AE1328" s="507"/>
      <c r="AG1328" s="507"/>
      <c r="AI1328" s="507"/>
      <c r="AK1328" s="202"/>
    </row>
    <row r="1329" spans="4:37" ht="12.75" customHeight="1" outlineLevel="2">
      <c r="D1329" s="106" t="str">
        <f>'Line Items'!D1923</f>
        <v>SFO Station Access Charge LTC (TRR) - Watford North</v>
      </c>
      <c r="E1329" s="89"/>
      <c r="F1329" s="107" t="str">
        <f t="shared" si="364"/>
        <v>£000</v>
      </c>
      <c r="G1329" s="173"/>
      <c r="H1329" s="173"/>
      <c r="I1329" s="173"/>
      <c r="J1329" s="173"/>
      <c r="K1329" s="173"/>
      <c r="L1329" s="173"/>
      <c r="M1329" s="173"/>
      <c r="N1329" s="173"/>
      <c r="O1329" s="173"/>
      <c r="P1329" s="173"/>
      <c r="Q1329" s="173"/>
      <c r="R1329" s="173"/>
      <c r="S1329" s="173"/>
      <c r="T1329" s="173"/>
      <c r="U1329" s="173"/>
      <c r="V1329" s="173"/>
      <c r="W1329" s="173"/>
      <c r="X1329" s="173"/>
      <c r="Y1329" s="173"/>
      <c r="Z1329" s="173"/>
      <c r="AA1329" s="173"/>
      <c r="AB1329" s="173"/>
      <c r="AC1329" s="174"/>
      <c r="AE1329" s="507"/>
      <c r="AG1329" s="507"/>
      <c r="AI1329" s="507"/>
      <c r="AK1329" s="202"/>
    </row>
    <row r="1330" spans="4:37" ht="12.75" customHeight="1" outlineLevel="2">
      <c r="D1330" s="106" t="str">
        <f>'Line Items'!D1924</f>
        <v>SFO Station Access Charge LTC (TRR) - Wedgewood</v>
      </c>
      <c r="E1330" s="89"/>
      <c r="F1330" s="107" t="str">
        <f t="shared" si="364"/>
        <v>£000</v>
      </c>
      <c r="G1330" s="173"/>
      <c r="H1330" s="173"/>
      <c r="I1330" s="173"/>
      <c r="J1330" s="173"/>
      <c r="K1330" s="173"/>
      <c r="L1330" s="173"/>
      <c r="M1330" s="173"/>
      <c r="N1330" s="173"/>
      <c r="O1330" s="173"/>
      <c r="P1330" s="173"/>
      <c r="Q1330" s="173"/>
      <c r="R1330" s="173"/>
      <c r="S1330" s="173"/>
      <c r="T1330" s="173"/>
      <c r="U1330" s="173"/>
      <c r="V1330" s="173"/>
      <c r="W1330" s="173"/>
      <c r="X1330" s="173"/>
      <c r="Y1330" s="173"/>
      <c r="Z1330" s="173"/>
      <c r="AA1330" s="173"/>
      <c r="AB1330" s="173"/>
      <c r="AC1330" s="174"/>
      <c r="AE1330" s="507"/>
      <c r="AG1330" s="507"/>
      <c r="AI1330" s="507"/>
      <c r="AK1330" s="202"/>
    </row>
    <row r="1331" spans="4:37" ht="12.75" customHeight="1" outlineLevel="2">
      <c r="D1331" s="106" t="str">
        <f>'Line Items'!D1925</f>
        <v>SFO Station Access Charge LTC (TRR) - Wellington (Shropshire)</v>
      </c>
      <c r="E1331" s="89"/>
      <c r="F1331" s="107" t="str">
        <f t="shared" si="364"/>
        <v>£000</v>
      </c>
      <c r="G1331" s="173"/>
      <c r="H1331" s="173"/>
      <c r="I1331" s="173"/>
      <c r="J1331" s="173"/>
      <c r="K1331" s="173"/>
      <c r="L1331" s="173"/>
      <c r="M1331" s="173"/>
      <c r="N1331" s="173"/>
      <c r="O1331" s="173"/>
      <c r="P1331" s="173"/>
      <c r="Q1331" s="173"/>
      <c r="R1331" s="173"/>
      <c r="S1331" s="173"/>
      <c r="T1331" s="173"/>
      <c r="U1331" s="173"/>
      <c r="V1331" s="173"/>
      <c r="W1331" s="173"/>
      <c r="X1331" s="173"/>
      <c r="Y1331" s="173"/>
      <c r="Z1331" s="173"/>
      <c r="AA1331" s="173"/>
      <c r="AB1331" s="173"/>
      <c r="AC1331" s="174"/>
      <c r="AE1331" s="507"/>
      <c r="AG1331" s="507"/>
      <c r="AI1331" s="507"/>
      <c r="AK1331" s="202"/>
    </row>
    <row r="1332" spans="4:37" ht="12.75" customHeight="1" outlineLevel="2">
      <c r="D1332" s="106" t="str">
        <f>'Line Items'!D1926</f>
        <v>SFO Station Access Charge LTC (TRR) - Whitlock's End</v>
      </c>
      <c r="E1332" s="89"/>
      <c r="F1332" s="107" t="str">
        <f t="shared" si="364"/>
        <v>£000</v>
      </c>
      <c r="G1332" s="173"/>
      <c r="H1332" s="173"/>
      <c r="I1332" s="173"/>
      <c r="J1332" s="173"/>
      <c r="K1332" s="173"/>
      <c r="L1332" s="173"/>
      <c r="M1332" s="173"/>
      <c r="N1332" s="173"/>
      <c r="O1332" s="173"/>
      <c r="P1332" s="173"/>
      <c r="Q1332" s="173"/>
      <c r="R1332" s="173"/>
      <c r="S1332" s="173"/>
      <c r="T1332" s="173"/>
      <c r="U1332" s="173"/>
      <c r="V1332" s="173"/>
      <c r="W1332" s="173"/>
      <c r="X1332" s="173"/>
      <c r="Y1332" s="173"/>
      <c r="Z1332" s="173"/>
      <c r="AA1332" s="173"/>
      <c r="AB1332" s="173"/>
      <c r="AC1332" s="174"/>
      <c r="AE1332" s="507"/>
      <c r="AG1332" s="507"/>
      <c r="AI1332" s="507"/>
      <c r="AK1332" s="202"/>
    </row>
    <row r="1333" spans="4:37" ht="12.75" customHeight="1" outlineLevel="2">
      <c r="D1333" s="106" t="str">
        <f>'Line Items'!D1927</f>
        <v>SFO Station Access Charge LTC (TRR) - Widney Manor</v>
      </c>
      <c r="E1333" s="89"/>
      <c r="F1333" s="107" t="str">
        <f t="shared" si="364"/>
        <v>£000</v>
      </c>
      <c r="G1333" s="173"/>
      <c r="H1333" s="173"/>
      <c r="I1333" s="173"/>
      <c r="J1333" s="173"/>
      <c r="K1333" s="173"/>
      <c r="L1333" s="173"/>
      <c r="M1333" s="173"/>
      <c r="N1333" s="173"/>
      <c r="O1333" s="173"/>
      <c r="P1333" s="173"/>
      <c r="Q1333" s="173"/>
      <c r="R1333" s="173"/>
      <c r="S1333" s="173"/>
      <c r="T1333" s="173"/>
      <c r="U1333" s="173"/>
      <c r="V1333" s="173"/>
      <c r="W1333" s="173"/>
      <c r="X1333" s="173"/>
      <c r="Y1333" s="173"/>
      <c r="Z1333" s="173"/>
      <c r="AA1333" s="173"/>
      <c r="AB1333" s="173"/>
      <c r="AC1333" s="174"/>
      <c r="AE1333" s="507"/>
      <c r="AG1333" s="507"/>
      <c r="AI1333" s="507"/>
      <c r="AK1333" s="202"/>
    </row>
    <row r="1334" spans="4:37" ht="12.75" customHeight="1" outlineLevel="2">
      <c r="D1334" s="106" t="str">
        <f>'Line Items'!D1928</f>
        <v>SFO Station Access Charge LTC (TRR) - Wilmcote</v>
      </c>
      <c r="E1334" s="89"/>
      <c r="F1334" s="107" t="str">
        <f t="shared" si="364"/>
        <v>£000</v>
      </c>
      <c r="G1334" s="173"/>
      <c r="H1334" s="173"/>
      <c r="I1334" s="173"/>
      <c r="J1334" s="173"/>
      <c r="K1334" s="173"/>
      <c r="L1334" s="173"/>
      <c r="M1334" s="173"/>
      <c r="N1334" s="173"/>
      <c r="O1334" s="173"/>
      <c r="P1334" s="173"/>
      <c r="Q1334" s="173"/>
      <c r="R1334" s="173"/>
      <c r="S1334" s="173"/>
      <c r="T1334" s="173"/>
      <c r="U1334" s="173"/>
      <c r="V1334" s="173"/>
      <c r="W1334" s="173"/>
      <c r="X1334" s="173"/>
      <c r="Y1334" s="173"/>
      <c r="Z1334" s="173"/>
      <c r="AA1334" s="173"/>
      <c r="AB1334" s="173"/>
      <c r="AC1334" s="174"/>
      <c r="AE1334" s="507"/>
      <c r="AG1334" s="507"/>
      <c r="AI1334" s="507"/>
      <c r="AK1334" s="202"/>
    </row>
    <row r="1335" spans="4:37" ht="12.75" customHeight="1" outlineLevel="2">
      <c r="D1335" s="106" t="str">
        <f>'Line Items'!D1929</f>
        <v>SFO Station Access Charge LTC (TRR) - Wilnecote</v>
      </c>
      <c r="E1335" s="89"/>
      <c r="F1335" s="107" t="str">
        <f t="shared" si="364"/>
        <v>£000</v>
      </c>
      <c r="G1335" s="173"/>
      <c r="H1335" s="173"/>
      <c r="I1335" s="173"/>
      <c r="J1335" s="173"/>
      <c r="K1335" s="173"/>
      <c r="L1335" s="173"/>
      <c r="M1335" s="173"/>
      <c r="N1335" s="173"/>
      <c r="O1335" s="173"/>
      <c r="P1335" s="173"/>
      <c r="Q1335" s="173"/>
      <c r="R1335" s="173"/>
      <c r="S1335" s="173"/>
      <c r="T1335" s="173"/>
      <c r="U1335" s="173"/>
      <c r="V1335" s="173"/>
      <c r="W1335" s="173"/>
      <c r="X1335" s="173"/>
      <c r="Y1335" s="173"/>
      <c r="Z1335" s="173"/>
      <c r="AA1335" s="173"/>
      <c r="AB1335" s="173"/>
      <c r="AC1335" s="174"/>
      <c r="AE1335" s="507"/>
      <c r="AG1335" s="507"/>
      <c r="AI1335" s="507"/>
      <c r="AK1335" s="202"/>
    </row>
    <row r="1336" spans="4:37" ht="12.75" customHeight="1" outlineLevel="2">
      <c r="D1336" s="106" t="str">
        <f>'Line Items'!D1930</f>
        <v>SFO Station Access Charge LTC (TRR) - Winsford</v>
      </c>
      <c r="E1336" s="89"/>
      <c r="F1336" s="107" t="str">
        <f t="shared" si="364"/>
        <v>£000</v>
      </c>
      <c r="G1336" s="173"/>
      <c r="H1336" s="173"/>
      <c r="I1336" s="173"/>
      <c r="J1336" s="173"/>
      <c r="K1336" s="173"/>
      <c r="L1336" s="173"/>
      <c r="M1336" s="173"/>
      <c r="N1336" s="173"/>
      <c r="O1336" s="173"/>
      <c r="P1336" s="173"/>
      <c r="Q1336" s="173"/>
      <c r="R1336" s="173"/>
      <c r="S1336" s="173"/>
      <c r="T1336" s="173"/>
      <c r="U1336" s="173"/>
      <c r="V1336" s="173"/>
      <c r="W1336" s="173"/>
      <c r="X1336" s="173"/>
      <c r="Y1336" s="173"/>
      <c r="Z1336" s="173"/>
      <c r="AA1336" s="173"/>
      <c r="AB1336" s="173"/>
      <c r="AC1336" s="174"/>
      <c r="AE1336" s="507"/>
      <c r="AG1336" s="507"/>
      <c r="AI1336" s="507"/>
      <c r="AK1336" s="202"/>
    </row>
    <row r="1337" spans="4:37" ht="12.75" customHeight="1" outlineLevel="2">
      <c r="D1337" s="106" t="str">
        <f>'Line Items'!D1931</f>
        <v>SFO Station Access Charge LTC (TRR) - Witton</v>
      </c>
      <c r="E1337" s="89"/>
      <c r="F1337" s="107" t="str">
        <f t="shared" si="364"/>
        <v>£000</v>
      </c>
      <c r="G1337" s="173"/>
      <c r="H1337" s="173"/>
      <c r="I1337" s="173"/>
      <c r="J1337" s="173"/>
      <c r="K1337" s="173"/>
      <c r="L1337" s="173"/>
      <c r="M1337" s="173"/>
      <c r="N1337" s="173"/>
      <c r="O1337" s="173"/>
      <c r="P1337" s="173"/>
      <c r="Q1337" s="173"/>
      <c r="R1337" s="173"/>
      <c r="S1337" s="173"/>
      <c r="T1337" s="173"/>
      <c r="U1337" s="173"/>
      <c r="V1337" s="173"/>
      <c r="W1337" s="173"/>
      <c r="X1337" s="173"/>
      <c r="Y1337" s="173"/>
      <c r="Z1337" s="173"/>
      <c r="AA1337" s="173"/>
      <c r="AB1337" s="173"/>
      <c r="AC1337" s="174"/>
      <c r="AE1337" s="507"/>
      <c r="AG1337" s="507"/>
      <c r="AI1337" s="507"/>
      <c r="AK1337" s="202"/>
    </row>
    <row r="1338" spans="4:37" ht="12.75" customHeight="1" outlineLevel="2">
      <c r="D1338" s="106" t="str">
        <f>'Line Items'!D1932</f>
        <v>SFO Station Access Charge LTC (TRR) - Woburn Sands</v>
      </c>
      <c r="E1338" s="89"/>
      <c r="F1338" s="107" t="str">
        <f t="shared" si="364"/>
        <v>£000</v>
      </c>
      <c r="G1338" s="173"/>
      <c r="H1338" s="173"/>
      <c r="I1338" s="173"/>
      <c r="J1338" s="173"/>
      <c r="K1338" s="173"/>
      <c r="L1338" s="173"/>
      <c r="M1338" s="173"/>
      <c r="N1338" s="173"/>
      <c r="O1338" s="173"/>
      <c r="P1338" s="173"/>
      <c r="Q1338" s="173"/>
      <c r="R1338" s="173"/>
      <c r="S1338" s="173"/>
      <c r="T1338" s="173"/>
      <c r="U1338" s="173"/>
      <c r="V1338" s="173"/>
      <c r="W1338" s="173"/>
      <c r="X1338" s="173"/>
      <c r="Y1338" s="173"/>
      <c r="Z1338" s="173"/>
      <c r="AA1338" s="173"/>
      <c r="AB1338" s="173"/>
      <c r="AC1338" s="174"/>
      <c r="AE1338" s="507"/>
      <c r="AG1338" s="507"/>
      <c r="AI1338" s="507"/>
      <c r="AK1338" s="202"/>
    </row>
    <row r="1339" spans="4:37" ht="12.75" customHeight="1" outlineLevel="2">
      <c r="D1339" s="106" t="str">
        <f>'Line Items'!D1933</f>
        <v>SFO Station Access Charge LTC (TRR) - Wolverhampton</v>
      </c>
      <c r="E1339" s="89"/>
      <c r="F1339" s="107" t="str">
        <f t="shared" si="364"/>
        <v>£000</v>
      </c>
      <c r="G1339" s="173"/>
      <c r="H1339" s="173"/>
      <c r="I1339" s="173"/>
      <c r="J1339" s="173"/>
      <c r="K1339" s="173"/>
      <c r="L1339" s="173"/>
      <c r="M1339" s="173"/>
      <c r="N1339" s="173"/>
      <c r="O1339" s="173"/>
      <c r="P1339" s="173"/>
      <c r="Q1339" s="173"/>
      <c r="R1339" s="173"/>
      <c r="S1339" s="173"/>
      <c r="T1339" s="173"/>
      <c r="U1339" s="173"/>
      <c r="V1339" s="173"/>
      <c r="W1339" s="173"/>
      <c r="X1339" s="173"/>
      <c r="Y1339" s="173"/>
      <c r="Z1339" s="173"/>
      <c r="AA1339" s="173"/>
      <c r="AB1339" s="173"/>
      <c r="AC1339" s="174"/>
      <c r="AE1339" s="507"/>
      <c r="AG1339" s="507"/>
      <c r="AI1339" s="507"/>
      <c r="AK1339" s="202"/>
    </row>
    <row r="1340" spans="4:37" ht="12.75" customHeight="1" outlineLevel="2">
      <c r="D1340" s="106" t="str">
        <f>'Line Items'!D1934</f>
        <v>SFO Station Access Charge LTC (TRR) - Wolverton</v>
      </c>
      <c r="E1340" s="89"/>
      <c r="F1340" s="107" t="str">
        <f t="shared" si="364"/>
        <v>£000</v>
      </c>
      <c r="G1340" s="173"/>
      <c r="H1340" s="173"/>
      <c r="I1340" s="173"/>
      <c r="J1340" s="173"/>
      <c r="K1340" s="173"/>
      <c r="L1340" s="173"/>
      <c r="M1340" s="173"/>
      <c r="N1340" s="173"/>
      <c r="O1340" s="173"/>
      <c r="P1340" s="173"/>
      <c r="Q1340" s="173"/>
      <c r="R1340" s="173"/>
      <c r="S1340" s="173"/>
      <c r="T1340" s="173"/>
      <c r="U1340" s="173"/>
      <c r="V1340" s="173"/>
      <c r="W1340" s="173"/>
      <c r="X1340" s="173"/>
      <c r="Y1340" s="173"/>
      <c r="Z1340" s="173"/>
      <c r="AA1340" s="173"/>
      <c r="AB1340" s="173"/>
      <c r="AC1340" s="174"/>
      <c r="AE1340" s="507"/>
      <c r="AG1340" s="507"/>
      <c r="AI1340" s="507"/>
      <c r="AK1340" s="202"/>
    </row>
    <row r="1341" spans="4:37" ht="12.75" customHeight="1" outlineLevel="2">
      <c r="D1341" s="106" t="str">
        <f>'Line Items'!D1935</f>
        <v>SFO Station Access Charge LTC (TRR) - Wood End</v>
      </c>
      <c r="E1341" s="89"/>
      <c r="F1341" s="107" t="str">
        <f t="shared" si="364"/>
        <v>£000</v>
      </c>
      <c r="G1341" s="173"/>
      <c r="H1341" s="173"/>
      <c r="I1341" s="173"/>
      <c r="J1341" s="173"/>
      <c r="K1341" s="173"/>
      <c r="L1341" s="173"/>
      <c r="M1341" s="173"/>
      <c r="N1341" s="173"/>
      <c r="O1341" s="173"/>
      <c r="P1341" s="173"/>
      <c r="Q1341" s="173"/>
      <c r="R1341" s="173"/>
      <c r="S1341" s="173"/>
      <c r="T1341" s="173"/>
      <c r="U1341" s="173"/>
      <c r="V1341" s="173"/>
      <c r="W1341" s="173"/>
      <c r="X1341" s="173"/>
      <c r="Y1341" s="173"/>
      <c r="Z1341" s="173"/>
      <c r="AA1341" s="173"/>
      <c r="AB1341" s="173"/>
      <c r="AC1341" s="174"/>
      <c r="AE1341" s="507"/>
      <c r="AG1341" s="507"/>
      <c r="AI1341" s="507"/>
      <c r="AK1341" s="202"/>
    </row>
    <row r="1342" spans="4:37" ht="12.75" customHeight="1" outlineLevel="2">
      <c r="D1342" s="106" t="str">
        <f>'Line Items'!D1936</f>
        <v>SFO Station Access Charge LTC (TRR) - Wootton Wawen</v>
      </c>
      <c r="E1342" s="89"/>
      <c r="F1342" s="107" t="str">
        <f t="shared" si="364"/>
        <v>£000</v>
      </c>
      <c r="G1342" s="173"/>
      <c r="H1342" s="173"/>
      <c r="I1342" s="173"/>
      <c r="J1342" s="173"/>
      <c r="K1342" s="173"/>
      <c r="L1342" s="173"/>
      <c r="M1342" s="173"/>
      <c r="N1342" s="173"/>
      <c r="O1342" s="173"/>
      <c r="P1342" s="173"/>
      <c r="Q1342" s="173"/>
      <c r="R1342" s="173"/>
      <c r="S1342" s="173"/>
      <c r="T1342" s="173"/>
      <c r="U1342" s="173"/>
      <c r="V1342" s="173"/>
      <c r="W1342" s="173"/>
      <c r="X1342" s="173"/>
      <c r="Y1342" s="173"/>
      <c r="Z1342" s="173"/>
      <c r="AA1342" s="173"/>
      <c r="AB1342" s="173"/>
      <c r="AC1342" s="174"/>
      <c r="AE1342" s="507"/>
      <c r="AG1342" s="507"/>
      <c r="AI1342" s="507"/>
      <c r="AK1342" s="202"/>
    </row>
    <row r="1343" spans="4:37" ht="12.75" customHeight="1" outlineLevel="2">
      <c r="D1343" s="106" t="str">
        <f>'Line Items'!D1937</f>
        <v>SFO Station Access Charge LTC (TRR) - Worcester Foregate Street</v>
      </c>
      <c r="E1343" s="89"/>
      <c r="F1343" s="107" t="str">
        <f t="shared" si="364"/>
        <v>£000</v>
      </c>
      <c r="G1343" s="173"/>
      <c r="H1343" s="173"/>
      <c r="I1343" s="173"/>
      <c r="J1343" s="173"/>
      <c r="K1343" s="173"/>
      <c r="L1343" s="173"/>
      <c r="M1343" s="173"/>
      <c r="N1343" s="173"/>
      <c r="O1343" s="173"/>
      <c r="P1343" s="173"/>
      <c r="Q1343" s="173"/>
      <c r="R1343" s="173"/>
      <c r="S1343" s="173"/>
      <c r="T1343" s="173"/>
      <c r="U1343" s="173"/>
      <c r="V1343" s="173"/>
      <c r="W1343" s="173"/>
      <c r="X1343" s="173"/>
      <c r="Y1343" s="173"/>
      <c r="Z1343" s="173"/>
      <c r="AA1343" s="173"/>
      <c r="AB1343" s="173"/>
      <c r="AC1343" s="174"/>
      <c r="AE1343" s="507"/>
      <c r="AG1343" s="507"/>
      <c r="AI1343" s="507"/>
      <c r="AK1343" s="202"/>
    </row>
    <row r="1344" spans="4:37" ht="12.75" customHeight="1" outlineLevel="2">
      <c r="D1344" s="106" t="str">
        <f>'Line Items'!D1938</f>
        <v>SFO Station Access Charge LTC (TRR) - Worcester Shrub Hill</v>
      </c>
      <c r="E1344" s="89"/>
      <c r="F1344" s="107" t="str">
        <f t="shared" si="364"/>
        <v>£000</v>
      </c>
      <c r="G1344" s="173"/>
      <c r="H1344" s="173"/>
      <c r="I1344" s="173"/>
      <c r="J1344" s="173"/>
      <c r="K1344" s="173"/>
      <c r="L1344" s="173"/>
      <c r="M1344" s="173"/>
      <c r="N1344" s="173"/>
      <c r="O1344" s="173"/>
      <c r="P1344" s="173"/>
      <c r="Q1344" s="173"/>
      <c r="R1344" s="173"/>
      <c r="S1344" s="173"/>
      <c r="T1344" s="173"/>
      <c r="U1344" s="173"/>
      <c r="V1344" s="173"/>
      <c r="W1344" s="173"/>
      <c r="X1344" s="173"/>
      <c r="Y1344" s="173"/>
      <c r="Z1344" s="173"/>
      <c r="AA1344" s="173"/>
      <c r="AB1344" s="173"/>
      <c r="AC1344" s="174"/>
      <c r="AE1344" s="507"/>
      <c r="AG1344" s="507"/>
      <c r="AI1344" s="507"/>
      <c r="AK1344" s="202"/>
    </row>
    <row r="1345" spans="4:37" ht="12.75" customHeight="1" outlineLevel="2">
      <c r="D1345" s="106" t="str">
        <f>'Line Items'!D1939</f>
        <v>SFO Station Access Charge LTC (TRR) - Wylde Green</v>
      </c>
      <c r="E1345" s="89"/>
      <c r="F1345" s="107" t="str">
        <f t="shared" si="364"/>
        <v>£000</v>
      </c>
      <c r="G1345" s="173"/>
      <c r="H1345" s="173"/>
      <c r="I1345" s="173"/>
      <c r="J1345" s="173"/>
      <c r="K1345" s="173"/>
      <c r="L1345" s="173"/>
      <c r="M1345" s="173"/>
      <c r="N1345" s="173"/>
      <c r="O1345" s="173"/>
      <c r="P1345" s="173"/>
      <c r="Q1345" s="173"/>
      <c r="R1345" s="173"/>
      <c r="S1345" s="173"/>
      <c r="T1345" s="173"/>
      <c r="U1345" s="173"/>
      <c r="V1345" s="173"/>
      <c r="W1345" s="173"/>
      <c r="X1345" s="173"/>
      <c r="Y1345" s="173"/>
      <c r="Z1345" s="173"/>
      <c r="AA1345" s="173"/>
      <c r="AB1345" s="173"/>
      <c r="AC1345" s="174"/>
      <c r="AE1345" s="507"/>
      <c r="AG1345" s="507"/>
      <c r="AI1345" s="507"/>
      <c r="AK1345" s="202"/>
    </row>
    <row r="1346" spans="4:37" ht="12.75" customHeight="1" outlineLevel="2">
      <c r="D1346" s="106" t="str">
        <f>'Line Items'!D1940</f>
        <v>SFO Station Access Charge LTC (TRR) - Wythall</v>
      </c>
      <c r="E1346" s="89"/>
      <c r="F1346" s="107" t="str">
        <f t="shared" si="364"/>
        <v>£000</v>
      </c>
      <c r="G1346" s="173"/>
      <c r="H1346" s="173"/>
      <c r="I1346" s="173"/>
      <c r="J1346" s="173"/>
      <c r="K1346" s="173"/>
      <c r="L1346" s="173"/>
      <c r="M1346" s="173"/>
      <c r="N1346" s="173"/>
      <c r="O1346" s="173"/>
      <c r="P1346" s="173"/>
      <c r="Q1346" s="173"/>
      <c r="R1346" s="173"/>
      <c r="S1346" s="173"/>
      <c r="T1346" s="173"/>
      <c r="U1346" s="173"/>
      <c r="V1346" s="173"/>
      <c r="W1346" s="173"/>
      <c r="X1346" s="173"/>
      <c r="Y1346" s="173"/>
      <c r="Z1346" s="173"/>
      <c r="AA1346" s="173"/>
      <c r="AB1346" s="173"/>
      <c r="AC1346" s="174"/>
      <c r="AE1346" s="507"/>
      <c r="AG1346" s="507"/>
      <c r="AI1346" s="507"/>
      <c r="AK1346" s="202"/>
    </row>
    <row r="1347" spans="4:37" ht="12.75" customHeight="1" outlineLevel="2">
      <c r="D1347" s="106" t="str">
        <f>'Line Items'!D1941</f>
        <v>SFO Station Access Charge LTC (TRR) - Yardley Wood</v>
      </c>
      <c r="E1347" s="89"/>
      <c r="F1347" s="107" t="str">
        <f t="shared" si="364"/>
        <v>£000</v>
      </c>
      <c r="G1347" s="173"/>
      <c r="H1347" s="173"/>
      <c r="I1347" s="173"/>
      <c r="J1347" s="173"/>
      <c r="K1347" s="173"/>
      <c r="L1347" s="173"/>
      <c r="M1347" s="173"/>
      <c r="N1347" s="173"/>
      <c r="O1347" s="173"/>
      <c r="P1347" s="173"/>
      <c r="Q1347" s="173"/>
      <c r="R1347" s="173"/>
      <c r="S1347" s="173"/>
      <c r="T1347" s="173"/>
      <c r="U1347" s="173"/>
      <c r="V1347" s="173"/>
      <c r="W1347" s="173"/>
      <c r="X1347" s="173"/>
      <c r="Y1347" s="173"/>
      <c r="Z1347" s="173"/>
      <c r="AA1347" s="173"/>
      <c r="AB1347" s="173"/>
      <c r="AC1347" s="174"/>
      <c r="AE1347" s="507"/>
      <c r="AG1347" s="507"/>
      <c r="AI1347" s="507"/>
      <c r="AK1347" s="202"/>
    </row>
    <row r="1348" spans="4:37" ht="12.75" customHeight="1" outlineLevel="3">
      <c r="D1348" s="106" t="str">
        <f>'Line Items'!D1942</f>
        <v>SFO Station Access Charge LTC (TRR) - Line 153]</v>
      </c>
      <c r="E1348" s="89"/>
      <c r="F1348" s="107" t="str">
        <f t="shared" si="364"/>
        <v>£000</v>
      </c>
      <c r="G1348" s="173"/>
      <c r="H1348" s="173"/>
      <c r="I1348" s="173"/>
      <c r="J1348" s="173"/>
      <c r="K1348" s="173"/>
      <c r="L1348" s="173"/>
      <c r="M1348" s="173"/>
      <c r="N1348" s="173"/>
      <c r="O1348" s="173"/>
      <c r="P1348" s="173"/>
      <c r="Q1348" s="173"/>
      <c r="R1348" s="173"/>
      <c r="S1348" s="173"/>
      <c r="T1348" s="173"/>
      <c r="U1348" s="173"/>
      <c r="V1348" s="173"/>
      <c r="W1348" s="173"/>
      <c r="X1348" s="173"/>
      <c r="Y1348" s="173"/>
      <c r="Z1348" s="173"/>
      <c r="AA1348" s="173"/>
      <c r="AB1348" s="173"/>
      <c r="AC1348" s="174"/>
      <c r="AE1348" s="507"/>
      <c r="AG1348" s="507"/>
      <c r="AI1348" s="507"/>
      <c r="AK1348" s="202"/>
    </row>
    <row r="1349" spans="4:37" ht="12.75" customHeight="1" outlineLevel="3">
      <c r="D1349" s="106" t="str">
        <f>'Line Items'!D1943</f>
        <v>SFO Station Access Charge LTC (TRR) - Line 154]</v>
      </c>
      <c r="E1349" s="89"/>
      <c r="F1349" s="107" t="str">
        <f t="shared" si="364"/>
        <v>£000</v>
      </c>
      <c r="G1349" s="173"/>
      <c r="H1349" s="173"/>
      <c r="I1349" s="173"/>
      <c r="J1349" s="173"/>
      <c r="K1349" s="173"/>
      <c r="L1349" s="173"/>
      <c r="M1349" s="173"/>
      <c r="N1349" s="173"/>
      <c r="O1349" s="173"/>
      <c r="P1349" s="173"/>
      <c r="Q1349" s="173"/>
      <c r="R1349" s="173"/>
      <c r="S1349" s="173"/>
      <c r="T1349" s="173"/>
      <c r="U1349" s="173"/>
      <c r="V1349" s="173"/>
      <c r="W1349" s="173"/>
      <c r="X1349" s="173"/>
      <c r="Y1349" s="173"/>
      <c r="Z1349" s="173"/>
      <c r="AA1349" s="173"/>
      <c r="AB1349" s="173"/>
      <c r="AC1349" s="174"/>
      <c r="AE1349" s="507"/>
      <c r="AG1349" s="507"/>
      <c r="AI1349" s="507"/>
      <c r="AK1349" s="202"/>
    </row>
    <row r="1350" spans="4:37" ht="12.75" customHeight="1" outlineLevel="3">
      <c r="D1350" s="106" t="str">
        <f>'Line Items'!D1944</f>
        <v>SFO Station Access Charge LTC (TRR) - Line 155]</v>
      </c>
      <c r="E1350" s="89"/>
      <c r="F1350" s="107" t="str">
        <f t="shared" si="364"/>
        <v>£000</v>
      </c>
      <c r="G1350" s="173"/>
      <c r="H1350" s="173"/>
      <c r="I1350" s="173"/>
      <c r="J1350" s="173"/>
      <c r="K1350" s="173"/>
      <c r="L1350" s="173"/>
      <c r="M1350" s="173"/>
      <c r="N1350" s="173"/>
      <c r="O1350" s="173"/>
      <c r="P1350" s="173"/>
      <c r="Q1350" s="173"/>
      <c r="R1350" s="173"/>
      <c r="S1350" s="173"/>
      <c r="T1350" s="173"/>
      <c r="U1350" s="173"/>
      <c r="V1350" s="173"/>
      <c r="W1350" s="173"/>
      <c r="X1350" s="173"/>
      <c r="Y1350" s="173"/>
      <c r="Z1350" s="173"/>
      <c r="AA1350" s="173"/>
      <c r="AB1350" s="173"/>
      <c r="AC1350" s="174"/>
      <c r="AE1350" s="507"/>
      <c r="AG1350" s="507"/>
      <c r="AI1350" s="507"/>
      <c r="AK1350" s="202"/>
    </row>
    <row r="1351" spans="4:37" ht="12.75" customHeight="1" outlineLevel="3">
      <c r="D1351" s="106" t="str">
        <f>'Line Items'!D1945</f>
        <v>SFO Station Access Charge LTC (TRR) - Line 156]</v>
      </c>
      <c r="E1351" s="89"/>
      <c r="F1351" s="107" t="str">
        <f t="shared" si="364"/>
        <v>£000</v>
      </c>
      <c r="G1351" s="173"/>
      <c r="H1351" s="173"/>
      <c r="I1351" s="173"/>
      <c r="J1351" s="173"/>
      <c r="K1351" s="173"/>
      <c r="L1351" s="173"/>
      <c r="M1351" s="173"/>
      <c r="N1351" s="173"/>
      <c r="O1351" s="173"/>
      <c r="P1351" s="173"/>
      <c r="Q1351" s="173"/>
      <c r="R1351" s="173"/>
      <c r="S1351" s="173"/>
      <c r="T1351" s="173"/>
      <c r="U1351" s="173"/>
      <c r="V1351" s="173"/>
      <c r="W1351" s="173"/>
      <c r="X1351" s="173"/>
      <c r="Y1351" s="173"/>
      <c r="Z1351" s="173"/>
      <c r="AA1351" s="173"/>
      <c r="AB1351" s="173"/>
      <c r="AC1351" s="174"/>
      <c r="AE1351" s="507"/>
      <c r="AG1351" s="507"/>
      <c r="AI1351" s="507"/>
      <c r="AK1351" s="202"/>
    </row>
    <row r="1352" spans="4:37" ht="12.75" customHeight="1" outlineLevel="3">
      <c r="D1352" s="106" t="str">
        <f>'Line Items'!D1946</f>
        <v>SFO Station Access Charge LTC (TRR) - Line 157]</v>
      </c>
      <c r="E1352" s="89"/>
      <c r="F1352" s="107" t="str">
        <f t="shared" si="364"/>
        <v>£000</v>
      </c>
      <c r="G1352" s="173"/>
      <c r="H1352" s="173"/>
      <c r="I1352" s="173"/>
      <c r="J1352" s="173"/>
      <c r="K1352" s="173"/>
      <c r="L1352" s="173"/>
      <c r="M1352" s="173"/>
      <c r="N1352" s="173"/>
      <c r="O1352" s="173"/>
      <c r="P1352" s="173"/>
      <c r="Q1352" s="173"/>
      <c r="R1352" s="173"/>
      <c r="S1352" s="173"/>
      <c r="T1352" s="173"/>
      <c r="U1352" s="173"/>
      <c r="V1352" s="173"/>
      <c r="W1352" s="173"/>
      <c r="X1352" s="173"/>
      <c r="Y1352" s="173"/>
      <c r="Z1352" s="173"/>
      <c r="AA1352" s="173"/>
      <c r="AB1352" s="173"/>
      <c r="AC1352" s="174"/>
      <c r="AE1352" s="507"/>
      <c r="AG1352" s="507"/>
      <c r="AI1352" s="507"/>
      <c r="AK1352" s="202"/>
    </row>
    <row r="1353" spans="4:37" ht="12.75" customHeight="1" outlineLevel="3">
      <c r="D1353" s="106" t="str">
        <f>'Line Items'!D1947</f>
        <v>SFO Station Access Charge LTC (TRR) - Line 158]</v>
      </c>
      <c r="E1353" s="89"/>
      <c r="F1353" s="107" t="str">
        <f t="shared" si="364"/>
        <v>£000</v>
      </c>
      <c r="G1353" s="173"/>
      <c r="H1353" s="173"/>
      <c r="I1353" s="173"/>
      <c r="J1353" s="173"/>
      <c r="K1353" s="173"/>
      <c r="L1353" s="173"/>
      <c r="M1353" s="173"/>
      <c r="N1353" s="173"/>
      <c r="O1353" s="173"/>
      <c r="P1353" s="173"/>
      <c r="Q1353" s="173"/>
      <c r="R1353" s="173"/>
      <c r="S1353" s="173"/>
      <c r="T1353" s="173"/>
      <c r="U1353" s="173"/>
      <c r="V1353" s="173"/>
      <c r="W1353" s="173"/>
      <c r="X1353" s="173"/>
      <c r="Y1353" s="173"/>
      <c r="Z1353" s="173"/>
      <c r="AA1353" s="173"/>
      <c r="AB1353" s="173"/>
      <c r="AC1353" s="174"/>
      <c r="AE1353" s="507"/>
      <c r="AG1353" s="507"/>
      <c r="AI1353" s="507"/>
      <c r="AK1353" s="202"/>
    </row>
    <row r="1354" spans="4:37" ht="12.75" customHeight="1" outlineLevel="3">
      <c r="D1354" s="106" t="str">
        <f>'Line Items'!D1948</f>
        <v>SFO Station Access Charge LTC (TRR) - Line 159]</v>
      </c>
      <c r="E1354" s="89"/>
      <c r="F1354" s="107" t="str">
        <f t="shared" si="364"/>
        <v>£000</v>
      </c>
      <c r="G1354" s="173"/>
      <c r="H1354" s="173"/>
      <c r="I1354" s="173"/>
      <c r="J1354" s="173"/>
      <c r="K1354" s="173"/>
      <c r="L1354" s="173"/>
      <c r="M1354" s="173"/>
      <c r="N1354" s="173"/>
      <c r="O1354" s="173"/>
      <c r="P1354" s="173"/>
      <c r="Q1354" s="173"/>
      <c r="R1354" s="173"/>
      <c r="S1354" s="173"/>
      <c r="T1354" s="173"/>
      <c r="U1354" s="173"/>
      <c r="V1354" s="173"/>
      <c r="W1354" s="173"/>
      <c r="X1354" s="173"/>
      <c r="Y1354" s="173"/>
      <c r="Z1354" s="173"/>
      <c r="AA1354" s="173"/>
      <c r="AB1354" s="173"/>
      <c r="AC1354" s="174"/>
      <c r="AE1354" s="507"/>
      <c r="AG1354" s="507"/>
      <c r="AI1354" s="507"/>
      <c r="AK1354" s="202"/>
    </row>
    <row r="1355" spans="4:37" ht="12.75" customHeight="1" outlineLevel="3">
      <c r="D1355" s="106" t="str">
        <f>'Line Items'!D1949</f>
        <v>SFO Station Access Charge LTC (TRR) - Line 160]</v>
      </c>
      <c r="E1355" s="89"/>
      <c r="F1355" s="107" t="str">
        <f t="shared" si="364"/>
        <v>£000</v>
      </c>
      <c r="G1355" s="173"/>
      <c r="H1355" s="173"/>
      <c r="I1355" s="173"/>
      <c r="J1355" s="173"/>
      <c r="K1355" s="173"/>
      <c r="L1355" s="173"/>
      <c r="M1355" s="173"/>
      <c r="N1355" s="173"/>
      <c r="O1355" s="173"/>
      <c r="P1355" s="173"/>
      <c r="Q1355" s="173"/>
      <c r="R1355" s="173"/>
      <c r="S1355" s="173"/>
      <c r="T1355" s="173"/>
      <c r="U1355" s="173"/>
      <c r="V1355" s="173"/>
      <c r="W1355" s="173"/>
      <c r="X1355" s="173"/>
      <c r="Y1355" s="173"/>
      <c r="Z1355" s="173"/>
      <c r="AA1355" s="173"/>
      <c r="AB1355" s="173"/>
      <c r="AC1355" s="174"/>
      <c r="AE1355" s="507"/>
      <c r="AG1355" s="507"/>
      <c r="AI1355" s="507"/>
      <c r="AK1355" s="202"/>
    </row>
    <row r="1356" spans="4:37" ht="12.75" customHeight="1" outlineLevel="3">
      <c r="D1356" s="106" t="str">
        <f>'Line Items'!D1950</f>
        <v>SFO Station Access Charge LTC (TRR) - Line 161]</v>
      </c>
      <c r="E1356" s="89"/>
      <c r="F1356" s="107" t="str">
        <f t="shared" si="364"/>
        <v>£000</v>
      </c>
      <c r="G1356" s="173"/>
      <c r="H1356" s="173"/>
      <c r="I1356" s="173"/>
      <c r="J1356" s="173"/>
      <c r="K1356" s="173"/>
      <c r="L1356" s="173"/>
      <c r="M1356" s="173"/>
      <c r="N1356" s="173"/>
      <c r="O1356" s="173"/>
      <c r="P1356" s="173"/>
      <c r="Q1356" s="173"/>
      <c r="R1356" s="173"/>
      <c r="S1356" s="173"/>
      <c r="T1356" s="173"/>
      <c r="U1356" s="173"/>
      <c r="V1356" s="173"/>
      <c r="W1356" s="173"/>
      <c r="X1356" s="173"/>
      <c r="Y1356" s="173"/>
      <c r="Z1356" s="173"/>
      <c r="AA1356" s="173"/>
      <c r="AB1356" s="173"/>
      <c r="AC1356" s="174"/>
      <c r="AE1356" s="507"/>
      <c r="AG1356" s="507"/>
      <c r="AI1356" s="507"/>
      <c r="AK1356" s="202"/>
    </row>
    <row r="1357" spans="4:37" ht="12.75" customHeight="1" outlineLevel="3">
      <c r="D1357" s="106" t="str">
        <f>'Line Items'!D1951</f>
        <v>SFO Station Access Charge LTC (TRR) - Line 162]</v>
      </c>
      <c r="E1357" s="89"/>
      <c r="F1357" s="107" t="str">
        <f t="shared" si="364"/>
        <v>£000</v>
      </c>
      <c r="G1357" s="173"/>
      <c r="H1357" s="173"/>
      <c r="I1357" s="173"/>
      <c r="J1357" s="173"/>
      <c r="K1357" s="173"/>
      <c r="L1357" s="173"/>
      <c r="M1357" s="173"/>
      <c r="N1357" s="173"/>
      <c r="O1357" s="173"/>
      <c r="P1357" s="173"/>
      <c r="Q1357" s="173"/>
      <c r="R1357" s="173"/>
      <c r="S1357" s="173"/>
      <c r="T1357" s="173"/>
      <c r="U1357" s="173"/>
      <c r="V1357" s="173"/>
      <c r="W1357" s="173"/>
      <c r="X1357" s="173"/>
      <c r="Y1357" s="173"/>
      <c r="Z1357" s="173"/>
      <c r="AA1357" s="173"/>
      <c r="AB1357" s="173"/>
      <c r="AC1357" s="174"/>
      <c r="AE1357" s="507"/>
      <c r="AG1357" s="507"/>
      <c r="AI1357" s="507"/>
      <c r="AK1357" s="202"/>
    </row>
    <row r="1358" spans="4:37" ht="12.75" customHeight="1" outlineLevel="3">
      <c r="D1358" s="106" t="str">
        <f>'Line Items'!D1952</f>
        <v>SFO Station Access Charge LTC (TRR) - Line 163]</v>
      </c>
      <c r="E1358" s="89"/>
      <c r="F1358" s="107" t="str">
        <f t="shared" si="364"/>
        <v>£000</v>
      </c>
      <c r="G1358" s="173"/>
      <c r="H1358" s="173"/>
      <c r="I1358" s="173"/>
      <c r="J1358" s="173"/>
      <c r="K1358" s="173"/>
      <c r="L1358" s="173"/>
      <c r="M1358" s="173"/>
      <c r="N1358" s="173"/>
      <c r="O1358" s="173"/>
      <c r="P1358" s="173"/>
      <c r="Q1358" s="173"/>
      <c r="R1358" s="173"/>
      <c r="S1358" s="173"/>
      <c r="T1358" s="173"/>
      <c r="U1358" s="173"/>
      <c r="V1358" s="173"/>
      <c r="W1358" s="173"/>
      <c r="X1358" s="173"/>
      <c r="Y1358" s="173"/>
      <c r="Z1358" s="173"/>
      <c r="AA1358" s="173"/>
      <c r="AB1358" s="173"/>
      <c r="AC1358" s="174"/>
      <c r="AE1358" s="507"/>
      <c r="AG1358" s="507"/>
      <c r="AI1358" s="507"/>
      <c r="AK1358" s="202"/>
    </row>
    <row r="1359" spans="4:37" ht="12.75" customHeight="1" outlineLevel="3">
      <c r="D1359" s="106" t="str">
        <f>'Line Items'!D1953</f>
        <v>SFO Station Access Charge LTC (TRR) - Line 164]</v>
      </c>
      <c r="E1359" s="89"/>
      <c r="F1359" s="107" t="str">
        <f t="shared" si="364"/>
        <v>£000</v>
      </c>
      <c r="G1359" s="173"/>
      <c r="H1359" s="173"/>
      <c r="I1359" s="173"/>
      <c r="J1359" s="173"/>
      <c r="K1359" s="173"/>
      <c r="L1359" s="173"/>
      <c r="M1359" s="173"/>
      <c r="N1359" s="173"/>
      <c r="O1359" s="173"/>
      <c r="P1359" s="173"/>
      <c r="Q1359" s="173"/>
      <c r="R1359" s="173"/>
      <c r="S1359" s="173"/>
      <c r="T1359" s="173"/>
      <c r="U1359" s="173"/>
      <c r="V1359" s="173"/>
      <c r="W1359" s="173"/>
      <c r="X1359" s="173"/>
      <c r="Y1359" s="173"/>
      <c r="Z1359" s="173"/>
      <c r="AA1359" s="173"/>
      <c r="AB1359" s="173"/>
      <c r="AC1359" s="174"/>
      <c r="AE1359" s="507"/>
      <c r="AG1359" s="507"/>
      <c r="AI1359" s="507"/>
      <c r="AK1359" s="202"/>
    </row>
    <row r="1360" spans="4:37" ht="12.75" customHeight="1" outlineLevel="3">
      <c r="D1360" s="106" t="str">
        <f>'Line Items'!D1954</f>
        <v>SFO Station Access Charge LTC (TRR) - Line 165]</v>
      </c>
      <c r="E1360" s="89"/>
      <c r="F1360" s="107" t="str">
        <f t="shared" si="364"/>
        <v>£000</v>
      </c>
      <c r="G1360" s="173"/>
      <c r="H1360" s="173"/>
      <c r="I1360" s="173"/>
      <c r="J1360" s="173"/>
      <c r="K1360" s="173"/>
      <c r="L1360" s="173"/>
      <c r="M1360" s="173"/>
      <c r="N1360" s="173"/>
      <c r="O1360" s="173"/>
      <c r="P1360" s="173"/>
      <c r="Q1360" s="173"/>
      <c r="R1360" s="173"/>
      <c r="S1360" s="173"/>
      <c r="T1360" s="173"/>
      <c r="U1360" s="173"/>
      <c r="V1360" s="173"/>
      <c r="W1360" s="173"/>
      <c r="X1360" s="173"/>
      <c r="Y1360" s="173"/>
      <c r="Z1360" s="173"/>
      <c r="AA1360" s="173"/>
      <c r="AB1360" s="173"/>
      <c r="AC1360" s="174"/>
      <c r="AE1360" s="507"/>
      <c r="AG1360" s="507"/>
      <c r="AI1360" s="507"/>
      <c r="AK1360" s="202"/>
    </row>
    <row r="1361" spans="4:37" ht="12.75" customHeight="1" outlineLevel="3">
      <c r="D1361" s="106" t="str">
        <f>'Line Items'!D1955</f>
        <v>SFO Station Access Charge LTC (TRR) - Line 166]</v>
      </c>
      <c r="E1361" s="89"/>
      <c r="F1361" s="107" t="str">
        <f t="shared" si="364"/>
        <v>£000</v>
      </c>
      <c r="G1361" s="173"/>
      <c r="H1361" s="173"/>
      <c r="I1361" s="173"/>
      <c r="J1361" s="173"/>
      <c r="K1361" s="173"/>
      <c r="L1361" s="173"/>
      <c r="M1361" s="173"/>
      <c r="N1361" s="173"/>
      <c r="O1361" s="173"/>
      <c r="P1361" s="173"/>
      <c r="Q1361" s="173"/>
      <c r="R1361" s="173"/>
      <c r="S1361" s="173"/>
      <c r="T1361" s="173"/>
      <c r="U1361" s="173"/>
      <c r="V1361" s="173"/>
      <c r="W1361" s="173"/>
      <c r="X1361" s="173"/>
      <c r="Y1361" s="173"/>
      <c r="Z1361" s="173"/>
      <c r="AA1361" s="173"/>
      <c r="AB1361" s="173"/>
      <c r="AC1361" s="174"/>
      <c r="AE1361" s="507"/>
      <c r="AG1361" s="507"/>
      <c r="AI1361" s="507"/>
      <c r="AK1361" s="202"/>
    </row>
    <row r="1362" spans="4:37" ht="12.75" customHeight="1" outlineLevel="3">
      <c r="D1362" s="106" t="str">
        <f>'Line Items'!D1956</f>
        <v>SFO Station Access Charge LTC (TRR) - Line 167]</v>
      </c>
      <c r="E1362" s="89"/>
      <c r="F1362" s="107" t="str">
        <f t="shared" si="364"/>
        <v>£000</v>
      </c>
      <c r="G1362" s="173"/>
      <c r="H1362" s="173"/>
      <c r="I1362" s="173"/>
      <c r="J1362" s="173"/>
      <c r="K1362" s="173"/>
      <c r="L1362" s="173"/>
      <c r="M1362" s="173"/>
      <c r="N1362" s="173"/>
      <c r="O1362" s="173"/>
      <c r="P1362" s="173"/>
      <c r="Q1362" s="173"/>
      <c r="R1362" s="173"/>
      <c r="S1362" s="173"/>
      <c r="T1362" s="173"/>
      <c r="U1362" s="173"/>
      <c r="V1362" s="173"/>
      <c r="W1362" s="173"/>
      <c r="X1362" s="173"/>
      <c r="Y1362" s="173"/>
      <c r="Z1362" s="173"/>
      <c r="AA1362" s="173"/>
      <c r="AB1362" s="173"/>
      <c r="AC1362" s="174"/>
      <c r="AE1362" s="507"/>
      <c r="AG1362" s="507"/>
      <c r="AI1362" s="507"/>
      <c r="AK1362" s="202"/>
    </row>
    <row r="1363" spans="4:37" ht="12.75" customHeight="1" outlineLevel="3">
      <c r="D1363" s="106" t="str">
        <f>'Line Items'!D1957</f>
        <v>SFO Station Access Charge LTC (TRR) - Line 168]</v>
      </c>
      <c r="E1363" s="89"/>
      <c r="F1363" s="107" t="str">
        <f t="shared" si="364"/>
        <v>£000</v>
      </c>
      <c r="G1363" s="173"/>
      <c r="H1363" s="173"/>
      <c r="I1363" s="173"/>
      <c r="J1363" s="173"/>
      <c r="K1363" s="173"/>
      <c r="L1363" s="173"/>
      <c r="M1363" s="173"/>
      <c r="N1363" s="173"/>
      <c r="O1363" s="173"/>
      <c r="P1363" s="173"/>
      <c r="Q1363" s="173"/>
      <c r="R1363" s="173"/>
      <c r="S1363" s="173"/>
      <c r="T1363" s="173"/>
      <c r="U1363" s="173"/>
      <c r="V1363" s="173"/>
      <c r="W1363" s="173"/>
      <c r="X1363" s="173"/>
      <c r="Y1363" s="173"/>
      <c r="Z1363" s="173"/>
      <c r="AA1363" s="173"/>
      <c r="AB1363" s="173"/>
      <c r="AC1363" s="174"/>
      <c r="AE1363" s="507"/>
      <c r="AG1363" s="507"/>
      <c r="AI1363" s="507"/>
      <c r="AK1363" s="202"/>
    </row>
    <row r="1364" spans="4:37" ht="12.75" customHeight="1" outlineLevel="3">
      <c r="D1364" s="106" t="str">
        <f>'Line Items'!D1958</f>
        <v>SFO Station Access Charge LTC (TRR) - Line 169]</v>
      </c>
      <c r="E1364" s="89"/>
      <c r="F1364" s="107" t="str">
        <f t="shared" si="364"/>
        <v>£000</v>
      </c>
      <c r="G1364" s="173"/>
      <c r="H1364" s="173"/>
      <c r="I1364" s="173"/>
      <c r="J1364" s="173"/>
      <c r="K1364" s="173"/>
      <c r="L1364" s="173"/>
      <c r="M1364" s="173"/>
      <c r="N1364" s="173"/>
      <c r="O1364" s="173"/>
      <c r="P1364" s="173"/>
      <c r="Q1364" s="173"/>
      <c r="R1364" s="173"/>
      <c r="S1364" s="173"/>
      <c r="T1364" s="173"/>
      <c r="U1364" s="173"/>
      <c r="V1364" s="173"/>
      <c r="W1364" s="173"/>
      <c r="X1364" s="173"/>
      <c r="Y1364" s="173"/>
      <c r="Z1364" s="173"/>
      <c r="AA1364" s="173"/>
      <c r="AB1364" s="173"/>
      <c r="AC1364" s="174"/>
      <c r="AE1364" s="507"/>
      <c r="AG1364" s="507"/>
      <c r="AI1364" s="507"/>
      <c r="AK1364" s="202"/>
    </row>
    <row r="1365" spans="4:37" ht="12.75" customHeight="1" outlineLevel="3">
      <c r="D1365" s="106" t="str">
        <f>'Line Items'!D1959</f>
        <v>SFO Station Access Charge LTC (TRR) - Line 170]</v>
      </c>
      <c r="E1365" s="89"/>
      <c r="F1365" s="107" t="str">
        <f t="shared" si="364"/>
        <v>£000</v>
      </c>
      <c r="G1365" s="173"/>
      <c r="H1365" s="173"/>
      <c r="I1365" s="173"/>
      <c r="J1365" s="173"/>
      <c r="K1365" s="173"/>
      <c r="L1365" s="173"/>
      <c r="M1365" s="173"/>
      <c r="N1365" s="173"/>
      <c r="O1365" s="173"/>
      <c r="P1365" s="173"/>
      <c r="Q1365" s="173"/>
      <c r="R1365" s="173"/>
      <c r="S1365" s="173"/>
      <c r="T1365" s="173"/>
      <c r="U1365" s="173"/>
      <c r="V1365" s="173"/>
      <c r="W1365" s="173"/>
      <c r="X1365" s="173"/>
      <c r="Y1365" s="173"/>
      <c r="Z1365" s="173"/>
      <c r="AA1365" s="173"/>
      <c r="AB1365" s="173"/>
      <c r="AC1365" s="174"/>
      <c r="AE1365" s="507"/>
      <c r="AG1365" s="507"/>
      <c r="AI1365" s="507"/>
      <c r="AK1365" s="202"/>
    </row>
    <row r="1366" spans="4:37" ht="12.75" customHeight="1" outlineLevel="3">
      <c r="D1366" s="106" t="str">
        <f>'Line Items'!D1960</f>
        <v>SFO Station Access Charge LTC (TRR) - Line 171]</v>
      </c>
      <c r="E1366" s="89"/>
      <c r="F1366" s="107" t="str">
        <f t="shared" si="364"/>
        <v>£000</v>
      </c>
      <c r="G1366" s="173"/>
      <c r="H1366" s="173"/>
      <c r="I1366" s="173"/>
      <c r="J1366" s="173"/>
      <c r="K1366" s="173"/>
      <c r="L1366" s="173"/>
      <c r="M1366" s="173"/>
      <c r="N1366" s="173"/>
      <c r="O1366" s="173"/>
      <c r="P1366" s="173"/>
      <c r="Q1366" s="173"/>
      <c r="R1366" s="173"/>
      <c r="S1366" s="173"/>
      <c r="T1366" s="173"/>
      <c r="U1366" s="173"/>
      <c r="V1366" s="173"/>
      <c r="W1366" s="173"/>
      <c r="X1366" s="173"/>
      <c r="Y1366" s="173"/>
      <c r="Z1366" s="173"/>
      <c r="AA1366" s="173"/>
      <c r="AB1366" s="173"/>
      <c r="AC1366" s="174"/>
      <c r="AE1366" s="507"/>
      <c r="AG1366" s="507"/>
      <c r="AI1366" s="507"/>
      <c r="AK1366" s="202"/>
    </row>
    <row r="1367" spans="4:37" ht="12.75" customHeight="1" outlineLevel="3">
      <c r="D1367" s="106" t="str">
        <f>'Line Items'!D1961</f>
        <v>SFO Station Access Charge LTC (TRR) - Line 172]</v>
      </c>
      <c r="E1367" s="89"/>
      <c r="F1367" s="107" t="str">
        <f t="shared" si="364"/>
        <v>£000</v>
      </c>
      <c r="G1367" s="173"/>
      <c r="H1367" s="173"/>
      <c r="I1367" s="173"/>
      <c r="J1367" s="173"/>
      <c r="K1367" s="173"/>
      <c r="L1367" s="173"/>
      <c r="M1367" s="173"/>
      <c r="N1367" s="173"/>
      <c r="O1367" s="173"/>
      <c r="P1367" s="173"/>
      <c r="Q1367" s="173"/>
      <c r="R1367" s="173"/>
      <c r="S1367" s="173"/>
      <c r="T1367" s="173"/>
      <c r="U1367" s="173"/>
      <c r="V1367" s="173"/>
      <c r="W1367" s="173"/>
      <c r="X1367" s="173"/>
      <c r="Y1367" s="173"/>
      <c r="Z1367" s="173"/>
      <c r="AA1367" s="173"/>
      <c r="AB1367" s="173"/>
      <c r="AC1367" s="174"/>
      <c r="AE1367" s="507"/>
      <c r="AG1367" s="507"/>
      <c r="AI1367" s="507"/>
      <c r="AK1367" s="202"/>
    </row>
    <row r="1368" spans="4:37" ht="12.75" customHeight="1" outlineLevel="3">
      <c r="D1368" s="106" t="str">
        <f>'Line Items'!D1962</f>
        <v>SFO Station Access Charge LTC (TRR) - Line 173]</v>
      </c>
      <c r="E1368" s="89"/>
      <c r="F1368" s="107" t="str">
        <f t="shared" si="364"/>
        <v>£000</v>
      </c>
      <c r="G1368" s="173"/>
      <c r="H1368" s="173"/>
      <c r="I1368" s="173"/>
      <c r="J1368" s="173"/>
      <c r="K1368" s="173"/>
      <c r="L1368" s="173"/>
      <c r="M1368" s="173"/>
      <c r="N1368" s="173"/>
      <c r="O1368" s="173"/>
      <c r="P1368" s="173"/>
      <c r="Q1368" s="173"/>
      <c r="R1368" s="173"/>
      <c r="S1368" s="173"/>
      <c r="T1368" s="173"/>
      <c r="U1368" s="173"/>
      <c r="V1368" s="173"/>
      <c r="W1368" s="173"/>
      <c r="X1368" s="173"/>
      <c r="Y1368" s="173"/>
      <c r="Z1368" s="173"/>
      <c r="AA1368" s="173"/>
      <c r="AB1368" s="173"/>
      <c r="AC1368" s="174"/>
      <c r="AE1368" s="507"/>
      <c r="AG1368" s="507"/>
      <c r="AI1368" s="507"/>
      <c r="AK1368" s="202"/>
    </row>
    <row r="1369" spans="4:37" ht="12.75" customHeight="1" outlineLevel="3">
      <c r="D1369" s="106" t="str">
        <f>'Line Items'!D1963</f>
        <v>SFO Station Access Charge LTC (TRR) - Line 174]</v>
      </c>
      <c r="E1369" s="89"/>
      <c r="F1369" s="107" t="str">
        <f t="shared" si="364"/>
        <v>£000</v>
      </c>
      <c r="G1369" s="173"/>
      <c r="H1369" s="173"/>
      <c r="I1369" s="173"/>
      <c r="J1369" s="173"/>
      <c r="K1369" s="173"/>
      <c r="L1369" s="173"/>
      <c r="M1369" s="173"/>
      <c r="N1369" s="173"/>
      <c r="O1369" s="173"/>
      <c r="P1369" s="173"/>
      <c r="Q1369" s="173"/>
      <c r="R1369" s="173"/>
      <c r="S1369" s="173"/>
      <c r="T1369" s="173"/>
      <c r="U1369" s="173"/>
      <c r="V1369" s="173"/>
      <c r="W1369" s="173"/>
      <c r="X1369" s="173"/>
      <c r="Y1369" s="173"/>
      <c r="Z1369" s="173"/>
      <c r="AA1369" s="173"/>
      <c r="AB1369" s="173"/>
      <c r="AC1369" s="174"/>
      <c r="AE1369" s="507"/>
      <c r="AG1369" s="507"/>
      <c r="AI1369" s="507"/>
      <c r="AK1369" s="202"/>
    </row>
    <row r="1370" spans="4:37" ht="12.75" customHeight="1" outlineLevel="3">
      <c r="D1370" s="106" t="str">
        <f>'Line Items'!D1964</f>
        <v>SFO Station Access Charge LTC (TRR) - Line 175]</v>
      </c>
      <c r="E1370" s="89"/>
      <c r="F1370" s="107" t="str">
        <f t="shared" si="364"/>
        <v>£000</v>
      </c>
      <c r="G1370" s="173"/>
      <c r="H1370" s="173"/>
      <c r="I1370" s="173"/>
      <c r="J1370" s="173"/>
      <c r="K1370" s="173"/>
      <c r="L1370" s="173"/>
      <c r="M1370" s="173"/>
      <c r="N1370" s="173"/>
      <c r="O1370" s="173"/>
      <c r="P1370" s="173"/>
      <c r="Q1370" s="173"/>
      <c r="R1370" s="173"/>
      <c r="S1370" s="173"/>
      <c r="T1370" s="173"/>
      <c r="U1370" s="173"/>
      <c r="V1370" s="173"/>
      <c r="W1370" s="173"/>
      <c r="X1370" s="173"/>
      <c r="Y1370" s="173"/>
      <c r="Z1370" s="173"/>
      <c r="AA1370" s="173"/>
      <c r="AB1370" s="173"/>
      <c r="AC1370" s="174"/>
      <c r="AE1370" s="507"/>
      <c r="AG1370" s="507"/>
      <c r="AI1370" s="507"/>
      <c r="AK1370" s="202"/>
    </row>
    <row r="1371" spans="4:37" ht="12.75" customHeight="1" outlineLevel="3">
      <c r="D1371" s="106" t="str">
        <f>'Line Items'!D1965</f>
        <v>SFO Station Access Charge LTC (TRR) - Line 176]</v>
      </c>
      <c r="E1371" s="89"/>
      <c r="F1371" s="107" t="str">
        <f t="shared" si="364"/>
        <v>£000</v>
      </c>
      <c r="G1371" s="173"/>
      <c r="H1371" s="173"/>
      <c r="I1371" s="173"/>
      <c r="J1371" s="173"/>
      <c r="K1371" s="173"/>
      <c r="L1371" s="173"/>
      <c r="M1371" s="173"/>
      <c r="N1371" s="173"/>
      <c r="O1371" s="173"/>
      <c r="P1371" s="173"/>
      <c r="Q1371" s="173"/>
      <c r="R1371" s="173"/>
      <c r="S1371" s="173"/>
      <c r="T1371" s="173"/>
      <c r="U1371" s="173"/>
      <c r="V1371" s="173"/>
      <c r="W1371" s="173"/>
      <c r="X1371" s="173"/>
      <c r="Y1371" s="173"/>
      <c r="Z1371" s="173"/>
      <c r="AA1371" s="173"/>
      <c r="AB1371" s="173"/>
      <c r="AC1371" s="174"/>
      <c r="AE1371" s="507"/>
      <c r="AG1371" s="507"/>
      <c r="AI1371" s="507"/>
      <c r="AK1371" s="202"/>
    </row>
    <row r="1372" spans="4:37" ht="12.75" customHeight="1" outlineLevel="3">
      <c r="D1372" s="106" t="str">
        <f>'Line Items'!D1966</f>
        <v>SFO Station Access Charge LTC (TRR) - Line 177]</v>
      </c>
      <c r="E1372" s="89"/>
      <c r="F1372" s="107" t="str">
        <f t="shared" si="364"/>
        <v>£000</v>
      </c>
      <c r="G1372" s="173"/>
      <c r="H1372" s="173"/>
      <c r="I1372" s="173"/>
      <c r="J1372" s="173"/>
      <c r="K1372" s="173"/>
      <c r="L1372" s="173"/>
      <c r="M1372" s="173"/>
      <c r="N1372" s="173"/>
      <c r="O1372" s="173"/>
      <c r="P1372" s="173"/>
      <c r="Q1372" s="173"/>
      <c r="R1372" s="173"/>
      <c r="S1372" s="173"/>
      <c r="T1372" s="173"/>
      <c r="U1372" s="173"/>
      <c r="V1372" s="173"/>
      <c r="W1372" s="173"/>
      <c r="X1372" s="173"/>
      <c r="Y1372" s="173"/>
      <c r="Z1372" s="173"/>
      <c r="AA1372" s="173"/>
      <c r="AB1372" s="173"/>
      <c r="AC1372" s="174"/>
      <c r="AE1372" s="507"/>
      <c r="AG1372" s="507"/>
      <c r="AI1372" s="507"/>
      <c r="AK1372" s="202"/>
    </row>
    <row r="1373" spans="4:37" ht="12.75" customHeight="1" outlineLevel="3">
      <c r="D1373" s="106" t="str">
        <f>'Line Items'!D1967</f>
        <v>SFO Station Access Charge LTC (TRR) - Line 178]</v>
      </c>
      <c r="E1373" s="89"/>
      <c r="F1373" s="107" t="str">
        <f t="shared" si="364"/>
        <v>£000</v>
      </c>
      <c r="G1373" s="173"/>
      <c r="H1373" s="173"/>
      <c r="I1373" s="173"/>
      <c r="J1373" s="173"/>
      <c r="K1373" s="173"/>
      <c r="L1373" s="173"/>
      <c r="M1373" s="173"/>
      <c r="N1373" s="173"/>
      <c r="O1373" s="173"/>
      <c r="P1373" s="173"/>
      <c r="Q1373" s="173"/>
      <c r="R1373" s="173"/>
      <c r="S1373" s="173"/>
      <c r="T1373" s="173"/>
      <c r="U1373" s="173"/>
      <c r="V1373" s="173"/>
      <c r="W1373" s="173"/>
      <c r="X1373" s="173"/>
      <c r="Y1373" s="173"/>
      <c r="Z1373" s="173"/>
      <c r="AA1373" s="173"/>
      <c r="AB1373" s="173"/>
      <c r="AC1373" s="174"/>
      <c r="AE1373" s="507"/>
      <c r="AG1373" s="507"/>
      <c r="AI1373" s="507"/>
      <c r="AK1373" s="202"/>
    </row>
    <row r="1374" spans="4:37" ht="12.75" customHeight="1" outlineLevel="3">
      <c r="D1374" s="106" t="str">
        <f>'Line Items'!D1968</f>
        <v>SFO Station Access Charge LTC (TRR) - Line 179]</v>
      </c>
      <c r="E1374" s="89"/>
      <c r="F1374" s="107" t="str">
        <f t="shared" si="364"/>
        <v>£000</v>
      </c>
      <c r="G1374" s="173"/>
      <c r="H1374" s="173"/>
      <c r="I1374" s="173"/>
      <c r="J1374" s="173"/>
      <c r="K1374" s="173"/>
      <c r="L1374" s="173"/>
      <c r="M1374" s="173"/>
      <c r="N1374" s="173"/>
      <c r="O1374" s="173"/>
      <c r="P1374" s="173"/>
      <c r="Q1374" s="173"/>
      <c r="R1374" s="173"/>
      <c r="S1374" s="173"/>
      <c r="T1374" s="173"/>
      <c r="U1374" s="173"/>
      <c r="V1374" s="173"/>
      <c r="W1374" s="173"/>
      <c r="X1374" s="173"/>
      <c r="Y1374" s="173"/>
      <c r="Z1374" s="173"/>
      <c r="AA1374" s="173"/>
      <c r="AB1374" s="173"/>
      <c r="AC1374" s="174"/>
      <c r="AE1374" s="507"/>
      <c r="AG1374" s="507"/>
      <c r="AI1374" s="507"/>
      <c r="AK1374" s="202"/>
    </row>
    <row r="1375" spans="4:37" ht="12.75" customHeight="1" outlineLevel="3">
      <c r="D1375" s="106" t="str">
        <f>'Line Items'!D1969</f>
        <v>SFO Station Access Charge LTC (TRR) - Line 180]</v>
      </c>
      <c r="E1375" s="89"/>
      <c r="F1375" s="107" t="str">
        <f t="shared" si="364"/>
        <v>£000</v>
      </c>
      <c r="G1375" s="173"/>
      <c r="H1375" s="173"/>
      <c r="I1375" s="173"/>
      <c r="J1375" s="173"/>
      <c r="K1375" s="173"/>
      <c r="L1375" s="173"/>
      <c r="M1375" s="173"/>
      <c r="N1375" s="173"/>
      <c r="O1375" s="173"/>
      <c r="P1375" s="173"/>
      <c r="Q1375" s="173"/>
      <c r="R1375" s="173"/>
      <c r="S1375" s="173"/>
      <c r="T1375" s="173"/>
      <c r="U1375" s="173"/>
      <c r="V1375" s="173"/>
      <c r="W1375" s="173"/>
      <c r="X1375" s="173"/>
      <c r="Y1375" s="173"/>
      <c r="Z1375" s="173"/>
      <c r="AA1375" s="173"/>
      <c r="AB1375" s="173"/>
      <c r="AC1375" s="174"/>
      <c r="AE1375" s="507"/>
      <c r="AG1375" s="507"/>
      <c r="AI1375" s="507"/>
      <c r="AK1375" s="202"/>
    </row>
    <row r="1376" spans="4:37" ht="12.75" customHeight="1" outlineLevel="3">
      <c r="D1376" s="106" t="str">
        <f>'Line Items'!D1970</f>
        <v>SFO Station Access Charge LTC (TRR) - Line 181]</v>
      </c>
      <c r="E1376" s="89"/>
      <c r="F1376" s="107" t="str">
        <f t="shared" si="364"/>
        <v>£000</v>
      </c>
      <c r="G1376" s="173"/>
      <c r="H1376" s="173"/>
      <c r="I1376" s="173"/>
      <c r="J1376" s="173"/>
      <c r="K1376" s="173"/>
      <c r="L1376" s="173"/>
      <c r="M1376" s="173"/>
      <c r="N1376" s="173"/>
      <c r="O1376" s="173"/>
      <c r="P1376" s="173"/>
      <c r="Q1376" s="173"/>
      <c r="R1376" s="173"/>
      <c r="S1376" s="173"/>
      <c r="T1376" s="173"/>
      <c r="U1376" s="173"/>
      <c r="V1376" s="173"/>
      <c r="W1376" s="173"/>
      <c r="X1376" s="173"/>
      <c r="Y1376" s="173"/>
      <c r="Z1376" s="173"/>
      <c r="AA1376" s="173"/>
      <c r="AB1376" s="173"/>
      <c r="AC1376" s="174"/>
      <c r="AE1376" s="507"/>
      <c r="AG1376" s="507"/>
      <c r="AI1376" s="507"/>
      <c r="AK1376" s="202"/>
    </row>
    <row r="1377" spans="4:37" ht="12.75" customHeight="1" outlineLevel="3">
      <c r="D1377" s="106" t="str">
        <f>'Line Items'!D1971</f>
        <v>SFO Station Access Charge LTC (TRR) - Line 182]</v>
      </c>
      <c r="E1377" s="89"/>
      <c r="F1377" s="107" t="str">
        <f t="shared" si="364"/>
        <v>£000</v>
      </c>
      <c r="G1377" s="173"/>
      <c r="H1377" s="173"/>
      <c r="I1377" s="173"/>
      <c r="J1377" s="173"/>
      <c r="K1377" s="173"/>
      <c r="L1377" s="173"/>
      <c r="M1377" s="173"/>
      <c r="N1377" s="173"/>
      <c r="O1377" s="173"/>
      <c r="P1377" s="173"/>
      <c r="Q1377" s="173"/>
      <c r="R1377" s="173"/>
      <c r="S1377" s="173"/>
      <c r="T1377" s="173"/>
      <c r="U1377" s="173"/>
      <c r="V1377" s="173"/>
      <c r="W1377" s="173"/>
      <c r="X1377" s="173"/>
      <c r="Y1377" s="173"/>
      <c r="Z1377" s="173"/>
      <c r="AA1377" s="173"/>
      <c r="AB1377" s="173"/>
      <c r="AC1377" s="174"/>
      <c r="AE1377" s="507"/>
      <c r="AG1377" s="507"/>
      <c r="AI1377" s="507"/>
      <c r="AK1377" s="202"/>
    </row>
    <row r="1378" spans="4:37" ht="12.75" customHeight="1" outlineLevel="3">
      <c r="D1378" s="106" t="str">
        <f>'Line Items'!D1972</f>
        <v>SFO Station Access Charge LTC (TRR) - Line 183]</v>
      </c>
      <c r="E1378" s="89"/>
      <c r="F1378" s="107" t="str">
        <f t="shared" si="364"/>
        <v>£000</v>
      </c>
      <c r="G1378" s="173"/>
      <c r="H1378" s="173"/>
      <c r="I1378" s="173"/>
      <c r="J1378" s="173"/>
      <c r="K1378" s="173"/>
      <c r="L1378" s="173"/>
      <c r="M1378" s="173"/>
      <c r="N1378" s="173"/>
      <c r="O1378" s="173"/>
      <c r="P1378" s="173"/>
      <c r="Q1378" s="173"/>
      <c r="R1378" s="173"/>
      <c r="S1378" s="173"/>
      <c r="T1378" s="173"/>
      <c r="U1378" s="173"/>
      <c r="V1378" s="173"/>
      <c r="W1378" s="173"/>
      <c r="X1378" s="173"/>
      <c r="Y1378" s="173"/>
      <c r="Z1378" s="173"/>
      <c r="AA1378" s="173"/>
      <c r="AB1378" s="173"/>
      <c r="AC1378" s="174"/>
      <c r="AE1378" s="507"/>
      <c r="AG1378" s="507"/>
      <c r="AI1378" s="507"/>
      <c r="AK1378" s="202"/>
    </row>
    <row r="1379" spans="4:37" ht="12.75" customHeight="1" outlineLevel="3">
      <c r="D1379" s="106" t="str">
        <f>'Line Items'!D1973</f>
        <v>SFO Station Access Charge LTC (TRR) - Line 184]</v>
      </c>
      <c r="E1379" s="89"/>
      <c r="F1379" s="107" t="str">
        <f t="shared" si="364"/>
        <v>£000</v>
      </c>
      <c r="G1379" s="173"/>
      <c r="H1379" s="173"/>
      <c r="I1379" s="173"/>
      <c r="J1379" s="173"/>
      <c r="K1379" s="173"/>
      <c r="L1379" s="173"/>
      <c r="M1379" s="173"/>
      <c r="N1379" s="173"/>
      <c r="O1379" s="173"/>
      <c r="P1379" s="173"/>
      <c r="Q1379" s="173"/>
      <c r="R1379" s="173"/>
      <c r="S1379" s="173"/>
      <c r="T1379" s="173"/>
      <c r="U1379" s="173"/>
      <c r="V1379" s="173"/>
      <c r="W1379" s="173"/>
      <c r="X1379" s="173"/>
      <c r="Y1379" s="173"/>
      <c r="Z1379" s="173"/>
      <c r="AA1379" s="173"/>
      <c r="AB1379" s="173"/>
      <c r="AC1379" s="174"/>
      <c r="AE1379" s="507"/>
      <c r="AG1379" s="507"/>
      <c r="AI1379" s="507"/>
      <c r="AK1379" s="202"/>
    </row>
    <row r="1380" spans="4:37" ht="12.75" customHeight="1" outlineLevel="3">
      <c r="D1380" s="106" t="str">
        <f>'Line Items'!D1974</f>
        <v>SFO Station Access Charge LTC (TRR) - Line 185]</v>
      </c>
      <c r="E1380" s="89"/>
      <c r="F1380" s="107" t="str">
        <f t="shared" si="364"/>
        <v>£000</v>
      </c>
      <c r="G1380" s="173"/>
      <c r="H1380" s="173"/>
      <c r="I1380" s="173"/>
      <c r="J1380" s="173"/>
      <c r="K1380" s="173"/>
      <c r="L1380" s="173"/>
      <c r="M1380" s="173"/>
      <c r="N1380" s="173"/>
      <c r="O1380" s="173"/>
      <c r="P1380" s="173"/>
      <c r="Q1380" s="173"/>
      <c r="R1380" s="173"/>
      <c r="S1380" s="173"/>
      <c r="T1380" s="173"/>
      <c r="U1380" s="173"/>
      <c r="V1380" s="173"/>
      <c r="W1380" s="173"/>
      <c r="X1380" s="173"/>
      <c r="Y1380" s="173"/>
      <c r="Z1380" s="173"/>
      <c r="AA1380" s="173"/>
      <c r="AB1380" s="173"/>
      <c r="AC1380" s="174"/>
      <c r="AE1380" s="507"/>
      <c r="AG1380" s="507"/>
      <c r="AI1380" s="507"/>
      <c r="AK1380" s="202"/>
    </row>
    <row r="1381" spans="4:37" ht="12.75" customHeight="1" outlineLevel="3">
      <c r="D1381" s="106" t="str">
        <f>'Line Items'!D1975</f>
        <v>SFO Station Access Charge LTC (TRR) - Line 186]</v>
      </c>
      <c r="E1381" s="89"/>
      <c r="F1381" s="107" t="str">
        <f t="shared" si="364"/>
        <v>£000</v>
      </c>
      <c r="G1381" s="173"/>
      <c r="H1381" s="173"/>
      <c r="I1381" s="173"/>
      <c r="J1381" s="173"/>
      <c r="K1381" s="173"/>
      <c r="L1381" s="173"/>
      <c r="M1381" s="173"/>
      <c r="N1381" s="173"/>
      <c r="O1381" s="173"/>
      <c r="P1381" s="173"/>
      <c r="Q1381" s="173"/>
      <c r="R1381" s="173"/>
      <c r="S1381" s="173"/>
      <c r="T1381" s="173"/>
      <c r="U1381" s="173"/>
      <c r="V1381" s="173"/>
      <c r="W1381" s="173"/>
      <c r="X1381" s="173"/>
      <c r="Y1381" s="173"/>
      <c r="Z1381" s="173"/>
      <c r="AA1381" s="173"/>
      <c r="AB1381" s="173"/>
      <c r="AC1381" s="174"/>
      <c r="AE1381" s="507"/>
      <c r="AG1381" s="507"/>
      <c r="AI1381" s="507"/>
      <c r="AK1381" s="202"/>
    </row>
    <row r="1382" spans="4:37" ht="12.75" customHeight="1" outlineLevel="3">
      <c r="D1382" s="106" t="str">
        <f>'Line Items'!D1976</f>
        <v>SFO Station Access Charge LTC (TRR) - Line 187]</v>
      </c>
      <c r="E1382" s="89"/>
      <c r="F1382" s="107" t="str">
        <f t="shared" si="364"/>
        <v>£000</v>
      </c>
      <c r="G1382" s="173"/>
      <c r="H1382" s="173"/>
      <c r="I1382" s="173"/>
      <c r="J1382" s="173"/>
      <c r="K1382" s="173"/>
      <c r="L1382" s="173"/>
      <c r="M1382" s="173"/>
      <c r="N1382" s="173"/>
      <c r="O1382" s="173"/>
      <c r="P1382" s="173"/>
      <c r="Q1382" s="173"/>
      <c r="R1382" s="173"/>
      <c r="S1382" s="173"/>
      <c r="T1382" s="173"/>
      <c r="U1382" s="173"/>
      <c r="V1382" s="173"/>
      <c r="W1382" s="173"/>
      <c r="X1382" s="173"/>
      <c r="Y1382" s="173"/>
      <c r="Z1382" s="173"/>
      <c r="AA1382" s="173"/>
      <c r="AB1382" s="173"/>
      <c r="AC1382" s="174"/>
      <c r="AE1382" s="507"/>
      <c r="AG1382" s="507"/>
      <c r="AI1382" s="507"/>
      <c r="AK1382" s="202"/>
    </row>
    <row r="1383" spans="4:37" ht="12.75" customHeight="1" outlineLevel="3">
      <c r="D1383" s="106" t="str">
        <f>'Line Items'!D1977</f>
        <v>SFO Station Access Charge LTC (TRR) - Line 188]</v>
      </c>
      <c r="E1383" s="89"/>
      <c r="F1383" s="107" t="str">
        <f t="shared" si="364"/>
        <v>£000</v>
      </c>
      <c r="G1383" s="173"/>
      <c r="H1383" s="173"/>
      <c r="I1383" s="173"/>
      <c r="J1383" s="173"/>
      <c r="K1383" s="173"/>
      <c r="L1383" s="173"/>
      <c r="M1383" s="173"/>
      <c r="N1383" s="173"/>
      <c r="O1383" s="173"/>
      <c r="P1383" s="173"/>
      <c r="Q1383" s="173"/>
      <c r="R1383" s="173"/>
      <c r="S1383" s="173"/>
      <c r="T1383" s="173"/>
      <c r="U1383" s="173"/>
      <c r="V1383" s="173"/>
      <c r="W1383" s="173"/>
      <c r="X1383" s="173"/>
      <c r="Y1383" s="173"/>
      <c r="Z1383" s="173"/>
      <c r="AA1383" s="173"/>
      <c r="AB1383" s="173"/>
      <c r="AC1383" s="174"/>
      <c r="AE1383" s="507"/>
      <c r="AG1383" s="507"/>
      <c r="AI1383" s="507"/>
      <c r="AK1383" s="202"/>
    </row>
    <row r="1384" spans="4:37" ht="12.75" customHeight="1" outlineLevel="3">
      <c r="D1384" s="106" t="str">
        <f>'Line Items'!D1978</f>
        <v>SFO Station Access Charge LTC (TRR) - Line 189]</v>
      </c>
      <c r="E1384" s="89"/>
      <c r="F1384" s="107" t="str">
        <f t="shared" si="364"/>
        <v>£000</v>
      </c>
      <c r="G1384" s="173"/>
      <c r="H1384" s="173"/>
      <c r="I1384" s="173"/>
      <c r="J1384" s="173"/>
      <c r="K1384" s="173"/>
      <c r="L1384" s="173"/>
      <c r="M1384" s="173"/>
      <c r="N1384" s="173"/>
      <c r="O1384" s="173"/>
      <c r="P1384" s="173"/>
      <c r="Q1384" s="173"/>
      <c r="R1384" s="173"/>
      <c r="S1384" s="173"/>
      <c r="T1384" s="173"/>
      <c r="U1384" s="173"/>
      <c r="V1384" s="173"/>
      <c r="W1384" s="173"/>
      <c r="X1384" s="173"/>
      <c r="Y1384" s="173"/>
      <c r="Z1384" s="173"/>
      <c r="AA1384" s="173"/>
      <c r="AB1384" s="173"/>
      <c r="AC1384" s="174"/>
      <c r="AE1384" s="507"/>
      <c r="AG1384" s="507"/>
      <c r="AI1384" s="507"/>
      <c r="AK1384" s="202"/>
    </row>
    <row r="1385" spans="4:37" ht="12.75" customHeight="1" outlineLevel="3">
      <c r="D1385" s="106" t="str">
        <f>'Line Items'!D1979</f>
        <v>SFO Station Access Charge LTC (TRR) - Line 190]</v>
      </c>
      <c r="E1385" s="89"/>
      <c r="F1385" s="107" t="str">
        <f t="shared" si="364"/>
        <v>£000</v>
      </c>
      <c r="G1385" s="173"/>
      <c r="H1385" s="173"/>
      <c r="I1385" s="173"/>
      <c r="J1385" s="173"/>
      <c r="K1385" s="173"/>
      <c r="L1385" s="173"/>
      <c r="M1385" s="173"/>
      <c r="N1385" s="173"/>
      <c r="O1385" s="173"/>
      <c r="P1385" s="173"/>
      <c r="Q1385" s="173"/>
      <c r="R1385" s="173"/>
      <c r="S1385" s="173"/>
      <c r="T1385" s="173"/>
      <c r="U1385" s="173"/>
      <c r="V1385" s="173"/>
      <c r="W1385" s="173"/>
      <c r="X1385" s="173"/>
      <c r="Y1385" s="173"/>
      <c r="Z1385" s="173"/>
      <c r="AA1385" s="173"/>
      <c r="AB1385" s="173"/>
      <c r="AC1385" s="174"/>
      <c r="AE1385" s="507"/>
      <c r="AG1385" s="507"/>
      <c r="AI1385" s="507"/>
      <c r="AK1385" s="202"/>
    </row>
    <row r="1386" spans="4:37" ht="12.75" customHeight="1" outlineLevel="3">
      <c r="D1386" s="106" t="str">
        <f>'Line Items'!D1980</f>
        <v>SFO Station Access Charge LTC (TRR) - Line 191]</v>
      </c>
      <c r="E1386" s="89"/>
      <c r="F1386" s="107" t="str">
        <f t="shared" si="364"/>
        <v>£000</v>
      </c>
      <c r="G1386" s="173"/>
      <c r="H1386" s="173"/>
      <c r="I1386" s="173"/>
      <c r="J1386" s="173"/>
      <c r="K1386" s="173"/>
      <c r="L1386" s="173"/>
      <c r="M1386" s="173"/>
      <c r="N1386" s="173"/>
      <c r="O1386" s="173"/>
      <c r="P1386" s="173"/>
      <c r="Q1386" s="173"/>
      <c r="R1386" s="173"/>
      <c r="S1386" s="173"/>
      <c r="T1386" s="173"/>
      <c r="U1386" s="173"/>
      <c r="V1386" s="173"/>
      <c r="W1386" s="173"/>
      <c r="X1386" s="173"/>
      <c r="Y1386" s="173"/>
      <c r="Z1386" s="173"/>
      <c r="AA1386" s="173"/>
      <c r="AB1386" s="173"/>
      <c r="AC1386" s="174"/>
      <c r="AE1386" s="507"/>
      <c r="AG1386" s="507"/>
      <c r="AI1386" s="507"/>
      <c r="AK1386" s="202"/>
    </row>
    <row r="1387" spans="4:37" ht="12.75" customHeight="1" outlineLevel="3">
      <c r="D1387" s="106" t="str">
        <f>'Line Items'!D1981</f>
        <v>SFO Station Access Charge LTC (TRR) - Line 192]</v>
      </c>
      <c r="E1387" s="89"/>
      <c r="F1387" s="107" t="str">
        <f t="shared" si="364"/>
        <v>£000</v>
      </c>
      <c r="G1387" s="173"/>
      <c r="H1387" s="173"/>
      <c r="I1387" s="173"/>
      <c r="J1387" s="173"/>
      <c r="K1387" s="173"/>
      <c r="L1387" s="173"/>
      <c r="M1387" s="173"/>
      <c r="N1387" s="173"/>
      <c r="O1387" s="173"/>
      <c r="P1387" s="173"/>
      <c r="Q1387" s="173"/>
      <c r="R1387" s="173"/>
      <c r="S1387" s="173"/>
      <c r="T1387" s="173"/>
      <c r="U1387" s="173"/>
      <c r="V1387" s="173"/>
      <c r="W1387" s="173"/>
      <c r="X1387" s="173"/>
      <c r="Y1387" s="173"/>
      <c r="Z1387" s="173"/>
      <c r="AA1387" s="173"/>
      <c r="AB1387" s="173"/>
      <c r="AC1387" s="174"/>
      <c r="AE1387" s="507"/>
      <c r="AG1387" s="507"/>
      <c r="AI1387" s="507"/>
      <c r="AK1387" s="202"/>
    </row>
    <row r="1388" spans="4:37" ht="12.75" customHeight="1" outlineLevel="3">
      <c r="D1388" s="106" t="str">
        <f>'Line Items'!D1982</f>
        <v>SFO Station Access Charge LTC (TRR) - Line 193]</v>
      </c>
      <c r="E1388" s="89"/>
      <c r="F1388" s="107" t="str">
        <f t="shared" si="364"/>
        <v>£000</v>
      </c>
      <c r="G1388" s="173"/>
      <c r="H1388" s="173"/>
      <c r="I1388" s="173"/>
      <c r="J1388" s="173"/>
      <c r="K1388" s="173"/>
      <c r="L1388" s="173"/>
      <c r="M1388" s="173"/>
      <c r="N1388" s="173"/>
      <c r="O1388" s="173"/>
      <c r="P1388" s="173"/>
      <c r="Q1388" s="173"/>
      <c r="R1388" s="173"/>
      <c r="S1388" s="173"/>
      <c r="T1388" s="173"/>
      <c r="U1388" s="173"/>
      <c r="V1388" s="173"/>
      <c r="W1388" s="173"/>
      <c r="X1388" s="173"/>
      <c r="Y1388" s="173"/>
      <c r="Z1388" s="173"/>
      <c r="AA1388" s="173"/>
      <c r="AB1388" s="173"/>
      <c r="AC1388" s="174"/>
      <c r="AE1388" s="507"/>
      <c r="AG1388" s="507"/>
      <c r="AI1388" s="507"/>
      <c r="AK1388" s="202"/>
    </row>
    <row r="1389" spans="4:37" ht="12.75" customHeight="1" outlineLevel="3">
      <c r="D1389" s="106" t="str">
        <f>'Line Items'!D1983</f>
        <v>SFO Station Access Charge LTC (TRR) - Line 194]</v>
      </c>
      <c r="E1389" s="89"/>
      <c r="F1389" s="107" t="str">
        <f t="shared" si="364"/>
        <v>£000</v>
      </c>
      <c r="G1389" s="173"/>
      <c r="H1389" s="173"/>
      <c r="I1389" s="173"/>
      <c r="J1389" s="173"/>
      <c r="K1389" s="173"/>
      <c r="L1389" s="173"/>
      <c r="M1389" s="173"/>
      <c r="N1389" s="173"/>
      <c r="O1389" s="173"/>
      <c r="P1389" s="173"/>
      <c r="Q1389" s="173"/>
      <c r="R1389" s="173"/>
      <c r="S1389" s="173"/>
      <c r="T1389" s="173"/>
      <c r="U1389" s="173"/>
      <c r="V1389" s="173"/>
      <c r="W1389" s="173"/>
      <c r="X1389" s="173"/>
      <c r="Y1389" s="173"/>
      <c r="Z1389" s="173"/>
      <c r="AA1389" s="173"/>
      <c r="AB1389" s="173"/>
      <c r="AC1389" s="174"/>
      <c r="AE1389" s="507"/>
      <c r="AG1389" s="507"/>
      <c r="AI1389" s="507"/>
      <c r="AK1389" s="202"/>
    </row>
    <row r="1390" spans="4:37" ht="12.75" customHeight="1" outlineLevel="3">
      <c r="D1390" s="106" t="str">
        <f>'Line Items'!D1984</f>
        <v>SFO Station Access Charge LTC (TRR) - Line 195]</v>
      </c>
      <c r="E1390" s="89"/>
      <c r="F1390" s="107" t="str">
        <f t="shared" ref="F1390:F1445" si="365">F1389</f>
        <v>£000</v>
      </c>
      <c r="G1390" s="173"/>
      <c r="H1390" s="173"/>
      <c r="I1390" s="173"/>
      <c r="J1390" s="173"/>
      <c r="K1390" s="173"/>
      <c r="L1390" s="173"/>
      <c r="M1390" s="173"/>
      <c r="N1390" s="173"/>
      <c r="O1390" s="173"/>
      <c r="P1390" s="173"/>
      <c r="Q1390" s="173"/>
      <c r="R1390" s="173"/>
      <c r="S1390" s="173"/>
      <c r="T1390" s="173"/>
      <c r="U1390" s="173"/>
      <c r="V1390" s="173"/>
      <c r="W1390" s="173"/>
      <c r="X1390" s="173"/>
      <c r="Y1390" s="173"/>
      <c r="Z1390" s="173"/>
      <c r="AA1390" s="173"/>
      <c r="AB1390" s="173"/>
      <c r="AC1390" s="174"/>
      <c r="AE1390" s="507"/>
      <c r="AG1390" s="507"/>
      <c r="AI1390" s="507"/>
      <c r="AK1390" s="202"/>
    </row>
    <row r="1391" spans="4:37" ht="12.75" customHeight="1" outlineLevel="3">
      <c r="D1391" s="106" t="str">
        <f>'Line Items'!D1985</f>
        <v>SFO Station Access Charge LTC (TRR) - Line 196]</v>
      </c>
      <c r="E1391" s="89"/>
      <c r="F1391" s="107" t="str">
        <f t="shared" si="365"/>
        <v>£000</v>
      </c>
      <c r="G1391" s="173"/>
      <c r="H1391" s="173"/>
      <c r="I1391" s="173"/>
      <c r="J1391" s="173"/>
      <c r="K1391" s="173"/>
      <c r="L1391" s="173"/>
      <c r="M1391" s="173"/>
      <c r="N1391" s="173"/>
      <c r="O1391" s="173"/>
      <c r="P1391" s="173"/>
      <c r="Q1391" s="173"/>
      <c r="R1391" s="173"/>
      <c r="S1391" s="173"/>
      <c r="T1391" s="173"/>
      <c r="U1391" s="173"/>
      <c r="V1391" s="173"/>
      <c r="W1391" s="173"/>
      <c r="X1391" s="173"/>
      <c r="Y1391" s="173"/>
      <c r="Z1391" s="173"/>
      <c r="AA1391" s="173"/>
      <c r="AB1391" s="173"/>
      <c r="AC1391" s="174"/>
      <c r="AE1391" s="507"/>
      <c r="AG1391" s="507"/>
      <c r="AI1391" s="507"/>
      <c r="AK1391" s="202"/>
    </row>
    <row r="1392" spans="4:37" ht="12.75" customHeight="1" outlineLevel="3">
      <c r="D1392" s="106" t="str">
        <f>'Line Items'!D1986</f>
        <v>SFO Station Access Charge LTC (TRR) - Line 197]</v>
      </c>
      <c r="E1392" s="89"/>
      <c r="F1392" s="107" t="str">
        <f t="shared" si="365"/>
        <v>£000</v>
      </c>
      <c r="G1392" s="173"/>
      <c r="H1392" s="173"/>
      <c r="I1392" s="173"/>
      <c r="J1392" s="173"/>
      <c r="K1392" s="173"/>
      <c r="L1392" s="173"/>
      <c r="M1392" s="173"/>
      <c r="N1392" s="173"/>
      <c r="O1392" s="173"/>
      <c r="P1392" s="173"/>
      <c r="Q1392" s="173"/>
      <c r="R1392" s="173"/>
      <c r="S1392" s="173"/>
      <c r="T1392" s="173"/>
      <c r="U1392" s="173"/>
      <c r="V1392" s="173"/>
      <c r="W1392" s="173"/>
      <c r="X1392" s="173"/>
      <c r="Y1392" s="173"/>
      <c r="Z1392" s="173"/>
      <c r="AA1392" s="173"/>
      <c r="AB1392" s="173"/>
      <c r="AC1392" s="174"/>
      <c r="AE1392" s="507"/>
      <c r="AG1392" s="507"/>
      <c r="AI1392" s="507"/>
      <c r="AK1392" s="202"/>
    </row>
    <row r="1393" spans="4:37" ht="12.75" customHeight="1" outlineLevel="3">
      <c r="D1393" s="106" t="str">
        <f>'Line Items'!D1987</f>
        <v>SFO Station Access Charge LTC (TRR) - Line 198]</v>
      </c>
      <c r="E1393" s="89"/>
      <c r="F1393" s="107" t="str">
        <f t="shared" si="365"/>
        <v>£000</v>
      </c>
      <c r="G1393" s="173"/>
      <c r="H1393" s="173"/>
      <c r="I1393" s="173"/>
      <c r="J1393" s="173"/>
      <c r="K1393" s="173"/>
      <c r="L1393" s="173"/>
      <c r="M1393" s="173"/>
      <c r="N1393" s="173"/>
      <c r="O1393" s="173"/>
      <c r="P1393" s="173"/>
      <c r="Q1393" s="173"/>
      <c r="R1393" s="173"/>
      <c r="S1393" s="173"/>
      <c r="T1393" s="173"/>
      <c r="U1393" s="173"/>
      <c r="V1393" s="173"/>
      <c r="W1393" s="173"/>
      <c r="X1393" s="173"/>
      <c r="Y1393" s="173"/>
      <c r="Z1393" s="173"/>
      <c r="AA1393" s="173"/>
      <c r="AB1393" s="173"/>
      <c r="AC1393" s="174"/>
      <c r="AE1393" s="507"/>
      <c r="AG1393" s="507"/>
      <c r="AI1393" s="507"/>
      <c r="AK1393" s="202"/>
    </row>
    <row r="1394" spans="4:37" ht="12.75" customHeight="1" outlineLevel="3">
      <c r="D1394" s="106" t="str">
        <f>'Line Items'!D1988</f>
        <v>SFO Station Access Charge LTC (TRR) - Line 199]</v>
      </c>
      <c r="E1394" s="89"/>
      <c r="F1394" s="107" t="str">
        <f t="shared" si="365"/>
        <v>£000</v>
      </c>
      <c r="G1394" s="173"/>
      <c r="H1394" s="173"/>
      <c r="I1394" s="173"/>
      <c r="J1394" s="173"/>
      <c r="K1394" s="173"/>
      <c r="L1394" s="173"/>
      <c r="M1394" s="173"/>
      <c r="N1394" s="173"/>
      <c r="O1394" s="173"/>
      <c r="P1394" s="173"/>
      <c r="Q1394" s="173"/>
      <c r="R1394" s="173"/>
      <c r="S1394" s="173"/>
      <c r="T1394" s="173"/>
      <c r="U1394" s="173"/>
      <c r="V1394" s="173"/>
      <c r="W1394" s="173"/>
      <c r="X1394" s="173"/>
      <c r="Y1394" s="173"/>
      <c r="Z1394" s="173"/>
      <c r="AA1394" s="173"/>
      <c r="AB1394" s="173"/>
      <c r="AC1394" s="174"/>
      <c r="AE1394" s="507"/>
      <c r="AG1394" s="507"/>
      <c r="AI1394" s="507"/>
      <c r="AK1394" s="202"/>
    </row>
    <row r="1395" spans="4:37" ht="12.75" customHeight="1" outlineLevel="3">
      <c r="D1395" s="106" t="str">
        <f>'Line Items'!D1989</f>
        <v>SFO Station Access Charge LTC (TRR) - Line 200]</v>
      </c>
      <c r="E1395" s="89"/>
      <c r="F1395" s="107" t="str">
        <f t="shared" si="365"/>
        <v>£000</v>
      </c>
      <c r="G1395" s="173"/>
      <c r="H1395" s="173"/>
      <c r="I1395" s="173"/>
      <c r="J1395" s="173"/>
      <c r="K1395" s="173"/>
      <c r="L1395" s="173"/>
      <c r="M1395" s="173"/>
      <c r="N1395" s="173"/>
      <c r="O1395" s="173"/>
      <c r="P1395" s="173"/>
      <c r="Q1395" s="173"/>
      <c r="R1395" s="173"/>
      <c r="S1395" s="173"/>
      <c r="T1395" s="173"/>
      <c r="U1395" s="173"/>
      <c r="V1395" s="173"/>
      <c r="W1395" s="173"/>
      <c r="X1395" s="173"/>
      <c r="Y1395" s="173"/>
      <c r="Z1395" s="173"/>
      <c r="AA1395" s="173"/>
      <c r="AB1395" s="173"/>
      <c r="AC1395" s="174"/>
      <c r="AE1395" s="507"/>
      <c r="AG1395" s="507"/>
      <c r="AI1395" s="507"/>
      <c r="AK1395" s="202"/>
    </row>
    <row r="1396" spans="4:37" ht="12.75" customHeight="1" outlineLevel="3">
      <c r="D1396" s="106" t="str">
        <f>'Line Items'!D1990</f>
        <v>SFO Station Access Charge LTC (TRR) - Line 201]</v>
      </c>
      <c r="E1396" s="89"/>
      <c r="F1396" s="107" t="str">
        <f t="shared" si="365"/>
        <v>£000</v>
      </c>
      <c r="G1396" s="173"/>
      <c r="H1396" s="173"/>
      <c r="I1396" s="173"/>
      <c r="J1396" s="173"/>
      <c r="K1396" s="173"/>
      <c r="L1396" s="173"/>
      <c r="M1396" s="173"/>
      <c r="N1396" s="173"/>
      <c r="O1396" s="173"/>
      <c r="P1396" s="173"/>
      <c r="Q1396" s="173"/>
      <c r="R1396" s="173"/>
      <c r="S1396" s="173"/>
      <c r="T1396" s="173"/>
      <c r="U1396" s="173"/>
      <c r="V1396" s="173"/>
      <c r="W1396" s="173"/>
      <c r="X1396" s="173"/>
      <c r="Y1396" s="173"/>
      <c r="Z1396" s="173"/>
      <c r="AA1396" s="173"/>
      <c r="AB1396" s="173"/>
      <c r="AC1396" s="174"/>
      <c r="AE1396" s="507"/>
      <c r="AG1396" s="507"/>
      <c r="AI1396" s="507"/>
      <c r="AK1396" s="202"/>
    </row>
    <row r="1397" spans="4:37" ht="12.75" customHeight="1" outlineLevel="3">
      <c r="D1397" s="106" t="str">
        <f>'Line Items'!D1991</f>
        <v>SFO Station Access Charge LTC (TRR) - Line 202]</v>
      </c>
      <c r="E1397" s="89"/>
      <c r="F1397" s="107" t="str">
        <f t="shared" si="365"/>
        <v>£000</v>
      </c>
      <c r="G1397" s="173"/>
      <c r="H1397" s="173"/>
      <c r="I1397" s="173"/>
      <c r="J1397" s="173"/>
      <c r="K1397" s="173"/>
      <c r="L1397" s="173"/>
      <c r="M1397" s="173"/>
      <c r="N1397" s="173"/>
      <c r="O1397" s="173"/>
      <c r="P1397" s="173"/>
      <c r="Q1397" s="173"/>
      <c r="R1397" s="173"/>
      <c r="S1397" s="173"/>
      <c r="T1397" s="173"/>
      <c r="U1397" s="173"/>
      <c r="V1397" s="173"/>
      <c r="W1397" s="173"/>
      <c r="X1397" s="173"/>
      <c r="Y1397" s="173"/>
      <c r="Z1397" s="173"/>
      <c r="AA1397" s="173"/>
      <c r="AB1397" s="173"/>
      <c r="AC1397" s="174"/>
      <c r="AE1397" s="507"/>
      <c r="AG1397" s="507"/>
      <c r="AI1397" s="507"/>
      <c r="AK1397" s="202"/>
    </row>
    <row r="1398" spans="4:37" ht="12.75" customHeight="1" outlineLevel="3">
      <c r="D1398" s="106" t="str">
        <f>'Line Items'!D1992</f>
        <v>SFO Station Access Charge LTC (TRR) - Line 203]</v>
      </c>
      <c r="E1398" s="89"/>
      <c r="F1398" s="107" t="str">
        <f t="shared" si="365"/>
        <v>£000</v>
      </c>
      <c r="G1398" s="173"/>
      <c r="H1398" s="173"/>
      <c r="I1398" s="173"/>
      <c r="J1398" s="173"/>
      <c r="K1398" s="173"/>
      <c r="L1398" s="173"/>
      <c r="M1398" s="173"/>
      <c r="N1398" s="173"/>
      <c r="O1398" s="173"/>
      <c r="P1398" s="173"/>
      <c r="Q1398" s="173"/>
      <c r="R1398" s="173"/>
      <c r="S1398" s="173"/>
      <c r="T1398" s="173"/>
      <c r="U1398" s="173"/>
      <c r="V1398" s="173"/>
      <c r="W1398" s="173"/>
      <c r="X1398" s="173"/>
      <c r="Y1398" s="173"/>
      <c r="Z1398" s="173"/>
      <c r="AA1398" s="173"/>
      <c r="AB1398" s="173"/>
      <c r="AC1398" s="174"/>
      <c r="AE1398" s="507"/>
      <c r="AG1398" s="507"/>
      <c r="AI1398" s="507"/>
      <c r="AK1398" s="202"/>
    </row>
    <row r="1399" spans="4:37" ht="12.75" customHeight="1" outlineLevel="3">
      <c r="D1399" s="106" t="str">
        <f>'Line Items'!D1993</f>
        <v>SFO Station Access Charge LTC (TRR) - Line 204]</v>
      </c>
      <c r="E1399" s="89"/>
      <c r="F1399" s="107" t="str">
        <f t="shared" si="365"/>
        <v>£000</v>
      </c>
      <c r="G1399" s="173"/>
      <c r="H1399" s="173"/>
      <c r="I1399" s="173"/>
      <c r="J1399" s="173"/>
      <c r="K1399" s="173"/>
      <c r="L1399" s="173"/>
      <c r="M1399" s="173"/>
      <c r="N1399" s="173"/>
      <c r="O1399" s="173"/>
      <c r="P1399" s="173"/>
      <c r="Q1399" s="173"/>
      <c r="R1399" s="173"/>
      <c r="S1399" s="173"/>
      <c r="T1399" s="173"/>
      <c r="U1399" s="173"/>
      <c r="V1399" s="173"/>
      <c r="W1399" s="173"/>
      <c r="X1399" s="173"/>
      <c r="Y1399" s="173"/>
      <c r="Z1399" s="173"/>
      <c r="AA1399" s="173"/>
      <c r="AB1399" s="173"/>
      <c r="AC1399" s="174"/>
      <c r="AE1399" s="507"/>
      <c r="AG1399" s="507"/>
      <c r="AI1399" s="507"/>
      <c r="AK1399" s="202"/>
    </row>
    <row r="1400" spans="4:37" ht="12.75" customHeight="1" outlineLevel="3">
      <c r="D1400" s="106" t="str">
        <f>'Line Items'!D1994</f>
        <v>SFO Station Access Charge LTC (TRR) - Line 205]</v>
      </c>
      <c r="E1400" s="89"/>
      <c r="F1400" s="107" t="str">
        <f t="shared" si="365"/>
        <v>£000</v>
      </c>
      <c r="G1400" s="173"/>
      <c r="H1400" s="173"/>
      <c r="I1400" s="173"/>
      <c r="J1400" s="173"/>
      <c r="K1400" s="173"/>
      <c r="L1400" s="173"/>
      <c r="M1400" s="173"/>
      <c r="N1400" s="173"/>
      <c r="O1400" s="173"/>
      <c r="P1400" s="173"/>
      <c r="Q1400" s="173"/>
      <c r="R1400" s="173"/>
      <c r="S1400" s="173"/>
      <c r="T1400" s="173"/>
      <c r="U1400" s="173"/>
      <c r="V1400" s="173"/>
      <c r="W1400" s="173"/>
      <c r="X1400" s="173"/>
      <c r="Y1400" s="173"/>
      <c r="Z1400" s="173"/>
      <c r="AA1400" s="173"/>
      <c r="AB1400" s="173"/>
      <c r="AC1400" s="174"/>
      <c r="AE1400" s="507"/>
      <c r="AG1400" s="507"/>
      <c r="AI1400" s="507"/>
      <c r="AK1400" s="202"/>
    </row>
    <row r="1401" spans="4:37" ht="12.75" customHeight="1" outlineLevel="3">
      <c r="D1401" s="106" t="str">
        <f>'Line Items'!D1995</f>
        <v>SFO Station Access Charge LTC (TRR) - Line 206]</v>
      </c>
      <c r="E1401" s="89"/>
      <c r="F1401" s="107" t="str">
        <f t="shared" si="365"/>
        <v>£000</v>
      </c>
      <c r="G1401" s="173"/>
      <c r="H1401" s="173"/>
      <c r="I1401" s="173"/>
      <c r="J1401" s="173"/>
      <c r="K1401" s="173"/>
      <c r="L1401" s="173"/>
      <c r="M1401" s="173"/>
      <c r="N1401" s="173"/>
      <c r="O1401" s="173"/>
      <c r="P1401" s="173"/>
      <c r="Q1401" s="173"/>
      <c r="R1401" s="173"/>
      <c r="S1401" s="173"/>
      <c r="T1401" s="173"/>
      <c r="U1401" s="173"/>
      <c r="V1401" s="173"/>
      <c r="W1401" s="173"/>
      <c r="X1401" s="173"/>
      <c r="Y1401" s="173"/>
      <c r="Z1401" s="173"/>
      <c r="AA1401" s="173"/>
      <c r="AB1401" s="173"/>
      <c r="AC1401" s="174"/>
      <c r="AE1401" s="507"/>
      <c r="AG1401" s="507"/>
      <c r="AI1401" s="507"/>
      <c r="AK1401" s="202"/>
    </row>
    <row r="1402" spans="4:37" ht="12.75" customHeight="1" outlineLevel="3">
      <c r="D1402" s="106" t="str">
        <f>'Line Items'!D1996</f>
        <v>SFO Station Access Charge LTC (TRR) - Line 207]</v>
      </c>
      <c r="E1402" s="89"/>
      <c r="F1402" s="107" t="str">
        <f t="shared" si="365"/>
        <v>£000</v>
      </c>
      <c r="G1402" s="173"/>
      <c r="H1402" s="173"/>
      <c r="I1402" s="173"/>
      <c r="J1402" s="173"/>
      <c r="K1402" s="173"/>
      <c r="L1402" s="173"/>
      <c r="M1402" s="173"/>
      <c r="N1402" s="173"/>
      <c r="O1402" s="173"/>
      <c r="P1402" s="173"/>
      <c r="Q1402" s="173"/>
      <c r="R1402" s="173"/>
      <c r="S1402" s="173"/>
      <c r="T1402" s="173"/>
      <c r="U1402" s="173"/>
      <c r="V1402" s="173"/>
      <c r="W1402" s="173"/>
      <c r="X1402" s="173"/>
      <c r="Y1402" s="173"/>
      <c r="Z1402" s="173"/>
      <c r="AA1402" s="173"/>
      <c r="AB1402" s="173"/>
      <c r="AC1402" s="174"/>
      <c r="AE1402" s="507"/>
      <c r="AG1402" s="507"/>
      <c r="AI1402" s="507"/>
      <c r="AK1402" s="202"/>
    </row>
    <row r="1403" spans="4:37" ht="12.75" customHeight="1" outlineLevel="3">
      <c r="D1403" s="106" t="str">
        <f>'Line Items'!D1997</f>
        <v>SFO Station Access Charge LTC (TRR) - Line 208]</v>
      </c>
      <c r="E1403" s="89"/>
      <c r="F1403" s="107" t="str">
        <f t="shared" si="365"/>
        <v>£000</v>
      </c>
      <c r="G1403" s="173"/>
      <c r="H1403" s="173"/>
      <c r="I1403" s="173"/>
      <c r="J1403" s="173"/>
      <c r="K1403" s="173"/>
      <c r="L1403" s="173"/>
      <c r="M1403" s="173"/>
      <c r="N1403" s="173"/>
      <c r="O1403" s="173"/>
      <c r="P1403" s="173"/>
      <c r="Q1403" s="173"/>
      <c r="R1403" s="173"/>
      <c r="S1403" s="173"/>
      <c r="T1403" s="173"/>
      <c r="U1403" s="173"/>
      <c r="V1403" s="173"/>
      <c r="W1403" s="173"/>
      <c r="X1403" s="173"/>
      <c r="Y1403" s="173"/>
      <c r="Z1403" s="173"/>
      <c r="AA1403" s="173"/>
      <c r="AB1403" s="173"/>
      <c r="AC1403" s="174"/>
      <c r="AE1403" s="507"/>
      <c r="AG1403" s="507"/>
      <c r="AI1403" s="507"/>
      <c r="AK1403" s="202"/>
    </row>
    <row r="1404" spans="4:37" ht="12.75" customHeight="1" outlineLevel="3">
      <c r="D1404" s="106" t="str">
        <f>'Line Items'!D1998</f>
        <v>SFO Station Access Charge LTC (TRR) - Line 209]</v>
      </c>
      <c r="E1404" s="89"/>
      <c r="F1404" s="107" t="str">
        <f t="shared" si="365"/>
        <v>£000</v>
      </c>
      <c r="G1404" s="173"/>
      <c r="H1404" s="173"/>
      <c r="I1404" s="173"/>
      <c r="J1404" s="173"/>
      <c r="K1404" s="173"/>
      <c r="L1404" s="173"/>
      <c r="M1404" s="173"/>
      <c r="N1404" s="173"/>
      <c r="O1404" s="173"/>
      <c r="P1404" s="173"/>
      <c r="Q1404" s="173"/>
      <c r="R1404" s="173"/>
      <c r="S1404" s="173"/>
      <c r="T1404" s="173"/>
      <c r="U1404" s="173"/>
      <c r="V1404" s="173"/>
      <c r="W1404" s="173"/>
      <c r="X1404" s="173"/>
      <c r="Y1404" s="173"/>
      <c r="Z1404" s="173"/>
      <c r="AA1404" s="173"/>
      <c r="AB1404" s="173"/>
      <c r="AC1404" s="174"/>
      <c r="AE1404" s="507"/>
      <c r="AG1404" s="507"/>
      <c r="AI1404" s="507"/>
      <c r="AK1404" s="202"/>
    </row>
    <row r="1405" spans="4:37" ht="12.75" customHeight="1" outlineLevel="3">
      <c r="D1405" s="106" t="str">
        <f>'Line Items'!D1999</f>
        <v>SFO Station Access Charge LTC (TRR) - Line 210]</v>
      </c>
      <c r="E1405" s="89"/>
      <c r="F1405" s="107" t="str">
        <f t="shared" si="365"/>
        <v>£000</v>
      </c>
      <c r="G1405" s="173"/>
      <c r="H1405" s="173"/>
      <c r="I1405" s="173"/>
      <c r="J1405" s="173"/>
      <c r="K1405" s="173"/>
      <c r="L1405" s="173"/>
      <c r="M1405" s="173"/>
      <c r="N1405" s="173"/>
      <c r="O1405" s="173"/>
      <c r="P1405" s="173"/>
      <c r="Q1405" s="173"/>
      <c r="R1405" s="173"/>
      <c r="S1405" s="173"/>
      <c r="T1405" s="173"/>
      <c r="U1405" s="173"/>
      <c r="V1405" s="173"/>
      <c r="W1405" s="173"/>
      <c r="X1405" s="173"/>
      <c r="Y1405" s="173"/>
      <c r="Z1405" s="173"/>
      <c r="AA1405" s="173"/>
      <c r="AB1405" s="173"/>
      <c r="AC1405" s="174"/>
      <c r="AE1405" s="507"/>
      <c r="AG1405" s="507"/>
      <c r="AI1405" s="507"/>
      <c r="AK1405" s="202"/>
    </row>
    <row r="1406" spans="4:37" ht="12.75" customHeight="1" outlineLevel="3">
      <c r="D1406" s="106" t="str">
        <f>'Line Items'!D2000</f>
        <v>SFO Station Access Charge LTC (TRR) - Line 211]</v>
      </c>
      <c r="E1406" s="89"/>
      <c r="F1406" s="107" t="str">
        <f t="shared" si="365"/>
        <v>£000</v>
      </c>
      <c r="G1406" s="173"/>
      <c r="H1406" s="173"/>
      <c r="I1406" s="173"/>
      <c r="J1406" s="173"/>
      <c r="K1406" s="173"/>
      <c r="L1406" s="173"/>
      <c r="M1406" s="173"/>
      <c r="N1406" s="173"/>
      <c r="O1406" s="173"/>
      <c r="P1406" s="173"/>
      <c r="Q1406" s="173"/>
      <c r="R1406" s="173"/>
      <c r="S1406" s="173"/>
      <c r="T1406" s="173"/>
      <c r="U1406" s="173"/>
      <c r="V1406" s="173"/>
      <c r="W1406" s="173"/>
      <c r="X1406" s="173"/>
      <c r="Y1406" s="173"/>
      <c r="Z1406" s="173"/>
      <c r="AA1406" s="173"/>
      <c r="AB1406" s="173"/>
      <c r="AC1406" s="174"/>
      <c r="AE1406" s="507"/>
      <c r="AG1406" s="507"/>
      <c r="AI1406" s="507"/>
      <c r="AK1406" s="202"/>
    </row>
    <row r="1407" spans="4:37" ht="12.75" customHeight="1" outlineLevel="3">
      <c r="D1407" s="106" t="str">
        <f>'Line Items'!D2001</f>
        <v>SFO Station Access Charge LTC (TRR) - Line 212]</v>
      </c>
      <c r="E1407" s="89"/>
      <c r="F1407" s="107" t="str">
        <f t="shared" si="365"/>
        <v>£000</v>
      </c>
      <c r="G1407" s="173"/>
      <c r="H1407" s="173"/>
      <c r="I1407" s="173"/>
      <c r="J1407" s="173"/>
      <c r="K1407" s="173"/>
      <c r="L1407" s="173"/>
      <c r="M1407" s="173"/>
      <c r="N1407" s="173"/>
      <c r="O1407" s="173"/>
      <c r="P1407" s="173"/>
      <c r="Q1407" s="173"/>
      <c r="R1407" s="173"/>
      <c r="S1407" s="173"/>
      <c r="T1407" s="173"/>
      <c r="U1407" s="173"/>
      <c r="V1407" s="173"/>
      <c r="W1407" s="173"/>
      <c r="X1407" s="173"/>
      <c r="Y1407" s="173"/>
      <c r="Z1407" s="173"/>
      <c r="AA1407" s="173"/>
      <c r="AB1407" s="173"/>
      <c r="AC1407" s="174"/>
      <c r="AE1407" s="507"/>
      <c r="AG1407" s="507"/>
      <c r="AI1407" s="507"/>
      <c r="AK1407" s="202"/>
    </row>
    <row r="1408" spans="4:37" ht="12.75" customHeight="1" outlineLevel="3">
      <c r="D1408" s="106" t="str">
        <f>'Line Items'!D2002</f>
        <v>SFO Station Access Charge LTC (TRR) - Line 213]</v>
      </c>
      <c r="E1408" s="89"/>
      <c r="F1408" s="107" t="str">
        <f t="shared" si="365"/>
        <v>£000</v>
      </c>
      <c r="G1408" s="173"/>
      <c r="H1408" s="173"/>
      <c r="I1408" s="173"/>
      <c r="J1408" s="173"/>
      <c r="K1408" s="173"/>
      <c r="L1408" s="173"/>
      <c r="M1408" s="173"/>
      <c r="N1408" s="173"/>
      <c r="O1408" s="173"/>
      <c r="P1408" s="173"/>
      <c r="Q1408" s="173"/>
      <c r="R1408" s="173"/>
      <c r="S1408" s="173"/>
      <c r="T1408" s="173"/>
      <c r="U1408" s="173"/>
      <c r="V1408" s="173"/>
      <c r="W1408" s="173"/>
      <c r="X1408" s="173"/>
      <c r="Y1408" s="173"/>
      <c r="Z1408" s="173"/>
      <c r="AA1408" s="173"/>
      <c r="AB1408" s="173"/>
      <c r="AC1408" s="174"/>
      <c r="AE1408" s="507"/>
      <c r="AG1408" s="507"/>
      <c r="AI1408" s="507"/>
      <c r="AK1408" s="202"/>
    </row>
    <row r="1409" spans="4:37" ht="12.75" customHeight="1" outlineLevel="3">
      <c r="D1409" s="106" t="str">
        <f>'Line Items'!D2003</f>
        <v>SFO Station Access Charge LTC (TRR) - Line 214]</v>
      </c>
      <c r="E1409" s="89"/>
      <c r="F1409" s="107" t="str">
        <f t="shared" si="365"/>
        <v>£000</v>
      </c>
      <c r="G1409" s="173"/>
      <c r="H1409" s="173"/>
      <c r="I1409" s="173"/>
      <c r="J1409" s="173"/>
      <c r="K1409" s="173"/>
      <c r="L1409" s="173"/>
      <c r="M1409" s="173"/>
      <c r="N1409" s="173"/>
      <c r="O1409" s="173"/>
      <c r="P1409" s="173"/>
      <c r="Q1409" s="173"/>
      <c r="R1409" s="173"/>
      <c r="S1409" s="173"/>
      <c r="T1409" s="173"/>
      <c r="U1409" s="173"/>
      <c r="V1409" s="173"/>
      <c r="W1409" s="173"/>
      <c r="X1409" s="173"/>
      <c r="Y1409" s="173"/>
      <c r="Z1409" s="173"/>
      <c r="AA1409" s="173"/>
      <c r="AB1409" s="173"/>
      <c r="AC1409" s="174"/>
      <c r="AE1409" s="507"/>
      <c r="AG1409" s="507"/>
      <c r="AI1409" s="507"/>
      <c r="AK1409" s="202"/>
    </row>
    <row r="1410" spans="4:37" ht="12.75" customHeight="1" outlineLevel="3">
      <c r="D1410" s="106" t="str">
        <f>'Line Items'!D2004</f>
        <v>SFO Station Access Charge LTC (TRR) - Line 215]</v>
      </c>
      <c r="E1410" s="89"/>
      <c r="F1410" s="107" t="str">
        <f t="shared" si="365"/>
        <v>£000</v>
      </c>
      <c r="G1410" s="173"/>
      <c r="H1410" s="173"/>
      <c r="I1410" s="173"/>
      <c r="J1410" s="173"/>
      <c r="K1410" s="173"/>
      <c r="L1410" s="173"/>
      <c r="M1410" s="173"/>
      <c r="N1410" s="173"/>
      <c r="O1410" s="173"/>
      <c r="P1410" s="173"/>
      <c r="Q1410" s="173"/>
      <c r="R1410" s="173"/>
      <c r="S1410" s="173"/>
      <c r="T1410" s="173"/>
      <c r="U1410" s="173"/>
      <c r="V1410" s="173"/>
      <c r="W1410" s="173"/>
      <c r="X1410" s="173"/>
      <c r="Y1410" s="173"/>
      <c r="Z1410" s="173"/>
      <c r="AA1410" s="173"/>
      <c r="AB1410" s="173"/>
      <c r="AC1410" s="174"/>
      <c r="AE1410" s="507"/>
      <c r="AG1410" s="507"/>
      <c r="AI1410" s="507"/>
      <c r="AK1410" s="202"/>
    </row>
    <row r="1411" spans="4:37" ht="12.75" customHeight="1" outlineLevel="3">
      <c r="D1411" s="106" t="str">
        <f>'Line Items'!D2005</f>
        <v>SFO Station Access Charge LTC (TRR) - Line 216]</v>
      </c>
      <c r="E1411" s="89"/>
      <c r="F1411" s="107" t="str">
        <f t="shared" si="365"/>
        <v>£000</v>
      </c>
      <c r="G1411" s="173"/>
      <c r="H1411" s="173"/>
      <c r="I1411" s="173"/>
      <c r="J1411" s="173"/>
      <c r="K1411" s="173"/>
      <c r="L1411" s="173"/>
      <c r="M1411" s="173"/>
      <c r="N1411" s="173"/>
      <c r="O1411" s="173"/>
      <c r="P1411" s="173"/>
      <c r="Q1411" s="173"/>
      <c r="R1411" s="173"/>
      <c r="S1411" s="173"/>
      <c r="T1411" s="173"/>
      <c r="U1411" s="173"/>
      <c r="V1411" s="173"/>
      <c r="W1411" s="173"/>
      <c r="X1411" s="173"/>
      <c r="Y1411" s="173"/>
      <c r="Z1411" s="173"/>
      <c r="AA1411" s="173"/>
      <c r="AB1411" s="173"/>
      <c r="AC1411" s="174"/>
      <c r="AE1411" s="507"/>
      <c r="AG1411" s="507"/>
      <c r="AI1411" s="507"/>
      <c r="AK1411" s="202"/>
    </row>
    <row r="1412" spans="4:37" ht="12.75" customHeight="1" outlineLevel="3">
      <c r="D1412" s="106" t="str">
        <f>'Line Items'!D2006</f>
        <v>SFO Station Access Charge LTC (TRR) - Line 217]</v>
      </c>
      <c r="E1412" s="89"/>
      <c r="F1412" s="107" t="str">
        <f t="shared" si="365"/>
        <v>£000</v>
      </c>
      <c r="G1412" s="173"/>
      <c r="H1412" s="173"/>
      <c r="I1412" s="173"/>
      <c r="J1412" s="173"/>
      <c r="K1412" s="173"/>
      <c r="L1412" s="173"/>
      <c r="M1412" s="173"/>
      <c r="N1412" s="173"/>
      <c r="O1412" s="173"/>
      <c r="P1412" s="173"/>
      <c r="Q1412" s="173"/>
      <c r="R1412" s="173"/>
      <c r="S1412" s="173"/>
      <c r="T1412" s="173"/>
      <c r="U1412" s="173"/>
      <c r="V1412" s="173"/>
      <c r="W1412" s="173"/>
      <c r="X1412" s="173"/>
      <c r="Y1412" s="173"/>
      <c r="Z1412" s="173"/>
      <c r="AA1412" s="173"/>
      <c r="AB1412" s="173"/>
      <c r="AC1412" s="174"/>
      <c r="AE1412" s="507"/>
      <c r="AG1412" s="507"/>
      <c r="AI1412" s="507"/>
      <c r="AK1412" s="202"/>
    </row>
    <row r="1413" spans="4:37" ht="12.75" customHeight="1" outlineLevel="3">
      <c r="D1413" s="106" t="str">
        <f>'Line Items'!D2007</f>
        <v>SFO Station Access Charge LTC (TRR) - Line 218]</v>
      </c>
      <c r="E1413" s="89"/>
      <c r="F1413" s="107" t="str">
        <f t="shared" si="365"/>
        <v>£000</v>
      </c>
      <c r="G1413" s="173"/>
      <c r="H1413" s="173"/>
      <c r="I1413" s="173"/>
      <c r="J1413" s="173"/>
      <c r="K1413" s="173"/>
      <c r="L1413" s="173"/>
      <c r="M1413" s="173"/>
      <c r="N1413" s="173"/>
      <c r="O1413" s="173"/>
      <c r="P1413" s="173"/>
      <c r="Q1413" s="173"/>
      <c r="R1413" s="173"/>
      <c r="S1413" s="173"/>
      <c r="T1413" s="173"/>
      <c r="U1413" s="173"/>
      <c r="V1413" s="173"/>
      <c r="W1413" s="173"/>
      <c r="X1413" s="173"/>
      <c r="Y1413" s="173"/>
      <c r="Z1413" s="173"/>
      <c r="AA1413" s="173"/>
      <c r="AB1413" s="173"/>
      <c r="AC1413" s="174"/>
      <c r="AE1413" s="507"/>
      <c r="AG1413" s="507"/>
      <c r="AI1413" s="507"/>
      <c r="AK1413" s="202"/>
    </row>
    <row r="1414" spans="4:37" ht="12.75" customHeight="1" outlineLevel="3">
      <c r="D1414" s="106" t="str">
        <f>'Line Items'!D2008</f>
        <v>SFO Station Access Charge LTC (TRR) - Line 219]</v>
      </c>
      <c r="E1414" s="89"/>
      <c r="F1414" s="107" t="str">
        <f t="shared" si="365"/>
        <v>£000</v>
      </c>
      <c r="G1414" s="173"/>
      <c r="H1414" s="173"/>
      <c r="I1414" s="173"/>
      <c r="J1414" s="173"/>
      <c r="K1414" s="173"/>
      <c r="L1414" s="173"/>
      <c r="M1414" s="173"/>
      <c r="N1414" s="173"/>
      <c r="O1414" s="173"/>
      <c r="P1414" s="173"/>
      <c r="Q1414" s="173"/>
      <c r="R1414" s="173"/>
      <c r="S1414" s="173"/>
      <c r="T1414" s="173"/>
      <c r="U1414" s="173"/>
      <c r="V1414" s="173"/>
      <c r="W1414" s="173"/>
      <c r="X1414" s="173"/>
      <c r="Y1414" s="173"/>
      <c r="Z1414" s="173"/>
      <c r="AA1414" s="173"/>
      <c r="AB1414" s="173"/>
      <c r="AC1414" s="174"/>
      <c r="AE1414" s="507"/>
      <c r="AG1414" s="507"/>
      <c r="AI1414" s="507"/>
      <c r="AK1414" s="202"/>
    </row>
    <row r="1415" spans="4:37" ht="12.75" customHeight="1" outlineLevel="3">
      <c r="D1415" s="106" t="str">
        <f>'Line Items'!D2009</f>
        <v>SFO Station Access Charge LTC (TRR) - Line 220]</v>
      </c>
      <c r="E1415" s="89"/>
      <c r="F1415" s="107" t="str">
        <f t="shared" si="365"/>
        <v>£000</v>
      </c>
      <c r="G1415" s="173"/>
      <c r="H1415" s="173"/>
      <c r="I1415" s="173"/>
      <c r="J1415" s="173"/>
      <c r="K1415" s="173"/>
      <c r="L1415" s="173"/>
      <c r="M1415" s="173"/>
      <c r="N1415" s="173"/>
      <c r="O1415" s="173"/>
      <c r="P1415" s="173"/>
      <c r="Q1415" s="173"/>
      <c r="R1415" s="173"/>
      <c r="S1415" s="173"/>
      <c r="T1415" s="173"/>
      <c r="U1415" s="173"/>
      <c r="V1415" s="173"/>
      <c r="W1415" s="173"/>
      <c r="X1415" s="173"/>
      <c r="Y1415" s="173"/>
      <c r="Z1415" s="173"/>
      <c r="AA1415" s="173"/>
      <c r="AB1415" s="173"/>
      <c r="AC1415" s="174"/>
      <c r="AE1415" s="507"/>
      <c r="AG1415" s="507"/>
      <c r="AI1415" s="507"/>
      <c r="AK1415" s="202"/>
    </row>
    <row r="1416" spans="4:37" ht="12.75" customHeight="1" outlineLevel="3">
      <c r="D1416" s="106" t="str">
        <f>'Line Items'!D2010</f>
        <v>SFO Station Access Charge LTC (TRR) - Line 221]</v>
      </c>
      <c r="E1416" s="89"/>
      <c r="F1416" s="107" t="str">
        <f t="shared" si="365"/>
        <v>£000</v>
      </c>
      <c r="G1416" s="173"/>
      <c r="H1416" s="173"/>
      <c r="I1416" s="173"/>
      <c r="J1416" s="173"/>
      <c r="K1416" s="173"/>
      <c r="L1416" s="173"/>
      <c r="M1416" s="173"/>
      <c r="N1416" s="173"/>
      <c r="O1416" s="173"/>
      <c r="P1416" s="173"/>
      <c r="Q1416" s="173"/>
      <c r="R1416" s="173"/>
      <c r="S1416" s="173"/>
      <c r="T1416" s="173"/>
      <c r="U1416" s="173"/>
      <c r="V1416" s="173"/>
      <c r="W1416" s="173"/>
      <c r="X1416" s="173"/>
      <c r="Y1416" s="173"/>
      <c r="Z1416" s="173"/>
      <c r="AA1416" s="173"/>
      <c r="AB1416" s="173"/>
      <c r="AC1416" s="174"/>
      <c r="AE1416" s="507"/>
      <c r="AG1416" s="507"/>
      <c r="AI1416" s="507"/>
      <c r="AK1416" s="202"/>
    </row>
    <row r="1417" spans="4:37" ht="12.75" customHeight="1" outlineLevel="3">
      <c r="D1417" s="106" t="str">
        <f>'Line Items'!D2011</f>
        <v>SFO Station Access Charge LTC (TRR) - Line 222]</v>
      </c>
      <c r="E1417" s="89"/>
      <c r="F1417" s="107" t="str">
        <f t="shared" si="365"/>
        <v>£000</v>
      </c>
      <c r="G1417" s="173"/>
      <c r="H1417" s="173"/>
      <c r="I1417" s="173"/>
      <c r="J1417" s="173"/>
      <c r="K1417" s="173"/>
      <c r="L1417" s="173"/>
      <c r="M1417" s="173"/>
      <c r="N1417" s="173"/>
      <c r="O1417" s="173"/>
      <c r="P1417" s="173"/>
      <c r="Q1417" s="173"/>
      <c r="R1417" s="173"/>
      <c r="S1417" s="173"/>
      <c r="T1417" s="173"/>
      <c r="U1417" s="173"/>
      <c r="V1417" s="173"/>
      <c r="W1417" s="173"/>
      <c r="X1417" s="173"/>
      <c r="Y1417" s="173"/>
      <c r="Z1417" s="173"/>
      <c r="AA1417" s="173"/>
      <c r="AB1417" s="173"/>
      <c r="AC1417" s="174"/>
      <c r="AE1417" s="507"/>
      <c r="AG1417" s="507"/>
      <c r="AI1417" s="507"/>
      <c r="AK1417" s="202"/>
    </row>
    <row r="1418" spans="4:37" ht="12.75" customHeight="1" outlineLevel="3">
      <c r="D1418" s="106" t="str">
        <f>'Line Items'!D2012</f>
        <v>SFO Station Access Charge LTC (TRR) - Line 223]</v>
      </c>
      <c r="E1418" s="89"/>
      <c r="F1418" s="107" t="str">
        <f t="shared" si="365"/>
        <v>£000</v>
      </c>
      <c r="G1418" s="173"/>
      <c r="H1418" s="173"/>
      <c r="I1418" s="173"/>
      <c r="J1418" s="173"/>
      <c r="K1418" s="173"/>
      <c r="L1418" s="173"/>
      <c r="M1418" s="173"/>
      <c r="N1418" s="173"/>
      <c r="O1418" s="173"/>
      <c r="P1418" s="173"/>
      <c r="Q1418" s="173"/>
      <c r="R1418" s="173"/>
      <c r="S1418" s="173"/>
      <c r="T1418" s="173"/>
      <c r="U1418" s="173"/>
      <c r="V1418" s="173"/>
      <c r="W1418" s="173"/>
      <c r="X1418" s="173"/>
      <c r="Y1418" s="173"/>
      <c r="Z1418" s="173"/>
      <c r="AA1418" s="173"/>
      <c r="AB1418" s="173"/>
      <c r="AC1418" s="174"/>
      <c r="AE1418" s="507"/>
      <c r="AG1418" s="507"/>
      <c r="AI1418" s="507"/>
      <c r="AK1418" s="202"/>
    </row>
    <row r="1419" spans="4:37" ht="12.75" customHeight="1" outlineLevel="3">
      <c r="D1419" s="106" t="str">
        <f>'Line Items'!D2013</f>
        <v>SFO Station Access Charge LTC (TRR) - Line 224]</v>
      </c>
      <c r="E1419" s="89"/>
      <c r="F1419" s="107" t="str">
        <f t="shared" si="365"/>
        <v>£000</v>
      </c>
      <c r="G1419" s="173"/>
      <c r="H1419" s="173"/>
      <c r="I1419" s="173"/>
      <c r="J1419" s="173"/>
      <c r="K1419" s="173"/>
      <c r="L1419" s="173"/>
      <c r="M1419" s="173"/>
      <c r="N1419" s="173"/>
      <c r="O1419" s="173"/>
      <c r="P1419" s="173"/>
      <c r="Q1419" s="173"/>
      <c r="R1419" s="173"/>
      <c r="S1419" s="173"/>
      <c r="T1419" s="173"/>
      <c r="U1419" s="173"/>
      <c r="V1419" s="173"/>
      <c r="W1419" s="173"/>
      <c r="X1419" s="173"/>
      <c r="Y1419" s="173"/>
      <c r="Z1419" s="173"/>
      <c r="AA1419" s="173"/>
      <c r="AB1419" s="173"/>
      <c r="AC1419" s="174"/>
      <c r="AE1419" s="507"/>
      <c r="AG1419" s="507"/>
      <c r="AI1419" s="507"/>
      <c r="AK1419" s="202"/>
    </row>
    <row r="1420" spans="4:37" ht="12.75" customHeight="1" outlineLevel="3">
      <c r="D1420" s="106" t="str">
        <f>'Line Items'!D2014</f>
        <v>SFO Station Access Charge LTC (TRR) - Line 225]</v>
      </c>
      <c r="E1420" s="89"/>
      <c r="F1420" s="107" t="str">
        <f t="shared" si="365"/>
        <v>£000</v>
      </c>
      <c r="G1420" s="173"/>
      <c r="H1420" s="173"/>
      <c r="I1420" s="173"/>
      <c r="J1420" s="173"/>
      <c r="K1420" s="173"/>
      <c r="L1420" s="173"/>
      <c r="M1420" s="173"/>
      <c r="N1420" s="173"/>
      <c r="O1420" s="173"/>
      <c r="P1420" s="173"/>
      <c r="Q1420" s="173"/>
      <c r="R1420" s="173"/>
      <c r="S1420" s="173"/>
      <c r="T1420" s="173"/>
      <c r="U1420" s="173"/>
      <c r="V1420" s="173"/>
      <c r="W1420" s="173"/>
      <c r="X1420" s="173"/>
      <c r="Y1420" s="173"/>
      <c r="Z1420" s="173"/>
      <c r="AA1420" s="173"/>
      <c r="AB1420" s="173"/>
      <c r="AC1420" s="174"/>
      <c r="AE1420" s="507"/>
      <c r="AG1420" s="507"/>
      <c r="AI1420" s="507"/>
      <c r="AK1420" s="202"/>
    </row>
    <row r="1421" spans="4:37" ht="12.75" customHeight="1" outlineLevel="3">
      <c r="D1421" s="106" t="str">
        <f>'Line Items'!D2015</f>
        <v>SFO Station Access Charge LTC (TRR) - Line 226]</v>
      </c>
      <c r="E1421" s="89"/>
      <c r="F1421" s="107" t="str">
        <f t="shared" si="365"/>
        <v>£000</v>
      </c>
      <c r="G1421" s="173"/>
      <c r="H1421" s="173"/>
      <c r="I1421" s="173"/>
      <c r="J1421" s="173"/>
      <c r="K1421" s="173"/>
      <c r="L1421" s="173"/>
      <c r="M1421" s="173"/>
      <c r="N1421" s="173"/>
      <c r="O1421" s="173"/>
      <c r="P1421" s="173"/>
      <c r="Q1421" s="173"/>
      <c r="R1421" s="173"/>
      <c r="S1421" s="173"/>
      <c r="T1421" s="173"/>
      <c r="U1421" s="173"/>
      <c r="V1421" s="173"/>
      <c r="W1421" s="173"/>
      <c r="X1421" s="173"/>
      <c r="Y1421" s="173"/>
      <c r="Z1421" s="173"/>
      <c r="AA1421" s="173"/>
      <c r="AB1421" s="173"/>
      <c r="AC1421" s="174"/>
      <c r="AE1421" s="507"/>
      <c r="AG1421" s="507"/>
      <c r="AI1421" s="507"/>
      <c r="AK1421" s="202"/>
    </row>
    <row r="1422" spans="4:37" ht="12.75" customHeight="1" outlineLevel="3">
      <c r="D1422" s="106" t="str">
        <f>'Line Items'!D2016</f>
        <v>SFO Station Access Charge LTC (TRR) - Line 227]</v>
      </c>
      <c r="E1422" s="89"/>
      <c r="F1422" s="107" t="str">
        <f t="shared" si="365"/>
        <v>£000</v>
      </c>
      <c r="G1422" s="173"/>
      <c r="H1422" s="173"/>
      <c r="I1422" s="173"/>
      <c r="J1422" s="173"/>
      <c r="K1422" s="173"/>
      <c r="L1422" s="173"/>
      <c r="M1422" s="173"/>
      <c r="N1422" s="173"/>
      <c r="O1422" s="173"/>
      <c r="P1422" s="173"/>
      <c r="Q1422" s="173"/>
      <c r="R1422" s="173"/>
      <c r="S1422" s="173"/>
      <c r="T1422" s="173"/>
      <c r="U1422" s="173"/>
      <c r="V1422" s="173"/>
      <c r="W1422" s="173"/>
      <c r="X1422" s="173"/>
      <c r="Y1422" s="173"/>
      <c r="Z1422" s="173"/>
      <c r="AA1422" s="173"/>
      <c r="AB1422" s="173"/>
      <c r="AC1422" s="174"/>
      <c r="AE1422" s="507"/>
      <c r="AG1422" s="507"/>
      <c r="AI1422" s="507"/>
      <c r="AK1422" s="202"/>
    </row>
    <row r="1423" spans="4:37" ht="12.75" customHeight="1" outlineLevel="3">
      <c r="D1423" s="106" t="str">
        <f>'Line Items'!D2017</f>
        <v>SFO Station Access Charge LTC (TRR) - Line 228]</v>
      </c>
      <c r="E1423" s="89"/>
      <c r="F1423" s="107" t="str">
        <f t="shared" si="365"/>
        <v>£000</v>
      </c>
      <c r="G1423" s="173"/>
      <c r="H1423" s="173"/>
      <c r="I1423" s="173"/>
      <c r="J1423" s="173"/>
      <c r="K1423" s="173"/>
      <c r="L1423" s="173"/>
      <c r="M1423" s="173"/>
      <c r="N1423" s="173"/>
      <c r="O1423" s="173"/>
      <c r="P1423" s="173"/>
      <c r="Q1423" s="173"/>
      <c r="R1423" s="173"/>
      <c r="S1423" s="173"/>
      <c r="T1423" s="173"/>
      <c r="U1423" s="173"/>
      <c r="V1423" s="173"/>
      <c r="W1423" s="173"/>
      <c r="X1423" s="173"/>
      <c r="Y1423" s="173"/>
      <c r="Z1423" s="173"/>
      <c r="AA1423" s="173"/>
      <c r="AB1423" s="173"/>
      <c r="AC1423" s="174"/>
      <c r="AE1423" s="507"/>
      <c r="AG1423" s="507"/>
      <c r="AI1423" s="507"/>
      <c r="AK1423" s="202"/>
    </row>
    <row r="1424" spans="4:37" ht="12.75" customHeight="1" outlineLevel="3">
      <c r="D1424" s="106" t="str">
        <f>'Line Items'!D2018</f>
        <v>SFO Station Access Charge LTC (TRR) - Line 229]</v>
      </c>
      <c r="E1424" s="89"/>
      <c r="F1424" s="107" t="str">
        <f t="shared" si="365"/>
        <v>£000</v>
      </c>
      <c r="G1424" s="173"/>
      <c r="H1424" s="173"/>
      <c r="I1424" s="173"/>
      <c r="J1424" s="173"/>
      <c r="K1424" s="173"/>
      <c r="L1424" s="173"/>
      <c r="M1424" s="173"/>
      <c r="N1424" s="173"/>
      <c r="O1424" s="173"/>
      <c r="P1424" s="173"/>
      <c r="Q1424" s="173"/>
      <c r="R1424" s="173"/>
      <c r="S1424" s="173"/>
      <c r="T1424" s="173"/>
      <c r="U1424" s="173"/>
      <c r="V1424" s="173"/>
      <c r="W1424" s="173"/>
      <c r="X1424" s="173"/>
      <c r="Y1424" s="173"/>
      <c r="Z1424" s="173"/>
      <c r="AA1424" s="173"/>
      <c r="AB1424" s="173"/>
      <c r="AC1424" s="174"/>
      <c r="AE1424" s="507"/>
      <c r="AG1424" s="507"/>
      <c r="AI1424" s="507"/>
      <c r="AK1424" s="202"/>
    </row>
    <row r="1425" spans="4:37" ht="12.75" customHeight="1" outlineLevel="3">
      <c r="D1425" s="106" t="str">
        <f>'Line Items'!D2019</f>
        <v>SFO Station Access Charge LTC (TRR) - Line 230]</v>
      </c>
      <c r="E1425" s="89"/>
      <c r="F1425" s="107" t="str">
        <f t="shared" si="365"/>
        <v>£000</v>
      </c>
      <c r="G1425" s="173"/>
      <c r="H1425" s="173"/>
      <c r="I1425" s="173"/>
      <c r="J1425" s="173"/>
      <c r="K1425" s="173"/>
      <c r="L1425" s="173"/>
      <c r="M1425" s="173"/>
      <c r="N1425" s="173"/>
      <c r="O1425" s="173"/>
      <c r="P1425" s="173"/>
      <c r="Q1425" s="173"/>
      <c r="R1425" s="173"/>
      <c r="S1425" s="173"/>
      <c r="T1425" s="173"/>
      <c r="U1425" s="173"/>
      <c r="V1425" s="173"/>
      <c r="W1425" s="173"/>
      <c r="X1425" s="173"/>
      <c r="Y1425" s="173"/>
      <c r="Z1425" s="173"/>
      <c r="AA1425" s="173"/>
      <c r="AB1425" s="173"/>
      <c r="AC1425" s="174"/>
      <c r="AE1425" s="507"/>
      <c r="AG1425" s="507"/>
      <c r="AI1425" s="507"/>
      <c r="AK1425" s="202"/>
    </row>
    <row r="1426" spans="4:37" ht="12.75" customHeight="1" outlineLevel="3">
      <c r="D1426" s="106" t="str">
        <f>'Line Items'!D2020</f>
        <v>SFO Station Access Charge LTC (TRR) - Line 231]</v>
      </c>
      <c r="E1426" s="89"/>
      <c r="F1426" s="107" t="str">
        <f t="shared" si="365"/>
        <v>£000</v>
      </c>
      <c r="G1426" s="173"/>
      <c r="H1426" s="173"/>
      <c r="I1426" s="173"/>
      <c r="J1426" s="173"/>
      <c r="K1426" s="173"/>
      <c r="L1426" s="173"/>
      <c r="M1426" s="173"/>
      <c r="N1426" s="173"/>
      <c r="O1426" s="173"/>
      <c r="P1426" s="173"/>
      <c r="Q1426" s="173"/>
      <c r="R1426" s="173"/>
      <c r="S1426" s="173"/>
      <c r="T1426" s="173"/>
      <c r="U1426" s="173"/>
      <c r="V1426" s="173"/>
      <c r="W1426" s="173"/>
      <c r="X1426" s="173"/>
      <c r="Y1426" s="173"/>
      <c r="Z1426" s="173"/>
      <c r="AA1426" s="173"/>
      <c r="AB1426" s="173"/>
      <c r="AC1426" s="174"/>
      <c r="AE1426" s="507"/>
      <c r="AG1426" s="507"/>
      <c r="AI1426" s="507"/>
      <c r="AK1426" s="202"/>
    </row>
    <row r="1427" spans="4:37" ht="12.75" customHeight="1" outlineLevel="3">
      <c r="D1427" s="106" t="str">
        <f>'Line Items'!D2021</f>
        <v>SFO Station Access Charge LTC (TRR) - Line 232]</v>
      </c>
      <c r="E1427" s="89"/>
      <c r="F1427" s="107" t="str">
        <f t="shared" si="365"/>
        <v>£000</v>
      </c>
      <c r="G1427" s="173"/>
      <c r="H1427" s="173"/>
      <c r="I1427" s="173"/>
      <c r="J1427" s="173"/>
      <c r="K1427" s="173"/>
      <c r="L1427" s="173"/>
      <c r="M1427" s="173"/>
      <c r="N1427" s="173"/>
      <c r="O1427" s="173"/>
      <c r="P1427" s="173"/>
      <c r="Q1427" s="173"/>
      <c r="R1427" s="173"/>
      <c r="S1427" s="173"/>
      <c r="T1427" s="173"/>
      <c r="U1427" s="173"/>
      <c r="V1427" s="173"/>
      <c r="W1427" s="173"/>
      <c r="X1427" s="173"/>
      <c r="Y1427" s="173"/>
      <c r="Z1427" s="173"/>
      <c r="AA1427" s="173"/>
      <c r="AB1427" s="173"/>
      <c r="AC1427" s="174"/>
      <c r="AE1427" s="507"/>
      <c r="AG1427" s="507"/>
      <c r="AI1427" s="507"/>
      <c r="AK1427" s="202"/>
    </row>
    <row r="1428" spans="4:37" ht="12.75" customHeight="1" outlineLevel="3">
      <c r="D1428" s="106" t="str">
        <f>'Line Items'!D2022</f>
        <v>SFO Station Access Charge LTC (TRR) - Line 233]</v>
      </c>
      <c r="E1428" s="89"/>
      <c r="F1428" s="107" t="str">
        <f t="shared" si="365"/>
        <v>£000</v>
      </c>
      <c r="G1428" s="173"/>
      <c r="H1428" s="173"/>
      <c r="I1428" s="173"/>
      <c r="J1428" s="173"/>
      <c r="K1428" s="173"/>
      <c r="L1428" s="173"/>
      <c r="M1428" s="173"/>
      <c r="N1428" s="173"/>
      <c r="O1428" s="173"/>
      <c r="P1428" s="173"/>
      <c r="Q1428" s="173"/>
      <c r="R1428" s="173"/>
      <c r="S1428" s="173"/>
      <c r="T1428" s="173"/>
      <c r="U1428" s="173"/>
      <c r="V1428" s="173"/>
      <c r="W1428" s="173"/>
      <c r="X1428" s="173"/>
      <c r="Y1428" s="173"/>
      <c r="Z1428" s="173"/>
      <c r="AA1428" s="173"/>
      <c r="AB1428" s="173"/>
      <c r="AC1428" s="174"/>
      <c r="AE1428" s="507"/>
      <c r="AG1428" s="507"/>
      <c r="AI1428" s="507"/>
      <c r="AK1428" s="202"/>
    </row>
    <row r="1429" spans="4:37" ht="12.75" customHeight="1" outlineLevel="3">
      <c r="D1429" s="106" t="str">
        <f>'Line Items'!D2023</f>
        <v>SFO Station Access Charge LTC (TRR) - Line 234]</v>
      </c>
      <c r="E1429" s="89"/>
      <c r="F1429" s="107" t="str">
        <f t="shared" si="365"/>
        <v>£000</v>
      </c>
      <c r="G1429" s="173"/>
      <c r="H1429" s="173"/>
      <c r="I1429" s="173"/>
      <c r="J1429" s="173"/>
      <c r="K1429" s="173"/>
      <c r="L1429" s="173"/>
      <c r="M1429" s="173"/>
      <c r="N1429" s="173"/>
      <c r="O1429" s="173"/>
      <c r="P1429" s="173"/>
      <c r="Q1429" s="173"/>
      <c r="R1429" s="173"/>
      <c r="S1429" s="173"/>
      <c r="T1429" s="173"/>
      <c r="U1429" s="173"/>
      <c r="V1429" s="173"/>
      <c r="W1429" s="173"/>
      <c r="X1429" s="173"/>
      <c r="Y1429" s="173"/>
      <c r="Z1429" s="173"/>
      <c r="AA1429" s="173"/>
      <c r="AB1429" s="173"/>
      <c r="AC1429" s="174"/>
      <c r="AE1429" s="507"/>
      <c r="AG1429" s="507"/>
      <c r="AI1429" s="507"/>
      <c r="AK1429" s="202"/>
    </row>
    <row r="1430" spans="4:37" ht="12.75" customHeight="1" outlineLevel="3">
      <c r="D1430" s="106" t="str">
        <f>'Line Items'!D2024</f>
        <v>SFO Station Access Charge LTC (TRR) - Line 235]</v>
      </c>
      <c r="E1430" s="89"/>
      <c r="F1430" s="107" t="str">
        <f t="shared" si="365"/>
        <v>£000</v>
      </c>
      <c r="G1430" s="173"/>
      <c r="H1430" s="173"/>
      <c r="I1430" s="173"/>
      <c r="J1430" s="173"/>
      <c r="K1430" s="173"/>
      <c r="L1430" s="173"/>
      <c r="M1430" s="173"/>
      <c r="N1430" s="173"/>
      <c r="O1430" s="173"/>
      <c r="P1430" s="173"/>
      <c r="Q1430" s="173"/>
      <c r="R1430" s="173"/>
      <c r="S1430" s="173"/>
      <c r="T1430" s="173"/>
      <c r="U1430" s="173"/>
      <c r="V1430" s="173"/>
      <c r="W1430" s="173"/>
      <c r="X1430" s="173"/>
      <c r="Y1430" s="173"/>
      <c r="Z1430" s="173"/>
      <c r="AA1430" s="173"/>
      <c r="AB1430" s="173"/>
      <c r="AC1430" s="174"/>
      <c r="AE1430" s="507"/>
      <c r="AG1430" s="507"/>
      <c r="AI1430" s="507"/>
      <c r="AK1430" s="202"/>
    </row>
    <row r="1431" spans="4:37" ht="12.75" customHeight="1" outlineLevel="3">
      <c r="D1431" s="106" t="str">
        <f>'Line Items'!D2025</f>
        <v>SFO Station Access Charge LTC (TRR) - Line 236]</v>
      </c>
      <c r="E1431" s="89"/>
      <c r="F1431" s="107" t="str">
        <f t="shared" si="365"/>
        <v>£000</v>
      </c>
      <c r="G1431" s="173"/>
      <c r="H1431" s="173"/>
      <c r="I1431" s="173"/>
      <c r="J1431" s="173"/>
      <c r="K1431" s="173"/>
      <c r="L1431" s="173"/>
      <c r="M1431" s="173"/>
      <c r="N1431" s="173"/>
      <c r="O1431" s="173"/>
      <c r="P1431" s="173"/>
      <c r="Q1431" s="173"/>
      <c r="R1431" s="173"/>
      <c r="S1431" s="173"/>
      <c r="T1431" s="173"/>
      <c r="U1431" s="173"/>
      <c r="V1431" s="173"/>
      <c r="W1431" s="173"/>
      <c r="X1431" s="173"/>
      <c r="Y1431" s="173"/>
      <c r="Z1431" s="173"/>
      <c r="AA1431" s="173"/>
      <c r="AB1431" s="173"/>
      <c r="AC1431" s="174"/>
      <c r="AE1431" s="507"/>
      <c r="AG1431" s="507"/>
      <c r="AI1431" s="507"/>
      <c r="AK1431" s="202"/>
    </row>
    <row r="1432" spans="4:37" ht="12.75" customHeight="1" outlineLevel="3">
      <c r="D1432" s="106" t="str">
        <f>'Line Items'!D2026</f>
        <v>SFO Station Access Charge LTC (TRR) - Line 237]</v>
      </c>
      <c r="E1432" s="89"/>
      <c r="F1432" s="107" t="str">
        <f t="shared" si="365"/>
        <v>£000</v>
      </c>
      <c r="G1432" s="173"/>
      <c r="H1432" s="173"/>
      <c r="I1432" s="173"/>
      <c r="J1432" s="173"/>
      <c r="K1432" s="173"/>
      <c r="L1432" s="173"/>
      <c r="M1432" s="173"/>
      <c r="N1432" s="173"/>
      <c r="O1432" s="173"/>
      <c r="P1432" s="173"/>
      <c r="Q1432" s="173"/>
      <c r="R1432" s="173"/>
      <c r="S1432" s="173"/>
      <c r="T1432" s="173"/>
      <c r="U1432" s="173"/>
      <c r="V1432" s="173"/>
      <c r="W1432" s="173"/>
      <c r="X1432" s="173"/>
      <c r="Y1432" s="173"/>
      <c r="Z1432" s="173"/>
      <c r="AA1432" s="173"/>
      <c r="AB1432" s="173"/>
      <c r="AC1432" s="174"/>
      <c r="AE1432" s="507"/>
      <c r="AG1432" s="507"/>
      <c r="AI1432" s="507"/>
      <c r="AK1432" s="202"/>
    </row>
    <row r="1433" spans="4:37" ht="12.75" customHeight="1" outlineLevel="3">
      <c r="D1433" s="106" t="str">
        <f>'Line Items'!D2027</f>
        <v>SFO Station Access Charge LTC (TRR) - Line 238]</v>
      </c>
      <c r="E1433" s="89"/>
      <c r="F1433" s="107" t="str">
        <f t="shared" si="365"/>
        <v>£000</v>
      </c>
      <c r="G1433" s="173"/>
      <c r="H1433" s="173"/>
      <c r="I1433" s="173"/>
      <c r="J1433" s="173"/>
      <c r="K1433" s="173"/>
      <c r="L1433" s="173"/>
      <c r="M1433" s="173"/>
      <c r="N1433" s="173"/>
      <c r="O1433" s="173"/>
      <c r="P1433" s="173"/>
      <c r="Q1433" s="173"/>
      <c r="R1433" s="173"/>
      <c r="S1433" s="173"/>
      <c r="T1433" s="173"/>
      <c r="U1433" s="173"/>
      <c r="V1433" s="173"/>
      <c r="W1433" s="173"/>
      <c r="X1433" s="173"/>
      <c r="Y1433" s="173"/>
      <c r="Z1433" s="173"/>
      <c r="AA1433" s="173"/>
      <c r="AB1433" s="173"/>
      <c r="AC1433" s="174"/>
      <c r="AE1433" s="507"/>
      <c r="AG1433" s="507"/>
      <c r="AI1433" s="507"/>
      <c r="AK1433" s="202"/>
    </row>
    <row r="1434" spans="4:37" ht="12.75" customHeight="1" outlineLevel="3">
      <c r="D1434" s="106" t="str">
        <f>'Line Items'!D2028</f>
        <v>SFO Station Access Charge LTC (TRR) - Line 239]</v>
      </c>
      <c r="E1434" s="89"/>
      <c r="F1434" s="107" t="str">
        <f t="shared" si="365"/>
        <v>£000</v>
      </c>
      <c r="G1434" s="173"/>
      <c r="H1434" s="173"/>
      <c r="I1434" s="173"/>
      <c r="J1434" s="173"/>
      <c r="K1434" s="173"/>
      <c r="L1434" s="173"/>
      <c r="M1434" s="173"/>
      <c r="N1434" s="173"/>
      <c r="O1434" s="173"/>
      <c r="P1434" s="173"/>
      <c r="Q1434" s="173"/>
      <c r="R1434" s="173"/>
      <c r="S1434" s="173"/>
      <c r="T1434" s="173"/>
      <c r="U1434" s="173"/>
      <c r="V1434" s="173"/>
      <c r="W1434" s="173"/>
      <c r="X1434" s="173"/>
      <c r="Y1434" s="173"/>
      <c r="Z1434" s="173"/>
      <c r="AA1434" s="173"/>
      <c r="AB1434" s="173"/>
      <c r="AC1434" s="174"/>
      <c r="AE1434" s="507"/>
      <c r="AG1434" s="507"/>
      <c r="AI1434" s="507"/>
      <c r="AK1434" s="202"/>
    </row>
    <row r="1435" spans="4:37" ht="12.75" customHeight="1" outlineLevel="3">
      <c r="D1435" s="106" t="str">
        <f>'Line Items'!D2029</f>
        <v>SFO Station Access Charge LTC (TRR) - Line 240]</v>
      </c>
      <c r="E1435" s="89"/>
      <c r="F1435" s="107" t="str">
        <f t="shared" si="365"/>
        <v>£000</v>
      </c>
      <c r="G1435" s="173"/>
      <c r="H1435" s="173"/>
      <c r="I1435" s="173"/>
      <c r="J1435" s="173"/>
      <c r="K1435" s="173"/>
      <c r="L1435" s="173"/>
      <c r="M1435" s="173"/>
      <c r="N1435" s="173"/>
      <c r="O1435" s="173"/>
      <c r="P1435" s="173"/>
      <c r="Q1435" s="173"/>
      <c r="R1435" s="173"/>
      <c r="S1435" s="173"/>
      <c r="T1435" s="173"/>
      <c r="U1435" s="173"/>
      <c r="V1435" s="173"/>
      <c r="W1435" s="173"/>
      <c r="X1435" s="173"/>
      <c r="Y1435" s="173"/>
      <c r="Z1435" s="173"/>
      <c r="AA1435" s="173"/>
      <c r="AB1435" s="173"/>
      <c r="AC1435" s="174"/>
      <c r="AE1435" s="507"/>
      <c r="AG1435" s="507"/>
      <c r="AI1435" s="507"/>
      <c r="AK1435" s="202"/>
    </row>
    <row r="1436" spans="4:37" ht="12.75" customHeight="1" outlineLevel="3">
      <c r="D1436" s="106" t="str">
        <f>'Line Items'!D2030</f>
        <v>SFO Station Access Charge LTC (TRR) - Line 241]</v>
      </c>
      <c r="E1436" s="89"/>
      <c r="F1436" s="107" t="str">
        <f t="shared" si="365"/>
        <v>£000</v>
      </c>
      <c r="G1436" s="173"/>
      <c r="H1436" s="173"/>
      <c r="I1436" s="173"/>
      <c r="J1436" s="173"/>
      <c r="K1436" s="173"/>
      <c r="L1436" s="173"/>
      <c r="M1436" s="173"/>
      <c r="N1436" s="173"/>
      <c r="O1436" s="173"/>
      <c r="P1436" s="173"/>
      <c r="Q1436" s="173"/>
      <c r="R1436" s="173"/>
      <c r="S1436" s="173"/>
      <c r="T1436" s="173"/>
      <c r="U1436" s="173"/>
      <c r="V1436" s="173"/>
      <c r="W1436" s="173"/>
      <c r="X1436" s="173"/>
      <c r="Y1436" s="173"/>
      <c r="Z1436" s="173"/>
      <c r="AA1436" s="173"/>
      <c r="AB1436" s="173"/>
      <c r="AC1436" s="174"/>
      <c r="AE1436" s="507"/>
      <c r="AG1436" s="507"/>
      <c r="AI1436" s="507"/>
      <c r="AK1436" s="202"/>
    </row>
    <row r="1437" spans="4:37" ht="12.75" customHeight="1" outlineLevel="3">
      <c r="D1437" s="106" t="str">
        <f>'Line Items'!D2031</f>
        <v>SFO Station Access Charge LTC (TRR) - Line 242]</v>
      </c>
      <c r="E1437" s="89"/>
      <c r="F1437" s="107" t="str">
        <f t="shared" si="365"/>
        <v>£000</v>
      </c>
      <c r="G1437" s="173"/>
      <c r="H1437" s="173"/>
      <c r="I1437" s="173"/>
      <c r="J1437" s="173"/>
      <c r="K1437" s="173"/>
      <c r="L1437" s="173"/>
      <c r="M1437" s="173"/>
      <c r="N1437" s="173"/>
      <c r="O1437" s="173"/>
      <c r="P1437" s="173"/>
      <c r="Q1437" s="173"/>
      <c r="R1437" s="173"/>
      <c r="S1437" s="173"/>
      <c r="T1437" s="173"/>
      <c r="U1437" s="173"/>
      <c r="V1437" s="173"/>
      <c r="W1437" s="173"/>
      <c r="X1437" s="173"/>
      <c r="Y1437" s="173"/>
      <c r="Z1437" s="173"/>
      <c r="AA1437" s="173"/>
      <c r="AB1437" s="173"/>
      <c r="AC1437" s="174"/>
      <c r="AE1437" s="507"/>
      <c r="AG1437" s="507"/>
      <c r="AI1437" s="507"/>
      <c r="AK1437" s="202"/>
    </row>
    <row r="1438" spans="4:37" ht="12.75" customHeight="1" outlineLevel="3">
      <c r="D1438" s="106" t="str">
        <f>'Line Items'!D2032</f>
        <v>SFO Station Access Charge LTC (TRR) - Line 243]</v>
      </c>
      <c r="E1438" s="89"/>
      <c r="F1438" s="107" t="str">
        <f t="shared" si="365"/>
        <v>£000</v>
      </c>
      <c r="G1438" s="173"/>
      <c r="H1438" s="173"/>
      <c r="I1438" s="173"/>
      <c r="J1438" s="173"/>
      <c r="K1438" s="173"/>
      <c r="L1438" s="173"/>
      <c r="M1438" s="173"/>
      <c r="N1438" s="173"/>
      <c r="O1438" s="173"/>
      <c r="P1438" s="173"/>
      <c r="Q1438" s="173"/>
      <c r="R1438" s="173"/>
      <c r="S1438" s="173"/>
      <c r="T1438" s="173"/>
      <c r="U1438" s="173"/>
      <c r="V1438" s="173"/>
      <c r="W1438" s="173"/>
      <c r="X1438" s="173"/>
      <c r="Y1438" s="173"/>
      <c r="Z1438" s="173"/>
      <c r="AA1438" s="173"/>
      <c r="AB1438" s="173"/>
      <c r="AC1438" s="174"/>
      <c r="AE1438" s="507"/>
      <c r="AG1438" s="507"/>
      <c r="AI1438" s="507"/>
      <c r="AK1438" s="202"/>
    </row>
    <row r="1439" spans="4:37" ht="12.75" customHeight="1" outlineLevel="3">
      <c r="D1439" s="106" t="str">
        <f>'Line Items'!D2033</f>
        <v>SFO Station Access Charge LTC (TRR) - Line 244]</v>
      </c>
      <c r="E1439" s="89"/>
      <c r="F1439" s="107" t="str">
        <f t="shared" si="365"/>
        <v>£000</v>
      </c>
      <c r="G1439" s="173"/>
      <c r="H1439" s="173"/>
      <c r="I1439" s="173"/>
      <c r="J1439" s="173"/>
      <c r="K1439" s="173"/>
      <c r="L1439" s="173"/>
      <c r="M1439" s="173"/>
      <c r="N1439" s="173"/>
      <c r="O1439" s="173"/>
      <c r="P1439" s="173"/>
      <c r="Q1439" s="173"/>
      <c r="R1439" s="173"/>
      <c r="S1439" s="173"/>
      <c r="T1439" s="173"/>
      <c r="U1439" s="173"/>
      <c r="V1439" s="173"/>
      <c r="W1439" s="173"/>
      <c r="X1439" s="173"/>
      <c r="Y1439" s="173"/>
      <c r="Z1439" s="173"/>
      <c r="AA1439" s="173"/>
      <c r="AB1439" s="173"/>
      <c r="AC1439" s="174"/>
      <c r="AE1439" s="507"/>
      <c r="AG1439" s="507"/>
      <c r="AI1439" s="507"/>
      <c r="AK1439" s="202"/>
    </row>
    <row r="1440" spans="4:37" ht="12.75" customHeight="1" outlineLevel="3">
      <c r="D1440" s="106" t="str">
        <f>'Line Items'!D2034</f>
        <v>SFO Station Access Charge LTC (TRR) - Line 245]</v>
      </c>
      <c r="E1440" s="89"/>
      <c r="F1440" s="107" t="str">
        <f t="shared" si="365"/>
        <v>£000</v>
      </c>
      <c r="G1440" s="173"/>
      <c r="H1440" s="173"/>
      <c r="I1440" s="173"/>
      <c r="J1440" s="173"/>
      <c r="K1440" s="173"/>
      <c r="L1440" s="173"/>
      <c r="M1440" s="173"/>
      <c r="N1440" s="173"/>
      <c r="O1440" s="173"/>
      <c r="P1440" s="173"/>
      <c r="Q1440" s="173"/>
      <c r="R1440" s="173"/>
      <c r="S1440" s="173"/>
      <c r="T1440" s="173"/>
      <c r="U1440" s="173"/>
      <c r="V1440" s="173"/>
      <c r="W1440" s="173"/>
      <c r="X1440" s="173"/>
      <c r="Y1440" s="173"/>
      <c r="Z1440" s="173"/>
      <c r="AA1440" s="173"/>
      <c r="AB1440" s="173"/>
      <c r="AC1440" s="174"/>
      <c r="AE1440" s="507"/>
      <c r="AG1440" s="507"/>
      <c r="AI1440" s="507"/>
      <c r="AK1440" s="202"/>
    </row>
    <row r="1441" spans="3:37" ht="12.75" customHeight="1" outlineLevel="3">
      <c r="D1441" s="106" t="str">
        <f>'Line Items'!D2035</f>
        <v>SFO Station Access Charge LTC (TRR) - Line 246]</v>
      </c>
      <c r="E1441" s="89"/>
      <c r="F1441" s="107" t="str">
        <f t="shared" si="365"/>
        <v>£000</v>
      </c>
      <c r="G1441" s="173"/>
      <c r="H1441" s="173"/>
      <c r="I1441" s="173"/>
      <c r="J1441" s="173"/>
      <c r="K1441" s="173"/>
      <c r="L1441" s="173"/>
      <c r="M1441" s="173"/>
      <c r="N1441" s="173"/>
      <c r="O1441" s="173"/>
      <c r="P1441" s="173"/>
      <c r="Q1441" s="173"/>
      <c r="R1441" s="173"/>
      <c r="S1441" s="173"/>
      <c r="T1441" s="173"/>
      <c r="U1441" s="173"/>
      <c r="V1441" s="173"/>
      <c r="W1441" s="173"/>
      <c r="X1441" s="173"/>
      <c r="Y1441" s="173"/>
      <c r="Z1441" s="173"/>
      <c r="AA1441" s="173"/>
      <c r="AB1441" s="173"/>
      <c r="AC1441" s="174"/>
      <c r="AE1441" s="507"/>
      <c r="AG1441" s="507"/>
      <c r="AI1441" s="507"/>
      <c r="AK1441" s="202"/>
    </row>
    <row r="1442" spans="3:37" ht="12.75" customHeight="1" outlineLevel="3">
      <c r="D1442" s="106" t="str">
        <f>'Line Items'!D2036</f>
        <v>SFO Station Access Charge LTC (TRR) - Line 247]</v>
      </c>
      <c r="E1442" s="89"/>
      <c r="F1442" s="107" t="str">
        <f t="shared" si="365"/>
        <v>£000</v>
      </c>
      <c r="G1442" s="173"/>
      <c r="H1442" s="173"/>
      <c r="I1442" s="173"/>
      <c r="J1442" s="173"/>
      <c r="K1442" s="173"/>
      <c r="L1442" s="173"/>
      <c r="M1442" s="173"/>
      <c r="N1442" s="173"/>
      <c r="O1442" s="173"/>
      <c r="P1442" s="173"/>
      <c r="Q1442" s="173"/>
      <c r="R1442" s="173"/>
      <c r="S1442" s="173"/>
      <c r="T1442" s="173"/>
      <c r="U1442" s="173"/>
      <c r="V1442" s="173"/>
      <c r="W1442" s="173"/>
      <c r="X1442" s="173"/>
      <c r="Y1442" s="173"/>
      <c r="Z1442" s="173"/>
      <c r="AA1442" s="173"/>
      <c r="AB1442" s="173"/>
      <c r="AC1442" s="174"/>
      <c r="AE1442" s="507"/>
      <c r="AG1442" s="507"/>
      <c r="AI1442" s="507"/>
      <c r="AK1442" s="202"/>
    </row>
    <row r="1443" spans="3:37" ht="12.75" customHeight="1" outlineLevel="3">
      <c r="D1443" s="106" t="str">
        <f>'Line Items'!D2037</f>
        <v>SFO Station Access Charge LTC (TRR) - Line 248]</v>
      </c>
      <c r="E1443" s="89"/>
      <c r="F1443" s="107" t="str">
        <f t="shared" si="365"/>
        <v>£000</v>
      </c>
      <c r="G1443" s="173"/>
      <c r="H1443" s="173"/>
      <c r="I1443" s="173"/>
      <c r="J1443" s="173"/>
      <c r="K1443" s="173"/>
      <c r="L1443" s="173"/>
      <c r="M1443" s="173"/>
      <c r="N1443" s="173"/>
      <c r="O1443" s="173"/>
      <c r="P1443" s="173"/>
      <c r="Q1443" s="173"/>
      <c r="R1443" s="173"/>
      <c r="S1443" s="173"/>
      <c r="T1443" s="173"/>
      <c r="U1443" s="173"/>
      <c r="V1443" s="173"/>
      <c r="W1443" s="173"/>
      <c r="X1443" s="173"/>
      <c r="Y1443" s="173"/>
      <c r="Z1443" s="173"/>
      <c r="AA1443" s="173"/>
      <c r="AB1443" s="173"/>
      <c r="AC1443" s="174"/>
      <c r="AE1443" s="507"/>
      <c r="AG1443" s="507"/>
      <c r="AI1443" s="507"/>
      <c r="AK1443" s="202"/>
    </row>
    <row r="1444" spans="3:37" ht="12.75" customHeight="1" outlineLevel="3">
      <c r="D1444" s="106" t="str">
        <f>'Line Items'!D2038</f>
        <v>SFO Station Access Charge LTC (TRR) - Line 249]</v>
      </c>
      <c r="E1444" s="89"/>
      <c r="F1444" s="107" t="str">
        <f t="shared" si="365"/>
        <v>£000</v>
      </c>
      <c r="G1444" s="173"/>
      <c r="H1444" s="173"/>
      <c r="I1444" s="173"/>
      <c r="J1444" s="173"/>
      <c r="K1444" s="173"/>
      <c r="L1444" s="173"/>
      <c r="M1444" s="173"/>
      <c r="N1444" s="173"/>
      <c r="O1444" s="173"/>
      <c r="P1444" s="173"/>
      <c r="Q1444" s="173"/>
      <c r="R1444" s="173"/>
      <c r="S1444" s="173"/>
      <c r="T1444" s="173"/>
      <c r="U1444" s="173"/>
      <c r="V1444" s="173"/>
      <c r="W1444" s="173"/>
      <c r="X1444" s="173"/>
      <c r="Y1444" s="173"/>
      <c r="Z1444" s="173"/>
      <c r="AA1444" s="173"/>
      <c r="AB1444" s="173"/>
      <c r="AC1444" s="174"/>
      <c r="AE1444" s="507"/>
      <c r="AG1444" s="507"/>
      <c r="AI1444" s="507"/>
      <c r="AK1444" s="202"/>
    </row>
    <row r="1445" spans="3:37" ht="12.75" customHeight="1" outlineLevel="3">
      <c r="D1445" s="117" t="str">
        <f>'Line Items'!D2039</f>
        <v>SFO Station Access Charge LTC (TRR) - Line 250]</v>
      </c>
      <c r="E1445" s="175"/>
      <c r="F1445" s="118" t="str">
        <f t="shared" si="365"/>
        <v>£000</v>
      </c>
      <c r="G1445" s="176"/>
      <c r="H1445" s="176"/>
      <c r="I1445" s="176"/>
      <c r="J1445" s="176"/>
      <c r="K1445" s="176"/>
      <c r="L1445" s="176"/>
      <c r="M1445" s="176"/>
      <c r="N1445" s="176"/>
      <c r="O1445" s="176"/>
      <c r="P1445" s="176"/>
      <c r="Q1445" s="176"/>
      <c r="R1445" s="176"/>
      <c r="S1445" s="176"/>
      <c r="T1445" s="176"/>
      <c r="U1445" s="176"/>
      <c r="V1445" s="176"/>
      <c r="W1445" s="176"/>
      <c r="X1445" s="176"/>
      <c r="Y1445" s="176"/>
      <c r="Z1445" s="176"/>
      <c r="AA1445" s="176"/>
      <c r="AB1445" s="176"/>
      <c r="AC1445" s="177"/>
      <c r="AE1445" s="508"/>
      <c r="AG1445" s="508"/>
      <c r="AI1445" s="508"/>
      <c r="AK1445" s="203"/>
    </row>
    <row r="1446" spans="3:37" ht="12.75" customHeight="1" outlineLevel="2">
      <c r="G1446" s="90"/>
      <c r="H1446" s="90"/>
      <c r="I1446" s="90"/>
      <c r="J1446" s="90"/>
      <c r="K1446" s="90"/>
      <c r="L1446" s="90"/>
      <c r="M1446" s="90"/>
      <c r="N1446" s="90"/>
      <c r="O1446" s="90"/>
      <c r="P1446" s="90"/>
      <c r="Q1446" s="90"/>
      <c r="R1446" s="90"/>
      <c r="S1446" s="90"/>
      <c r="T1446" s="90"/>
      <c r="U1446" s="90"/>
      <c r="V1446" s="90"/>
      <c r="W1446" s="90"/>
      <c r="X1446" s="90"/>
      <c r="Y1446" s="90"/>
      <c r="Z1446" s="90"/>
      <c r="AA1446" s="90"/>
      <c r="AB1446" s="90"/>
      <c r="AC1446" s="90"/>
      <c r="AE1446" s="90"/>
      <c r="AG1446" s="90"/>
      <c r="AI1446" s="90"/>
    </row>
    <row r="1447" spans="3:37" ht="12.75" customHeight="1" outlineLevel="2">
      <c r="D1447" s="216" t="str">
        <f>"Total "&amp;C1195</f>
        <v>Total SFO Station Access Long Term Charge (Third Reserve Rent)</v>
      </c>
      <c r="E1447" s="217"/>
      <c r="F1447" s="218" t="str">
        <f>F1445</f>
        <v>£000</v>
      </c>
      <c r="G1447" s="219">
        <f t="shared" ref="G1447:AC1447" si="366">SUM(G1196:G1445)</f>
        <v>0</v>
      </c>
      <c r="H1447" s="219">
        <f t="shared" si="366"/>
        <v>0</v>
      </c>
      <c r="I1447" s="219">
        <f t="shared" si="366"/>
        <v>0</v>
      </c>
      <c r="J1447" s="219">
        <f t="shared" si="366"/>
        <v>0</v>
      </c>
      <c r="K1447" s="219">
        <f t="shared" si="366"/>
        <v>0</v>
      </c>
      <c r="L1447" s="219">
        <f t="shared" si="366"/>
        <v>0</v>
      </c>
      <c r="M1447" s="219">
        <f t="shared" si="366"/>
        <v>0</v>
      </c>
      <c r="N1447" s="219">
        <f t="shared" si="366"/>
        <v>0</v>
      </c>
      <c r="O1447" s="219">
        <f t="shared" si="366"/>
        <v>0</v>
      </c>
      <c r="P1447" s="219">
        <f t="shared" si="366"/>
        <v>0</v>
      </c>
      <c r="Q1447" s="219">
        <f t="shared" si="366"/>
        <v>0</v>
      </c>
      <c r="R1447" s="219">
        <f t="shared" si="366"/>
        <v>0</v>
      </c>
      <c r="S1447" s="219">
        <f t="shared" si="366"/>
        <v>0</v>
      </c>
      <c r="T1447" s="219">
        <f t="shared" si="366"/>
        <v>0</v>
      </c>
      <c r="U1447" s="219">
        <f t="shared" si="366"/>
        <v>0</v>
      </c>
      <c r="V1447" s="219">
        <f t="shared" si="366"/>
        <v>0</v>
      </c>
      <c r="W1447" s="219">
        <f t="shared" si="366"/>
        <v>0</v>
      </c>
      <c r="X1447" s="219">
        <f t="shared" si="366"/>
        <v>0</v>
      </c>
      <c r="Y1447" s="219">
        <f t="shared" si="366"/>
        <v>0</v>
      </c>
      <c r="Z1447" s="219">
        <f t="shared" si="366"/>
        <v>0</v>
      </c>
      <c r="AA1447" s="219">
        <f t="shared" si="366"/>
        <v>0</v>
      </c>
      <c r="AB1447" s="219">
        <f t="shared" si="366"/>
        <v>0</v>
      </c>
      <c r="AC1447" s="220">
        <f t="shared" si="366"/>
        <v>0</v>
      </c>
      <c r="AE1447" s="509">
        <f>SUM(AE1196:AE1445)</f>
        <v>0</v>
      </c>
      <c r="AG1447" s="509">
        <f>SUM(AG1196:AG1445)</f>
        <v>0</v>
      </c>
      <c r="AI1447" s="509">
        <f>SUM(AI1196:AI1445)</f>
        <v>0</v>
      </c>
      <c r="AK1447" s="222"/>
    </row>
    <row r="1448" spans="3:37" ht="12.75" customHeight="1" outlineLevel="1">
      <c r="G1448" s="90"/>
      <c r="H1448" s="90"/>
      <c r="I1448" s="90"/>
      <c r="J1448" s="90"/>
      <c r="K1448" s="90"/>
      <c r="L1448" s="90"/>
      <c r="M1448" s="90"/>
      <c r="N1448" s="90"/>
      <c r="O1448" s="90"/>
      <c r="P1448" s="90"/>
      <c r="Q1448" s="90"/>
      <c r="R1448" s="90"/>
      <c r="S1448" s="90"/>
      <c r="T1448" s="90"/>
      <c r="U1448" s="90"/>
      <c r="V1448" s="90"/>
      <c r="W1448" s="90"/>
      <c r="X1448" s="90"/>
      <c r="Y1448" s="90"/>
      <c r="Z1448" s="90"/>
      <c r="AA1448" s="90"/>
      <c r="AB1448" s="90"/>
      <c r="AC1448" s="90"/>
      <c r="AE1448" s="90"/>
      <c r="AG1448" s="90"/>
      <c r="AI1448" s="90"/>
    </row>
    <row r="1449" spans="3:37" ht="12.75" customHeight="1" outlineLevel="1">
      <c r="C1449" s="138" t="str">
        <f>'Line Items'!C2042</f>
        <v>Independent Station Access Long Term Charge</v>
      </c>
      <c r="G1449" s="90"/>
      <c r="H1449" s="90"/>
      <c r="I1449" s="90"/>
      <c r="J1449" s="90"/>
      <c r="K1449" s="90"/>
      <c r="L1449" s="90"/>
      <c r="M1449" s="90"/>
      <c r="N1449" s="90"/>
      <c r="O1449" s="90"/>
      <c r="P1449" s="90"/>
      <c r="Q1449" s="90"/>
      <c r="R1449" s="90"/>
      <c r="S1449" s="90"/>
      <c r="T1449" s="90"/>
      <c r="U1449" s="90"/>
      <c r="V1449" s="90"/>
      <c r="W1449" s="90"/>
      <c r="X1449" s="90"/>
      <c r="Y1449" s="90"/>
      <c r="Z1449" s="90"/>
      <c r="AA1449" s="90"/>
      <c r="AB1449" s="90"/>
      <c r="AC1449" s="90"/>
      <c r="AE1449" s="90"/>
      <c r="AG1449" s="90"/>
      <c r="AI1449" s="90"/>
    </row>
    <row r="1450" spans="3:37" ht="12.75" customHeight="1" outlineLevel="1">
      <c r="D1450" s="100" t="str">
        <f>'Line Items'!D2043</f>
        <v>Independent Station Access Charge LTC - Birmingham New Street</v>
      </c>
      <c r="E1450" s="85"/>
      <c r="F1450" s="101" t="s">
        <v>102</v>
      </c>
      <c r="G1450" s="171"/>
      <c r="H1450" s="171"/>
      <c r="I1450" s="171"/>
      <c r="J1450" s="171"/>
      <c r="K1450" s="171"/>
      <c r="L1450" s="171"/>
      <c r="M1450" s="171"/>
      <c r="N1450" s="171"/>
      <c r="O1450" s="171"/>
      <c r="P1450" s="171"/>
      <c r="Q1450" s="171"/>
      <c r="R1450" s="171"/>
      <c r="S1450" s="171"/>
      <c r="T1450" s="171"/>
      <c r="U1450" s="171"/>
      <c r="V1450" s="171"/>
      <c r="W1450" s="171"/>
      <c r="X1450" s="171"/>
      <c r="Y1450" s="171"/>
      <c r="Z1450" s="171"/>
      <c r="AA1450" s="171"/>
      <c r="AB1450" s="171"/>
      <c r="AC1450" s="185"/>
      <c r="AE1450" s="511"/>
      <c r="AG1450" s="511"/>
      <c r="AI1450" s="511"/>
      <c r="AK1450" s="201" t="s">
        <v>1110</v>
      </c>
    </row>
    <row r="1451" spans="3:37" ht="12.75" customHeight="1" outlineLevel="1">
      <c r="D1451" s="106" t="str">
        <f>'Line Items'!D2044</f>
        <v>Independent Station Access Charge LTC - London Euston</v>
      </c>
      <c r="E1451" s="89"/>
      <c r="F1451" s="107" t="str">
        <f>F1450</f>
        <v>£000</v>
      </c>
      <c r="G1451" s="173"/>
      <c r="H1451" s="173"/>
      <c r="I1451" s="173"/>
      <c r="J1451" s="173"/>
      <c r="K1451" s="173"/>
      <c r="L1451" s="173"/>
      <c r="M1451" s="173"/>
      <c r="N1451" s="173"/>
      <c r="O1451" s="173"/>
      <c r="P1451" s="173"/>
      <c r="Q1451" s="173"/>
      <c r="R1451" s="173"/>
      <c r="S1451" s="173"/>
      <c r="T1451" s="173"/>
      <c r="U1451" s="173"/>
      <c r="V1451" s="173"/>
      <c r="W1451" s="173"/>
      <c r="X1451" s="173"/>
      <c r="Y1451" s="173"/>
      <c r="Z1451" s="173"/>
      <c r="AA1451" s="173"/>
      <c r="AB1451" s="173"/>
      <c r="AC1451" s="174"/>
      <c r="AE1451" s="507"/>
      <c r="AG1451" s="507"/>
      <c r="AI1451" s="507"/>
      <c r="AK1451" s="202"/>
    </row>
    <row r="1452" spans="3:37" ht="12.75" customHeight="1" outlineLevel="1">
      <c r="D1452" s="106" t="str">
        <f>'Line Items'!D2045</f>
        <v>Independent Station Access Charge LTC - Liverpool Lime Street (High Level)</v>
      </c>
      <c r="E1452" s="89"/>
      <c r="F1452" s="107" t="str">
        <f t="shared" ref="F1452:F1459" si="367">F1451</f>
        <v>£000</v>
      </c>
      <c r="G1452" s="173"/>
      <c r="H1452" s="173"/>
      <c r="I1452" s="173"/>
      <c r="J1452" s="173"/>
      <c r="K1452" s="173"/>
      <c r="L1452" s="173"/>
      <c r="M1452" s="173"/>
      <c r="N1452" s="173"/>
      <c r="O1452" s="173"/>
      <c r="P1452" s="173"/>
      <c r="Q1452" s="173"/>
      <c r="R1452" s="173"/>
      <c r="S1452" s="173"/>
      <c r="T1452" s="173"/>
      <c r="U1452" s="173"/>
      <c r="V1452" s="173"/>
      <c r="W1452" s="173"/>
      <c r="X1452" s="173"/>
      <c r="Y1452" s="173"/>
      <c r="Z1452" s="173"/>
      <c r="AA1452" s="173"/>
      <c r="AB1452" s="173"/>
      <c r="AC1452" s="174"/>
      <c r="AE1452" s="507"/>
      <c r="AG1452" s="507"/>
      <c r="AI1452" s="507"/>
      <c r="AK1452" s="202"/>
    </row>
    <row r="1453" spans="3:37" ht="12.75" customHeight="1" outlineLevel="2">
      <c r="D1453" s="106" t="str">
        <f>'Line Items'!D2046</f>
        <v>[Independent Station Access Charge LTC - Line 4]</v>
      </c>
      <c r="E1453" s="89"/>
      <c r="F1453" s="107" t="str">
        <f t="shared" si="367"/>
        <v>£000</v>
      </c>
      <c r="G1453" s="173"/>
      <c r="H1453" s="173"/>
      <c r="I1453" s="173"/>
      <c r="J1453" s="173"/>
      <c r="K1453" s="173"/>
      <c r="L1453" s="173"/>
      <c r="M1453" s="173"/>
      <c r="N1453" s="173"/>
      <c r="O1453" s="173"/>
      <c r="P1453" s="173"/>
      <c r="Q1453" s="173"/>
      <c r="R1453" s="173"/>
      <c r="S1453" s="173"/>
      <c r="T1453" s="173"/>
      <c r="U1453" s="173"/>
      <c r="V1453" s="173"/>
      <c r="W1453" s="173"/>
      <c r="X1453" s="173"/>
      <c r="Y1453" s="173"/>
      <c r="Z1453" s="173"/>
      <c r="AA1453" s="173"/>
      <c r="AB1453" s="173"/>
      <c r="AC1453" s="174"/>
      <c r="AE1453" s="507"/>
      <c r="AG1453" s="507"/>
      <c r="AI1453" s="507"/>
      <c r="AK1453" s="202"/>
    </row>
    <row r="1454" spans="3:37" ht="12.75" customHeight="1" outlineLevel="2">
      <c r="D1454" s="106" t="str">
        <f>'Line Items'!D2047</f>
        <v>[Independent Station Access Charge LTC - Line 5]</v>
      </c>
      <c r="E1454" s="89"/>
      <c r="F1454" s="107" t="str">
        <f t="shared" si="367"/>
        <v>£000</v>
      </c>
      <c r="G1454" s="173"/>
      <c r="H1454" s="173"/>
      <c r="I1454" s="173"/>
      <c r="J1454" s="173"/>
      <c r="K1454" s="173"/>
      <c r="L1454" s="173"/>
      <c r="M1454" s="173"/>
      <c r="N1454" s="173"/>
      <c r="O1454" s="173"/>
      <c r="P1454" s="173"/>
      <c r="Q1454" s="173"/>
      <c r="R1454" s="173"/>
      <c r="S1454" s="173"/>
      <c r="T1454" s="173"/>
      <c r="U1454" s="173"/>
      <c r="V1454" s="173"/>
      <c r="W1454" s="173"/>
      <c r="X1454" s="173"/>
      <c r="Y1454" s="173"/>
      <c r="Z1454" s="173"/>
      <c r="AA1454" s="173"/>
      <c r="AB1454" s="173"/>
      <c r="AC1454" s="174"/>
      <c r="AE1454" s="507"/>
      <c r="AG1454" s="507"/>
      <c r="AI1454" s="507"/>
      <c r="AK1454" s="202"/>
    </row>
    <row r="1455" spans="3:37" ht="12.75" customHeight="1" outlineLevel="2">
      <c r="D1455" s="106" t="str">
        <f>'Line Items'!D2048</f>
        <v>[Independent Station Access Charge LTC - Line 6]</v>
      </c>
      <c r="E1455" s="89"/>
      <c r="F1455" s="107" t="str">
        <f t="shared" si="367"/>
        <v>£000</v>
      </c>
      <c r="G1455" s="173"/>
      <c r="H1455" s="173"/>
      <c r="I1455" s="173"/>
      <c r="J1455" s="173"/>
      <c r="K1455" s="173"/>
      <c r="L1455" s="173"/>
      <c r="M1455" s="173"/>
      <c r="N1455" s="173"/>
      <c r="O1455" s="173"/>
      <c r="P1455" s="173"/>
      <c r="Q1455" s="173"/>
      <c r="R1455" s="173"/>
      <c r="S1455" s="173"/>
      <c r="T1455" s="173"/>
      <c r="U1455" s="173"/>
      <c r="V1455" s="173"/>
      <c r="W1455" s="173"/>
      <c r="X1455" s="173"/>
      <c r="Y1455" s="173"/>
      <c r="Z1455" s="173"/>
      <c r="AA1455" s="173"/>
      <c r="AB1455" s="173"/>
      <c r="AC1455" s="174"/>
      <c r="AE1455" s="507"/>
      <c r="AG1455" s="507"/>
      <c r="AI1455" s="507"/>
      <c r="AK1455" s="202"/>
    </row>
    <row r="1456" spans="3:37" ht="12.75" customHeight="1" outlineLevel="2">
      <c r="D1456" s="106" t="str">
        <f>'Line Items'!D2049</f>
        <v>[Independent Station Access Charge LTC - Line 7]</v>
      </c>
      <c r="E1456" s="89"/>
      <c r="F1456" s="107" t="str">
        <f t="shared" si="367"/>
        <v>£000</v>
      </c>
      <c r="G1456" s="173"/>
      <c r="H1456" s="173"/>
      <c r="I1456" s="173"/>
      <c r="J1456" s="173"/>
      <c r="K1456" s="173"/>
      <c r="L1456" s="173"/>
      <c r="M1456" s="173"/>
      <c r="N1456" s="173"/>
      <c r="O1456" s="173"/>
      <c r="P1456" s="173"/>
      <c r="Q1456" s="173"/>
      <c r="R1456" s="173"/>
      <c r="S1456" s="173"/>
      <c r="T1456" s="173"/>
      <c r="U1456" s="173"/>
      <c r="V1456" s="173"/>
      <c r="W1456" s="173"/>
      <c r="X1456" s="173"/>
      <c r="Y1456" s="173"/>
      <c r="Z1456" s="173"/>
      <c r="AA1456" s="173"/>
      <c r="AB1456" s="173"/>
      <c r="AC1456" s="174"/>
      <c r="AE1456" s="507"/>
      <c r="AG1456" s="507"/>
      <c r="AI1456" s="507"/>
      <c r="AK1456" s="202"/>
    </row>
    <row r="1457" spans="3:37" ht="12.75" customHeight="1" outlineLevel="2">
      <c r="D1457" s="106" t="str">
        <f>'Line Items'!D2050</f>
        <v>[Independent Station Access Charge LTC - Line 8]</v>
      </c>
      <c r="E1457" s="89"/>
      <c r="F1457" s="107" t="str">
        <f t="shared" si="367"/>
        <v>£000</v>
      </c>
      <c r="G1457" s="173"/>
      <c r="H1457" s="173"/>
      <c r="I1457" s="173"/>
      <c r="J1457" s="173"/>
      <c r="K1457" s="173"/>
      <c r="L1457" s="173"/>
      <c r="M1457" s="173"/>
      <c r="N1457" s="173"/>
      <c r="O1457" s="173"/>
      <c r="P1457" s="173"/>
      <c r="Q1457" s="173"/>
      <c r="R1457" s="173"/>
      <c r="S1457" s="173"/>
      <c r="T1457" s="173"/>
      <c r="U1457" s="173"/>
      <c r="V1457" s="173"/>
      <c r="W1457" s="173"/>
      <c r="X1457" s="173"/>
      <c r="Y1457" s="173"/>
      <c r="Z1457" s="173"/>
      <c r="AA1457" s="173"/>
      <c r="AB1457" s="173"/>
      <c r="AC1457" s="174"/>
      <c r="AE1457" s="507"/>
      <c r="AG1457" s="507"/>
      <c r="AI1457" s="507"/>
      <c r="AK1457" s="202"/>
    </row>
    <row r="1458" spans="3:37" ht="12.75" customHeight="1" outlineLevel="2">
      <c r="D1458" s="106" t="str">
        <f>'Line Items'!D2051</f>
        <v>[Independent Station Access Charge LTC - Line 9]</v>
      </c>
      <c r="E1458" s="89"/>
      <c r="F1458" s="107" t="str">
        <f t="shared" si="367"/>
        <v>£000</v>
      </c>
      <c r="G1458" s="173"/>
      <c r="H1458" s="173"/>
      <c r="I1458" s="173"/>
      <c r="J1458" s="173"/>
      <c r="K1458" s="173"/>
      <c r="L1458" s="173"/>
      <c r="M1458" s="173"/>
      <c r="N1458" s="173"/>
      <c r="O1458" s="173"/>
      <c r="P1458" s="173"/>
      <c r="Q1458" s="173"/>
      <c r="R1458" s="173"/>
      <c r="S1458" s="173"/>
      <c r="T1458" s="173"/>
      <c r="U1458" s="173"/>
      <c r="V1458" s="173"/>
      <c r="W1458" s="173"/>
      <c r="X1458" s="173"/>
      <c r="Y1458" s="173"/>
      <c r="Z1458" s="173"/>
      <c r="AA1458" s="173"/>
      <c r="AB1458" s="173"/>
      <c r="AC1458" s="174"/>
      <c r="AE1458" s="507"/>
      <c r="AG1458" s="507"/>
      <c r="AI1458" s="507"/>
      <c r="AK1458" s="202"/>
    </row>
    <row r="1459" spans="3:37" ht="12.75" customHeight="1" outlineLevel="2">
      <c r="D1459" s="117" t="str">
        <f>'Line Items'!D2052</f>
        <v>[Independent Station Access Charge LTC - Line 10]</v>
      </c>
      <c r="E1459" s="175"/>
      <c r="F1459" s="118" t="str">
        <f t="shared" si="367"/>
        <v>£000</v>
      </c>
      <c r="G1459" s="176"/>
      <c r="H1459" s="176"/>
      <c r="I1459" s="176"/>
      <c r="J1459" s="176"/>
      <c r="K1459" s="176"/>
      <c r="L1459" s="176"/>
      <c r="M1459" s="176"/>
      <c r="N1459" s="176"/>
      <c r="O1459" s="176"/>
      <c r="P1459" s="176"/>
      <c r="Q1459" s="176"/>
      <c r="R1459" s="176"/>
      <c r="S1459" s="176"/>
      <c r="T1459" s="176"/>
      <c r="U1459" s="176"/>
      <c r="V1459" s="176"/>
      <c r="W1459" s="176"/>
      <c r="X1459" s="176"/>
      <c r="Y1459" s="176"/>
      <c r="Z1459" s="176"/>
      <c r="AA1459" s="176"/>
      <c r="AB1459" s="176"/>
      <c r="AC1459" s="177"/>
      <c r="AE1459" s="508"/>
      <c r="AG1459" s="508"/>
      <c r="AI1459" s="508"/>
      <c r="AK1459" s="203"/>
    </row>
    <row r="1460" spans="3:37" ht="12.75" customHeight="1" outlineLevel="1">
      <c r="G1460" s="90"/>
      <c r="H1460" s="90"/>
      <c r="I1460" s="90"/>
      <c r="J1460" s="90"/>
      <c r="K1460" s="90"/>
      <c r="L1460" s="90"/>
      <c r="M1460" s="90"/>
      <c r="N1460" s="90"/>
      <c r="O1460" s="90"/>
      <c r="P1460" s="90"/>
      <c r="Q1460" s="90"/>
      <c r="R1460" s="90"/>
      <c r="S1460" s="90"/>
      <c r="T1460" s="90"/>
      <c r="U1460" s="90"/>
      <c r="V1460" s="90"/>
      <c r="W1460" s="90"/>
      <c r="X1460" s="90"/>
      <c r="Y1460" s="90"/>
      <c r="Z1460" s="90"/>
      <c r="AA1460" s="90"/>
      <c r="AB1460" s="90"/>
      <c r="AC1460" s="90"/>
      <c r="AE1460" s="90"/>
      <c r="AG1460" s="90"/>
      <c r="AI1460" s="90"/>
    </row>
    <row r="1461" spans="3:37" ht="12.75" customHeight="1" outlineLevel="1">
      <c r="D1461" s="216" t="str">
        <f>"Total "&amp;C1449</f>
        <v>Total Independent Station Access Long Term Charge</v>
      </c>
      <c r="E1461" s="217"/>
      <c r="F1461" s="218" t="str">
        <f>F1459</f>
        <v>£000</v>
      </c>
      <c r="G1461" s="219">
        <f t="shared" ref="G1461:AC1461" si="368">SUM(G1450:G1459)</f>
        <v>0</v>
      </c>
      <c r="H1461" s="219">
        <f t="shared" si="368"/>
        <v>0</v>
      </c>
      <c r="I1461" s="219">
        <f t="shared" si="368"/>
        <v>0</v>
      </c>
      <c r="J1461" s="219">
        <f t="shared" si="368"/>
        <v>0</v>
      </c>
      <c r="K1461" s="219">
        <f t="shared" si="368"/>
        <v>0</v>
      </c>
      <c r="L1461" s="219">
        <f t="shared" si="368"/>
        <v>0</v>
      </c>
      <c r="M1461" s="219">
        <f t="shared" si="368"/>
        <v>0</v>
      </c>
      <c r="N1461" s="219">
        <f t="shared" si="368"/>
        <v>0</v>
      </c>
      <c r="O1461" s="219">
        <f t="shared" si="368"/>
        <v>0</v>
      </c>
      <c r="P1461" s="219">
        <f t="shared" si="368"/>
        <v>0</v>
      </c>
      <c r="Q1461" s="219">
        <f t="shared" si="368"/>
        <v>0</v>
      </c>
      <c r="R1461" s="219">
        <f t="shared" si="368"/>
        <v>0</v>
      </c>
      <c r="S1461" s="219">
        <f t="shared" si="368"/>
        <v>0</v>
      </c>
      <c r="T1461" s="219">
        <f t="shared" si="368"/>
        <v>0</v>
      </c>
      <c r="U1461" s="219">
        <f t="shared" si="368"/>
        <v>0</v>
      </c>
      <c r="V1461" s="219">
        <f t="shared" si="368"/>
        <v>0</v>
      </c>
      <c r="W1461" s="219">
        <f t="shared" si="368"/>
        <v>0</v>
      </c>
      <c r="X1461" s="219">
        <f t="shared" si="368"/>
        <v>0</v>
      </c>
      <c r="Y1461" s="219">
        <f t="shared" si="368"/>
        <v>0</v>
      </c>
      <c r="Z1461" s="219">
        <f t="shared" si="368"/>
        <v>0</v>
      </c>
      <c r="AA1461" s="219">
        <f t="shared" si="368"/>
        <v>0</v>
      </c>
      <c r="AB1461" s="219">
        <f t="shared" si="368"/>
        <v>0</v>
      </c>
      <c r="AC1461" s="220">
        <f t="shared" si="368"/>
        <v>0</v>
      </c>
      <c r="AE1461" s="509">
        <f>SUM(AE1450:AE1459)</f>
        <v>0</v>
      </c>
      <c r="AG1461" s="509">
        <f>SUM(AG1450:AG1459)</f>
        <v>0</v>
      </c>
      <c r="AI1461" s="509">
        <f>SUM(AI1450:AI1459)</f>
        <v>0</v>
      </c>
      <c r="AK1461" s="222"/>
    </row>
    <row r="1462" spans="3:37" ht="12.75" customHeight="1" outlineLevel="1">
      <c r="G1462" s="90"/>
      <c r="H1462" s="90"/>
      <c r="I1462" s="90"/>
      <c r="J1462" s="90"/>
      <c r="K1462" s="90"/>
      <c r="L1462" s="90"/>
      <c r="M1462" s="90"/>
      <c r="N1462" s="90"/>
      <c r="O1462" s="90"/>
      <c r="P1462" s="90"/>
      <c r="Q1462" s="90"/>
      <c r="R1462" s="90"/>
      <c r="S1462" s="90"/>
      <c r="T1462" s="90"/>
      <c r="U1462" s="90"/>
      <c r="V1462" s="90"/>
      <c r="W1462" s="90"/>
      <c r="X1462" s="90"/>
      <c r="Y1462" s="90"/>
      <c r="Z1462" s="90"/>
      <c r="AA1462" s="90"/>
      <c r="AB1462" s="90"/>
      <c r="AC1462" s="90"/>
      <c r="AE1462" s="90"/>
      <c r="AG1462" s="90"/>
      <c r="AI1462" s="90"/>
    </row>
    <row r="1463" spans="3:37" ht="12.75" customHeight="1" outlineLevel="1">
      <c r="C1463" s="138" t="str">
        <f>'Line Items'!C2054</f>
        <v>Independent Station Access Qualifying Expenditure</v>
      </c>
      <c r="G1463" s="90"/>
      <c r="H1463" s="90"/>
      <c r="I1463" s="90"/>
      <c r="J1463" s="90"/>
      <c r="K1463" s="90"/>
      <c r="L1463" s="90"/>
      <c r="M1463" s="90"/>
      <c r="N1463" s="90"/>
      <c r="O1463" s="90"/>
      <c r="P1463" s="90"/>
      <c r="Q1463" s="90"/>
      <c r="R1463" s="90"/>
      <c r="S1463" s="90"/>
      <c r="T1463" s="90"/>
      <c r="U1463" s="90"/>
      <c r="V1463" s="90"/>
      <c r="W1463" s="90"/>
      <c r="X1463" s="90"/>
      <c r="Y1463" s="90"/>
      <c r="Z1463" s="90"/>
      <c r="AA1463" s="90"/>
      <c r="AB1463" s="90"/>
      <c r="AC1463" s="90"/>
      <c r="AE1463" s="90"/>
      <c r="AG1463" s="90"/>
      <c r="AI1463" s="90"/>
    </row>
    <row r="1464" spans="3:37" ht="12.75" customHeight="1" outlineLevel="1">
      <c r="D1464" s="100" t="str">
        <f>'Line Items'!D2055</f>
        <v>Independent Station Access Charge QX - Birmingham New Street</v>
      </c>
      <c r="E1464" s="85"/>
      <c r="F1464" s="101" t="s">
        <v>102</v>
      </c>
      <c r="G1464" s="171"/>
      <c r="H1464" s="171"/>
      <c r="I1464" s="171"/>
      <c r="J1464" s="171"/>
      <c r="K1464" s="171"/>
      <c r="L1464" s="171"/>
      <c r="M1464" s="171"/>
      <c r="N1464" s="171"/>
      <c r="O1464" s="171"/>
      <c r="P1464" s="171"/>
      <c r="Q1464" s="171"/>
      <c r="R1464" s="171"/>
      <c r="S1464" s="171"/>
      <c r="T1464" s="171"/>
      <c r="U1464" s="171"/>
      <c r="V1464" s="171"/>
      <c r="W1464" s="171"/>
      <c r="X1464" s="171"/>
      <c r="Y1464" s="171"/>
      <c r="Z1464" s="171"/>
      <c r="AA1464" s="171"/>
      <c r="AB1464" s="171"/>
      <c r="AC1464" s="185"/>
      <c r="AE1464" s="511"/>
      <c r="AG1464" s="511"/>
      <c r="AI1464" s="511"/>
      <c r="AK1464" s="201" t="s">
        <v>496</v>
      </c>
    </row>
    <row r="1465" spans="3:37" ht="12.75" customHeight="1" outlineLevel="1">
      <c r="D1465" s="106" t="str">
        <f>'Line Items'!D2056</f>
        <v>Independent Station Access Charge QX - London Euston</v>
      </c>
      <c r="E1465" s="89"/>
      <c r="F1465" s="107" t="str">
        <f>F1464</f>
        <v>£000</v>
      </c>
      <c r="G1465" s="173"/>
      <c r="H1465" s="173"/>
      <c r="I1465" s="173"/>
      <c r="J1465" s="173"/>
      <c r="K1465" s="173"/>
      <c r="L1465" s="173"/>
      <c r="M1465" s="173"/>
      <c r="N1465" s="173"/>
      <c r="O1465" s="173"/>
      <c r="P1465" s="173"/>
      <c r="Q1465" s="173"/>
      <c r="R1465" s="173"/>
      <c r="S1465" s="173"/>
      <c r="T1465" s="173"/>
      <c r="U1465" s="173"/>
      <c r="V1465" s="173"/>
      <c r="W1465" s="173"/>
      <c r="X1465" s="173"/>
      <c r="Y1465" s="173"/>
      <c r="Z1465" s="173"/>
      <c r="AA1465" s="173"/>
      <c r="AB1465" s="173"/>
      <c r="AC1465" s="174"/>
      <c r="AE1465" s="507"/>
      <c r="AG1465" s="507"/>
      <c r="AI1465" s="507"/>
      <c r="AK1465" s="202"/>
    </row>
    <row r="1466" spans="3:37" ht="12.75" customHeight="1" outlineLevel="1">
      <c r="D1466" s="106" t="str">
        <f>'Line Items'!D2057</f>
        <v>Independent Station Access Charge QX - Liverpool Lime Street (High Level)</v>
      </c>
      <c r="E1466" s="89"/>
      <c r="F1466" s="107" t="str">
        <f t="shared" ref="F1466:F1473" si="369">F1465</f>
        <v>£000</v>
      </c>
      <c r="G1466" s="173"/>
      <c r="H1466" s="173"/>
      <c r="I1466" s="173"/>
      <c r="J1466" s="173"/>
      <c r="K1466" s="173"/>
      <c r="L1466" s="173"/>
      <c r="M1466" s="173"/>
      <c r="N1466" s="173"/>
      <c r="O1466" s="173"/>
      <c r="P1466" s="173"/>
      <c r="Q1466" s="173"/>
      <c r="R1466" s="173"/>
      <c r="S1466" s="173"/>
      <c r="T1466" s="173"/>
      <c r="U1466" s="173"/>
      <c r="V1466" s="173"/>
      <c r="W1466" s="173"/>
      <c r="X1466" s="173"/>
      <c r="Y1466" s="173"/>
      <c r="Z1466" s="173"/>
      <c r="AA1466" s="173"/>
      <c r="AB1466" s="173"/>
      <c r="AC1466" s="174"/>
      <c r="AE1466" s="507"/>
      <c r="AG1466" s="507"/>
      <c r="AI1466" s="507"/>
      <c r="AK1466" s="202"/>
    </row>
    <row r="1467" spans="3:37" ht="12.75" customHeight="1" outlineLevel="2">
      <c r="D1467" s="106" t="str">
        <f>'Line Items'!D2058</f>
        <v>Independent Station Access Charge QX - Line 4]</v>
      </c>
      <c r="E1467" s="89"/>
      <c r="F1467" s="107" t="str">
        <f t="shared" si="369"/>
        <v>£000</v>
      </c>
      <c r="G1467" s="173"/>
      <c r="H1467" s="173"/>
      <c r="I1467" s="173"/>
      <c r="J1467" s="173"/>
      <c r="K1467" s="173"/>
      <c r="L1467" s="173"/>
      <c r="M1467" s="173"/>
      <c r="N1467" s="173"/>
      <c r="O1467" s="173"/>
      <c r="P1467" s="173"/>
      <c r="Q1467" s="173"/>
      <c r="R1467" s="173"/>
      <c r="S1467" s="173"/>
      <c r="T1467" s="173"/>
      <c r="U1467" s="173"/>
      <c r="V1467" s="173"/>
      <c r="W1467" s="173"/>
      <c r="X1467" s="173"/>
      <c r="Y1467" s="173"/>
      <c r="Z1467" s="173"/>
      <c r="AA1467" s="173"/>
      <c r="AB1467" s="173"/>
      <c r="AC1467" s="174"/>
      <c r="AE1467" s="507"/>
      <c r="AG1467" s="507"/>
      <c r="AI1467" s="507"/>
      <c r="AK1467" s="202"/>
    </row>
    <row r="1468" spans="3:37" ht="12.75" customHeight="1" outlineLevel="2">
      <c r="D1468" s="106" t="str">
        <f>'Line Items'!D2059</f>
        <v>Independent Station Access Charge QX - Line 5]</v>
      </c>
      <c r="E1468" s="89"/>
      <c r="F1468" s="107" t="str">
        <f t="shared" si="369"/>
        <v>£000</v>
      </c>
      <c r="G1468" s="173"/>
      <c r="H1468" s="173"/>
      <c r="I1468" s="173"/>
      <c r="J1468" s="173"/>
      <c r="K1468" s="173"/>
      <c r="L1468" s="173"/>
      <c r="M1468" s="173"/>
      <c r="N1468" s="173"/>
      <c r="O1468" s="173"/>
      <c r="P1468" s="173"/>
      <c r="Q1468" s="173"/>
      <c r="R1468" s="173"/>
      <c r="S1468" s="173"/>
      <c r="T1468" s="173"/>
      <c r="U1468" s="173"/>
      <c r="V1468" s="173"/>
      <c r="W1468" s="173"/>
      <c r="X1468" s="173"/>
      <c r="Y1468" s="173"/>
      <c r="Z1468" s="173"/>
      <c r="AA1468" s="173"/>
      <c r="AB1468" s="173"/>
      <c r="AC1468" s="174"/>
      <c r="AE1468" s="507"/>
      <c r="AG1468" s="507"/>
      <c r="AI1468" s="507"/>
      <c r="AK1468" s="202"/>
    </row>
    <row r="1469" spans="3:37" ht="12.75" customHeight="1" outlineLevel="2">
      <c r="D1469" s="106" t="str">
        <f>'Line Items'!D2060</f>
        <v>Independent Station Access Charge QX - Line 6]</v>
      </c>
      <c r="E1469" s="89"/>
      <c r="F1469" s="107" t="str">
        <f t="shared" si="369"/>
        <v>£000</v>
      </c>
      <c r="G1469" s="173"/>
      <c r="H1469" s="173"/>
      <c r="I1469" s="173"/>
      <c r="J1469" s="173"/>
      <c r="K1469" s="173"/>
      <c r="L1469" s="173"/>
      <c r="M1469" s="173"/>
      <c r="N1469" s="173"/>
      <c r="O1469" s="173"/>
      <c r="P1469" s="173"/>
      <c r="Q1469" s="173"/>
      <c r="R1469" s="173"/>
      <c r="S1469" s="173"/>
      <c r="T1469" s="173"/>
      <c r="U1469" s="173"/>
      <c r="V1469" s="173"/>
      <c r="W1469" s="173"/>
      <c r="X1469" s="173"/>
      <c r="Y1469" s="173"/>
      <c r="Z1469" s="173"/>
      <c r="AA1469" s="173"/>
      <c r="AB1469" s="173"/>
      <c r="AC1469" s="174"/>
      <c r="AE1469" s="507"/>
      <c r="AG1469" s="507"/>
      <c r="AI1469" s="507"/>
      <c r="AK1469" s="202"/>
    </row>
    <row r="1470" spans="3:37" ht="12.75" customHeight="1" outlineLevel="2">
      <c r="D1470" s="106" t="str">
        <f>'Line Items'!D2061</f>
        <v>Independent Station Access Charge QX - Line 7]</v>
      </c>
      <c r="E1470" s="89"/>
      <c r="F1470" s="107" t="str">
        <f t="shared" si="369"/>
        <v>£000</v>
      </c>
      <c r="G1470" s="173"/>
      <c r="H1470" s="173"/>
      <c r="I1470" s="173"/>
      <c r="J1470" s="173"/>
      <c r="K1470" s="173"/>
      <c r="L1470" s="173"/>
      <c r="M1470" s="173"/>
      <c r="N1470" s="173"/>
      <c r="O1470" s="173"/>
      <c r="P1470" s="173"/>
      <c r="Q1470" s="173"/>
      <c r="R1470" s="173"/>
      <c r="S1470" s="173"/>
      <c r="T1470" s="173"/>
      <c r="U1470" s="173"/>
      <c r="V1470" s="173"/>
      <c r="W1470" s="173"/>
      <c r="X1470" s="173"/>
      <c r="Y1470" s="173"/>
      <c r="Z1470" s="173"/>
      <c r="AA1470" s="173"/>
      <c r="AB1470" s="173"/>
      <c r="AC1470" s="174"/>
      <c r="AE1470" s="507"/>
      <c r="AG1470" s="507"/>
      <c r="AI1470" s="507"/>
      <c r="AK1470" s="202"/>
    </row>
    <row r="1471" spans="3:37" ht="12.75" customHeight="1" outlineLevel="2">
      <c r="D1471" s="106" t="str">
        <f>'Line Items'!D2062</f>
        <v>Independent Station Access Charge QX - Line 8]</v>
      </c>
      <c r="E1471" s="89"/>
      <c r="F1471" s="107" t="str">
        <f t="shared" si="369"/>
        <v>£000</v>
      </c>
      <c r="G1471" s="173"/>
      <c r="H1471" s="173"/>
      <c r="I1471" s="173"/>
      <c r="J1471" s="173"/>
      <c r="K1471" s="173"/>
      <c r="L1471" s="173"/>
      <c r="M1471" s="173"/>
      <c r="N1471" s="173"/>
      <c r="O1471" s="173"/>
      <c r="P1471" s="173"/>
      <c r="Q1471" s="173"/>
      <c r="R1471" s="173"/>
      <c r="S1471" s="173"/>
      <c r="T1471" s="173"/>
      <c r="U1471" s="173"/>
      <c r="V1471" s="173"/>
      <c r="W1471" s="173"/>
      <c r="X1471" s="173"/>
      <c r="Y1471" s="173"/>
      <c r="Z1471" s="173"/>
      <c r="AA1471" s="173"/>
      <c r="AB1471" s="173"/>
      <c r="AC1471" s="174"/>
      <c r="AE1471" s="507"/>
      <c r="AG1471" s="507"/>
      <c r="AI1471" s="507"/>
      <c r="AK1471" s="202"/>
    </row>
    <row r="1472" spans="3:37" ht="12.75" customHeight="1" outlineLevel="2">
      <c r="D1472" s="106" t="str">
        <f>'Line Items'!D2063</f>
        <v>Independent Station Access Charge QX - Line 9]</v>
      </c>
      <c r="E1472" s="89"/>
      <c r="F1472" s="107" t="str">
        <f t="shared" si="369"/>
        <v>£000</v>
      </c>
      <c r="G1472" s="173"/>
      <c r="H1472" s="173"/>
      <c r="I1472" s="173"/>
      <c r="J1472" s="173"/>
      <c r="K1472" s="173"/>
      <c r="L1472" s="173"/>
      <c r="M1472" s="173"/>
      <c r="N1472" s="173"/>
      <c r="O1472" s="173"/>
      <c r="P1472" s="173"/>
      <c r="Q1472" s="173"/>
      <c r="R1472" s="173"/>
      <c r="S1472" s="173"/>
      <c r="T1472" s="173"/>
      <c r="U1472" s="173"/>
      <c r="V1472" s="173"/>
      <c r="W1472" s="173"/>
      <c r="X1472" s="173"/>
      <c r="Y1472" s="173"/>
      <c r="Z1472" s="173"/>
      <c r="AA1472" s="173"/>
      <c r="AB1472" s="173"/>
      <c r="AC1472" s="174"/>
      <c r="AE1472" s="507"/>
      <c r="AG1472" s="507"/>
      <c r="AI1472" s="507"/>
      <c r="AK1472" s="202"/>
    </row>
    <row r="1473" spans="3:37" ht="12.75" customHeight="1" outlineLevel="2">
      <c r="D1473" s="117" t="str">
        <f>'Line Items'!D2064</f>
        <v>Independent Station Access Charge QX - Line 10]</v>
      </c>
      <c r="E1473" s="175"/>
      <c r="F1473" s="118" t="str">
        <f t="shared" si="369"/>
        <v>£000</v>
      </c>
      <c r="G1473" s="176"/>
      <c r="H1473" s="176"/>
      <c r="I1473" s="176"/>
      <c r="J1473" s="176"/>
      <c r="K1473" s="176"/>
      <c r="L1473" s="176"/>
      <c r="M1473" s="176"/>
      <c r="N1473" s="176"/>
      <c r="O1473" s="176"/>
      <c r="P1473" s="176"/>
      <c r="Q1473" s="176"/>
      <c r="R1473" s="176"/>
      <c r="S1473" s="176"/>
      <c r="T1473" s="176"/>
      <c r="U1473" s="176"/>
      <c r="V1473" s="176"/>
      <c r="W1473" s="176"/>
      <c r="X1473" s="176"/>
      <c r="Y1473" s="176"/>
      <c r="Z1473" s="176"/>
      <c r="AA1473" s="176"/>
      <c r="AB1473" s="176"/>
      <c r="AC1473" s="177"/>
      <c r="AE1473" s="508"/>
      <c r="AG1473" s="508"/>
      <c r="AI1473" s="508"/>
      <c r="AK1473" s="203"/>
    </row>
    <row r="1474" spans="3:37" ht="12.75" customHeight="1" outlineLevel="1">
      <c r="G1474" s="90"/>
      <c r="H1474" s="90"/>
      <c r="I1474" s="90"/>
      <c r="J1474" s="90"/>
      <c r="K1474" s="90"/>
      <c r="L1474" s="90"/>
      <c r="M1474" s="90"/>
      <c r="N1474" s="90"/>
      <c r="O1474" s="90"/>
      <c r="P1474" s="90"/>
      <c r="Q1474" s="90"/>
      <c r="R1474" s="90"/>
      <c r="S1474" s="90"/>
      <c r="T1474" s="90"/>
      <c r="U1474" s="90"/>
      <c r="V1474" s="90"/>
      <c r="W1474" s="90"/>
      <c r="X1474" s="90"/>
      <c r="Y1474" s="90"/>
      <c r="Z1474" s="90"/>
      <c r="AA1474" s="90"/>
      <c r="AB1474" s="90"/>
      <c r="AC1474" s="90"/>
      <c r="AE1474" s="90"/>
      <c r="AG1474" s="90"/>
      <c r="AI1474" s="90"/>
    </row>
    <row r="1475" spans="3:37" ht="12.75" customHeight="1" outlineLevel="1">
      <c r="D1475" s="216" t="str">
        <f>"Total "&amp;C1463</f>
        <v>Total Independent Station Access Qualifying Expenditure</v>
      </c>
      <c r="E1475" s="217"/>
      <c r="F1475" s="218" t="str">
        <f>F1473</f>
        <v>£000</v>
      </c>
      <c r="G1475" s="219">
        <f t="shared" ref="G1475:AC1475" si="370">SUM(G1464:G1473)</f>
        <v>0</v>
      </c>
      <c r="H1475" s="219">
        <f t="shared" si="370"/>
        <v>0</v>
      </c>
      <c r="I1475" s="219">
        <f t="shared" si="370"/>
        <v>0</v>
      </c>
      <c r="J1475" s="219">
        <f t="shared" si="370"/>
        <v>0</v>
      </c>
      <c r="K1475" s="219">
        <f t="shared" si="370"/>
        <v>0</v>
      </c>
      <c r="L1475" s="219">
        <f t="shared" si="370"/>
        <v>0</v>
      </c>
      <c r="M1475" s="219">
        <f t="shared" si="370"/>
        <v>0</v>
      </c>
      <c r="N1475" s="219">
        <f t="shared" si="370"/>
        <v>0</v>
      </c>
      <c r="O1475" s="219">
        <f t="shared" si="370"/>
        <v>0</v>
      </c>
      <c r="P1475" s="219">
        <f t="shared" si="370"/>
        <v>0</v>
      </c>
      <c r="Q1475" s="219">
        <f t="shared" si="370"/>
        <v>0</v>
      </c>
      <c r="R1475" s="219">
        <f t="shared" si="370"/>
        <v>0</v>
      </c>
      <c r="S1475" s="219">
        <f t="shared" si="370"/>
        <v>0</v>
      </c>
      <c r="T1475" s="219">
        <f t="shared" si="370"/>
        <v>0</v>
      </c>
      <c r="U1475" s="219">
        <f t="shared" si="370"/>
        <v>0</v>
      </c>
      <c r="V1475" s="219">
        <f t="shared" si="370"/>
        <v>0</v>
      </c>
      <c r="W1475" s="219">
        <f t="shared" si="370"/>
        <v>0</v>
      </c>
      <c r="X1475" s="219">
        <f t="shared" si="370"/>
        <v>0</v>
      </c>
      <c r="Y1475" s="219">
        <f t="shared" si="370"/>
        <v>0</v>
      </c>
      <c r="Z1475" s="219">
        <f t="shared" si="370"/>
        <v>0</v>
      </c>
      <c r="AA1475" s="219">
        <f t="shared" si="370"/>
        <v>0</v>
      </c>
      <c r="AB1475" s="219">
        <f t="shared" si="370"/>
        <v>0</v>
      </c>
      <c r="AC1475" s="220">
        <f t="shared" si="370"/>
        <v>0</v>
      </c>
      <c r="AE1475" s="509">
        <f>SUM(AE1464:AE1473)</f>
        <v>0</v>
      </c>
      <c r="AG1475" s="509">
        <f>SUM(AG1464:AG1473)</f>
        <v>0</v>
      </c>
      <c r="AI1475" s="509">
        <f>SUM(AI1464:AI1473)</f>
        <v>0</v>
      </c>
      <c r="AK1475" s="222"/>
    </row>
    <row r="1476" spans="3:37" ht="12.75" customHeight="1" outlineLevel="1">
      <c r="G1476" s="90"/>
      <c r="H1476" s="90"/>
      <c r="I1476" s="90"/>
      <c r="J1476" s="90"/>
      <c r="K1476" s="90"/>
      <c r="L1476" s="90"/>
      <c r="M1476" s="90"/>
      <c r="N1476" s="90"/>
      <c r="O1476" s="90"/>
      <c r="P1476" s="90"/>
      <c r="Q1476" s="90"/>
      <c r="R1476" s="90"/>
      <c r="S1476" s="90"/>
      <c r="T1476" s="90"/>
      <c r="U1476" s="90"/>
      <c r="V1476" s="90"/>
      <c r="W1476" s="90"/>
      <c r="X1476" s="90"/>
      <c r="Y1476" s="90"/>
      <c r="Z1476" s="90"/>
      <c r="AA1476" s="90"/>
      <c r="AB1476" s="90"/>
      <c r="AC1476" s="90"/>
      <c r="AE1476" s="90"/>
      <c r="AG1476" s="90"/>
      <c r="AI1476" s="90"/>
    </row>
    <row r="1477" spans="3:37" ht="12.75" customHeight="1" outlineLevel="1">
      <c r="C1477" s="147" t="str">
        <f>'Line Items'!C2067</f>
        <v>Depot Access Charges</v>
      </c>
      <c r="G1477" s="90"/>
      <c r="H1477" s="90"/>
      <c r="I1477" s="90"/>
      <c r="J1477" s="90"/>
      <c r="K1477" s="90"/>
      <c r="L1477" s="90"/>
      <c r="M1477" s="90"/>
      <c r="N1477" s="90"/>
      <c r="O1477" s="90"/>
      <c r="P1477" s="90"/>
      <c r="Q1477" s="90"/>
      <c r="R1477" s="90"/>
      <c r="S1477" s="90"/>
      <c r="T1477" s="90"/>
      <c r="U1477" s="90"/>
      <c r="V1477" s="90"/>
      <c r="W1477" s="90"/>
      <c r="X1477" s="90"/>
      <c r="Y1477" s="90"/>
      <c r="Z1477" s="90"/>
      <c r="AA1477" s="90"/>
      <c r="AB1477" s="90"/>
      <c r="AC1477" s="90"/>
      <c r="AE1477" s="90"/>
      <c r="AG1477" s="90"/>
      <c r="AI1477" s="90"/>
    </row>
    <row r="1478" spans="3:37" ht="12.75" customHeight="1" outlineLevel="1">
      <c r="D1478" s="100" t="str">
        <f>'Line Items'!D2068</f>
        <v>Depot Charges: Network Rail - Bletchley</v>
      </c>
      <c r="E1478" s="85"/>
      <c r="F1478" s="101" t="s">
        <v>102</v>
      </c>
      <c r="G1478" s="171"/>
      <c r="H1478" s="171"/>
      <c r="I1478" s="171"/>
      <c r="J1478" s="171"/>
      <c r="K1478" s="171"/>
      <c r="L1478" s="171"/>
      <c r="M1478" s="171"/>
      <c r="N1478" s="171"/>
      <c r="O1478" s="171"/>
      <c r="P1478" s="171"/>
      <c r="Q1478" s="171"/>
      <c r="R1478" s="171"/>
      <c r="S1478" s="171"/>
      <c r="T1478" s="171"/>
      <c r="U1478" s="171"/>
      <c r="V1478" s="171"/>
      <c r="W1478" s="171"/>
      <c r="X1478" s="171"/>
      <c r="Y1478" s="171"/>
      <c r="Z1478" s="171"/>
      <c r="AA1478" s="171"/>
      <c r="AB1478" s="171"/>
      <c r="AC1478" s="185"/>
      <c r="AE1478" s="511"/>
      <c r="AG1478" s="511"/>
      <c r="AI1478" s="511"/>
      <c r="AK1478" s="201"/>
    </row>
    <row r="1479" spans="3:37" ht="12.75" customHeight="1" outlineLevel="1">
      <c r="D1479" s="106" t="str">
        <f>'Line Items'!D2069</f>
        <v>Depot Charges: Network Rail - Camden</v>
      </c>
      <c r="E1479" s="89"/>
      <c r="F1479" s="107" t="str">
        <f>F1478</f>
        <v>£000</v>
      </c>
      <c r="G1479" s="173"/>
      <c r="H1479" s="173"/>
      <c r="I1479" s="173"/>
      <c r="J1479" s="173"/>
      <c r="K1479" s="173"/>
      <c r="L1479" s="173"/>
      <c r="M1479" s="173"/>
      <c r="N1479" s="173"/>
      <c r="O1479" s="173"/>
      <c r="P1479" s="173"/>
      <c r="Q1479" s="173"/>
      <c r="R1479" s="173"/>
      <c r="S1479" s="173"/>
      <c r="T1479" s="173"/>
      <c r="U1479" s="173"/>
      <c r="V1479" s="173"/>
      <c r="W1479" s="173"/>
      <c r="X1479" s="173"/>
      <c r="Y1479" s="173"/>
      <c r="Z1479" s="173"/>
      <c r="AA1479" s="173"/>
      <c r="AB1479" s="173"/>
      <c r="AC1479" s="174"/>
      <c r="AE1479" s="507"/>
      <c r="AG1479" s="507"/>
      <c r="AI1479" s="507"/>
      <c r="AK1479" s="202"/>
    </row>
    <row r="1480" spans="3:37" ht="12.75" customHeight="1" outlineLevel="1">
      <c r="D1480" s="106" t="str">
        <f>'Line Items'!D2070</f>
        <v>Depot Charges: Network Rail - Shrewsbury</v>
      </c>
      <c r="E1480" s="89"/>
      <c r="F1480" s="107" t="str">
        <f t="shared" ref="F1480:F1492" si="371">F1479</f>
        <v>£000</v>
      </c>
      <c r="G1480" s="173"/>
      <c r="H1480" s="173"/>
      <c r="I1480" s="173"/>
      <c r="J1480" s="173"/>
      <c r="K1480" s="173"/>
      <c r="L1480" s="173"/>
      <c r="M1480" s="173"/>
      <c r="N1480" s="173"/>
      <c r="O1480" s="173"/>
      <c r="P1480" s="173"/>
      <c r="Q1480" s="173"/>
      <c r="R1480" s="173"/>
      <c r="S1480" s="173"/>
      <c r="T1480" s="173"/>
      <c r="U1480" s="173"/>
      <c r="V1480" s="173"/>
      <c r="W1480" s="173"/>
      <c r="X1480" s="173"/>
      <c r="Y1480" s="173"/>
      <c r="Z1480" s="173"/>
      <c r="AA1480" s="173"/>
      <c r="AB1480" s="173"/>
      <c r="AC1480" s="174"/>
      <c r="AE1480" s="507"/>
      <c r="AG1480" s="507"/>
      <c r="AI1480" s="507"/>
      <c r="AK1480" s="202"/>
    </row>
    <row r="1481" spans="3:37" ht="12.75" customHeight="1" outlineLevel="1">
      <c r="D1481" s="106" t="str">
        <f>'Line Items'!D2071</f>
        <v>Depot Charges: Network Rail - Soho</v>
      </c>
      <c r="E1481" s="89"/>
      <c r="F1481" s="107" t="str">
        <f t="shared" si="371"/>
        <v>£000</v>
      </c>
      <c r="G1481" s="173"/>
      <c r="H1481" s="173"/>
      <c r="I1481" s="173"/>
      <c r="J1481" s="173"/>
      <c r="K1481" s="173"/>
      <c r="L1481" s="173"/>
      <c r="M1481" s="173"/>
      <c r="N1481" s="173"/>
      <c r="O1481" s="173"/>
      <c r="P1481" s="173"/>
      <c r="Q1481" s="173"/>
      <c r="R1481" s="173"/>
      <c r="S1481" s="173"/>
      <c r="T1481" s="173"/>
      <c r="U1481" s="173"/>
      <c r="V1481" s="173"/>
      <c r="W1481" s="173"/>
      <c r="X1481" s="173"/>
      <c r="Y1481" s="173"/>
      <c r="Z1481" s="173"/>
      <c r="AA1481" s="173"/>
      <c r="AB1481" s="173"/>
      <c r="AC1481" s="174"/>
      <c r="AE1481" s="507"/>
      <c r="AG1481" s="507"/>
      <c r="AI1481" s="507"/>
      <c r="AK1481" s="202"/>
    </row>
    <row r="1482" spans="3:37" ht="12.75" customHeight="1" outlineLevel="1">
      <c r="D1482" s="106" t="str">
        <f>'Line Items'!D2072</f>
        <v>Depot Charges: Network Rail - Tyseley</v>
      </c>
      <c r="E1482" s="89"/>
      <c r="F1482" s="107" t="str">
        <f t="shared" si="371"/>
        <v>£000</v>
      </c>
      <c r="G1482" s="173"/>
      <c r="H1482" s="173"/>
      <c r="I1482" s="173"/>
      <c r="J1482" s="173"/>
      <c r="K1482" s="173"/>
      <c r="L1482" s="173"/>
      <c r="M1482" s="173"/>
      <c r="N1482" s="173"/>
      <c r="O1482" s="173"/>
      <c r="P1482" s="173"/>
      <c r="Q1482" s="173"/>
      <c r="R1482" s="173"/>
      <c r="S1482" s="173"/>
      <c r="T1482" s="173"/>
      <c r="U1482" s="173"/>
      <c r="V1482" s="173"/>
      <c r="W1482" s="173"/>
      <c r="X1482" s="173"/>
      <c r="Y1482" s="173"/>
      <c r="Z1482" s="173"/>
      <c r="AA1482" s="173"/>
      <c r="AB1482" s="173"/>
      <c r="AC1482" s="174"/>
      <c r="AE1482" s="507"/>
      <c r="AG1482" s="507"/>
      <c r="AI1482" s="507"/>
      <c r="AK1482" s="202"/>
    </row>
    <row r="1483" spans="3:37" ht="12.75" customHeight="1" outlineLevel="1">
      <c r="D1483" s="106" t="str">
        <f>'Line Items'!D2073</f>
        <v>Depot Charges: Network Rail - Worcester</v>
      </c>
      <c r="E1483" s="89"/>
      <c r="F1483" s="107" t="str">
        <f t="shared" si="371"/>
        <v>£000</v>
      </c>
      <c r="G1483" s="173"/>
      <c r="H1483" s="173"/>
      <c r="I1483" s="173"/>
      <c r="J1483" s="173"/>
      <c r="K1483" s="173"/>
      <c r="L1483" s="173"/>
      <c r="M1483" s="173"/>
      <c r="N1483" s="173"/>
      <c r="O1483" s="173"/>
      <c r="P1483" s="173"/>
      <c r="Q1483" s="173"/>
      <c r="R1483" s="173"/>
      <c r="S1483" s="173"/>
      <c r="T1483" s="173"/>
      <c r="U1483" s="173"/>
      <c r="V1483" s="173"/>
      <c r="W1483" s="173"/>
      <c r="X1483" s="173"/>
      <c r="Y1483" s="173"/>
      <c r="Z1483" s="173"/>
      <c r="AA1483" s="173"/>
      <c r="AB1483" s="173"/>
      <c r="AC1483" s="174"/>
      <c r="AE1483" s="507"/>
      <c r="AG1483" s="507"/>
      <c r="AI1483" s="507"/>
      <c r="AK1483" s="202"/>
    </row>
    <row r="1484" spans="3:37" ht="12.75" customHeight="1" outlineLevel="1">
      <c r="D1484" s="106" t="str">
        <f>'Line Items'!D2074</f>
        <v>Depot Charges: Siemens - Kings Heath (Northampton)</v>
      </c>
      <c r="E1484" s="89"/>
      <c r="F1484" s="107" t="str">
        <f t="shared" si="371"/>
        <v>£000</v>
      </c>
      <c r="G1484" s="173"/>
      <c r="H1484" s="173"/>
      <c r="I1484" s="173"/>
      <c r="J1484" s="173"/>
      <c r="K1484" s="173"/>
      <c r="L1484" s="173"/>
      <c r="M1484" s="173"/>
      <c r="N1484" s="173"/>
      <c r="O1484" s="173"/>
      <c r="P1484" s="173"/>
      <c r="Q1484" s="173"/>
      <c r="R1484" s="173"/>
      <c r="S1484" s="173"/>
      <c r="T1484" s="173"/>
      <c r="U1484" s="173"/>
      <c r="V1484" s="173"/>
      <c r="W1484" s="173"/>
      <c r="X1484" s="173"/>
      <c r="Y1484" s="173"/>
      <c r="Z1484" s="173"/>
      <c r="AA1484" s="173"/>
      <c r="AB1484" s="173"/>
      <c r="AC1484" s="174"/>
      <c r="AE1484" s="507"/>
      <c r="AG1484" s="507"/>
      <c r="AI1484" s="507"/>
      <c r="AK1484" s="202"/>
    </row>
    <row r="1485" spans="3:37" ht="12.75" customHeight="1" outlineLevel="1">
      <c r="D1485" s="106" t="str">
        <f>'Line Items'!D2075</f>
        <v>[Depot Access Charges - Line 8]</v>
      </c>
      <c r="E1485" s="89"/>
      <c r="F1485" s="107" t="str">
        <f t="shared" si="371"/>
        <v>£000</v>
      </c>
      <c r="G1485" s="173"/>
      <c r="H1485" s="173"/>
      <c r="I1485" s="173"/>
      <c r="J1485" s="173"/>
      <c r="K1485" s="173"/>
      <c r="L1485" s="173"/>
      <c r="M1485" s="173"/>
      <c r="N1485" s="173"/>
      <c r="O1485" s="173"/>
      <c r="P1485" s="173"/>
      <c r="Q1485" s="173"/>
      <c r="R1485" s="173"/>
      <c r="S1485" s="173"/>
      <c r="T1485" s="173"/>
      <c r="U1485" s="173"/>
      <c r="V1485" s="173"/>
      <c r="W1485" s="173"/>
      <c r="X1485" s="173"/>
      <c r="Y1485" s="173"/>
      <c r="Z1485" s="173"/>
      <c r="AA1485" s="173"/>
      <c r="AB1485" s="173"/>
      <c r="AC1485" s="174"/>
      <c r="AE1485" s="507"/>
      <c r="AG1485" s="507"/>
      <c r="AI1485" s="507"/>
      <c r="AK1485" s="202"/>
    </row>
    <row r="1486" spans="3:37" ht="12.75" customHeight="1" outlineLevel="1">
      <c r="D1486" s="106" t="str">
        <f>'Line Items'!D2076</f>
        <v>[Depot Access Charges - Line 9]</v>
      </c>
      <c r="E1486" s="89"/>
      <c r="F1486" s="107" t="str">
        <f t="shared" si="371"/>
        <v>£000</v>
      </c>
      <c r="G1486" s="173"/>
      <c r="H1486" s="173"/>
      <c r="I1486" s="173"/>
      <c r="J1486" s="173"/>
      <c r="K1486" s="173"/>
      <c r="L1486" s="173"/>
      <c r="M1486" s="173"/>
      <c r="N1486" s="173"/>
      <c r="O1486" s="173"/>
      <c r="P1486" s="173"/>
      <c r="Q1486" s="173"/>
      <c r="R1486" s="173"/>
      <c r="S1486" s="173"/>
      <c r="T1486" s="173"/>
      <c r="U1486" s="173"/>
      <c r="V1486" s="173"/>
      <c r="W1486" s="173"/>
      <c r="X1486" s="173"/>
      <c r="Y1486" s="173"/>
      <c r="Z1486" s="173"/>
      <c r="AA1486" s="173"/>
      <c r="AB1486" s="173"/>
      <c r="AC1486" s="174"/>
      <c r="AE1486" s="507"/>
      <c r="AG1486" s="507"/>
      <c r="AI1486" s="507"/>
      <c r="AK1486" s="202"/>
    </row>
    <row r="1487" spans="3:37" ht="12.75" customHeight="1" outlineLevel="1">
      <c r="D1487" s="106" t="str">
        <f>'Line Items'!D2077</f>
        <v>[Depot Access Charges - Line 10]</v>
      </c>
      <c r="E1487" s="89"/>
      <c r="F1487" s="107" t="str">
        <f t="shared" si="371"/>
        <v>£000</v>
      </c>
      <c r="G1487" s="173"/>
      <c r="H1487" s="173"/>
      <c r="I1487" s="173"/>
      <c r="J1487" s="173"/>
      <c r="K1487" s="173"/>
      <c r="L1487" s="173"/>
      <c r="M1487" s="173"/>
      <c r="N1487" s="173"/>
      <c r="O1487" s="173"/>
      <c r="P1487" s="173"/>
      <c r="Q1487" s="173"/>
      <c r="R1487" s="173"/>
      <c r="S1487" s="173"/>
      <c r="T1487" s="173"/>
      <c r="U1487" s="173"/>
      <c r="V1487" s="173"/>
      <c r="W1487" s="173"/>
      <c r="X1487" s="173"/>
      <c r="Y1487" s="173"/>
      <c r="Z1487" s="173"/>
      <c r="AA1487" s="173"/>
      <c r="AB1487" s="173"/>
      <c r="AC1487" s="174"/>
      <c r="AE1487" s="507"/>
      <c r="AG1487" s="507"/>
      <c r="AI1487" s="507"/>
      <c r="AK1487" s="202"/>
    </row>
    <row r="1488" spans="3:37" ht="12.75" customHeight="1" outlineLevel="1">
      <c r="D1488" s="106" t="str">
        <f>'Line Items'!D2078</f>
        <v>[Depot Access Charges - Line 11]</v>
      </c>
      <c r="E1488" s="89"/>
      <c r="F1488" s="107" t="str">
        <f t="shared" si="371"/>
        <v>£000</v>
      </c>
      <c r="G1488" s="173"/>
      <c r="H1488" s="173"/>
      <c r="I1488" s="173"/>
      <c r="J1488" s="173"/>
      <c r="K1488" s="173"/>
      <c r="L1488" s="173"/>
      <c r="M1488" s="173"/>
      <c r="N1488" s="173"/>
      <c r="O1488" s="173"/>
      <c r="P1488" s="173"/>
      <c r="Q1488" s="173"/>
      <c r="R1488" s="173"/>
      <c r="S1488" s="173"/>
      <c r="T1488" s="173"/>
      <c r="U1488" s="173"/>
      <c r="V1488" s="173"/>
      <c r="W1488" s="173"/>
      <c r="X1488" s="173"/>
      <c r="Y1488" s="173"/>
      <c r="Z1488" s="173"/>
      <c r="AA1488" s="173"/>
      <c r="AB1488" s="173"/>
      <c r="AC1488" s="174"/>
      <c r="AE1488" s="507"/>
      <c r="AG1488" s="507"/>
      <c r="AI1488" s="507"/>
      <c r="AK1488" s="202"/>
    </row>
    <row r="1489" spans="2:37" ht="12.75" customHeight="1" outlineLevel="1">
      <c r="D1489" s="106" t="str">
        <f>'Line Items'!D2079</f>
        <v>[Depot Access Charges - Line 12]</v>
      </c>
      <c r="E1489" s="89"/>
      <c r="F1489" s="107" t="str">
        <f t="shared" si="371"/>
        <v>£000</v>
      </c>
      <c r="G1489" s="173"/>
      <c r="H1489" s="173"/>
      <c r="I1489" s="173"/>
      <c r="J1489" s="173"/>
      <c r="K1489" s="173"/>
      <c r="L1489" s="173"/>
      <c r="M1489" s="173"/>
      <c r="N1489" s="173"/>
      <c r="O1489" s="173"/>
      <c r="P1489" s="173"/>
      <c r="Q1489" s="173"/>
      <c r="R1489" s="173"/>
      <c r="S1489" s="173"/>
      <c r="T1489" s="173"/>
      <c r="U1489" s="173"/>
      <c r="V1489" s="173"/>
      <c r="W1489" s="173"/>
      <c r="X1489" s="173"/>
      <c r="Y1489" s="173"/>
      <c r="Z1489" s="173"/>
      <c r="AA1489" s="173"/>
      <c r="AB1489" s="173"/>
      <c r="AC1489" s="174"/>
      <c r="AE1489" s="507"/>
      <c r="AG1489" s="507"/>
      <c r="AI1489" s="507"/>
      <c r="AK1489" s="202"/>
    </row>
    <row r="1490" spans="2:37" ht="12.75" customHeight="1" outlineLevel="1">
      <c r="D1490" s="106" t="str">
        <f>'Line Items'!D2080</f>
        <v>[Depot Access Charges - Line 13]</v>
      </c>
      <c r="E1490" s="89"/>
      <c r="F1490" s="107" t="str">
        <f t="shared" si="371"/>
        <v>£000</v>
      </c>
      <c r="G1490" s="173"/>
      <c r="H1490" s="173"/>
      <c r="I1490" s="173"/>
      <c r="J1490" s="173"/>
      <c r="K1490" s="173"/>
      <c r="L1490" s="173"/>
      <c r="M1490" s="173"/>
      <c r="N1490" s="173"/>
      <c r="O1490" s="173"/>
      <c r="P1490" s="173"/>
      <c r="Q1490" s="173"/>
      <c r="R1490" s="173"/>
      <c r="S1490" s="173"/>
      <c r="T1490" s="173"/>
      <c r="U1490" s="173"/>
      <c r="V1490" s="173"/>
      <c r="W1490" s="173"/>
      <c r="X1490" s="173"/>
      <c r="Y1490" s="173"/>
      <c r="Z1490" s="173"/>
      <c r="AA1490" s="173"/>
      <c r="AB1490" s="173"/>
      <c r="AC1490" s="174"/>
      <c r="AE1490" s="507"/>
      <c r="AG1490" s="507"/>
      <c r="AI1490" s="507"/>
      <c r="AK1490" s="202"/>
    </row>
    <row r="1491" spans="2:37" ht="12.75" customHeight="1" outlineLevel="1">
      <c r="D1491" s="106" t="str">
        <f>'Line Items'!D2081</f>
        <v>[Depot Access Charges - Line 14]</v>
      </c>
      <c r="E1491" s="89"/>
      <c r="F1491" s="107" t="str">
        <f t="shared" si="371"/>
        <v>£000</v>
      </c>
      <c r="G1491" s="173"/>
      <c r="H1491" s="173"/>
      <c r="I1491" s="173"/>
      <c r="J1491" s="173"/>
      <c r="K1491" s="173"/>
      <c r="L1491" s="173"/>
      <c r="M1491" s="173"/>
      <c r="N1491" s="173"/>
      <c r="O1491" s="173"/>
      <c r="P1491" s="173"/>
      <c r="Q1491" s="173"/>
      <c r="R1491" s="173"/>
      <c r="S1491" s="173"/>
      <c r="T1491" s="173"/>
      <c r="U1491" s="173"/>
      <c r="V1491" s="173"/>
      <c r="W1491" s="173"/>
      <c r="X1491" s="173"/>
      <c r="Y1491" s="173"/>
      <c r="Z1491" s="173"/>
      <c r="AA1491" s="173"/>
      <c r="AB1491" s="173"/>
      <c r="AC1491" s="174"/>
      <c r="AE1491" s="507"/>
      <c r="AG1491" s="507"/>
      <c r="AI1491" s="507"/>
      <c r="AK1491" s="202"/>
    </row>
    <row r="1492" spans="2:37" ht="12.75" customHeight="1" outlineLevel="1">
      <c r="D1492" s="117" t="str">
        <f>'Line Items'!D2082</f>
        <v>[Depot Access Charges - Line 15]</v>
      </c>
      <c r="E1492" s="175"/>
      <c r="F1492" s="118" t="str">
        <f t="shared" si="371"/>
        <v>£000</v>
      </c>
      <c r="G1492" s="176"/>
      <c r="H1492" s="176"/>
      <c r="I1492" s="176"/>
      <c r="J1492" s="176"/>
      <c r="K1492" s="176"/>
      <c r="L1492" s="176"/>
      <c r="M1492" s="176"/>
      <c r="N1492" s="176"/>
      <c r="O1492" s="176"/>
      <c r="P1492" s="176"/>
      <c r="Q1492" s="176"/>
      <c r="R1492" s="176"/>
      <c r="S1492" s="176"/>
      <c r="T1492" s="176"/>
      <c r="U1492" s="176"/>
      <c r="V1492" s="176"/>
      <c r="W1492" s="176"/>
      <c r="X1492" s="176"/>
      <c r="Y1492" s="176"/>
      <c r="Z1492" s="176"/>
      <c r="AA1492" s="176"/>
      <c r="AB1492" s="176"/>
      <c r="AC1492" s="177"/>
      <c r="AE1492" s="508"/>
      <c r="AG1492" s="508"/>
      <c r="AI1492" s="508"/>
      <c r="AK1492" s="203"/>
    </row>
    <row r="1493" spans="2:37" ht="12.75" customHeight="1" outlineLevel="1">
      <c r="G1493" s="90"/>
      <c r="H1493" s="90"/>
      <c r="I1493" s="90"/>
      <c r="J1493" s="90"/>
      <c r="K1493" s="90"/>
      <c r="L1493" s="90"/>
      <c r="M1493" s="90"/>
      <c r="N1493" s="90"/>
      <c r="O1493" s="90"/>
      <c r="P1493" s="90"/>
      <c r="Q1493" s="90"/>
      <c r="R1493" s="90"/>
      <c r="S1493" s="90"/>
      <c r="T1493" s="90"/>
      <c r="U1493" s="90"/>
      <c r="V1493" s="90"/>
      <c r="W1493" s="90"/>
      <c r="X1493" s="90"/>
      <c r="Y1493" s="90"/>
      <c r="Z1493" s="90"/>
      <c r="AA1493" s="90"/>
      <c r="AB1493" s="90"/>
      <c r="AC1493" s="90"/>
      <c r="AE1493" s="90"/>
      <c r="AG1493" s="90"/>
      <c r="AI1493" s="90"/>
    </row>
    <row r="1494" spans="2:37" ht="12.75" customHeight="1" outlineLevel="1">
      <c r="D1494" s="216" t="str">
        <f>"Total "&amp;C1477</f>
        <v>Total Depot Access Charges</v>
      </c>
      <c r="E1494" s="217"/>
      <c r="F1494" s="218" t="str">
        <f>F1492</f>
        <v>£000</v>
      </c>
      <c r="G1494" s="219">
        <f>SUM(G1478:G1492)</f>
        <v>0</v>
      </c>
      <c r="H1494" s="219">
        <f t="shared" ref="H1494:S1494" si="372">SUM(H1478:H1492)</f>
        <v>0</v>
      </c>
      <c r="I1494" s="219">
        <f t="shared" si="372"/>
        <v>0</v>
      </c>
      <c r="J1494" s="219">
        <f t="shared" si="372"/>
        <v>0</v>
      </c>
      <c r="K1494" s="219">
        <f t="shared" si="372"/>
        <v>0</v>
      </c>
      <c r="L1494" s="219">
        <f t="shared" si="372"/>
        <v>0</v>
      </c>
      <c r="M1494" s="219">
        <f t="shared" si="372"/>
        <v>0</v>
      </c>
      <c r="N1494" s="219">
        <f t="shared" si="372"/>
        <v>0</v>
      </c>
      <c r="O1494" s="219">
        <f t="shared" si="372"/>
        <v>0</v>
      </c>
      <c r="P1494" s="219">
        <f t="shared" si="372"/>
        <v>0</v>
      </c>
      <c r="Q1494" s="219">
        <f t="shared" si="372"/>
        <v>0</v>
      </c>
      <c r="R1494" s="219">
        <f t="shared" si="372"/>
        <v>0</v>
      </c>
      <c r="S1494" s="219">
        <f t="shared" si="372"/>
        <v>0</v>
      </c>
      <c r="T1494" s="219">
        <f>SUM(T1478:T1492)</f>
        <v>0</v>
      </c>
      <c r="U1494" s="219">
        <f>SUM(U1478:U1492)</f>
        <v>0</v>
      </c>
      <c r="V1494" s="219">
        <f t="shared" ref="V1494:AB1494" si="373">SUM(V1478:V1492)</f>
        <v>0</v>
      </c>
      <c r="W1494" s="219">
        <f t="shared" si="373"/>
        <v>0</v>
      </c>
      <c r="X1494" s="219">
        <f t="shared" si="373"/>
        <v>0</v>
      </c>
      <c r="Y1494" s="219">
        <f t="shared" si="373"/>
        <v>0</v>
      </c>
      <c r="Z1494" s="219">
        <f t="shared" si="373"/>
        <v>0</v>
      </c>
      <c r="AA1494" s="219">
        <f t="shared" si="373"/>
        <v>0</v>
      </c>
      <c r="AB1494" s="219">
        <f t="shared" si="373"/>
        <v>0</v>
      </c>
      <c r="AC1494" s="220">
        <f t="shared" ref="AC1494" si="374">SUM(AC1478:AC1492)</f>
        <v>0</v>
      </c>
      <c r="AE1494" s="509">
        <f t="shared" ref="AE1494" si="375">SUM(AE1478:AE1492)</f>
        <v>0</v>
      </c>
      <c r="AG1494" s="509">
        <f t="shared" ref="AG1494" si="376">SUM(AG1478:AG1492)</f>
        <v>0</v>
      </c>
      <c r="AI1494" s="509">
        <f t="shared" ref="AI1494" si="377">SUM(AI1478:AI1492)</f>
        <v>0</v>
      </c>
      <c r="AK1494" s="222"/>
    </row>
    <row r="1495" spans="2:37">
      <c r="G1495" s="90"/>
      <c r="H1495" s="90"/>
      <c r="I1495" s="90"/>
      <c r="J1495" s="90"/>
      <c r="K1495" s="90"/>
      <c r="L1495" s="90"/>
      <c r="M1495" s="90"/>
      <c r="N1495" s="90"/>
      <c r="O1495" s="90"/>
      <c r="P1495" s="90"/>
      <c r="Q1495" s="90"/>
      <c r="R1495" s="90"/>
      <c r="S1495" s="90"/>
      <c r="T1495" s="90"/>
      <c r="U1495" s="90"/>
      <c r="V1495" s="90"/>
      <c r="W1495" s="90"/>
      <c r="X1495" s="90"/>
      <c r="Y1495" s="90"/>
      <c r="Z1495" s="90"/>
      <c r="AA1495" s="90"/>
      <c r="AB1495" s="90"/>
      <c r="AC1495" s="90"/>
      <c r="AE1495" s="90"/>
      <c r="AG1495" s="90"/>
      <c r="AI1495" s="90"/>
    </row>
    <row r="1496" spans="2:37">
      <c r="B1496" s="15" t="str">
        <f>'Line Items'!B2084</f>
        <v>Other Network Rail Charges</v>
      </c>
      <c r="C1496" s="15"/>
      <c r="D1496" s="170"/>
      <c r="E1496" s="170"/>
      <c r="F1496" s="15"/>
      <c r="G1496" s="184"/>
      <c r="H1496" s="184"/>
      <c r="I1496" s="184"/>
      <c r="J1496" s="184"/>
      <c r="K1496" s="184"/>
      <c r="L1496" s="184"/>
      <c r="M1496" s="184"/>
      <c r="N1496" s="184"/>
      <c r="O1496" s="184"/>
      <c r="P1496" s="184"/>
      <c r="Q1496" s="184"/>
      <c r="R1496" s="184"/>
      <c r="S1496" s="184"/>
      <c r="T1496" s="184"/>
      <c r="U1496" s="184"/>
      <c r="V1496" s="184"/>
      <c r="W1496" s="184"/>
      <c r="X1496" s="184"/>
      <c r="Y1496" s="184"/>
      <c r="Z1496" s="184"/>
      <c r="AA1496" s="184"/>
      <c r="AB1496" s="184"/>
      <c r="AC1496" s="184"/>
      <c r="AD1496" s="15"/>
      <c r="AE1496" s="184"/>
      <c r="AF1496" s="15"/>
      <c r="AG1496" s="184"/>
      <c r="AH1496" s="15"/>
      <c r="AI1496" s="184"/>
      <c r="AJ1496" s="15"/>
      <c r="AK1496" s="15"/>
    </row>
    <row r="1497" spans="2:37" ht="12.75" customHeight="1" outlineLevel="1">
      <c r="G1497" s="90"/>
      <c r="H1497" s="90"/>
      <c r="I1497" s="90"/>
      <c r="J1497" s="90"/>
      <c r="K1497" s="90"/>
      <c r="L1497" s="90"/>
      <c r="M1497" s="90"/>
      <c r="N1497" s="90"/>
      <c r="O1497" s="90"/>
      <c r="P1497" s="90"/>
      <c r="Q1497" s="90"/>
      <c r="R1497" s="90"/>
      <c r="S1497" s="90"/>
      <c r="T1497" s="90"/>
      <c r="U1497" s="90"/>
      <c r="V1497" s="90"/>
      <c r="W1497" s="90"/>
      <c r="X1497" s="90"/>
      <c r="Y1497" s="90"/>
      <c r="Z1497" s="90"/>
      <c r="AA1497" s="90"/>
      <c r="AB1497" s="90"/>
      <c r="AC1497" s="90"/>
      <c r="AE1497" s="90"/>
      <c r="AG1497" s="90"/>
      <c r="AI1497" s="90"/>
    </row>
    <row r="1498" spans="2:37" ht="12.75" customHeight="1" outlineLevel="1">
      <c r="C1498" s="147" t="str">
        <f>'Line Items'!C2086</f>
        <v>Network Disruption</v>
      </c>
      <c r="G1498" s="90"/>
      <c r="H1498" s="90"/>
      <c r="I1498" s="90"/>
      <c r="J1498" s="90"/>
      <c r="K1498" s="90"/>
      <c r="L1498" s="90"/>
      <c r="M1498" s="90"/>
      <c r="N1498" s="90"/>
      <c r="O1498" s="90"/>
      <c r="P1498" s="90"/>
      <c r="Q1498" s="90"/>
      <c r="R1498" s="90"/>
      <c r="S1498" s="90"/>
      <c r="T1498" s="90"/>
      <c r="U1498" s="90"/>
      <c r="V1498" s="90"/>
      <c r="W1498" s="90"/>
      <c r="X1498" s="90"/>
      <c r="Y1498" s="90"/>
      <c r="Z1498" s="90"/>
      <c r="AA1498" s="90"/>
      <c r="AB1498" s="90"/>
      <c r="AC1498" s="90"/>
      <c r="AE1498" s="90"/>
      <c r="AG1498" s="90"/>
      <c r="AI1498" s="90"/>
    </row>
    <row r="1499" spans="2:37" ht="12.75" customHeight="1" outlineLevel="1">
      <c r="D1499" s="100" t="str">
        <f>'Line Items'!D2087</f>
        <v>Schedule 4 Access Charge Supplement</v>
      </c>
      <c r="E1499" s="85"/>
      <c r="F1499" s="101" t="s">
        <v>102</v>
      </c>
      <c r="G1499" s="172"/>
      <c r="H1499" s="171"/>
      <c r="I1499" s="171"/>
      <c r="J1499" s="171"/>
      <c r="K1499" s="171"/>
      <c r="L1499" s="171"/>
      <c r="M1499" s="171"/>
      <c r="N1499" s="171"/>
      <c r="O1499" s="171"/>
      <c r="P1499" s="171"/>
      <c r="Q1499" s="171"/>
      <c r="R1499" s="171"/>
      <c r="S1499" s="171"/>
      <c r="T1499" s="171"/>
      <c r="U1499" s="171"/>
      <c r="V1499" s="171"/>
      <c r="W1499" s="171"/>
      <c r="X1499" s="171"/>
      <c r="Y1499" s="171"/>
      <c r="Z1499" s="171"/>
      <c r="AA1499" s="171"/>
      <c r="AB1499" s="171"/>
      <c r="AC1499" s="185"/>
      <c r="AE1499" s="511"/>
      <c r="AG1499" s="511"/>
      <c r="AI1499" s="511"/>
      <c r="AK1499" s="201"/>
    </row>
    <row r="1500" spans="2:37" ht="12.75" customHeight="1" outlineLevel="1">
      <c r="D1500" s="106" t="str">
        <f>'Line Items'!D2088</f>
        <v xml:space="preserve">Schedule 4 Compensation Income - Revenue </v>
      </c>
      <c r="E1500" s="89"/>
      <c r="F1500" s="107" t="str">
        <f>F1499</f>
        <v>£000</v>
      </c>
      <c r="G1500" s="173"/>
      <c r="H1500" s="173"/>
      <c r="I1500" s="173"/>
      <c r="J1500" s="173"/>
      <c r="K1500" s="173"/>
      <c r="L1500" s="173"/>
      <c r="M1500" s="173"/>
      <c r="N1500" s="173"/>
      <c r="O1500" s="173"/>
      <c r="P1500" s="173"/>
      <c r="Q1500" s="173"/>
      <c r="R1500" s="173"/>
      <c r="S1500" s="173"/>
      <c r="T1500" s="173"/>
      <c r="U1500" s="173"/>
      <c r="V1500" s="173"/>
      <c r="W1500" s="173"/>
      <c r="X1500" s="173"/>
      <c r="Y1500" s="173"/>
      <c r="Z1500" s="173"/>
      <c r="AA1500" s="173"/>
      <c r="AB1500" s="173"/>
      <c r="AC1500" s="174"/>
      <c r="AE1500" s="507"/>
      <c r="AG1500" s="507"/>
      <c r="AI1500" s="507"/>
      <c r="AK1500" s="202"/>
    </row>
    <row r="1501" spans="2:37" ht="12.75" customHeight="1" outlineLevel="1">
      <c r="D1501" s="106" t="str">
        <f>'Line Items'!D2089</f>
        <v xml:space="preserve">Schedule 4 Compensation Income – Estimated Bus Mileage </v>
      </c>
      <c r="E1501" s="89"/>
      <c r="F1501" s="107" t="str">
        <f t="shared" ref="F1501:F1508" si="378">F1500</f>
        <v>£000</v>
      </c>
      <c r="G1501" s="173"/>
      <c r="H1501" s="173"/>
      <c r="I1501" s="173"/>
      <c r="J1501" s="173"/>
      <c r="K1501" s="173"/>
      <c r="L1501" s="173"/>
      <c r="M1501" s="173"/>
      <c r="N1501" s="173"/>
      <c r="O1501" s="173"/>
      <c r="P1501" s="173"/>
      <c r="Q1501" s="173"/>
      <c r="R1501" s="173"/>
      <c r="S1501" s="173"/>
      <c r="T1501" s="173"/>
      <c r="U1501" s="173"/>
      <c r="V1501" s="173"/>
      <c r="W1501" s="173"/>
      <c r="X1501" s="173"/>
      <c r="Y1501" s="173"/>
      <c r="Z1501" s="173"/>
      <c r="AA1501" s="173"/>
      <c r="AB1501" s="173"/>
      <c r="AC1501" s="174"/>
      <c r="AE1501" s="507"/>
      <c r="AG1501" s="507"/>
      <c r="AI1501" s="507"/>
      <c r="AK1501" s="202"/>
    </row>
    <row r="1502" spans="2:37" ht="12.75" customHeight="1" outlineLevel="1">
      <c r="D1502" s="106" t="str">
        <f>'Line Items'!D2090</f>
        <v>Schedule 4 Compensation Income – Train Mileage Compensation Offset</v>
      </c>
      <c r="E1502" s="89"/>
      <c r="F1502" s="107" t="str">
        <f t="shared" si="378"/>
        <v>£000</v>
      </c>
      <c r="G1502" s="173"/>
      <c r="H1502" s="173"/>
      <c r="I1502" s="173"/>
      <c r="J1502" s="173"/>
      <c r="K1502" s="173"/>
      <c r="L1502" s="173"/>
      <c r="M1502" s="173"/>
      <c r="N1502" s="173"/>
      <c r="O1502" s="173"/>
      <c r="P1502" s="173"/>
      <c r="Q1502" s="173"/>
      <c r="R1502" s="173"/>
      <c r="S1502" s="173"/>
      <c r="T1502" s="173"/>
      <c r="U1502" s="173"/>
      <c r="V1502" s="173"/>
      <c r="W1502" s="173"/>
      <c r="X1502" s="173"/>
      <c r="Y1502" s="173"/>
      <c r="Z1502" s="173"/>
      <c r="AA1502" s="173"/>
      <c r="AB1502" s="173"/>
      <c r="AC1502" s="174"/>
      <c r="AE1502" s="507"/>
      <c r="AG1502" s="507"/>
      <c r="AI1502" s="507"/>
      <c r="AK1502" s="202"/>
    </row>
    <row r="1503" spans="2:37" ht="12.75" customHeight="1" outlineLevel="1">
      <c r="D1503" s="106" t="str">
        <f>'Line Items'!D2091</f>
        <v>Severe Disruption Income under TAA</v>
      </c>
      <c r="E1503" s="89"/>
      <c r="F1503" s="107" t="str">
        <f t="shared" si="378"/>
        <v>£000</v>
      </c>
      <c r="G1503" s="173"/>
      <c r="H1503" s="173"/>
      <c r="I1503" s="173"/>
      <c r="J1503" s="173"/>
      <c r="K1503" s="173"/>
      <c r="L1503" s="173"/>
      <c r="M1503" s="173"/>
      <c r="N1503" s="173"/>
      <c r="O1503" s="173"/>
      <c r="P1503" s="173"/>
      <c r="Q1503" s="173"/>
      <c r="R1503" s="173"/>
      <c r="S1503" s="173"/>
      <c r="T1503" s="173"/>
      <c r="U1503" s="173"/>
      <c r="V1503" s="173"/>
      <c r="W1503" s="173"/>
      <c r="X1503" s="173"/>
      <c r="Y1503" s="173"/>
      <c r="Z1503" s="173"/>
      <c r="AA1503" s="173"/>
      <c r="AB1503" s="173"/>
      <c r="AC1503" s="174"/>
      <c r="AE1503" s="507"/>
      <c r="AG1503" s="507"/>
      <c r="AI1503" s="507"/>
      <c r="AK1503" s="202"/>
    </row>
    <row r="1504" spans="2:37" ht="12.75" customHeight="1" outlineLevel="1">
      <c r="D1504" s="106" t="str">
        <f>'Line Items'!D2092</f>
        <v>[Network Disruption - Line 6]</v>
      </c>
      <c r="E1504" s="89"/>
      <c r="F1504" s="107" t="str">
        <f t="shared" si="378"/>
        <v>£000</v>
      </c>
      <c r="G1504" s="173"/>
      <c r="H1504" s="173"/>
      <c r="I1504" s="173"/>
      <c r="J1504" s="173"/>
      <c r="K1504" s="173"/>
      <c r="L1504" s="173"/>
      <c r="M1504" s="173"/>
      <c r="N1504" s="173"/>
      <c r="O1504" s="173"/>
      <c r="P1504" s="173"/>
      <c r="Q1504" s="173"/>
      <c r="R1504" s="173"/>
      <c r="S1504" s="173"/>
      <c r="T1504" s="173"/>
      <c r="U1504" s="173"/>
      <c r="V1504" s="173"/>
      <c r="W1504" s="173"/>
      <c r="X1504" s="173"/>
      <c r="Y1504" s="173"/>
      <c r="Z1504" s="173"/>
      <c r="AA1504" s="173"/>
      <c r="AB1504" s="173"/>
      <c r="AC1504" s="174"/>
      <c r="AE1504" s="507"/>
      <c r="AG1504" s="507"/>
      <c r="AI1504" s="507"/>
      <c r="AK1504" s="202"/>
    </row>
    <row r="1505" spans="3:37" ht="12.75" customHeight="1" outlineLevel="1">
      <c r="D1505" s="106" t="str">
        <f>'Line Items'!D2093</f>
        <v>[Network Disruption - Line 7]</v>
      </c>
      <c r="E1505" s="89"/>
      <c r="F1505" s="107" t="str">
        <f t="shared" si="378"/>
        <v>£000</v>
      </c>
      <c r="G1505" s="173"/>
      <c r="H1505" s="173"/>
      <c r="I1505" s="173"/>
      <c r="J1505" s="173"/>
      <c r="K1505" s="173"/>
      <c r="L1505" s="173"/>
      <c r="M1505" s="173"/>
      <c r="N1505" s="173"/>
      <c r="O1505" s="173"/>
      <c r="P1505" s="173"/>
      <c r="Q1505" s="173"/>
      <c r="R1505" s="173"/>
      <c r="S1505" s="173"/>
      <c r="T1505" s="173"/>
      <c r="U1505" s="173"/>
      <c r="V1505" s="173"/>
      <c r="W1505" s="173"/>
      <c r="X1505" s="173"/>
      <c r="Y1505" s="173"/>
      <c r="Z1505" s="173"/>
      <c r="AA1505" s="173"/>
      <c r="AB1505" s="173"/>
      <c r="AC1505" s="174"/>
      <c r="AE1505" s="507"/>
      <c r="AG1505" s="507"/>
      <c r="AI1505" s="507"/>
      <c r="AK1505" s="202"/>
    </row>
    <row r="1506" spans="3:37" ht="12.75" customHeight="1" outlineLevel="1">
      <c r="D1506" s="106" t="str">
        <f>'Line Items'!D2094</f>
        <v>[Network Disruption - Line 8]</v>
      </c>
      <c r="E1506" s="89"/>
      <c r="F1506" s="107" t="str">
        <f t="shared" si="378"/>
        <v>£000</v>
      </c>
      <c r="G1506" s="173"/>
      <c r="H1506" s="173"/>
      <c r="I1506" s="173"/>
      <c r="J1506" s="173"/>
      <c r="K1506" s="173"/>
      <c r="L1506" s="173"/>
      <c r="M1506" s="173"/>
      <c r="N1506" s="173"/>
      <c r="O1506" s="173"/>
      <c r="P1506" s="173"/>
      <c r="Q1506" s="173"/>
      <c r="R1506" s="173"/>
      <c r="S1506" s="173"/>
      <c r="T1506" s="173"/>
      <c r="U1506" s="173"/>
      <c r="V1506" s="173"/>
      <c r="W1506" s="173"/>
      <c r="X1506" s="173"/>
      <c r="Y1506" s="173"/>
      <c r="Z1506" s="173"/>
      <c r="AA1506" s="173"/>
      <c r="AB1506" s="173"/>
      <c r="AC1506" s="174"/>
      <c r="AE1506" s="507"/>
      <c r="AG1506" s="507"/>
      <c r="AI1506" s="507"/>
      <c r="AK1506" s="202"/>
    </row>
    <row r="1507" spans="3:37" ht="12.75" customHeight="1" outlineLevel="1">
      <c r="D1507" s="106" t="str">
        <f>'Line Items'!D2095</f>
        <v>[Network Disruption - Line 9]</v>
      </c>
      <c r="E1507" s="89"/>
      <c r="F1507" s="107" t="str">
        <f t="shared" si="378"/>
        <v>£000</v>
      </c>
      <c r="G1507" s="173"/>
      <c r="H1507" s="173"/>
      <c r="I1507" s="173"/>
      <c r="J1507" s="173"/>
      <c r="K1507" s="173"/>
      <c r="L1507" s="173"/>
      <c r="M1507" s="173"/>
      <c r="N1507" s="173"/>
      <c r="O1507" s="173"/>
      <c r="P1507" s="173"/>
      <c r="Q1507" s="173"/>
      <c r="R1507" s="173"/>
      <c r="S1507" s="173"/>
      <c r="T1507" s="173"/>
      <c r="U1507" s="173"/>
      <c r="V1507" s="173"/>
      <c r="W1507" s="173"/>
      <c r="X1507" s="173"/>
      <c r="Y1507" s="173"/>
      <c r="Z1507" s="173"/>
      <c r="AA1507" s="173"/>
      <c r="AB1507" s="173"/>
      <c r="AC1507" s="174"/>
      <c r="AE1507" s="507"/>
      <c r="AG1507" s="507"/>
      <c r="AI1507" s="507"/>
      <c r="AK1507" s="202"/>
    </row>
    <row r="1508" spans="3:37" ht="12.75" customHeight="1" outlineLevel="1">
      <c r="D1508" s="117" t="str">
        <f>'Line Items'!D2096</f>
        <v>[Network Disruption - Line 10]</v>
      </c>
      <c r="E1508" s="175"/>
      <c r="F1508" s="118" t="str">
        <f t="shared" si="378"/>
        <v>£000</v>
      </c>
      <c r="G1508" s="176"/>
      <c r="H1508" s="176"/>
      <c r="I1508" s="176"/>
      <c r="J1508" s="176"/>
      <c r="K1508" s="176"/>
      <c r="L1508" s="176"/>
      <c r="M1508" s="176"/>
      <c r="N1508" s="176"/>
      <c r="O1508" s="176"/>
      <c r="P1508" s="176"/>
      <c r="Q1508" s="176"/>
      <c r="R1508" s="176"/>
      <c r="S1508" s="176"/>
      <c r="T1508" s="176"/>
      <c r="U1508" s="176"/>
      <c r="V1508" s="176"/>
      <c r="W1508" s="176"/>
      <c r="X1508" s="176"/>
      <c r="Y1508" s="176"/>
      <c r="Z1508" s="176"/>
      <c r="AA1508" s="176"/>
      <c r="AB1508" s="176"/>
      <c r="AC1508" s="177"/>
      <c r="AE1508" s="508"/>
      <c r="AG1508" s="508"/>
      <c r="AI1508" s="508"/>
      <c r="AK1508" s="203"/>
    </row>
    <row r="1509" spans="3:37" ht="12.75" customHeight="1" outlineLevel="1">
      <c r="G1509" s="90"/>
      <c r="H1509" s="90"/>
      <c r="I1509" s="90"/>
      <c r="J1509" s="90"/>
      <c r="K1509" s="90"/>
      <c r="L1509" s="90"/>
      <c r="M1509" s="90"/>
      <c r="N1509" s="90"/>
      <c r="O1509" s="90"/>
      <c r="P1509" s="90"/>
      <c r="Q1509" s="90"/>
      <c r="R1509" s="90"/>
      <c r="S1509" s="90"/>
      <c r="T1509" s="90"/>
      <c r="U1509" s="90"/>
      <c r="V1509" s="90"/>
      <c r="W1509" s="90"/>
      <c r="X1509" s="90"/>
      <c r="Y1509" s="90"/>
      <c r="Z1509" s="90"/>
      <c r="AA1509" s="90"/>
      <c r="AB1509" s="90"/>
      <c r="AC1509" s="90"/>
      <c r="AE1509" s="90"/>
      <c r="AG1509" s="90"/>
      <c r="AI1509" s="90"/>
    </row>
    <row r="1510" spans="3:37" ht="12.75" customHeight="1" outlineLevel="1">
      <c r="D1510" s="216" t="str">
        <f>"Total "&amp;C1498</f>
        <v>Total Network Disruption</v>
      </c>
      <c r="E1510" s="217"/>
      <c r="F1510" s="218" t="str">
        <f>F1508</f>
        <v>£000</v>
      </c>
      <c r="G1510" s="219">
        <f t="shared" ref="G1510:AC1510" si="379">SUM(G1499:G1508)</f>
        <v>0</v>
      </c>
      <c r="H1510" s="219">
        <f t="shared" si="379"/>
        <v>0</v>
      </c>
      <c r="I1510" s="219">
        <f t="shared" si="379"/>
        <v>0</v>
      </c>
      <c r="J1510" s="219">
        <f t="shared" si="379"/>
        <v>0</v>
      </c>
      <c r="K1510" s="219">
        <f t="shared" si="379"/>
        <v>0</v>
      </c>
      <c r="L1510" s="219">
        <f t="shared" si="379"/>
        <v>0</v>
      </c>
      <c r="M1510" s="219">
        <f t="shared" si="379"/>
        <v>0</v>
      </c>
      <c r="N1510" s="219">
        <f t="shared" si="379"/>
        <v>0</v>
      </c>
      <c r="O1510" s="219">
        <f t="shared" si="379"/>
        <v>0</v>
      </c>
      <c r="P1510" s="219">
        <f t="shared" si="379"/>
        <v>0</v>
      </c>
      <c r="Q1510" s="219">
        <f t="shared" si="379"/>
        <v>0</v>
      </c>
      <c r="R1510" s="219">
        <f t="shared" si="379"/>
        <v>0</v>
      </c>
      <c r="S1510" s="219">
        <f t="shared" si="379"/>
        <v>0</v>
      </c>
      <c r="T1510" s="219">
        <f t="shared" si="379"/>
        <v>0</v>
      </c>
      <c r="U1510" s="219">
        <f t="shared" si="379"/>
        <v>0</v>
      </c>
      <c r="V1510" s="219">
        <f t="shared" si="379"/>
        <v>0</v>
      </c>
      <c r="W1510" s="219">
        <f t="shared" si="379"/>
        <v>0</v>
      </c>
      <c r="X1510" s="219">
        <f t="shared" si="379"/>
        <v>0</v>
      </c>
      <c r="Y1510" s="219">
        <f t="shared" si="379"/>
        <v>0</v>
      </c>
      <c r="Z1510" s="219">
        <f t="shared" si="379"/>
        <v>0</v>
      </c>
      <c r="AA1510" s="219">
        <f t="shared" si="379"/>
        <v>0</v>
      </c>
      <c r="AB1510" s="219">
        <f t="shared" si="379"/>
        <v>0</v>
      </c>
      <c r="AC1510" s="220">
        <f t="shared" si="379"/>
        <v>0</v>
      </c>
      <c r="AE1510" s="509">
        <f>SUM(AE1499:AE1508)</f>
        <v>0</v>
      </c>
      <c r="AG1510" s="509">
        <f>SUM(AG1499:AG1508)</f>
        <v>0</v>
      </c>
      <c r="AI1510" s="509">
        <f>SUM(AI1499:AI1508)</f>
        <v>0</v>
      </c>
      <c r="AK1510" s="222"/>
    </row>
    <row r="1511" spans="3:37" ht="12.75" customHeight="1" outlineLevel="1">
      <c r="G1511" s="90"/>
      <c r="H1511" s="90"/>
      <c r="I1511" s="90"/>
      <c r="J1511" s="90"/>
      <c r="K1511" s="90"/>
      <c r="L1511" s="90"/>
      <c r="M1511" s="90"/>
      <c r="N1511" s="90"/>
      <c r="O1511" s="90"/>
      <c r="P1511" s="90"/>
      <c r="Q1511" s="90"/>
      <c r="R1511" s="90"/>
      <c r="S1511" s="90"/>
      <c r="T1511" s="90"/>
      <c r="U1511" s="90"/>
      <c r="V1511" s="90"/>
      <c r="W1511" s="90"/>
      <c r="X1511" s="90"/>
      <c r="Y1511" s="90"/>
      <c r="Z1511" s="90"/>
      <c r="AA1511" s="90"/>
      <c r="AB1511" s="90"/>
      <c r="AC1511" s="90"/>
      <c r="AE1511" s="90"/>
      <c r="AG1511" s="90"/>
      <c r="AI1511" s="90"/>
    </row>
    <row r="1512" spans="3:37" ht="12.75" customHeight="1" outlineLevel="1">
      <c r="C1512" s="138" t="str">
        <f>'Line Items'!C2098</f>
        <v>Misc Network Rail Charges</v>
      </c>
      <c r="G1512" s="90"/>
      <c r="H1512" s="90"/>
      <c r="I1512" s="90"/>
      <c r="J1512" s="90"/>
      <c r="K1512" s="90"/>
      <c r="L1512" s="90"/>
      <c r="M1512" s="90"/>
      <c r="N1512" s="90"/>
      <c r="O1512" s="90"/>
      <c r="P1512" s="90"/>
      <c r="Q1512" s="90"/>
      <c r="R1512" s="90"/>
      <c r="S1512" s="90"/>
      <c r="T1512" s="90"/>
      <c r="U1512" s="90"/>
      <c r="V1512" s="90"/>
      <c r="W1512" s="90"/>
      <c r="X1512" s="90"/>
      <c r="Y1512" s="90"/>
      <c r="Z1512" s="90"/>
      <c r="AA1512" s="90"/>
      <c r="AB1512" s="90"/>
      <c r="AC1512" s="90"/>
      <c r="AE1512" s="90"/>
      <c r="AG1512" s="90"/>
      <c r="AI1512" s="90"/>
    </row>
    <row r="1513" spans="3:37" ht="12.75" customHeight="1" outlineLevel="1">
      <c r="D1513" s="100" t="str">
        <f>'Line Items'!D2099</f>
        <v>RSSB Safety Charge</v>
      </c>
      <c r="E1513" s="85"/>
      <c r="F1513" s="101" t="s">
        <v>102</v>
      </c>
      <c r="G1513" s="171"/>
      <c r="H1513" s="171"/>
      <c r="I1513" s="171"/>
      <c r="J1513" s="171"/>
      <c r="K1513" s="171"/>
      <c r="L1513" s="171"/>
      <c r="M1513" s="171"/>
      <c r="N1513" s="171"/>
      <c r="O1513" s="171"/>
      <c r="P1513" s="171"/>
      <c r="Q1513" s="171"/>
      <c r="R1513" s="171"/>
      <c r="S1513" s="171"/>
      <c r="T1513" s="171"/>
      <c r="U1513" s="171"/>
      <c r="V1513" s="171"/>
      <c r="W1513" s="171"/>
      <c r="X1513" s="171"/>
      <c r="Y1513" s="171"/>
      <c r="Z1513" s="171"/>
      <c r="AA1513" s="171"/>
      <c r="AB1513" s="171"/>
      <c r="AC1513" s="185"/>
      <c r="AE1513" s="511"/>
      <c r="AG1513" s="511"/>
      <c r="AI1513" s="511"/>
      <c r="AK1513" s="201"/>
    </row>
    <row r="1514" spans="3:37" ht="12.75" customHeight="1" outlineLevel="1">
      <c r="D1514" s="106" t="str">
        <f>'Line Items'!D2100</f>
        <v>Minor Works</v>
      </c>
      <c r="E1514" s="89"/>
      <c r="F1514" s="107" t="str">
        <f>F1513</f>
        <v>£000</v>
      </c>
      <c r="G1514" s="173"/>
      <c r="H1514" s="173"/>
      <c r="I1514" s="173"/>
      <c r="J1514" s="173"/>
      <c r="K1514" s="173"/>
      <c r="L1514" s="173"/>
      <c r="M1514" s="173"/>
      <c r="N1514" s="173"/>
      <c r="O1514" s="173"/>
      <c r="P1514" s="173"/>
      <c r="Q1514" s="173"/>
      <c r="R1514" s="173"/>
      <c r="S1514" s="173"/>
      <c r="T1514" s="173"/>
      <c r="U1514" s="173"/>
      <c r="V1514" s="173"/>
      <c r="W1514" s="173"/>
      <c r="X1514" s="173"/>
      <c r="Y1514" s="173"/>
      <c r="Z1514" s="173"/>
      <c r="AA1514" s="173"/>
      <c r="AB1514" s="173"/>
      <c r="AC1514" s="174"/>
      <c r="AE1514" s="507"/>
      <c r="AG1514" s="507"/>
      <c r="AI1514" s="507"/>
      <c r="AK1514" s="202"/>
    </row>
    <row r="1515" spans="3:37" ht="12.75" customHeight="1" outlineLevel="1">
      <c r="D1515" s="106" t="str">
        <f>'Line Items'!D2101</f>
        <v>Other Network Rail Charges (&lt;£250k p.a.)</v>
      </c>
      <c r="E1515" s="89"/>
      <c r="F1515" s="107" t="str">
        <f t="shared" ref="F1515:F1517" si="380">F1514</f>
        <v>£000</v>
      </c>
      <c r="G1515" s="173"/>
      <c r="H1515" s="173"/>
      <c r="I1515" s="173"/>
      <c r="J1515" s="173"/>
      <c r="K1515" s="173"/>
      <c r="L1515" s="173"/>
      <c r="M1515" s="173"/>
      <c r="N1515" s="173"/>
      <c r="O1515" s="173"/>
      <c r="P1515" s="173"/>
      <c r="Q1515" s="173"/>
      <c r="R1515" s="173"/>
      <c r="S1515" s="173"/>
      <c r="T1515" s="173"/>
      <c r="U1515" s="173"/>
      <c r="V1515" s="173"/>
      <c r="W1515" s="173"/>
      <c r="X1515" s="173"/>
      <c r="Y1515" s="173"/>
      <c r="Z1515" s="173"/>
      <c r="AA1515" s="173"/>
      <c r="AB1515" s="173"/>
      <c r="AC1515" s="174"/>
      <c r="AE1515" s="507"/>
      <c r="AG1515" s="507"/>
      <c r="AI1515" s="507"/>
      <c r="AK1515" s="202" t="s">
        <v>1111</v>
      </c>
    </row>
    <row r="1516" spans="3:37" ht="12.75" customHeight="1" outlineLevel="1">
      <c r="D1516" s="106" t="str">
        <f>'Line Items'!D2102</f>
        <v>[Misc Network Rail Charges - Line 4]</v>
      </c>
      <c r="E1516" s="89"/>
      <c r="F1516" s="107" t="str">
        <f t="shared" si="380"/>
        <v>£000</v>
      </c>
      <c r="G1516" s="173"/>
      <c r="H1516" s="173"/>
      <c r="I1516" s="173"/>
      <c r="J1516" s="173"/>
      <c r="K1516" s="173"/>
      <c r="L1516" s="173"/>
      <c r="M1516" s="173"/>
      <c r="N1516" s="173"/>
      <c r="O1516" s="173"/>
      <c r="P1516" s="173"/>
      <c r="Q1516" s="173"/>
      <c r="R1516" s="173"/>
      <c r="S1516" s="173"/>
      <c r="T1516" s="173"/>
      <c r="U1516" s="173"/>
      <c r="V1516" s="173"/>
      <c r="W1516" s="173"/>
      <c r="X1516" s="173"/>
      <c r="Y1516" s="173"/>
      <c r="Z1516" s="173"/>
      <c r="AA1516" s="173"/>
      <c r="AB1516" s="173"/>
      <c r="AC1516" s="174"/>
      <c r="AE1516" s="507"/>
      <c r="AG1516" s="507"/>
      <c r="AI1516" s="507"/>
      <c r="AK1516" s="202"/>
    </row>
    <row r="1517" spans="3:37" ht="12.75" customHeight="1" outlineLevel="1">
      <c r="D1517" s="117" t="str">
        <f>'Line Items'!D2103</f>
        <v>[Misc Network Rail Charges - Line 5]</v>
      </c>
      <c r="E1517" s="175"/>
      <c r="F1517" s="118" t="str">
        <f t="shared" si="380"/>
        <v>£000</v>
      </c>
      <c r="G1517" s="176"/>
      <c r="H1517" s="176"/>
      <c r="I1517" s="176"/>
      <c r="J1517" s="176"/>
      <c r="K1517" s="176"/>
      <c r="L1517" s="176"/>
      <c r="M1517" s="176"/>
      <c r="N1517" s="176"/>
      <c r="O1517" s="176"/>
      <c r="P1517" s="176"/>
      <c r="Q1517" s="176"/>
      <c r="R1517" s="176"/>
      <c r="S1517" s="176"/>
      <c r="T1517" s="176"/>
      <c r="U1517" s="176"/>
      <c r="V1517" s="176"/>
      <c r="W1517" s="176"/>
      <c r="X1517" s="176"/>
      <c r="Y1517" s="176"/>
      <c r="Z1517" s="176"/>
      <c r="AA1517" s="176"/>
      <c r="AB1517" s="176"/>
      <c r="AC1517" s="177"/>
      <c r="AE1517" s="508"/>
      <c r="AG1517" s="508"/>
      <c r="AI1517" s="508"/>
      <c r="AK1517" s="433"/>
    </row>
    <row r="1518" spans="3:37" ht="12.75" customHeight="1" outlineLevel="1">
      <c r="G1518" s="90"/>
      <c r="H1518" s="90"/>
      <c r="I1518" s="90"/>
      <c r="J1518" s="90"/>
      <c r="K1518" s="90"/>
      <c r="L1518" s="90"/>
      <c r="M1518" s="90"/>
      <c r="N1518" s="90"/>
      <c r="O1518" s="90"/>
      <c r="P1518" s="90"/>
      <c r="Q1518" s="90"/>
      <c r="R1518" s="90"/>
      <c r="S1518" s="90"/>
      <c r="T1518" s="90"/>
      <c r="U1518" s="90"/>
      <c r="V1518" s="90"/>
      <c r="W1518" s="90"/>
      <c r="X1518" s="90"/>
      <c r="Y1518" s="90"/>
      <c r="Z1518" s="90"/>
      <c r="AA1518" s="90"/>
      <c r="AB1518" s="90"/>
      <c r="AC1518" s="90"/>
      <c r="AE1518" s="90"/>
      <c r="AG1518" s="90"/>
      <c r="AI1518" s="90"/>
    </row>
    <row r="1519" spans="3:37" ht="12.75" customHeight="1" outlineLevel="1">
      <c r="D1519" s="216" t="str">
        <f>C1512</f>
        <v>Misc Network Rail Charges</v>
      </c>
      <c r="E1519" s="217"/>
      <c r="F1519" s="218" t="str">
        <f>F1517</f>
        <v>£000</v>
      </c>
      <c r="G1519" s="219">
        <f>SUM(G1513:G1517)</f>
        <v>0</v>
      </c>
      <c r="H1519" s="219">
        <f t="shared" ref="H1519:AB1519" si="381">SUM(H1513:H1517)</f>
        <v>0</v>
      </c>
      <c r="I1519" s="219">
        <f t="shared" si="381"/>
        <v>0</v>
      </c>
      <c r="J1519" s="219">
        <f t="shared" si="381"/>
        <v>0</v>
      </c>
      <c r="K1519" s="219">
        <f t="shared" si="381"/>
        <v>0</v>
      </c>
      <c r="L1519" s="219">
        <f t="shared" si="381"/>
        <v>0</v>
      </c>
      <c r="M1519" s="219">
        <f t="shared" si="381"/>
        <v>0</v>
      </c>
      <c r="N1519" s="219">
        <f t="shared" si="381"/>
        <v>0</v>
      </c>
      <c r="O1519" s="219">
        <f t="shared" si="381"/>
        <v>0</v>
      </c>
      <c r="P1519" s="219">
        <f t="shared" si="381"/>
        <v>0</v>
      </c>
      <c r="Q1519" s="219">
        <f t="shared" si="381"/>
        <v>0</v>
      </c>
      <c r="R1519" s="219">
        <f t="shared" si="381"/>
        <v>0</v>
      </c>
      <c r="S1519" s="219">
        <f t="shared" si="381"/>
        <v>0</v>
      </c>
      <c r="T1519" s="219">
        <f t="shared" si="381"/>
        <v>0</v>
      </c>
      <c r="U1519" s="219">
        <f t="shared" si="381"/>
        <v>0</v>
      </c>
      <c r="V1519" s="219">
        <f t="shared" si="381"/>
        <v>0</v>
      </c>
      <c r="W1519" s="219">
        <f t="shared" si="381"/>
        <v>0</v>
      </c>
      <c r="X1519" s="219">
        <f t="shared" si="381"/>
        <v>0</v>
      </c>
      <c r="Y1519" s="219">
        <f t="shared" si="381"/>
        <v>0</v>
      </c>
      <c r="Z1519" s="219">
        <f t="shared" si="381"/>
        <v>0</v>
      </c>
      <c r="AA1519" s="219">
        <f t="shared" si="381"/>
        <v>0</v>
      </c>
      <c r="AB1519" s="219">
        <f t="shared" si="381"/>
        <v>0</v>
      </c>
      <c r="AC1519" s="220">
        <f t="shared" ref="AC1519" si="382">SUM(AC1513:AC1517)</f>
        <v>0</v>
      </c>
      <c r="AE1519" s="509">
        <f t="shared" ref="AE1519" si="383">SUM(AE1513:AE1517)</f>
        <v>0</v>
      </c>
      <c r="AG1519" s="509">
        <f t="shared" ref="AG1519" si="384">SUM(AG1513:AG1517)</f>
        <v>0</v>
      </c>
      <c r="AI1519" s="509">
        <f t="shared" ref="AI1519" si="385">SUM(AI1513:AI1517)</f>
        <v>0</v>
      </c>
      <c r="AK1519" s="222"/>
    </row>
    <row r="1520" spans="3:37" ht="12.75" customHeight="1" outlineLevel="1">
      <c r="G1520" s="90"/>
      <c r="H1520" s="90"/>
      <c r="I1520" s="90"/>
      <c r="J1520" s="90"/>
      <c r="K1520" s="90"/>
      <c r="L1520" s="90"/>
      <c r="M1520" s="90"/>
      <c r="N1520" s="90"/>
      <c r="O1520" s="90"/>
      <c r="P1520" s="90"/>
      <c r="Q1520" s="90"/>
      <c r="R1520" s="90"/>
      <c r="S1520" s="90"/>
      <c r="T1520" s="90"/>
      <c r="U1520" s="90"/>
      <c r="V1520" s="90"/>
      <c r="W1520" s="90"/>
      <c r="X1520" s="90"/>
      <c r="Y1520" s="90"/>
      <c r="Z1520" s="90"/>
      <c r="AA1520" s="90"/>
      <c r="AB1520" s="90"/>
      <c r="AC1520" s="90"/>
      <c r="AE1520" s="90"/>
      <c r="AG1520" s="90"/>
      <c r="AI1520" s="90"/>
    </row>
    <row r="1521" spans="3:37" ht="12.75" customHeight="1" outlineLevel="1">
      <c r="C1521" s="147" t="str">
        <f>'Line Items'!C2105</f>
        <v>Other Annualised Capex Charges</v>
      </c>
      <c r="G1521" s="90"/>
      <c r="H1521" s="90"/>
      <c r="I1521" s="90"/>
      <c r="J1521" s="90"/>
      <c r="K1521" s="90"/>
      <c r="L1521" s="90"/>
      <c r="M1521" s="90"/>
      <c r="N1521" s="90"/>
      <c r="O1521" s="90"/>
      <c r="P1521" s="90"/>
      <c r="Q1521" s="90"/>
      <c r="R1521" s="90"/>
      <c r="S1521" s="90"/>
      <c r="T1521" s="90"/>
      <c r="U1521" s="90"/>
      <c r="V1521" s="90"/>
      <c r="W1521" s="90"/>
      <c r="X1521" s="90"/>
      <c r="Y1521" s="90"/>
      <c r="Z1521" s="90"/>
      <c r="AA1521" s="90"/>
      <c r="AB1521" s="90"/>
      <c r="AC1521" s="90"/>
      <c r="AE1521" s="90"/>
      <c r="AG1521" s="90"/>
      <c r="AI1521" s="90"/>
    </row>
    <row r="1522" spans="3:37" ht="12.75" customHeight="1" outlineLevel="1">
      <c r="D1522" s="100" t="str">
        <f>'Line Items'!D2106</f>
        <v>Station Facility Charge (Tring Car Park Deck)</v>
      </c>
      <c r="E1522" s="85"/>
      <c r="F1522" s="101" t="s">
        <v>102</v>
      </c>
      <c r="G1522" s="171"/>
      <c r="H1522" s="171"/>
      <c r="I1522" s="171"/>
      <c r="J1522" s="171"/>
      <c r="K1522" s="171"/>
      <c r="L1522" s="171"/>
      <c r="M1522" s="171"/>
      <c r="N1522" s="171"/>
      <c r="O1522" s="171"/>
      <c r="P1522" s="171"/>
      <c r="Q1522" s="171"/>
      <c r="R1522" s="171"/>
      <c r="S1522" s="171"/>
      <c r="T1522" s="171"/>
      <c r="U1522" s="171"/>
      <c r="V1522" s="171"/>
      <c r="W1522" s="171"/>
      <c r="X1522" s="171"/>
      <c r="Y1522" s="171"/>
      <c r="Z1522" s="171"/>
      <c r="AA1522" s="171"/>
      <c r="AB1522" s="171"/>
      <c r="AC1522" s="185"/>
      <c r="AE1522" s="511"/>
      <c r="AG1522" s="511"/>
      <c r="AI1522" s="511"/>
      <c r="AK1522" s="201"/>
    </row>
    <row r="1523" spans="3:37" ht="12.75" customHeight="1" outlineLevel="1">
      <c r="D1523" s="106" t="str">
        <f>'Line Items'!D2107</f>
        <v>[Other Annualised Capex Charges Line 2]</v>
      </c>
      <c r="E1523" s="89"/>
      <c r="F1523" s="107" t="str">
        <f>F1522</f>
        <v>£000</v>
      </c>
      <c r="G1523" s="173"/>
      <c r="H1523" s="173"/>
      <c r="I1523" s="173"/>
      <c r="J1523" s="173"/>
      <c r="K1523" s="173"/>
      <c r="L1523" s="173"/>
      <c r="M1523" s="173"/>
      <c r="N1523" s="173"/>
      <c r="O1523" s="173"/>
      <c r="P1523" s="173"/>
      <c r="Q1523" s="173"/>
      <c r="R1523" s="173"/>
      <c r="S1523" s="173"/>
      <c r="T1523" s="173"/>
      <c r="U1523" s="173"/>
      <c r="V1523" s="173"/>
      <c r="W1523" s="173"/>
      <c r="X1523" s="173"/>
      <c r="Y1523" s="173"/>
      <c r="Z1523" s="173"/>
      <c r="AA1523" s="173"/>
      <c r="AB1523" s="173"/>
      <c r="AC1523" s="174"/>
      <c r="AE1523" s="507"/>
      <c r="AG1523" s="507"/>
      <c r="AI1523" s="507"/>
      <c r="AK1523" s="202"/>
    </row>
    <row r="1524" spans="3:37" ht="12.75" customHeight="1" outlineLevel="1">
      <c r="D1524" s="106" t="str">
        <f>'Line Items'!D2108</f>
        <v>[Other Annualised Capex Charges Line 3]</v>
      </c>
      <c r="E1524" s="89"/>
      <c r="F1524" s="107" t="str">
        <f t="shared" ref="F1524:F1526" si="386">F1523</f>
        <v>£000</v>
      </c>
      <c r="G1524" s="173"/>
      <c r="H1524" s="173"/>
      <c r="I1524" s="173"/>
      <c r="J1524" s="173"/>
      <c r="K1524" s="173"/>
      <c r="L1524" s="173"/>
      <c r="M1524" s="173"/>
      <c r="N1524" s="173"/>
      <c r="O1524" s="173"/>
      <c r="P1524" s="173"/>
      <c r="Q1524" s="173"/>
      <c r="R1524" s="173"/>
      <c r="S1524" s="173"/>
      <c r="T1524" s="173"/>
      <c r="U1524" s="173"/>
      <c r="V1524" s="173"/>
      <c r="W1524" s="173"/>
      <c r="X1524" s="173"/>
      <c r="Y1524" s="173"/>
      <c r="Z1524" s="173"/>
      <c r="AA1524" s="173"/>
      <c r="AB1524" s="173"/>
      <c r="AC1524" s="174"/>
      <c r="AE1524" s="507"/>
      <c r="AG1524" s="507"/>
      <c r="AI1524" s="507"/>
      <c r="AK1524" s="202"/>
    </row>
    <row r="1525" spans="3:37" ht="12.75" customHeight="1" outlineLevel="1">
      <c r="D1525" s="106" t="str">
        <f>'Line Items'!D2109</f>
        <v>[Other Annualised Capex Charges Line 4]</v>
      </c>
      <c r="E1525" s="89"/>
      <c r="F1525" s="107" t="str">
        <f t="shared" si="386"/>
        <v>£000</v>
      </c>
      <c r="G1525" s="173"/>
      <c r="H1525" s="173"/>
      <c r="I1525" s="173"/>
      <c r="J1525" s="173"/>
      <c r="K1525" s="173"/>
      <c r="L1525" s="173"/>
      <c r="M1525" s="173"/>
      <c r="N1525" s="173"/>
      <c r="O1525" s="173"/>
      <c r="P1525" s="173"/>
      <c r="Q1525" s="173"/>
      <c r="R1525" s="173"/>
      <c r="S1525" s="173"/>
      <c r="T1525" s="173"/>
      <c r="U1525" s="173"/>
      <c r="V1525" s="173"/>
      <c r="W1525" s="173"/>
      <c r="X1525" s="173"/>
      <c r="Y1525" s="173"/>
      <c r="Z1525" s="173"/>
      <c r="AA1525" s="173"/>
      <c r="AB1525" s="173"/>
      <c r="AC1525" s="174"/>
      <c r="AE1525" s="507"/>
      <c r="AG1525" s="507"/>
      <c r="AI1525" s="507"/>
      <c r="AK1525" s="202"/>
    </row>
    <row r="1526" spans="3:37" ht="12.75" customHeight="1" outlineLevel="1">
      <c r="D1526" s="117" t="str">
        <f>'Line Items'!D2110</f>
        <v>[Other Annualised Capex Charges Line 5]</v>
      </c>
      <c r="E1526" s="175"/>
      <c r="F1526" s="118" t="str">
        <f t="shared" si="386"/>
        <v>£000</v>
      </c>
      <c r="G1526" s="176"/>
      <c r="H1526" s="176"/>
      <c r="I1526" s="176"/>
      <c r="J1526" s="176"/>
      <c r="K1526" s="176"/>
      <c r="L1526" s="176"/>
      <c r="M1526" s="176"/>
      <c r="N1526" s="176"/>
      <c r="O1526" s="176"/>
      <c r="P1526" s="176"/>
      <c r="Q1526" s="176"/>
      <c r="R1526" s="176"/>
      <c r="S1526" s="176"/>
      <c r="T1526" s="176"/>
      <c r="U1526" s="176"/>
      <c r="V1526" s="176"/>
      <c r="W1526" s="176"/>
      <c r="X1526" s="176"/>
      <c r="Y1526" s="176"/>
      <c r="Z1526" s="176"/>
      <c r="AA1526" s="176"/>
      <c r="AB1526" s="176"/>
      <c r="AC1526" s="177"/>
      <c r="AE1526" s="508"/>
      <c r="AG1526" s="508"/>
      <c r="AI1526" s="508"/>
      <c r="AK1526" s="203"/>
    </row>
    <row r="1527" spans="3:37" ht="12.75" customHeight="1" outlineLevel="1">
      <c r="G1527" s="90"/>
      <c r="H1527" s="90"/>
      <c r="I1527" s="90"/>
      <c r="J1527" s="90"/>
      <c r="K1527" s="90"/>
      <c r="L1527" s="90"/>
      <c r="M1527" s="90"/>
      <c r="N1527" s="90"/>
      <c r="O1527" s="90"/>
      <c r="P1527" s="90"/>
      <c r="Q1527" s="90"/>
      <c r="R1527" s="90"/>
      <c r="S1527" s="90"/>
      <c r="T1527" s="90"/>
      <c r="U1527" s="90"/>
      <c r="V1527" s="90"/>
      <c r="W1527" s="90"/>
      <c r="X1527" s="90"/>
      <c r="Y1527" s="90"/>
      <c r="Z1527" s="90"/>
      <c r="AA1527" s="90"/>
      <c r="AB1527" s="90"/>
      <c r="AC1527" s="90"/>
      <c r="AE1527" s="90"/>
      <c r="AG1527" s="90"/>
      <c r="AI1527" s="90"/>
    </row>
    <row r="1528" spans="3:37" ht="12.75" customHeight="1" outlineLevel="1">
      <c r="D1528" s="216" t="str">
        <f>C1521</f>
        <v>Other Annualised Capex Charges</v>
      </c>
      <c r="E1528" s="217"/>
      <c r="F1528" s="218" t="str">
        <f>F1526</f>
        <v>£000</v>
      </c>
      <c r="G1528" s="219">
        <f>SUM(G1522:G1526)</f>
        <v>0</v>
      </c>
      <c r="H1528" s="219">
        <f t="shared" ref="H1528:S1528" si="387">SUM(H1522:H1526)</f>
        <v>0</v>
      </c>
      <c r="I1528" s="219">
        <f t="shared" si="387"/>
        <v>0</v>
      </c>
      <c r="J1528" s="219">
        <f t="shared" si="387"/>
        <v>0</v>
      </c>
      <c r="K1528" s="219">
        <f t="shared" si="387"/>
        <v>0</v>
      </c>
      <c r="L1528" s="219">
        <f t="shared" si="387"/>
        <v>0</v>
      </c>
      <c r="M1528" s="219">
        <f t="shared" si="387"/>
        <v>0</v>
      </c>
      <c r="N1528" s="219">
        <f t="shared" si="387"/>
        <v>0</v>
      </c>
      <c r="O1528" s="219">
        <f t="shared" si="387"/>
        <v>0</v>
      </c>
      <c r="P1528" s="219">
        <f t="shared" si="387"/>
        <v>0</v>
      </c>
      <c r="Q1528" s="219">
        <f t="shared" si="387"/>
        <v>0</v>
      </c>
      <c r="R1528" s="219">
        <f t="shared" si="387"/>
        <v>0</v>
      </c>
      <c r="S1528" s="219">
        <f t="shared" si="387"/>
        <v>0</v>
      </c>
      <c r="T1528" s="219">
        <f>SUM(T1522:T1526)</f>
        <v>0</v>
      </c>
      <c r="U1528" s="219">
        <f>SUM(U1522:U1526)</f>
        <v>0</v>
      </c>
      <c r="V1528" s="219">
        <f t="shared" ref="V1528:AB1528" si="388">SUM(V1522:V1526)</f>
        <v>0</v>
      </c>
      <c r="W1528" s="219">
        <f t="shared" si="388"/>
        <v>0</v>
      </c>
      <c r="X1528" s="219">
        <f t="shared" si="388"/>
        <v>0</v>
      </c>
      <c r="Y1528" s="219">
        <f t="shared" si="388"/>
        <v>0</v>
      </c>
      <c r="Z1528" s="219">
        <f t="shared" si="388"/>
        <v>0</v>
      </c>
      <c r="AA1528" s="219">
        <f t="shared" si="388"/>
        <v>0</v>
      </c>
      <c r="AB1528" s="219">
        <f t="shared" si="388"/>
        <v>0</v>
      </c>
      <c r="AC1528" s="220">
        <f t="shared" ref="AC1528" si="389">SUM(AC1522:AC1526)</f>
        <v>0</v>
      </c>
      <c r="AE1528" s="509">
        <f t="shared" ref="AE1528" si="390">SUM(AE1522:AE1526)</f>
        <v>0</v>
      </c>
      <c r="AG1528" s="509">
        <f t="shared" ref="AG1528:AI1528" si="391">SUM(AG1522:AG1526)</f>
        <v>0</v>
      </c>
      <c r="AI1528" s="509">
        <f t="shared" si="391"/>
        <v>0</v>
      </c>
      <c r="AK1528" s="222"/>
    </row>
    <row r="1529" spans="3:37" ht="12.75" customHeight="1" outlineLevel="1">
      <c r="G1529" s="90"/>
      <c r="H1529" s="90"/>
      <c r="I1529" s="90"/>
      <c r="J1529" s="90"/>
      <c r="K1529" s="90"/>
      <c r="L1529" s="90"/>
      <c r="M1529" s="90"/>
      <c r="N1529" s="90"/>
      <c r="O1529" s="90"/>
      <c r="P1529" s="90"/>
      <c r="Q1529" s="90"/>
      <c r="R1529" s="90"/>
      <c r="S1529" s="90"/>
      <c r="T1529" s="90"/>
      <c r="U1529" s="90"/>
      <c r="V1529" s="90"/>
      <c r="W1529" s="90"/>
      <c r="X1529" s="90"/>
      <c r="Y1529" s="90"/>
      <c r="Z1529" s="90"/>
      <c r="AA1529" s="90"/>
      <c r="AB1529" s="90"/>
      <c r="AC1529" s="90"/>
      <c r="AE1529" s="90"/>
      <c r="AG1529" s="90"/>
      <c r="AI1529" s="90"/>
    </row>
    <row r="1530" spans="3:37" ht="12.75" customHeight="1" outlineLevel="1">
      <c r="C1530" s="138" t="str">
        <f>'Line Items'!C2112</f>
        <v>Spare Network Rail Charges</v>
      </c>
      <c r="G1530" s="90"/>
      <c r="H1530" s="90"/>
      <c r="I1530" s="90"/>
      <c r="J1530" s="90"/>
      <c r="K1530" s="90"/>
      <c r="L1530" s="90"/>
      <c r="M1530" s="90"/>
      <c r="N1530" s="90"/>
      <c r="O1530" s="90"/>
      <c r="P1530" s="90"/>
      <c r="Q1530" s="90"/>
      <c r="R1530" s="90"/>
      <c r="S1530" s="90"/>
      <c r="T1530" s="90"/>
      <c r="U1530" s="90"/>
      <c r="V1530" s="90"/>
      <c r="W1530" s="90"/>
      <c r="X1530" s="90"/>
      <c r="Y1530" s="90"/>
      <c r="Z1530" s="90"/>
      <c r="AA1530" s="90"/>
      <c r="AB1530" s="90"/>
      <c r="AC1530" s="90"/>
      <c r="AE1530" s="90"/>
      <c r="AG1530" s="90"/>
      <c r="AI1530" s="90"/>
    </row>
    <row r="1531" spans="3:37" ht="12.75" customHeight="1" outlineLevel="1">
      <c r="D1531" s="100" t="str">
        <f>'Line Items'!D2113</f>
        <v>[Spare Network Rail Charges Line 1]</v>
      </c>
      <c r="E1531" s="85"/>
      <c r="F1531" s="101" t="s">
        <v>102</v>
      </c>
      <c r="G1531" s="171"/>
      <c r="H1531" s="171"/>
      <c r="I1531" s="171"/>
      <c r="J1531" s="171"/>
      <c r="K1531" s="171"/>
      <c r="L1531" s="171"/>
      <c r="M1531" s="171"/>
      <c r="N1531" s="171"/>
      <c r="O1531" s="171"/>
      <c r="P1531" s="171"/>
      <c r="Q1531" s="171"/>
      <c r="R1531" s="171"/>
      <c r="S1531" s="171"/>
      <c r="T1531" s="171"/>
      <c r="U1531" s="171"/>
      <c r="V1531" s="171"/>
      <c r="W1531" s="171"/>
      <c r="X1531" s="171"/>
      <c r="Y1531" s="171"/>
      <c r="Z1531" s="171"/>
      <c r="AA1531" s="171"/>
      <c r="AB1531" s="171"/>
      <c r="AC1531" s="185"/>
      <c r="AE1531" s="511"/>
      <c r="AG1531" s="511"/>
      <c r="AI1531" s="511"/>
      <c r="AK1531" s="201"/>
    </row>
    <row r="1532" spans="3:37" ht="12.75" customHeight="1" outlineLevel="1">
      <c r="D1532" s="106" t="str">
        <f>'Line Items'!D2114</f>
        <v>[Spare Network Rail Charges Line 2]</v>
      </c>
      <c r="E1532" s="89"/>
      <c r="F1532" s="107" t="str">
        <f>F1531</f>
        <v>£000</v>
      </c>
      <c r="G1532" s="173"/>
      <c r="H1532" s="173"/>
      <c r="I1532" s="173"/>
      <c r="J1532" s="173"/>
      <c r="K1532" s="173"/>
      <c r="L1532" s="173"/>
      <c r="M1532" s="173"/>
      <c r="N1532" s="173"/>
      <c r="O1532" s="173"/>
      <c r="P1532" s="173"/>
      <c r="Q1532" s="173"/>
      <c r="R1532" s="173"/>
      <c r="S1532" s="173"/>
      <c r="T1532" s="173"/>
      <c r="U1532" s="173"/>
      <c r="V1532" s="173"/>
      <c r="W1532" s="173"/>
      <c r="X1532" s="173"/>
      <c r="Y1532" s="173"/>
      <c r="Z1532" s="173"/>
      <c r="AA1532" s="173"/>
      <c r="AB1532" s="173"/>
      <c r="AC1532" s="174"/>
      <c r="AE1532" s="507"/>
      <c r="AG1532" s="507"/>
      <c r="AI1532" s="507"/>
      <c r="AK1532" s="202"/>
    </row>
    <row r="1533" spans="3:37" ht="12.75" customHeight="1" outlineLevel="1">
      <c r="D1533" s="106" t="str">
        <f>'Line Items'!D2115</f>
        <v>[Spare Network Rail Charges Line 3]</v>
      </c>
      <c r="E1533" s="89"/>
      <c r="F1533" s="107" t="str">
        <f t="shared" ref="F1533:F1535" si="392">F1532</f>
        <v>£000</v>
      </c>
      <c r="G1533" s="173"/>
      <c r="H1533" s="173"/>
      <c r="I1533" s="173"/>
      <c r="J1533" s="173"/>
      <c r="K1533" s="173"/>
      <c r="L1533" s="173"/>
      <c r="M1533" s="173"/>
      <c r="N1533" s="173"/>
      <c r="O1533" s="173"/>
      <c r="P1533" s="173"/>
      <c r="Q1533" s="173"/>
      <c r="R1533" s="173"/>
      <c r="S1533" s="173"/>
      <c r="T1533" s="173"/>
      <c r="U1533" s="173"/>
      <c r="V1533" s="173"/>
      <c r="W1533" s="173"/>
      <c r="X1533" s="173"/>
      <c r="Y1533" s="173"/>
      <c r="Z1533" s="173"/>
      <c r="AA1533" s="173"/>
      <c r="AB1533" s="173"/>
      <c r="AC1533" s="174"/>
      <c r="AE1533" s="507"/>
      <c r="AG1533" s="507"/>
      <c r="AI1533" s="507"/>
      <c r="AK1533" s="202"/>
    </row>
    <row r="1534" spans="3:37" ht="12.75" customHeight="1" outlineLevel="1">
      <c r="D1534" s="106" t="str">
        <f>'Line Items'!D2116</f>
        <v>[Spare Network Rail Charges Line 4]</v>
      </c>
      <c r="E1534" s="89"/>
      <c r="F1534" s="107" t="str">
        <f t="shared" si="392"/>
        <v>£000</v>
      </c>
      <c r="G1534" s="173"/>
      <c r="H1534" s="173"/>
      <c r="I1534" s="173"/>
      <c r="J1534" s="173"/>
      <c r="K1534" s="173"/>
      <c r="L1534" s="173"/>
      <c r="M1534" s="173"/>
      <c r="N1534" s="173"/>
      <c r="O1534" s="173"/>
      <c r="P1534" s="173"/>
      <c r="Q1534" s="173"/>
      <c r="R1534" s="173"/>
      <c r="S1534" s="173"/>
      <c r="T1534" s="173"/>
      <c r="U1534" s="173"/>
      <c r="V1534" s="173"/>
      <c r="W1534" s="173"/>
      <c r="X1534" s="173"/>
      <c r="Y1534" s="173"/>
      <c r="Z1534" s="173"/>
      <c r="AA1534" s="173"/>
      <c r="AB1534" s="173"/>
      <c r="AC1534" s="174"/>
      <c r="AE1534" s="507"/>
      <c r="AG1534" s="507"/>
      <c r="AI1534" s="507"/>
      <c r="AK1534" s="202"/>
    </row>
    <row r="1535" spans="3:37" ht="12.75" customHeight="1" outlineLevel="1">
      <c r="D1535" s="117" t="str">
        <f>'Line Items'!D2117</f>
        <v>[Spare Network Rail Charges Line 5]</v>
      </c>
      <c r="E1535" s="175"/>
      <c r="F1535" s="118" t="str">
        <f t="shared" si="392"/>
        <v>£000</v>
      </c>
      <c r="G1535" s="176"/>
      <c r="H1535" s="176"/>
      <c r="I1535" s="176"/>
      <c r="J1535" s="176"/>
      <c r="K1535" s="176"/>
      <c r="L1535" s="176"/>
      <c r="M1535" s="176"/>
      <c r="N1535" s="176"/>
      <c r="O1535" s="176"/>
      <c r="P1535" s="176"/>
      <c r="Q1535" s="176"/>
      <c r="R1535" s="176"/>
      <c r="S1535" s="176"/>
      <c r="T1535" s="176"/>
      <c r="U1535" s="176"/>
      <c r="V1535" s="176"/>
      <c r="W1535" s="176"/>
      <c r="X1535" s="176"/>
      <c r="Y1535" s="176"/>
      <c r="Z1535" s="176"/>
      <c r="AA1535" s="176"/>
      <c r="AB1535" s="176"/>
      <c r="AC1535" s="177"/>
      <c r="AE1535" s="508"/>
      <c r="AG1535" s="508"/>
      <c r="AI1535" s="508"/>
      <c r="AK1535" s="203"/>
    </row>
    <row r="1536" spans="3:37" ht="12.75" customHeight="1" outlineLevel="1">
      <c r="G1536" s="90"/>
      <c r="H1536" s="90"/>
      <c r="I1536" s="90"/>
      <c r="J1536" s="90"/>
      <c r="K1536" s="90"/>
      <c r="L1536" s="90"/>
      <c r="M1536" s="90"/>
      <c r="N1536" s="90"/>
      <c r="O1536" s="90"/>
      <c r="P1536" s="90"/>
      <c r="Q1536" s="90"/>
      <c r="R1536" s="90"/>
      <c r="S1536" s="90"/>
      <c r="T1536" s="90"/>
      <c r="U1536" s="90"/>
      <c r="V1536" s="90"/>
      <c r="W1536" s="90"/>
      <c r="X1536" s="90"/>
      <c r="Y1536" s="90"/>
      <c r="Z1536" s="90"/>
      <c r="AA1536" s="90"/>
      <c r="AB1536" s="90"/>
      <c r="AC1536" s="90"/>
      <c r="AE1536" s="90"/>
      <c r="AG1536" s="90"/>
      <c r="AI1536" s="90"/>
    </row>
    <row r="1537" spans="2:37" ht="12.75" customHeight="1" outlineLevel="1">
      <c r="D1537" s="216" t="str">
        <f>C1530</f>
        <v>Spare Network Rail Charges</v>
      </c>
      <c r="E1537" s="217"/>
      <c r="F1537" s="218" t="str">
        <f>F1535</f>
        <v>£000</v>
      </c>
      <c r="G1537" s="219">
        <f>SUM(G1531:G1535)</f>
        <v>0</v>
      </c>
      <c r="H1537" s="219">
        <f t="shared" ref="H1537:S1537" si="393">SUM(H1531:H1535)</f>
        <v>0</v>
      </c>
      <c r="I1537" s="219">
        <f t="shared" si="393"/>
        <v>0</v>
      </c>
      <c r="J1537" s="219">
        <f t="shared" si="393"/>
        <v>0</v>
      </c>
      <c r="K1537" s="219">
        <f t="shared" si="393"/>
        <v>0</v>
      </c>
      <c r="L1537" s="219">
        <f t="shared" si="393"/>
        <v>0</v>
      </c>
      <c r="M1537" s="219">
        <f t="shared" si="393"/>
        <v>0</v>
      </c>
      <c r="N1537" s="219">
        <f t="shared" si="393"/>
        <v>0</v>
      </c>
      <c r="O1537" s="219">
        <f t="shared" si="393"/>
        <v>0</v>
      </c>
      <c r="P1537" s="219">
        <f t="shared" si="393"/>
        <v>0</v>
      </c>
      <c r="Q1537" s="219">
        <f t="shared" si="393"/>
        <v>0</v>
      </c>
      <c r="R1537" s="219">
        <f t="shared" si="393"/>
        <v>0</v>
      </c>
      <c r="S1537" s="219">
        <f t="shared" si="393"/>
        <v>0</v>
      </c>
      <c r="T1537" s="219">
        <f>SUM(T1531:T1535)</f>
        <v>0</v>
      </c>
      <c r="U1537" s="219">
        <f>SUM(U1531:U1535)</f>
        <v>0</v>
      </c>
      <c r="V1537" s="219">
        <f t="shared" ref="V1537:AC1537" si="394">SUM(V1531:V1535)</f>
        <v>0</v>
      </c>
      <c r="W1537" s="219">
        <f t="shared" si="394"/>
        <v>0</v>
      </c>
      <c r="X1537" s="219">
        <f t="shared" si="394"/>
        <v>0</v>
      </c>
      <c r="Y1537" s="219">
        <f t="shared" si="394"/>
        <v>0</v>
      </c>
      <c r="Z1537" s="219">
        <f t="shared" si="394"/>
        <v>0</v>
      </c>
      <c r="AA1537" s="219">
        <f t="shared" si="394"/>
        <v>0</v>
      </c>
      <c r="AB1537" s="219">
        <f t="shared" si="394"/>
        <v>0</v>
      </c>
      <c r="AC1537" s="220">
        <f t="shared" si="394"/>
        <v>0</v>
      </c>
      <c r="AE1537" s="509">
        <f t="shared" ref="AE1537" si="395">SUM(AE1531:AE1535)</f>
        <v>0</v>
      </c>
      <c r="AG1537" s="509">
        <f t="shared" ref="AG1537:AI1537" si="396">SUM(AG1531:AG1535)</f>
        <v>0</v>
      </c>
      <c r="AI1537" s="509">
        <f t="shared" si="396"/>
        <v>0</v>
      </c>
      <c r="AK1537" s="222"/>
    </row>
    <row r="1538" spans="2:37">
      <c r="G1538" s="90"/>
      <c r="H1538" s="90"/>
      <c r="I1538" s="90"/>
      <c r="J1538" s="90"/>
      <c r="K1538" s="90"/>
      <c r="L1538" s="90"/>
      <c r="M1538" s="90"/>
      <c r="N1538" s="90"/>
      <c r="O1538" s="90"/>
      <c r="P1538" s="90"/>
      <c r="Q1538" s="90"/>
      <c r="R1538" s="90"/>
      <c r="S1538" s="90"/>
      <c r="T1538" s="90"/>
      <c r="U1538" s="90"/>
      <c r="V1538" s="90"/>
      <c r="W1538" s="90"/>
      <c r="X1538" s="90"/>
      <c r="Y1538" s="90"/>
      <c r="Z1538" s="90"/>
      <c r="AA1538" s="90"/>
      <c r="AB1538" s="90"/>
      <c r="AC1538" s="90"/>
      <c r="AE1538" s="90"/>
      <c r="AG1538" s="90"/>
      <c r="AI1538" s="90"/>
    </row>
    <row r="1539" spans="2:37">
      <c r="G1539" s="90"/>
      <c r="H1539" s="90"/>
      <c r="I1539" s="90"/>
      <c r="J1539" s="90"/>
      <c r="K1539" s="90"/>
      <c r="L1539" s="90"/>
      <c r="M1539" s="90"/>
      <c r="N1539" s="90"/>
      <c r="O1539" s="90"/>
      <c r="P1539" s="90"/>
      <c r="Q1539" s="90"/>
      <c r="R1539" s="90"/>
      <c r="S1539" s="90"/>
      <c r="T1539" s="90"/>
      <c r="U1539" s="90"/>
      <c r="V1539" s="90"/>
      <c r="W1539" s="90"/>
      <c r="X1539" s="90"/>
      <c r="Y1539" s="90"/>
      <c r="Z1539" s="90"/>
      <c r="AA1539" s="90"/>
      <c r="AB1539" s="90"/>
      <c r="AC1539" s="90"/>
      <c r="AE1539" s="90"/>
      <c r="AG1539" s="90"/>
      <c r="AI1539" s="90"/>
    </row>
    <row r="1540" spans="2:37" ht="16.5">
      <c r="B1540" s="5" t="str">
        <f>'Line Items'!B2119</f>
        <v>ROSCO Funded Infrastructure (Spare)</v>
      </c>
      <c r="C1540" s="5"/>
      <c r="D1540" s="5"/>
      <c r="E1540" s="5"/>
      <c r="F1540" s="5"/>
      <c r="G1540" s="186"/>
      <c r="H1540" s="186"/>
      <c r="I1540" s="186"/>
      <c r="J1540" s="186"/>
      <c r="K1540" s="186"/>
      <c r="L1540" s="186"/>
      <c r="M1540" s="186"/>
      <c r="N1540" s="186"/>
      <c r="O1540" s="186"/>
      <c r="P1540" s="186"/>
      <c r="Q1540" s="186"/>
      <c r="R1540" s="186"/>
      <c r="S1540" s="186"/>
      <c r="T1540" s="186"/>
      <c r="U1540" s="186"/>
      <c r="V1540" s="186"/>
      <c r="W1540" s="186"/>
      <c r="X1540" s="186"/>
      <c r="Y1540" s="186"/>
      <c r="Z1540" s="186"/>
      <c r="AA1540" s="186"/>
      <c r="AB1540" s="186"/>
      <c r="AC1540" s="186"/>
      <c r="AD1540" s="5"/>
      <c r="AE1540" s="186"/>
      <c r="AF1540" s="5"/>
      <c r="AG1540" s="186"/>
      <c r="AH1540" s="5"/>
      <c r="AI1540" s="186"/>
      <c r="AJ1540" s="5"/>
      <c r="AK1540" s="5"/>
    </row>
    <row r="1541" spans="2:37" ht="12.75" customHeight="1" outlineLevel="1">
      <c r="G1541" s="90"/>
      <c r="H1541" s="90"/>
      <c r="I1541" s="90"/>
      <c r="J1541" s="90"/>
      <c r="K1541" s="90"/>
      <c r="L1541" s="90"/>
      <c r="M1541" s="90"/>
      <c r="N1541" s="90"/>
      <c r="O1541" s="90"/>
      <c r="P1541" s="90"/>
      <c r="Q1541" s="90"/>
      <c r="R1541" s="90"/>
      <c r="S1541" s="90"/>
      <c r="T1541" s="90"/>
      <c r="U1541" s="90"/>
      <c r="V1541" s="90"/>
      <c r="W1541" s="90"/>
      <c r="X1541" s="90"/>
      <c r="Y1541" s="90"/>
      <c r="Z1541" s="90"/>
      <c r="AA1541" s="90"/>
      <c r="AB1541" s="90"/>
      <c r="AC1541" s="90"/>
      <c r="AE1541" s="90"/>
      <c r="AG1541" s="90"/>
      <c r="AI1541" s="90"/>
    </row>
    <row r="1542" spans="2:37" ht="12.75" customHeight="1" outlineLevel="1">
      <c r="D1542" s="100" t="str">
        <f>'Line Items'!D2121</f>
        <v>[ROSCO Funded Infrastructure (Spare) Line 1]</v>
      </c>
      <c r="E1542" s="85"/>
      <c r="F1542" s="101" t="s">
        <v>102</v>
      </c>
      <c r="G1542" s="171"/>
      <c r="H1542" s="171"/>
      <c r="I1542" s="171"/>
      <c r="J1542" s="171"/>
      <c r="K1542" s="171"/>
      <c r="L1542" s="171"/>
      <c r="M1542" s="171"/>
      <c r="N1542" s="171"/>
      <c r="O1542" s="171"/>
      <c r="P1542" s="171"/>
      <c r="Q1542" s="171"/>
      <c r="R1542" s="171"/>
      <c r="S1542" s="171"/>
      <c r="T1542" s="171"/>
      <c r="U1542" s="171"/>
      <c r="V1542" s="171"/>
      <c r="W1542" s="171"/>
      <c r="X1542" s="171"/>
      <c r="Y1542" s="171"/>
      <c r="Z1542" s="171"/>
      <c r="AA1542" s="171"/>
      <c r="AB1542" s="171"/>
      <c r="AC1542" s="185"/>
      <c r="AE1542" s="511"/>
      <c r="AG1542" s="511"/>
      <c r="AI1542" s="511"/>
      <c r="AK1542" s="201"/>
    </row>
    <row r="1543" spans="2:37" ht="12.75" customHeight="1" outlineLevel="1">
      <c r="D1543" s="106" t="str">
        <f>'Line Items'!D2122</f>
        <v>[ROSCO Funded Infrastructure (Spare) Line 2]</v>
      </c>
      <c r="E1543" s="89"/>
      <c r="F1543" s="107" t="str">
        <f>F1542</f>
        <v>£000</v>
      </c>
      <c r="G1543" s="173"/>
      <c r="H1543" s="173"/>
      <c r="I1543" s="173"/>
      <c r="J1543" s="173"/>
      <c r="K1543" s="173"/>
      <c r="L1543" s="173"/>
      <c r="M1543" s="173"/>
      <c r="N1543" s="173"/>
      <c r="O1543" s="173"/>
      <c r="P1543" s="173"/>
      <c r="Q1543" s="173"/>
      <c r="R1543" s="173"/>
      <c r="S1543" s="173"/>
      <c r="T1543" s="173"/>
      <c r="U1543" s="173"/>
      <c r="V1543" s="173"/>
      <c r="W1543" s="173"/>
      <c r="X1543" s="173"/>
      <c r="Y1543" s="173"/>
      <c r="Z1543" s="173"/>
      <c r="AA1543" s="173"/>
      <c r="AB1543" s="173"/>
      <c r="AC1543" s="174"/>
      <c r="AE1543" s="507"/>
      <c r="AG1543" s="507"/>
      <c r="AI1543" s="507"/>
      <c r="AK1543" s="202"/>
    </row>
    <row r="1544" spans="2:37" ht="12.75" customHeight="1" outlineLevel="1">
      <c r="D1544" s="106" t="str">
        <f>'Line Items'!D2123</f>
        <v>[ROSCO Funded Infrastructure (Spare) Line 3]</v>
      </c>
      <c r="E1544" s="89"/>
      <c r="F1544" s="107" t="str">
        <f>F1543</f>
        <v>£000</v>
      </c>
      <c r="G1544" s="173"/>
      <c r="H1544" s="173"/>
      <c r="I1544" s="173"/>
      <c r="J1544" s="173"/>
      <c r="K1544" s="173"/>
      <c r="L1544" s="173"/>
      <c r="M1544" s="173"/>
      <c r="N1544" s="173"/>
      <c r="O1544" s="173"/>
      <c r="P1544" s="173"/>
      <c r="Q1544" s="173"/>
      <c r="R1544" s="173"/>
      <c r="S1544" s="173"/>
      <c r="T1544" s="173"/>
      <c r="U1544" s="173"/>
      <c r="V1544" s="173"/>
      <c r="W1544" s="173"/>
      <c r="X1544" s="173"/>
      <c r="Y1544" s="173"/>
      <c r="Z1544" s="173"/>
      <c r="AA1544" s="173"/>
      <c r="AB1544" s="173"/>
      <c r="AC1544" s="174"/>
      <c r="AE1544" s="507"/>
      <c r="AG1544" s="507"/>
      <c r="AI1544" s="507"/>
      <c r="AK1544" s="202"/>
    </row>
    <row r="1545" spans="2:37" ht="12.75" customHeight="1" outlineLevel="1">
      <c r="D1545" s="106" t="str">
        <f>'Line Items'!D2124</f>
        <v>[ROSCO Funded Infrastructure (Spare) Line 4]</v>
      </c>
      <c r="E1545" s="89"/>
      <c r="F1545" s="107" t="str">
        <f>F1544</f>
        <v>£000</v>
      </c>
      <c r="G1545" s="173"/>
      <c r="H1545" s="173"/>
      <c r="I1545" s="173"/>
      <c r="J1545" s="173"/>
      <c r="K1545" s="173"/>
      <c r="L1545" s="173"/>
      <c r="M1545" s="173"/>
      <c r="N1545" s="173"/>
      <c r="O1545" s="173"/>
      <c r="P1545" s="173"/>
      <c r="Q1545" s="173"/>
      <c r="R1545" s="173"/>
      <c r="S1545" s="173"/>
      <c r="T1545" s="173"/>
      <c r="U1545" s="173"/>
      <c r="V1545" s="173"/>
      <c r="W1545" s="173"/>
      <c r="X1545" s="173"/>
      <c r="Y1545" s="173"/>
      <c r="Z1545" s="173"/>
      <c r="AA1545" s="173"/>
      <c r="AB1545" s="173"/>
      <c r="AC1545" s="174"/>
      <c r="AE1545" s="507"/>
      <c r="AG1545" s="507"/>
      <c r="AI1545" s="507"/>
      <c r="AK1545" s="202"/>
    </row>
    <row r="1546" spans="2:37" ht="12.75" customHeight="1" outlineLevel="1">
      <c r="D1546" s="117" t="str">
        <f>'Line Items'!D2125</f>
        <v>[ROSCO Funded Infrastructure (Spare) Line 5]</v>
      </c>
      <c r="E1546" s="175"/>
      <c r="F1546" s="118" t="str">
        <f>F1545</f>
        <v>£000</v>
      </c>
      <c r="G1546" s="176"/>
      <c r="H1546" s="176"/>
      <c r="I1546" s="176"/>
      <c r="J1546" s="176"/>
      <c r="K1546" s="176"/>
      <c r="L1546" s="176"/>
      <c r="M1546" s="176"/>
      <c r="N1546" s="176"/>
      <c r="O1546" s="176"/>
      <c r="P1546" s="176"/>
      <c r="Q1546" s="176"/>
      <c r="R1546" s="176"/>
      <c r="S1546" s="176"/>
      <c r="T1546" s="176"/>
      <c r="U1546" s="176"/>
      <c r="V1546" s="176"/>
      <c r="W1546" s="176"/>
      <c r="X1546" s="176"/>
      <c r="Y1546" s="176"/>
      <c r="Z1546" s="176"/>
      <c r="AA1546" s="176"/>
      <c r="AB1546" s="176"/>
      <c r="AC1546" s="177"/>
      <c r="AE1546" s="508"/>
      <c r="AG1546" s="508"/>
      <c r="AI1546" s="508"/>
      <c r="AK1546" s="203"/>
    </row>
    <row r="1547" spans="2:37" ht="12.75" customHeight="1" outlineLevel="1">
      <c r="G1547" s="90"/>
      <c r="H1547" s="90"/>
      <c r="I1547" s="90"/>
      <c r="J1547" s="90"/>
      <c r="K1547" s="90"/>
      <c r="L1547" s="90"/>
      <c r="M1547" s="90"/>
      <c r="N1547" s="90"/>
      <c r="O1547" s="90"/>
      <c r="P1547" s="90"/>
      <c r="Q1547" s="90"/>
      <c r="R1547" s="90"/>
      <c r="S1547" s="90"/>
      <c r="T1547" s="90"/>
      <c r="U1547" s="90"/>
      <c r="V1547" s="90"/>
      <c r="W1547" s="90"/>
      <c r="X1547" s="90"/>
      <c r="Y1547" s="90"/>
      <c r="Z1547" s="90"/>
      <c r="AA1547" s="90"/>
      <c r="AB1547" s="90"/>
      <c r="AC1547" s="90"/>
      <c r="AE1547" s="90"/>
      <c r="AG1547" s="90"/>
      <c r="AI1547" s="90"/>
    </row>
    <row r="1548" spans="2:37" ht="12.75" customHeight="1" outlineLevel="1">
      <c r="D1548" s="216" t="str">
        <f>B1540</f>
        <v>ROSCO Funded Infrastructure (Spare)</v>
      </c>
      <c r="E1548" s="217"/>
      <c r="F1548" s="218" t="str">
        <f>F1546</f>
        <v>£000</v>
      </c>
      <c r="G1548" s="219">
        <f>SUM(G1542:G1546)</f>
        <v>0</v>
      </c>
      <c r="H1548" s="219">
        <f t="shared" ref="H1548:S1548" si="397">SUM(H1542:H1546)</f>
        <v>0</v>
      </c>
      <c r="I1548" s="219">
        <f t="shared" si="397"/>
        <v>0</v>
      </c>
      <c r="J1548" s="219">
        <f t="shared" si="397"/>
        <v>0</v>
      </c>
      <c r="K1548" s="219">
        <f t="shared" si="397"/>
        <v>0</v>
      </c>
      <c r="L1548" s="219">
        <f t="shared" si="397"/>
        <v>0</v>
      </c>
      <c r="M1548" s="219">
        <f t="shared" si="397"/>
        <v>0</v>
      </c>
      <c r="N1548" s="219">
        <f t="shared" si="397"/>
        <v>0</v>
      </c>
      <c r="O1548" s="219">
        <f t="shared" si="397"/>
        <v>0</v>
      </c>
      <c r="P1548" s="219">
        <f t="shared" si="397"/>
        <v>0</v>
      </c>
      <c r="Q1548" s="219">
        <f t="shared" si="397"/>
        <v>0</v>
      </c>
      <c r="R1548" s="219">
        <f t="shared" si="397"/>
        <v>0</v>
      </c>
      <c r="S1548" s="219">
        <f t="shared" si="397"/>
        <v>0</v>
      </c>
      <c r="T1548" s="219">
        <f>SUM(T1542:T1546)</f>
        <v>0</v>
      </c>
      <c r="U1548" s="219">
        <f>SUM(U1542:U1546)</f>
        <v>0</v>
      </c>
      <c r="V1548" s="219">
        <f t="shared" ref="V1548:AB1548" si="398">SUM(V1542:V1546)</f>
        <v>0</v>
      </c>
      <c r="W1548" s="219">
        <f t="shared" si="398"/>
        <v>0</v>
      </c>
      <c r="X1548" s="219">
        <f t="shared" si="398"/>
        <v>0</v>
      </c>
      <c r="Y1548" s="219">
        <f t="shared" si="398"/>
        <v>0</v>
      </c>
      <c r="Z1548" s="219">
        <f t="shared" si="398"/>
        <v>0</v>
      </c>
      <c r="AA1548" s="219">
        <f t="shared" si="398"/>
        <v>0</v>
      </c>
      <c r="AB1548" s="219">
        <f t="shared" si="398"/>
        <v>0</v>
      </c>
      <c r="AC1548" s="220">
        <f t="shared" ref="AC1548" si="399">SUM(AC1542:AC1546)</f>
        <v>0</v>
      </c>
      <c r="AE1548" s="509">
        <f t="shared" ref="AE1548" si="400">SUM(AE1542:AE1546)</f>
        <v>0</v>
      </c>
      <c r="AG1548" s="509">
        <f t="shared" ref="AG1548" si="401">SUM(AG1542:AG1546)</f>
        <v>0</v>
      </c>
      <c r="AI1548" s="509">
        <f t="shared" ref="AI1548" si="402">SUM(AI1542:AI1546)</f>
        <v>0</v>
      </c>
      <c r="AK1548" s="222"/>
    </row>
    <row r="1549" spans="2:37">
      <c r="G1549" s="90"/>
      <c r="H1549" s="90"/>
      <c r="I1549" s="90"/>
      <c r="J1549" s="90"/>
      <c r="K1549" s="90"/>
      <c r="L1549" s="90"/>
      <c r="M1549" s="90"/>
      <c r="N1549" s="90"/>
      <c r="O1549" s="90"/>
      <c r="P1549" s="90"/>
      <c r="Q1549" s="90"/>
      <c r="R1549" s="90"/>
      <c r="S1549" s="90"/>
      <c r="T1549" s="90"/>
      <c r="U1549" s="90"/>
      <c r="V1549" s="90"/>
      <c r="W1549" s="90"/>
      <c r="X1549" s="90"/>
      <c r="Y1549" s="90"/>
      <c r="Z1549" s="90"/>
      <c r="AA1549" s="90"/>
      <c r="AB1549" s="90"/>
      <c r="AC1549" s="90"/>
      <c r="AE1549" s="90"/>
      <c r="AG1549" s="90"/>
      <c r="AI1549" s="90"/>
    </row>
    <row r="1550" spans="2:37">
      <c r="G1550" s="90"/>
      <c r="H1550" s="90"/>
      <c r="I1550" s="90"/>
      <c r="J1550" s="90"/>
      <c r="K1550" s="90"/>
      <c r="L1550" s="90"/>
      <c r="M1550" s="90"/>
      <c r="N1550" s="90"/>
      <c r="O1550" s="90"/>
      <c r="P1550" s="90"/>
      <c r="Q1550" s="90"/>
      <c r="R1550" s="90"/>
      <c r="S1550" s="90"/>
      <c r="T1550" s="90"/>
      <c r="U1550" s="90"/>
      <c r="V1550" s="90"/>
      <c r="W1550" s="90"/>
      <c r="X1550" s="90"/>
      <c r="Y1550" s="90"/>
      <c r="Z1550" s="90"/>
      <c r="AA1550" s="90"/>
      <c r="AB1550" s="90"/>
      <c r="AC1550" s="90"/>
      <c r="AE1550" s="90"/>
      <c r="AG1550" s="90"/>
      <c r="AI1550" s="90"/>
    </row>
    <row r="1551" spans="2:37" ht="16.5">
      <c r="B1551" s="5" t="str">
        <f>'Line Items'!B2127</f>
        <v>Privately Funded Infrastructure (Spare)</v>
      </c>
      <c r="C1551" s="5"/>
      <c r="D1551" s="5"/>
      <c r="E1551" s="5"/>
      <c r="F1551" s="5"/>
      <c r="G1551" s="186"/>
      <c r="H1551" s="186"/>
      <c r="I1551" s="186"/>
      <c r="J1551" s="186"/>
      <c r="K1551" s="186"/>
      <c r="L1551" s="186"/>
      <c r="M1551" s="186"/>
      <c r="N1551" s="186"/>
      <c r="O1551" s="186"/>
      <c r="P1551" s="186"/>
      <c r="Q1551" s="186"/>
      <c r="R1551" s="186"/>
      <c r="S1551" s="186"/>
      <c r="T1551" s="186"/>
      <c r="U1551" s="186"/>
      <c r="V1551" s="186"/>
      <c r="W1551" s="186"/>
      <c r="X1551" s="186"/>
      <c r="Y1551" s="186"/>
      <c r="Z1551" s="186"/>
      <c r="AA1551" s="186"/>
      <c r="AB1551" s="186"/>
      <c r="AC1551" s="186"/>
      <c r="AD1551" s="5"/>
      <c r="AE1551" s="186"/>
      <c r="AF1551" s="5"/>
      <c r="AG1551" s="186"/>
      <c r="AH1551" s="5"/>
      <c r="AI1551" s="186"/>
      <c r="AJ1551" s="5"/>
      <c r="AK1551" s="5"/>
    </row>
    <row r="1552" spans="2:37" ht="12.75" customHeight="1" outlineLevel="1">
      <c r="G1552" s="90"/>
      <c r="H1552" s="90"/>
      <c r="I1552" s="90"/>
      <c r="J1552" s="90"/>
      <c r="K1552" s="90"/>
      <c r="L1552" s="90"/>
      <c r="M1552" s="90"/>
      <c r="N1552" s="90"/>
      <c r="O1552" s="90"/>
      <c r="P1552" s="90"/>
      <c r="Q1552" s="90"/>
      <c r="R1552" s="90"/>
      <c r="S1552" s="90"/>
      <c r="T1552" s="90"/>
      <c r="U1552" s="90"/>
      <c r="V1552" s="90"/>
      <c r="W1552" s="90"/>
      <c r="X1552" s="90"/>
      <c r="Y1552" s="90"/>
      <c r="Z1552" s="90"/>
      <c r="AA1552" s="90"/>
      <c r="AB1552" s="90"/>
      <c r="AC1552" s="90"/>
      <c r="AE1552" s="90"/>
      <c r="AG1552" s="90"/>
      <c r="AI1552" s="90"/>
    </row>
    <row r="1553" spans="2:37" ht="12.75" customHeight="1" outlineLevel="1">
      <c r="D1553" s="100" t="str">
        <f>'Line Items'!D2129</f>
        <v>[Privately Funded Infrastructure (Spare) Line 1]</v>
      </c>
      <c r="E1553" s="85"/>
      <c r="F1553" s="101" t="s">
        <v>102</v>
      </c>
      <c r="G1553" s="171"/>
      <c r="H1553" s="171"/>
      <c r="I1553" s="171"/>
      <c r="J1553" s="171"/>
      <c r="K1553" s="171"/>
      <c r="L1553" s="171"/>
      <c r="M1553" s="171"/>
      <c r="N1553" s="171"/>
      <c r="O1553" s="171"/>
      <c r="P1553" s="171"/>
      <c r="Q1553" s="171"/>
      <c r="R1553" s="171"/>
      <c r="S1553" s="171"/>
      <c r="T1553" s="171"/>
      <c r="U1553" s="171"/>
      <c r="V1553" s="171"/>
      <c r="W1553" s="171"/>
      <c r="X1553" s="171"/>
      <c r="Y1553" s="171"/>
      <c r="Z1553" s="171"/>
      <c r="AA1553" s="171"/>
      <c r="AB1553" s="171"/>
      <c r="AC1553" s="185"/>
      <c r="AE1553" s="511"/>
      <c r="AG1553" s="511"/>
      <c r="AI1553" s="511"/>
      <c r="AK1553" s="201"/>
    </row>
    <row r="1554" spans="2:37" ht="12.75" customHeight="1" outlineLevel="1">
      <c r="D1554" s="106" t="str">
        <f>'Line Items'!D2130</f>
        <v>[Privately Funded Infrastructure (Spare) Line 2]</v>
      </c>
      <c r="E1554" s="89"/>
      <c r="F1554" s="107" t="str">
        <f>F1553</f>
        <v>£000</v>
      </c>
      <c r="G1554" s="173"/>
      <c r="H1554" s="173"/>
      <c r="I1554" s="173"/>
      <c r="J1554" s="173"/>
      <c r="K1554" s="173"/>
      <c r="L1554" s="173"/>
      <c r="M1554" s="173"/>
      <c r="N1554" s="173"/>
      <c r="O1554" s="173"/>
      <c r="P1554" s="173"/>
      <c r="Q1554" s="173"/>
      <c r="R1554" s="173"/>
      <c r="S1554" s="173"/>
      <c r="T1554" s="173"/>
      <c r="U1554" s="173"/>
      <c r="V1554" s="173"/>
      <c r="W1554" s="173"/>
      <c r="X1554" s="173"/>
      <c r="Y1554" s="173"/>
      <c r="Z1554" s="173"/>
      <c r="AA1554" s="173"/>
      <c r="AB1554" s="173"/>
      <c r="AC1554" s="174"/>
      <c r="AE1554" s="507"/>
      <c r="AG1554" s="507"/>
      <c r="AI1554" s="507"/>
      <c r="AK1554" s="202"/>
    </row>
    <row r="1555" spans="2:37" ht="12.75" customHeight="1" outlineLevel="1">
      <c r="D1555" s="106" t="str">
        <f>'Line Items'!D2131</f>
        <v>[Privately Funded Infrastructure (Spare) Line 3]</v>
      </c>
      <c r="E1555" s="89"/>
      <c r="F1555" s="107" t="str">
        <f>F1554</f>
        <v>£000</v>
      </c>
      <c r="G1555" s="173"/>
      <c r="H1555" s="173"/>
      <c r="I1555" s="173"/>
      <c r="J1555" s="173"/>
      <c r="K1555" s="173"/>
      <c r="L1555" s="173"/>
      <c r="M1555" s="173"/>
      <c r="N1555" s="173"/>
      <c r="O1555" s="173"/>
      <c r="P1555" s="173"/>
      <c r="Q1555" s="173"/>
      <c r="R1555" s="173"/>
      <c r="S1555" s="173"/>
      <c r="T1555" s="173"/>
      <c r="U1555" s="173"/>
      <c r="V1555" s="173"/>
      <c r="W1555" s="173"/>
      <c r="X1555" s="173"/>
      <c r="Y1555" s="173"/>
      <c r="Z1555" s="173"/>
      <c r="AA1555" s="173"/>
      <c r="AB1555" s="173"/>
      <c r="AC1555" s="174"/>
      <c r="AE1555" s="507"/>
      <c r="AG1555" s="507"/>
      <c r="AI1555" s="507"/>
      <c r="AK1555" s="202"/>
    </row>
    <row r="1556" spans="2:37" ht="12.75" customHeight="1" outlineLevel="1">
      <c r="D1556" s="106" t="str">
        <f>'Line Items'!D2132</f>
        <v>[Privately Funded Infrastructure (Spare) Line 4]</v>
      </c>
      <c r="E1556" s="89"/>
      <c r="F1556" s="107" t="str">
        <f>F1555</f>
        <v>£000</v>
      </c>
      <c r="G1556" s="173"/>
      <c r="H1556" s="173"/>
      <c r="I1556" s="173"/>
      <c r="J1556" s="173"/>
      <c r="K1556" s="173"/>
      <c r="L1556" s="173"/>
      <c r="M1556" s="173"/>
      <c r="N1556" s="173"/>
      <c r="O1556" s="173"/>
      <c r="P1556" s="173"/>
      <c r="Q1556" s="173"/>
      <c r="R1556" s="173"/>
      <c r="S1556" s="173"/>
      <c r="T1556" s="173"/>
      <c r="U1556" s="173"/>
      <c r="V1556" s="173"/>
      <c r="W1556" s="173"/>
      <c r="X1556" s="173"/>
      <c r="Y1556" s="173"/>
      <c r="Z1556" s="173"/>
      <c r="AA1556" s="173"/>
      <c r="AB1556" s="173"/>
      <c r="AC1556" s="174"/>
      <c r="AE1556" s="507"/>
      <c r="AG1556" s="507"/>
      <c r="AI1556" s="507"/>
      <c r="AK1556" s="202"/>
    </row>
    <row r="1557" spans="2:37" ht="12.75" customHeight="1" outlineLevel="1">
      <c r="D1557" s="117" t="str">
        <f>'Line Items'!D2133</f>
        <v>[Privately Funded Infrastructure (Spare) Line 5]</v>
      </c>
      <c r="E1557" s="175"/>
      <c r="F1557" s="118" t="str">
        <f>F1556</f>
        <v>£000</v>
      </c>
      <c r="G1557" s="176"/>
      <c r="H1557" s="176"/>
      <c r="I1557" s="176"/>
      <c r="J1557" s="176"/>
      <c r="K1557" s="176"/>
      <c r="L1557" s="176"/>
      <c r="M1557" s="176"/>
      <c r="N1557" s="176"/>
      <c r="O1557" s="176"/>
      <c r="P1557" s="176"/>
      <c r="Q1557" s="176"/>
      <c r="R1557" s="176"/>
      <c r="S1557" s="176"/>
      <c r="T1557" s="176"/>
      <c r="U1557" s="176"/>
      <c r="V1557" s="176"/>
      <c r="W1557" s="176"/>
      <c r="X1557" s="176"/>
      <c r="Y1557" s="176"/>
      <c r="Z1557" s="176"/>
      <c r="AA1557" s="176"/>
      <c r="AB1557" s="176"/>
      <c r="AC1557" s="177"/>
      <c r="AE1557" s="508"/>
      <c r="AG1557" s="508"/>
      <c r="AI1557" s="508"/>
      <c r="AK1557" s="203"/>
    </row>
    <row r="1558" spans="2:37" ht="12.75" customHeight="1" outlineLevel="1">
      <c r="G1558" s="90"/>
      <c r="H1558" s="90"/>
      <c r="I1558" s="90"/>
      <c r="J1558" s="90"/>
      <c r="K1558" s="90"/>
      <c r="L1558" s="90"/>
      <c r="M1558" s="90"/>
      <c r="N1558" s="90"/>
      <c r="O1558" s="90"/>
      <c r="P1558" s="90"/>
      <c r="Q1558" s="90"/>
      <c r="R1558" s="90"/>
      <c r="S1558" s="90"/>
      <c r="T1558" s="90"/>
      <c r="U1558" s="90"/>
      <c r="V1558" s="90"/>
      <c r="W1558" s="90"/>
      <c r="X1558" s="90"/>
      <c r="Y1558" s="90"/>
      <c r="Z1558" s="90"/>
      <c r="AA1558" s="90"/>
      <c r="AB1558" s="90"/>
      <c r="AC1558" s="90"/>
      <c r="AE1558" s="90"/>
      <c r="AG1558" s="90"/>
      <c r="AI1558" s="90"/>
    </row>
    <row r="1559" spans="2:37" ht="12.75" customHeight="1" outlineLevel="1">
      <c r="D1559" s="216" t="str">
        <f>B1551</f>
        <v>Privately Funded Infrastructure (Spare)</v>
      </c>
      <c r="E1559" s="217"/>
      <c r="F1559" s="218" t="str">
        <f>F1557</f>
        <v>£000</v>
      </c>
      <c r="G1559" s="219">
        <f>SUM(G1553:G1557)</f>
        <v>0</v>
      </c>
      <c r="H1559" s="219">
        <f t="shared" ref="H1559:S1559" si="403">SUM(H1553:H1557)</f>
        <v>0</v>
      </c>
      <c r="I1559" s="219">
        <f t="shared" si="403"/>
        <v>0</v>
      </c>
      <c r="J1559" s="219">
        <f t="shared" si="403"/>
        <v>0</v>
      </c>
      <c r="K1559" s="219">
        <f t="shared" si="403"/>
        <v>0</v>
      </c>
      <c r="L1559" s="219">
        <f t="shared" si="403"/>
        <v>0</v>
      </c>
      <c r="M1559" s="219">
        <f t="shared" si="403"/>
        <v>0</v>
      </c>
      <c r="N1559" s="219">
        <f t="shared" si="403"/>
        <v>0</v>
      </c>
      <c r="O1559" s="219">
        <f t="shared" si="403"/>
        <v>0</v>
      </c>
      <c r="P1559" s="219">
        <f t="shared" si="403"/>
        <v>0</v>
      </c>
      <c r="Q1559" s="219">
        <f t="shared" si="403"/>
        <v>0</v>
      </c>
      <c r="R1559" s="219">
        <f t="shared" si="403"/>
        <v>0</v>
      </c>
      <c r="S1559" s="219">
        <f t="shared" si="403"/>
        <v>0</v>
      </c>
      <c r="T1559" s="219">
        <f>SUM(T1553:T1557)</f>
        <v>0</v>
      </c>
      <c r="U1559" s="219">
        <f>SUM(U1553:U1557)</f>
        <v>0</v>
      </c>
      <c r="V1559" s="219">
        <f t="shared" ref="V1559:AB1559" si="404">SUM(V1553:V1557)</f>
        <v>0</v>
      </c>
      <c r="W1559" s="219">
        <f t="shared" si="404"/>
        <v>0</v>
      </c>
      <c r="X1559" s="219">
        <f t="shared" si="404"/>
        <v>0</v>
      </c>
      <c r="Y1559" s="219">
        <f t="shared" si="404"/>
        <v>0</v>
      </c>
      <c r="Z1559" s="219">
        <f t="shared" si="404"/>
        <v>0</v>
      </c>
      <c r="AA1559" s="219">
        <f t="shared" si="404"/>
        <v>0</v>
      </c>
      <c r="AB1559" s="219">
        <f t="shared" si="404"/>
        <v>0</v>
      </c>
      <c r="AC1559" s="220">
        <f t="shared" ref="AC1559" si="405">SUM(AC1553:AC1557)</f>
        <v>0</v>
      </c>
      <c r="AE1559" s="509">
        <f t="shared" ref="AE1559" si="406">SUM(AE1553:AE1557)</f>
        <v>0</v>
      </c>
      <c r="AG1559" s="509">
        <f t="shared" ref="AG1559" si="407">SUM(AG1553:AG1557)</f>
        <v>0</v>
      </c>
      <c r="AI1559" s="509">
        <f t="shared" ref="AI1559" si="408">SUM(AI1553:AI1557)</f>
        <v>0</v>
      </c>
      <c r="AK1559" s="222"/>
    </row>
    <row r="1560" spans="2:37">
      <c r="G1560" s="90"/>
      <c r="H1560" s="90"/>
      <c r="I1560" s="90"/>
      <c r="J1560" s="90"/>
      <c r="K1560" s="90"/>
      <c r="L1560" s="90"/>
      <c r="M1560" s="90"/>
      <c r="N1560" s="90"/>
      <c r="O1560" s="90"/>
      <c r="P1560" s="90"/>
      <c r="Q1560" s="90"/>
      <c r="R1560" s="90"/>
      <c r="S1560" s="90"/>
      <c r="T1560" s="90"/>
      <c r="U1560" s="90"/>
      <c r="V1560" s="90"/>
      <c r="W1560" s="90"/>
      <c r="X1560" s="90"/>
      <c r="Y1560" s="90"/>
      <c r="Z1560" s="90"/>
      <c r="AA1560" s="90"/>
      <c r="AB1560" s="90"/>
      <c r="AC1560" s="90"/>
      <c r="AE1560" s="90"/>
      <c r="AG1560" s="90"/>
      <c r="AI1560" s="90"/>
    </row>
    <row r="1561" spans="2:37">
      <c r="G1561" s="90"/>
      <c r="H1561" s="90"/>
      <c r="I1561" s="90"/>
      <c r="J1561" s="90"/>
      <c r="K1561" s="90"/>
      <c r="L1561" s="90"/>
      <c r="M1561" s="90"/>
      <c r="N1561" s="90"/>
      <c r="O1561" s="90"/>
      <c r="P1561" s="90"/>
      <c r="Q1561" s="90"/>
      <c r="R1561" s="90"/>
      <c r="S1561" s="90"/>
      <c r="T1561" s="90"/>
      <c r="U1561" s="90"/>
      <c r="V1561" s="90"/>
      <c r="W1561" s="90"/>
      <c r="X1561" s="90"/>
      <c r="Y1561" s="90"/>
      <c r="Z1561" s="90"/>
      <c r="AA1561" s="90"/>
      <c r="AB1561" s="90"/>
      <c r="AC1561" s="90"/>
      <c r="AE1561" s="90"/>
      <c r="AG1561" s="90"/>
      <c r="AI1561" s="90"/>
    </row>
    <row r="1562" spans="2:37" ht="16.5">
      <c r="B1562" s="5" t="str">
        <f>'Line Items'!B2135</f>
        <v>Other Funded Infrastructure (Spare)</v>
      </c>
      <c r="C1562" s="5"/>
      <c r="D1562" s="5"/>
      <c r="E1562" s="5"/>
      <c r="F1562" s="5"/>
      <c r="G1562" s="186"/>
      <c r="H1562" s="186"/>
      <c r="I1562" s="186"/>
      <c r="J1562" s="186"/>
      <c r="K1562" s="186"/>
      <c r="L1562" s="186"/>
      <c r="M1562" s="186"/>
      <c r="N1562" s="186"/>
      <c r="O1562" s="186"/>
      <c r="P1562" s="186"/>
      <c r="Q1562" s="186"/>
      <c r="R1562" s="186"/>
      <c r="S1562" s="186"/>
      <c r="T1562" s="186"/>
      <c r="U1562" s="186"/>
      <c r="V1562" s="186"/>
      <c r="W1562" s="186"/>
      <c r="X1562" s="186"/>
      <c r="Y1562" s="186"/>
      <c r="Z1562" s="186"/>
      <c r="AA1562" s="186"/>
      <c r="AB1562" s="186"/>
      <c r="AC1562" s="186"/>
      <c r="AD1562" s="5"/>
      <c r="AE1562" s="186"/>
      <c r="AF1562" s="5"/>
      <c r="AG1562" s="186"/>
      <c r="AH1562" s="5"/>
      <c r="AI1562" s="186"/>
      <c r="AJ1562" s="5"/>
      <c r="AK1562" s="5"/>
    </row>
    <row r="1563" spans="2:37" ht="12.75" customHeight="1" outlineLevel="1">
      <c r="G1563" s="90"/>
      <c r="H1563" s="90"/>
      <c r="I1563" s="90"/>
      <c r="J1563" s="90"/>
      <c r="K1563" s="90"/>
      <c r="L1563" s="90"/>
      <c r="M1563" s="90"/>
      <c r="N1563" s="90"/>
      <c r="O1563" s="90"/>
      <c r="P1563" s="90"/>
      <c r="Q1563" s="90"/>
      <c r="R1563" s="90"/>
      <c r="S1563" s="90"/>
      <c r="T1563" s="90"/>
      <c r="U1563" s="90"/>
      <c r="V1563" s="90"/>
      <c r="W1563" s="90"/>
      <c r="X1563" s="90"/>
      <c r="Y1563" s="90"/>
      <c r="Z1563" s="90"/>
      <c r="AA1563" s="90"/>
      <c r="AB1563" s="90"/>
      <c r="AC1563" s="90"/>
      <c r="AE1563" s="90"/>
      <c r="AG1563" s="90"/>
      <c r="AI1563" s="90"/>
    </row>
    <row r="1564" spans="2:37" ht="12.75" customHeight="1" outlineLevel="1">
      <c r="D1564" s="100" t="str">
        <f>'Line Items'!D2137</f>
        <v>Station Facility Charge (Wolverhampton Improvements)</v>
      </c>
      <c r="E1564" s="85"/>
      <c r="F1564" s="101" t="s">
        <v>102</v>
      </c>
      <c r="G1564" s="171"/>
      <c r="H1564" s="171"/>
      <c r="I1564" s="171"/>
      <c r="J1564" s="171"/>
      <c r="K1564" s="171"/>
      <c r="L1564" s="171"/>
      <c r="M1564" s="171"/>
      <c r="N1564" s="171"/>
      <c r="O1564" s="171"/>
      <c r="P1564" s="171"/>
      <c r="Q1564" s="171"/>
      <c r="R1564" s="171"/>
      <c r="S1564" s="171"/>
      <c r="T1564" s="171"/>
      <c r="U1564" s="171"/>
      <c r="V1564" s="171"/>
      <c r="W1564" s="171"/>
      <c r="X1564" s="171"/>
      <c r="Y1564" s="171"/>
      <c r="Z1564" s="171"/>
      <c r="AA1564" s="171"/>
      <c r="AB1564" s="171"/>
      <c r="AC1564" s="185"/>
      <c r="AE1564" s="511"/>
      <c r="AG1564" s="511"/>
      <c r="AI1564" s="511"/>
      <c r="AK1564" s="201"/>
    </row>
    <row r="1565" spans="2:37" ht="12.75" customHeight="1" outlineLevel="1">
      <c r="D1565" s="106" t="str">
        <f>'Line Items'!D2138</f>
        <v>[Other Funded Infrastructure (Spare) Line 2]</v>
      </c>
      <c r="E1565" s="89"/>
      <c r="F1565" s="107" t="str">
        <f>F1564</f>
        <v>£000</v>
      </c>
      <c r="G1565" s="173"/>
      <c r="H1565" s="173"/>
      <c r="I1565" s="173"/>
      <c r="J1565" s="173"/>
      <c r="K1565" s="173"/>
      <c r="L1565" s="173"/>
      <c r="M1565" s="173"/>
      <c r="N1565" s="173"/>
      <c r="O1565" s="173"/>
      <c r="P1565" s="173"/>
      <c r="Q1565" s="173"/>
      <c r="R1565" s="173"/>
      <c r="S1565" s="173"/>
      <c r="T1565" s="173"/>
      <c r="U1565" s="173"/>
      <c r="V1565" s="173"/>
      <c r="W1565" s="173"/>
      <c r="X1565" s="173"/>
      <c r="Y1565" s="173"/>
      <c r="Z1565" s="173"/>
      <c r="AA1565" s="173"/>
      <c r="AB1565" s="173"/>
      <c r="AC1565" s="174"/>
      <c r="AE1565" s="507"/>
      <c r="AG1565" s="507"/>
      <c r="AI1565" s="507"/>
      <c r="AK1565" s="202"/>
    </row>
    <row r="1566" spans="2:37" ht="12.75" customHeight="1" outlineLevel="1">
      <c r="D1566" s="106" t="str">
        <f>'Line Items'!D2139</f>
        <v>[Other Funded Infrastructure (Spare) Line 3]</v>
      </c>
      <c r="E1566" s="89"/>
      <c r="F1566" s="107" t="str">
        <f>F1565</f>
        <v>£000</v>
      </c>
      <c r="G1566" s="173"/>
      <c r="H1566" s="173"/>
      <c r="I1566" s="173"/>
      <c r="J1566" s="173"/>
      <c r="K1566" s="173"/>
      <c r="L1566" s="173"/>
      <c r="M1566" s="173"/>
      <c r="N1566" s="173"/>
      <c r="O1566" s="173"/>
      <c r="P1566" s="173"/>
      <c r="Q1566" s="173"/>
      <c r="R1566" s="173"/>
      <c r="S1566" s="173"/>
      <c r="T1566" s="173"/>
      <c r="U1566" s="173"/>
      <c r="V1566" s="173"/>
      <c r="W1566" s="173"/>
      <c r="X1566" s="173"/>
      <c r="Y1566" s="173"/>
      <c r="Z1566" s="173"/>
      <c r="AA1566" s="173"/>
      <c r="AB1566" s="173"/>
      <c r="AC1566" s="174"/>
      <c r="AE1566" s="507"/>
      <c r="AG1566" s="507"/>
      <c r="AI1566" s="507"/>
      <c r="AK1566" s="202"/>
    </row>
    <row r="1567" spans="2:37" ht="12.75" customHeight="1" outlineLevel="1">
      <c r="D1567" s="106" t="str">
        <f>'Line Items'!D2140</f>
        <v>[Other Funded Infrastructure (Spare) Line 4]</v>
      </c>
      <c r="E1567" s="89"/>
      <c r="F1567" s="107" t="str">
        <f>F1566</f>
        <v>£000</v>
      </c>
      <c r="G1567" s="173"/>
      <c r="H1567" s="173"/>
      <c r="I1567" s="173"/>
      <c r="J1567" s="173"/>
      <c r="K1567" s="173"/>
      <c r="L1567" s="173"/>
      <c r="M1567" s="173"/>
      <c r="N1567" s="173"/>
      <c r="O1567" s="173"/>
      <c r="P1567" s="173"/>
      <c r="Q1567" s="173"/>
      <c r="R1567" s="173"/>
      <c r="S1567" s="173"/>
      <c r="T1567" s="173"/>
      <c r="U1567" s="173"/>
      <c r="V1567" s="173"/>
      <c r="W1567" s="173"/>
      <c r="X1567" s="173"/>
      <c r="Y1567" s="173"/>
      <c r="Z1567" s="173"/>
      <c r="AA1567" s="173"/>
      <c r="AB1567" s="173"/>
      <c r="AC1567" s="174"/>
      <c r="AE1567" s="507"/>
      <c r="AG1567" s="507"/>
      <c r="AI1567" s="507"/>
      <c r="AK1567" s="202"/>
    </row>
    <row r="1568" spans="2:37" ht="12.75" customHeight="1" outlineLevel="1">
      <c r="D1568" s="117" t="str">
        <f>'Line Items'!D2141</f>
        <v>[Other Funded Infrastructure (Spare) Line 5]</v>
      </c>
      <c r="E1568" s="175"/>
      <c r="F1568" s="118" t="str">
        <f>F1567</f>
        <v>£000</v>
      </c>
      <c r="G1568" s="176"/>
      <c r="H1568" s="176"/>
      <c r="I1568" s="176"/>
      <c r="J1568" s="176"/>
      <c r="K1568" s="176"/>
      <c r="L1568" s="176"/>
      <c r="M1568" s="176"/>
      <c r="N1568" s="176"/>
      <c r="O1568" s="176"/>
      <c r="P1568" s="176"/>
      <c r="Q1568" s="176"/>
      <c r="R1568" s="176"/>
      <c r="S1568" s="176"/>
      <c r="T1568" s="176"/>
      <c r="U1568" s="176"/>
      <c r="V1568" s="176"/>
      <c r="W1568" s="176"/>
      <c r="X1568" s="176"/>
      <c r="Y1568" s="176"/>
      <c r="Z1568" s="176"/>
      <c r="AA1568" s="176"/>
      <c r="AB1568" s="176"/>
      <c r="AC1568" s="177"/>
      <c r="AE1568" s="508"/>
      <c r="AG1568" s="508"/>
      <c r="AI1568" s="508"/>
      <c r="AK1568" s="203"/>
    </row>
    <row r="1569" spans="2:37" ht="12.75" customHeight="1" outlineLevel="1">
      <c r="G1569" s="90"/>
      <c r="H1569" s="90"/>
      <c r="I1569" s="90"/>
      <c r="J1569" s="90"/>
      <c r="K1569" s="90"/>
      <c r="L1569" s="90"/>
      <c r="M1569" s="90"/>
      <c r="N1569" s="90"/>
      <c r="O1569" s="90"/>
      <c r="P1569" s="90"/>
      <c r="Q1569" s="90"/>
      <c r="R1569" s="90"/>
      <c r="S1569" s="90"/>
      <c r="T1569" s="90"/>
      <c r="U1569" s="90"/>
      <c r="V1569" s="90"/>
      <c r="W1569" s="90"/>
      <c r="X1569" s="90"/>
      <c r="Y1569" s="90"/>
      <c r="Z1569" s="90"/>
      <c r="AA1569" s="90"/>
      <c r="AB1569" s="90"/>
      <c r="AC1569" s="90"/>
      <c r="AE1569" s="90"/>
      <c r="AG1569" s="90"/>
      <c r="AI1569" s="90"/>
    </row>
    <row r="1570" spans="2:37" ht="12.75" customHeight="1" outlineLevel="1">
      <c r="D1570" s="216" t="str">
        <f>B1562</f>
        <v>Other Funded Infrastructure (Spare)</v>
      </c>
      <c r="E1570" s="217"/>
      <c r="F1570" s="218" t="str">
        <f>F1568</f>
        <v>£000</v>
      </c>
      <c r="G1570" s="219">
        <f>SUM(G1564:G1568)</f>
        <v>0</v>
      </c>
      <c r="H1570" s="219">
        <f t="shared" ref="H1570:S1570" si="409">SUM(H1564:H1568)</f>
        <v>0</v>
      </c>
      <c r="I1570" s="219">
        <f t="shared" si="409"/>
        <v>0</v>
      </c>
      <c r="J1570" s="219">
        <f t="shared" si="409"/>
        <v>0</v>
      </c>
      <c r="K1570" s="219">
        <f t="shared" si="409"/>
        <v>0</v>
      </c>
      <c r="L1570" s="219">
        <f t="shared" si="409"/>
        <v>0</v>
      </c>
      <c r="M1570" s="219">
        <f t="shared" si="409"/>
        <v>0</v>
      </c>
      <c r="N1570" s="219">
        <f t="shared" si="409"/>
        <v>0</v>
      </c>
      <c r="O1570" s="219">
        <f t="shared" si="409"/>
        <v>0</v>
      </c>
      <c r="P1570" s="219">
        <f t="shared" si="409"/>
        <v>0</v>
      </c>
      <c r="Q1570" s="219">
        <f t="shared" si="409"/>
        <v>0</v>
      </c>
      <c r="R1570" s="219">
        <f t="shared" si="409"/>
        <v>0</v>
      </c>
      <c r="S1570" s="219">
        <f t="shared" si="409"/>
        <v>0</v>
      </c>
      <c r="T1570" s="219">
        <f>SUM(T1564:T1568)</f>
        <v>0</v>
      </c>
      <c r="U1570" s="219">
        <f>SUM(U1564:U1568)</f>
        <v>0</v>
      </c>
      <c r="V1570" s="219">
        <f t="shared" ref="V1570:AB1570" si="410">SUM(V1564:V1568)</f>
        <v>0</v>
      </c>
      <c r="W1570" s="219">
        <f t="shared" si="410"/>
        <v>0</v>
      </c>
      <c r="X1570" s="219">
        <f t="shared" si="410"/>
        <v>0</v>
      </c>
      <c r="Y1570" s="219">
        <f t="shared" si="410"/>
        <v>0</v>
      </c>
      <c r="Z1570" s="219">
        <f t="shared" si="410"/>
        <v>0</v>
      </c>
      <c r="AA1570" s="219">
        <f t="shared" si="410"/>
        <v>0</v>
      </c>
      <c r="AB1570" s="219">
        <f t="shared" si="410"/>
        <v>0</v>
      </c>
      <c r="AC1570" s="220">
        <f t="shared" ref="AC1570" si="411">SUM(AC1564:AC1568)</f>
        <v>0</v>
      </c>
      <c r="AE1570" s="509">
        <f t="shared" ref="AE1570" si="412">SUM(AE1564:AE1568)</f>
        <v>0</v>
      </c>
      <c r="AG1570" s="509">
        <f t="shared" ref="AG1570" si="413">SUM(AG1564:AG1568)</f>
        <v>0</v>
      </c>
      <c r="AI1570" s="509">
        <f t="shared" ref="AI1570" si="414">SUM(AI1564:AI1568)</f>
        <v>0</v>
      </c>
      <c r="AK1570" s="222"/>
    </row>
    <row r="1571" spans="2:37">
      <c r="G1571" s="90"/>
      <c r="H1571" s="90"/>
      <c r="I1571" s="90"/>
      <c r="J1571" s="90"/>
      <c r="K1571" s="90"/>
      <c r="L1571" s="90"/>
      <c r="M1571" s="90"/>
      <c r="N1571" s="90"/>
      <c r="O1571" s="90"/>
      <c r="P1571" s="90"/>
      <c r="Q1571" s="90"/>
      <c r="R1571" s="90"/>
      <c r="S1571" s="90"/>
      <c r="T1571" s="90"/>
      <c r="U1571" s="90"/>
      <c r="V1571" s="90"/>
      <c r="W1571" s="90"/>
      <c r="X1571" s="90"/>
      <c r="Y1571" s="90"/>
      <c r="Z1571" s="90"/>
      <c r="AA1571" s="90"/>
      <c r="AB1571" s="90"/>
      <c r="AC1571" s="90"/>
      <c r="AE1571" s="90"/>
      <c r="AG1571" s="90"/>
      <c r="AI1571" s="90"/>
    </row>
    <row r="1572" spans="2:37">
      <c r="G1572" s="90"/>
      <c r="H1572" s="90"/>
      <c r="I1572" s="90"/>
      <c r="J1572" s="90"/>
      <c r="K1572" s="90"/>
      <c r="L1572" s="90"/>
      <c r="M1572" s="90"/>
      <c r="N1572" s="90"/>
      <c r="O1572" s="90"/>
      <c r="P1572" s="90"/>
      <c r="Q1572" s="90"/>
      <c r="R1572" s="90"/>
      <c r="S1572" s="90"/>
      <c r="T1572" s="90"/>
      <c r="U1572" s="90"/>
      <c r="V1572" s="90"/>
      <c r="W1572" s="90"/>
      <c r="X1572" s="90"/>
      <c r="Y1572" s="90"/>
      <c r="Z1572" s="90"/>
      <c r="AA1572" s="90"/>
      <c r="AB1572" s="90"/>
      <c r="AC1572" s="90"/>
      <c r="AE1572" s="90"/>
      <c r="AG1572" s="90"/>
      <c r="AI1572" s="90"/>
    </row>
    <row r="1573" spans="2:37" ht="16.5">
      <c r="B1573" s="5" t="s">
        <v>497</v>
      </c>
      <c r="C1573" s="5"/>
      <c r="D1573" s="5"/>
      <c r="E1573" s="5"/>
      <c r="F1573" s="5"/>
      <c r="G1573" s="186"/>
      <c r="H1573" s="186"/>
      <c r="I1573" s="186"/>
      <c r="J1573" s="186"/>
      <c r="K1573" s="186"/>
      <c r="L1573" s="186"/>
      <c r="M1573" s="186"/>
      <c r="N1573" s="186"/>
      <c r="O1573" s="186"/>
      <c r="P1573" s="186"/>
      <c r="Q1573" s="186"/>
      <c r="R1573" s="186"/>
      <c r="S1573" s="186"/>
      <c r="T1573" s="186"/>
      <c r="U1573" s="186"/>
      <c r="V1573" s="186"/>
      <c r="W1573" s="186"/>
      <c r="X1573" s="186"/>
      <c r="Y1573" s="186"/>
      <c r="Z1573" s="186"/>
      <c r="AA1573" s="186"/>
      <c r="AB1573" s="186"/>
      <c r="AC1573" s="186"/>
      <c r="AD1573" s="5"/>
      <c r="AE1573" s="186"/>
      <c r="AF1573" s="5"/>
      <c r="AG1573" s="186"/>
      <c r="AH1573" s="5"/>
      <c r="AI1573" s="186"/>
      <c r="AJ1573" s="5"/>
      <c r="AK1573" s="5"/>
    </row>
    <row r="1574" spans="2:37" ht="12.75" customHeight="1" outlineLevel="1">
      <c r="G1574" s="90"/>
      <c r="H1574" s="90"/>
      <c r="I1574" s="90"/>
      <c r="J1574" s="90"/>
      <c r="K1574" s="90"/>
      <c r="L1574" s="90"/>
      <c r="M1574" s="90"/>
      <c r="N1574" s="90"/>
      <c r="O1574" s="90"/>
      <c r="P1574" s="90"/>
      <c r="Q1574" s="90"/>
      <c r="R1574" s="90"/>
      <c r="S1574" s="90"/>
      <c r="T1574" s="90"/>
      <c r="U1574" s="90"/>
      <c r="V1574" s="90"/>
      <c r="W1574" s="90"/>
      <c r="X1574" s="90"/>
      <c r="Y1574" s="90"/>
      <c r="Z1574" s="90"/>
      <c r="AA1574" s="90"/>
      <c r="AB1574" s="90"/>
      <c r="AC1574" s="90"/>
      <c r="AE1574" s="90"/>
      <c r="AG1574" s="90"/>
      <c r="AI1574" s="90"/>
    </row>
    <row r="1575" spans="2:37" ht="12.75" customHeight="1" outlineLevel="1">
      <c r="D1575" s="100" t="str">
        <f>B15</f>
        <v>Secondary Station Access Charges</v>
      </c>
      <c r="E1575" s="85"/>
      <c r="F1575" s="183" t="str">
        <f>F169</f>
        <v>£000</v>
      </c>
      <c r="G1575" s="86">
        <f t="shared" ref="G1575:AC1575" si="415">SUM(G169,G323)</f>
        <v>0</v>
      </c>
      <c r="H1575" s="86">
        <f t="shared" si="415"/>
        <v>0</v>
      </c>
      <c r="I1575" s="86">
        <f t="shared" si="415"/>
        <v>0</v>
      </c>
      <c r="J1575" s="86">
        <f t="shared" si="415"/>
        <v>0</v>
      </c>
      <c r="K1575" s="86">
        <f t="shared" si="415"/>
        <v>0</v>
      </c>
      <c r="L1575" s="86">
        <f t="shared" si="415"/>
        <v>0</v>
      </c>
      <c r="M1575" s="86">
        <f t="shared" si="415"/>
        <v>0</v>
      </c>
      <c r="N1575" s="86">
        <f t="shared" si="415"/>
        <v>0</v>
      </c>
      <c r="O1575" s="86">
        <f t="shared" si="415"/>
        <v>0</v>
      </c>
      <c r="P1575" s="86">
        <f t="shared" si="415"/>
        <v>0</v>
      </c>
      <c r="Q1575" s="86">
        <f t="shared" si="415"/>
        <v>0</v>
      </c>
      <c r="R1575" s="86">
        <f t="shared" si="415"/>
        <v>0</v>
      </c>
      <c r="S1575" s="86">
        <f t="shared" si="415"/>
        <v>0</v>
      </c>
      <c r="T1575" s="86">
        <f t="shared" si="415"/>
        <v>0</v>
      </c>
      <c r="U1575" s="86">
        <f t="shared" si="415"/>
        <v>0</v>
      </c>
      <c r="V1575" s="86">
        <f t="shared" si="415"/>
        <v>0</v>
      </c>
      <c r="W1575" s="86">
        <f t="shared" si="415"/>
        <v>0</v>
      </c>
      <c r="X1575" s="86">
        <f t="shared" si="415"/>
        <v>0</v>
      </c>
      <c r="Y1575" s="86">
        <f t="shared" si="415"/>
        <v>0</v>
      </c>
      <c r="Z1575" s="86">
        <f t="shared" si="415"/>
        <v>0</v>
      </c>
      <c r="AA1575" s="86">
        <f t="shared" si="415"/>
        <v>0</v>
      </c>
      <c r="AB1575" s="86">
        <f t="shared" si="415"/>
        <v>0</v>
      </c>
      <c r="AC1575" s="87">
        <f t="shared" si="415"/>
        <v>0</v>
      </c>
      <c r="AE1575" s="475">
        <f>SUM(AE169,AE323)</f>
        <v>0</v>
      </c>
      <c r="AG1575" s="475">
        <f>SUM(AG169,AG323)</f>
        <v>0</v>
      </c>
      <c r="AI1575" s="475">
        <f>SUM(AI169,AI323)</f>
        <v>0</v>
      </c>
      <c r="AK1575" s="201"/>
    </row>
    <row r="1576" spans="2:37" ht="12.75" customHeight="1" outlineLevel="1">
      <c r="D1576" s="106" t="str">
        <f>B329</f>
        <v>Fixed Track Access Charge</v>
      </c>
      <c r="E1576" s="89"/>
      <c r="F1576" s="107" t="str">
        <f t="shared" ref="F1576:AC1576" si="416">F335</f>
        <v>£000</v>
      </c>
      <c r="G1576" s="90">
        <f t="shared" si="416"/>
        <v>0</v>
      </c>
      <c r="H1576" s="90">
        <f t="shared" si="416"/>
        <v>0</v>
      </c>
      <c r="I1576" s="90">
        <f t="shared" si="416"/>
        <v>0</v>
      </c>
      <c r="J1576" s="90">
        <f t="shared" si="416"/>
        <v>0</v>
      </c>
      <c r="K1576" s="90">
        <f t="shared" si="416"/>
        <v>0</v>
      </c>
      <c r="L1576" s="90">
        <f t="shared" si="416"/>
        <v>0</v>
      </c>
      <c r="M1576" s="90">
        <f t="shared" si="416"/>
        <v>0</v>
      </c>
      <c r="N1576" s="90">
        <f t="shared" si="416"/>
        <v>0</v>
      </c>
      <c r="O1576" s="90">
        <f t="shared" si="416"/>
        <v>0</v>
      </c>
      <c r="P1576" s="90">
        <f t="shared" si="416"/>
        <v>0</v>
      </c>
      <c r="Q1576" s="90">
        <f t="shared" si="416"/>
        <v>0</v>
      </c>
      <c r="R1576" s="90">
        <f t="shared" si="416"/>
        <v>0</v>
      </c>
      <c r="S1576" s="90">
        <f t="shared" si="416"/>
        <v>0</v>
      </c>
      <c r="T1576" s="90">
        <f t="shared" si="416"/>
        <v>0</v>
      </c>
      <c r="U1576" s="90">
        <f t="shared" si="416"/>
        <v>0</v>
      </c>
      <c r="V1576" s="90">
        <f t="shared" si="416"/>
        <v>0</v>
      </c>
      <c r="W1576" s="90">
        <f t="shared" si="416"/>
        <v>0</v>
      </c>
      <c r="X1576" s="90">
        <f t="shared" si="416"/>
        <v>0</v>
      </c>
      <c r="Y1576" s="90">
        <f t="shared" si="416"/>
        <v>0</v>
      </c>
      <c r="Z1576" s="90">
        <f t="shared" si="416"/>
        <v>0</v>
      </c>
      <c r="AA1576" s="90">
        <f t="shared" si="416"/>
        <v>0</v>
      </c>
      <c r="AB1576" s="90">
        <f t="shared" si="416"/>
        <v>0</v>
      </c>
      <c r="AC1576" s="91">
        <f t="shared" si="416"/>
        <v>0</v>
      </c>
      <c r="AE1576" s="476">
        <f>AE335</f>
        <v>0</v>
      </c>
      <c r="AG1576" s="476">
        <f>AG335</f>
        <v>0</v>
      </c>
      <c r="AI1576" s="476">
        <f>AI335</f>
        <v>0</v>
      </c>
      <c r="AK1576" s="202"/>
    </row>
    <row r="1577" spans="2:37" ht="12.75" customHeight="1" outlineLevel="1">
      <c r="D1577" s="106" t="str">
        <f>B337</f>
        <v>Variable Usage Charges</v>
      </c>
      <c r="E1577" s="89"/>
      <c r="F1577" s="107" t="str">
        <f t="shared" ref="F1577:AC1577" si="417">F463</f>
        <v>£000</v>
      </c>
      <c r="G1577" s="90">
        <f t="shared" si="417"/>
        <v>0</v>
      </c>
      <c r="H1577" s="90">
        <f t="shared" si="417"/>
        <v>0</v>
      </c>
      <c r="I1577" s="90">
        <f t="shared" si="417"/>
        <v>0</v>
      </c>
      <c r="J1577" s="90">
        <f t="shared" si="417"/>
        <v>0</v>
      </c>
      <c r="K1577" s="90">
        <f t="shared" si="417"/>
        <v>0</v>
      </c>
      <c r="L1577" s="90">
        <f t="shared" si="417"/>
        <v>0</v>
      </c>
      <c r="M1577" s="90">
        <f t="shared" si="417"/>
        <v>0</v>
      </c>
      <c r="N1577" s="90">
        <f t="shared" si="417"/>
        <v>0</v>
      </c>
      <c r="O1577" s="90">
        <f t="shared" si="417"/>
        <v>0</v>
      </c>
      <c r="P1577" s="90">
        <f t="shared" si="417"/>
        <v>0</v>
      </c>
      <c r="Q1577" s="90">
        <f t="shared" si="417"/>
        <v>0</v>
      </c>
      <c r="R1577" s="90">
        <f t="shared" si="417"/>
        <v>0</v>
      </c>
      <c r="S1577" s="90">
        <f t="shared" si="417"/>
        <v>0</v>
      </c>
      <c r="T1577" s="90">
        <f t="shared" si="417"/>
        <v>0</v>
      </c>
      <c r="U1577" s="90">
        <f t="shared" si="417"/>
        <v>0</v>
      </c>
      <c r="V1577" s="90">
        <f t="shared" si="417"/>
        <v>0</v>
      </c>
      <c r="W1577" s="90">
        <f t="shared" si="417"/>
        <v>0</v>
      </c>
      <c r="X1577" s="90">
        <f t="shared" si="417"/>
        <v>0</v>
      </c>
      <c r="Y1577" s="90">
        <f t="shared" si="417"/>
        <v>0</v>
      </c>
      <c r="Z1577" s="90">
        <f t="shared" si="417"/>
        <v>0</v>
      </c>
      <c r="AA1577" s="90">
        <f t="shared" si="417"/>
        <v>0</v>
      </c>
      <c r="AB1577" s="90">
        <f t="shared" si="417"/>
        <v>0</v>
      </c>
      <c r="AC1577" s="91">
        <f t="shared" si="417"/>
        <v>0</v>
      </c>
      <c r="AE1577" s="476">
        <f>AE463</f>
        <v>0</v>
      </c>
      <c r="AG1577" s="476">
        <f>AG463</f>
        <v>0</v>
      </c>
      <c r="AI1577" s="476">
        <f>AI463</f>
        <v>0</v>
      </c>
      <c r="AK1577" s="202"/>
    </row>
    <row r="1578" spans="2:37" ht="12.75" customHeight="1" outlineLevel="1">
      <c r="D1578" s="106" t="str">
        <f>B465</f>
        <v>Electric Current for Traction</v>
      </c>
      <c r="E1578" s="89"/>
      <c r="F1578" s="107" t="str">
        <f t="shared" ref="F1578:AC1578" si="418">F594</f>
        <v>£000</v>
      </c>
      <c r="G1578" s="90">
        <f t="shared" si="418"/>
        <v>0</v>
      </c>
      <c r="H1578" s="90">
        <f t="shared" si="418"/>
        <v>0</v>
      </c>
      <c r="I1578" s="90">
        <f t="shared" si="418"/>
        <v>0</v>
      </c>
      <c r="J1578" s="90">
        <f t="shared" si="418"/>
        <v>0</v>
      </c>
      <c r="K1578" s="90">
        <f t="shared" si="418"/>
        <v>0</v>
      </c>
      <c r="L1578" s="90">
        <f t="shared" si="418"/>
        <v>0</v>
      </c>
      <c r="M1578" s="90">
        <f t="shared" si="418"/>
        <v>0</v>
      </c>
      <c r="N1578" s="90">
        <f t="shared" si="418"/>
        <v>0</v>
      </c>
      <c r="O1578" s="90">
        <f t="shared" si="418"/>
        <v>0</v>
      </c>
      <c r="P1578" s="90">
        <f t="shared" si="418"/>
        <v>0</v>
      </c>
      <c r="Q1578" s="90">
        <f t="shared" si="418"/>
        <v>0</v>
      </c>
      <c r="R1578" s="90">
        <f t="shared" si="418"/>
        <v>0</v>
      </c>
      <c r="S1578" s="90">
        <f t="shared" si="418"/>
        <v>0</v>
      </c>
      <c r="T1578" s="90">
        <f t="shared" si="418"/>
        <v>0</v>
      </c>
      <c r="U1578" s="90">
        <f t="shared" si="418"/>
        <v>0</v>
      </c>
      <c r="V1578" s="90">
        <f t="shared" si="418"/>
        <v>0</v>
      </c>
      <c r="W1578" s="90">
        <f t="shared" si="418"/>
        <v>0</v>
      </c>
      <c r="X1578" s="90">
        <f t="shared" si="418"/>
        <v>0</v>
      </c>
      <c r="Y1578" s="90">
        <f t="shared" si="418"/>
        <v>0</v>
      </c>
      <c r="Z1578" s="90">
        <f t="shared" si="418"/>
        <v>0</v>
      </c>
      <c r="AA1578" s="90">
        <f t="shared" si="418"/>
        <v>0</v>
      </c>
      <c r="AB1578" s="90">
        <f t="shared" si="418"/>
        <v>0</v>
      </c>
      <c r="AC1578" s="91">
        <f t="shared" si="418"/>
        <v>0</v>
      </c>
      <c r="AE1578" s="476">
        <f>AE594</f>
        <v>0</v>
      </c>
      <c r="AG1578" s="476">
        <f>AG594</f>
        <v>0</v>
      </c>
      <c r="AI1578" s="476">
        <f>AI594</f>
        <v>0</v>
      </c>
      <c r="AK1578" s="202"/>
    </row>
    <row r="1579" spans="2:37" ht="12.75" customHeight="1" outlineLevel="1">
      <c r="D1579" s="106" t="str">
        <f>B596</f>
        <v>Electrification Asset Usage Charge</v>
      </c>
      <c r="E1579" s="89"/>
      <c r="F1579" s="107" t="str">
        <f t="shared" ref="F1579:AC1579" si="419">F606</f>
        <v>£000</v>
      </c>
      <c r="G1579" s="90">
        <f t="shared" si="419"/>
        <v>0</v>
      </c>
      <c r="H1579" s="90">
        <f t="shared" si="419"/>
        <v>0</v>
      </c>
      <c r="I1579" s="90">
        <f t="shared" si="419"/>
        <v>0</v>
      </c>
      <c r="J1579" s="90">
        <f t="shared" si="419"/>
        <v>0</v>
      </c>
      <c r="K1579" s="90">
        <f t="shared" si="419"/>
        <v>0</v>
      </c>
      <c r="L1579" s="90">
        <f t="shared" si="419"/>
        <v>0</v>
      </c>
      <c r="M1579" s="90">
        <f t="shared" si="419"/>
        <v>0</v>
      </c>
      <c r="N1579" s="90">
        <f t="shared" si="419"/>
        <v>0</v>
      </c>
      <c r="O1579" s="90">
        <f t="shared" si="419"/>
        <v>0</v>
      </c>
      <c r="P1579" s="90">
        <f t="shared" si="419"/>
        <v>0</v>
      </c>
      <c r="Q1579" s="90">
        <f t="shared" si="419"/>
        <v>0</v>
      </c>
      <c r="R1579" s="90">
        <f t="shared" si="419"/>
        <v>0</v>
      </c>
      <c r="S1579" s="90">
        <f t="shared" si="419"/>
        <v>0</v>
      </c>
      <c r="T1579" s="90">
        <f t="shared" si="419"/>
        <v>0</v>
      </c>
      <c r="U1579" s="90">
        <f t="shared" si="419"/>
        <v>0</v>
      </c>
      <c r="V1579" s="90">
        <f t="shared" si="419"/>
        <v>0</v>
      </c>
      <c r="W1579" s="90">
        <f t="shared" si="419"/>
        <v>0</v>
      </c>
      <c r="X1579" s="90">
        <f t="shared" si="419"/>
        <v>0</v>
      </c>
      <c r="Y1579" s="90">
        <f t="shared" si="419"/>
        <v>0</v>
      </c>
      <c r="Z1579" s="90">
        <f t="shared" si="419"/>
        <v>0</v>
      </c>
      <c r="AA1579" s="90">
        <f t="shared" si="419"/>
        <v>0</v>
      </c>
      <c r="AB1579" s="90">
        <f t="shared" si="419"/>
        <v>0</v>
      </c>
      <c r="AC1579" s="91">
        <f t="shared" si="419"/>
        <v>0</v>
      </c>
      <c r="AE1579" s="476">
        <f>AE606</f>
        <v>0</v>
      </c>
      <c r="AG1579" s="476">
        <f>AG606</f>
        <v>0</v>
      </c>
      <c r="AI1579" s="476">
        <f>AI606</f>
        <v>0</v>
      </c>
      <c r="AK1579" s="202"/>
    </row>
    <row r="1580" spans="2:37" ht="12.75" customHeight="1" outlineLevel="1">
      <c r="D1580" s="106" t="str">
        <f>B609</f>
        <v>Capacity Charges</v>
      </c>
      <c r="E1580" s="89"/>
      <c r="F1580" s="107" t="str">
        <f t="shared" ref="F1580:AC1580" si="420">F929</f>
        <v>£000</v>
      </c>
      <c r="G1580" s="90">
        <f t="shared" si="420"/>
        <v>0</v>
      </c>
      <c r="H1580" s="90">
        <f t="shared" si="420"/>
        <v>0</v>
      </c>
      <c r="I1580" s="90">
        <f t="shared" si="420"/>
        <v>0</v>
      </c>
      <c r="J1580" s="90">
        <f t="shared" si="420"/>
        <v>0</v>
      </c>
      <c r="K1580" s="90">
        <f t="shared" si="420"/>
        <v>0</v>
      </c>
      <c r="L1580" s="90">
        <f t="shared" si="420"/>
        <v>0</v>
      </c>
      <c r="M1580" s="90">
        <f t="shared" si="420"/>
        <v>0</v>
      </c>
      <c r="N1580" s="90">
        <f t="shared" si="420"/>
        <v>0</v>
      </c>
      <c r="O1580" s="90">
        <f t="shared" si="420"/>
        <v>0</v>
      </c>
      <c r="P1580" s="90">
        <f t="shared" si="420"/>
        <v>0</v>
      </c>
      <c r="Q1580" s="90">
        <f t="shared" si="420"/>
        <v>0</v>
      </c>
      <c r="R1580" s="90">
        <f t="shared" si="420"/>
        <v>0</v>
      </c>
      <c r="S1580" s="90">
        <f t="shared" si="420"/>
        <v>0</v>
      </c>
      <c r="T1580" s="90">
        <f t="shared" si="420"/>
        <v>0</v>
      </c>
      <c r="U1580" s="90">
        <f t="shared" si="420"/>
        <v>0</v>
      </c>
      <c r="V1580" s="90">
        <f t="shared" si="420"/>
        <v>0</v>
      </c>
      <c r="W1580" s="90">
        <f t="shared" si="420"/>
        <v>0</v>
      </c>
      <c r="X1580" s="90">
        <f t="shared" si="420"/>
        <v>0</v>
      </c>
      <c r="Y1580" s="90">
        <f t="shared" si="420"/>
        <v>0</v>
      </c>
      <c r="Z1580" s="90">
        <f t="shared" si="420"/>
        <v>0</v>
      </c>
      <c r="AA1580" s="90">
        <f t="shared" si="420"/>
        <v>0</v>
      </c>
      <c r="AB1580" s="90">
        <f t="shared" si="420"/>
        <v>0</v>
      </c>
      <c r="AC1580" s="91">
        <f t="shared" si="420"/>
        <v>0</v>
      </c>
      <c r="AE1580" s="476">
        <f>AE929</f>
        <v>0</v>
      </c>
      <c r="AG1580" s="476">
        <f>AG929</f>
        <v>0</v>
      </c>
      <c r="AI1580" s="476">
        <f>AI929</f>
        <v>0</v>
      </c>
      <c r="AK1580" s="202"/>
    </row>
    <row r="1581" spans="2:37" ht="12.75" customHeight="1" outlineLevel="1">
      <c r="D1581" s="106" t="str">
        <f>B932</f>
        <v>Station &amp; Depot Access Charges</v>
      </c>
      <c r="E1581" s="89"/>
      <c r="F1581" s="107" t="str">
        <f>F1494</f>
        <v>£000</v>
      </c>
      <c r="G1581" s="90">
        <f t="shared" ref="G1581:AC1581" si="421">SUM(G1193,G1447,G1461,G1475,G1494)</f>
        <v>0</v>
      </c>
      <c r="H1581" s="90">
        <f t="shared" si="421"/>
        <v>0</v>
      </c>
      <c r="I1581" s="90">
        <f t="shared" si="421"/>
        <v>0</v>
      </c>
      <c r="J1581" s="90">
        <f t="shared" si="421"/>
        <v>0</v>
      </c>
      <c r="K1581" s="90">
        <f t="shared" si="421"/>
        <v>0</v>
      </c>
      <c r="L1581" s="90">
        <f t="shared" si="421"/>
        <v>0</v>
      </c>
      <c r="M1581" s="90">
        <f t="shared" si="421"/>
        <v>0</v>
      </c>
      <c r="N1581" s="90">
        <f t="shared" si="421"/>
        <v>0</v>
      </c>
      <c r="O1581" s="90">
        <f t="shared" si="421"/>
        <v>0</v>
      </c>
      <c r="P1581" s="90">
        <f t="shared" si="421"/>
        <v>0</v>
      </c>
      <c r="Q1581" s="90">
        <f t="shared" si="421"/>
        <v>0</v>
      </c>
      <c r="R1581" s="90">
        <f t="shared" si="421"/>
        <v>0</v>
      </c>
      <c r="S1581" s="90">
        <f t="shared" si="421"/>
        <v>0</v>
      </c>
      <c r="T1581" s="90">
        <f t="shared" si="421"/>
        <v>0</v>
      </c>
      <c r="U1581" s="90">
        <f t="shared" si="421"/>
        <v>0</v>
      </c>
      <c r="V1581" s="90">
        <f t="shared" si="421"/>
        <v>0</v>
      </c>
      <c r="W1581" s="90">
        <f t="shared" si="421"/>
        <v>0</v>
      </c>
      <c r="X1581" s="90">
        <f t="shared" si="421"/>
        <v>0</v>
      </c>
      <c r="Y1581" s="90">
        <f t="shared" si="421"/>
        <v>0</v>
      </c>
      <c r="Z1581" s="90">
        <f t="shared" si="421"/>
        <v>0</v>
      </c>
      <c r="AA1581" s="90">
        <f t="shared" si="421"/>
        <v>0</v>
      </c>
      <c r="AB1581" s="90">
        <f t="shared" si="421"/>
        <v>0</v>
      </c>
      <c r="AC1581" s="91">
        <f t="shared" si="421"/>
        <v>0</v>
      </c>
      <c r="AE1581" s="476">
        <f>SUM(AE1193,AE1447,AE1461,AE1475,AE1494)</f>
        <v>0</v>
      </c>
      <c r="AG1581" s="476">
        <f>SUM(AG1193,AG1447,AG1461,AG1475,AG1494)</f>
        <v>0</v>
      </c>
      <c r="AI1581" s="476">
        <f>SUM(AI1193,AI1447,AI1461,AI1475,AI1494)</f>
        <v>0</v>
      </c>
      <c r="AK1581" s="202"/>
    </row>
    <row r="1582" spans="2:37" ht="12.75" customHeight="1" outlineLevel="1">
      <c r="D1582" s="106" t="str">
        <f>B1496</f>
        <v>Other Network Rail Charges</v>
      </c>
      <c r="E1582" s="89"/>
      <c r="F1582" s="107" t="str">
        <f>F1528</f>
        <v>£000</v>
      </c>
      <c r="G1582" s="90">
        <f>SUM(G1510,G1519,G1528,G1537)</f>
        <v>0</v>
      </c>
      <c r="H1582" s="90">
        <f t="shared" ref="H1582:AC1582" si="422">SUM(H1510,H1519,H1528,H1537)</f>
        <v>0</v>
      </c>
      <c r="I1582" s="90">
        <f t="shared" si="422"/>
        <v>0</v>
      </c>
      <c r="J1582" s="90">
        <f t="shared" si="422"/>
        <v>0</v>
      </c>
      <c r="K1582" s="90">
        <f t="shared" si="422"/>
        <v>0</v>
      </c>
      <c r="L1582" s="90">
        <f t="shared" si="422"/>
        <v>0</v>
      </c>
      <c r="M1582" s="90">
        <f t="shared" si="422"/>
        <v>0</v>
      </c>
      <c r="N1582" s="90">
        <f t="shared" si="422"/>
        <v>0</v>
      </c>
      <c r="O1582" s="90">
        <f t="shared" si="422"/>
        <v>0</v>
      </c>
      <c r="P1582" s="90">
        <f t="shared" si="422"/>
        <v>0</v>
      </c>
      <c r="Q1582" s="90">
        <f t="shared" si="422"/>
        <v>0</v>
      </c>
      <c r="R1582" s="90">
        <f t="shared" si="422"/>
        <v>0</v>
      </c>
      <c r="S1582" s="90">
        <f t="shared" si="422"/>
        <v>0</v>
      </c>
      <c r="T1582" s="90">
        <f t="shared" si="422"/>
        <v>0</v>
      </c>
      <c r="U1582" s="90">
        <f t="shared" si="422"/>
        <v>0</v>
      </c>
      <c r="V1582" s="90">
        <f t="shared" si="422"/>
        <v>0</v>
      </c>
      <c r="W1582" s="90">
        <f t="shared" si="422"/>
        <v>0</v>
      </c>
      <c r="X1582" s="90">
        <f t="shared" si="422"/>
        <v>0</v>
      </c>
      <c r="Y1582" s="90">
        <f t="shared" si="422"/>
        <v>0</v>
      </c>
      <c r="Z1582" s="90">
        <f t="shared" si="422"/>
        <v>0</v>
      </c>
      <c r="AA1582" s="90">
        <f t="shared" si="422"/>
        <v>0</v>
      </c>
      <c r="AB1582" s="90">
        <f t="shared" si="422"/>
        <v>0</v>
      </c>
      <c r="AC1582" s="91">
        <f t="shared" si="422"/>
        <v>0</v>
      </c>
      <c r="AE1582" s="476">
        <f>SUM(AE1510,AE1519,AE1528,AE1537)</f>
        <v>0</v>
      </c>
      <c r="AG1582" s="476">
        <f>SUM(AG1510,AG1519,AG1528,AG1537)</f>
        <v>0</v>
      </c>
      <c r="AI1582" s="476">
        <f>SUM(AI1510,AI1519,AI1528,AI1537)</f>
        <v>0</v>
      </c>
      <c r="AK1582" s="202"/>
    </row>
    <row r="1583" spans="2:37" ht="12.75" customHeight="1" outlineLevel="1">
      <c r="D1583" s="106" t="str">
        <f>B1540</f>
        <v>ROSCO Funded Infrastructure (Spare)</v>
      </c>
      <c r="E1583" s="89"/>
      <c r="F1583" s="107" t="str">
        <f t="shared" ref="F1583" si="423">F1548</f>
        <v>£000</v>
      </c>
      <c r="G1583" s="90">
        <f>G1548</f>
        <v>0</v>
      </c>
      <c r="H1583" s="90">
        <f t="shared" ref="H1583:S1583" si="424">H1548</f>
        <v>0</v>
      </c>
      <c r="I1583" s="90">
        <f t="shared" si="424"/>
        <v>0</v>
      </c>
      <c r="J1583" s="90">
        <f t="shared" si="424"/>
        <v>0</v>
      </c>
      <c r="K1583" s="90">
        <f t="shared" si="424"/>
        <v>0</v>
      </c>
      <c r="L1583" s="90">
        <f t="shared" si="424"/>
        <v>0</v>
      </c>
      <c r="M1583" s="90">
        <f t="shared" si="424"/>
        <v>0</v>
      </c>
      <c r="N1583" s="90">
        <f t="shared" si="424"/>
        <v>0</v>
      </c>
      <c r="O1583" s="90">
        <f t="shared" si="424"/>
        <v>0</v>
      </c>
      <c r="P1583" s="90">
        <f t="shared" si="424"/>
        <v>0</v>
      </c>
      <c r="Q1583" s="90">
        <f t="shared" si="424"/>
        <v>0</v>
      </c>
      <c r="R1583" s="90">
        <f t="shared" si="424"/>
        <v>0</v>
      </c>
      <c r="S1583" s="90">
        <f t="shared" si="424"/>
        <v>0</v>
      </c>
      <c r="T1583" s="90">
        <f>T1548</f>
        <v>0</v>
      </c>
      <c r="U1583" s="90">
        <f>U1548</f>
        <v>0</v>
      </c>
      <c r="V1583" s="90">
        <f t="shared" ref="V1583:AB1583" si="425">V1548</f>
        <v>0</v>
      </c>
      <c r="W1583" s="90">
        <f t="shared" si="425"/>
        <v>0</v>
      </c>
      <c r="X1583" s="90">
        <f t="shared" si="425"/>
        <v>0</v>
      </c>
      <c r="Y1583" s="90">
        <f t="shared" si="425"/>
        <v>0</v>
      </c>
      <c r="Z1583" s="90">
        <f t="shared" si="425"/>
        <v>0</v>
      </c>
      <c r="AA1583" s="90">
        <f t="shared" si="425"/>
        <v>0</v>
      </c>
      <c r="AB1583" s="90">
        <f t="shared" si="425"/>
        <v>0</v>
      </c>
      <c r="AC1583" s="91">
        <f t="shared" ref="AC1583" si="426">AC1548</f>
        <v>0</v>
      </c>
      <c r="AE1583" s="476">
        <f t="shared" ref="AE1583" si="427">AE1548</f>
        <v>0</v>
      </c>
      <c r="AG1583" s="476">
        <f t="shared" ref="AG1583" si="428">AG1548</f>
        <v>0</v>
      </c>
      <c r="AI1583" s="476">
        <f t="shared" ref="AI1583" si="429">AI1548</f>
        <v>0</v>
      </c>
      <c r="AK1583" s="202"/>
    </row>
    <row r="1584" spans="2:37" ht="12.75" customHeight="1" outlineLevel="1">
      <c r="D1584" s="106" t="str">
        <f>B1551</f>
        <v>Privately Funded Infrastructure (Spare)</v>
      </c>
      <c r="E1584" s="89"/>
      <c r="F1584" s="107" t="str">
        <f t="shared" ref="F1584" si="430">F1559</f>
        <v>£000</v>
      </c>
      <c r="G1584" s="90">
        <f>G1559</f>
        <v>0</v>
      </c>
      <c r="H1584" s="90">
        <f t="shared" ref="H1584:AB1584" si="431">H1559</f>
        <v>0</v>
      </c>
      <c r="I1584" s="90">
        <f t="shared" si="431"/>
        <v>0</v>
      </c>
      <c r="J1584" s="90">
        <f t="shared" si="431"/>
        <v>0</v>
      </c>
      <c r="K1584" s="90">
        <f t="shared" si="431"/>
        <v>0</v>
      </c>
      <c r="L1584" s="90">
        <f t="shared" si="431"/>
        <v>0</v>
      </c>
      <c r="M1584" s="90">
        <f t="shared" si="431"/>
        <v>0</v>
      </c>
      <c r="N1584" s="90">
        <f t="shared" si="431"/>
        <v>0</v>
      </c>
      <c r="O1584" s="90">
        <f t="shared" si="431"/>
        <v>0</v>
      </c>
      <c r="P1584" s="90">
        <f t="shared" si="431"/>
        <v>0</v>
      </c>
      <c r="Q1584" s="90">
        <f t="shared" si="431"/>
        <v>0</v>
      </c>
      <c r="R1584" s="90">
        <f t="shared" si="431"/>
        <v>0</v>
      </c>
      <c r="S1584" s="90">
        <f t="shared" si="431"/>
        <v>0</v>
      </c>
      <c r="T1584" s="90">
        <f t="shared" si="431"/>
        <v>0</v>
      </c>
      <c r="U1584" s="90">
        <f t="shared" si="431"/>
        <v>0</v>
      </c>
      <c r="V1584" s="90">
        <f t="shared" si="431"/>
        <v>0</v>
      </c>
      <c r="W1584" s="90">
        <f t="shared" si="431"/>
        <v>0</v>
      </c>
      <c r="X1584" s="90">
        <f t="shared" si="431"/>
        <v>0</v>
      </c>
      <c r="Y1584" s="90">
        <f t="shared" si="431"/>
        <v>0</v>
      </c>
      <c r="Z1584" s="90">
        <f t="shared" si="431"/>
        <v>0</v>
      </c>
      <c r="AA1584" s="90">
        <f t="shared" si="431"/>
        <v>0</v>
      </c>
      <c r="AB1584" s="90">
        <f t="shared" si="431"/>
        <v>0</v>
      </c>
      <c r="AC1584" s="91">
        <f t="shared" ref="AC1584" si="432">AC1559</f>
        <v>0</v>
      </c>
      <c r="AE1584" s="476">
        <f t="shared" ref="AE1584" si="433">AE1559</f>
        <v>0</v>
      </c>
      <c r="AG1584" s="476">
        <f t="shared" ref="AG1584" si="434">AG1559</f>
        <v>0</v>
      </c>
      <c r="AI1584" s="476">
        <f t="shared" ref="AI1584" si="435">AI1559</f>
        <v>0</v>
      </c>
      <c r="AK1584" s="202"/>
    </row>
    <row r="1585" spans="2:37" ht="12.75" customHeight="1" outlineLevel="1">
      <c r="D1585" s="117" t="str">
        <f>B1562</f>
        <v>Other Funded Infrastructure (Spare)</v>
      </c>
      <c r="E1585" s="175"/>
      <c r="F1585" s="118" t="str">
        <f t="shared" ref="F1585" si="436">F1570</f>
        <v>£000</v>
      </c>
      <c r="G1585" s="94">
        <f>G1570</f>
        <v>0</v>
      </c>
      <c r="H1585" s="94">
        <f t="shared" ref="H1585:AB1585" si="437">H1570</f>
        <v>0</v>
      </c>
      <c r="I1585" s="94">
        <f t="shared" si="437"/>
        <v>0</v>
      </c>
      <c r="J1585" s="94">
        <f t="shared" si="437"/>
        <v>0</v>
      </c>
      <c r="K1585" s="94">
        <f t="shared" si="437"/>
        <v>0</v>
      </c>
      <c r="L1585" s="94">
        <f t="shared" si="437"/>
        <v>0</v>
      </c>
      <c r="M1585" s="94">
        <f t="shared" si="437"/>
        <v>0</v>
      </c>
      <c r="N1585" s="94">
        <f t="shared" si="437"/>
        <v>0</v>
      </c>
      <c r="O1585" s="94">
        <f t="shared" si="437"/>
        <v>0</v>
      </c>
      <c r="P1585" s="94">
        <f t="shared" si="437"/>
        <v>0</v>
      </c>
      <c r="Q1585" s="94">
        <f t="shared" si="437"/>
        <v>0</v>
      </c>
      <c r="R1585" s="94">
        <f t="shared" si="437"/>
        <v>0</v>
      </c>
      <c r="S1585" s="94">
        <f t="shared" si="437"/>
        <v>0</v>
      </c>
      <c r="T1585" s="94">
        <f t="shared" si="437"/>
        <v>0</v>
      </c>
      <c r="U1585" s="94">
        <f t="shared" si="437"/>
        <v>0</v>
      </c>
      <c r="V1585" s="94">
        <f t="shared" si="437"/>
        <v>0</v>
      </c>
      <c r="W1585" s="94">
        <f t="shared" si="437"/>
        <v>0</v>
      </c>
      <c r="X1585" s="94">
        <f t="shared" si="437"/>
        <v>0</v>
      </c>
      <c r="Y1585" s="94">
        <f t="shared" si="437"/>
        <v>0</v>
      </c>
      <c r="Z1585" s="94">
        <f t="shared" si="437"/>
        <v>0</v>
      </c>
      <c r="AA1585" s="94">
        <f t="shared" si="437"/>
        <v>0</v>
      </c>
      <c r="AB1585" s="94">
        <f t="shared" si="437"/>
        <v>0</v>
      </c>
      <c r="AC1585" s="95">
        <f t="shared" ref="AC1585" si="438">AC1570</f>
        <v>0</v>
      </c>
      <c r="AE1585" s="477">
        <f t="shared" ref="AE1585" si="439">AE1570</f>
        <v>0</v>
      </c>
      <c r="AG1585" s="477">
        <f t="shared" ref="AG1585" si="440">AG1570</f>
        <v>0</v>
      </c>
      <c r="AI1585" s="477">
        <f t="shared" ref="AI1585" si="441">AI1570</f>
        <v>0</v>
      </c>
      <c r="AK1585" s="203"/>
    </row>
    <row r="1586" spans="2:37" ht="12.75" customHeight="1" outlineLevel="1">
      <c r="G1586" s="90"/>
      <c r="H1586" s="90"/>
      <c r="I1586" s="90"/>
      <c r="J1586" s="90"/>
      <c r="K1586" s="90"/>
      <c r="L1586" s="90"/>
      <c r="M1586" s="90"/>
      <c r="N1586" s="90"/>
      <c r="O1586" s="90"/>
      <c r="P1586" s="90"/>
      <c r="Q1586" s="90"/>
      <c r="R1586" s="90"/>
      <c r="S1586" s="90"/>
      <c r="T1586" s="90"/>
      <c r="U1586" s="90"/>
      <c r="V1586" s="90"/>
      <c r="W1586" s="90"/>
      <c r="X1586" s="90"/>
      <c r="Y1586" s="90"/>
      <c r="Z1586" s="90"/>
      <c r="AA1586" s="90"/>
      <c r="AB1586" s="90"/>
      <c r="AC1586" s="90"/>
      <c r="AE1586" s="90"/>
      <c r="AG1586" s="90"/>
      <c r="AI1586" s="90"/>
    </row>
    <row r="1587" spans="2:37" ht="12.75" customHeight="1" outlineLevel="1">
      <c r="D1587" s="216" t="str">
        <f>B1573</f>
        <v>Total Infrastructure Charges</v>
      </c>
      <c r="E1587" s="217"/>
      <c r="F1587" s="218" t="str">
        <f>F1585</f>
        <v>£000</v>
      </c>
      <c r="G1587" s="219">
        <f>SUM(G1575:G1585)</f>
        <v>0</v>
      </c>
      <c r="H1587" s="219">
        <f t="shared" ref="H1587:S1587" si="442">SUM(H1575:H1585)</f>
        <v>0</v>
      </c>
      <c r="I1587" s="219">
        <f t="shared" si="442"/>
        <v>0</v>
      </c>
      <c r="J1587" s="219">
        <f t="shared" si="442"/>
        <v>0</v>
      </c>
      <c r="K1587" s="219">
        <f t="shared" si="442"/>
        <v>0</v>
      </c>
      <c r="L1587" s="219">
        <f t="shared" si="442"/>
        <v>0</v>
      </c>
      <c r="M1587" s="219">
        <f t="shared" si="442"/>
        <v>0</v>
      </c>
      <c r="N1587" s="219">
        <f t="shared" si="442"/>
        <v>0</v>
      </c>
      <c r="O1587" s="219">
        <f t="shared" si="442"/>
        <v>0</v>
      </c>
      <c r="P1587" s="219">
        <f t="shared" si="442"/>
        <v>0</v>
      </c>
      <c r="Q1587" s="219">
        <f t="shared" si="442"/>
        <v>0</v>
      </c>
      <c r="R1587" s="219">
        <f t="shared" si="442"/>
        <v>0</v>
      </c>
      <c r="S1587" s="219">
        <f t="shared" si="442"/>
        <v>0</v>
      </c>
      <c r="T1587" s="219">
        <f>SUM(T1575:T1585)</f>
        <v>0</v>
      </c>
      <c r="U1587" s="219">
        <f>SUM(U1575:U1585)</f>
        <v>0</v>
      </c>
      <c r="V1587" s="219">
        <f t="shared" ref="V1587:AB1587" si="443">SUM(V1575:V1585)</f>
        <v>0</v>
      </c>
      <c r="W1587" s="219">
        <f t="shared" si="443"/>
        <v>0</v>
      </c>
      <c r="X1587" s="219">
        <f t="shared" si="443"/>
        <v>0</v>
      </c>
      <c r="Y1587" s="219">
        <f t="shared" si="443"/>
        <v>0</v>
      </c>
      <c r="Z1587" s="219">
        <f t="shared" si="443"/>
        <v>0</v>
      </c>
      <c r="AA1587" s="219">
        <f t="shared" si="443"/>
        <v>0</v>
      </c>
      <c r="AB1587" s="219">
        <f t="shared" si="443"/>
        <v>0</v>
      </c>
      <c r="AC1587" s="220">
        <f t="shared" ref="AC1587" si="444">SUM(AC1575:AC1585)</f>
        <v>0</v>
      </c>
      <c r="AE1587" s="509">
        <f t="shared" ref="AE1587" si="445">SUM(AE1575:AE1585)</f>
        <v>0</v>
      </c>
      <c r="AG1587" s="509">
        <f t="shared" ref="AG1587:AI1587" si="446">SUM(AG1575:AG1585)</f>
        <v>0</v>
      </c>
      <c r="AI1587" s="509">
        <f t="shared" si="446"/>
        <v>0</v>
      </c>
      <c r="AK1587" s="222"/>
    </row>
    <row r="1588" spans="2:37">
      <c r="G1588" s="90"/>
      <c r="H1588" s="90"/>
      <c r="I1588" s="90"/>
      <c r="J1588" s="90"/>
      <c r="K1588" s="90"/>
      <c r="L1588" s="90"/>
      <c r="M1588" s="90"/>
      <c r="N1588" s="90"/>
      <c r="O1588" s="90"/>
      <c r="P1588" s="90"/>
      <c r="Q1588" s="90"/>
      <c r="R1588" s="90"/>
      <c r="S1588" s="90"/>
      <c r="T1588" s="90"/>
      <c r="U1588" s="90"/>
      <c r="V1588" s="90"/>
      <c r="W1588" s="90"/>
      <c r="X1588" s="90"/>
      <c r="Y1588" s="90"/>
      <c r="Z1588" s="90"/>
      <c r="AA1588" s="90"/>
      <c r="AB1588" s="90"/>
      <c r="AC1588" s="90"/>
      <c r="AE1588" s="90"/>
      <c r="AG1588" s="90"/>
      <c r="AI1588" s="90"/>
    </row>
    <row r="1589" spans="2:37">
      <c r="G1589" s="90"/>
      <c r="H1589" s="90"/>
      <c r="I1589" s="90"/>
      <c r="J1589" s="90"/>
      <c r="K1589" s="90"/>
      <c r="L1589" s="90"/>
      <c r="M1589" s="90"/>
      <c r="N1589" s="90"/>
      <c r="O1589" s="90"/>
      <c r="P1589" s="90"/>
      <c r="Q1589" s="90"/>
      <c r="R1589" s="90"/>
      <c r="S1589" s="90"/>
      <c r="T1589" s="90"/>
      <c r="U1589" s="90"/>
      <c r="V1589" s="90"/>
      <c r="W1589" s="90"/>
      <c r="X1589" s="90"/>
      <c r="Y1589" s="90"/>
      <c r="Z1589" s="90"/>
      <c r="AA1589" s="90"/>
      <c r="AB1589" s="90"/>
      <c r="AC1589" s="90"/>
      <c r="AE1589" s="90"/>
      <c r="AG1589" s="90"/>
      <c r="AI1589" s="90"/>
    </row>
    <row r="1590" spans="2:37" ht="16.5">
      <c r="B1590" s="5" t="s">
        <v>498</v>
      </c>
      <c r="C1590" s="5"/>
      <c r="D1590" s="5"/>
      <c r="E1590" s="5"/>
      <c r="F1590" s="5"/>
      <c r="G1590" s="186"/>
      <c r="H1590" s="186"/>
      <c r="I1590" s="186"/>
      <c r="J1590" s="186"/>
      <c r="K1590" s="186"/>
      <c r="L1590" s="186"/>
      <c r="M1590" s="186"/>
      <c r="N1590" s="186"/>
      <c r="O1590" s="186"/>
      <c r="P1590" s="186"/>
      <c r="Q1590" s="186"/>
      <c r="R1590" s="186"/>
      <c r="S1590" s="186"/>
      <c r="T1590" s="186"/>
      <c r="U1590" s="186"/>
      <c r="V1590" s="186"/>
      <c r="W1590" s="186"/>
      <c r="X1590" s="186"/>
      <c r="Y1590" s="186"/>
      <c r="Z1590" s="186"/>
      <c r="AA1590" s="186"/>
      <c r="AB1590" s="186"/>
      <c r="AC1590" s="186"/>
      <c r="AD1590" s="5"/>
      <c r="AE1590" s="186"/>
      <c r="AF1590" s="5"/>
      <c r="AG1590" s="186"/>
      <c r="AH1590" s="5"/>
      <c r="AI1590" s="186"/>
      <c r="AJ1590" s="5"/>
      <c r="AK1590" s="5"/>
    </row>
    <row r="1591" spans="2:37" ht="12.75" customHeight="1" outlineLevel="1">
      <c r="G1591" s="90"/>
      <c r="H1591" s="90"/>
      <c r="I1591" s="90"/>
      <c r="J1591" s="90"/>
      <c r="K1591" s="90"/>
      <c r="L1591" s="90"/>
      <c r="M1591" s="90"/>
      <c r="N1591" s="90"/>
      <c r="O1591" s="90"/>
      <c r="P1591" s="90"/>
      <c r="Q1591" s="90"/>
      <c r="R1591" s="90"/>
      <c r="S1591" s="90"/>
      <c r="T1591" s="90"/>
      <c r="U1591" s="90"/>
      <c r="V1591" s="90"/>
      <c r="W1591" s="90"/>
      <c r="X1591" s="90"/>
      <c r="Y1591" s="90"/>
      <c r="Z1591" s="90"/>
      <c r="AA1591" s="90"/>
      <c r="AB1591" s="90"/>
      <c r="AC1591" s="90"/>
      <c r="AE1591" s="90"/>
      <c r="AG1591" s="90"/>
      <c r="AI1591" s="90"/>
    </row>
    <row r="1592" spans="2:37" ht="12.75" customHeight="1" outlineLevel="1">
      <c r="D1592" s="100" t="str">
        <f>'Line Items'!D2145</f>
        <v>[Exceptionals (Spare) Line 1]</v>
      </c>
      <c r="E1592" s="85"/>
      <c r="F1592" s="101" t="s">
        <v>102</v>
      </c>
      <c r="G1592" s="171"/>
      <c r="H1592" s="171"/>
      <c r="I1592" s="171"/>
      <c r="J1592" s="171"/>
      <c r="K1592" s="171"/>
      <c r="L1592" s="171"/>
      <c r="M1592" s="171"/>
      <c r="N1592" s="171"/>
      <c r="O1592" s="171"/>
      <c r="P1592" s="171"/>
      <c r="Q1592" s="171"/>
      <c r="R1592" s="171"/>
      <c r="S1592" s="171"/>
      <c r="T1592" s="171"/>
      <c r="U1592" s="171"/>
      <c r="V1592" s="171"/>
      <c r="W1592" s="171"/>
      <c r="X1592" s="171"/>
      <c r="Y1592" s="171"/>
      <c r="Z1592" s="171"/>
      <c r="AA1592" s="171"/>
      <c r="AB1592" s="171"/>
      <c r="AC1592" s="185"/>
      <c r="AE1592" s="511"/>
      <c r="AG1592" s="511"/>
      <c r="AI1592" s="511"/>
      <c r="AK1592" s="201"/>
    </row>
    <row r="1593" spans="2:37" ht="12.75" customHeight="1" outlineLevel="1">
      <c r="D1593" s="106" t="str">
        <f>'Line Items'!D2146</f>
        <v>[Exceptionals (Spare) Line 2]</v>
      </c>
      <c r="E1593" s="89"/>
      <c r="F1593" s="107" t="str">
        <f>F1592</f>
        <v>£000</v>
      </c>
      <c r="G1593" s="173"/>
      <c r="H1593" s="173"/>
      <c r="I1593" s="173"/>
      <c r="J1593" s="173"/>
      <c r="K1593" s="173"/>
      <c r="L1593" s="173"/>
      <c r="M1593" s="173"/>
      <c r="N1593" s="173"/>
      <c r="O1593" s="173"/>
      <c r="P1593" s="173"/>
      <c r="Q1593" s="173"/>
      <c r="R1593" s="173"/>
      <c r="S1593" s="173"/>
      <c r="T1593" s="173"/>
      <c r="U1593" s="173"/>
      <c r="V1593" s="173"/>
      <c r="W1593" s="173"/>
      <c r="X1593" s="173"/>
      <c r="Y1593" s="173"/>
      <c r="Z1593" s="173"/>
      <c r="AA1593" s="173"/>
      <c r="AB1593" s="173"/>
      <c r="AC1593" s="174"/>
      <c r="AE1593" s="507"/>
      <c r="AG1593" s="507"/>
      <c r="AI1593" s="507"/>
      <c r="AK1593" s="202"/>
    </row>
    <row r="1594" spans="2:37" ht="12.75" customHeight="1" outlineLevel="1">
      <c r="D1594" s="106" t="str">
        <f>'Line Items'!D2147</f>
        <v>[Exceptionals (Spare) Line 3]</v>
      </c>
      <c r="E1594" s="89"/>
      <c r="F1594" s="107" t="str">
        <f>F1593</f>
        <v>£000</v>
      </c>
      <c r="G1594" s="173"/>
      <c r="H1594" s="173"/>
      <c r="I1594" s="173"/>
      <c r="J1594" s="173"/>
      <c r="K1594" s="173"/>
      <c r="L1594" s="173"/>
      <c r="M1594" s="173"/>
      <c r="N1594" s="173"/>
      <c r="O1594" s="173"/>
      <c r="P1594" s="173"/>
      <c r="Q1594" s="173"/>
      <c r="R1594" s="173"/>
      <c r="S1594" s="173"/>
      <c r="T1594" s="173"/>
      <c r="U1594" s="173"/>
      <c r="V1594" s="173"/>
      <c r="W1594" s="173"/>
      <c r="X1594" s="173"/>
      <c r="Y1594" s="173"/>
      <c r="Z1594" s="173"/>
      <c r="AA1594" s="173"/>
      <c r="AB1594" s="173"/>
      <c r="AC1594" s="174"/>
      <c r="AE1594" s="507"/>
      <c r="AG1594" s="507"/>
      <c r="AI1594" s="507"/>
      <c r="AK1594" s="202"/>
    </row>
    <row r="1595" spans="2:37" ht="12.75" customHeight="1" outlineLevel="1">
      <c r="D1595" s="106" t="str">
        <f>'Line Items'!D2148</f>
        <v>[Exceptionals (Spare) Line 4]</v>
      </c>
      <c r="E1595" s="89"/>
      <c r="F1595" s="107" t="str">
        <f>F1594</f>
        <v>£000</v>
      </c>
      <c r="G1595" s="173"/>
      <c r="H1595" s="173"/>
      <c r="I1595" s="173"/>
      <c r="J1595" s="173"/>
      <c r="K1595" s="173"/>
      <c r="L1595" s="173"/>
      <c r="M1595" s="173"/>
      <c r="N1595" s="173"/>
      <c r="O1595" s="173"/>
      <c r="P1595" s="173"/>
      <c r="Q1595" s="173"/>
      <c r="R1595" s="173"/>
      <c r="S1595" s="173"/>
      <c r="T1595" s="173"/>
      <c r="U1595" s="173"/>
      <c r="V1595" s="173"/>
      <c r="W1595" s="173"/>
      <c r="X1595" s="173"/>
      <c r="Y1595" s="173"/>
      <c r="Z1595" s="173"/>
      <c r="AA1595" s="173"/>
      <c r="AB1595" s="173"/>
      <c r="AC1595" s="174"/>
      <c r="AE1595" s="507"/>
      <c r="AG1595" s="507"/>
      <c r="AI1595" s="507"/>
      <c r="AK1595" s="202"/>
    </row>
    <row r="1596" spans="2:37" ht="12.75" customHeight="1" outlineLevel="1">
      <c r="D1596" s="117" t="str">
        <f>'Line Items'!D2149</f>
        <v>[Exceptionals (Spare) Line 5]</v>
      </c>
      <c r="E1596" s="175"/>
      <c r="F1596" s="118" t="str">
        <f>F1592</f>
        <v>£000</v>
      </c>
      <c r="G1596" s="230"/>
      <c r="H1596" s="176"/>
      <c r="I1596" s="176"/>
      <c r="J1596" s="176"/>
      <c r="K1596" s="176"/>
      <c r="L1596" s="176"/>
      <c r="M1596" s="176"/>
      <c r="N1596" s="176"/>
      <c r="O1596" s="176"/>
      <c r="P1596" s="176"/>
      <c r="Q1596" s="176"/>
      <c r="R1596" s="176"/>
      <c r="S1596" s="176"/>
      <c r="T1596" s="176"/>
      <c r="U1596" s="176"/>
      <c r="V1596" s="176"/>
      <c r="W1596" s="176"/>
      <c r="X1596" s="176"/>
      <c r="Y1596" s="176"/>
      <c r="Z1596" s="176"/>
      <c r="AA1596" s="176"/>
      <c r="AB1596" s="176"/>
      <c r="AC1596" s="177"/>
      <c r="AE1596" s="508"/>
      <c r="AG1596" s="508"/>
      <c r="AI1596" s="508"/>
      <c r="AK1596" s="203"/>
    </row>
    <row r="1597" spans="2:37" ht="12.75" customHeight="1" outlineLevel="1">
      <c r="G1597" s="90"/>
      <c r="H1597" s="90"/>
      <c r="I1597" s="90"/>
      <c r="J1597" s="90"/>
      <c r="K1597" s="90"/>
      <c r="L1597" s="90"/>
      <c r="M1597" s="90"/>
      <c r="N1597" s="90"/>
      <c r="O1597" s="90"/>
      <c r="P1597" s="90"/>
      <c r="Q1597" s="90"/>
      <c r="R1597" s="90"/>
      <c r="S1597" s="90"/>
      <c r="T1597" s="90"/>
      <c r="U1597" s="90"/>
      <c r="V1597" s="90"/>
      <c r="W1597" s="90"/>
      <c r="X1597" s="90"/>
      <c r="Y1597" s="90"/>
      <c r="Z1597" s="90"/>
      <c r="AA1597" s="90"/>
      <c r="AB1597" s="90"/>
      <c r="AC1597" s="90"/>
      <c r="AE1597" s="90"/>
      <c r="AG1597" s="90"/>
      <c r="AI1597" s="90"/>
    </row>
    <row r="1598" spans="2:37" ht="12.75" customHeight="1" outlineLevel="1">
      <c r="D1598" s="216" t="str">
        <f>"Total "&amp;B1590</f>
        <v>Total Exceptional Items</v>
      </c>
      <c r="E1598" s="217"/>
      <c r="F1598" s="218" t="str">
        <f>F1596</f>
        <v>£000</v>
      </c>
      <c r="G1598" s="219">
        <f t="shared" ref="G1598:U1598" si="447">SUM(G1592:G1596)</f>
        <v>0</v>
      </c>
      <c r="H1598" s="219">
        <f t="shared" si="447"/>
        <v>0</v>
      </c>
      <c r="I1598" s="219">
        <f t="shared" si="447"/>
        <v>0</v>
      </c>
      <c r="J1598" s="219">
        <f t="shared" si="447"/>
        <v>0</v>
      </c>
      <c r="K1598" s="219">
        <f t="shared" si="447"/>
        <v>0</v>
      </c>
      <c r="L1598" s="219">
        <f t="shared" si="447"/>
        <v>0</v>
      </c>
      <c r="M1598" s="219">
        <f t="shared" si="447"/>
        <v>0</v>
      </c>
      <c r="N1598" s="219">
        <f t="shared" si="447"/>
        <v>0</v>
      </c>
      <c r="O1598" s="219">
        <f t="shared" si="447"/>
        <v>0</v>
      </c>
      <c r="P1598" s="219">
        <f t="shared" si="447"/>
        <v>0</v>
      </c>
      <c r="Q1598" s="219">
        <f t="shared" si="447"/>
        <v>0</v>
      </c>
      <c r="R1598" s="219">
        <f t="shared" si="447"/>
        <v>0</v>
      </c>
      <c r="S1598" s="219">
        <f t="shared" si="447"/>
        <v>0</v>
      </c>
      <c r="T1598" s="219">
        <f t="shared" si="447"/>
        <v>0</v>
      </c>
      <c r="U1598" s="219">
        <f t="shared" si="447"/>
        <v>0</v>
      </c>
      <c r="V1598" s="219">
        <f t="shared" ref="V1598:AB1598" si="448">SUM(V1592:V1596)</f>
        <v>0</v>
      </c>
      <c r="W1598" s="219">
        <f t="shared" si="448"/>
        <v>0</v>
      </c>
      <c r="X1598" s="219">
        <f t="shared" si="448"/>
        <v>0</v>
      </c>
      <c r="Y1598" s="219">
        <f t="shared" si="448"/>
        <v>0</v>
      </c>
      <c r="Z1598" s="219">
        <f t="shared" si="448"/>
        <v>0</v>
      </c>
      <c r="AA1598" s="219">
        <f t="shared" si="448"/>
        <v>0</v>
      </c>
      <c r="AB1598" s="219">
        <f t="shared" si="448"/>
        <v>0</v>
      </c>
      <c r="AC1598" s="220">
        <f t="shared" ref="AC1598" si="449">SUM(AC1592:AC1596)</f>
        <v>0</v>
      </c>
      <c r="AE1598" s="509">
        <f t="shared" ref="AE1598" si="450">SUM(AE1592:AE1596)</f>
        <v>0</v>
      </c>
      <c r="AG1598" s="509">
        <f t="shared" ref="AG1598" si="451">SUM(AG1592:AG1596)</f>
        <v>0</v>
      </c>
      <c r="AI1598" s="509">
        <f t="shared" ref="AI1598" si="452">SUM(AI1592:AI1596)</f>
        <v>0</v>
      </c>
      <c r="AK1598" s="222"/>
    </row>
    <row r="1599" spans="2:37">
      <c r="G1599" s="90"/>
      <c r="H1599" s="90"/>
      <c r="I1599" s="90"/>
      <c r="J1599" s="90"/>
      <c r="K1599" s="90"/>
      <c r="L1599" s="90"/>
      <c r="M1599" s="90"/>
      <c r="N1599" s="90"/>
      <c r="O1599" s="90"/>
      <c r="P1599" s="90"/>
      <c r="Q1599" s="90"/>
      <c r="R1599" s="90"/>
      <c r="S1599" s="90"/>
      <c r="T1599" s="90"/>
      <c r="U1599" s="90"/>
      <c r="V1599" s="90"/>
      <c r="W1599" s="90"/>
      <c r="X1599" s="90"/>
      <c r="Y1599" s="90"/>
      <c r="Z1599" s="90"/>
      <c r="AA1599" s="90"/>
      <c r="AB1599" s="90"/>
      <c r="AC1599" s="90"/>
      <c r="AE1599" s="90"/>
      <c r="AG1599" s="90"/>
      <c r="AI1599" s="90"/>
    </row>
    <row r="1600" spans="2:37">
      <c r="G1600" s="90"/>
      <c r="H1600" s="90"/>
      <c r="I1600" s="90"/>
      <c r="J1600" s="90"/>
      <c r="K1600" s="90"/>
      <c r="L1600" s="90"/>
      <c r="M1600" s="90"/>
      <c r="N1600" s="90"/>
      <c r="O1600" s="90"/>
      <c r="P1600" s="90"/>
      <c r="Q1600" s="90"/>
      <c r="R1600" s="90"/>
      <c r="S1600" s="90"/>
      <c r="T1600" s="90"/>
      <c r="U1600" s="90"/>
      <c r="V1600" s="90"/>
      <c r="W1600" s="90"/>
      <c r="X1600" s="90"/>
      <c r="Y1600" s="90"/>
      <c r="Z1600" s="90"/>
      <c r="AA1600" s="90"/>
      <c r="AB1600" s="90"/>
      <c r="AC1600" s="90"/>
      <c r="AE1600" s="90"/>
      <c r="AG1600" s="90"/>
      <c r="AI1600" s="90"/>
    </row>
    <row r="1601" spans="2:37" ht="16.5">
      <c r="B1601" s="5" t="s">
        <v>499</v>
      </c>
      <c r="C1601" s="5"/>
      <c r="D1601" s="5"/>
      <c r="E1601" s="5"/>
      <c r="F1601" s="5"/>
      <c r="G1601" s="186"/>
      <c r="H1601" s="186"/>
      <c r="I1601" s="186"/>
      <c r="J1601" s="186"/>
      <c r="K1601" s="186"/>
      <c r="L1601" s="186"/>
      <c r="M1601" s="186"/>
      <c r="N1601" s="186"/>
      <c r="O1601" s="186"/>
      <c r="P1601" s="186"/>
      <c r="Q1601" s="186"/>
      <c r="R1601" s="186"/>
      <c r="S1601" s="186"/>
      <c r="T1601" s="186"/>
      <c r="U1601" s="186"/>
      <c r="V1601" s="186"/>
      <c r="W1601" s="186"/>
      <c r="X1601" s="186"/>
      <c r="Y1601" s="186"/>
      <c r="Z1601" s="186"/>
      <c r="AA1601" s="186"/>
      <c r="AB1601" s="186"/>
      <c r="AC1601" s="186"/>
      <c r="AD1601" s="5"/>
      <c r="AE1601" s="186"/>
      <c r="AF1601" s="5"/>
      <c r="AG1601" s="186"/>
      <c r="AH1601" s="5"/>
      <c r="AI1601" s="186"/>
      <c r="AJ1601" s="5"/>
      <c r="AK1601" s="5"/>
    </row>
    <row r="1602" spans="2:37" ht="12.75" customHeight="1" outlineLevel="1">
      <c r="G1602" s="90"/>
      <c r="H1602" s="90"/>
      <c r="I1602" s="90"/>
      <c r="J1602" s="90"/>
      <c r="K1602" s="90"/>
      <c r="L1602" s="90"/>
      <c r="M1602" s="90"/>
      <c r="N1602" s="90"/>
      <c r="O1602" s="90"/>
      <c r="P1602" s="90"/>
      <c r="Q1602" s="90"/>
      <c r="R1602" s="90"/>
      <c r="S1602" s="90"/>
      <c r="T1602" s="90"/>
      <c r="U1602" s="90"/>
      <c r="V1602" s="90"/>
      <c r="W1602" s="90"/>
      <c r="X1602" s="90"/>
      <c r="Y1602" s="90"/>
      <c r="Z1602" s="90"/>
      <c r="AA1602" s="90"/>
      <c r="AB1602" s="90"/>
      <c r="AC1602" s="90"/>
      <c r="AE1602" s="90"/>
      <c r="AG1602" s="90"/>
      <c r="AI1602" s="90"/>
    </row>
    <row r="1603" spans="2:37" ht="12.75" customHeight="1" outlineLevel="1">
      <c r="D1603" s="100" t="str">
        <f>'Line Items'!D2153</f>
        <v>[Contingencies (Spare) Line 1]</v>
      </c>
      <c r="E1603" s="85"/>
      <c r="F1603" s="101" t="s">
        <v>102</v>
      </c>
      <c r="G1603" s="172"/>
      <c r="H1603" s="171"/>
      <c r="I1603" s="171"/>
      <c r="J1603" s="171"/>
      <c r="K1603" s="171"/>
      <c r="L1603" s="171"/>
      <c r="M1603" s="171"/>
      <c r="N1603" s="171"/>
      <c r="O1603" s="171"/>
      <c r="P1603" s="171"/>
      <c r="Q1603" s="171"/>
      <c r="R1603" s="171"/>
      <c r="S1603" s="171"/>
      <c r="T1603" s="171"/>
      <c r="U1603" s="171"/>
      <c r="V1603" s="171"/>
      <c r="W1603" s="171"/>
      <c r="X1603" s="171"/>
      <c r="Y1603" s="171"/>
      <c r="Z1603" s="171"/>
      <c r="AA1603" s="171"/>
      <c r="AB1603" s="171"/>
      <c r="AC1603" s="185"/>
      <c r="AE1603" s="511"/>
      <c r="AG1603" s="511"/>
      <c r="AI1603" s="511"/>
      <c r="AK1603" s="201"/>
    </row>
    <row r="1604" spans="2:37" ht="12.75" customHeight="1" outlineLevel="1">
      <c r="D1604" s="106" t="str">
        <f>'Line Items'!D2154</f>
        <v>[Contingencies (Spare) Line 2]</v>
      </c>
      <c r="E1604" s="89"/>
      <c r="F1604" s="107" t="str">
        <f>F1603</f>
        <v>£000</v>
      </c>
      <c r="G1604" s="173"/>
      <c r="H1604" s="173"/>
      <c r="I1604" s="173"/>
      <c r="J1604" s="173"/>
      <c r="K1604" s="173"/>
      <c r="L1604" s="173"/>
      <c r="M1604" s="173"/>
      <c r="N1604" s="173"/>
      <c r="O1604" s="173"/>
      <c r="P1604" s="173"/>
      <c r="Q1604" s="173"/>
      <c r="R1604" s="173"/>
      <c r="S1604" s="173"/>
      <c r="T1604" s="173"/>
      <c r="U1604" s="173"/>
      <c r="V1604" s="173"/>
      <c r="W1604" s="173"/>
      <c r="X1604" s="173"/>
      <c r="Y1604" s="173"/>
      <c r="Z1604" s="173"/>
      <c r="AA1604" s="173"/>
      <c r="AB1604" s="173"/>
      <c r="AC1604" s="174"/>
      <c r="AE1604" s="507"/>
      <c r="AG1604" s="507"/>
      <c r="AI1604" s="507"/>
      <c r="AK1604" s="202"/>
    </row>
    <row r="1605" spans="2:37" ht="12.75" customHeight="1" outlineLevel="1">
      <c r="D1605" s="106" t="str">
        <f>'Line Items'!D2155</f>
        <v>[Contingencies (Spare) Line 3]</v>
      </c>
      <c r="E1605" s="89"/>
      <c r="F1605" s="107" t="str">
        <f>F1604</f>
        <v>£000</v>
      </c>
      <c r="G1605" s="173"/>
      <c r="H1605" s="173"/>
      <c r="I1605" s="173"/>
      <c r="J1605" s="173"/>
      <c r="K1605" s="173"/>
      <c r="L1605" s="173"/>
      <c r="M1605" s="173"/>
      <c r="N1605" s="173"/>
      <c r="O1605" s="173"/>
      <c r="P1605" s="173"/>
      <c r="Q1605" s="173"/>
      <c r="R1605" s="173"/>
      <c r="S1605" s="173"/>
      <c r="T1605" s="173"/>
      <c r="U1605" s="173"/>
      <c r="V1605" s="173"/>
      <c r="W1605" s="173"/>
      <c r="X1605" s="173"/>
      <c r="Y1605" s="173"/>
      <c r="Z1605" s="173"/>
      <c r="AA1605" s="173"/>
      <c r="AB1605" s="173"/>
      <c r="AC1605" s="174"/>
      <c r="AE1605" s="507"/>
      <c r="AG1605" s="507"/>
      <c r="AI1605" s="507"/>
      <c r="AK1605" s="202"/>
    </row>
    <row r="1606" spans="2:37" ht="12.75" customHeight="1" outlineLevel="1">
      <c r="D1606" s="106" t="str">
        <f>'Line Items'!D2156</f>
        <v>[Contingencies (Spare) Line 4]</v>
      </c>
      <c r="E1606" s="89"/>
      <c r="F1606" s="107" t="str">
        <f>F1605</f>
        <v>£000</v>
      </c>
      <c r="G1606" s="173"/>
      <c r="H1606" s="173"/>
      <c r="I1606" s="173"/>
      <c r="J1606" s="173"/>
      <c r="K1606" s="173"/>
      <c r="L1606" s="173"/>
      <c r="M1606" s="173"/>
      <c r="N1606" s="173"/>
      <c r="O1606" s="173"/>
      <c r="P1606" s="173"/>
      <c r="Q1606" s="173"/>
      <c r="R1606" s="173"/>
      <c r="S1606" s="173"/>
      <c r="T1606" s="173"/>
      <c r="U1606" s="173"/>
      <c r="V1606" s="173"/>
      <c r="W1606" s="173"/>
      <c r="X1606" s="173"/>
      <c r="Y1606" s="173"/>
      <c r="Z1606" s="173"/>
      <c r="AA1606" s="173"/>
      <c r="AB1606" s="173"/>
      <c r="AC1606" s="174"/>
      <c r="AE1606" s="507"/>
      <c r="AG1606" s="507"/>
      <c r="AI1606" s="507"/>
      <c r="AK1606" s="202"/>
    </row>
    <row r="1607" spans="2:37" ht="12.75" customHeight="1" outlineLevel="1">
      <c r="D1607" s="117" t="str">
        <f>'Line Items'!D2157</f>
        <v>[Contingencies (Spare) Line 5]</v>
      </c>
      <c r="E1607" s="175"/>
      <c r="F1607" s="118" t="str">
        <f>F1603</f>
        <v>£000</v>
      </c>
      <c r="G1607" s="176"/>
      <c r="H1607" s="176"/>
      <c r="I1607" s="176"/>
      <c r="J1607" s="176"/>
      <c r="K1607" s="176"/>
      <c r="L1607" s="176"/>
      <c r="M1607" s="176"/>
      <c r="N1607" s="176"/>
      <c r="O1607" s="176"/>
      <c r="P1607" s="176"/>
      <c r="Q1607" s="176"/>
      <c r="R1607" s="176"/>
      <c r="S1607" s="176"/>
      <c r="T1607" s="176"/>
      <c r="U1607" s="176"/>
      <c r="V1607" s="176"/>
      <c r="W1607" s="176"/>
      <c r="X1607" s="176"/>
      <c r="Y1607" s="176"/>
      <c r="Z1607" s="176"/>
      <c r="AA1607" s="176"/>
      <c r="AB1607" s="176"/>
      <c r="AC1607" s="177"/>
      <c r="AE1607" s="508"/>
      <c r="AG1607" s="508"/>
      <c r="AI1607" s="508"/>
      <c r="AK1607" s="203"/>
    </row>
    <row r="1608" spans="2:37" ht="12.75" customHeight="1" outlineLevel="1">
      <c r="G1608" s="90"/>
      <c r="H1608" s="90"/>
      <c r="I1608" s="90"/>
      <c r="J1608" s="90"/>
      <c r="K1608" s="90"/>
      <c r="L1608" s="90"/>
      <c r="M1608" s="90"/>
      <c r="N1608" s="90"/>
      <c r="O1608" s="90"/>
      <c r="P1608" s="90"/>
      <c r="Q1608" s="90"/>
      <c r="R1608" s="90"/>
      <c r="S1608" s="90"/>
      <c r="T1608" s="90"/>
      <c r="U1608" s="90"/>
      <c r="V1608" s="90"/>
      <c r="W1608" s="90"/>
      <c r="X1608" s="90"/>
      <c r="Y1608" s="90"/>
      <c r="Z1608" s="90"/>
      <c r="AA1608" s="90"/>
      <c r="AB1608" s="90"/>
      <c r="AC1608" s="90"/>
      <c r="AE1608" s="90"/>
      <c r="AG1608" s="90"/>
      <c r="AI1608" s="90"/>
    </row>
    <row r="1609" spans="2:37" ht="12.75" customHeight="1" outlineLevel="1">
      <c r="D1609" s="216" t="str">
        <f>"Total "&amp;B1601</f>
        <v>Total Contingency Costs</v>
      </c>
      <c r="E1609" s="217"/>
      <c r="F1609" s="218" t="str">
        <f>F1607</f>
        <v>£000</v>
      </c>
      <c r="G1609" s="219">
        <f t="shared" ref="G1609:AB1609" si="453">SUM(G1603:G1607)</f>
        <v>0</v>
      </c>
      <c r="H1609" s="219">
        <f t="shared" si="453"/>
        <v>0</v>
      </c>
      <c r="I1609" s="219">
        <f t="shared" si="453"/>
        <v>0</v>
      </c>
      <c r="J1609" s="219">
        <f t="shared" si="453"/>
        <v>0</v>
      </c>
      <c r="K1609" s="219">
        <f t="shared" si="453"/>
        <v>0</v>
      </c>
      <c r="L1609" s="219">
        <f t="shared" si="453"/>
        <v>0</v>
      </c>
      <c r="M1609" s="219">
        <f t="shared" si="453"/>
        <v>0</v>
      </c>
      <c r="N1609" s="219">
        <f t="shared" si="453"/>
        <v>0</v>
      </c>
      <c r="O1609" s="219">
        <f t="shared" si="453"/>
        <v>0</v>
      </c>
      <c r="P1609" s="219">
        <f t="shared" si="453"/>
        <v>0</v>
      </c>
      <c r="Q1609" s="219">
        <f t="shared" si="453"/>
        <v>0</v>
      </c>
      <c r="R1609" s="219">
        <f t="shared" si="453"/>
        <v>0</v>
      </c>
      <c r="S1609" s="219">
        <f t="shared" si="453"/>
        <v>0</v>
      </c>
      <c r="T1609" s="219">
        <f t="shared" si="453"/>
        <v>0</v>
      </c>
      <c r="U1609" s="219">
        <f t="shared" si="453"/>
        <v>0</v>
      </c>
      <c r="V1609" s="219">
        <f t="shared" si="453"/>
        <v>0</v>
      </c>
      <c r="W1609" s="219">
        <f t="shared" si="453"/>
        <v>0</v>
      </c>
      <c r="X1609" s="219">
        <f t="shared" si="453"/>
        <v>0</v>
      </c>
      <c r="Y1609" s="219">
        <f t="shared" si="453"/>
        <v>0</v>
      </c>
      <c r="Z1609" s="219">
        <f t="shared" si="453"/>
        <v>0</v>
      </c>
      <c r="AA1609" s="219">
        <f t="shared" si="453"/>
        <v>0</v>
      </c>
      <c r="AB1609" s="219">
        <f t="shared" si="453"/>
        <v>0</v>
      </c>
      <c r="AC1609" s="220">
        <f t="shared" ref="AC1609" si="454">SUM(AC1603:AC1607)</f>
        <v>0</v>
      </c>
      <c r="AE1609" s="509">
        <f t="shared" ref="AE1609" si="455">SUM(AE1603:AE1607)</f>
        <v>0</v>
      </c>
      <c r="AG1609" s="509">
        <f t="shared" ref="AG1609" si="456">SUM(AG1603:AG1607)</f>
        <v>0</v>
      </c>
      <c r="AI1609" s="509">
        <f t="shared" ref="AI1609" si="457">SUM(AI1603:AI1607)</f>
        <v>0</v>
      </c>
      <c r="AK1609" s="222"/>
    </row>
    <row r="1612" spans="2:37" ht="16.5">
      <c r="B1612" s="5" t="s">
        <v>19</v>
      </c>
      <c r="C1612" s="5"/>
      <c r="D1612" s="5"/>
      <c r="E1612" s="5"/>
      <c r="F1612" s="5"/>
      <c r="G1612" s="5"/>
      <c r="H1612" s="5"/>
      <c r="I1612" s="5"/>
      <c r="J1612" s="5"/>
      <c r="K1612" s="5"/>
      <c r="L1612" s="5"/>
      <c r="M1612" s="5"/>
      <c r="N1612" s="5"/>
      <c r="O1612" s="5"/>
      <c r="P1612" s="5"/>
      <c r="Q1612" s="5"/>
      <c r="R1612" s="5"/>
      <c r="S1612" s="5"/>
      <c r="T1612" s="5"/>
      <c r="U1612" s="5"/>
      <c r="V1612" s="5"/>
      <c r="W1612" s="5"/>
      <c r="X1612" s="5"/>
      <c r="Y1612" s="5"/>
      <c r="Z1612" s="5"/>
      <c r="AA1612" s="5"/>
      <c r="AB1612" s="5"/>
      <c r="AC1612" s="5"/>
      <c r="AD1612" s="5"/>
      <c r="AE1612" s="5"/>
      <c r="AF1612" s="5"/>
      <c r="AG1612" s="5"/>
      <c r="AH1612" s="5"/>
      <c r="AI1612" s="5"/>
      <c r="AJ1612" s="5"/>
      <c r="AK1612" s="5"/>
    </row>
  </sheetData>
  <mergeCells count="4">
    <mergeCell ref="D9:E9"/>
    <mergeCell ref="F9:F11"/>
    <mergeCell ref="AK9:AK11"/>
    <mergeCell ref="D10:E11"/>
  </mergeCells>
  <pageMargins left="0.39370078740157483" right="0.39370078740157483" top="0.39370078740157483" bottom="0.39370078740157483" header="0.31496062992125984" footer="0.31496062992125984"/>
  <pageSetup paperSize="8" scale="40" fitToHeight="99" orientation="landscape" r:id="rId1"/>
  <rowBreaks count="11" manualBreakCount="11">
    <brk id="400" max="16383" man="1"/>
    <brk id="531" max="16383" man="1"/>
    <brk id="661" max="16383" man="1"/>
    <brk id="766" max="16383" man="1"/>
    <brk id="874" max="16383" man="1"/>
    <brk id="939" max="16383" man="1"/>
    <brk id="1065" max="16383" man="1"/>
    <brk id="1194" max="16383" man="1"/>
    <brk id="1310" max="16383" man="1"/>
    <brk id="1419" max="16383" man="1"/>
    <brk id="1539"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B2:AM247"/>
  <sheetViews>
    <sheetView showGridLines="0" zoomScale="70" zoomScaleNormal="70" zoomScaleSheetLayoutView="70" workbookViewId="0">
      <pane xSplit="6" ySplit="12" topLeftCell="G13" activePane="bottomRight" state="frozen"/>
      <selection activeCell="G13" sqref="G13"/>
      <selection pane="topRight" activeCell="G13" sqref="G13"/>
      <selection pane="bottomLeft" activeCell="G13" sqref="G13"/>
      <selection pane="bottomRight" activeCell="G13" sqref="G13"/>
    </sheetView>
  </sheetViews>
  <sheetFormatPr defaultColWidth="9.140625" defaultRowHeight="15" outlineLevelRow="1" outlineLevelCol="1"/>
  <cols>
    <col min="1" max="1" width="2.85546875" style="3" customWidth="1"/>
    <col min="2" max="3" width="3.140625" style="3" customWidth="1"/>
    <col min="4" max="4" width="33.7109375" style="3" customWidth="1"/>
    <col min="5" max="5" width="22" style="3" customWidth="1"/>
    <col min="6" max="6" width="10.7109375" style="3" customWidth="1"/>
    <col min="7" max="22" width="11.42578125" style="3" customWidth="1"/>
    <col min="23" max="29" width="11.42578125" style="3" customWidth="1" outlineLevel="1"/>
    <col min="30" max="30" width="3.85546875" style="3" customWidth="1"/>
    <col min="31" max="31" width="11.42578125" style="3" customWidth="1"/>
    <col min="32" max="32" width="3.85546875" style="3" customWidth="1" outlineLevel="1"/>
    <col min="33" max="33" width="11.42578125" style="3" customWidth="1" outlineLevel="1"/>
    <col min="34" max="34" width="3.85546875" style="3" customWidth="1" outlineLevel="1"/>
    <col min="35" max="35" width="11.42578125" style="3" customWidth="1" outlineLevel="1"/>
    <col min="36" max="36" width="3.85546875" style="3" customWidth="1"/>
    <col min="37" max="37" width="92.85546875" style="3" customWidth="1"/>
    <col min="40" max="16384" width="9.140625" style="3"/>
  </cols>
  <sheetData>
    <row r="2" spans="2:37">
      <c r="B2" s="1" t="str">
        <f>'Template Cover'!B2</f>
        <v>Owner:</v>
      </c>
      <c r="C2" s="2"/>
      <c r="D2" s="2"/>
      <c r="E2" s="2"/>
      <c r="F2" s="2"/>
      <c r="G2" s="2" t="str">
        <f>Owner</f>
        <v>[Bidder Name]</v>
      </c>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row>
    <row r="3" spans="2:37">
      <c r="B3" s="1" t="str">
        <f>'Template Cover'!B3</f>
        <v>Project:</v>
      </c>
      <c r="C3" s="2"/>
      <c r="D3" s="2"/>
      <c r="E3" s="2"/>
      <c r="F3" s="2"/>
      <c r="G3" s="2" t="str">
        <f>Project</f>
        <v>West Midlands Franchise</v>
      </c>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row>
    <row r="4" spans="2:37">
      <c r="B4" s="1" t="str">
        <f>'Template Cover'!B4</f>
        <v>Sheet:</v>
      </c>
      <c r="C4" s="2"/>
      <c r="D4" s="2"/>
      <c r="E4" s="2"/>
      <c r="F4" s="2"/>
      <c r="G4" s="2" t="str">
        <f ca="1">MID(CELL("filename",$A$1),FIND("]",CELL("filename",$A$1))+1,99)</f>
        <v>Performance</v>
      </c>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row>
    <row r="5" spans="2:37">
      <c r="B5" s="1" t="str">
        <f>'Template Cover'!B5</f>
        <v>Version:</v>
      </c>
      <c r="C5" s="2"/>
      <c r="D5" s="2"/>
      <c r="E5" s="2"/>
      <c r="F5" s="2"/>
      <c r="G5" s="2">
        <f>Version</f>
        <v>1</v>
      </c>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row>
    <row r="6" spans="2:37">
      <c r="B6" s="1" t="str">
        <f>'Template Cover'!B6</f>
        <v>Date:</v>
      </c>
      <c r="C6" s="4"/>
      <c r="D6" s="4"/>
      <c r="E6" s="4"/>
      <c r="F6" s="4"/>
      <c r="G6" s="4">
        <f ca="1">TODAY()</f>
        <v>42655</v>
      </c>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row>
    <row r="7" spans="2:37">
      <c r="B7" s="1" t="str">
        <f>'Template Cover'!B7</f>
        <v>Filename:</v>
      </c>
      <c r="C7" s="2"/>
      <c r="D7" s="2"/>
      <c r="E7" s="2"/>
      <c r="F7" s="2"/>
      <c r="G7" s="2" t="str">
        <f ca="1">LEFT(CELL("FILENAME",$A$1),FIND("]",CELL("FILENAME",$A$1)))</f>
        <v>C:\Users\DfT\AppData\Local\Temp\[ATTACHMENT C - FINANCIAL TEMPLATES (v1.1).xlsx]</v>
      </c>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row>
    <row r="9" spans="2:37" ht="25.5">
      <c r="D9" s="1041" t="str">
        <f>RN_Switch</f>
        <v>Nominal</v>
      </c>
      <c r="E9" s="1054"/>
      <c r="F9" s="1038" t="s">
        <v>86</v>
      </c>
      <c r="G9" s="97" t="str">
        <f>Timeline!G29</f>
        <v>Blank</v>
      </c>
      <c r="H9" s="97" t="str">
        <f>Timeline!H29</f>
        <v>Blank</v>
      </c>
      <c r="I9" s="97" t="str">
        <f>Timeline!I29</f>
        <v>Year -2</v>
      </c>
      <c r="J9" s="97" t="str">
        <f>Timeline!J29</f>
        <v>Year -1</v>
      </c>
      <c r="K9" s="97" t="str">
        <f>Timeline!K29</f>
        <v>Year 0</v>
      </c>
      <c r="L9" s="97" t="str">
        <f>Timeline!L29</f>
        <v>Year 1</v>
      </c>
      <c r="M9" s="97" t="str">
        <f>Timeline!M29</f>
        <v>Year 2</v>
      </c>
      <c r="N9" s="97" t="str">
        <f>Timeline!N29</f>
        <v>Year 3</v>
      </c>
      <c r="O9" s="97" t="str">
        <f>Timeline!O29</f>
        <v>Year 4</v>
      </c>
      <c r="P9" s="97" t="str">
        <f>Timeline!P29</f>
        <v>Year 5</v>
      </c>
      <c r="Q9" s="97" t="str">
        <f>Timeline!Q29</f>
        <v>Year 6</v>
      </c>
      <c r="R9" s="97" t="str">
        <f>Timeline!R29</f>
        <v>Year 7</v>
      </c>
      <c r="S9" s="97" t="str">
        <f>Timeline!S29</f>
        <v>Year 8</v>
      </c>
      <c r="T9" s="97" t="str">
        <f>Timeline!T29</f>
        <v>Year 9</v>
      </c>
      <c r="U9" s="97" t="str">
        <f>Timeline!U29</f>
        <v>Year 10</v>
      </c>
      <c r="V9" s="97" t="str">
        <f>Timeline!V29</f>
        <v>Year 11</v>
      </c>
      <c r="W9" s="97" t="str">
        <f>Timeline!W29</f>
        <v>Year 12</v>
      </c>
      <c r="X9" s="97" t="str">
        <f>Timeline!X29</f>
        <v>Year 13</v>
      </c>
      <c r="Y9" s="97" t="str">
        <f>Timeline!Y29</f>
        <v>Year 14</v>
      </c>
      <c r="Z9" s="97" t="str">
        <f>Timeline!Z29</f>
        <v>Year 15</v>
      </c>
      <c r="AA9" s="97" t="str">
        <f>Timeline!AA29</f>
        <v>Year 16</v>
      </c>
      <c r="AB9" s="97" t="str">
        <f>Timeline!AB29</f>
        <v>Year 17</v>
      </c>
      <c r="AC9" s="97" t="str">
        <f>Timeline!AC29</f>
        <v>Year 18</v>
      </c>
      <c r="AE9" s="97" t="str">
        <f>Timeline!AE29</f>
        <v>Year 1 (part)</v>
      </c>
      <c r="AG9" s="97" t="str">
        <f>Timeline!AG29</f>
        <v>Not used</v>
      </c>
      <c r="AI9" s="97" t="str">
        <f>Timeline!AI29</f>
        <v>Not used</v>
      </c>
      <c r="AK9" s="1038" t="s">
        <v>413</v>
      </c>
    </row>
    <row r="10" spans="2:37" ht="25.5">
      <c r="D10" s="1045" t="str">
        <f>Option_Switch</f>
        <v>Base Model</v>
      </c>
      <c r="E10" s="1046"/>
      <c r="F10" s="1039"/>
      <c r="G10" s="97" t="str">
        <f>Timeline!G30</f>
        <v>For Bidder Use</v>
      </c>
      <c r="H10" s="97" t="str">
        <f>Timeline!H30</f>
        <v>For Bidder Use</v>
      </c>
      <c r="I10" s="97" t="str">
        <f>Timeline!I30</f>
        <v>Actual</v>
      </c>
      <c r="J10" s="97" t="str">
        <f>Timeline!J30</f>
        <v>Actual</v>
      </c>
      <c r="K10" s="97" t="str">
        <f>Timeline!K30</f>
        <v>Forecast</v>
      </c>
      <c r="L10" s="97" t="str">
        <f>Timeline!L30</f>
        <v>Forecast</v>
      </c>
      <c r="M10" s="97" t="str">
        <f>Timeline!M30</f>
        <v>Core</v>
      </c>
      <c r="N10" s="97" t="str">
        <f>Timeline!N30</f>
        <v>Core</v>
      </c>
      <c r="O10" s="97" t="str">
        <f>Timeline!O30</f>
        <v>Core</v>
      </c>
      <c r="P10" s="97" t="str">
        <f>Timeline!P30</f>
        <v>Core</v>
      </c>
      <c r="Q10" s="97" t="str">
        <f>Timeline!Q30</f>
        <v>Core</v>
      </c>
      <c r="R10" s="97" t="str">
        <f>Timeline!R30</f>
        <v>Core</v>
      </c>
      <c r="S10" s="97" t="str">
        <f>Timeline!S30</f>
        <v>Core</v>
      </c>
      <c r="T10" s="97" t="str">
        <f>Timeline!T30</f>
        <v>Core</v>
      </c>
      <c r="U10" s="97" t="str">
        <f>Timeline!U30</f>
        <v>Option</v>
      </c>
      <c r="V10" s="97" t="str">
        <f>Timeline!V30</f>
        <v>Option</v>
      </c>
      <c r="W10" s="97" t="str">
        <f>Timeline!W30</f>
        <v>Not used</v>
      </c>
      <c r="X10" s="97" t="str">
        <f>Timeline!X30</f>
        <v>Not used</v>
      </c>
      <c r="Y10" s="97" t="str">
        <f>Timeline!Y30</f>
        <v>Not used</v>
      </c>
      <c r="Z10" s="97" t="str">
        <f>Timeline!Z30</f>
        <v>Not used</v>
      </c>
      <c r="AA10" s="97" t="str">
        <f>Timeline!AA30</f>
        <v>Not used</v>
      </c>
      <c r="AB10" s="97" t="str">
        <f>Timeline!AB30</f>
        <v>Not used</v>
      </c>
      <c r="AC10" s="97" t="str">
        <f>Timeline!AC30</f>
        <v>Not used</v>
      </c>
      <c r="AE10" s="97" t="str">
        <f>Timeline!AE30</f>
        <v>Core</v>
      </c>
      <c r="AG10" s="97" t="str">
        <f>Timeline!AG30</f>
        <v>Not used</v>
      </c>
      <c r="AI10" s="97" t="str">
        <f>Timeline!AI30</f>
        <v>Not used</v>
      </c>
      <c r="AK10" s="1043"/>
    </row>
    <row r="11" spans="2:37">
      <c r="D11" s="1051"/>
      <c r="E11" s="1052"/>
      <c r="F11" s="1040" t="s">
        <v>86</v>
      </c>
      <c r="G11" s="98" t="str">
        <f>IF(Timeline!G31="","",Timeline!G31)</f>
        <v/>
      </c>
      <c r="H11" s="98" t="str">
        <f>IF(Timeline!H31="","",Timeline!H31)</f>
        <v/>
      </c>
      <c r="I11" s="98">
        <f>IF(Timeline!I31="","",Timeline!I31)</f>
        <v>42094</v>
      </c>
      <c r="J11" s="98">
        <f>IF(Timeline!J31="","",Timeline!J31)</f>
        <v>42460</v>
      </c>
      <c r="K11" s="98">
        <f>IF(Timeline!K31="","",Timeline!K31)</f>
        <v>42825</v>
      </c>
      <c r="L11" s="98">
        <f>IF(Timeline!L31="","",Timeline!L31)</f>
        <v>43190</v>
      </c>
      <c r="M11" s="98">
        <f>IF(Timeline!M31="","",Timeline!M31)</f>
        <v>43555</v>
      </c>
      <c r="N11" s="98">
        <f>IF(Timeline!N31="","",Timeline!N31)</f>
        <v>43921</v>
      </c>
      <c r="O11" s="98">
        <f>IF(Timeline!O31="","",Timeline!O31)</f>
        <v>44286</v>
      </c>
      <c r="P11" s="98">
        <f>IF(Timeline!P31="","",Timeline!P31)</f>
        <v>44651</v>
      </c>
      <c r="Q11" s="98">
        <f>IF(Timeline!Q31="","",Timeline!Q31)</f>
        <v>45016</v>
      </c>
      <c r="R11" s="98">
        <f>IF(Timeline!R31="","",Timeline!R31)</f>
        <v>45382</v>
      </c>
      <c r="S11" s="98">
        <f>IF(Timeline!S31="","",Timeline!S31)</f>
        <v>45747</v>
      </c>
      <c r="T11" s="98">
        <f>IF(Timeline!T31="","",Timeline!T31)</f>
        <v>46112</v>
      </c>
      <c r="U11" s="98">
        <f>IF(Timeline!U31="","",Timeline!U31)</f>
        <v>46477</v>
      </c>
      <c r="V11" s="98">
        <f>IF(Timeline!V31="","",Timeline!V31)</f>
        <v>46843</v>
      </c>
      <c r="W11" s="98">
        <f>IF(Timeline!W31="","",Timeline!W31)</f>
        <v>47208</v>
      </c>
      <c r="X11" s="98">
        <f>IF(Timeline!X31="","",Timeline!X31)</f>
        <v>47573</v>
      </c>
      <c r="Y11" s="98">
        <f>IF(Timeline!Y31="","",Timeline!Y31)</f>
        <v>47938</v>
      </c>
      <c r="Z11" s="98">
        <f>IF(Timeline!Z31="","",Timeline!Z31)</f>
        <v>48304</v>
      </c>
      <c r="AA11" s="98">
        <f>IF(Timeline!AA31="","",Timeline!AA31)</f>
        <v>48669</v>
      </c>
      <c r="AB11" s="98">
        <f>IF(Timeline!AB31="","",Timeline!AB31)</f>
        <v>49034</v>
      </c>
      <c r="AC11" s="98">
        <f>IF(Timeline!AC31="","",Timeline!AC31)</f>
        <v>49399</v>
      </c>
      <c r="AE11" s="98">
        <f>IF(Timeline!AE31="","",Timeline!AE31)</f>
        <v>43190</v>
      </c>
      <c r="AG11" s="98">
        <f>IF(Timeline!AG31="","",Timeline!AG31)</f>
        <v>49034</v>
      </c>
      <c r="AI11" s="98">
        <f>IF(Timeline!AI31="","",Timeline!AI31)</f>
        <v>49399</v>
      </c>
      <c r="AK11" s="1044"/>
    </row>
    <row r="13" spans="2:37" ht="16.5">
      <c r="B13" s="5" t="s">
        <v>500</v>
      </c>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row>
    <row r="15" spans="2:37">
      <c r="B15" s="15" t="s">
        <v>501</v>
      </c>
      <c r="C15" s="15"/>
      <c r="D15" s="170"/>
      <c r="E15" s="170"/>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row>
    <row r="16" spans="2:37" ht="12.75" customHeight="1" outlineLevel="1"/>
    <row r="17" spans="3:37" ht="12.75" customHeight="1" outlineLevel="1">
      <c r="C17" s="138" t="str">
        <f>B$15&amp;": TOC Peak"</f>
        <v>Average Minutes Lateness: TOC Peak</v>
      </c>
    </row>
    <row r="18" spans="3:37" ht="12.75" customHeight="1" outlineLevel="1">
      <c r="D18" s="100" t="str">
        <f>'Line Items'!D2164</f>
        <v>Schedule 8 EJ01 West Mids Snow Hill</v>
      </c>
      <c r="E18" s="85"/>
      <c r="F18" s="101" t="s">
        <v>502</v>
      </c>
      <c r="G18" s="171"/>
      <c r="H18" s="171"/>
      <c r="I18" s="171"/>
      <c r="J18" s="171"/>
      <c r="K18" s="171"/>
      <c r="L18" s="171"/>
      <c r="M18" s="171"/>
      <c r="N18" s="171"/>
      <c r="O18" s="171"/>
      <c r="P18" s="171"/>
      <c r="Q18" s="171"/>
      <c r="R18" s="171"/>
      <c r="S18" s="171"/>
      <c r="T18" s="171"/>
      <c r="U18" s="171"/>
      <c r="V18" s="171"/>
      <c r="W18" s="171"/>
      <c r="X18" s="171"/>
      <c r="Y18" s="171"/>
      <c r="Z18" s="171"/>
      <c r="AA18" s="171"/>
      <c r="AB18" s="171"/>
      <c r="AC18" s="185"/>
      <c r="AE18" s="511"/>
      <c r="AG18" s="511"/>
      <c r="AI18" s="511"/>
      <c r="AK18" s="201"/>
    </row>
    <row r="19" spans="3:37" ht="12.75" customHeight="1" outlineLevel="1">
      <c r="D19" s="106" t="str">
        <f>'Line Items'!D2165</f>
        <v>Schedule 8 EJ02 Trent Valley</v>
      </c>
      <c r="E19" s="89"/>
      <c r="F19" s="107" t="str">
        <f>F18</f>
        <v>Mins</v>
      </c>
      <c r="G19" s="173"/>
      <c r="H19" s="173"/>
      <c r="I19" s="173"/>
      <c r="J19" s="173"/>
      <c r="K19" s="173"/>
      <c r="L19" s="173"/>
      <c r="M19" s="173"/>
      <c r="N19" s="173"/>
      <c r="O19" s="173"/>
      <c r="P19" s="173"/>
      <c r="Q19" s="173"/>
      <c r="R19" s="173"/>
      <c r="S19" s="173"/>
      <c r="T19" s="173"/>
      <c r="U19" s="173"/>
      <c r="V19" s="173"/>
      <c r="W19" s="173"/>
      <c r="X19" s="173"/>
      <c r="Y19" s="173"/>
      <c r="Z19" s="173"/>
      <c r="AA19" s="173"/>
      <c r="AB19" s="173"/>
      <c r="AC19" s="174"/>
      <c r="AE19" s="507"/>
      <c r="AG19" s="507"/>
      <c r="AI19" s="507"/>
      <c r="AK19" s="92"/>
    </row>
    <row r="20" spans="3:37" ht="12.75" customHeight="1" outlineLevel="1">
      <c r="D20" s="106" t="str">
        <f>'Line Items'!D2166</f>
        <v>Schedule 8 EJ03 West Mids New Street</v>
      </c>
      <c r="E20" s="89"/>
      <c r="F20" s="107" t="str">
        <f t="shared" ref="F20:F37" si="0">F19</f>
        <v>Mins</v>
      </c>
      <c r="G20" s="173"/>
      <c r="H20" s="173"/>
      <c r="I20" s="173"/>
      <c r="J20" s="173"/>
      <c r="K20" s="173"/>
      <c r="L20" s="173"/>
      <c r="M20" s="173"/>
      <c r="N20" s="173"/>
      <c r="O20" s="173"/>
      <c r="P20" s="173"/>
      <c r="Q20" s="173"/>
      <c r="R20" s="173"/>
      <c r="S20" s="173"/>
      <c r="T20" s="173"/>
      <c r="U20" s="173"/>
      <c r="V20" s="173"/>
      <c r="W20" s="173"/>
      <c r="X20" s="173"/>
      <c r="Y20" s="173"/>
      <c r="Z20" s="173"/>
      <c r="AA20" s="173"/>
      <c r="AB20" s="173"/>
      <c r="AC20" s="174"/>
      <c r="AE20" s="507"/>
      <c r="AG20" s="507"/>
      <c r="AI20" s="507"/>
      <c r="AK20" s="202"/>
    </row>
    <row r="21" spans="3:37" ht="12.75" customHeight="1" outlineLevel="1">
      <c r="D21" s="106" t="str">
        <f>'Line Items'!D2167</f>
        <v>Schedule 8 EJ04 West Mids inter-urban</v>
      </c>
      <c r="E21" s="89"/>
      <c r="F21" s="107" t="str">
        <f t="shared" si="0"/>
        <v>Mins</v>
      </c>
      <c r="G21" s="173"/>
      <c r="H21" s="173"/>
      <c r="I21" s="173"/>
      <c r="J21" s="173"/>
      <c r="K21" s="173"/>
      <c r="L21" s="173"/>
      <c r="M21" s="173"/>
      <c r="N21" s="173"/>
      <c r="O21" s="173"/>
      <c r="P21" s="173"/>
      <c r="Q21" s="173"/>
      <c r="R21" s="173"/>
      <c r="S21" s="173"/>
      <c r="T21" s="173"/>
      <c r="U21" s="173"/>
      <c r="V21" s="173"/>
      <c r="W21" s="173"/>
      <c r="X21" s="173"/>
      <c r="Y21" s="173"/>
      <c r="Z21" s="173"/>
      <c r="AA21" s="173"/>
      <c r="AB21" s="173"/>
      <c r="AC21" s="174"/>
      <c r="AE21" s="507"/>
      <c r="AG21" s="507"/>
      <c r="AI21" s="507"/>
      <c r="AK21" s="202"/>
    </row>
    <row r="22" spans="3:37" ht="12.75" customHeight="1" outlineLevel="1">
      <c r="D22" s="106" t="str">
        <f>'Line Items'!D2168</f>
        <v>Schedule 8 EJ05 WC London - Northampton</v>
      </c>
      <c r="E22" s="89"/>
      <c r="F22" s="107" t="str">
        <f t="shared" si="0"/>
        <v>Mins</v>
      </c>
      <c r="G22" s="173"/>
      <c r="H22" s="173"/>
      <c r="I22" s="173"/>
      <c r="J22" s="173"/>
      <c r="K22" s="173"/>
      <c r="L22" s="173"/>
      <c r="M22" s="173"/>
      <c r="N22" s="173"/>
      <c r="O22" s="173"/>
      <c r="P22" s="173"/>
      <c r="Q22" s="173"/>
      <c r="R22" s="173"/>
      <c r="S22" s="173"/>
      <c r="T22" s="173"/>
      <c r="U22" s="173"/>
      <c r="V22" s="173"/>
      <c r="W22" s="173"/>
      <c r="X22" s="173"/>
      <c r="Y22" s="173"/>
      <c r="Z22" s="173"/>
      <c r="AA22" s="173"/>
      <c r="AB22" s="173"/>
      <c r="AC22" s="174"/>
      <c r="AE22" s="507"/>
      <c r="AG22" s="507"/>
      <c r="AI22" s="507"/>
      <c r="AK22" s="202"/>
    </row>
    <row r="23" spans="3:37" ht="12.75" customHeight="1" outlineLevel="1">
      <c r="D23" s="106" t="str">
        <f>'Line Items'!D2169</f>
        <v>Schedule 8 EJ06 WCML Branches</v>
      </c>
      <c r="E23" s="89"/>
      <c r="F23" s="107" t="str">
        <f t="shared" si="0"/>
        <v>Mins</v>
      </c>
      <c r="G23" s="173"/>
      <c r="H23" s="173"/>
      <c r="I23" s="173"/>
      <c r="J23" s="173"/>
      <c r="K23" s="173"/>
      <c r="L23" s="173"/>
      <c r="M23" s="173"/>
      <c r="N23" s="173"/>
      <c r="O23" s="173"/>
      <c r="P23" s="173"/>
      <c r="Q23" s="173"/>
      <c r="R23" s="173"/>
      <c r="S23" s="173"/>
      <c r="T23" s="173"/>
      <c r="U23" s="173"/>
      <c r="V23" s="173"/>
      <c r="W23" s="173"/>
      <c r="X23" s="173"/>
      <c r="Y23" s="173"/>
      <c r="Z23" s="173"/>
      <c r="AA23" s="173"/>
      <c r="AB23" s="173"/>
      <c r="AC23" s="174"/>
      <c r="AE23" s="507"/>
      <c r="AG23" s="507"/>
      <c r="AI23" s="507"/>
      <c r="AK23" s="202"/>
    </row>
    <row r="24" spans="3:37" ht="12.75" customHeight="1" outlineLevel="1">
      <c r="D24" s="106" t="str">
        <f>'Line Items'!D2170</f>
        <v>Schedule 8 Other: Centro concessions</v>
      </c>
      <c r="E24" s="89"/>
      <c r="F24" s="107" t="str">
        <f t="shared" si="0"/>
        <v>Mins</v>
      </c>
      <c r="G24" s="173"/>
      <c r="H24" s="173"/>
      <c r="I24" s="173"/>
      <c r="J24" s="173"/>
      <c r="K24" s="173"/>
      <c r="L24" s="173"/>
      <c r="M24" s="173"/>
      <c r="N24" s="173"/>
      <c r="O24" s="173"/>
      <c r="P24" s="173"/>
      <c r="Q24" s="173"/>
      <c r="R24" s="173"/>
      <c r="S24" s="173"/>
      <c r="T24" s="173"/>
      <c r="U24" s="173"/>
      <c r="V24" s="173"/>
      <c r="W24" s="173"/>
      <c r="X24" s="173"/>
      <c r="Y24" s="173"/>
      <c r="Z24" s="173"/>
      <c r="AA24" s="173"/>
      <c r="AB24" s="173"/>
      <c r="AC24" s="174"/>
      <c r="AE24" s="507"/>
      <c r="AG24" s="507"/>
      <c r="AI24" s="507"/>
      <c r="AK24" s="202"/>
    </row>
    <row r="25" spans="3:37" ht="12.75" customHeight="1" outlineLevel="1">
      <c r="D25" s="106" t="str">
        <f>'Line Items'!D2171</f>
        <v>Schedule 8 Other: Centro nNetwork</v>
      </c>
      <c r="E25" s="89"/>
      <c r="F25" s="107" t="str">
        <f t="shared" si="0"/>
        <v>Mins</v>
      </c>
      <c r="G25" s="173"/>
      <c r="H25" s="173"/>
      <c r="I25" s="173"/>
      <c r="J25" s="173"/>
      <c r="K25" s="173"/>
      <c r="L25" s="173"/>
      <c r="M25" s="173"/>
      <c r="N25" s="173"/>
      <c r="O25" s="173"/>
      <c r="P25" s="173"/>
      <c r="Q25" s="173"/>
      <c r="R25" s="173"/>
      <c r="S25" s="173"/>
      <c r="T25" s="173"/>
      <c r="U25" s="173"/>
      <c r="V25" s="173"/>
      <c r="W25" s="173"/>
      <c r="X25" s="173"/>
      <c r="Y25" s="173"/>
      <c r="Z25" s="173"/>
      <c r="AA25" s="173"/>
      <c r="AB25" s="173"/>
      <c r="AC25" s="174"/>
      <c r="AE25" s="507"/>
      <c r="AG25" s="507"/>
      <c r="AI25" s="507"/>
      <c r="AK25" s="202"/>
    </row>
    <row r="26" spans="3:37" ht="12.75" customHeight="1" outlineLevel="1">
      <c r="D26" s="106" t="str">
        <f>'Line Items'!D2172</f>
        <v>Schedule 8 Other: miscellaneous</v>
      </c>
      <c r="E26" s="89"/>
      <c r="F26" s="107" t="str">
        <f t="shared" si="0"/>
        <v>Mins</v>
      </c>
      <c r="G26" s="173"/>
      <c r="H26" s="173"/>
      <c r="I26" s="173"/>
      <c r="J26" s="173"/>
      <c r="K26" s="173"/>
      <c r="L26" s="173"/>
      <c r="M26" s="173"/>
      <c r="N26" s="173"/>
      <c r="O26" s="173"/>
      <c r="P26" s="173"/>
      <c r="Q26" s="173"/>
      <c r="R26" s="173"/>
      <c r="S26" s="173"/>
      <c r="T26" s="173"/>
      <c r="U26" s="173"/>
      <c r="V26" s="173"/>
      <c r="W26" s="173"/>
      <c r="X26" s="173"/>
      <c r="Y26" s="173"/>
      <c r="Z26" s="173"/>
      <c r="AA26" s="173"/>
      <c r="AB26" s="173"/>
      <c r="AC26" s="174"/>
      <c r="AE26" s="507"/>
      <c r="AG26" s="507"/>
      <c r="AI26" s="507"/>
      <c r="AK26" s="202"/>
    </row>
    <row r="27" spans="3:37" ht="12.75" customHeight="1" outlineLevel="1">
      <c r="D27" s="106" t="str">
        <f>'Line Items'!D2173</f>
        <v>Schedule 8 [Passenger Revenue Service Groups Line 10]</v>
      </c>
      <c r="E27" s="89"/>
      <c r="F27" s="107" t="str">
        <f t="shared" si="0"/>
        <v>Mins</v>
      </c>
      <c r="G27" s="173"/>
      <c r="H27" s="173"/>
      <c r="I27" s="173"/>
      <c r="J27" s="173"/>
      <c r="K27" s="173"/>
      <c r="L27" s="173"/>
      <c r="M27" s="173"/>
      <c r="N27" s="173"/>
      <c r="O27" s="173"/>
      <c r="P27" s="173"/>
      <c r="Q27" s="173"/>
      <c r="R27" s="173"/>
      <c r="S27" s="173"/>
      <c r="T27" s="173"/>
      <c r="U27" s="173"/>
      <c r="V27" s="173"/>
      <c r="W27" s="173"/>
      <c r="X27" s="173"/>
      <c r="Y27" s="173"/>
      <c r="Z27" s="173"/>
      <c r="AA27" s="173"/>
      <c r="AB27" s="173"/>
      <c r="AC27" s="174"/>
      <c r="AE27" s="507"/>
      <c r="AG27" s="507"/>
      <c r="AI27" s="507"/>
      <c r="AK27" s="202"/>
    </row>
    <row r="28" spans="3:37" ht="12.75" customHeight="1" outlineLevel="1">
      <c r="D28" s="106" t="str">
        <f>'Line Items'!D2174</f>
        <v>Schedule 8 [Passenger Revenue Service Groups Line 11]</v>
      </c>
      <c r="E28" s="89"/>
      <c r="F28" s="107" t="str">
        <f t="shared" si="0"/>
        <v>Mins</v>
      </c>
      <c r="G28" s="173"/>
      <c r="H28" s="173"/>
      <c r="I28" s="173"/>
      <c r="J28" s="173"/>
      <c r="K28" s="173"/>
      <c r="L28" s="173"/>
      <c r="M28" s="173"/>
      <c r="N28" s="173"/>
      <c r="O28" s="173"/>
      <c r="P28" s="173"/>
      <c r="Q28" s="173"/>
      <c r="R28" s="173"/>
      <c r="S28" s="173"/>
      <c r="T28" s="173"/>
      <c r="U28" s="173"/>
      <c r="V28" s="173"/>
      <c r="W28" s="173"/>
      <c r="X28" s="173"/>
      <c r="Y28" s="173"/>
      <c r="Z28" s="173"/>
      <c r="AA28" s="173"/>
      <c r="AB28" s="173"/>
      <c r="AC28" s="174"/>
      <c r="AE28" s="507"/>
      <c r="AG28" s="507"/>
      <c r="AI28" s="507"/>
      <c r="AK28" s="202"/>
    </row>
    <row r="29" spans="3:37" ht="12.75" customHeight="1" outlineLevel="1">
      <c r="D29" s="106" t="str">
        <f>'Line Items'!D2175</f>
        <v>Schedule 8 [Passenger Revenue Service Groups Line 12]</v>
      </c>
      <c r="E29" s="89"/>
      <c r="F29" s="107" t="str">
        <f t="shared" si="0"/>
        <v>Mins</v>
      </c>
      <c r="G29" s="173"/>
      <c r="H29" s="173"/>
      <c r="I29" s="173"/>
      <c r="J29" s="173"/>
      <c r="K29" s="173"/>
      <c r="L29" s="173"/>
      <c r="M29" s="173"/>
      <c r="N29" s="173"/>
      <c r="O29" s="173"/>
      <c r="P29" s="173"/>
      <c r="Q29" s="173"/>
      <c r="R29" s="173"/>
      <c r="S29" s="173"/>
      <c r="T29" s="173"/>
      <c r="U29" s="173"/>
      <c r="V29" s="173"/>
      <c r="W29" s="173"/>
      <c r="X29" s="173"/>
      <c r="Y29" s="173"/>
      <c r="Z29" s="173"/>
      <c r="AA29" s="173"/>
      <c r="AB29" s="173"/>
      <c r="AC29" s="174"/>
      <c r="AE29" s="507"/>
      <c r="AG29" s="507"/>
      <c r="AI29" s="507"/>
      <c r="AK29" s="202"/>
    </row>
    <row r="30" spans="3:37" ht="12.75" customHeight="1" outlineLevel="1">
      <c r="D30" s="106" t="str">
        <f>'Line Items'!D2176</f>
        <v>Schedule 8 [Passenger Revenue Service Groups Line 13]</v>
      </c>
      <c r="E30" s="89"/>
      <c r="F30" s="107" t="str">
        <f t="shared" si="0"/>
        <v>Mins</v>
      </c>
      <c r="G30" s="173"/>
      <c r="H30" s="173"/>
      <c r="I30" s="173"/>
      <c r="J30" s="173"/>
      <c r="K30" s="173"/>
      <c r="L30" s="173"/>
      <c r="M30" s="173"/>
      <c r="N30" s="173"/>
      <c r="O30" s="173"/>
      <c r="P30" s="173"/>
      <c r="Q30" s="173"/>
      <c r="R30" s="173"/>
      <c r="S30" s="173"/>
      <c r="T30" s="173"/>
      <c r="U30" s="173"/>
      <c r="V30" s="173"/>
      <c r="W30" s="173"/>
      <c r="X30" s="173"/>
      <c r="Y30" s="173"/>
      <c r="Z30" s="173"/>
      <c r="AA30" s="173"/>
      <c r="AB30" s="173"/>
      <c r="AC30" s="174"/>
      <c r="AE30" s="507"/>
      <c r="AG30" s="507"/>
      <c r="AI30" s="507"/>
      <c r="AK30" s="202"/>
    </row>
    <row r="31" spans="3:37" ht="12.75" customHeight="1" outlineLevel="1">
      <c r="D31" s="106" t="str">
        <f>'Line Items'!D2177</f>
        <v>Schedule 8 [Passenger Revenue Service Groups Line 14]</v>
      </c>
      <c r="E31" s="89"/>
      <c r="F31" s="107" t="str">
        <f t="shared" si="0"/>
        <v>Mins</v>
      </c>
      <c r="G31" s="173"/>
      <c r="H31" s="173"/>
      <c r="I31" s="173"/>
      <c r="J31" s="173"/>
      <c r="K31" s="173"/>
      <c r="L31" s="173"/>
      <c r="M31" s="173"/>
      <c r="N31" s="173"/>
      <c r="O31" s="173"/>
      <c r="P31" s="173"/>
      <c r="Q31" s="173"/>
      <c r="R31" s="173"/>
      <c r="S31" s="173"/>
      <c r="T31" s="173"/>
      <c r="U31" s="173"/>
      <c r="V31" s="173"/>
      <c r="W31" s="173"/>
      <c r="X31" s="173"/>
      <c r="Y31" s="173"/>
      <c r="Z31" s="173"/>
      <c r="AA31" s="173"/>
      <c r="AB31" s="173"/>
      <c r="AC31" s="174"/>
      <c r="AE31" s="507"/>
      <c r="AG31" s="507"/>
      <c r="AI31" s="507"/>
      <c r="AK31" s="202"/>
    </row>
    <row r="32" spans="3:37" ht="12.75" customHeight="1" outlineLevel="1">
      <c r="D32" s="106" t="str">
        <f>'Line Items'!D2178</f>
        <v>Schedule 8 [Passenger Revenue Service Groups Line 15]</v>
      </c>
      <c r="E32" s="89"/>
      <c r="F32" s="107" t="str">
        <f t="shared" si="0"/>
        <v>Mins</v>
      </c>
      <c r="G32" s="173"/>
      <c r="H32" s="173"/>
      <c r="I32" s="173"/>
      <c r="J32" s="173"/>
      <c r="K32" s="173"/>
      <c r="L32" s="173"/>
      <c r="M32" s="173"/>
      <c r="N32" s="173"/>
      <c r="O32" s="173"/>
      <c r="P32" s="173"/>
      <c r="Q32" s="173"/>
      <c r="R32" s="173"/>
      <c r="S32" s="173"/>
      <c r="T32" s="173"/>
      <c r="U32" s="173"/>
      <c r="V32" s="173"/>
      <c r="W32" s="173"/>
      <c r="X32" s="173"/>
      <c r="Y32" s="173"/>
      <c r="Z32" s="173"/>
      <c r="AA32" s="173"/>
      <c r="AB32" s="173"/>
      <c r="AC32" s="174"/>
      <c r="AE32" s="507"/>
      <c r="AG32" s="507"/>
      <c r="AI32" s="507"/>
      <c r="AK32" s="202"/>
    </row>
    <row r="33" spans="3:37" ht="12.75" customHeight="1" outlineLevel="1">
      <c r="D33" s="106" t="str">
        <f>'Line Items'!D2179</f>
        <v>Schedule 8 [Passenger Revenue Service Groups Line 16]</v>
      </c>
      <c r="E33" s="89"/>
      <c r="F33" s="107" t="str">
        <f t="shared" si="0"/>
        <v>Mins</v>
      </c>
      <c r="G33" s="173"/>
      <c r="H33" s="173"/>
      <c r="I33" s="173"/>
      <c r="J33" s="173"/>
      <c r="K33" s="173"/>
      <c r="L33" s="173"/>
      <c r="M33" s="173"/>
      <c r="N33" s="173"/>
      <c r="O33" s="173"/>
      <c r="P33" s="173"/>
      <c r="Q33" s="173"/>
      <c r="R33" s="173"/>
      <c r="S33" s="173"/>
      <c r="T33" s="173"/>
      <c r="U33" s="173"/>
      <c r="V33" s="173"/>
      <c r="W33" s="173"/>
      <c r="X33" s="173"/>
      <c r="Y33" s="173"/>
      <c r="Z33" s="173"/>
      <c r="AA33" s="173"/>
      <c r="AB33" s="173"/>
      <c r="AC33" s="174"/>
      <c r="AE33" s="507"/>
      <c r="AG33" s="507"/>
      <c r="AI33" s="507"/>
      <c r="AK33" s="202"/>
    </row>
    <row r="34" spans="3:37" ht="12.75" customHeight="1" outlineLevel="1">
      <c r="D34" s="106" t="str">
        <f>'Line Items'!D2180</f>
        <v>Schedule 8 [Passenger Revenue Service Groups Line 17]</v>
      </c>
      <c r="E34" s="89"/>
      <c r="F34" s="107" t="str">
        <f t="shared" si="0"/>
        <v>Mins</v>
      </c>
      <c r="G34" s="173"/>
      <c r="H34" s="173"/>
      <c r="I34" s="173"/>
      <c r="J34" s="173"/>
      <c r="K34" s="173"/>
      <c r="L34" s="173"/>
      <c r="M34" s="173"/>
      <c r="N34" s="173"/>
      <c r="O34" s="173"/>
      <c r="P34" s="173"/>
      <c r="Q34" s="173"/>
      <c r="R34" s="173"/>
      <c r="S34" s="173"/>
      <c r="T34" s="173"/>
      <c r="U34" s="173"/>
      <c r="V34" s="173"/>
      <c r="W34" s="173"/>
      <c r="X34" s="173"/>
      <c r="Y34" s="173"/>
      <c r="Z34" s="173"/>
      <c r="AA34" s="173"/>
      <c r="AB34" s="173"/>
      <c r="AC34" s="174"/>
      <c r="AE34" s="507"/>
      <c r="AG34" s="507"/>
      <c r="AI34" s="507"/>
      <c r="AK34" s="202"/>
    </row>
    <row r="35" spans="3:37" ht="12.75" customHeight="1" outlineLevel="1">
      <c r="D35" s="106" t="str">
        <f>'Line Items'!D2181</f>
        <v>Schedule 8 [Passenger Revenue Service Groups Line 18]</v>
      </c>
      <c r="E35" s="89"/>
      <c r="F35" s="107" t="str">
        <f t="shared" si="0"/>
        <v>Mins</v>
      </c>
      <c r="G35" s="173"/>
      <c r="H35" s="173"/>
      <c r="I35" s="173"/>
      <c r="J35" s="173"/>
      <c r="K35" s="173"/>
      <c r="L35" s="173"/>
      <c r="M35" s="173"/>
      <c r="N35" s="173"/>
      <c r="O35" s="173"/>
      <c r="P35" s="173"/>
      <c r="Q35" s="173"/>
      <c r="R35" s="173"/>
      <c r="S35" s="173"/>
      <c r="T35" s="173"/>
      <c r="U35" s="173"/>
      <c r="V35" s="173"/>
      <c r="W35" s="173"/>
      <c r="X35" s="173"/>
      <c r="Y35" s="173"/>
      <c r="Z35" s="173"/>
      <c r="AA35" s="173"/>
      <c r="AB35" s="173"/>
      <c r="AC35" s="174"/>
      <c r="AE35" s="507"/>
      <c r="AG35" s="507"/>
      <c r="AI35" s="507"/>
      <c r="AK35" s="202"/>
    </row>
    <row r="36" spans="3:37" ht="12.75" customHeight="1" outlineLevel="1">
      <c r="D36" s="106" t="str">
        <f>'Line Items'!D2182</f>
        <v>Schedule 8 [Passenger Revenue Service Groups Line 19]</v>
      </c>
      <c r="E36" s="89"/>
      <c r="F36" s="107" t="str">
        <f t="shared" si="0"/>
        <v>Mins</v>
      </c>
      <c r="G36" s="173"/>
      <c r="H36" s="173"/>
      <c r="I36" s="173"/>
      <c r="J36" s="173"/>
      <c r="K36" s="173"/>
      <c r="L36" s="173"/>
      <c r="M36" s="173"/>
      <c r="N36" s="173"/>
      <c r="O36" s="173"/>
      <c r="P36" s="173"/>
      <c r="Q36" s="173"/>
      <c r="R36" s="173"/>
      <c r="S36" s="173"/>
      <c r="T36" s="173"/>
      <c r="U36" s="173"/>
      <c r="V36" s="173"/>
      <c r="W36" s="173"/>
      <c r="X36" s="173"/>
      <c r="Y36" s="173"/>
      <c r="Z36" s="173"/>
      <c r="AA36" s="173"/>
      <c r="AB36" s="173"/>
      <c r="AC36" s="174"/>
      <c r="AE36" s="507"/>
      <c r="AG36" s="507"/>
      <c r="AI36" s="507"/>
      <c r="AK36" s="202"/>
    </row>
    <row r="37" spans="3:37" ht="12.75" customHeight="1" outlineLevel="1">
      <c r="D37" s="117" t="str">
        <f>'Line Items'!D2183</f>
        <v>Schedule 8 [Passenger Revenue Service Groups Line 20]</v>
      </c>
      <c r="E37" s="175"/>
      <c r="F37" s="118" t="str">
        <f t="shared" si="0"/>
        <v>Mins</v>
      </c>
      <c r="G37" s="176"/>
      <c r="H37" s="176"/>
      <c r="I37" s="176"/>
      <c r="J37" s="176"/>
      <c r="K37" s="176"/>
      <c r="L37" s="176"/>
      <c r="M37" s="176"/>
      <c r="N37" s="176"/>
      <c r="O37" s="176"/>
      <c r="P37" s="176"/>
      <c r="Q37" s="176"/>
      <c r="R37" s="176"/>
      <c r="S37" s="176"/>
      <c r="T37" s="176"/>
      <c r="U37" s="176"/>
      <c r="V37" s="176"/>
      <c r="W37" s="176"/>
      <c r="X37" s="176"/>
      <c r="Y37" s="176"/>
      <c r="Z37" s="176"/>
      <c r="AA37" s="176"/>
      <c r="AB37" s="176"/>
      <c r="AC37" s="177"/>
      <c r="AE37" s="508"/>
      <c r="AG37" s="508"/>
      <c r="AI37" s="508"/>
      <c r="AK37" s="203"/>
    </row>
    <row r="38" spans="3:37" ht="12.75" customHeight="1" outlineLevel="1">
      <c r="G38" s="90"/>
      <c r="H38" s="90"/>
      <c r="I38" s="90"/>
      <c r="J38" s="90"/>
      <c r="K38" s="90"/>
      <c r="L38" s="90"/>
      <c r="M38" s="90"/>
      <c r="N38" s="90"/>
      <c r="O38" s="90"/>
      <c r="P38" s="90"/>
      <c r="Q38" s="90"/>
      <c r="R38" s="90"/>
      <c r="S38" s="90"/>
      <c r="T38" s="90"/>
      <c r="U38" s="90"/>
      <c r="V38" s="90"/>
      <c r="W38" s="90"/>
      <c r="X38" s="90"/>
      <c r="Y38" s="90"/>
      <c r="Z38" s="90"/>
      <c r="AA38" s="90"/>
      <c r="AB38" s="90"/>
      <c r="AC38" s="90"/>
      <c r="AE38" s="90"/>
      <c r="AG38" s="90"/>
      <c r="AI38" s="90"/>
    </row>
    <row r="39" spans="3:37" ht="12.75" customHeight="1" outlineLevel="1">
      <c r="C39" s="138" t="str">
        <f>B$15&amp;": NR Peak"</f>
        <v>Average Minutes Lateness: NR Peak</v>
      </c>
      <c r="G39" s="90"/>
      <c r="H39" s="90"/>
      <c r="I39" s="90"/>
      <c r="J39" s="90"/>
      <c r="K39" s="90"/>
      <c r="L39" s="90"/>
      <c r="M39" s="90"/>
      <c r="N39" s="90"/>
      <c r="O39" s="90"/>
      <c r="P39" s="90"/>
      <c r="Q39" s="90"/>
      <c r="R39" s="90"/>
      <c r="S39" s="90"/>
      <c r="T39" s="90"/>
      <c r="U39" s="90"/>
      <c r="V39" s="90"/>
      <c r="W39" s="90"/>
      <c r="X39" s="90"/>
      <c r="Y39" s="90"/>
      <c r="Z39" s="90"/>
      <c r="AA39" s="90"/>
      <c r="AB39" s="90"/>
      <c r="AC39" s="90"/>
      <c r="AE39" s="90"/>
      <c r="AG39" s="90"/>
      <c r="AI39" s="90"/>
    </row>
    <row r="40" spans="3:37" ht="12.75" customHeight="1" outlineLevel="1">
      <c r="D40" s="100" t="str">
        <f t="shared" ref="D40:D58" si="1">D18</f>
        <v>Schedule 8 EJ01 West Mids Snow Hill</v>
      </c>
      <c r="E40" s="85"/>
      <c r="F40" s="183" t="str">
        <f>F18</f>
        <v>Mins</v>
      </c>
      <c r="G40" s="171"/>
      <c r="H40" s="171"/>
      <c r="I40" s="171"/>
      <c r="J40" s="171"/>
      <c r="K40" s="171"/>
      <c r="L40" s="171"/>
      <c r="M40" s="171"/>
      <c r="N40" s="171"/>
      <c r="O40" s="171"/>
      <c r="P40" s="171"/>
      <c r="Q40" s="171"/>
      <c r="R40" s="171"/>
      <c r="S40" s="171"/>
      <c r="T40" s="171"/>
      <c r="U40" s="171"/>
      <c r="V40" s="171"/>
      <c r="W40" s="171"/>
      <c r="X40" s="171"/>
      <c r="Y40" s="171"/>
      <c r="Z40" s="171"/>
      <c r="AA40" s="171"/>
      <c r="AB40" s="171"/>
      <c r="AC40" s="185"/>
      <c r="AE40" s="511"/>
      <c r="AG40" s="511"/>
      <c r="AI40" s="511"/>
      <c r="AK40" s="193"/>
    </row>
    <row r="41" spans="3:37" ht="12.75" customHeight="1" outlineLevel="1">
      <c r="D41" s="106" t="str">
        <f t="shared" si="1"/>
        <v>Schedule 8 EJ02 Trent Valley</v>
      </c>
      <c r="E41" s="89"/>
      <c r="F41" s="107" t="str">
        <f t="shared" ref="F41:F59" si="2">F19</f>
        <v>Mins</v>
      </c>
      <c r="G41" s="173"/>
      <c r="H41" s="173"/>
      <c r="I41" s="173"/>
      <c r="J41" s="173"/>
      <c r="K41" s="173"/>
      <c r="L41" s="173"/>
      <c r="M41" s="173"/>
      <c r="N41" s="173"/>
      <c r="O41" s="173"/>
      <c r="P41" s="173"/>
      <c r="Q41" s="173"/>
      <c r="R41" s="173"/>
      <c r="S41" s="173"/>
      <c r="T41" s="173"/>
      <c r="U41" s="173"/>
      <c r="V41" s="173"/>
      <c r="W41" s="173"/>
      <c r="X41" s="173"/>
      <c r="Y41" s="173"/>
      <c r="Z41" s="173"/>
      <c r="AA41" s="173"/>
      <c r="AB41" s="173"/>
      <c r="AC41" s="174"/>
      <c r="AE41" s="507"/>
      <c r="AG41" s="507"/>
      <c r="AI41" s="507"/>
      <c r="AK41" s="92"/>
    </row>
    <row r="42" spans="3:37" ht="12.75" customHeight="1" outlineLevel="1">
      <c r="D42" s="106" t="str">
        <f t="shared" si="1"/>
        <v>Schedule 8 EJ03 West Mids New Street</v>
      </c>
      <c r="E42" s="89"/>
      <c r="F42" s="107" t="str">
        <f t="shared" si="2"/>
        <v>Mins</v>
      </c>
      <c r="G42" s="173"/>
      <c r="H42" s="173"/>
      <c r="I42" s="173"/>
      <c r="J42" s="173"/>
      <c r="K42" s="173"/>
      <c r="L42" s="173"/>
      <c r="M42" s="173"/>
      <c r="N42" s="173"/>
      <c r="O42" s="173"/>
      <c r="P42" s="173"/>
      <c r="Q42" s="173"/>
      <c r="R42" s="173"/>
      <c r="S42" s="173"/>
      <c r="T42" s="173"/>
      <c r="U42" s="173"/>
      <c r="V42" s="173"/>
      <c r="W42" s="173"/>
      <c r="X42" s="173"/>
      <c r="Y42" s="173"/>
      <c r="Z42" s="173"/>
      <c r="AA42" s="173"/>
      <c r="AB42" s="173"/>
      <c r="AC42" s="174"/>
      <c r="AE42" s="507"/>
      <c r="AG42" s="507"/>
      <c r="AI42" s="507"/>
      <c r="AK42" s="202"/>
    </row>
    <row r="43" spans="3:37" ht="12.75" customHeight="1" outlineLevel="1">
      <c r="D43" s="106" t="str">
        <f t="shared" si="1"/>
        <v>Schedule 8 EJ04 West Mids inter-urban</v>
      </c>
      <c r="E43" s="89"/>
      <c r="F43" s="107" t="str">
        <f t="shared" si="2"/>
        <v>Mins</v>
      </c>
      <c r="G43" s="173"/>
      <c r="H43" s="173"/>
      <c r="I43" s="173"/>
      <c r="J43" s="173"/>
      <c r="K43" s="173"/>
      <c r="L43" s="173"/>
      <c r="M43" s="173"/>
      <c r="N43" s="173"/>
      <c r="O43" s="173"/>
      <c r="P43" s="173"/>
      <c r="Q43" s="173"/>
      <c r="R43" s="173"/>
      <c r="S43" s="173"/>
      <c r="T43" s="173"/>
      <c r="U43" s="173"/>
      <c r="V43" s="173"/>
      <c r="W43" s="173"/>
      <c r="X43" s="173"/>
      <c r="Y43" s="173"/>
      <c r="Z43" s="173"/>
      <c r="AA43" s="173"/>
      <c r="AB43" s="173"/>
      <c r="AC43" s="174"/>
      <c r="AE43" s="507"/>
      <c r="AG43" s="507"/>
      <c r="AI43" s="507"/>
      <c r="AK43" s="202"/>
    </row>
    <row r="44" spans="3:37" ht="12.75" customHeight="1" outlineLevel="1">
      <c r="D44" s="106" t="str">
        <f t="shared" si="1"/>
        <v>Schedule 8 EJ05 WC London - Northampton</v>
      </c>
      <c r="E44" s="89"/>
      <c r="F44" s="107" t="str">
        <f t="shared" si="2"/>
        <v>Mins</v>
      </c>
      <c r="G44" s="173"/>
      <c r="H44" s="173"/>
      <c r="I44" s="173"/>
      <c r="J44" s="173"/>
      <c r="K44" s="173"/>
      <c r="L44" s="173"/>
      <c r="M44" s="173"/>
      <c r="N44" s="173"/>
      <c r="O44" s="173"/>
      <c r="P44" s="173"/>
      <c r="Q44" s="173"/>
      <c r="R44" s="173"/>
      <c r="S44" s="173"/>
      <c r="T44" s="173"/>
      <c r="U44" s="173"/>
      <c r="V44" s="173"/>
      <c r="W44" s="173"/>
      <c r="X44" s="173"/>
      <c r="Y44" s="173"/>
      <c r="Z44" s="173"/>
      <c r="AA44" s="173"/>
      <c r="AB44" s="173"/>
      <c r="AC44" s="174"/>
      <c r="AE44" s="507"/>
      <c r="AG44" s="507"/>
      <c r="AI44" s="507"/>
      <c r="AK44" s="202"/>
    </row>
    <row r="45" spans="3:37" ht="12.75" customHeight="1" outlineLevel="1">
      <c r="D45" s="106" t="str">
        <f t="shared" si="1"/>
        <v>Schedule 8 EJ06 WCML Branches</v>
      </c>
      <c r="E45" s="89"/>
      <c r="F45" s="107" t="str">
        <f t="shared" si="2"/>
        <v>Mins</v>
      </c>
      <c r="G45" s="173"/>
      <c r="H45" s="173"/>
      <c r="I45" s="173"/>
      <c r="J45" s="173"/>
      <c r="K45" s="173"/>
      <c r="L45" s="173"/>
      <c r="M45" s="173"/>
      <c r="N45" s="173"/>
      <c r="O45" s="173"/>
      <c r="P45" s="173"/>
      <c r="Q45" s="173"/>
      <c r="R45" s="173"/>
      <c r="S45" s="173"/>
      <c r="T45" s="173"/>
      <c r="U45" s="173"/>
      <c r="V45" s="173"/>
      <c r="W45" s="173"/>
      <c r="X45" s="173"/>
      <c r="Y45" s="173"/>
      <c r="Z45" s="173"/>
      <c r="AA45" s="173"/>
      <c r="AB45" s="173"/>
      <c r="AC45" s="174"/>
      <c r="AE45" s="507"/>
      <c r="AG45" s="507"/>
      <c r="AI45" s="507"/>
      <c r="AK45" s="202"/>
    </row>
    <row r="46" spans="3:37" ht="12.75" customHeight="1" outlineLevel="1">
      <c r="D46" s="106" t="str">
        <f t="shared" si="1"/>
        <v>Schedule 8 Other: Centro concessions</v>
      </c>
      <c r="E46" s="89"/>
      <c r="F46" s="107" t="str">
        <f t="shared" si="2"/>
        <v>Mins</v>
      </c>
      <c r="G46" s="173"/>
      <c r="H46" s="173"/>
      <c r="I46" s="173"/>
      <c r="J46" s="173"/>
      <c r="K46" s="173"/>
      <c r="L46" s="173"/>
      <c r="M46" s="173"/>
      <c r="N46" s="173"/>
      <c r="O46" s="173"/>
      <c r="P46" s="173"/>
      <c r="Q46" s="173"/>
      <c r="R46" s="173"/>
      <c r="S46" s="173"/>
      <c r="T46" s="173"/>
      <c r="U46" s="173"/>
      <c r="V46" s="173"/>
      <c r="W46" s="173"/>
      <c r="X46" s="173"/>
      <c r="Y46" s="173"/>
      <c r="Z46" s="173"/>
      <c r="AA46" s="173"/>
      <c r="AB46" s="173"/>
      <c r="AC46" s="174"/>
      <c r="AE46" s="507"/>
      <c r="AG46" s="507"/>
      <c r="AI46" s="507"/>
      <c r="AK46" s="202"/>
    </row>
    <row r="47" spans="3:37" ht="12.75" customHeight="1" outlineLevel="1">
      <c r="D47" s="106" t="str">
        <f t="shared" si="1"/>
        <v>Schedule 8 Other: Centro nNetwork</v>
      </c>
      <c r="E47" s="89"/>
      <c r="F47" s="107" t="str">
        <f t="shared" si="2"/>
        <v>Mins</v>
      </c>
      <c r="G47" s="173"/>
      <c r="H47" s="173"/>
      <c r="I47" s="173"/>
      <c r="J47" s="173"/>
      <c r="K47" s="173"/>
      <c r="L47" s="173"/>
      <c r="M47" s="173"/>
      <c r="N47" s="173"/>
      <c r="O47" s="173"/>
      <c r="P47" s="173"/>
      <c r="Q47" s="173"/>
      <c r="R47" s="173"/>
      <c r="S47" s="173"/>
      <c r="T47" s="173"/>
      <c r="U47" s="173"/>
      <c r="V47" s="173"/>
      <c r="W47" s="173"/>
      <c r="X47" s="173"/>
      <c r="Y47" s="173"/>
      <c r="Z47" s="173"/>
      <c r="AA47" s="173"/>
      <c r="AB47" s="173"/>
      <c r="AC47" s="174"/>
      <c r="AE47" s="507"/>
      <c r="AG47" s="507"/>
      <c r="AI47" s="507"/>
      <c r="AK47" s="202"/>
    </row>
    <row r="48" spans="3:37" ht="12.75" customHeight="1" outlineLevel="1">
      <c r="D48" s="106" t="str">
        <f t="shared" si="1"/>
        <v>Schedule 8 Other: miscellaneous</v>
      </c>
      <c r="E48" s="89"/>
      <c r="F48" s="107" t="str">
        <f t="shared" si="2"/>
        <v>Mins</v>
      </c>
      <c r="G48" s="173"/>
      <c r="H48" s="173"/>
      <c r="I48" s="173"/>
      <c r="J48" s="173"/>
      <c r="K48" s="173"/>
      <c r="L48" s="173"/>
      <c r="M48" s="173"/>
      <c r="N48" s="173"/>
      <c r="O48" s="173"/>
      <c r="P48" s="173"/>
      <c r="Q48" s="173"/>
      <c r="R48" s="173"/>
      <c r="S48" s="173"/>
      <c r="T48" s="173"/>
      <c r="U48" s="173"/>
      <c r="V48" s="173"/>
      <c r="W48" s="173"/>
      <c r="X48" s="173"/>
      <c r="Y48" s="173"/>
      <c r="Z48" s="173"/>
      <c r="AA48" s="173"/>
      <c r="AB48" s="173"/>
      <c r="AC48" s="174"/>
      <c r="AE48" s="507"/>
      <c r="AG48" s="507"/>
      <c r="AI48" s="507"/>
      <c r="AK48" s="202"/>
    </row>
    <row r="49" spans="3:37" ht="12.75" customHeight="1" outlineLevel="1">
      <c r="D49" s="106" t="str">
        <f t="shared" si="1"/>
        <v>Schedule 8 [Passenger Revenue Service Groups Line 10]</v>
      </c>
      <c r="E49" s="89"/>
      <c r="F49" s="107" t="str">
        <f t="shared" si="2"/>
        <v>Mins</v>
      </c>
      <c r="G49" s="173"/>
      <c r="H49" s="173"/>
      <c r="I49" s="173"/>
      <c r="J49" s="173"/>
      <c r="K49" s="173"/>
      <c r="L49" s="173"/>
      <c r="M49" s="173"/>
      <c r="N49" s="173"/>
      <c r="O49" s="173"/>
      <c r="P49" s="173"/>
      <c r="Q49" s="173"/>
      <c r="R49" s="173"/>
      <c r="S49" s="173"/>
      <c r="T49" s="173"/>
      <c r="U49" s="173"/>
      <c r="V49" s="173"/>
      <c r="W49" s="173"/>
      <c r="X49" s="173"/>
      <c r="Y49" s="173"/>
      <c r="Z49" s="173"/>
      <c r="AA49" s="173"/>
      <c r="AB49" s="173"/>
      <c r="AC49" s="174"/>
      <c r="AE49" s="507"/>
      <c r="AG49" s="507"/>
      <c r="AI49" s="507"/>
      <c r="AK49" s="202"/>
    </row>
    <row r="50" spans="3:37" ht="12.75" customHeight="1" outlineLevel="1">
      <c r="D50" s="106" t="str">
        <f t="shared" si="1"/>
        <v>Schedule 8 [Passenger Revenue Service Groups Line 11]</v>
      </c>
      <c r="E50" s="89"/>
      <c r="F50" s="107" t="str">
        <f t="shared" si="2"/>
        <v>Mins</v>
      </c>
      <c r="G50" s="173"/>
      <c r="H50" s="173"/>
      <c r="I50" s="173"/>
      <c r="J50" s="173"/>
      <c r="K50" s="173"/>
      <c r="L50" s="173"/>
      <c r="M50" s="173"/>
      <c r="N50" s="173"/>
      <c r="O50" s="173"/>
      <c r="P50" s="173"/>
      <c r="Q50" s="173"/>
      <c r="R50" s="173"/>
      <c r="S50" s="173"/>
      <c r="T50" s="173"/>
      <c r="U50" s="173"/>
      <c r="V50" s="173"/>
      <c r="W50" s="173"/>
      <c r="X50" s="173"/>
      <c r="Y50" s="173"/>
      <c r="Z50" s="173"/>
      <c r="AA50" s="173"/>
      <c r="AB50" s="173"/>
      <c r="AC50" s="174"/>
      <c r="AE50" s="507"/>
      <c r="AG50" s="507"/>
      <c r="AI50" s="507"/>
      <c r="AK50" s="202"/>
    </row>
    <row r="51" spans="3:37" ht="12.75" customHeight="1" outlineLevel="1">
      <c r="D51" s="106" t="str">
        <f t="shared" si="1"/>
        <v>Schedule 8 [Passenger Revenue Service Groups Line 12]</v>
      </c>
      <c r="E51" s="89"/>
      <c r="F51" s="107" t="str">
        <f t="shared" si="2"/>
        <v>Mins</v>
      </c>
      <c r="G51" s="173"/>
      <c r="H51" s="173"/>
      <c r="I51" s="173"/>
      <c r="J51" s="173"/>
      <c r="K51" s="173"/>
      <c r="L51" s="173"/>
      <c r="M51" s="173"/>
      <c r="N51" s="173"/>
      <c r="O51" s="173"/>
      <c r="P51" s="173"/>
      <c r="Q51" s="173"/>
      <c r="R51" s="173"/>
      <c r="S51" s="173"/>
      <c r="T51" s="173"/>
      <c r="U51" s="173"/>
      <c r="V51" s="173"/>
      <c r="W51" s="173"/>
      <c r="X51" s="173"/>
      <c r="Y51" s="173"/>
      <c r="Z51" s="173"/>
      <c r="AA51" s="173"/>
      <c r="AB51" s="173"/>
      <c r="AC51" s="174"/>
      <c r="AE51" s="507"/>
      <c r="AG51" s="507"/>
      <c r="AI51" s="507"/>
      <c r="AK51" s="92"/>
    </row>
    <row r="52" spans="3:37" ht="12.75" customHeight="1" outlineLevel="1">
      <c r="D52" s="106" t="str">
        <f t="shared" si="1"/>
        <v>Schedule 8 [Passenger Revenue Service Groups Line 13]</v>
      </c>
      <c r="E52" s="89"/>
      <c r="F52" s="107" t="str">
        <f t="shared" si="2"/>
        <v>Mins</v>
      </c>
      <c r="G52" s="173"/>
      <c r="H52" s="173"/>
      <c r="I52" s="173"/>
      <c r="J52" s="173"/>
      <c r="K52" s="173"/>
      <c r="L52" s="173"/>
      <c r="M52" s="173"/>
      <c r="N52" s="173"/>
      <c r="O52" s="173"/>
      <c r="P52" s="173"/>
      <c r="Q52" s="173"/>
      <c r="R52" s="173"/>
      <c r="S52" s="173"/>
      <c r="T52" s="173"/>
      <c r="U52" s="173"/>
      <c r="V52" s="173"/>
      <c r="W52" s="173"/>
      <c r="X52" s="173"/>
      <c r="Y52" s="173"/>
      <c r="Z52" s="173"/>
      <c r="AA52" s="173"/>
      <c r="AB52" s="173"/>
      <c r="AC52" s="174"/>
      <c r="AE52" s="507"/>
      <c r="AG52" s="507"/>
      <c r="AI52" s="507"/>
      <c r="AK52" s="202"/>
    </row>
    <row r="53" spans="3:37" ht="12.75" customHeight="1" outlineLevel="1">
      <c r="D53" s="106" t="str">
        <f t="shared" si="1"/>
        <v>Schedule 8 [Passenger Revenue Service Groups Line 14]</v>
      </c>
      <c r="E53" s="89"/>
      <c r="F53" s="107" t="str">
        <f t="shared" si="2"/>
        <v>Mins</v>
      </c>
      <c r="G53" s="173"/>
      <c r="H53" s="173"/>
      <c r="I53" s="173"/>
      <c r="J53" s="173"/>
      <c r="K53" s="173"/>
      <c r="L53" s="173"/>
      <c r="M53" s="173"/>
      <c r="N53" s="173"/>
      <c r="O53" s="173"/>
      <c r="P53" s="173"/>
      <c r="Q53" s="173"/>
      <c r="R53" s="173"/>
      <c r="S53" s="173"/>
      <c r="T53" s="173"/>
      <c r="U53" s="173"/>
      <c r="V53" s="173"/>
      <c r="W53" s="173"/>
      <c r="X53" s="173"/>
      <c r="Y53" s="173"/>
      <c r="Z53" s="173"/>
      <c r="AA53" s="173"/>
      <c r="AB53" s="173"/>
      <c r="AC53" s="174"/>
      <c r="AE53" s="507"/>
      <c r="AG53" s="507"/>
      <c r="AI53" s="507"/>
      <c r="AK53" s="202"/>
    </row>
    <row r="54" spans="3:37" ht="12.75" customHeight="1" outlineLevel="1">
      <c r="D54" s="106" t="str">
        <f t="shared" si="1"/>
        <v>Schedule 8 [Passenger Revenue Service Groups Line 15]</v>
      </c>
      <c r="E54" s="89"/>
      <c r="F54" s="107" t="str">
        <f t="shared" si="2"/>
        <v>Mins</v>
      </c>
      <c r="G54" s="173"/>
      <c r="H54" s="173"/>
      <c r="I54" s="173"/>
      <c r="J54" s="173"/>
      <c r="K54" s="173"/>
      <c r="L54" s="173"/>
      <c r="M54" s="173"/>
      <c r="N54" s="173"/>
      <c r="O54" s="173"/>
      <c r="P54" s="173"/>
      <c r="Q54" s="173"/>
      <c r="R54" s="173"/>
      <c r="S54" s="173"/>
      <c r="T54" s="173"/>
      <c r="U54" s="173"/>
      <c r="V54" s="173"/>
      <c r="W54" s="173"/>
      <c r="X54" s="173"/>
      <c r="Y54" s="173"/>
      <c r="Z54" s="173"/>
      <c r="AA54" s="173"/>
      <c r="AB54" s="173"/>
      <c r="AC54" s="174"/>
      <c r="AE54" s="507"/>
      <c r="AG54" s="507"/>
      <c r="AI54" s="507"/>
      <c r="AK54" s="202"/>
    </row>
    <row r="55" spans="3:37" ht="12.75" customHeight="1" outlineLevel="1">
      <c r="D55" s="106" t="str">
        <f t="shared" si="1"/>
        <v>Schedule 8 [Passenger Revenue Service Groups Line 16]</v>
      </c>
      <c r="E55" s="89"/>
      <c r="F55" s="107" t="str">
        <f t="shared" si="2"/>
        <v>Mins</v>
      </c>
      <c r="G55" s="173"/>
      <c r="H55" s="173"/>
      <c r="I55" s="173"/>
      <c r="J55" s="173"/>
      <c r="K55" s="173"/>
      <c r="L55" s="173"/>
      <c r="M55" s="173"/>
      <c r="N55" s="173"/>
      <c r="O55" s="173"/>
      <c r="P55" s="173"/>
      <c r="Q55" s="173"/>
      <c r="R55" s="173"/>
      <c r="S55" s="173"/>
      <c r="T55" s="173"/>
      <c r="U55" s="173"/>
      <c r="V55" s="173"/>
      <c r="W55" s="173"/>
      <c r="X55" s="173"/>
      <c r="Y55" s="173"/>
      <c r="Z55" s="173"/>
      <c r="AA55" s="173"/>
      <c r="AB55" s="173"/>
      <c r="AC55" s="174"/>
      <c r="AE55" s="507"/>
      <c r="AG55" s="507"/>
      <c r="AI55" s="507"/>
      <c r="AK55" s="202"/>
    </row>
    <row r="56" spans="3:37" ht="12.75" customHeight="1" outlineLevel="1">
      <c r="D56" s="106" t="str">
        <f t="shared" si="1"/>
        <v>Schedule 8 [Passenger Revenue Service Groups Line 17]</v>
      </c>
      <c r="E56" s="89"/>
      <c r="F56" s="107" t="str">
        <f t="shared" si="2"/>
        <v>Mins</v>
      </c>
      <c r="G56" s="173"/>
      <c r="H56" s="173"/>
      <c r="I56" s="173"/>
      <c r="J56" s="173"/>
      <c r="K56" s="173"/>
      <c r="L56" s="173"/>
      <c r="M56" s="173"/>
      <c r="N56" s="173"/>
      <c r="O56" s="173"/>
      <c r="P56" s="173"/>
      <c r="Q56" s="173"/>
      <c r="R56" s="173"/>
      <c r="S56" s="173"/>
      <c r="T56" s="173"/>
      <c r="U56" s="173"/>
      <c r="V56" s="173"/>
      <c r="W56" s="173"/>
      <c r="X56" s="173"/>
      <c r="Y56" s="173"/>
      <c r="Z56" s="173"/>
      <c r="AA56" s="173"/>
      <c r="AB56" s="173"/>
      <c r="AC56" s="174"/>
      <c r="AE56" s="507"/>
      <c r="AG56" s="507"/>
      <c r="AI56" s="507"/>
      <c r="AK56" s="202"/>
    </row>
    <row r="57" spans="3:37" ht="12.75" customHeight="1" outlineLevel="1">
      <c r="D57" s="106" t="str">
        <f t="shared" si="1"/>
        <v>Schedule 8 [Passenger Revenue Service Groups Line 18]</v>
      </c>
      <c r="E57" s="89"/>
      <c r="F57" s="107" t="str">
        <f t="shared" si="2"/>
        <v>Mins</v>
      </c>
      <c r="G57" s="173"/>
      <c r="H57" s="173"/>
      <c r="I57" s="173"/>
      <c r="J57" s="173"/>
      <c r="K57" s="173"/>
      <c r="L57" s="173"/>
      <c r="M57" s="173"/>
      <c r="N57" s="173"/>
      <c r="O57" s="173"/>
      <c r="P57" s="173"/>
      <c r="Q57" s="173"/>
      <c r="R57" s="173"/>
      <c r="S57" s="173"/>
      <c r="T57" s="173"/>
      <c r="U57" s="173"/>
      <c r="V57" s="173"/>
      <c r="W57" s="173"/>
      <c r="X57" s="173"/>
      <c r="Y57" s="173"/>
      <c r="Z57" s="173"/>
      <c r="AA57" s="173"/>
      <c r="AB57" s="173"/>
      <c r="AC57" s="174"/>
      <c r="AE57" s="507"/>
      <c r="AG57" s="507"/>
      <c r="AI57" s="507"/>
      <c r="AK57" s="202"/>
    </row>
    <row r="58" spans="3:37" ht="12.75" customHeight="1" outlineLevel="1">
      <c r="D58" s="106" t="str">
        <f t="shared" si="1"/>
        <v>Schedule 8 [Passenger Revenue Service Groups Line 19]</v>
      </c>
      <c r="E58" s="89"/>
      <c r="F58" s="107" t="str">
        <f t="shared" si="2"/>
        <v>Mins</v>
      </c>
      <c r="G58" s="173"/>
      <c r="H58" s="173"/>
      <c r="I58" s="173"/>
      <c r="J58" s="173"/>
      <c r="K58" s="173"/>
      <c r="L58" s="173"/>
      <c r="M58" s="173"/>
      <c r="N58" s="173"/>
      <c r="O58" s="173"/>
      <c r="P58" s="173"/>
      <c r="Q58" s="173"/>
      <c r="R58" s="173"/>
      <c r="S58" s="173"/>
      <c r="T58" s="173"/>
      <c r="U58" s="173"/>
      <c r="V58" s="173"/>
      <c r="W58" s="173"/>
      <c r="X58" s="173"/>
      <c r="Y58" s="173"/>
      <c r="Z58" s="173"/>
      <c r="AA58" s="173"/>
      <c r="AB58" s="173"/>
      <c r="AC58" s="174"/>
      <c r="AE58" s="507"/>
      <c r="AG58" s="507"/>
      <c r="AI58" s="507"/>
      <c r="AK58" s="202"/>
    </row>
    <row r="59" spans="3:37" ht="12.75" customHeight="1" outlineLevel="1">
      <c r="D59" s="117" t="str">
        <f t="shared" ref="D59" si="3">D37</f>
        <v>Schedule 8 [Passenger Revenue Service Groups Line 20]</v>
      </c>
      <c r="E59" s="175"/>
      <c r="F59" s="118" t="str">
        <f t="shared" si="2"/>
        <v>Mins</v>
      </c>
      <c r="G59" s="176"/>
      <c r="H59" s="176"/>
      <c r="I59" s="176"/>
      <c r="J59" s="176"/>
      <c r="K59" s="176"/>
      <c r="L59" s="176"/>
      <c r="M59" s="176"/>
      <c r="N59" s="176"/>
      <c r="O59" s="176"/>
      <c r="P59" s="176"/>
      <c r="Q59" s="176"/>
      <c r="R59" s="176"/>
      <c r="S59" s="176"/>
      <c r="T59" s="176"/>
      <c r="U59" s="176"/>
      <c r="V59" s="176"/>
      <c r="W59" s="176"/>
      <c r="X59" s="176"/>
      <c r="Y59" s="176"/>
      <c r="Z59" s="176"/>
      <c r="AA59" s="176"/>
      <c r="AB59" s="176"/>
      <c r="AC59" s="177"/>
      <c r="AE59" s="508"/>
      <c r="AG59" s="508"/>
      <c r="AI59" s="508"/>
      <c r="AK59" s="195"/>
    </row>
    <row r="60" spans="3:37" ht="12.75" customHeight="1" outlineLevel="1">
      <c r="G60" s="90"/>
      <c r="H60" s="90"/>
      <c r="I60" s="90"/>
      <c r="J60" s="90"/>
      <c r="K60" s="90"/>
      <c r="L60" s="90"/>
      <c r="M60" s="90"/>
      <c r="N60" s="90"/>
      <c r="O60" s="90"/>
      <c r="P60" s="90"/>
      <c r="Q60" s="90"/>
      <c r="R60" s="90"/>
      <c r="S60" s="90"/>
      <c r="T60" s="90"/>
      <c r="U60" s="90"/>
      <c r="V60" s="90"/>
      <c r="W60" s="90"/>
      <c r="X60" s="90"/>
      <c r="Y60" s="90"/>
      <c r="Z60" s="90"/>
      <c r="AA60" s="90"/>
      <c r="AB60" s="90"/>
      <c r="AC60" s="90"/>
      <c r="AE60" s="90"/>
      <c r="AG60" s="90"/>
      <c r="AI60" s="90"/>
    </row>
    <row r="61" spans="3:37" ht="12.75" customHeight="1" outlineLevel="1">
      <c r="C61" s="138" t="str">
        <f>B$15&amp;": TOC Off Peak"</f>
        <v>Average Minutes Lateness: TOC Off Peak</v>
      </c>
      <c r="G61" s="90"/>
      <c r="H61" s="90"/>
      <c r="I61" s="90"/>
      <c r="J61" s="90"/>
      <c r="K61" s="90"/>
      <c r="L61" s="90"/>
      <c r="M61" s="90"/>
      <c r="N61" s="90"/>
      <c r="O61" s="90"/>
      <c r="P61" s="90"/>
      <c r="Q61" s="90"/>
      <c r="R61" s="90"/>
      <c r="S61" s="90"/>
      <c r="T61" s="90"/>
      <c r="U61" s="90"/>
      <c r="V61" s="90"/>
      <c r="W61" s="90"/>
      <c r="X61" s="90"/>
      <c r="Y61" s="90"/>
      <c r="Z61" s="90"/>
      <c r="AA61" s="90"/>
      <c r="AB61" s="90"/>
      <c r="AC61" s="90"/>
      <c r="AE61" s="90"/>
      <c r="AG61" s="90"/>
      <c r="AI61" s="90"/>
    </row>
    <row r="62" spans="3:37" ht="12.75" customHeight="1" outlineLevel="1">
      <c r="D62" s="100" t="str">
        <f t="shared" ref="D62:D80" si="4">D18</f>
        <v>Schedule 8 EJ01 West Mids Snow Hill</v>
      </c>
      <c r="E62" s="85"/>
      <c r="F62" s="183" t="str">
        <f>F18</f>
        <v>Mins</v>
      </c>
      <c r="G62" s="171"/>
      <c r="H62" s="171"/>
      <c r="I62" s="171"/>
      <c r="J62" s="171"/>
      <c r="K62" s="171"/>
      <c r="L62" s="171"/>
      <c r="M62" s="171"/>
      <c r="N62" s="171"/>
      <c r="O62" s="171"/>
      <c r="P62" s="171"/>
      <c r="Q62" s="171"/>
      <c r="R62" s="171"/>
      <c r="S62" s="171"/>
      <c r="T62" s="171"/>
      <c r="U62" s="171"/>
      <c r="V62" s="171"/>
      <c r="W62" s="171"/>
      <c r="X62" s="171"/>
      <c r="Y62" s="171"/>
      <c r="Z62" s="171"/>
      <c r="AA62" s="171"/>
      <c r="AB62" s="171"/>
      <c r="AC62" s="185"/>
      <c r="AE62" s="511"/>
      <c r="AG62" s="511"/>
      <c r="AI62" s="511"/>
      <c r="AK62" s="193"/>
    </row>
    <row r="63" spans="3:37" ht="12.75" customHeight="1" outlineLevel="1">
      <c r="D63" s="106" t="str">
        <f t="shared" si="4"/>
        <v>Schedule 8 EJ02 Trent Valley</v>
      </c>
      <c r="E63" s="89"/>
      <c r="F63" s="107" t="str">
        <f t="shared" ref="F63:F81" si="5">F19</f>
        <v>Mins</v>
      </c>
      <c r="G63" s="173"/>
      <c r="H63" s="173"/>
      <c r="I63" s="173"/>
      <c r="J63" s="173"/>
      <c r="K63" s="173"/>
      <c r="L63" s="173"/>
      <c r="M63" s="173"/>
      <c r="N63" s="173"/>
      <c r="O63" s="173"/>
      <c r="P63" s="173"/>
      <c r="Q63" s="173"/>
      <c r="R63" s="173"/>
      <c r="S63" s="173"/>
      <c r="T63" s="173"/>
      <c r="U63" s="173"/>
      <c r="V63" s="173"/>
      <c r="W63" s="173"/>
      <c r="X63" s="173"/>
      <c r="Y63" s="173"/>
      <c r="Z63" s="173"/>
      <c r="AA63" s="173"/>
      <c r="AB63" s="173"/>
      <c r="AC63" s="174"/>
      <c r="AE63" s="507"/>
      <c r="AG63" s="507"/>
      <c r="AI63" s="507"/>
      <c r="AK63" s="92"/>
    </row>
    <row r="64" spans="3:37" ht="12.75" customHeight="1" outlineLevel="1">
      <c r="D64" s="106" t="str">
        <f t="shared" si="4"/>
        <v>Schedule 8 EJ03 West Mids New Street</v>
      </c>
      <c r="E64" s="89"/>
      <c r="F64" s="107" t="str">
        <f t="shared" si="5"/>
        <v>Mins</v>
      </c>
      <c r="G64" s="173"/>
      <c r="H64" s="173"/>
      <c r="I64" s="173"/>
      <c r="J64" s="173"/>
      <c r="K64" s="173"/>
      <c r="L64" s="173"/>
      <c r="M64" s="173"/>
      <c r="N64" s="173"/>
      <c r="O64" s="173"/>
      <c r="P64" s="173"/>
      <c r="Q64" s="173"/>
      <c r="R64" s="173"/>
      <c r="S64" s="173"/>
      <c r="T64" s="173"/>
      <c r="U64" s="173"/>
      <c r="V64" s="173"/>
      <c r="W64" s="173"/>
      <c r="X64" s="173"/>
      <c r="Y64" s="173"/>
      <c r="Z64" s="173"/>
      <c r="AA64" s="173"/>
      <c r="AB64" s="173"/>
      <c r="AC64" s="174"/>
      <c r="AE64" s="507"/>
      <c r="AG64" s="507"/>
      <c r="AI64" s="507"/>
      <c r="AK64" s="202"/>
    </row>
    <row r="65" spans="4:37" ht="12.75" customHeight="1" outlineLevel="1">
      <c r="D65" s="106" t="str">
        <f t="shared" si="4"/>
        <v>Schedule 8 EJ04 West Mids inter-urban</v>
      </c>
      <c r="E65" s="89"/>
      <c r="F65" s="107" t="str">
        <f t="shared" si="5"/>
        <v>Mins</v>
      </c>
      <c r="G65" s="173"/>
      <c r="H65" s="173"/>
      <c r="I65" s="173"/>
      <c r="J65" s="173"/>
      <c r="K65" s="173"/>
      <c r="L65" s="173"/>
      <c r="M65" s="173"/>
      <c r="N65" s="173"/>
      <c r="O65" s="173"/>
      <c r="P65" s="173"/>
      <c r="Q65" s="173"/>
      <c r="R65" s="173"/>
      <c r="S65" s="173"/>
      <c r="T65" s="173"/>
      <c r="U65" s="173"/>
      <c r="V65" s="173"/>
      <c r="W65" s="173"/>
      <c r="X65" s="173"/>
      <c r="Y65" s="173"/>
      <c r="Z65" s="173"/>
      <c r="AA65" s="173"/>
      <c r="AB65" s="173"/>
      <c r="AC65" s="174"/>
      <c r="AE65" s="507"/>
      <c r="AG65" s="507"/>
      <c r="AI65" s="507"/>
      <c r="AK65" s="202"/>
    </row>
    <row r="66" spans="4:37" ht="12.75" customHeight="1" outlineLevel="1">
      <c r="D66" s="106" t="str">
        <f t="shared" si="4"/>
        <v>Schedule 8 EJ05 WC London - Northampton</v>
      </c>
      <c r="E66" s="89"/>
      <c r="F66" s="107" t="str">
        <f t="shared" si="5"/>
        <v>Mins</v>
      </c>
      <c r="G66" s="173"/>
      <c r="H66" s="173"/>
      <c r="I66" s="173"/>
      <c r="J66" s="173"/>
      <c r="K66" s="173"/>
      <c r="L66" s="173"/>
      <c r="M66" s="173"/>
      <c r="N66" s="173"/>
      <c r="O66" s="173"/>
      <c r="P66" s="173"/>
      <c r="Q66" s="173"/>
      <c r="R66" s="173"/>
      <c r="S66" s="173"/>
      <c r="T66" s="173"/>
      <c r="U66" s="173"/>
      <c r="V66" s="173"/>
      <c r="W66" s="173"/>
      <c r="X66" s="173"/>
      <c r="Y66" s="173"/>
      <c r="Z66" s="173"/>
      <c r="AA66" s="173"/>
      <c r="AB66" s="173"/>
      <c r="AC66" s="174"/>
      <c r="AE66" s="507"/>
      <c r="AG66" s="507"/>
      <c r="AI66" s="507"/>
      <c r="AK66" s="202"/>
    </row>
    <row r="67" spans="4:37" ht="12.75" customHeight="1" outlineLevel="1">
      <c r="D67" s="106" t="str">
        <f t="shared" si="4"/>
        <v>Schedule 8 EJ06 WCML Branches</v>
      </c>
      <c r="E67" s="89"/>
      <c r="F67" s="107" t="str">
        <f t="shared" si="5"/>
        <v>Mins</v>
      </c>
      <c r="G67" s="173"/>
      <c r="H67" s="173"/>
      <c r="I67" s="173"/>
      <c r="J67" s="173"/>
      <c r="K67" s="173"/>
      <c r="L67" s="173"/>
      <c r="M67" s="173"/>
      <c r="N67" s="173"/>
      <c r="O67" s="173"/>
      <c r="P67" s="173"/>
      <c r="Q67" s="173"/>
      <c r="R67" s="173"/>
      <c r="S67" s="173"/>
      <c r="T67" s="173"/>
      <c r="U67" s="173"/>
      <c r="V67" s="173"/>
      <c r="W67" s="173"/>
      <c r="X67" s="173"/>
      <c r="Y67" s="173"/>
      <c r="Z67" s="173"/>
      <c r="AA67" s="173"/>
      <c r="AB67" s="173"/>
      <c r="AC67" s="174"/>
      <c r="AE67" s="507"/>
      <c r="AG67" s="507"/>
      <c r="AI67" s="507"/>
      <c r="AK67" s="202"/>
    </row>
    <row r="68" spans="4:37" ht="12.75" customHeight="1" outlineLevel="1">
      <c r="D68" s="106" t="str">
        <f t="shared" si="4"/>
        <v>Schedule 8 Other: Centro concessions</v>
      </c>
      <c r="E68" s="89"/>
      <c r="F68" s="107" t="str">
        <f t="shared" si="5"/>
        <v>Mins</v>
      </c>
      <c r="G68" s="173"/>
      <c r="H68" s="173"/>
      <c r="I68" s="173"/>
      <c r="J68" s="173"/>
      <c r="K68" s="173"/>
      <c r="L68" s="173"/>
      <c r="M68" s="173"/>
      <c r="N68" s="173"/>
      <c r="O68" s="173"/>
      <c r="P68" s="173"/>
      <c r="Q68" s="173"/>
      <c r="R68" s="173"/>
      <c r="S68" s="173"/>
      <c r="T68" s="173"/>
      <c r="U68" s="173"/>
      <c r="V68" s="173"/>
      <c r="W68" s="173"/>
      <c r="X68" s="173"/>
      <c r="Y68" s="173"/>
      <c r="Z68" s="173"/>
      <c r="AA68" s="173"/>
      <c r="AB68" s="173"/>
      <c r="AC68" s="174"/>
      <c r="AE68" s="507"/>
      <c r="AG68" s="507"/>
      <c r="AI68" s="507"/>
      <c r="AK68" s="202"/>
    </row>
    <row r="69" spans="4:37" ht="12.75" customHeight="1" outlineLevel="1">
      <c r="D69" s="106" t="str">
        <f t="shared" si="4"/>
        <v>Schedule 8 Other: Centro nNetwork</v>
      </c>
      <c r="E69" s="89"/>
      <c r="F69" s="107" t="str">
        <f t="shared" si="5"/>
        <v>Mins</v>
      </c>
      <c r="G69" s="173"/>
      <c r="H69" s="173"/>
      <c r="I69" s="173"/>
      <c r="J69" s="173"/>
      <c r="K69" s="173"/>
      <c r="L69" s="173"/>
      <c r="M69" s="173"/>
      <c r="N69" s="173"/>
      <c r="O69" s="173"/>
      <c r="P69" s="173"/>
      <c r="Q69" s="173"/>
      <c r="R69" s="173"/>
      <c r="S69" s="173"/>
      <c r="T69" s="173"/>
      <c r="U69" s="173"/>
      <c r="V69" s="173"/>
      <c r="W69" s="173"/>
      <c r="X69" s="173"/>
      <c r="Y69" s="173"/>
      <c r="Z69" s="173"/>
      <c r="AA69" s="173"/>
      <c r="AB69" s="173"/>
      <c r="AC69" s="174"/>
      <c r="AE69" s="507"/>
      <c r="AG69" s="507"/>
      <c r="AI69" s="507"/>
      <c r="AK69" s="202"/>
    </row>
    <row r="70" spans="4:37" ht="12.75" customHeight="1" outlineLevel="1">
      <c r="D70" s="106" t="str">
        <f t="shared" si="4"/>
        <v>Schedule 8 Other: miscellaneous</v>
      </c>
      <c r="E70" s="89"/>
      <c r="F70" s="107" t="str">
        <f t="shared" si="5"/>
        <v>Mins</v>
      </c>
      <c r="G70" s="173"/>
      <c r="H70" s="173"/>
      <c r="I70" s="173"/>
      <c r="J70" s="173"/>
      <c r="K70" s="173"/>
      <c r="L70" s="173"/>
      <c r="M70" s="173"/>
      <c r="N70" s="173"/>
      <c r="O70" s="173"/>
      <c r="P70" s="173"/>
      <c r="Q70" s="173"/>
      <c r="R70" s="173"/>
      <c r="S70" s="173"/>
      <c r="T70" s="173"/>
      <c r="U70" s="173"/>
      <c r="V70" s="173"/>
      <c r="W70" s="173"/>
      <c r="X70" s="173"/>
      <c r="Y70" s="173"/>
      <c r="Z70" s="173"/>
      <c r="AA70" s="173"/>
      <c r="AB70" s="173"/>
      <c r="AC70" s="174"/>
      <c r="AE70" s="507"/>
      <c r="AG70" s="507"/>
      <c r="AI70" s="507"/>
      <c r="AK70" s="202"/>
    </row>
    <row r="71" spans="4:37" ht="12.75" customHeight="1" outlineLevel="1">
      <c r="D71" s="106" t="str">
        <f t="shared" si="4"/>
        <v>Schedule 8 [Passenger Revenue Service Groups Line 10]</v>
      </c>
      <c r="E71" s="89"/>
      <c r="F71" s="107" t="str">
        <f t="shared" si="5"/>
        <v>Mins</v>
      </c>
      <c r="G71" s="173"/>
      <c r="H71" s="173"/>
      <c r="I71" s="173"/>
      <c r="J71" s="173"/>
      <c r="K71" s="173"/>
      <c r="L71" s="173"/>
      <c r="M71" s="173"/>
      <c r="N71" s="173"/>
      <c r="O71" s="173"/>
      <c r="P71" s="173"/>
      <c r="Q71" s="173"/>
      <c r="R71" s="173"/>
      <c r="S71" s="173"/>
      <c r="T71" s="173"/>
      <c r="U71" s="173"/>
      <c r="V71" s="173"/>
      <c r="W71" s="173"/>
      <c r="X71" s="173"/>
      <c r="Y71" s="173"/>
      <c r="Z71" s="173"/>
      <c r="AA71" s="173"/>
      <c r="AB71" s="173"/>
      <c r="AC71" s="174"/>
      <c r="AE71" s="507"/>
      <c r="AG71" s="507"/>
      <c r="AI71" s="507"/>
      <c r="AK71" s="202"/>
    </row>
    <row r="72" spans="4:37" ht="12.75" customHeight="1" outlineLevel="1">
      <c r="D72" s="106" t="str">
        <f t="shared" si="4"/>
        <v>Schedule 8 [Passenger Revenue Service Groups Line 11]</v>
      </c>
      <c r="E72" s="89"/>
      <c r="F72" s="107" t="str">
        <f t="shared" si="5"/>
        <v>Mins</v>
      </c>
      <c r="G72" s="173"/>
      <c r="H72" s="173"/>
      <c r="I72" s="173"/>
      <c r="J72" s="173"/>
      <c r="K72" s="173"/>
      <c r="L72" s="173"/>
      <c r="M72" s="173"/>
      <c r="N72" s="173"/>
      <c r="O72" s="173"/>
      <c r="P72" s="173"/>
      <c r="Q72" s="173"/>
      <c r="R72" s="173"/>
      <c r="S72" s="173"/>
      <c r="T72" s="173"/>
      <c r="U72" s="173"/>
      <c r="V72" s="173"/>
      <c r="W72" s="173"/>
      <c r="X72" s="173"/>
      <c r="Y72" s="173"/>
      <c r="Z72" s="173"/>
      <c r="AA72" s="173"/>
      <c r="AB72" s="173"/>
      <c r="AC72" s="174"/>
      <c r="AE72" s="507"/>
      <c r="AG72" s="507"/>
      <c r="AI72" s="507"/>
      <c r="AK72" s="202"/>
    </row>
    <row r="73" spans="4:37" ht="12.75" customHeight="1" outlineLevel="1">
      <c r="D73" s="106" t="str">
        <f t="shared" si="4"/>
        <v>Schedule 8 [Passenger Revenue Service Groups Line 12]</v>
      </c>
      <c r="E73" s="89"/>
      <c r="F73" s="107" t="str">
        <f t="shared" si="5"/>
        <v>Mins</v>
      </c>
      <c r="G73" s="173"/>
      <c r="H73" s="173"/>
      <c r="I73" s="173"/>
      <c r="J73" s="173"/>
      <c r="K73" s="173"/>
      <c r="L73" s="173"/>
      <c r="M73" s="173"/>
      <c r="N73" s="173"/>
      <c r="O73" s="173"/>
      <c r="P73" s="173"/>
      <c r="Q73" s="173"/>
      <c r="R73" s="173"/>
      <c r="S73" s="173"/>
      <c r="T73" s="173"/>
      <c r="U73" s="173"/>
      <c r="V73" s="173"/>
      <c r="W73" s="173"/>
      <c r="X73" s="173"/>
      <c r="Y73" s="173"/>
      <c r="Z73" s="173"/>
      <c r="AA73" s="173"/>
      <c r="AB73" s="173"/>
      <c r="AC73" s="174"/>
      <c r="AE73" s="507"/>
      <c r="AG73" s="507"/>
      <c r="AI73" s="507"/>
      <c r="AK73" s="92"/>
    </row>
    <row r="74" spans="4:37" ht="12.75" customHeight="1" outlineLevel="1">
      <c r="D74" s="106" t="str">
        <f t="shared" si="4"/>
        <v>Schedule 8 [Passenger Revenue Service Groups Line 13]</v>
      </c>
      <c r="E74" s="89"/>
      <c r="F74" s="107" t="str">
        <f t="shared" si="5"/>
        <v>Mins</v>
      </c>
      <c r="G74" s="173"/>
      <c r="H74" s="173"/>
      <c r="I74" s="173"/>
      <c r="J74" s="173"/>
      <c r="K74" s="173"/>
      <c r="L74" s="173"/>
      <c r="M74" s="173"/>
      <c r="N74" s="173"/>
      <c r="O74" s="173"/>
      <c r="P74" s="173"/>
      <c r="Q74" s="173"/>
      <c r="R74" s="173"/>
      <c r="S74" s="173"/>
      <c r="T74" s="173"/>
      <c r="U74" s="173"/>
      <c r="V74" s="173"/>
      <c r="W74" s="173"/>
      <c r="X74" s="173"/>
      <c r="Y74" s="173"/>
      <c r="Z74" s="173"/>
      <c r="AA74" s="173"/>
      <c r="AB74" s="173"/>
      <c r="AC74" s="174"/>
      <c r="AE74" s="507"/>
      <c r="AG74" s="507"/>
      <c r="AI74" s="507"/>
      <c r="AK74" s="202"/>
    </row>
    <row r="75" spans="4:37" ht="12.75" customHeight="1" outlineLevel="1">
      <c r="D75" s="106" t="str">
        <f t="shared" si="4"/>
        <v>Schedule 8 [Passenger Revenue Service Groups Line 14]</v>
      </c>
      <c r="E75" s="89"/>
      <c r="F75" s="107" t="str">
        <f t="shared" si="5"/>
        <v>Mins</v>
      </c>
      <c r="G75" s="173"/>
      <c r="H75" s="173"/>
      <c r="I75" s="173"/>
      <c r="J75" s="173"/>
      <c r="K75" s="173"/>
      <c r="L75" s="173"/>
      <c r="M75" s="173"/>
      <c r="N75" s="173"/>
      <c r="O75" s="173"/>
      <c r="P75" s="173"/>
      <c r="Q75" s="173"/>
      <c r="R75" s="173"/>
      <c r="S75" s="173"/>
      <c r="T75" s="173"/>
      <c r="U75" s="173"/>
      <c r="V75" s="173"/>
      <c r="W75" s="173"/>
      <c r="X75" s="173"/>
      <c r="Y75" s="173"/>
      <c r="Z75" s="173"/>
      <c r="AA75" s="173"/>
      <c r="AB75" s="173"/>
      <c r="AC75" s="174"/>
      <c r="AE75" s="507"/>
      <c r="AG75" s="507"/>
      <c r="AI75" s="507"/>
      <c r="AK75" s="202"/>
    </row>
    <row r="76" spans="4:37" ht="12.75" customHeight="1" outlineLevel="1">
      <c r="D76" s="106" t="str">
        <f t="shared" si="4"/>
        <v>Schedule 8 [Passenger Revenue Service Groups Line 15]</v>
      </c>
      <c r="E76" s="89"/>
      <c r="F76" s="107" t="str">
        <f t="shared" si="5"/>
        <v>Mins</v>
      </c>
      <c r="G76" s="173"/>
      <c r="H76" s="173"/>
      <c r="I76" s="173"/>
      <c r="J76" s="173"/>
      <c r="K76" s="173"/>
      <c r="L76" s="173"/>
      <c r="M76" s="173"/>
      <c r="N76" s="173"/>
      <c r="O76" s="173"/>
      <c r="P76" s="173"/>
      <c r="Q76" s="173"/>
      <c r="R76" s="173"/>
      <c r="S76" s="173"/>
      <c r="T76" s="173"/>
      <c r="U76" s="173"/>
      <c r="V76" s="173"/>
      <c r="W76" s="173"/>
      <c r="X76" s="173"/>
      <c r="Y76" s="173"/>
      <c r="Z76" s="173"/>
      <c r="AA76" s="173"/>
      <c r="AB76" s="173"/>
      <c r="AC76" s="174"/>
      <c r="AE76" s="507"/>
      <c r="AG76" s="507"/>
      <c r="AI76" s="507"/>
      <c r="AK76" s="202"/>
    </row>
    <row r="77" spans="4:37" ht="12.75" customHeight="1" outlineLevel="1">
      <c r="D77" s="106" t="str">
        <f t="shared" si="4"/>
        <v>Schedule 8 [Passenger Revenue Service Groups Line 16]</v>
      </c>
      <c r="E77" s="89"/>
      <c r="F77" s="107" t="str">
        <f t="shared" si="5"/>
        <v>Mins</v>
      </c>
      <c r="G77" s="173"/>
      <c r="H77" s="173"/>
      <c r="I77" s="173"/>
      <c r="J77" s="173"/>
      <c r="K77" s="173"/>
      <c r="L77" s="173"/>
      <c r="M77" s="173"/>
      <c r="N77" s="173"/>
      <c r="O77" s="173"/>
      <c r="P77" s="173"/>
      <c r="Q77" s="173"/>
      <c r="R77" s="173"/>
      <c r="S77" s="173"/>
      <c r="T77" s="173"/>
      <c r="U77" s="173"/>
      <c r="V77" s="173"/>
      <c r="W77" s="173"/>
      <c r="X77" s="173"/>
      <c r="Y77" s="173"/>
      <c r="Z77" s="173"/>
      <c r="AA77" s="173"/>
      <c r="AB77" s="173"/>
      <c r="AC77" s="174"/>
      <c r="AE77" s="507"/>
      <c r="AG77" s="507"/>
      <c r="AI77" s="507"/>
      <c r="AK77" s="202"/>
    </row>
    <row r="78" spans="4:37" ht="12.75" customHeight="1" outlineLevel="1">
      <c r="D78" s="106" t="str">
        <f t="shared" si="4"/>
        <v>Schedule 8 [Passenger Revenue Service Groups Line 17]</v>
      </c>
      <c r="E78" s="89"/>
      <c r="F78" s="107" t="str">
        <f t="shared" si="5"/>
        <v>Mins</v>
      </c>
      <c r="G78" s="173"/>
      <c r="H78" s="173"/>
      <c r="I78" s="173"/>
      <c r="J78" s="173"/>
      <c r="K78" s="173"/>
      <c r="L78" s="173"/>
      <c r="M78" s="173"/>
      <c r="N78" s="173"/>
      <c r="O78" s="173"/>
      <c r="P78" s="173"/>
      <c r="Q78" s="173"/>
      <c r="R78" s="173"/>
      <c r="S78" s="173"/>
      <c r="T78" s="173"/>
      <c r="U78" s="173"/>
      <c r="V78" s="173"/>
      <c r="W78" s="173"/>
      <c r="X78" s="173"/>
      <c r="Y78" s="173"/>
      <c r="Z78" s="173"/>
      <c r="AA78" s="173"/>
      <c r="AB78" s="173"/>
      <c r="AC78" s="174"/>
      <c r="AE78" s="507"/>
      <c r="AG78" s="507"/>
      <c r="AI78" s="507"/>
      <c r="AK78" s="202"/>
    </row>
    <row r="79" spans="4:37" ht="12.75" customHeight="1" outlineLevel="1">
      <c r="D79" s="106" t="str">
        <f t="shared" si="4"/>
        <v>Schedule 8 [Passenger Revenue Service Groups Line 18]</v>
      </c>
      <c r="E79" s="89"/>
      <c r="F79" s="107" t="str">
        <f t="shared" si="5"/>
        <v>Mins</v>
      </c>
      <c r="G79" s="173"/>
      <c r="H79" s="173"/>
      <c r="I79" s="173"/>
      <c r="J79" s="173"/>
      <c r="K79" s="173"/>
      <c r="L79" s="173"/>
      <c r="M79" s="173"/>
      <c r="N79" s="173"/>
      <c r="O79" s="173"/>
      <c r="P79" s="173"/>
      <c r="Q79" s="173"/>
      <c r="R79" s="173"/>
      <c r="S79" s="173"/>
      <c r="T79" s="173"/>
      <c r="U79" s="173"/>
      <c r="V79" s="173"/>
      <c r="W79" s="173"/>
      <c r="X79" s="173"/>
      <c r="Y79" s="173"/>
      <c r="Z79" s="173"/>
      <c r="AA79" s="173"/>
      <c r="AB79" s="173"/>
      <c r="AC79" s="174"/>
      <c r="AE79" s="507"/>
      <c r="AG79" s="507"/>
      <c r="AI79" s="507"/>
      <c r="AK79" s="202"/>
    </row>
    <row r="80" spans="4:37" ht="12.75" customHeight="1" outlineLevel="1">
      <c r="D80" s="106" t="str">
        <f t="shared" si="4"/>
        <v>Schedule 8 [Passenger Revenue Service Groups Line 19]</v>
      </c>
      <c r="E80" s="89"/>
      <c r="F80" s="107" t="str">
        <f t="shared" si="5"/>
        <v>Mins</v>
      </c>
      <c r="G80" s="173"/>
      <c r="H80" s="173"/>
      <c r="I80" s="173"/>
      <c r="J80" s="173"/>
      <c r="K80" s="173"/>
      <c r="L80" s="173"/>
      <c r="M80" s="173"/>
      <c r="N80" s="173"/>
      <c r="O80" s="173"/>
      <c r="P80" s="173"/>
      <c r="Q80" s="173"/>
      <c r="R80" s="173"/>
      <c r="S80" s="173"/>
      <c r="T80" s="173"/>
      <c r="U80" s="173"/>
      <c r="V80" s="173"/>
      <c r="W80" s="173"/>
      <c r="X80" s="173"/>
      <c r="Y80" s="173"/>
      <c r="Z80" s="173"/>
      <c r="AA80" s="173"/>
      <c r="AB80" s="173"/>
      <c r="AC80" s="174"/>
      <c r="AE80" s="507"/>
      <c r="AG80" s="507"/>
      <c r="AI80" s="507"/>
      <c r="AK80" s="202"/>
    </row>
    <row r="81" spans="3:37" ht="12.75" customHeight="1" outlineLevel="1">
      <c r="D81" s="117" t="str">
        <f t="shared" ref="D81" si="6">D37</f>
        <v>Schedule 8 [Passenger Revenue Service Groups Line 20]</v>
      </c>
      <c r="E81" s="175"/>
      <c r="F81" s="118" t="str">
        <f t="shared" si="5"/>
        <v>Mins</v>
      </c>
      <c r="G81" s="176"/>
      <c r="H81" s="176"/>
      <c r="I81" s="176"/>
      <c r="J81" s="176"/>
      <c r="K81" s="176"/>
      <c r="L81" s="176"/>
      <c r="M81" s="176"/>
      <c r="N81" s="176"/>
      <c r="O81" s="176"/>
      <c r="P81" s="176"/>
      <c r="Q81" s="176"/>
      <c r="R81" s="176"/>
      <c r="S81" s="176"/>
      <c r="T81" s="176"/>
      <c r="U81" s="176"/>
      <c r="V81" s="176"/>
      <c r="W81" s="176"/>
      <c r="X81" s="176"/>
      <c r="Y81" s="176"/>
      <c r="Z81" s="176"/>
      <c r="AA81" s="176"/>
      <c r="AB81" s="176"/>
      <c r="AC81" s="177"/>
      <c r="AE81" s="508"/>
      <c r="AG81" s="508"/>
      <c r="AI81" s="508"/>
      <c r="AK81" s="195"/>
    </row>
    <row r="82" spans="3:37" ht="12.75" customHeight="1" outlineLevel="1">
      <c r="G82" s="90"/>
      <c r="H82" s="90"/>
      <c r="I82" s="90"/>
      <c r="J82" s="90"/>
      <c r="K82" s="90"/>
      <c r="L82" s="90"/>
      <c r="M82" s="90"/>
      <c r="N82" s="90"/>
      <c r="O82" s="90"/>
      <c r="P82" s="90"/>
      <c r="Q82" s="90"/>
      <c r="R82" s="90"/>
      <c r="S82" s="90"/>
      <c r="T82" s="90"/>
      <c r="U82" s="90"/>
      <c r="V82" s="90"/>
      <c r="W82" s="90"/>
      <c r="X82" s="90"/>
      <c r="Y82" s="90"/>
      <c r="Z82" s="90"/>
      <c r="AA82" s="90"/>
      <c r="AB82" s="90"/>
      <c r="AC82" s="90"/>
      <c r="AE82" s="90"/>
      <c r="AG82" s="90"/>
      <c r="AI82" s="90"/>
    </row>
    <row r="83" spans="3:37" ht="12.75" customHeight="1" outlineLevel="1">
      <c r="C83" s="138" t="str">
        <f>B$15&amp;": NR Off Peak"</f>
        <v>Average Minutes Lateness: NR Off Peak</v>
      </c>
      <c r="G83" s="90"/>
      <c r="H83" s="90"/>
      <c r="I83" s="90"/>
      <c r="J83" s="90"/>
      <c r="K83" s="90"/>
      <c r="L83" s="90"/>
      <c r="M83" s="90"/>
      <c r="N83" s="90"/>
      <c r="O83" s="90"/>
      <c r="P83" s="90"/>
      <c r="Q83" s="90"/>
      <c r="R83" s="90"/>
      <c r="S83" s="90"/>
      <c r="T83" s="90"/>
      <c r="U83" s="90"/>
      <c r="V83" s="90"/>
      <c r="W83" s="90"/>
      <c r="X83" s="90"/>
      <c r="Y83" s="90"/>
      <c r="Z83" s="90"/>
      <c r="AA83" s="90"/>
      <c r="AB83" s="90"/>
      <c r="AC83" s="90"/>
      <c r="AE83" s="90"/>
      <c r="AG83" s="90"/>
      <c r="AI83" s="90"/>
    </row>
    <row r="84" spans="3:37" ht="12.75" customHeight="1" outlineLevel="1">
      <c r="D84" s="100" t="str">
        <f>D18</f>
        <v>Schedule 8 EJ01 West Mids Snow Hill</v>
      </c>
      <c r="E84" s="85"/>
      <c r="F84" s="183" t="str">
        <f>F18</f>
        <v>Mins</v>
      </c>
      <c r="G84" s="171"/>
      <c r="H84" s="171"/>
      <c r="I84" s="171"/>
      <c r="J84" s="171"/>
      <c r="K84" s="171"/>
      <c r="L84" s="171"/>
      <c r="M84" s="171"/>
      <c r="N84" s="171"/>
      <c r="O84" s="171"/>
      <c r="P84" s="171"/>
      <c r="Q84" s="171"/>
      <c r="R84" s="171"/>
      <c r="S84" s="171"/>
      <c r="T84" s="171"/>
      <c r="U84" s="171"/>
      <c r="V84" s="171"/>
      <c r="W84" s="171"/>
      <c r="X84" s="171"/>
      <c r="Y84" s="171"/>
      <c r="Z84" s="171"/>
      <c r="AA84" s="171"/>
      <c r="AB84" s="171"/>
      <c r="AC84" s="185"/>
      <c r="AE84" s="511"/>
      <c r="AG84" s="511"/>
      <c r="AI84" s="511"/>
      <c r="AK84" s="193"/>
    </row>
    <row r="85" spans="3:37" ht="12.75" customHeight="1" outlineLevel="1">
      <c r="D85" s="106" t="str">
        <f t="shared" ref="D85:D103" si="7">D19</f>
        <v>Schedule 8 EJ02 Trent Valley</v>
      </c>
      <c r="E85" s="89"/>
      <c r="F85" s="107" t="str">
        <f t="shared" ref="F85:F103" si="8">F19</f>
        <v>Mins</v>
      </c>
      <c r="G85" s="173"/>
      <c r="H85" s="173"/>
      <c r="I85" s="173"/>
      <c r="J85" s="173"/>
      <c r="K85" s="173"/>
      <c r="L85" s="173"/>
      <c r="M85" s="173"/>
      <c r="N85" s="173"/>
      <c r="O85" s="173"/>
      <c r="P85" s="173"/>
      <c r="Q85" s="173"/>
      <c r="R85" s="173"/>
      <c r="S85" s="173"/>
      <c r="T85" s="173"/>
      <c r="U85" s="173"/>
      <c r="V85" s="173"/>
      <c r="W85" s="173"/>
      <c r="X85" s="173"/>
      <c r="Y85" s="173"/>
      <c r="Z85" s="173"/>
      <c r="AA85" s="173"/>
      <c r="AB85" s="173"/>
      <c r="AC85" s="174"/>
      <c r="AE85" s="507"/>
      <c r="AG85" s="507"/>
      <c r="AI85" s="507"/>
      <c r="AK85" s="92"/>
    </row>
    <row r="86" spans="3:37" ht="12.75" customHeight="1" outlineLevel="1">
      <c r="D86" s="106" t="str">
        <f t="shared" si="7"/>
        <v>Schedule 8 EJ03 West Mids New Street</v>
      </c>
      <c r="E86" s="89"/>
      <c r="F86" s="107" t="str">
        <f t="shared" si="8"/>
        <v>Mins</v>
      </c>
      <c r="G86" s="173"/>
      <c r="H86" s="173"/>
      <c r="I86" s="173"/>
      <c r="J86" s="173"/>
      <c r="K86" s="173"/>
      <c r="L86" s="173"/>
      <c r="M86" s="173"/>
      <c r="N86" s="173"/>
      <c r="O86" s="173"/>
      <c r="P86" s="173"/>
      <c r="Q86" s="173"/>
      <c r="R86" s="173"/>
      <c r="S86" s="173"/>
      <c r="T86" s="173"/>
      <c r="U86" s="173"/>
      <c r="V86" s="173"/>
      <c r="W86" s="173"/>
      <c r="X86" s="173"/>
      <c r="Y86" s="173"/>
      <c r="Z86" s="173"/>
      <c r="AA86" s="173"/>
      <c r="AB86" s="173"/>
      <c r="AC86" s="174"/>
      <c r="AE86" s="507"/>
      <c r="AG86" s="507"/>
      <c r="AI86" s="507"/>
      <c r="AK86" s="202"/>
    </row>
    <row r="87" spans="3:37" ht="12.75" customHeight="1" outlineLevel="1">
      <c r="D87" s="106" t="str">
        <f t="shared" si="7"/>
        <v>Schedule 8 EJ04 West Mids inter-urban</v>
      </c>
      <c r="E87" s="89"/>
      <c r="F87" s="107" t="str">
        <f t="shared" si="8"/>
        <v>Mins</v>
      </c>
      <c r="G87" s="173"/>
      <c r="H87" s="173"/>
      <c r="I87" s="173"/>
      <c r="J87" s="173"/>
      <c r="K87" s="173"/>
      <c r="L87" s="173"/>
      <c r="M87" s="173"/>
      <c r="N87" s="173"/>
      <c r="O87" s="173"/>
      <c r="P87" s="173"/>
      <c r="Q87" s="173"/>
      <c r="R87" s="173"/>
      <c r="S87" s="173"/>
      <c r="T87" s="173"/>
      <c r="U87" s="173"/>
      <c r="V87" s="173"/>
      <c r="W87" s="173"/>
      <c r="X87" s="173"/>
      <c r="Y87" s="173"/>
      <c r="Z87" s="173"/>
      <c r="AA87" s="173"/>
      <c r="AB87" s="173"/>
      <c r="AC87" s="174"/>
      <c r="AE87" s="507"/>
      <c r="AG87" s="507"/>
      <c r="AI87" s="507"/>
      <c r="AK87" s="202"/>
    </row>
    <row r="88" spans="3:37" ht="12.75" customHeight="1" outlineLevel="1">
      <c r="D88" s="106" t="str">
        <f t="shared" si="7"/>
        <v>Schedule 8 EJ05 WC London - Northampton</v>
      </c>
      <c r="E88" s="89"/>
      <c r="F88" s="107" t="str">
        <f t="shared" si="8"/>
        <v>Mins</v>
      </c>
      <c r="G88" s="173"/>
      <c r="H88" s="173"/>
      <c r="I88" s="173"/>
      <c r="J88" s="173"/>
      <c r="K88" s="173"/>
      <c r="L88" s="173"/>
      <c r="M88" s="173"/>
      <c r="N88" s="173"/>
      <c r="O88" s="173"/>
      <c r="P88" s="173"/>
      <c r="Q88" s="173"/>
      <c r="R88" s="173"/>
      <c r="S88" s="173"/>
      <c r="T88" s="173"/>
      <c r="U88" s="173"/>
      <c r="V88" s="173"/>
      <c r="W88" s="173"/>
      <c r="X88" s="173"/>
      <c r="Y88" s="173"/>
      <c r="Z88" s="173"/>
      <c r="AA88" s="173"/>
      <c r="AB88" s="173"/>
      <c r="AC88" s="174"/>
      <c r="AE88" s="507"/>
      <c r="AG88" s="507"/>
      <c r="AI88" s="507"/>
      <c r="AK88" s="202"/>
    </row>
    <row r="89" spans="3:37" ht="12.75" customHeight="1" outlineLevel="1">
      <c r="D89" s="106" t="str">
        <f t="shared" si="7"/>
        <v>Schedule 8 EJ06 WCML Branches</v>
      </c>
      <c r="E89" s="89"/>
      <c r="F89" s="107" t="str">
        <f t="shared" si="8"/>
        <v>Mins</v>
      </c>
      <c r="G89" s="173"/>
      <c r="H89" s="173"/>
      <c r="I89" s="173"/>
      <c r="J89" s="173"/>
      <c r="K89" s="173"/>
      <c r="L89" s="173"/>
      <c r="M89" s="173"/>
      <c r="N89" s="173"/>
      <c r="O89" s="173"/>
      <c r="P89" s="173"/>
      <c r="Q89" s="173"/>
      <c r="R89" s="173"/>
      <c r="S89" s="173"/>
      <c r="T89" s="173"/>
      <c r="U89" s="173"/>
      <c r="V89" s="173"/>
      <c r="W89" s="173"/>
      <c r="X89" s="173"/>
      <c r="Y89" s="173"/>
      <c r="Z89" s="173"/>
      <c r="AA89" s="173"/>
      <c r="AB89" s="173"/>
      <c r="AC89" s="174"/>
      <c r="AE89" s="507"/>
      <c r="AG89" s="507"/>
      <c r="AI89" s="507"/>
      <c r="AK89" s="202"/>
    </row>
    <row r="90" spans="3:37" ht="12.75" customHeight="1" outlineLevel="1">
      <c r="D90" s="106" t="str">
        <f t="shared" si="7"/>
        <v>Schedule 8 Other: Centro concessions</v>
      </c>
      <c r="E90" s="89"/>
      <c r="F90" s="107" t="str">
        <f t="shared" si="8"/>
        <v>Mins</v>
      </c>
      <c r="G90" s="173"/>
      <c r="H90" s="173"/>
      <c r="I90" s="173"/>
      <c r="J90" s="173"/>
      <c r="K90" s="173"/>
      <c r="L90" s="173"/>
      <c r="M90" s="173"/>
      <c r="N90" s="173"/>
      <c r="O90" s="173"/>
      <c r="P90" s="173"/>
      <c r="Q90" s="173"/>
      <c r="R90" s="173"/>
      <c r="S90" s="173"/>
      <c r="T90" s="173"/>
      <c r="U90" s="173"/>
      <c r="V90" s="173"/>
      <c r="W90" s="173"/>
      <c r="X90" s="173"/>
      <c r="Y90" s="173"/>
      <c r="Z90" s="173"/>
      <c r="AA90" s="173"/>
      <c r="AB90" s="173"/>
      <c r="AC90" s="174"/>
      <c r="AE90" s="507"/>
      <c r="AG90" s="507"/>
      <c r="AI90" s="507"/>
      <c r="AK90" s="202"/>
    </row>
    <row r="91" spans="3:37" ht="12.75" customHeight="1" outlineLevel="1">
      <c r="D91" s="106" t="str">
        <f t="shared" si="7"/>
        <v>Schedule 8 Other: Centro nNetwork</v>
      </c>
      <c r="E91" s="89"/>
      <c r="F91" s="107" t="str">
        <f t="shared" si="8"/>
        <v>Mins</v>
      </c>
      <c r="G91" s="173"/>
      <c r="H91" s="173"/>
      <c r="I91" s="173"/>
      <c r="J91" s="173"/>
      <c r="K91" s="173"/>
      <c r="L91" s="173"/>
      <c r="M91" s="173"/>
      <c r="N91" s="173"/>
      <c r="O91" s="173"/>
      <c r="P91" s="173"/>
      <c r="Q91" s="173"/>
      <c r="R91" s="173"/>
      <c r="S91" s="173"/>
      <c r="T91" s="173"/>
      <c r="U91" s="173"/>
      <c r="V91" s="173"/>
      <c r="W91" s="173"/>
      <c r="X91" s="173"/>
      <c r="Y91" s="173"/>
      <c r="Z91" s="173"/>
      <c r="AA91" s="173"/>
      <c r="AB91" s="173"/>
      <c r="AC91" s="174"/>
      <c r="AE91" s="507"/>
      <c r="AG91" s="507"/>
      <c r="AI91" s="507"/>
      <c r="AK91" s="202"/>
    </row>
    <row r="92" spans="3:37" ht="12.75" customHeight="1" outlineLevel="1">
      <c r="D92" s="106" t="str">
        <f t="shared" si="7"/>
        <v>Schedule 8 Other: miscellaneous</v>
      </c>
      <c r="E92" s="89"/>
      <c r="F92" s="107" t="str">
        <f t="shared" si="8"/>
        <v>Mins</v>
      </c>
      <c r="G92" s="173"/>
      <c r="H92" s="173"/>
      <c r="I92" s="173"/>
      <c r="J92" s="173"/>
      <c r="K92" s="173"/>
      <c r="L92" s="173"/>
      <c r="M92" s="173"/>
      <c r="N92" s="173"/>
      <c r="O92" s="173"/>
      <c r="P92" s="173"/>
      <c r="Q92" s="173"/>
      <c r="R92" s="173"/>
      <c r="S92" s="173"/>
      <c r="T92" s="173"/>
      <c r="U92" s="173"/>
      <c r="V92" s="173"/>
      <c r="W92" s="173"/>
      <c r="X92" s="173"/>
      <c r="Y92" s="173"/>
      <c r="Z92" s="173"/>
      <c r="AA92" s="173"/>
      <c r="AB92" s="173"/>
      <c r="AC92" s="174"/>
      <c r="AE92" s="507"/>
      <c r="AG92" s="507"/>
      <c r="AI92" s="507"/>
      <c r="AK92" s="202"/>
    </row>
    <row r="93" spans="3:37" ht="12.75" customHeight="1" outlineLevel="1">
      <c r="D93" s="106" t="str">
        <f t="shared" si="7"/>
        <v>Schedule 8 [Passenger Revenue Service Groups Line 10]</v>
      </c>
      <c r="E93" s="89"/>
      <c r="F93" s="107" t="str">
        <f t="shared" si="8"/>
        <v>Mins</v>
      </c>
      <c r="G93" s="173"/>
      <c r="H93" s="173"/>
      <c r="I93" s="173"/>
      <c r="J93" s="173"/>
      <c r="K93" s="173"/>
      <c r="L93" s="173"/>
      <c r="M93" s="173"/>
      <c r="N93" s="173"/>
      <c r="O93" s="173"/>
      <c r="P93" s="173"/>
      <c r="Q93" s="173"/>
      <c r="R93" s="173"/>
      <c r="S93" s="173"/>
      <c r="T93" s="173"/>
      <c r="U93" s="173"/>
      <c r="V93" s="173"/>
      <c r="W93" s="173"/>
      <c r="X93" s="173"/>
      <c r="Y93" s="173"/>
      <c r="Z93" s="173"/>
      <c r="AA93" s="173"/>
      <c r="AB93" s="173"/>
      <c r="AC93" s="174"/>
      <c r="AE93" s="507"/>
      <c r="AG93" s="507"/>
      <c r="AI93" s="507"/>
      <c r="AK93" s="202"/>
    </row>
    <row r="94" spans="3:37" ht="12.75" customHeight="1" outlineLevel="1">
      <c r="D94" s="106" t="str">
        <f t="shared" si="7"/>
        <v>Schedule 8 [Passenger Revenue Service Groups Line 11]</v>
      </c>
      <c r="E94" s="89"/>
      <c r="F94" s="107" t="str">
        <f t="shared" si="8"/>
        <v>Mins</v>
      </c>
      <c r="G94" s="173"/>
      <c r="H94" s="173"/>
      <c r="I94" s="173"/>
      <c r="J94" s="173"/>
      <c r="K94" s="173"/>
      <c r="L94" s="173"/>
      <c r="M94" s="173"/>
      <c r="N94" s="173"/>
      <c r="O94" s="173"/>
      <c r="P94" s="173"/>
      <c r="Q94" s="173"/>
      <c r="R94" s="173"/>
      <c r="S94" s="173"/>
      <c r="T94" s="173"/>
      <c r="U94" s="173"/>
      <c r="V94" s="173"/>
      <c r="W94" s="173"/>
      <c r="X94" s="173"/>
      <c r="Y94" s="173"/>
      <c r="Z94" s="173"/>
      <c r="AA94" s="173"/>
      <c r="AB94" s="173"/>
      <c r="AC94" s="174"/>
      <c r="AE94" s="507"/>
      <c r="AG94" s="507"/>
      <c r="AI94" s="507"/>
      <c r="AK94" s="202"/>
    </row>
    <row r="95" spans="3:37" ht="12.75" customHeight="1" outlineLevel="1">
      <c r="D95" s="106" t="str">
        <f t="shared" si="7"/>
        <v>Schedule 8 [Passenger Revenue Service Groups Line 12]</v>
      </c>
      <c r="E95" s="89"/>
      <c r="F95" s="107" t="str">
        <f t="shared" si="8"/>
        <v>Mins</v>
      </c>
      <c r="G95" s="173"/>
      <c r="H95" s="173"/>
      <c r="I95" s="173"/>
      <c r="J95" s="173"/>
      <c r="K95" s="173"/>
      <c r="L95" s="173"/>
      <c r="M95" s="173"/>
      <c r="N95" s="173"/>
      <c r="O95" s="173"/>
      <c r="P95" s="173"/>
      <c r="Q95" s="173"/>
      <c r="R95" s="173"/>
      <c r="S95" s="173"/>
      <c r="T95" s="173"/>
      <c r="U95" s="173"/>
      <c r="V95" s="173"/>
      <c r="W95" s="173"/>
      <c r="X95" s="173"/>
      <c r="Y95" s="173"/>
      <c r="Z95" s="173"/>
      <c r="AA95" s="173"/>
      <c r="AB95" s="173"/>
      <c r="AC95" s="174"/>
      <c r="AE95" s="507"/>
      <c r="AG95" s="507"/>
      <c r="AI95" s="507"/>
      <c r="AK95" s="92"/>
    </row>
    <row r="96" spans="3:37" ht="12.75" customHeight="1" outlineLevel="1">
      <c r="D96" s="106" t="str">
        <f t="shared" si="7"/>
        <v>Schedule 8 [Passenger Revenue Service Groups Line 13]</v>
      </c>
      <c r="E96" s="89"/>
      <c r="F96" s="107" t="str">
        <f t="shared" si="8"/>
        <v>Mins</v>
      </c>
      <c r="G96" s="173"/>
      <c r="H96" s="173"/>
      <c r="I96" s="173"/>
      <c r="J96" s="173"/>
      <c r="K96" s="173"/>
      <c r="L96" s="173"/>
      <c r="M96" s="173"/>
      <c r="N96" s="173"/>
      <c r="O96" s="173"/>
      <c r="P96" s="173"/>
      <c r="Q96" s="173"/>
      <c r="R96" s="173"/>
      <c r="S96" s="173"/>
      <c r="T96" s="173"/>
      <c r="U96" s="173"/>
      <c r="V96" s="173"/>
      <c r="W96" s="173"/>
      <c r="X96" s="173"/>
      <c r="Y96" s="173"/>
      <c r="Z96" s="173"/>
      <c r="AA96" s="173"/>
      <c r="AB96" s="173"/>
      <c r="AC96" s="174"/>
      <c r="AE96" s="507"/>
      <c r="AG96" s="507"/>
      <c r="AI96" s="507"/>
      <c r="AK96" s="202"/>
    </row>
    <row r="97" spans="2:37" ht="12.75" customHeight="1" outlineLevel="1">
      <c r="D97" s="106" t="str">
        <f t="shared" si="7"/>
        <v>Schedule 8 [Passenger Revenue Service Groups Line 14]</v>
      </c>
      <c r="E97" s="89"/>
      <c r="F97" s="107" t="str">
        <f t="shared" si="8"/>
        <v>Mins</v>
      </c>
      <c r="G97" s="173"/>
      <c r="H97" s="173"/>
      <c r="I97" s="173"/>
      <c r="J97" s="173"/>
      <c r="K97" s="173"/>
      <c r="L97" s="173"/>
      <c r="M97" s="173"/>
      <c r="N97" s="173"/>
      <c r="O97" s="173"/>
      <c r="P97" s="173"/>
      <c r="Q97" s="173"/>
      <c r="R97" s="173"/>
      <c r="S97" s="173"/>
      <c r="T97" s="173"/>
      <c r="U97" s="173"/>
      <c r="V97" s="173"/>
      <c r="W97" s="173"/>
      <c r="X97" s="173"/>
      <c r="Y97" s="173"/>
      <c r="Z97" s="173"/>
      <c r="AA97" s="173"/>
      <c r="AB97" s="173"/>
      <c r="AC97" s="174"/>
      <c r="AE97" s="507"/>
      <c r="AG97" s="507"/>
      <c r="AI97" s="507"/>
      <c r="AK97" s="202"/>
    </row>
    <row r="98" spans="2:37" ht="12.75" customHeight="1" outlineLevel="1">
      <c r="D98" s="106" t="str">
        <f t="shared" si="7"/>
        <v>Schedule 8 [Passenger Revenue Service Groups Line 15]</v>
      </c>
      <c r="E98" s="89"/>
      <c r="F98" s="107" t="str">
        <f t="shared" si="8"/>
        <v>Mins</v>
      </c>
      <c r="G98" s="173"/>
      <c r="H98" s="173"/>
      <c r="I98" s="173"/>
      <c r="J98" s="173"/>
      <c r="K98" s="173"/>
      <c r="L98" s="173"/>
      <c r="M98" s="173"/>
      <c r="N98" s="173"/>
      <c r="O98" s="173"/>
      <c r="P98" s="173"/>
      <c r="Q98" s="173"/>
      <c r="R98" s="173"/>
      <c r="S98" s="173"/>
      <c r="T98" s="173"/>
      <c r="U98" s="173"/>
      <c r="V98" s="173"/>
      <c r="W98" s="173"/>
      <c r="X98" s="173"/>
      <c r="Y98" s="173"/>
      <c r="Z98" s="173"/>
      <c r="AA98" s="173"/>
      <c r="AB98" s="173"/>
      <c r="AC98" s="174"/>
      <c r="AE98" s="507"/>
      <c r="AG98" s="507"/>
      <c r="AI98" s="507"/>
      <c r="AK98" s="202"/>
    </row>
    <row r="99" spans="2:37" ht="12.75" customHeight="1" outlineLevel="1">
      <c r="D99" s="106" t="str">
        <f t="shared" si="7"/>
        <v>Schedule 8 [Passenger Revenue Service Groups Line 16]</v>
      </c>
      <c r="E99" s="89"/>
      <c r="F99" s="107" t="str">
        <f t="shared" si="8"/>
        <v>Mins</v>
      </c>
      <c r="G99" s="173"/>
      <c r="H99" s="173"/>
      <c r="I99" s="173"/>
      <c r="J99" s="173"/>
      <c r="K99" s="173"/>
      <c r="L99" s="173"/>
      <c r="M99" s="173"/>
      <c r="N99" s="173"/>
      <c r="O99" s="173"/>
      <c r="P99" s="173"/>
      <c r="Q99" s="173"/>
      <c r="R99" s="173"/>
      <c r="S99" s="173"/>
      <c r="T99" s="173"/>
      <c r="U99" s="173"/>
      <c r="V99" s="173"/>
      <c r="W99" s="173"/>
      <c r="X99" s="173"/>
      <c r="Y99" s="173"/>
      <c r="Z99" s="173"/>
      <c r="AA99" s="173"/>
      <c r="AB99" s="173"/>
      <c r="AC99" s="174"/>
      <c r="AE99" s="507"/>
      <c r="AG99" s="507"/>
      <c r="AI99" s="507"/>
      <c r="AK99" s="202"/>
    </row>
    <row r="100" spans="2:37" ht="12.75" customHeight="1" outlineLevel="1">
      <c r="D100" s="106" t="str">
        <f t="shared" si="7"/>
        <v>Schedule 8 [Passenger Revenue Service Groups Line 17]</v>
      </c>
      <c r="E100" s="89"/>
      <c r="F100" s="107" t="str">
        <f t="shared" si="8"/>
        <v>Mins</v>
      </c>
      <c r="G100" s="173"/>
      <c r="H100" s="173"/>
      <c r="I100" s="173"/>
      <c r="J100" s="173"/>
      <c r="K100" s="173"/>
      <c r="L100" s="173"/>
      <c r="M100" s="173"/>
      <c r="N100" s="173"/>
      <c r="O100" s="173"/>
      <c r="P100" s="173"/>
      <c r="Q100" s="173"/>
      <c r="R100" s="173"/>
      <c r="S100" s="173"/>
      <c r="T100" s="173"/>
      <c r="U100" s="173"/>
      <c r="V100" s="173"/>
      <c r="W100" s="173"/>
      <c r="X100" s="173"/>
      <c r="Y100" s="173"/>
      <c r="Z100" s="173"/>
      <c r="AA100" s="173"/>
      <c r="AB100" s="173"/>
      <c r="AC100" s="174"/>
      <c r="AE100" s="507"/>
      <c r="AG100" s="507"/>
      <c r="AI100" s="507"/>
      <c r="AK100" s="202"/>
    </row>
    <row r="101" spans="2:37" ht="12.75" customHeight="1" outlineLevel="1">
      <c r="D101" s="106" t="str">
        <f t="shared" si="7"/>
        <v>Schedule 8 [Passenger Revenue Service Groups Line 18]</v>
      </c>
      <c r="E101" s="89"/>
      <c r="F101" s="107" t="str">
        <f t="shared" si="8"/>
        <v>Mins</v>
      </c>
      <c r="G101" s="173"/>
      <c r="H101" s="173"/>
      <c r="I101" s="173"/>
      <c r="J101" s="173"/>
      <c r="K101" s="173"/>
      <c r="L101" s="173"/>
      <c r="M101" s="173"/>
      <c r="N101" s="173"/>
      <c r="O101" s="173"/>
      <c r="P101" s="173"/>
      <c r="Q101" s="173"/>
      <c r="R101" s="173"/>
      <c r="S101" s="173"/>
      <c r="T101" s="173"/>
      <c r="U101" s="173"/>
      <c r="V101" s="173"/>
      <c r="W101" s="173"/>
      <c r="X101" s="173"/>
      <c r="Y101" s="173"/>
      <c r="Z101" s="173"/>
      <c r="AA101" s="173"/>
      <c r="AB101" s="173"/>
      <c r="AC101" s="174"/>
      <c r="AE101" s="507"/>
      <c r="AG101" s="507"/>
      <c r="AI101" s="507"/>
      <c r="AK101" s="202"/>
    </row>
    <row r="102" spans="2:37" ht="12.75" customHeight="1" outlineLevel="1">
      <c r="D102" s="106" t="str">
        <f t="shared" si="7"/>
        <v>Schedule 8 [Passenger Revenue Service Groups Line 19]</v>
      </c>
      <c r="E102" s="89"/>
      <c r="F102" s="107" t="str">
        <f t="shared" si="8"/>
        <v>Mins</v>
      </c>
      <c r="G102" s="173"/>
      <c r="H102" s="173"/>
      <c r="I102" s="173"/>
      <c r="J102" s="173"/>
      <c r="K102" s="173"/>
      <c r="L102" s="173"/>
      <c r="M102" s="173"/>
      <c r="N102" s="173"/>
      <c r="O102" s="173"/>
      <c r="P102" s="173"/>
      <c r="Q102" s="173"/>
      <c r="R102" s="173"/>
      <c r="S102" s="173"/>
      <c r="T102" s="173"/>
      <c r="U102" s="173"/>
      <c r="V102" s="173"/>
      <c r="W102" s="173"/>
      <c r="X102" s="173"/>
      <c r="Y102" s="173"/>
      <c r="Z102" s="173"/>
      <c r="AA102" s="173"/>
      <c r="AB102" s="173"/>
      <c r="AC102" s="174"/>
      <c r="AE102" s="507"/>
      <c r="AG102" s="507"/>
      <c r="AI102" s="507"/>
      <c r="AK102" s="202"/>
    </row>
    <row r="103" spans="2:37" ht="12.75" customHeight="1" outlineLevel="1">
      <c r="D103" s="117" t="str">
        <f t="shared" si="7"/>
        <v>Schedule 8 [Passenger Revenue Service Groups Line 20]</v>
      </c>
      <c r="E103" s="175"/>
      <c r="F103" s="118" t="str">
        <f t="shared" si="8"/>
        <v>Mins</v>
      </c>
      <c r="G103" s="176"/>
      <c r="H103" s="176"/>
      <c r="I103" s="176"/>
      <c r="J103" s="176"/>
      <c r="K103" s="176"/>
      <c r="L103" s="176"/>
      <c r="M103" s="176"/>
      <c r="N103" s="176"/>
      <c r="O103" s="176"/>
      <c r="P103" s="176"/>
      <c r="Q103" s="176"/>
      <c r="R103" s="176"/>
      <c r="S103" s="176"/>
      <c r="T103" s="176"/>
      <c r="U103" s="176"/>
      <c r="V103" s="176"/>
      <c r="W103" s="176"/>
      <c r="X103" s="176"/>
      <c r="Y103" s="176"/>
      <c r="Z103" s="176"/>
      <c r="AA103" s="176"/>
      <c r="AB103" s="176"/>
      <c r="AC103" s="177"/>
      <c r="AE103" s="508"/>
      <c r="AG103" s="508"/>
      <c r="AI103" s="508"/>
      <c r="AK103" s="195"/>
    </row>
    <row r="104" spans="2:37">
      <c r="G104" s="90"/>
      <c r="H104" s="90"/>
      <c r="I104" s="90"/>
      <c r="J104" s="90"/>
      <c r="K104" s="90"/>
      <c r="L104" s="90"/>
      <c r="M104" s="90"/>
      <c r="N104" s="90"/>
      <c r="O104" s="90"/>
      <c r="P104" s="90"/>
      <c r="Q104" s="90"/>
      <c r="R104" s="90"/>
      <c r="S104" s="90"/>
      <c r="T104" s="90"/>
      <c r="U104" s="90"/>
      <c r="V104" s="90"/>
      <c r="W104" s="90"/>
      <c r="X104" s="90"/>
      <c r="Y104" s="90"/>
      <c r="Z104" s="90"/>
      <c r="AA104" s="90"/>
      <c r="AB104" s="90"/>
      <c r="AC104" s="90"/>
      <c r="AE104" s="90"/>
      <c r="AG104" s="90"/>
      <c r="AI104" s="90"/>
    </row>
    <row r="105" spans="2:37">
      <c r="B105" s="15" t="s">
        <v>503</v>
      </c>
      <c r="C105" s="15"/>
      <c r="D105" s="170"/>
      <c r="E105" s="170"/>
      <c r="F105" s="15"/>
      <c r="G105" s="184"/>
      <c r="H105" s="184"/>
      <c r="I105" s="184"/>
      <c r="J105" s="184"/>
      <c r="K105" s="184"/>
      <c r="L105" s="184"/>
      <c r="M105" s="184"/>
      <c r="N105" s="184"/>
      <c r="O105" s="184"/>
      <c r="P105" s="184"/>
      <c r="Q105" s="184"/>
      <c r="R105" s="184"/>
      <c r="S105" s="184"/>
      <c r="T105" s="184"/>
      <c r="U105" s="184"/>
      <c r="V105" s="184"/>
      <c r="W105" s="184"/>
      <c r="X105" s="184"/>
      <c r="Y105" s="184"/>
      <c r="Z105" s="184"/>
      <c r="AA105" s="184"/>
      <c r="AB105" s="184"/>
      <c r="AC105" s="184"/>
      <c r="AD105" s="15"/>
      <c r="AE105" s="184"/>
      <c r="AF105" s="15"/>
      <c r="AG105" s="184"/>
      <c r="AH105" s="15"/>
      <c r="AI105" s="184"/>
      <c r="AJ105" s="15"/>
      <c r="AK105" s="15"/>
    </row>
    <row r="106" spans="2:37" ht="12.75" customHeight="1" outlineLevel="1">
      <c r="G106" s="90"/>
      <c r="H106" s="90"/>
      <c r="I106" s="90"/>
      <c r="J106" s="90"/>
      <c r="K106" s="90"/>
      <c r="L106" s="90"/>
      <c r="M106" s="90"/>
      <c r="N106" s="90"/>
      <c r="O106" s="90"/>
      <c r="P106" s="90"/>
      <c r="Q106" s="90"/>
      <c r="R106" s="90"/>
      <c r="S106" s="90"/>
      <c r="T106" s="90"/>
      <c r="U106" s="90"/>
      <c r="V106" s="90"/>
      <c r="W106" s="90"/>
      <c r="X106" s="90"/>
      <c r="Y106" s="90"/>
      <c r="Z106" s="90"/>
      <c r="AA106" s="90"/>
      <c r="AB106" s="90"/>
      <c r="AC106" s="90"/>
      <c r="AE106" s="90"/>
      <c r="AG106" s="90"/>
      <c r="AI106" s="90"/>
    </row>
    <row r="107" spans="2:37" ht="12.75" customHeight="1" outlineLevel="1">
      <c r="C107" s="138" t="str">
        <f>B$105&amp;": TOC Peak"</f>
        <v>Schedule 8 Payments: TOC Peak</v>
      </c>
      <c r="G107" s="90"/>
      <c r="H107" s="90"/>
      <c r="I107" s="90"/>
      <c r="J107" s="90"/>
      <c r="K107" s="90"/>
      <c r="L107" s="90"/>
      <c r="M107" s="90"/>
      <c r="N107" s="90"/>
      <c r="O107" s="90"/>
      <c r="P107" s="90"/>
      <c r="Q107" s="90"/>
      <c r="R107" s="90"/>
      <c r="S107" s="90"/>
      <c r="T107" s="90"/>
      <c r="U107" s="90"/>
      <c r="V107" s="90"/>
      <c r="W107" s="90"/>
      <c r="X107" s="90"/>
      <c r="Y107" s="90"/>
      <c r="Z107" s="90"/>
      <c r="AA107" s="90"/>
      <c r="AB107" s="90"/>
      <c r="AC107" s="90"/>
      <c r="AE107" s="90"/>
      <c r="AG107" s="90"/>
      <c r="AI107" s="90"/>
    </row>
    <row r="108" spans="2:37" ht="12.75" customHeight="1" outlineLevel="1">
      <c r="D108" s="100" t="str">
        <f t="shared" ref="D108:D126" si="9">D18</f>
        <v>Schedule 8 EJ01 West Mids Snow Hill</v>
      </c>
      <c r="E108" s="85"/>
      <c r="F108" s="1009" t="s">
        <v>102</v>
      </c>
      <c r="G108" s="171"/>
      <c r="H108" s="171"/>
      <c r="I108" s="171"/>
      <c r="J108" s="171"/>
      <c r="K108" s="171"/>
      <c r="L108" s="171"/>
      <c r="M108" s="171"/>
      <c r="N108" s="171"/>
      <c r="O108" s="171"/>
      <c r="P108" s="171"/>
      <c r="Q108" s="171"/>
      <c r="R108" s="171"/>
      <c r="S108" s="171"/>
      <c r="T108" s="171"/>
      <c r="U108" s="171"/>
      <c r="V108" s="171"/>
      <c r="W108" s="171"/>
      <c r="X108" s="171"/>
      <c r="Y108" s="171"/>
      <c r="Z108" s="171"/>
      <c r="AA108" s="171"/>
      <c r="AB108" s="171"/>
      <c r="AC108" s="185"/>
      <c r="AE108" s="511"/>
      <c r="AG108" s="511"/>
      <c r="AI108" s="511"/>
      <c r="AK108" s="193"/>
    </row>
    <row r="109" spans="2:37" ht="12.75" customHeight="1" outlineLevel="1">
      <c r="D109" s="106" t="str">
        <f t="shared" si="9"/>
        <v>Schedule 8 EJ02 Trent Valley</v>
      </c>
      <c r="E109" s="89"/>
      <c r="F109" s="107" t="str">
        <f t="shared" ref="F109:F127" si="10">F108</f>
        <v>£000</v>
      </c>
      <c r="G109" s="173"/>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4"/>
      <c r="AE109" s="507"/>
      <c r="AG109" s="507"/>
      <c r="AI109" s="507"/>
      <c r="AK109" s="92"/>
    </row>
    <row r="110" spans="2:37" ht="12.75" customHeight="1" outlineLevel="1">
      <c r="D110" s="106" t="str">
        <f t="shared" si="9"/>
        <v>Schedule 8 EJ03 West Mids New Street</v>
      </c>
      <c r="E110" s="89"/>
      <c r="F110" s="107" t="str">
        <f t="shared" si="10"/>
        <v>£000</v>
      </c>
      <c r="G110" s="173"/>
      <c r="H110" s="173"/>
      <c r="I110" s="173"/>
      <c r="J110" s="173"/>
      <c r="K110" s="173"/>
      <c r="L110" s="173"/>
      <c r="M110" s="173"/>
      <c r="N110" s="173"/>
      <c r="O110" s="173"/>
      <c r="P110" s="173"/>
      <c r="Q110" s="173"/>
      <c r="R110" s="173"/>
      <c r="S110" s="173"/>
      <c r="T110" s="173"/>
      <c r="U110" s="173"/>
      <c r="V110" s="173"/>
      <c r="W110" s="173"/>
      <c r="X110" s="173"/>
      <c r="Y110" s="173"/>
      <c r="Z110" s="173"/>
      <c r="AA110" s="173"/>
      <c r="AB110" s="173"/>
      <c r="AC110" s="174"/>
      <c r="AE110" s="507"/>
      <c r="AG110" s="507"/>
      <c r="AI110" s="507"/>
      <c r="AK110" s="202"/>
    </row>
    <row r="111" spans="2:37" ht="12.75" customHeight="1" outlineLevel="1">
      <c r="D111" s="106" t="str">
        <f t="shared" si="9"/>
        <v>Schedule 8 EJ04 West Mids inter-urban</v>
      </c>
      <c r="E111" s="89"/>
      <c r="F111" s="107" t="str">
        <f t="shared" si="10"/>
        <v>£000</v>
      </c>
      <c r="G111" s="173"/>
      <c r="H111" s="173"/>
      <c r="I111" s="173"/>
      <c r="J111" s="173"/>
      <c r="K111" s="173"/>
      <c r="L111" s="173"/>
      <c r="M111" s="173"/>
      <c r="N111" s="173"/>
      <c r="O111" s="173"/>
      <c r="P111" s="173"/>
      <c r="Q111" s="173"/>
      <c r="R111" s="173"/>
      <c r="S111" s="173"/>
      <c r="T111" s="173"/>
      <c r="U111" s="173"/>
      <c r="V111" s="173"/>
      <c r="W111" s="173"/>
      <c r="X111" s="173"/>
      <c r="Y111" s="173"/>
      <c r="Z111" s="173"/>
      <c r="AA111" s="173"/>
      <c r="AB111" s="173"/>
      <c r="AC111" s="174"/>
      <c r="AE111" s="507"/>
      <c r="AG111" s="507"/>
      <c r="AI111" s="507"/>
      <c r="AK111" s="202"/>
    </row>
    <row r="112" spans="2:37" ht="12.75" customHeight="1" outlineLevel="1">
      <c r="D112" s="106" t="str">
        <f t="shared" si="9"/>
        <v>Schedule 8 EJ05 WC London - Northampton</v>
      </c>
      <c r="E112" s="89"/>
      <c r="F112" s="107" t="str">
        <f t="shared" si="10"/>
        <v>£000</v>
      </c>
      <c r="G112" s="173"/>
      <c r="H112" s="173"/>
      <c r="I112" s="173"/>
      <c r="J112" s="173"/>
      <c r="K112" s="173"/>
      <c r="L112" s="173"/>
      <c r="M112" s="173"/>
      <c r="N112" s="173"/>
      <c r="O112" s="173"/>
      <c r="P112" s="173"/>
      <c r="Q112" s="173"/>
      <c r="R112" s="173"/>
      <c r="S112" s="173"/>
      <c r="T112" s="173"/>
      <c r="U112" s="173"/>
      <c r="V112" s="173"/>
      <c r="W112" s="173"/>
      <c r="X112" s="173"/>
      <c r="Y112" s="173"/>
      <c r="Z112" s="173"/>
      <c r="AA112" s="173"/>
      <c r="AB112" s="173"/>
      <c r="AC112" s="174"/>
      <c r="AE112" s="507"/>
      <c r="AG112" s="507"/>
      <c r="AI112" s="507"/>
      <c r="AK112" s="202"/>
    </row>
    <row r="113" spans="4:37" ht="12.75" customHeight="1" outlineLevel="1">
      <c r="D113" s="106" t="str">
        <f t="shared" si="9"/>
        <v>Schedule 8 EJ06 WCML Branches</v>
      </c>
      <c r="E113" s="89"/>
      <c r="F113" s="107" t="str">
        <f t="shared" si="10"/>
        <v>£000</v>
      </c>
      <c r="G113" s="173"/>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4"/>
      <c r="AE113" s="507"/>
      <c r="AG113" s="507"/>
      <c r="AI113" s="507"/>
      <c r="AK113" s="202"/>
    </row>
    <row r="114" spans="4:37" ht="12.75" customHeight="1" outlineLevel="1">
      <c r="D114" s="106" t="str">
        <f t="shared" si="9"/>
        <v>Schedule 8 Other: Centro concessions</v>
      </c>
      <c r="E114" s="89"/>
      <c r="F114" s="107" t="str">
        <f t="shared" si="10"/>
        <v>£000</v>
      </c>
      <c r="G114" s="173"/>
      <c r="H114" s="173"/>
      <c r="I114" s="173"/>
      <c r="J114" s="173"/>
      <c r="K114" s="173"/>
      <c r="L114" s="173"/>
      <c r="M114" s="173"/>
      <c r="N114" s="173"/>
      <c r="O114" s="173"/>
      <c r="P114" s="173"/>
      <c r="Q114" s="173"/>
      <c r="R114" s="173"/>
      <c r="S114" s="173"/>
      <c r="T114" s="173"/>
      <c r="U114" s="173"/>
      <c r="V114" s="173"/>
      <c r="W114" s="173"/>
      <c r="X114" s="173"/>
      <c r="Y114" s="173"/>
      <c r="Z114" s="173"/>
      <c r="AA114" s="173"/>
      <c r="AB114" s="173"/>
      <c r="AC114" s="174"/>
      <c r="AE114" s="507"/>
      <c r="AG114" s="507"/>
      <c r="AI114" s="507"/>
      <c r="AK114" s="202"/>
    </row>
    <row r="115" spans="4:37" ht="12.75" customHeight="1" outlineLevel="1">
      <c r="D115" s="106" t="str">
        <f t="shared" si="9"/>
        <v>Schedule 8 Other: Centro nNetwork</v>
      </c>
      <c r="E115" s="89"/>
      <c r="F115" s="107" t="str">
        <f t="shared" si="10"/>
        <v>£000</v>
      </c>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173"/>
      <c r="AC115" s="174"/>
      <c r="AE115" s="507"/>
      <c r="AG115" s="507"/>
      <c r="AI115" s="507"/>
      <c r="AK115" s="202"/>
    </row>
    <row r="116" spans="4:37" ht="12.75" customHeight="1" outlineLevel="1">
      <c r="D116" s="106" t="str">
        <f t="shared" si="9"/>
        <v>Schedule 8 Other: miscellaneous</v>
      </c>
      <c r="E116" s="89"/>
      <c r="F116" s="107" t="str">
        <f t="shared" si="10"/>
        <v>£000</v>
      </c>
      <c r="G116" s="173"/>
      <c r="H116" s="173"/>
      <c r="I116" s="173"/>
      <c r="J116" s="173"/>
      <c r="K116" s="173"/>
      <c r="L116" s="173"/>
      <c r="M116" s="173"/>
      <c r="N116" s="173"/>
      <c r="O116" s="173"/>
      <c r="P116" s="173"/>
      <c r="Q116" s="173"/>
      <c r="R116" s="173"/>
      <c r="S116" s="173"/>
      <c r="T116" s="173"/>
      <c r="U116" s="173"/>
      <c r="V116" s="173"/>
      <c r="W116" s="173"/>
      <c r="X116" s="173"/>
      <c r="Y116" s="173"/>
      <c r="Z116" s="173"/>
      <c r="AA116" s="173"/>
      <c r="AB116" s="173"/>
      <c r="AC116" s="174"/>
      <c r="AE116" s="507"/>
      <c r="AG116" s="507"/>
      <c r="AI116" s="507"/>
      <c r="AK116" s="202"/>
    </row>
    <row r="117" spans="4:37" ht="12.75" customHeight="1" outlineLevel="1">
      <c r="D117" s="106" t="str">
        <f t="shared" si="9"/>
        <v>Schedule 8 [Passenger Revenue Service Groups Line 10]</v>
      </c>
      <c r="E117" s="89"/>
      <c r="F117" s="107" t="str">
        <f t="shared" si="10"/>
        <v>£000</v>
      </c>
      <c r="G117" s="173"/>
      <c r="H117" s="173"/>
      <c r="I117" s="173"/>
      <c r="J117" s="173"/>
      <c r="K117" s="173"/>
      <c r="L117" s="173"/>
      <c r="M117" s="173"/>
      <c r="N117" s="173"/>
      <c r="O117" s="173"/>
      <c r="P117" s="173"/>
      <c r="Q117" s="173"/>
      <c r="R117" s="173"/>
      <c r="S117" s="173"/>
      <c r="T117" s="173"/>
      <c r="U117" s="173"/>
      <c r="V117" s="173"/>
      <c r="W117" s="173"/>
      <c r="X117" s="173"/>
      <c r="Y117" s="173"/>
      <c r="Z117" s="173"/>
      <c r="AA117" s="173"/>
      <c r="AB117" s="173"/>
      <c r="AC117" s="174"/>
      <c r="AE117" s="507"/>
      <c r="AG117" s="507"/>
      <c r="AI117" s="507"/>
      <c r="AK117" s="202"/>
    </row>
    <row r="118" spans="4:37" ht="12.75" customHeight="1" outlineLevel="1">
      <c r="D118" s="106" t="str">
        <f t="shared" si="9"/>
        <v>Schedule 8 [Passenger Revenue Service Groups Line 11]</v>
      </c>
      <c r="E118" s="89"/>
      <c r="F118" s="107" t="str">
        <f t="shared" si="10"/>
        <v>£000</v>
      </c>
      <c r="G118" s="173"/>
      <c r="H118" s="173"/>
      <c r="I118" s="173"/>
      <c r="J118" s="173"/>
      <c r="K118" s="173"/>
      <c r="L118" s="173"/>
      <c r="M118" s="173"/>
      <c r="N118" s="173"/>
      <c r="O118" s="173"/>
      <c r="P118" s="173"/>
      <c r="Q118" s="173"/>
      <c r="R118" s="173"/>
      <c r="S118" s="173"/>
      <c r="T118" s="173"/>
      <c r="U118" s="173"/>
      <c r="V118" s="173"/>
      <c r="W118" s="173"/>
      <c r="X118" s="173"/>
      <c r="Y118" s="173"/>
      <c r="Z118" s="173"/>
      <c r="AA118" s="173"/>
      <c r="AB118" s="173"/>
      <c r="AC118" s="174"/>
      <c r="AE118" s="507"/>
      <c r="AG118" s="507"/>
      <c r="AI118" s="507"/>
      <c r="AK118" s="202"/>
    </row>
    <row r="119" spans="4:37" ht="12.75" customHeight="1" outlineLevel="1">
      <c r="D119" s="106" t="str">
        <f t="shared" si="9"/>
        <v>Schedule 8 [Passenger Revenue Service Groups Line 12]</v>
      </c>
      <c r="E119" s="89"/>
      <c r="F119" s="107" t="str">
        <f t="shared" si="10"/>
        <v>£000</v>
      </c>
      <c r="G119" s="173"/>
      <c r="H119" s="173"/>
      <c r="I119" s="173"/>
      <c r="J119" s="173"/>
      <c r="K119" s="173"/>
      <c r="L119" s="173"/>
      <c r="M119" s="173"/>
      <c r="N119" s="173"/>
      <c r="O119" s="173"/>
      <c r="P119" s="173"/>
      <c r="Q119" s="173"/>
      <c r="R119" s="173"/>
      <c r="S119" s="173"/>
      <c r="T119" s="173"/>
      <c r="U119" s="173"/>
      <c r="V119" s="173"/>
      <c r="W119" s="173"/>
      <c r="X119" s="173"/>
      <c r="Y119" s="173"/>
      <c r="Z119" s="173"/>
      <c r="AA119" s="173"/>
      <c r="AB119" s="173"/>
      <c r="AC119" s="174"/>
      <c r="AE119" s="507"/>
      <c r="AG119" s="507"/>
      <c r="AI119" s="507"/>
      <c r="AK119" s="92"/>
    </row>
    <row r="120" spans="4:37" ht="12.75" customHeight="1" outlineLevel="1">
      <c r="D120" s="106" t="str">
        <f t="shared" si="9"/>
        <v>Schedule 8 [Passenger Revenue Service Groups Line 13]</v>
      </c>
      <c r="E120" s="89"/>
      <c r="F120" s="107" t="str">
        <f t="shared" si="10"/>
        <v>£000</v>
      </c>
      <c r="G120" s="173"/>
      <c r="H120" s="173"/>
      <c r="I120" s="173"/>
      <c r="J120" s="173"/>
      <c r="K120" s="173"/>
      <c r="L120" s="173"/>
      <c r="M120" s="173"/>
      <c r="N120" s="173"/>
      <c r="O120" s="173"/>
      <c r="P120" s="173"/>
      <c r="Q120" s="173"/>
      <c r="R120" s="173"/>
      <c r="S120" s="173"/>
      <c r="T120" s="173"/>
      <c r="U120" s="173"/>
      <c r="V120" s="173"/>
      <c r="W120" s="173"/>
      <c r="X120" s="173"/>
      <c r="Y120" s="173"/>
      <c r="Z120" s="173"/>
      <c r="AA120" s="173"/>
      <c r="AB120" s="173"/>
      <c r="AC120" s="174"/>
      <c r="AE120" s="507"/>
      <c r="AG120" s="507"/>
      <c r="AI120" s="507"/>
      <c r="AK120" s="202"/>
    </row>
    <row r="121" spans="4:37" ht="12.75" customHeight="1" outlineLevel="1">
      <c r="D121" s="106" t="str">
        <f t="shared" si="9"/>
        <v>Schedule 8 [Passenger Revenue Service Groups Line 14]</v>
      </c>
      <c r="E121" s="89"/>
      <c r="F121" s="107" t="str">
        <f t="shared" si="10"/>
        <v>£000</v>
      </c>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4"/>
      <c r="AE121" s="507"/>
      <c r="AG121" s="507"/>
      <c r="AI121" s="507"/>
      <c r="AK121" s="202"/>
    </row>
    <row r="122" spans="4:37" ht="12.75" customHeight="1" outlineLevel="1">
      <c r="D122" s="106" t="str">
        <f t="shared" si="9"/>
        <v>Schedule 8 [Passenger Revenue Service Groups Line 15]</v>
      </c>
      <c r="E122" s="89"/>
      <c r="F122" s="107" t="str">
        <f t="shared" si="10"/>
        <v>£000</v>
      </c>
      <c r="G122" s="173"/>
      <c r="H122" s="173"/>
      <c r="I122" s="173"/>
      <c r="J122" s="173"/>
      <c r="K122" s="173"/>
      <c r="L122" s="173"/>
      <c r="M122" s="173"/>
      <c r="N122" s="173"/>
      <c r="O122" s="173"/>
      <c r="P122" s="173"/>
      <c r="Q122" s="173"/>
      <c r="R122" s="173"/>
      <c r="S122" s="173"/>
      <c r="T122" s="173"/>
      <c r="U122" s="173"/>
      <c r="V122" s="173"/>
      <c r="W122" s="173"/>
      <c r="X122" s="173"/>
      <c r="Y122" s="173"/>
      <c r="Z122" s="173"/>
      <c r="AA122" s="173"/>
      <c r="AB122" s="173"/>
      <c r="AC122" s="174"/>
      <c r="AE122" s="507"/>
      <c r="AG122" s="507"/>
      <c r="AI122" s="507"/>
      <c r="AK122" s="202"/>
    </row>
    <row r="123" spans="4:37" ht="12.75" customHeight="1" outlineLevel="1">
      <c r="D123" s="106" t="str">
        <f t="shared" si="9"/>
        <v>Schedule 8 [Passenger Revenue Service Groups Line 16]</v>
      </c>
      <c r="E123" s="89"/>
      <c r="F123" s="107" t="str">
        <f t="shared" si="10"/>
        <v>£000</v>
      </c>
      <c r="G123" s="173"/>
      <c r="H123" s="173"/>
      <c r="I123" s="173"/>
      <c r="J123" s="173"/>
      <c r="K123" s="173"/>
      <c r="L123" s="173"/>
      <c r="M123" s="173"/>
      <c r="N123" s="173"/>
      <c r="O123" s="173"/>
      <c r="P123" s="173"/>
      <c r="Q123" s="173"/>
      <c r="R123" s="173"/>
      <c r="S123" s="173"/>
      <c r="T123" s="173"/>
      <c r="U123" s="173"/>
      <c r="V123" s="173"/>
      <c r="W123" s="173"/>
      <c r="X123" s="173"/>
      <c r="Y123" s="173"/>
      <c r="Z123" s="173"/>
      <c r="AA123" s="173"/>
      <c r="AB123" s="173"/>
      <c r="AC123" s="174"/>
      <c r="AE123" s="507"/>
      <c r="AG123" s="507"/>
      <c r="AI123" s="507"/>
      <c r="AK123" s="202"/>
    </row>
    <row r="124" spans="4:37" ht="12.75" customHeight="1" outlineLevel="1">
      <c r="D124" s="106" t="str">
        <f t="shared" si="9"/>
        <v>Schedule 8 [Passenger Revenue Service Groups Line 17]</v>
      </c>
      <c r="E124" s="89"/>
      <c r="F124" s="107" t="str">
        <f t="shared" si="10"/>
        <v>£000</v>
      </c>
      <c r="G124" s="173"/>
      <c r="H124" s="173"/>
      <c r="I124" s="173"/>
      <c r="J124" s="173"/>
      <c r="K124" s="173"/>
      <c r="L124" s="173"/>
      <c r="M124" s="173"/>
      <c r="N124" s="173"/>
      <c r="O124" s="173"/>
      <c r="P124" s="173"/>
      <c r="Q124" s="173"/>
      <c r="R124" s="173"/>
      <c r="S124" s="173"/>
      <c r="T124" s="173"/>
      <c r="U124" s="173"/>
      <c r="V124" s="173"/>
      <c r="W124" s="173"/>
      <c r="X124" s="173"/>
      <c r="Y124" s="173"/>
      <c r="Z124" s="173"/>
      <c r="AA124" s="173"/>
      <c r="AB124" s="173"/>
      <c r="AC124" s="174"/>
      <c r="AE124" s="507"/>
      <c r="AG124" s="507"/>
      <c r="AI124" s="507"/>
      <c r="AK124" s="202"/>
    </row>
    <row r="125" spans="4:37" ht="12.75" customHeight="1" outlineLevel="1">
      <c r="D125" s="106" t="str">
        <f t="shared" si="9"/>
        <v>Schedule 8 [Passenger Revenue Service Groups Line 18]</v>
      </c>
      <c r="E125" s="89"/>
      <c r="F125" s="107" t="str">
        <f t="shared" si="10"/>
        <v>£000</v>
      </c>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4"/>
      <c r="AE125" s="507"/>
      <c r="AG125" s="507"/>
      <c r="AI125" s="507"/>
      <c r="AK125" s="202"/>
    </row>
    <row r="126" spans="4:37" ht="12.75" customHeight="1" outlineLevel="1">
      <c r="D126" s="106" t="str">
        <f t="shared" si="9"/>
        <v>Schedule 8 [Passenger Revenue Service Groups Line 19]</v>
      </c>
      <c r="E126" s="89"/>
      <c r="F126" s="107" t="str">
        <f t="shared" si="10"/>
        <v>£000</v>
      </c>
      <c r="G126" s="173"/>
      <c r="H126" s="173"/>
      <c r="I126" s="173"/>
      <c r="J126" s="173"/>
      <c r="K126" s="173"/>
      <c r="L126" s="173"/>
      <c r="M126" s="173"/>
      <c r="N126" s="173"/>
      <c r="O126" s="173"/>
      <c r="P126" s="173"/>
      <c r="Q126" s="173"/>
      <c r="R126" s="173"/>
      <c r="S126" s="173"/>
      <c r="T126" s="173"/>
      <c r="U126" s="173"/>
      <c r="V126" s="173"/>
      <c r="W126" s="173"/>
      <c r="X126" s="173"/>
      <c r="Y126" s="173"/>
      <c r="Z126" s="173"/>
      <c r="AA126" s="173"/>
      <c r="AB126" s="173"/>
      <c r="AC126" s="174"/>
      <c r="AE126" s="507"/>
      <c r="AG126" s="507"/>
      <c r="AI126" s="507"/>
      <c r="AK126" s="202"/>
    </row>
    <row r="127" spans="4:37" ht="12.75" customHeight="1" outlineLevel="1">
      <c r="D127" s="117" t="str">
        <f t="shared" ref="D127" si="11">D37</f>
        <v>Schedule 8 [Passenger Revenue Service Groups Line 20]</v>
      </c>
      <c r="E127" s="175"/>
      <c r="F127" s="118" t="str">
        <f t="shared" si="10"/>
        <v>£000</v>
      </c>
      <c r="G127" s="176"/>
      <c r="H127" s="176"/>
      <c r="I127" s="176"/>
      <c r="J127" s="176"/>
      <c r="K127" s="176"/>
      <c r="L127" s="176"/>
      <c r="M127" s="176"/>
      <c r="N127" s="176"/>
      <c r="O127" s="176"/>
      <c r="P127" s="176"/>
      <c r="Q127" s="176"/>
      <c r="R127" s="176"/>
      <c r="S127" s="176"/>
      <c r="T127" s="176"/>
      <c r="U127" s="176"/>
      <c r="V127" s="176"/>
      <c r="W127" s="176"/>
      <c r="X127" s="176"/>
      <c r="Y127" s="176"/>
      <c r="Z127" s="176"/>
      <c r="AA127" s="176"/>
      <c r="AB127" s="176"/>
      <c r="AC127" s="177"/>
      <c r="AE127" s="508"/>
      <c r="AG127" s="508"/>
      <c r="AI127" s="508"/>
      <c r="AK127" s="195"/>
    </row>
    <row r="128" spans="4:37" ht="12.75" customHeight="1" outlineLevel="1">
      <c r="G128" s="90"/>
      <c r="H128" s="90"/>
      <c r="I128" s="90"/>
      <c r="J128" s="90"/>
      <c r="K128" s="90"/>
      <c r="L128" s="90"/>
      <c r="M128" s="90"/>
      <c r="N128" s="90"/>
      <c r="O128" s="90"/>
      <c r="P128" s="90"/>
      <c r="Q128" s="90"/>
      <c r="R128" s="90"/>
      <c r="S128" s="90"/>
      <c r="T128" s="90"/>
      <c r="U128" s="90"/>
      <c r="V128" s="90"/>
      <c r="W128" s="90"/>
      <c r="X128" s="90"/>
      <c r="Y128" s="90"/>
      <c r="Z128" s="90"/>
      <c r="AA128" s="90"/>
      <c r="AB128" s="90"/>
      <c r="AC128" s="90"/>
      <c r="AE128" s="90"/>
      <c r="AG128" s="90"/>
      <c r="AI128" s="90"/>
    </row>
    <row r="129" spans="3:37" ht="12.75" customHeight="1" outlineLevel="1">
      <c r="D129" s="216" t="str">
        <f>C107</f>
        <v>Schedule 8 Payments: TOC Peak</v>
      </c>
      <c r="E129" s="217"/>
      <c r="F129" s="218" t="str">
        <f>F127</f>
        <v>£000</v>
      </c>
      <c r="G129" s="219">
        <f t="shared" ref="G129:AB129" si="12">SUM(G108:G127)</f>
        <v>0</v>
      </c>
      <c r="H129" s="219">
        <f t="shared" si="12"/>
        <v>0</v>
      </c>
      <c r="I129" s="219">
        <f t="shared" si="12"/>
        <v>0</v>
      </c>
      <c r="J129" s="219">
        <f t="shared" si="12"/>
        <v>0</v>
      </c>
      <c r="K129" s="219">
        <f t="shared" si="12"/>
        <v>0</v>
      </c>
      <c r="L129" s="219">
        <f t="shared" si="12"/>
        <v>0</v>
      </c>
      <c r="M129" s="219">
        <f t="shared" si="12"/>
        <v>0</v>
      </c>
      <c r="N129" s="219">
        <f t="shared" si="12"/>
        <v>0</v>
      </c>
      <c r="O129" s="219">
        <f t="shared" si="12"/>
        <v>0</v>
      </c>
      <c r="P129" s="219">
        <f t="shared" si="12"/>
        <v>0</v>
      </c>
      <c r="Q129" s="219">
        <f t="shared" si="12"/>
        <v>0</v>
      </c>
      <c r="R129" s="219">
        <f t="shared" si="12"/>
        <v>0</v>
      </c>
      <c r="S129" s="219">
        <f t="shared" si="12"/>
        <v>0</v>
      </c>
      <c r="T129" s="219">
        <f t="shared" si="12"/>
        <v>0</v>
      </c>
      <c r="U129" s="219">
        <f t="shared" si="12"/>
        <v>0</v>
      </c>
      <c r="V129" s="219">
        <f t="shared" si="12"/>
        <v>0</v>
      </c>
      <c r="W129" s="219">
        <f t="shared" si="12"/>
        <v>0</v>
      </c>
      <c r="X129" s="219">
        <f t="shared" si="12"/>
        <v>0</v>
      </c>
      <c r="Y129" s="219">
        <f t="shared" si="12"/>
        <v>0</v>
      </c>
      <c r="Z129" s="219">
        <f t="shared" si="12"/>
        <v>0</v>
      </c>
      <c r="AA129" s="219">
        <f t="shared" si="12"/>
        <v>0</v>
      </c>
      <c r="AB129" s="219">
        <f t="shared" si="12"/>
        <v>0</v>
      </c>
      <c r="AC129" s="220">
        <f t="shared" ref="AC129" si="13">SUM(AC108:AC127)</f>
        <v>0</v>
      </c>
      <c r="AE129" s="509">
        <f t="shared" ref="AE129" si="14">SUM(AE108:AE127)</f>
        <v>0</v>
      </c>
      <c r="AG129" s="509">
        <f t="shared" ref="AG129" si="15">SUM(AG108:AG127)</f>
        <v>0</v>
      </c>
      <c r="AI129" s="509">
        <f t="shared" ref="AI129" si="16">SUM(AI108:AI127)</f>
        <v>0</v>
      </c>
      <c r="AK129" s="222"/>
    </row>
    <row r="130" spans="3:37" ht="12.75" customHeight="1" outlineLevel="1">
      <c r="G130" s="90"/>
      <c r="H130" s="90"/>
      <c r="I130" s="90"/>
      <c r="J130" s="90"/>
      <c r="K130" s="90"/>
      <c r="L130" s="90"/>
      <c r="M130" s="90"/>
      <c r="N130" s="90"/>
      <c r="O130" s="90"/>
      <c r="P130" s="90"/>
      <c r="Q130" s="90"/>
      <c r="R130" s="90"/>
      <c r="S130" s="90"/>
      <c r="T130" s="90"/>
      <c r="U130" s="90"/>
      <c r="V130" s="90"/>
      <c r="W130" s="90"/>
      <c r="X130" s="90"/>
      <c r="Y130" s="90"/>
      <c r="Z130" s="90"/>
      <c r="AA130" s="90"/>
      <c r="AB130" s="90"/>
      <c r="AC130" s="90"/>
      <c r="AE130" s="90"/>
      <c r="AG130" s="90"/>
      <c r="AI130" s="90"/>
    </row>
    <row r="131" spans="3:37" ht="12.75" customHeight="1" outlineLevel="1">
      <c r="C131" s="138" t="str">
        <f>B$105&amp;": NR Peak"</f>
        <v>Schedule 8 Payments: NR Peak</v>
      </c>
      <c r="G131" s="90"/>
      <c r="H131" s="90"/>
      <c r="I131" s="90"/>
      <c r="J131" s="90"/>
      <c r="K131" s="90"/>
      <c r="L131" s="90"/>
      <c r="M131" s="90"/>
      <c r="N131" s="90"/>
      <c r="O131" s="90"/>
      <c r="P131" s="90"/>
      <c r="Q131" s="90"/>
      <c r="R131" s="90"/>
      <c r="S131" s="90"/>
      <c r="T131" s="90"/>
      <c r="U131" s="90"/>
      <c r="V131" s="90"/>
      <c r="W131" s="90"/>
      <c r="X131" s="90"/>
      <c r="Y131" s="90"/>
      <c r="Z131" s="90"/>
      <c r="AA131" s="90"/>
      <c r="AB131" s="90"/>
      <c r="AC131" s="90"/>
      <c r="AE131" s="90"/>
      <c r="AG131" s="90"/>
      <c r="AI131" s="90"/>
    </row>
    <row r="132" spans="3:37" ht="12.75" customHeight="1" outlineLevel="1">
      <c r="D132" s="100" t="str">
        <f>D108</f>
        <v>Schedule 8 EJ01 West Mids Snow Hill</v>
      </c>
      <c r="E132" s="85"/>
      <c r="F132" s="183" t="str">
        <f>F108</f>
        <v>£000</v>
      </c>
      <c r="G132" s="171"/>
      <c r="H132" s="171"/>
      <c r="I132" s="171"/>
      <c r="J132" s="171"/>
      <c r="K132" s="171"/>
      <c r="L132" s="171"/>
      <c r="M132" s="171"/>
      <c r="N132" s="171"/>
      <c r="O132" s="171"/>
      <c r="P132" s="171"/>
      <c r="Q132" s="171"/>
      <c r="R132" s="171"/>
      <c r="S132" s="171"/>
      <c r="T132" s="171"/>
      <c r="U132" s="171"/>
      <c r="V132" s="171"/>
      <c r="W132" s="171"/>
      <c r="X132" s="171"/>
      <c r="Y132" s="171"/>
      <c r="Z132" s="171"/>
      <c r="AA132" s="171"/>
      <c r="AB132" s="171"/>
      <c r="AC132" s="185"/>
      <c r="AE132" s="511"/>
      <c r="AG132" s="511"/>
      <c r="AI132" s="511"/>
      <c r="AK132" s="193"/>
    </row>
    <row r="133" spans="3:37" ht="12.75" customHeight="1" outlineLevel="1">
      <c r="D133" s="106" t="str">
        <f t="shared" ref="D133:D151" si="17">D109</f>
        <v>Schedule 8 EJ02 Trent Valley</v>
      </c>
      <c r="E133" s="89"/>
      <c r="F133" s="107" t="str">
        <f t="shared" ref="F133:F150" si="18">F109</f>
        <v>£000</v>
      </c>
      <c r="G133" s="173"/>
      <c r="H133" s="173"/>
      <c r="I133" s="173"/>
      <c r="J133" s="173"/>
      <c r="K133" s="173"/>
      <c r="L133" s="173"/>
      <c r="M133" s="173"/>
      <c r="N133" s="173"/>
      <c r="O133" s="173"/>
      <c r="P133" s="173"/>
      <c r="Q133" s="173"/>
      <c r="R133" s="173"/>
      <c r="S133" s="173"/>
      <c r="T133" s="173"/>
      <c r="U133" s="173"/>
      <c r="V133" s="173"/>
      <c r="W133" s="173"/>
      <c r="X133" s="173"/>
      <c r="Y133" s="173"/>
      <c r="Z133" s="173"/>
      <c r="AA133" s="173"/>
      <c r="AB133" s="173"/>
      <c r="AC133" s="174"/>
      <c r="AE133" s="507"/>
      <c r="AG133" s="507"/>
      <c r="AI133" s="507"/>
      <c r="AK133" s="92"/>
    </row>
    <row r="134" spans="3:37" ht="12.75" customHeight="1" outlineLevel="1">
      <c r="D134" s="106" t="str">
        <f t="shared" si="17"/>
        <v>Schedule 8 EJ03 West Mids New Street</v>
      </c>
      <c r="E134" s="89"/>
      <c r="F134" s="107" t="str">
        <f t="shared" si="18"/>
        <v>£000</v>
      </c>
      <c r="G134" s="173"/>
      <c r="H134" s="173"/>
      <c r="I134" s="173"/>
      <c r="J134" s="173"/>
      <c r="K134" s="173"/>
      <c r="L134" s="173"/>
      <c r="M134" s="173"/>
      <c r="N134" s="173"/>
      <c r="O134" s="173"/>
      <c r="P134" s="173"/>
      <c r="Q134" s="173"/>
      <c r="R134" s="173"/>
      <c r="S134" s="173"/>
      <c r="T134" s="173"/>
      <c r="U134" s="173"/>
      <c r="V134" s="173"/>
      <c r="W134" s="173"/>
      <c r="X134" s="173"/>
      <c r="Y134" s="173"/>
      <c r="Z134" s="173"/>
      <c r="AA134" s="173"/>
      <c r="AB134" s="173"/>
      <c r="AC134" s="174"/>
      <c r="AE134" s="507"/>
      <c r="AG134" s="507"/>
      <c r="AI134" s="507"/>
      <c r="AK134" s="202"/>
    </row>
    <row r="135" spans="3:37" ht="12.75" customHeight="1" outlineLevel="1">
      <c r="D135" s="106" t="str">
        <f t="shared" si="17"/>
        <v>Schedule 8 EJ04 West Mids inter-urban</v>
      </c>
      <c r="E135" s="89"/>
      <c r="F135" s="107" t="str">
        <f t="shared" si="18"/>
        <v>£000</v>
      </c>
      <c r="G135" s="173"/>
      <c r="H135" s="173"/>
      <c r="I135" s="173"/>
      <c r="J135" s="173"/>
      <c r="K135" s="173"/>
      <c r="L135" s="173"/>
      <c r="M135" s="173"/>
      <c r="N135" s="173"/>
      <c r="O135" s="173"/>
      <c r="P135" s="173"/>
      <c r="Q135" s="173"/>
      <c r="R135" s="173"/>
      <c r="S135" s="173"/>
      <c r="T135" s="173"/>
      <c r="U135" s="173"/>
      <c r="V135" s="173"/>
      <c r="W135" s="173"/>
      <c r="X135" s="173"/>
      <c r="Y135" s="173"/>
      <c r="Z135" s="173"/>
      <c r="AA135" s="173"/>
      <c r="AB135" s="173"/>
      <c r="AC135" s="174"/>
      <c r="AE135" s="507"/>
      <c r="AG135" s="507"/>
      <c r="AI135" s="507"/>
      <c r="AK135" s="202"/>
    </row>
    <row r="136" spans="3:37" ht="12.75" customHeight="1" outlineLevel="1">
      <c r="D136" s="106" t="str">
        <f t="shared" si="17"/>
        <v>Schedule 8 EJ05 WC London - Northampton</v>
      </c>
      <c r="E136" s="89"/>
      <c r="F136" s="107" t="str">
        <f t="shared" si="18"/>
        <v>£000</v>
      </c>
      <c r="G136" s="173"/>
      <c r="H136" s="173"/>
      <c r="I136" s="173"/>
      <c r="J136" s="173"/>
      <c r="K136" s="173"/>
      <c r="L136" s="173"/>
      <c r="M136" s="173"/>
      <c r="N136" s="173"/>
      <c r="O136" s="173"/>
      <c r="P136" s="173"/>
      <c r="Q136" s="173"/>
      <c r="R136" s="173"/>
      <c r="S136" s="173"/>
      <c r="T136" s="173"/>
      <c r="U136" s="173"/>
      <c r="V136" s="173"/>
      <c r="W136" s="173"/>
      <c r="X136" s="173"/>
      <c r="Y136" s="173"/>
      <c r="Z136" s="173"/>
      <c r="AA136" s="173"/>
      <c r="AB136" s="173"/>
      <c r="AC136" s="174"/>
      <c r="AE136" s="507"/>
      <c r="AG136" s="507"/>
      <c r="AI136" s="507"/>
      <c r="AK136" s="202"/>
    </row>
    <row r="137" spans="3:37" ht="12.75" customHeight="1" outlineLevel="1">
      <c r="D137" s="106" t="str">
        <f t="shared" si="17"/>
        <v>Schedule 8 EJ06 WCML Branches</v>
      </c>
      <c r="E137" s="89"/>
      <c r="F137" s="107" t="str">
        <f t="shared" si="18"/>
        <v>£000</v>
      </c>
      <c r="G137" s="173"/>
      <c r="H137" s="173"/>
      <c r="I137" s="173"/>
      <c r="J137" s="173"/>
      <c r="K137" s="173"/>
      <c r="L137" s="173"/>
      <c r="M137" s="173"/>
      <c r="N137" s="173"/>
      <c r="O137" s="173"/>
      <c r="P137" s="173"/>
      <c r="Q137" s="173"/>
      <c r="R137" s="173"/>
      <c r="S137" s="173"/>
      <c r="T137" s="173"/>
      <c r="U137" s="173"/>
      <c r="V137" s="173"/>
      <c r="W137" s="173"/>
      <c r="X137" s="173"/>
      <c r="Y137" s="173"/>
      <c r="Z137" s="173"/>
      <c r="AA137" s="173"/>
      <c r="AB137" s="173"/>
      <c r="AC137" s="174"/>
      <c r="AE137" s="507"/>
      <c r="AG137" s="507"/>
      <c r="AI137" s="507"/>
      <c r="AK137" s="202"/>
    </row>
    <row r="138" spans="3:37" ht="12.75" customHeight="1" outlineLevel="1">
      <c r="D138" s="106" t="str">
        <f t="shared" si="17"/>
        <v>Schedule 8 Other: Centro concessions</v>
      </c>
      <c r="E138" s="89"/>
      <c r="F138" s="107" t="str">
        <f t="shared" si="18"/>
        <v>£000</v>
      </c>
      <c r="G138" s="173"/>
      <c r="H138" s="173"/>
      <c r="I138" s="173"/>
      <c r="J138" s="173"/>
      <c r="K138" s="173"/>
      <c r="L138" s="173"/>
      <c r="M138" s="173"/>
      <c r="N138" s="173"/>
      <c r="O138" s="173"/>
      <c r="P138" s="173"/>
      <c r="Q138" s="173"/>
      <c r="R138" s="173"/>
      <c r="S138" s="173"/>
      <c r="T138" s="173"/>
      <c r="U138" s="173"/>
      <c r="V138" s="173"/>
      <c r="W138" s="173"/>
      <c r="X138" s="173"/>
      <c r="Y138" s="173"/>
      <c r="Z138" s="173"/>
      <c r="AA138" s="173"/>
      <c r="AB138" s="173"/>
      <c r="AC138" s="174"/>
      <c r="AE138" s="507"/>
      <c r="AG138" s="507"/>
      <c r="AI138" s="507"/>
      <c r="AK138" s="202"/>
    </row>
    <row r="139" spans="3:37" ht="12.75" customHeight="1" outlineLevel="1">
      <c r="D139" s="106" t="str">
        <f t="shared" si="17"/>
        <v>Schedule 8 Other: Centro nNetwork</v>
      </c>
      <c r="E139" s="89"/>
      <c r="F139" s="107" t="str">
        <f t="shared" si="18"/>
        <v>£000</v>
      </c>
      <c r="G139" s="173"/>
      <c r="H139" s="173"/>
      <c r="I139" s="173"/>
      <c r="J139" s="173"/>
      <c r="K139" s="173"/>
      <c r="L139" s="173"/>
      <c r="M139" s="173"/>
      <c r="N139" s="173"/>
      <c r="O139" s="173"/>
      <c r="P139" s="173"/>
      <c r="Q139" s="173"/>
      <c r="R139" s="173"/>
      <c r="S139" s="173"/>
      <c r="T139" s="173"/>
      <c r="U139" s="173"/>
      <c r="V139" s="173"/>
      <c r="W139" s="173"/>
      <c r="X139" s="173"/>
      <c r="Y139" s="173"/>
      <c r="Z139" s="173"/>
      <c r="AA139" s="173"/>
      <c r="AB139" s="173"/>
      <c r="AC139" s="174"/>
      <c r="AE139" s="507"/>
      <c r="AG139" s="507"/>
      <c r="AI139" s="507"/>
      <c r="AK139" s="202"/>
    </row>
    <row r="140" spans="3:37" ht="12.75" customHeight="1" outlineLevel="1">
      <c r="D140" s="106" t="str">
        <f t="shared" si="17"/>
        <v>Schedule 8 Other: miscellaneous</v>
      </c>
      <c r="E140" s="89"/>
      <c r="F140" s="107" t="str">
        <f t="shared" si="18"/>
        <v>£000</v>
      </c>
      <c r="G140" s="173"/>
      <c r="H140" s="173"/>
      <c r="I140" s="173"/>
      <c r="J140" s="173"/>
      <c r="K140" s="173"/>
      <c r="L140" s="173"/>
      <c r="M140" s="173"/>
      <c r="N140" s="173"/>
      <c r="O140" s="173"/>
      <c r="P140" s="173"/>
      <c r="Q140" s="173"/>
      <c r="R140" s="173"/>
      <c r="S140" s="173"/>
      <c r="T140" s="173"/>
      <c r="U140" s="173"/>
      <c r="V140" s="173"/>
      <c r="W140" s="173"/>
      <c r="X140" s="173"/>
      <c r="Y140" s="173"/>
      <c r="Z140" s="173"/>
      <c r="AA140" s="173"/>
      <c r="AB140" s="173"/>
      <c r="AC140" s="174"/>
      <c r="AE140" s="507"/>
      <c r="AG140" s="507"/>
      <c r="AI140" s="507"/>
      <c r="AK140" s="202"/>
    </row>
    <row r="141" spans="3:37" ht="12.75" customHeight="1" outlineLevel="1">
      <c r="D141" s="106" t="str">
        <f t="shared" si="17"/>
        <v>Schedule 8 [Passenger Revenue Service Groups Line 10]</v>
      </c>
      <c r="E141" s="89"/>
      <c r="F141" s="107" t="str">
        <f t="shared" si="18"/>
        <v>£000</v>
      </c>
      <c r="G141" s="173"/>
      <c r="H141" s="173"/>
      <c r="I141" s="173"/>
      <c r="J141" s="173"/>
      <c r="K141" s="173"/>
      <c r="L141" s="173"/>
      <c r="M141" s="173"/>
      <c r="N141" s="173"/>
      <c r="O141" s="173"/>
      <c r="P141" s="173"/>
      <c r="Q141" s="173"/>
      <c r="R141" s="173"/>
      <c r="S141" s="173"/>
      <c r="T141" s="173"/>
      <c r="U141" s="173"/>
      <c r="V141" s="173"/>
      <c r="W141" s="173"/>
      <c r="X141" s="173"/>
      <c r="Y141" s="173"/>
      <c r="Z141" s="173"/>
      <c r="AA141" s="173"/>
      <c r="AB141" s="173"/>
      <c r="AC141" s="174"/>
      <c r="AE141" s="507"/>
      <c r="AG141" s="507"/>
      <c r="AI141" s="507"/>
      <c r="AK141" s="202"/>
    </row>
    <row r="142" spans="3:37" ht="12.75" customHeight="1" outlineLevel="1">
      <c r="D142" s="106" t="str">
        <f t="shared" si="17"/>
        <v>Schedule 8 [Passenger Revenue Service Groups Line 11]</v>
      </c>
      <c r="E142" s="89"/>
      <c r="F142" s="107" t="str">
        <f t="shared" si="18"/>
        <v>£000</v>
      </c>
      <c r="G142" s="173"/>
      <c r="H142" s="173"/>
      <c r="I142" s="173"/>
      <c r="J142" s="173"/>
      <c r="K142" s="173"/>
      <c r="L142" s="173"/>
      <c r="M142" s="173"/>
      <c r="N142" s="173"/>
      <c r="O142" s="173"/>
      <c r="P142" s="173"/>
      <c r="Q142" s="173"/>
      <c r="R142" s="173"/>
      <c r="S142" s="173"/>
      <c r="T142" s="173"/>
      <c r="U142" s="173"/>
      <c r="V142" s="173"/>
      <c r="W142" s="173"/>
      <c r="X142" s="173"/>
      <c r="Y142" s="173"/>
      <c r="Z142" s="173"/>
      <c r="AA142" s="173"/>
      <c r="AB142" s="173"/>
      <c r="AC142" s="174"/>
      <c r="AE142" s="507"/>
      <c r="AG142" s="507"/>
      <c r="AI142" s="507"/>
      <c r="AK142" s="202"/>
    </row>
    <row r="143" spans="3:37" ht="12.75" customHeight="1" outlineLevel="1">
      <c r="D143" s="106" t="str">
        <f t="shared" si="17"/>
        <v>Schedule 8 [Passenger Revenue Service Groups Line 12]</v>
      </c>
      <c r="E143" s="89"/>
      <c r="F143" s="107" t="str">
        <f t="shared" si="18"/>
        <v>£000</v>
      </c>
      <c r="G143" s="173"/>
      <c r="H143" s="173"/>
      <c r="I143" s="173"/>
      <c r="J143" s="173"/>
      <c r="K143" s="173"/>
      <c r="L143" s="173"/>
      <c r="M143" s="173"/>
      <c r="N143" s="173"/>
      <c r="O143" s="173"/>
      <c r="P143" s="173"/>
      <c r="Q143" s="173"/>
      <c r="R143" s="173"/>
      <c r="S143" s="173"/>
      <c r="T143" s="173"/>
      <c r="U143" s="173"/>
      <c r="V143" s="173"/>
      <c r="W143" s="173"/>
      <c r="X143" s="173"/>
      <c r="Y143" s="173"/>
      <c r="Z143" s="173"/>
      <c r="AA143" s="173"/>
      <c r="AB143" s="173"/>
      <c r="AC143" s="174"/>
      <c r="AE143" s="507"/>
      <c r="AG143" s="507"/>
      <c r="AI143" s="507"/>
      <c r="AK143" s="92"/>
    </row>
    <row r="144" spans="3:37" ht="12.75" customHeight="1" outlineLevel="1">
      <c r="D144" s="106" t="str">
        <f t="shared" si="17"/>
        <v>Schedule 8 [Passenger Revenue Service Groups Line 13]</v>
      </c>
      <c r="E144" s="89"/>
      <c r="F144" s="107" t="str">
        <f t="shared" si="18"/>
        <v>£000</v>
      </c>
      <c r="G144" s="173"/>
      <c r="H144" s="173"/>
      <c r="I144" s="173"/>
      <c r="J144" s="173"/>
      <c r="K144" s="173"/>
      <c r="L144" s="173"/>
      <c r="M144" s="173"/>
      <c r="N144" s="173"/>
      <c r="O144" s="173"/>
      <c r="P144" s="173"/>
      <c r="Q144" s="173"/>
      <c r="R144" s="173"/>
      <c r="S144" s="173"/>
      <c r="T144" s="173"/>
      <c r="U144" s="173"/>
      <c r="V144" s="173"/>
      <c r="W144" s="173"/>
      <c r="X144" s="173"/>
      <c r="Y144" s="173"/>
      <c r="Z144" s="173"/>
      <c r="AA144" s="173"/>
      <c r="AB144" s="173"/>
      <c r="AC144" s="174"/>
      <c r="AE144" s="507"/>
      <c r="AG144" s="507"/>
      <c r="AI144" s="507"/>
      <c r="AK144" s="202"/>
    </row>
    <row r="145" spans="3:37" ht="12.75" customHeight="1" outlineLevel="1">
      <c r="D145" s="106" t="str">
        <f t="shared" si="17"/>
        <v>Schedule 8 [Passenger Revenue Service Groups Line 14]</v>
      </c>
      <c r="E145" s="89"/>
      <c r="F145" s="107" t="str">
        <f t="shared" si="18"/>
        <v>£000</v>
      </c>
      <c r="G145" s="173"/>
      <c r="H145" s="173"/>
      <c r="I145" s="173"/>
      <c r="J145" s="173"/>
      <c r="K145" s="173"/>
      <c r="L145" s="173"/>
      <c r="M145" s="173"/>
      <c r="N145" s="173"/>
      <c r="O145" s="173"/>
      <c r="P145" s="173"/>
      <c r="Q145" s="173"/>
      <c r="R145" s="173"/>
      <c r="S145" s="173"/>
      <c r="T145" s="173"/>
      <c r="U145" s="173"/>
      <c r="V145" s="173"/>
      <c r="W145" s="173"/>
      <c r="X145" s="173"/>
      <c r="Y145" s="173"/>
      <c r="Z145" s="173"/>
      <c r="AA145" s="173"/>
      <c r="AB145" s="173"/>
      <c r="AC145" s="174"/>
      <c r="AE145" s="507"/>
      <c r="AG145" s="507"/>
      <c r="AI145" s="507"/>
      <c r="AK145" s="202"/>
    </row>
    <row r="146" spans="3:37" ht="12.75" customHeight="1" outlineLevel="1">
      <c r="D146" s="106" t="str">
        <f t="shared" si="17"/>
        <v>Schedule 8 [Passenger Revenue Service Groups Line 15]</v>
      </c>
      <c r="E146" s="89"/>
      <c r="F146" s="107" t="str">
        <f t="shared" si="18"/>
        <v>£000</v>
      </c>
      <c r="G146" s="173"/>
      <c r="H146" s="173"/>
      <c r="I146" s="173"/>
      <c r="J146" s="173"/>
      <c r="K146" s="173"/>
      <c r="L146" s="173"/>
      <c r="M146" s="173"/>
      <c r="N146" s="173"/>
      <c r="O146" s="173"/>
      <c r="P146" s="173"/>
      <c r="Q146" s="173"/>
      <c r="R146" s="173"/>
      <c r="S146" s="173"/>
      <c r="T146" s="173"/>
      <c r="U146" s="173"/>
      <c r="V146" s="173"/>
      <c r="W146" s="173"/>
      <c r="X146" s="173"/>
      <c r="Y146" s="173"/>
      <c r="Z146" s="173"/>
      <c r="AA146" s="173"/>
      <c r="AB146" s="173"/>
      <c r="AC146" s="174"/>
      <c r="AE146" s="507"/>
      <c r="AG146" s="507"/>
      <c r="AI146" s="507"/>
      <c r="AK146" s="202"/>
    </row>
    <row r="147" spans="3:37" ht="12.75" customHeight="1" outlineLevel="1">
      <c r="D147" s="106" t="str">
        <f t="shared" si="17"/>
        <v>Schedule 8 [Passenger Revenue Service Groups Line 16]</v>
      </c>
      <c r="E147" s="89"/>
      <c r="F147" s="107" t="str">
        <f t="shared" si="18"/>
        <v>£000</v>
      </c>
      <c r="G147" s="173"/>
      <c r="H147" s="173"/>
      <c r="I147" s="173"/>
      <c r="J147" s="173"/>
      <c r="K147" s="173"/>
      <c r="L147" s="173"/>
      <c r="M147" s="173"/>
      <c r="N147" s="173"/>
      <c r="O147" s="173"/>
      <c r="P147" s="173"/>
      <c r="Q147" s="173"/>
      <c r="R147" s="173"/>
      <c r="S147" s="173"/>
      <c r="T147" s="173"/>
      <c r="U147" s="173"/>
      <c r="V147" s="173"/>
      <c r="W147" s="173"/>
      <c r="X147" s="173"/>
      <c r="Y147" s="173"/>
      <c r="Z147" s="173"/>
      <c r="AA147" s="173"/>
      <c r="AB147" s="173"/>
      <c r="AC147" s="174"/>
      <c r="AE147" s="507"/>
      <c r="AG147" s="507"/>
      <c r="AI147" s="507"/>
      <c r="AK147" s="202"/>
    </row>
    <row r="148" spans="3:37" ht="12.75" customHeight="1" outlineLevel="1">
      <c r="D148" s="106" t="str">
        <f t="shared" si="17"/>
        <v>Schedule 8 [Passenger Revenue Service Groups Line 17]</v>
      </c>
      <c r="E148" s="89"/>
      <c r="F148" s="107" t="str">
        <f t="shared" si="18"/>
        <v>£000</v>
      </c>
      <c r="G148" s="173"/>
      <c r="H148" s="173"/>
      <c r="I148" s="173"/>
      <c r="J148" s="173"/>
      <c r="K148" s="173"/>
      <c r="L148" s="173"/>
      <c r="M148" s="173"/>
      <c r="N148" s="173"/>
      <c r="O148" s="173"/>
      <c r="P148" s="173"/>
      <c r="Q148" s="173"/>
      <c r="R148" s="173"/>
      <c r="S148" s="173"/>
      <c r="T148" s="173"/>
      <c r="U148" s="173"/>
      <c r="V148" s="173"/>
      <c r="W148" s="173"/>
      <c r="X148" s="173"/>
      <c r="Y148" s="173"/>
      <c r="Z148" s="173"/>
      <c r="AA148" s="173"/>
      <c r="AB148" s="173"/>
      <c r="AC148" s="174"/>
      <c r="AE148" s="507"/>
      <c r="AG148" s="507"/>
      <c r="AI148" s="507"/>
      <c r="AK148" s="202"/>
    </row>
    <row r="149" spans="3:37" ht="12.75" customHeight="1" outlineLevel="1">
      <c r="D149" s="106" t="str">
        <f t="shared" si="17"/>
        <v>Schedule 8 [Passenger Revenue Service Groups Line 18]</v>
      </c>
      <c r="E149" s="89"/>
      <c r="F149" s="107" t="str">
        <f t="shared" si="18"/>
        <v>£000</v>
      </c>
      <c r="G149" s="173"/>
      <c r="H149" s="173"/>
      <c r="I149" s="173"/>
      <c r="J149" s="173"/>
      <c r="K149" s="173"/>
      <c r="L149" s="173"/>
      <c r="M149" s="173"/>
      <c r="N149" s="173"/>
      <c r="O149" s="173"/>
      <c r="P149" s="173"/>
      <c r="Q149" s="173"/>
      <c r="R149" s="173"/>
      <c r="S149" s="173"/>
      <c r="T149" s="173"/>
      <c r="U149" s="173"/>
      <c r="V149" s="173"/>
      <c r="W149" s="173"/>
      <c r="X149" s="173"/>
      <c r="Y149" s="173"/>
      <c r="Z149" s="173"/>
      <c r="AA149" s="173"/>
      <c r="AB149" s="173"/>
      <c r="AC149" s="174"/>
      <c r="AE149" s="507"/>
      <c r="AG149" s="507"/>
      <c r="AI149" s="507"/>
      <c r="AK149" s="202"/>
    </row>
    <row r="150" spans="3:37" ht="12.75" customHeight="1" outlineLevel="1">
      <c r="D150" s="106" t="str">
        <f t="shared" si="17"/>
        <v>Schedule 8 [Passenger Revenue Service Groups Line 19]</v>
      </c>
      <c r="E150" s="89"/>
      <c r="F150" s="107" t="str">
        <f t="shared" si="18"/>
        <v>£000</v>
      </c>
      <c r="G150" s="173"/>
      <c r="H150" s="173"/>
      <c r="I150" s="173"/>
      <c r="J150" s="173"/>
      <c r="K150" s="173"/>
      <c r="L150" s="173"/>
      <c r="M150" s="173"/>
      <c r="N150" s="173"/>
      <c r="O150" s="173"/>
      <c r="P150" s="173"/>
      <c r="Q150" s="173"/>
      <c r="R150" s="173"/>
      <c r="S150" s="173"/>
      <c r="T150" s="173"/>
      <c r="U150" s="173"/>
      <c r="V150" s="173"/>
      <c r="W150" s="173"/>
      <c r="X150" s="173"/>
      <c r="Y150" s="173"/>
      <c r="Z150" s="173"/>
      <c r="AA150" s="173"/>
      <c r="AB150" s="173"/>
      <c r="AC150" s="174"/>
      <c r="AE150" s="507"/>
      <c r="AG150" s="507"/>
      <c r="AI150" s="507"/>
      <c r="AK150" s="202"/>
    </row>
    <row r="151" spans="3:37" ht="12.75" customHeight="1" outlineLevel="1">
      <c r="D151" s="117" t="str">
        <f t="shared" si="17"/>
        <v>Schedule 8 [Passenger Revenue Service Groups Line 20]</v>
      </c>
      <c r="E151" s="175"/>
      <c r="F151" s="118" t="str">
        <f t="shared" ref="F151" si="19">F127</f>
        <v>£000</v>
      </c>
      <c r="G151" s="176"/>
      <c r="H151" s="176"/>
      <c r="I151" s="176"/>
      <c r="J151" s="176"/>
      <c r="K151" s="176"/>
      <c r="L151" s="176"/>
      <c r="M151" s="176"/>
      <c r="N151" s="176"/>
      <c r="O151" s="176"/>
      <c r="P151" s="176"/>
      <c r="Q151" s="176"/>
      <c r="R151" s="176"/>
      <c r="S151" s="176"/>
      <c r="T151" s="176"/>
      <c r="U151" s="176"/>
      <c r="V151" s="176"/>
      <c r="W151" s="176"/>
      <c r="X151" s="176"/>
      <c r="Y151" s="176"/>
      <c r="Z151" s="176"/>
      <c r="AA151" s="176"/>
      <c r="AB151" s="176"/>
      <c r="AC151" s="177"/>
      <c r="AE151" s="508"/>
      <c r="AG151" s="508"/>
      <c r="AI151" s="508"/>
      <c r="AK151" s="195"/>
    </row>
    <row r="152" spans="3:37" ht="12.75" customHeight="1" outlineLevel="1">
      <c r="G152" s="90"/>
      <c r="H152" s="90"/>
      <c r="I152" s="90"/>
      <c r="J152" s="90"/>
      <c r="K152" s="90"/>
      <c r="L152" s="90"/>
      <c r="M152" s="90"/>
      <c r="N152" s="90"/>
      <c r="O152" s="90"/>
      <c r="P152" s="90"/>
      <c r="Q152" s="90"/>
      <c r="R152" s="90"/>
      <c r="S152" s="90"/>
      <c r="T152" s="90"/>
      <c r="U152" s="90"/>
      <c r="V152" s="90"/>
      <c r="W152" s="90"/>
      <c r="X152" s="90"/>
      <c r="Y152" s="90"/>
      <c r="Z152" s="90"/>
      <c r="AA152" s="90"/>
      <c r="AB152" s="90"/>
      <c r="AC152" s="90"/>
      <c r="AE152" s="90"/>
      <c r="AG152" s="90"/>
      <c r="AI152" s="90"/>
    </row>
    <row r="153" spans="3:37" ht="12.75" customHeight="1" outlineLevel="1">
      <c r="D153" s="216" t="str">
        <f>C131</f>
        <v>Schedule 8 Payments: NR Peak</v>
      </c>
      <c r="E153" s="217"/>
      <c r="F153" s="218" t="str">
        <f>F151</f>
        <v>£000</v>
      </c>
      <c r="G153" s="219">
        <f t="shared" ref="G153:AB153" si="20">SUM(G132:G151)</f>
        <v>0</v>
      </c>
      <c r="H153" s="219">
        <f t="shared" si="20"/>
        <v>0</v>
      </c>
      <c r="I153" s="219">
        <f t="shared" si="20"/>
        <v>0</v>
      </c>
      <c r="J153" s="219">
        <f t="shared" si="20"/>
        <v>0</v>
      </c>
      <c r="K153" s="219">
        <f t="shared" si="20"/>
        <v>0</v>
      </c>
      <c r="L153" s="219">
        <f t="shared" si="20"/>
        <v>0</v>
      </c>
      <c r="M153" s="219">
        <f t="shared" si="20"/>
        <v>0</v>
      </c>
      <c r="N153" s="219">
        <f t="shared" si="20"/>
        <v>0</v>
      </c>
      <c r="O153" s="219">
        <f t="shared" si="20"/>
        <v>0</v>
      </c>
      <c r="P153" s="219">
        <f t="shared" si="20"/>
        <v>0</v>
      </c>
      <c r="Q153" s="219">
        <f t="shared" si="20"/>
        <v>0</v>
      </c>
      <c r="R153" s="219">
        <f t="shared" si="20"/>
        <v>0</v>
      </c>
      <c r="S153" s="219">
        <f t="shared" si="20"/>
        <v>0</v>
      </c>
      <c r="T153" s="219">
        <f t="shared" si="20"/>
        <v>0</v>
      </c>
      <c r="U153" s="219">
        <f t="shared" si="20"/>
        <v>0</v>
      </c>
      <c r="V153" s="219">
        <f t="shared" si="20"/>
        <v>0</v>
      </c>
      <c r="W153" s="219">
        <f t="shared" si="20"/>
        <v>0</v>
      </c>
      <c r="X153" s="219">
        <f t="shared" si="20"/>
        <v>0</v>
      </c>
      <c r="Y153" s="219">
        <f t="shared" si="20"/>
        <v>0</v>
      </c>
      <c r="Z153" s="219">
        <f t="shared" si="20"/>
        <v>0</v>
      </c>
      <c r="AA153" s="219">
        <f t="shared" si="20"/>
        <v>0</v>
      </c>
      <c r="AB153" s="219">
        <f t="shared" si="20"/>
        <v>0</v>
      </c>
      <c r="AC153" s="220">
        <f t="shared" ref="AC153" si="21">SUM(AC132:AC151)</f>
        <v>0</v>
      </c>
      <c r="AE153" s="509">
        <f t="shared" ref="AE153" si="22">SUM(AE132:AE151)</f>
        <v>0</v>
      </c>
      <c r="AG153" s="220">
        <f t="shared" ref="AG153" si="23">SUM(AG132:AG151)</f>
        <v>0</v>
      </c>
      <c r="AI153" s="509">
        <f t="shared" ref="AI153" si="24">SUM(AI132:AI151)</f>
        <v>0</v>
      </c>
      <c r="AK153" s="222"/>
    </row>
    <row r="154" spans="3:37" ht="12.75" customHeight="1" outlineLevel="1">
      <c r="G154" s="90"/>
      <c r="H154" s="90"/>
      <c r="I154" s="90"/>
      <c r="J154" s="90"/>
      <c r="K154" s="90"/>
      <c r="L154" s="90"/>
      <c r="M154" s="90"/>
      <c r="N154" s="90"/>
      <c r="O154" s="90"/>
      <c r="P154" s="90"/>
      <c r="Q154" s="90"/>
      <c r="R154" s="90"/>
      <c r="S154" s="90"/>
      <c r="T154" s="90"/>
      <c r="U154" s="90"/>
      <c r="V154" s="90"/>
      <c r="W154" s="90"/>
      <c r="X154" s="90"/>
      <c r="Y154" s="90"/>
      <c r="Z154" s="90"/>
      <c r="AA154" s="90"/>
      <c r="AB154" s="90"/>
      <c r="AC154" s="90"/>
      <c r="AE154" s="90"/>
      <c r="AG154" s="90"/>
      <c r="AI154" s="90"/>
    </row>
    <row r="155" spans="3:37" ht="12.75" customHeight="1" outlineLevel="1">
      <c r="C155" s="138" t="str">
        <f>B$105&amp;": TOC Off Peak"</f>
        <v>Schedule 8 Payments: TOC Off Peak</v>
      </c>
      <c r="G155" s="90"/>
      <c r="H155" s="90"/>
      <c r="I155" s="90"/>
      <c r="J155" s="90"/>
      <c r="K155" s="90"/>
      <c r="L155" s="90"/>
      <c r="M155" s="90"/>
      <c r="N155" s="90"/>
      <c r="O155" s="90"/>
      <c r="P155" s="90"/>
      <c r="Q155" s="90"/>
      <c r="R155" s="90"/>
      <c r="S155" s="90"/>
      <c r="T155" s="90"/>
      <c r="U155" s="90"/>
      <c r="V155" s="90"/>
      <c r="W155" s="90"/>
      <c r="X155" s="90"/>
      <c r="Y155" s="90"/>
      <c r="Z155" s="90"/>
      <c r="AA155" s="90"/>
      <c r="AB155" s="90"/>
      <c r="AC155" s="90"/>
      <c r="AE155" s="90"/>
      <c r="AG155" s="90"/>
      <c r="AI155" s="90"/>
    </row>
    <row r="156" spans="3:37" ht="12.75" customHeight="1" outlineLevel="1">
      <c r="D156" s="100" t="str">
        <f>D108</f>
        <v>Schedule 8 EJ01 West Mids Snow Hill</v>
      </c>
      <c r="E156" s="85"/>
      <c r="F156" s="183" t="str">
        <f>F108</f>
        <v>£000</v>
      </c>
      <c r="G156" s="171"/>
      <c r="H156" s="171"/>
      <c r="I156" s="171"/>
      <c r="J156" s="171"/>
      <c r="K156" s="171"/>
      <c r="L156" s="171"/>
      <c r="M156" s="171"/>
      <c r="N156" s="171"/>
      <c r="O156" s="171"/>
      <c r="P156" s="171"/>
      <c r="Q156" s="171"/>
      <c r="R156" s="171"/>
      <c r="S156" s="171"/>
      <c r="T156" s="171"/>
      <c r="U156" s="171"/>
      <c r="V156" s="171"/>
      <c r="W156" s="171"/>
      <c r="X156" s="171"/>
      <c r="Y156" s="171"/>
      <c r="Z156" s="171"/>
      <c r="AA156" s="171"/>
      <c r="AB156" s="171"/>
      <c r="AC156" s="185"/>
      <c r="AE156" s="511"/>
      <c r="AG156" s="511"/>
      <c r="AI156" s="511"/>
      <c r="AK156" s="193"/>
    </row>
    <row r="157" spans="3:37" ht="12.75" customHeight="1" outlineLevel="1">
      <c r="D157" s="106" t="str">
        <f t="shared" ref="D157:D175" si="25">D109</f>
        <v>Schedule 8 EJ02 Trent Valley</v>
      </c>
      <c r="E157" s="89"/>
      <c r="F157" s="107" t="str">
        <f t="shared" ref="F157:F175" si="26">F109</f>
        <v>£000</v>
      </c>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4"/>
      <c r="AE157" s="507"/>
      <c r="AG157" s="507"/>
      <c r="AI157" s="507"/>
      <c r="AK157" s="92"/>
    </row>
    <row r="158" spans="3:37" ht="12.75" customHeight="1" outlineLevel="1">
      <c r="D158" s="106" t="str">
        <f t="shared" si="25"/>
        <v>Schedule 8 EJ03 West Mids New Street</v>
      </c>
      <c r="E158" s="89"/>
      <c r="F158" s="107" t="str">
        <f t="shared" si="26"/>
        <v>£000</v>
      </c>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4"/>
      <c r="AE158" s="507"/>
      <c r="AG158" s="507"/>
      <c r="AI158" s="507"/>
      <c r="AK158" s="202"/>
    </row>
    <row r="159" spans="3:37" ht="12.75" customHeight="1" outlineLevel="1">
      <c r="D159" s="106" t="str">
        <f t="shared" si="25"/>
        <v>Schedule 8 EJ04 West Mids inter-urban</v>
      </c>
      <c r="E159" s="89"/>
      <c r="F159" s="107" t="str">
        <f t="shared" si="26"/>
        <v>£000</v>
      </c>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4"/>
      <c r="AE159" s="507"/>
      <c r="AG159" s="507"/>
      <c r="AI159" s="507"/>
      <c r="AK159" s="202"/>
    </row>
    <row r="160" spans="3:37" ht="12.75" customHeight="1" outlineLevel="1">
      <c r="D160" s="106" t="str">
        <f t="shared" si="25"/>
        <v>Schedule 8 EJ05 WC London - Northampton</v>
      </c>
      <c r="E160" s="89"/>
      <c r="F160" s="107" t="str">
        <f t="shared" si="26"/>
        <v>£000</v>
      </c>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4"/>
      <c r="AE160" s="507"/>
      <c r="AG160" s="507"/>
      <c r="AI160" s="507"/>
      <c r="AK160" s="202"/>
    </row>
    <row r="161" spans="4:37" ht="12.75" customHeight="1" outlineLevel="1">
      <c r="D161" s="106" t="str">
        <f t="shared" si="25"/>
        <v>Schedule 8 EJ06 WCML Branches</v>
      </c>
      <c r="E161" s="89"/>
      <c r="F161" s="107" t="str">
        <f t="shared" si="26"/>
        <v>£000</v>
      </c>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4"/>
      <c r="AE161" s="507"/>
      <c r="AG161" s="507"/>
      <c r="AI161" s="507"/>
      <c r="AK161" s="202"/>
    </row>
    <row r="162" spans="4:37" ht="12.75" customHeight="1" outlineLevel="1">
      <c r="D162" s="106" t="str">
        <f t="shared" si="25"/>
        <v>Schedule 8 Other: Centro concessions</v>
      </c>
      <c r="E162" s="89"/>
      <c r="F162" s="107" t="str">
        <f t="shared" si="26"/>
        <v>£000</v>
      </c>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4"/>
      <c r="AE162" s="507"/>
      <c r="AG162" s="507"/>
      <c r="AI162" s="507"/>
      <c r="AK162" s="202"/>
    </row>
    <row r="163" spans="4:37" ht="12.75" customHeight="1" outlineLevel="1">
      <c r="D163" s="106" t="str">
        <f t="shared" si="25"/>
        <v>Schedule 8 Other: Centro nNetwork</v>
      </c>
      <c r="E163" s="89"/>
      <c r="F163" s="107" t="str">
        <f t="shared" si="26"/>
        <v>£000</v>
      </c>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4"/>
      <c r="AE163" s="507"/>
      <c r="AG163" s="507"/>
      <c r="AI163" s="507"/>
      <c r="AK163" s="202"/>
    </row>
    <row r="164" spans="4:37" ht="12.75" customHeight="1" outlineLevel="1">
      <c r="D164" s="106" t="str">
        <f t="shared" si="25"/>
        <v>Schedule 8 Other: miscellaneous</v>
      </c>
      <c r="E164" s="89"/>
      <c r="F164" s="107" t="str">
        <f t="shared" si="26"/>
        <v>£000</v>
      </c>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4"/>
      <c r="AE164" s="507"/>
      <c r="AG164" s="507"/>
      <c r="AI164" s="507"/>
      <c r="AK164" s="202"/>
    </row>
    <row r="165" spans="4:37" ht="12.75" customHeight="1" outlineLevel="1">
      <c r="D165" s="106" t="str">
        <f t="shared" si="25"/>
        <v>Schedule 8 [Passenger Revenue Service Groups Line 10]</v>
      </c>
      <c r="E165" s="89"/>
      <c r="F165" s="107" t="str">
        <f t="shared" si="26"/>
        <v>£000</v>
      </c>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4"/>
      <c r="AE165" s="507"/>
      <c r="AG165" s="507"/>
      <c r="AI165" s="507"/>
      <c r="AK165" s="202"/>
    </row>
    <row r="166" spans="4:37" ht="12.75" customHeight="1" outlineLevel="1">
      <c r="D166" s="106" t="str">
        <f t="shared" si="25"/>
        <v>Schedule 8 [Passenger Revenue Service Groups Line 11]</v>
      </c>
      <c r="E166" s="89"/>
      <c r="F166" s="107" t="str">
        <f t="shared" si="26"/>
        <v>£000</v>
      </c>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4"/>
      <c r="AE166" s="507"/>
      <c r="AG166" s="507"/>
      <c r="AI166" s="507"/>
      <c r="AK166" s="202"/>
    </row>
    <row r="167" spans="4:37" ht="12.75" customHeight="1" outlineLevel="1">
      <c r="D167" s="106" t="str">
        <f t="shared" si="25"/>
        <v>Schedule 8 [Passenger Revenue Service Groups Line 12]</v>
      </c>
      <c r="E167" s="89"/>
      <c r="F167" s="107" t="str">
        <f t="shared" si="26"/>
        <v>£000</v>
      </c>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4"/>
      <c r="AE167" s="507"/>
      <c r="AG167" s="507"/>
      <c r="AI167" s="507"/>
      <c r="AK167" s="92"/>
    </row>
    <row r="168" spans="4:37" ht="12.75" customHeight="1" outlineLevel="1">
      <c r="D168" s="106" t="str">
        <f t="shared" si="25"/>
        <v>Schedule 8 [Passenger Revenue Service Groups Line 13]</v>
      </c>
      <c r="E168" s="89"/>
      <c r="F168" s="107" t="str">
        <f t="shared" si="26"/>
        <v>£000</v>
      </c>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4"/>
      <c r="AE168" s="507"/>
      <c r="AG168" s="507"/>
      <c r="AI168" s="507"/>
      <c r="AK168" s="202"/>
    </row>
    <row r="169" spans="4:37" ht="12.75" customHeight="1" outlineLevel="1">
      <c r="D169" s="106" t="str">
        <f t="shared" si="25"/>
        <v>Schedule 8 [Passenger Revenue Service Groups Line 14]</v>
      </c>
      <c r="E169" s="89"/>
      <c r="F169" s="107" t="str">
        <f t="shared" si="26"/>
        <v>£000</v>
      </c>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4"/>
      <c r="AE169" s="507"/>
      <c r="AG169" s="507"/>
      <c r="AI169" s="507"/>
      <c r="AK169" s="202"/>
    </row>
    <row r="170" spans="4:37" ht="12.75" customHeight="1" outlineLevel="1">
      <c r="D170" s="106" t="str">
        <f t="shared" si="25"/>
        <v>Schedule 8 [Passenger Revenue Service Groups Line 15]</v>
      </c>
      <c r="E170" s="89"/>
      <c r="F170" s="107" t="str">
        <f t="shared" si="26"/>
        <v>£000</v>
      </c>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4"/>
      <c r="AE170" s="507"/>
      <c r="AG170" s="507"/>
      <c r="AI170" s="507"/>
      <c r="AK170" s="202"/>
    </row>
    <row r="171" spans="4:37" ht="12.75" customHeight="1" outlineLevel="1">
      <c r="D171" s="106" t="str">
        <f t="shared" si="25"/>
        <v>Schedule 8 [Passenger Revenue Service Groups Line 16]</v>
      </c>
      <c r="E171" s="89"/>
      <c r="F171" s="107" t="str">
        <f t="shared" si="26"/>
        <v>£000</v>
      </c>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4"/>
      <c r="AE171" s="507"/>
      <c r="AG171" s="507"/>
      <c r="AI171" s="507"/>
      <c r="AK171" s="202"/>
    </row>
    <row r="172" spans="4:37" ht="12.75" customHeight="1" outlineLevel="1">
      <c r="D172" s="106" t="str">
        <f t="shared" si="25"/>
        <v>Schedule 8 [Passenger Revenue Service Groups Line 17]</v>
      </c>
      <c r="E172" s="89"/>
      <c r="F172" s="107" t="str">
        <f t="shared" si="26"/>
        <v>£000</v>
      </c>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4"/>
      <c r="AE172" s="507"/>
      <c r="AG172" s="507"/>
      <c r="AI172" s="507"/>
      <c r="AK172" s="202"/>
    </row>
    <row r="173" spans="4:37" ht="12.75" customHeight="1" outlineLevel="1">
      <c r="D173" s="106" t="str">
        <f t="shared" si="25"/>
        <v>Schedule 8 [Passenger Revenue Service Groups Line 18]</v>
      </c>
      <c r="E173" s="89"/>
      <c r="F173" s="107" t="str">
        <f t="shared" si="26"/>
        <v>£000</v>
      </c>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4"/>
      <c r="AE173" s="507"/>
      <c r="AG173" s="507"/>
      <c r="AI173" s="507"/>
      <c r="AK173" s="202"/>
    </row>
    <row r="174" spans="4:37" ht="12.75" customHeight="1" outlineLevel="1">
      <c r="D174" s="106" t="str">
        <f t="shared" si="25"/>
        <v>Schedule 8 [Passenger Revenue Service Groups Line 19]</v>
      </c>
      <c r="E174" s="89"/>
      <c r="F174" s="107" t="str">
        <f t="shared" si="26"/>
        <v>£000</v>
      </c>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4"/>
      <c r="AE174" s="507"/>
      <c r="AG174" s="507"/>
      <c r="AI174" s="507"/>
      <c r="AK174" s="202"/>
    </row>
    <row r="175" spans="4:37" ht="12.75" customHeight="1" outlineLevel="1">
      <c r="D175" s="117" t="str">
        <f t="shared" si="25"/>
        <v>Schedule 8 [Passenger Revenue Service Groups Line 20]</v>
      </c>
      <c r="E175" s="175"/>
      <c r="F175" s="118" t="str">
        <f t="shared" si="26"/>
        <v>£000</v>
      </c>
      <c r="G175" s="176"/>
      <c r="H175" s="176"/>
      <c r="I175" s="176"/>
      <c r="J175" s="176"/>
      <c r="K175" s="176"/>
      <c r="L175" s="176"/>
      <c r="M175" s="176"/>
      <c r="N175" s="176"/>
      <c r="O175" s="176"/>
      <c r="P175" s="176"/>
      <c r="Q175" s="176"/>
      <c r="R175" s="176"/>
      <c r="S175" s="176"/>
      <c r="T175" s="176"/>
      <c r="U175" s="176"/>
      <c r="V175" s="176"/>
      <c r="W175" s="176"/>
      <c r="X175" s="176"/>
      <c r="Y175" s="176"/>
      <c r="Z175" s="176"/>
      <c r="AA175" s="176"/>
      <c r="AB175" s="176"/>
      <c r="AC175" s="177"/>
      <c r="AE175" s="508"/>
      <c r="AG175" s="508"/>
      <c r="AI175" s="508"/>
      <c r="AK175" s="195"/>
    </row>
    <row r="176" spans="4:37" ht="12.75" customHeight="1" outlineLevel="1">
      <c r="G176" s="90"/>
      <c r="H176" s="90"/>
      <c r="I176" s="90"/>
      <c r="J176" s="90"/>
      <c r="K176" s="90"/>
      <c r="L176" s="90"/>
      <c r="M176" s="90"/>
      <c r="N176" s="90"/>
      <c r="O176" s="90"/>
      <c r="P176" s="90"/>
      <c r="Q176" s="90"/>
      <c r="R176" s="90"/>
      <c r="S176" s="90"/>
      <c r="T176" s="90"/>
      <c r="U176" s="90"/>
      <c r="V176" s="90"/>
      <c r="W176" s="90"/>
      <c r="X176" s="90"/>
      <c r="Y176" s="90"/>
      <c r="Z176" s="90"/>
      <c r="AA176" s="90"/>
      <c r="AB176" s="90"/>
      <c r="AC176" s="90"/>
      <c r="AE176" s="90"/>
      <c r="AG176" s="90"/>
      <c r="AI176" s="90"/>
    </row>
    <row r="177" spans="3:37" ht="12.75" customHeight="1" outlineLevel="1">
      <c r="D177" s="216" t="str">
        <f>C155</f>
        <v>Schedule 8 Payments: TOC Off Peak</v>
      </c>
      <c r="E177" s="217"/>
      <c r="F177" s="218" t="str">
        <f>F175</f>
        <v>£000</v>
      </c>
      <c r="G177" s="219">
        <f t="shared" ref="G177:AB177" si="27">SUM(G156:G175)</f>
        <v>0</v>
      </c>
      <c r="H177" s="219">
        <f t="shared" si="27"/>
        <v>0</v>
      </c>
      <c r="I177" s="219">
        <f t="shared" si="27"/>
        <v>0</v>
      </c>
      <c r="J177" s="219">
        <f t="shared" si="27"/>
        <v>0</v>
      </c>
      <c r="K177" s="219">
        <f t="shared" si="27"/>
        <v>0</v>
      </c>
      <c r="L177" s="219">
        <f t="shared" si="27"/>
        <v>0</v>
      </c>
      <c r="M177" s="219">
        <f t="shared" si="27"/>
        <v>0</v>
      </c>
      <c r="N177" s="219">
        <f t="shared" si="27"/>
        <v>0</v>
      </c>
      <c r="O177" s="219">
        <f t="shared" si="27"/>
        <v>0</v>
      </c>
      <c r="P177" s="219">
        <f t="shared" si="27"/>
        <v>0</v>
      </c>
      <c r="Q177" s="219">
        <f t="shared" si="27"/>
        <v>0</v>
      </c>
      <c r="R177" s="219">
        <f t="shared" si="27"/>
        <v>0</v>
      </c>
      <c r="S177" s="219">
        <f t="shared" si="27"/>
        <v>0</v>
      </c>
      <c r="T177" s="219">
        <f t="shared" si="27"/>
        <v>0</v>
      </c>
      <c r="U177" s="219">
        <f t="shared" si="27"/>
        <v>0</v>
      </c>
      <c r="V177" s="219">
        <f t="shared" si="27"/>
        <v>0</v>
      </c>
      <c r="W177" s="219">
        <f t="shared" si="27"/>
        <v>0</v>
      </c>
      <c r="X177" s="219">
        <f t="shared" si="27"/>
        <v>0</v>
      </c>
      <c r="Y177" s="219">
        <f t="shared" si="27"/>
        <v>0</v>
      </c>
      <c r="Z177" s="219">
        <f t="shared" si="27"/>
        <v>0</v>
      </c>
      <c r="AA177" s="219">
        <f t="shared" si="27"/>
        <v>0</v>
      </c>
      <c r="AB177" s="219">
        <f t="shared" si="27"/>
        <v>0</v>
      </c>
      <c r="AC177" s="220">
        <f t="shared" ref="AC177" si="28">SUM(AC156:AC175)</f>
        <v>0</v>
      </c>
      <c r="AE177" s="509">
        <f t="shared" ref="AE177" si="29">SUM(AE156:AE175)</f>
        <v>0</v>
      </c>
      <c r="AG177" s="509">
        <f t="shared" ref="AG177" si="30">SUM(AG156:AG175)</f>
        <v>0</v>
      </c>
      <c r="AI177" s="509">
        <f t="shared" ref="AI177" si="31">SUM(AI156:AI175)</f>
        <v>0</v>
      </c>
      <c r="AK177" s="222"/>
    </row>
    <row r="178" spans="3:37" ht="12.75" customHeight="1" outlineLevel="1">
      <c r="G178" s="90"/>
      <c r="H178" s="90"/>
      <c r="I178" s="90"/>
      <c r="J178" s="90"/>
      <c r="K178" s="90"/>
      <c r="L178" s="90"/>
      <c r="M178" s="90"/>
      <c r="N178" s="90"/>
      <c r="O178" s="90"/>
      <c r="P178" s="90"/>
      <c r="Q178" s="90"/>
      <c r="R178" s="90"/>
      <c r="S178" s="90"/>
      <c r="T178" s="90"/>
      <c r="U178" s="90"/>
      <c r="V178" s="90"/>
      <c r="W178" s="90"/>
      <c r="X178" s="90"/>
      <c r="Y178" s="90"/>
      <c r="Z178" s="90"/>
      <c r="AA178" s="90"/>
      <c r="AB178" s="90"/>
      <c r="AC178" s="90"/>
      <c r="AE178" s="90"/>
      <c r="AG178" s="90"/>
      <c r="AI178" s="90"/>
    </row>
    <row r="179" spans="3:37" ht="12.75" customHeight="1" outlineLevel="1">
      <c r="C179" s="138" t="str">
        <f>B$105&amp;": NR Off Peak"</f>
        <v>Schedule 8 Payments: NR Off Peak</v>
      </c>
      <c r="G179" s="90"/>
      <c r="H179" s="90"/>
      <c r="I179" s="90"/>
      <c r="J179" s="90"/>
      <c r="K179" s="90"/>
      <c r="L179" s="90"/>
      <c r="M179" s="90"/>
      <c r="N179" s="90"/>
      <c r="O179" s="90"/>
      <c r="P179" s="90"/>
      <c r="Q179" s="90"/>
      <c r="R179" s="90"/>
      <c r="S179" s="90"/>
      <c r="T179" s="90"/>
      <c r="U179" s="90"/>
      <c r="V179" s="90"/>
      <c r="W179" s="90"/>
      <c r="X179" s="90"/>
      <c r="Y179" s="90"/>
      <c r="Z179" s="90"/>
      <c r="AA179" s="90"/>
      <c r="AB179" s="90"/>
      <c r="AC179" s="90"/>
      <c r="AE179" s="90"/>
      <c r="AG179" s="90"/>
      <c r="AI179" s="90"/>
    </row>
    <row r="180" spans="3:37" ht="12.75" customHeight="1" outlineLevel="1">
      <c r="D180" s="100" t="str">
        <f>D108</f>
        <v>Schedule 8 EJ01 West Mids Snow Hill</v>
      </c>
      <c r="E180" s="85"/>
      <c r="F180" s="183" t="str">
        <f>F108</f>
        <v>£000</v>
      </c>
      <c r="G180" s="171"/>
      <c r="H180" s="171"/>
      <c r="I180" s="171"/>
      <c r="J180" s="171"/>
      <c r="K180" s="171"/>
      <c r="L180" s="171"/>
      <c r="M180" s="171"/>
      <c r="N180" s="171"/>
      <c r="O180" s="171"/>
      <c r="P180" s="171"/>
      <c r="Q180" s="171"/>
      <c r="R180" s="171"/>
      <c r="S180" s="171"/>
      <c r="T180" s="171"/>
      <c r="U180" s="171"/>
      <c r="V180" s="171"/>
      <c r="W180" s="171"/>
      <c r="X180" s="171"/>
      <c r="Y180" s="171"/>
      <c r="Z180" s="171"/>
      <c r="AA180" s="171"/>
      <c r="AB180" s="171"/>
      <c r="AC180" s="185"/>
      <c r="AE180" s="511"/>
      <c r="AG180" s="511"/>
      <c r="AI180" s="511"/>
      <c r="AK180" s="193"/>
    </row>
    <row r="181" spans="3:37" ht="12.75" customHeight="1" outlineLevel="1">
      <c r="D181" s="106" t="str">
        <f t="shared" ref="D181:D199" si="32">D109</f>
        <v>Schedule 8 EJ02 Trent Valley</v>
      </c>
      <c r="E181" s="89"/>
      <c r="F181" s="107" t="str">
        <f t="shared" ref="F181:F199" si="33">F109</f>
        <v>£000</v>
      </c>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4"/>
      <c r="AE181" s="507"/>
      <c r="AG181" s="507"/>
      <c r="AI181" s="507"/>
      <c r="AK181" s="92"/>
    </row>
    <row r="182" spans="3:37" ht="12.75" customHeight="1" outlineLevel="1">
      <c r="D182" s="106" t="str">
        <f t="shared" si="32"/>
        <v>Schedule 8 EJ03 West Mids New Street</v>
      </c>
      <c r="E182" s="89"/>
      <c r="F182" s="107" t="str">
        <f t="shared" si="33"/>
        <v>£000</v>
      </c>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4"/>
      <c r="AE182" s="507"/>
      <c r="AG182" s="507"/>
      <c r="AI182" s="507"/>
      <c r="AK182" s="202"/>
    </row>
    <row r="183" spans="3:37" ht="12.75" customHeight="1" outlineLevel="1">
      <c r="D183" s="106" t="str">
        <f t="shared" si="32"/>
        <v>Schedule 8 EJ04 West Mids inter-urban</v>
      </c>
      <c r="E183" s="89"/>
      <c r="F183" s="107" t="str">
        <f t="shared" si="33"/>
        <v>£000</v>
      </c>
      <c r="G183" s="173"/>
      <c r="H183" s="173"/>
      <c r="I183" s="173"/>
      <c r="J183" s="173"/>
      <c r="K183" s="173"/>
      <c r="L183" s="173"/>
      <c r="M183" s="173"/>
      <c r="N183" s="173"/>
      <c r="O183" s="173"/>
      <c r="P183" s="173"/>
      <c r="Q183" s="173"/>
      <c r="R183" s="173"/>
      <c r="S183" s="173"/>
      <c r="T183" s="173"/>
      <c r="U183" s="173"/>
      <c r="V183" s="173"/>
      <c r="W183" s="173"/>
      <c r="X183" s="173"/>
      <c r="Y183" s="173"/>
      <c r="Z183" s="173"/>
      <c r="AA183" s="173"/>
      <c r="AB183" s="173"/>
      <c r="AC183" s="174"/>
      <c r="AE183" s="507"/>
      <c r="AG183" s="507"/>
      <c r="AI183" s="507"/>
      <c r="AK183" s="202"/>
    </row>
    <row r="184" spans="3:37" ht="12.75" customHeight="1" outlineLevel="1">
      <c r="D184" s="106" t="str">
        <f t="shared" si="32"/>
        <v>Schedule 8 EJ05 WC London - Northampton</v>
      </c>
      <c r="E184" s="89"/>
      <c r="F184" s="107" t="str">
        <f t="shared" si="33"/>
        <v>£000</v>
      </c>
      <c r="G184" s="173"/>
      <c r="H184" s="173"/>
      <c r="I184" s="173"/>
      <c r="J184" s="173"/>
      <c r="K184" s="173"/>
      <c r="L184" s="173"/>
      <c r="M184" s="173"/>
      <c r="N184" s="173"/>
      <c r="O184" s="173"/>
      <c r="P184" s="173"/>
      <c r="Q184" s="173"/>
      <c r="R184" s="173"/>
      <c r="S184" s="173"/>
      <c r="T184" s="173"/>
      <c r="U184" s="173"/>
      <c r="V184" s="173"/>
      <c r="W184" s="173"/>
      <c r="X184" s="173"/>
      <c r="Y184" s="173"/>
      <c r="Z184" s="173"/>
      <c r="AA184" s="173"/>
      <c r="AB184" s="173"/>
      <c r="AC184" s="174"/>
      <c r="AE184" s="507"/>
      <c r="AG184" s="507"/>
      <c r="AI184" s="507"/>
      <c r="AK184" s="202"/>
    </row>
    <row r="185" spans="3:37" ht="12.75" customHeight="1" outlineLevel="1">
      <c r="D185" s="106" t="str">
        <f t="shared" si="32"/>
        <v>Schedule 8 EJ06 WCML Branches</v>
      </c>
      <c r="E185" s="89"/>
      <c r="F185" s="107" t="str">
        <f t="shared" si="33"/>
        <v>£000</v>
      </c>
      <c r="G185" s="173"/>
      <c r="H185" s="173"/>
      <c r="I185" s="173"/>
      <c r="J185" s="173"/>
      <c r="K185" s="173"/>
      <c r="L185" s="173"/>
      <c r="M185" s="173"/>
      <c r="N185" s="173"/>
      <c r="O185" s="173"/>
      <c r="P185" s="173"/>
      <c r="Q185" s="173"/>
      <c r="R185" s="173"/>
      <c r="S185" s="173"/>
      <c r="T185" s="173"/>
      <c r="U185" s="173"/>
      <c r="V185" s="173"/>
      <c r="W185" s="173"/>
      <c r="X185" s="173"/>
      <c r="Y185" s="173"/>
      <c r="Z185" s="173"/>
      <c r="AA185" s="173"/>
      <c r="AB185" s="173"/>
      <c r="AC185" s="174"/>
      <c r="AE185" s="507"/>
      <c r="AG185" s="507"/>
      <c r="AI185" s="507"/>
      <c r="AK185" s="202"/>
    </row>
    <row r="186" spans="3:37" ht="12.75" customHeight="1" outlineLevel="1">
      <c r="D186" s="106" t="str">
        <f t="shared" si="32"/>
        <v>Schedule 8 Other: Centro concessions</v>
      </c>
      <c r="E186" s="89"/>
      <c r="F186" s="107" t="str">
        <f t="shared" si="33"/>
        <v>£000</v>
      </c>
      <c r="G186" s="173"/>
      <c r="H186" s="173"/>
      <c r="I186" s="173"/>
      <c r="J186" s="173"/>
      <c r="K186" s="173"/>
      <c r="L186" s="173"/>
      <c r="M186" s="173"/>
      <c r="N186" s="173"/>
      <c r="O186" s="173"/>
      <c r="P186" s="173"/>
      <c r="Q186" s="173"/>
      <c r="R186" s="173"/>
      <c r="S186" s="173"/>
      <c r="T186" s="173"/>
      <c r="U186" s="173"/>
      <c r="V186" s="173"/>
      <c r="W186" s="173"/>
      <c r="X186" s="173"/>
      <c r="Y186" s="173"/>
      <c r="Z186" s="173"/>
      <c r="AA186" s="173"/>
      <c r="AB186" s="173"/>
      <c r="AC186" s="174"/>
      <c r="AE186" s="507"/>
      <c r="AG186" s="507"/>
      <c r="AI186" s="507"/>
      <c r="AK186" s="202"/>
    </row>
    <row r="187" spans="3:37" ht="12.75" customHeight="1" outlineLevel="1">
      <c r="D187" s="106" t="str">
        <f t="shared" si="32"/>
        <v>Schedule 8 Other: Centro nNetwork</v>
      </c>
      <c r="E187" s="89"/>
      <c r="F187" s="107" t="str">
        <f t="shared" si="33"/>
        <v>£000</v>
      </c>
      <c r="G187" s="173"/>
      <c r="H187" s="173"/>
      <c r="I187" s="173"/>
      <c r="J187" s="173"/>
      <c r="K187" s="173"/>
      <c r="L187" s="173"/>
      <c r="M187" s="173"/>
      <c r="N187" s="173"/>
      <c r="O187" s="173"/>
      <c r="P187" s="173"/>
      <c r="Q187" s="173"/>
      <c r="R187" s="173"/>
      <c r="S187" s="173"/>
      <c r="T187" s="173"/>
      <c r="U187" s="173"/>
      <c r="V187" s="173"/>
      <c r="W187" s="173"/>
      <c r="X187" s="173"/>
      <c r="Y187" s="173"/>
      <c r="Z187" s="173"/>
      <c r="AA187" s="173"/>
      <c r="AB187" s="173"/>
      <c r="AC187" s="174"/>
      <c r="AE187" s="507"/>
      <c r="AG187" s="507"/>
      <c r="AI187" s="507"/>
      <c r="AK187" s="202"/>
    </row>
    <row r="188" spans="3:37" ht="12.75" customHeight="1" outlineLevel="1">
      <c r="D188" s="106" t="str">
        <f t="shared" si="32"/>
        <v>Schedule 8 Other: miscellaneous</v>
      </c>
      <c r="E188" s="89"/>
      <c r="F188" s="107" t="str">
        <f t="shared" si="33"/>
        <v>£000</v>
      </c>
      <c r="G188" s="173"/>
      <c r="H188" s="173"/>
      <c r="I188" s="173"/>
      <c r="J188" s="173"/>
      <c r="K188" s="173"/>
      <c r="L188" s="173"/>
      <c r="M188" s="173"/>
      <c r="N188" s="173"/>
      <c r="O188" s="173"/>
      <c r="P188" s="173"/>
      <c r="Q188" s="173"/>
      <c r="R188" s="173"/>
      <c r="S188" s="173"/>
      <c r="T188" s="173"/>
      <c r="U188" s="173"/>
      <c r="V188" s="173"/>
      <c r="W188" s="173"/>
      <c r="X188" s="173"/>
      <c r="Y188" s="173"/>
      <c r="Z188" s="173"/>
      <c r="AA188" s="173"/>
      <c r="AB188" s="173"/>
      <c r="AC188" s="174"/>
      <c r="AE188" s="507"/>
      <c r="AG188" s="507"/>
      <c r="AI188" s="507"/>
      <c r="AK188" s="202"/>
    </row>
    <row r="189" spans="3:37" ht="12.75" customHeight="1" outlineLevel="1">
      <c r="D189" s="106" t="str">
        <f t="shared" si="32"/>
        <v>Schedule 8 [Passenger Revenue Service Groups Line 10]</v>
      </c>
      <c r="E189" s="89"/>
      <c r="F189" s="107" t="str">
        <f t="shared" si="33"/>
        <v>£000</v>
      </c>
      <c r="G189" s="173"/>
      <c r="H189" s="173"/>
      <c r="I189" s="173"/>
      <c r="J189" s="173"/>
      <c r="K189" s="173"/>
      <c r="L189" s="173"/>
      <c r="M189" s="173"/>
      <c r="N189" s="173"/>
      <c r="O189" s="173"/>
      <c r="P189" s="173"/>
      <c r="Q189" s="173"/>
      <c r="R189" s="173"/>
      <c r="S189" s="173"/>
      <c r="T189" s="173"/>
      <c r="U189" s="173"/>
      <c r="V189" s="173"/>
      <c r="W189" s="173"/>
      <c r="X189" s="173"/>
      <c r="Y189" s="173"/>
      <c r="Z189" s="173"/>
      <c r="AA189" s="173"/>
      <c r="AB189" s="173"/>
      <c r="AC189" s="174"/>
      <c r="AE189" s="507"/>
      <c r="AG189" s="507"/>
      <c r="AI189" s="507"/>
      <c r="AK189" s="202"/>
    </row>
    <row r="190" spans="3:37" ht="12.75" customHeight="1" outlineLevel="1">
      <c r="D190" s="106" t="str">
        <f t="shared" si="32"/>
        <v>Schedule 8 [Passenger Revenue Service Groups Line 11]</v>
      </c>
      <c r="E190" s="89"/>
      <c r="F190" s="107" t="str">
        <f t="shared" si="33"/>
        <v>£000</v>
      </c>
      <c r="G190" s="173"/>
      <c r="H190" s="173"/>
      <c r="I190" s="173"/>
      <c r="J190" s="173"/>
      <c r="K190" s="173"/>
      <c r="L190" s="173"/>
      <c r="M190" s="173"/>
      <c r="N190" s="173"/>
      <c r="O190" s="173"/>
      <c r="P190" s="173"/>
      <c r="Q190" s="173"/>
      <c r="R190" s="173"/>
      <c r="S190" s="173"/>
      <c r="T190" s="173"/>
      <c r="U190" s="173"/>
      <c r="V190" s="173"/>
      <c r="W190" s="173"/>
      <c r="X190" s="173"/>
      <c r="Y190" s="173"/>
      <c r="Z190" s="173"/>
      <c r="AA190" s="173"/>
      <c r="AB190" s="173"/>
      <c r="AC190" s="174"/>
      <c r="AE190" s="507"/>
      <c r="AG190" s="507"/>
      <c r="AI190" s="507"/>
      <c r="AK190" s="202"/>
    </row>
    <row r="191" spans="3:37" ht="12.75" customHeight="1" outlineLevel="1">
      <c r="D191" s="106" t="str">
        <f t="shared" si="32"/>
        <v>Schedule 8 [Passenger Revenue Service Groups Line 12]</v>
      </c>
      <c r="E191" s="89"/>
      <c r="F191" s="107" t="str">
        <f t="shared" si="33"/>
        <v>£000</v>
      </c>
      <c r="G191" s="173"/>
      <c r="H191" s="173"/>
      <c r="I191" s="173"/>
      <c r="J191" s="173"/>
      <c r="K191" s="173"/>
      <c r="L191" s="173"/>
      <c r="M191" s="173"/>
      <c r="N191" s="173"/>
      <c r="O191" s="173"/>
      <c r="P191" s="173"/>
      <c r="Q191" s="173"/>
      <c r="R191" s="173"/>
      <c r="S191" s="173"/>
      <c r="T191" s="173"/>
      <c r="U191" s="173"/>
      <c r="V191" s="173"/>
      <c r="W191" s="173"/>
      <c r="X191" s="173"/>
      <c r="Y191" s="173"/>
      <c r="Z191" s="173"/>
      <c r="AA191" s="173"/>
      <c r="AB191" s="173"/>
      <c r="AC191" s="174"/>
      <c r="AE191" s="507"/>
      <c r="AG191" s="507"/>
      <c r="AI191" s="507"/>
      <c r="AK191" s="92"/>
    </row>
    <row r="192" spans="3:37" ht="12.75" customHeight="1" outlineLevel="1">
      <c r="D192" s="106" t="str">
        <f t="shared" si="32"/>
        <v>Schedule 8 [Passenger Revenue Service Groups Line 13]</v>
      </c>
      <c r="E192" s="89"/>
      <c r="F192" s="107" t="str">
        <f t="shared" si="33"/>
        <v>£000</v>
      </c>
      <c r="G192" s="173"/>
      <c r="H192" s="173"/>
      <c r="I192" s="173"/>
      <c r="J192" s="173"/>
      <c r="K192" s="173"/>
      <c r="L192" s="173"/>
      <c r="M192" s="173"/>
      <c r="N192" s="173"/>
      <c r="O192" s="173"/>
      <c r="P192" s="173"/>
      <c r="Q192" s="173"/>
      <c r="R192" s="173"/>
      <c r="S192" s="173"/>
      <c r="T192" s="173"/>
      <c r="U192" s="173"/>
      <c r="V192" s="173"/>
      <c r="W192" s="173"/>
      <c r="X192" s="173"/>
      <c r="Y192" s="173"/>
      <c r="Z192" s="173"/>
      <c r="AA192" s="173"/>
      <c r="AB192" s="173"/>
      <c r="AC192" s="174"/>
      <c r="AE192" s="507"/>
      <c r="AG192" s="507"/>
      <c r="AI192" s="507"/>
      <c r="AK192" s="202"/>
    </row>
    <row r="193" spans="3:37" ht="12.75" customHeight="1" outlineLevel="1">
      <c r="D193" s="106" t="str">
        <f t="shared" si="32"/>
        <v>Schedule 8 [Passenger Revenue Service Groups Line 14]</v>
      </c>
      <c r="E193" s="89"/>
      <c r="F193" s="107" t="str">
        <f t="shared" si="33"/>
        <v>£000</v>
      </c>
      <c r="G193" s="173"/>
      <c r="H193" s="173"/>
      <c r="I193" s="173"/>
      <c r="J193" s="173"/>
      <c r="K193" s="173"/>
      <c r="L193" s="173"/>
      <c r="M193" s="173"/>
      <c r="N193" s="173"/>
      <c r="O193" s="173"/>
      <c r="P193" s="173"/>
      <c r="Q193" s="173"/>
      <c r="R193" s="173"/>
      <c r="S193" s="173"/>
      <c r="T193" s="173"/>
      <c r="U193" s="173"/>
      <c r="V193" s="173"/>
      <c r="W193" s="173"/>
      <c r="X193" s="173"/>
      <c r="Y193" s="173"/>
      <c r="Z193" s="173"/>
      <c r="AA193" s="173"/>
      <c r="AB193" s="173"/>
      <c r="AC193" s="174"/>
      <c r="AE193" s="507"/>
      <c r="AG193" s="507"/>
      <c r="AI193" s="507"/>
      <c r="AK193" s="202"/>
    </row>
    <row r="194" spans="3:37" ht="12.75" customHeight="1" outlineLevel="1">
      <c r="D194" s="106" t="str">
        <f t="shared" si="32"/>
        <v>Schedule 8 [Passenger Revenue Service Groups Line 15]</v>
      </c>
      <c r="E194" s="89"/>
      <c r="F194" s="107" t="str">
        <f t="shared" si="33"/>
        <v>£000</v>
      </c>
      <c r="G194" s="173"/>
      <c r="H194" s="173"/>
      <c r="I194" s="173"/>
      <c r="J194" s="173"/>
      <c r="K194" s="173"/>
      <c r="L194" s="173"/>
      <c r="M194" s="173"/>
      <c r="N194" s="173"/>
      <c r="O194" s="173"/>
      <c r="P194" s="173"/>
      <c r="Q194" s="173"/>
      <c r="R194" s="173"/>
      <c r="S194" s="173"/>
      <c r="T194" s="173"/>
      <c r="U194" s="173"/>
      <c r="V194" s="173"/>
      <c r="W194" s="173"/>
      <c r="X194" s="173"/>
      <c r="Y194" s="173"/>
      <c r="Z194" s="173"/>
      <c r="AA194" s="173"/>
      <c r="AB194" s="173"/>
      <c r="AC194" s="174"/>
      <c r="AE194" s="507"/>
      <c r="AG194" s="507"/>
      <c r="AI194" s="507"/>
      <c r="AK194" s="202"/>
    </row>
    <row r="195" spans="3:37" ht="12.75" customHeight="1" outlineLevel="1">
      <c r="D195" s="106" t="str">
        <f t="shared" si="32"/>
        <v>Schedule 8 [Passenger Revenue Service Groups Line 16]</v>
      </c>
      <c r="E195" s="89"/>
      <c r="F195" s="107" t="str">
        <f t="shared" si="33"/>
        <v>£000</v>
      </c>
      <c r="G195" s="173"/>
      <c r="H195" s="173"/>
      <c r="I195" s="173"/>
      <c r="J195" s="173"/>
      <c r="K195" s="173"/>
      <c r="L195" s="173"/>
      <c r="M195" s="173"/>
      <c r="N195" s="173"/>
      <c r="O195" s="173"/>
      <c r="P195" s="173"/>
      <c r="Q195" s="173"/>
      <c r="R195" s="173"/>
      <c r="S195" s="173"/>
      <c r="T195" s="173"/>
      <c r="U195" s="173"/>
      <c r="V195" s="173"/>
      <c r="W195" s="173"/>
      <c r="X195" s="173"/>
      <c r="Y195" s="173"/>
      <c r="Z195" s="173"/>
      <c r="AA195" s="173"/>
      <c r="AB195" s="173"/>
      <c r="AC195" s="174"/>
      <c r="AE195" s="507"/>
      <c r="AG195" s="507"/>
      <c r="AI195" s="507"/>
      <c r="AK195" s="202"/>
    </row>
    <row r="196" spans="3:37" ht="12.75" customHeight="1" outlineLevel="1">
      <c r="D196" s="106" t="str">
        <f t="shared" si="32"/>
        <v>Schedule 8 [Passenger Revenue Service Groups Line 17]</v>
      </c>
      <c r="E196" s="89"/>
      <c r="F196" s="107" t="str">
        <f t="shared" si="33"/>
        <v>£000</v>
      </c>
      <c r="G196" s="173"/>
      <c r="H196" s="173"/>
      <c r="I196" s="173"/>
      <c r="J196" s="173"/>
      <c r="K196" s="173"/>
      <c r="L196" s="173"/>
      <c r="M196" s="173"/>
      <c r="N196" s="173"/>
      <c r="O196" s="173"/>
      <c r="P196" s="173"/>
      <c r="Q196" s="173"/>
      <c r="R196" s="173"/>
      <c r="S196" s="173"/>
      <c r="T196" s="173"/>
      <c r="U196" s="173"/>
      <c r="V196" s="173"/>
      <c r="W196" s="173"/>
      <c r="X196" s="173"/>
      <c r="Y196" s="173"/>
      <c r="Z196" s="173"/>
      <c r="AA196" s="173"/>
      <c r="AB196" s="173"/>
      <c r="AC196" s="174"/>
      <c r="AE196" s="507"/>
      <c r="AG196" s="507"/>
      <c r="AI196" s="507"/>
      <c r="AK196" s="202"/>
    </row>
    <row r="197" spans="3:37" ht="12.75" customHeight="1" outlineLevel="1">
      <c r="D197" s="106" t="str">
        <f t="shared" si="32"/>
        <v>Schedule 8 [Passenger Revenue Service Groups Line 18]</v>
      </c>
      <c r="E197" s="89"/>
      <c r="F197" s="107" t="str">
        <f t="shared" si="33"/>
        <v>£000</v>
      </c>
      <c r="G197" s="173"/>
      <c r="H197" s="173"/>
      <c r="I197" s="173"/>
      <c r="J197" s="173"/>
      <c r="K197" s="173"/>
      <c r="L197" s="173"/>
      <c r="M197" s="173"/>
      <c r="N197" s="173"/>
      <c r="O197" s="173"/>
      <c r="P197" s="173"/>
      <c r="Q197" s="173"/>
      <c r="R197" s="173"/>
      <c r="S197" s="173"/>
      <c r="T197" s="173"/>
      <c r="U197" s="173"/>
      <c r="V197" s="173"/>
      <c r="W197" s="173"/>
      <c r="X197" s="173"/>
      <c r="Y197" s="173"/>
      <c r="Z197" s="173"/>
      <c r="AA197" s="173"/>
      <c r="AB197" s="173"/>
      <c r="AC197" s="174"/>
      <c r="AE197" s="507"/>
      <c r="AG197" s="507"/>
      <c r="AI197" s="507"/>
      <c r="AK197" s="202"/>
    </row>
    <row r="198" spans="3:37" ht="12.75" customHeight="1" outlineLevel="1">
      <c r="D198" s="106" t="str">
        <f t="shared" si="32"/>
        <v>Schedule 8 [Passenger Revenue Service Groups Line 19]</v>
      </c>
      <c r="E198" s="89"/>
      <c r="F198" s="107" t="str">
        <f t="shared" si="33"/>
        <v>£000</v>
      </c>
      <c r="G198" s="173"/>
      <c r="H198" s="173"/>
      <c r="I198" s="173"/>
      <c r="J198" s="173"/>
      <c r="K198" s="173"/>
      <c r="L198" s="173"/>
      <c r="M198" s="173"/>
      <c r="N198" s="173"/>
      <c r="O198" s="173"/>
      <c r="P198" s="173"/>
      <c r="Q198" s="173"/>
      <c r="R198" s="173"/>
      <c r="S198" s="173"/>
      <c r="T198" s="173"/>
      <c r="U198" s="173"/>
      <c r="V198" s="173"/>
      <c r="W198" s="173"/>
      <c r="X198" s="173"/>
      <c r="Y198" s="173"/>
      <c r="Z198" s="173"/>
      <c r="AA198" s="173"/>
      <c r="AB198" s="173"/>
      <c r="AC198" s="174"/>
      <c r="AE198" s="507"/>
      <c r="AG198" s="507"/>
      <c r="AI198" s="507"/>
      <c r="AK198" s="202"/>
    </row>
    <row r="199" spans="3:37" ht="12.75" customHeight="1" outlineLevel="1">
      <c r="D199" s="117" t="str">
        <f t="shared" si="32"/>
        <v>Schedule 8 [Passenger Revenue Service Groups Line 20]</v>
      </c>
      <c r="E199" s="175"/>
      <c r="F199" s="118" t="str">
        <f t="shared" si="33"/>
        <v>£000</v>
      </c>
      <c r="G199" s="176"/>
      <c r="H199" s="176"/>
      <c r="I199" s="176"/>
      <c r="J199" s="176"/>
      <c r="K199" s="176"/>
      <c r="L199" s="176"/>
      <c r="M199" s="176"/>
      <c r="N199" s="176"/>
      <c r="O199" s="176"/>
      <c r="P199" s="176"/>
      <c r="Q199" s="176"/>
      <c r="R199" s="176"/>
      <c r="S199" s="176"/>
      <c r="T199" s="176"/>
      <c r="U199" s="176"/>
      <c r="V199" s="176"/>
      <c r="W199" s="176"/>
      <c r="X199" s="176"/>
      <c r="Y199" s="176"/>
      <c r="Z199" s="176"/>
      <c r="AA199" s="176"/>
      <c r="AB199" s="176"/>
      <c r="AC199" s="177"/>
      <c r="AE199" s="508"/>
      <c r="AG199" s="508"/>
      <c r="AI199" s="508"/>
      <c r="AK199" s="195"/>
    </row>
    <row r="200" spans="3:37" ht="12.75" customHeight="1" outlineLevel="1">
      <c r="G200" s="90"/>
      <c r="H200" s="90"/>
      <c r="I200" s="90"/>
      <c r="J200" s="90"/>
      <c r="K200" s="90"/>
      <c r="L200" s="90"/>
      <c r="M200" s="90"/>
      <c r="N200" s="90"/>
      <c r="O200" s="90"/>
      <c r="P200" s="90"/>
      <c r="Q200" s="90"/>
      <c r="R200" s="90"/>
      <c r="S200" s="90"/>
      <c r="T200" s="90"/>
      <c r="U200" s="90"/>
      <c r="V200" s="90"/>
      <c r="W200" s="90"/>
      <c r="X200" s="90"/>
      <c r="Y200" s="90"/>
      <c r="Z200" s="90"/>
      <c r="AA200" s="90"/>
      <c r="AB200" s="90"/>
      <c r="AC200" s="90"/>
      <c r="AE200" s="90"/>
      <c r="AG200" s="90"/>
      <c r="AI200" s="90"/>
    </row>
    <row r="201" spans="3:37" ht="12.75" customHeight="1" outlineLevel="1">
      <c r="D201" s="216" t="str">
        <f>C179</f>
        <v>Schedule 8 Payments: NR Off Peak</v>
      </c>
      <c r="E201" s="217"/>
      <c r="F201" s="218" t="str">
        <f>F199</f>
        <v>£000</v>
      </c>
      <c r="G201" s="219">
        <f t="shared" ref="G201:AB201" si="34">SUM(G180:G199)</f>
        <v>0</v>
      </c>
      <c r="H201" s="219">
        <f t="shared" si="34"/>
        <v>0</v>
      </c>
      <c r="I201" s="219">
        <f t="shared" si="34"/>
        <v>0</v>
      </c>
      <c r="J201" s="219">
        <f t="shared" si="34"/>
        <v>0</v>
      </c>
      <c r="K201" s="219">
        <f t="shared" si="34"/>
        <v>0</v>
      </c>
      <c r="L201" s="219">
        <f t="shared" si="34"/>
        <v>0</v>
      </c>
      <c r="M201" s="219">
        <f t="shared" si="34"/>
        <v>0</v>
      </c>
      <c r="N201" s="219">
        <f t="shared" si="34"/>
        <v>0</v>
      </c>
      <c r="O201" s="219">
        <f t="shared" si="34"/>
        <v>0</v>
      </c>
      <c r="P201" s="219">
        <f t="shared" si="34"/>
        <v>0</v>
      </c>
      <c r="Q201" s="219">
        <f t="shared" si="34"/>
        <v>0</v>
      </c>
      <c r="R201" s="219">
        <f t="shared" si="34"/>
        <v>0</v>
      </c>
      <c r="S201" s="219">
        <f t="shared" si="34"/>
        <v>0</v>
      </c>
      <c r="T201" s="219">
        <f t="shared" si="34"/>
        <v>0</v>
      </c>
      <c r="U201" s="219">
        <f t="shared" si="34"/>
        <v>0</v>
      </c>
      <c r="V201" s="219">
        <f t="shared" si="34"/>
        <v>0</v>
      </c>
      <c r="W201" s="219">
        <f t="shared" si="34"/>
        <v>0</v>
      </c>
      <c r="X201" s="219">
        <f t="shared" si="34"/>
        <v>0</v>
      </c>
      <c r="Y201" s="219">
        <f t="shared" si="34"/>
        <v>0</v>
      </c>
      <c r="Z201" s="219">
        <f t="shared" si="34"/>
        <v>0</v>
      </c>
      <c r="AA201" s="219">
        <f t="shared" si="34"/>
        <v>0</v>
      </c>
      <c r="AB201" s="219">
        <f t="shared" si="34"/>
        <v>0</v>
      </c>
      <c r="AC201" s="220">
        <f t="shared" ref="AC201" si="35">SUM(AC180:AC199)</f>
        <v>0</v>
      </c>
      <c r="AE201" s="509">
        <f t="shared" ref="AE201" si="36">SUM(AE180:AE199)</f>
        <v>0</v>
      </c>
      <c r="AG201" s="509">
        <f t="shared" ref="AG201" si="37">SUM(AG180:AG199)</f>
        <v>0</v>
      </c>
      <c r="AI201" s="220">
        <f t="shared" ref="AI201" si="38">SUM(AI180:AI199)</f>
        <v>0</v>
      </c>
      <c r="AK201" s="222"/>
    </row>
    <row r="202" spans="3:37" ht="12.75" customHeight="1" outlineLevel="1">
      <c r="G202" s="90"/>
      <c r="H202" s="90"/>
      <c r="I202" s="90"/>
      <c r="J202" s="90"/>
      <c r="K202" s="90"/>
      <c r="L202" s="90"/>
      <c r="M202" s="90"/>
      <c r="N202" s="90"/>
      <c r="O202" s="90"/>
      <c r="P202" s="90"/>
      <c r="Q202" s="90"/>
      <c r="R202" s="90"/>
      <c r="S202" s="90"/>
      <c r="T202" s="90"/>
      <c r="U202" s="90"/>
      <c r="V202" s="90"/>
      <c r="W202" s="90"/>
      <c r="X202" s="90"/>
      <c r="Y202" s="90"/>
      <c r="Z202" s="90"/>
      <c r="AA202" s="90"/>
      <c r="AB202" s="90"/>
      <c r="AC202" s="90"/>
      <c r="AE202" s="90"/>
      <c r="AG202" s="90"/>
      <c r="AI202" s="90"/>
    </row>
    <row r="203" spans="3:37" ht="12.75" customHeight="1" outlineLevel="1">
      <c r="C203" s="138" t="s">
        <v>504</v>
      </c>
      <c r="G203" s="90"/>
      <c r="H203" s="90"/>
      <c r="I203" s="90"/>
      <c r="J203" s="90"/>
      <c r="K203" s="90"/>
      <c r="L203" s="90"/>
      <c r="M203" s="90"/>
      <c r="N203" s="90"/>
      <c r="O203" s="90"/>
      <c r="P203" s="90"/>
      <c r="Q203" s="90"/>
      <c r="R203" s="90"/>
      <c r="S203" s="90"/>
      <c r="T203" s="90"/>
      <c r="U203" s="90"/>
      <c r="V203" s="90"/>
      <c r="W203" s="90"/>
      <c r="X203" s="90"/>
      <c r="Y203" s="90"/>
      <c r="Z203" s="90"/>
      <c r="AA203" s="90"/>
      <c r="AB203" s="90"/>
      <c r="AC203" s="90"/>
      <c r="AE203" s="90"/>
      <c r="AG203" s="90"/>
      <c r="AI203" s="90"/>
    </row>
    <row r="204" spans="3:37" ht="12.75" customHeight="1" outlineLevel="1">
      <c r="D204" s="100" t="str">
        <f>D129</f>
        <v>Schedule 8 Payments: TOC Peak</v>
      </c>
      <c r="E204" s="85"/>
      <c r="F204" s="183" t="str">
        <f t="shared" ref="F204" si="39">F129</f>
        <v>£000</v>
      </c>
      <c r="G204" s="86">
        <f>G129</f>
        <v>0</v>
      </c>
      <c r="H204" s="86">
        <f t="shared" ref="H204:AB204" si="40">H129</f>
        <v>0</v>
      </c>
      <c r="I204" s="86">
        <f t="shared" si="40"/>
        <v>0</v>
      </c>
      <c r="J204" s="86">
        <f t="shared" si="40"/>
        <v>0</v>
      </c>
      <c r="K204" s="86">
        <f t="shared" si="40"/>
        <v>0</v>
      </c>
      <c r="L204" s="86">
        <f t="shared" si="40"/>
        <v>0</v>
      </c>
      <c r="M204" s="86">
        <f t="shared" si="40"/>
        <v>0</v>
      </c>
      <c r="N204" s="86">
        <f t="shared" si="40"/>
        <v>0</v>
      </c>
      <c r="O204" s="86">
        <f t="shared" si="40"/>
        <v>0</v>
      </c>
      <c r="P204" s="86">
        <f t="shared" si="40"/>
        <v>0</v>
      </c>
      <c r="Q204" s="86">
        <f t="shared" si="40"/>
        <v>0</v>
      </c>
      <c r="R204" s="86">
        <f t="shared" si="40"/>
        <v>0</v>
      </c>
      <c r="S204" s="86">
        <f t="shared" si="40"/>
        <v>0</v>
      </c>
      <c r="T204" s="86">
        <f t="shared" si="40"/>
        <v>0</v>
      </c>
      <c r="U204" s="86">
        <f t="shared" si="40"/>
        <v>0</v>
      </c>
      <c r="V204" s="86">
        <f t="shared" si="40"/>
        <v>0</v>
      </c>
      <c r="W204" s="86">
        <f t="shared" si="40"/>
        <v>0</v>
      </c>
      <c r="X204" s="86">
        <f t="shared" si="40"/>
        <v>0</v>
      </c>
      <c r="Y204" s="86">
        <f t="shared" si="40"/>
        <v>0</v>
      </c>
      <c r="Z204" s="86">
        <f t="shared" si="40"/>
        <v>0</v>
      </c>
      <c r="AA204" s="86">
        <f t="shared" si="40"/>
        <v>0</v>
      </c>
      <c r="AB204" s="86">
        <f t="shared" si="40"/>
        <v>0</v>
      </c>
      <c r="AC204" s="87">
        <f t="shared" ref="AC204" si="41">AC129</f>
        <v>0</v>
      </c>
      <c r="AE204" s="475">
        <f t="shared" ref="AE204" si="42">AE129</f>
        <v>0</v>
      </c>
      <c r="AG204" s="475">
        <f t="shared" ref="AG204" si="43">AG129</f>
        <v>0</v>
      </c>
      <c r="AI204" s="475">
        <f t="shared" ref="AI204" si="44">AI129</f>
        <v>0</v>
      </c>
      <c r="AK204" s="201"/>
    </row>
    <row r="205" spans="3:37" ht="12.75" customHeight="1" outlineLevel="1">
      <c r="D205" s="106" t="str">
        <f>D153</f>
        <v>Schedule 8 Payments: NR Peak</v>
      </c>
      <c r="E205" s="89"/>
      <c r="F205" s="107" t="str">
        <f t="shared" ref="F205:AB205" si="45">F153</f>
        <v>£000</v>
      </c>
      <c r="G205" s="90">
        <f t="shared" si="45"/>
        <v>0</v>
      </c>
      <c r="H205" s="90">
        <f t="shared" si="45"/>
        <v>0</v>
      </c>
      <c r="I205" s="90">
        <f t="shared" si="45"/>
        <v>0</v>
      </c>
      <c r="J205" s="90">
        <f t="shared" si="45"/>
        <v>0</v>
      </c>
      <c r="K205" s="90">
        <f t="shared" si="45"/>
        <v>0</v>
      </c>
      <c r="L205" s="90">
        <f t="shared" si="45"/>
        <v>0</v>
      </c>
      <c r="M205" s="90">
        <f t="shared" si="45"/>
        <v>0</v>
      </c>
      <c r="N205" s="90">
        <f t="shared" si="45"/>
        <v>0</v>
      </c>
      <c r="O205" s="90">
        <f t="shared" si="45"/>
        <v>0</v>
      </c>
      <c r="P205" s="90">
        <f t="shared" si="45"/>
        <v>0</v>
      </c>
      <c r="Q205" s="90">
        <f t="shared" si="45"/>
        <v>0</v>
      </c>
      <c r="R205" s="90">
        <f t="shared" si="45"/>
        <v>0</v>
      </c>
      <c r="S205" s="90">
        <f t="shared" si="45"/>
        <v>0</v>
      </c>
      <c r="T205" s="90">
        <f t="shared" si="45"/>
        <v>0</v>
      </c>
      <c r="U205" s="90">
        <f t="shared" si="45"/>
        <v>0</v>
      </c>
      <c r="V205" s="90">
        <f t="shared" si="45"/>
        <v>0</v>
      </c>
      <c r="W205" s="90">
        <f t="shared" si="45"/>
        <v>0</v>
      </c>
      <c r="X205" s="90">
        <f t="shared" si="45"/>
        <v>0</v>
      </c>
      <c r="Y205" s="90">
        <f t="shared" si="45"/>
        <v>0</v>
      </c>
      <c r="Z205" s="90">
        <f t="shared" si="45"/>
        <v>0</v>
      </c>
      <c r="AA205" s="90">
        <f t="shared" si="45"/>
        <v>0</v>
      </c>
      <c r="AB205" s="90">
        <f t="shared" si="45"/>
        <v>0</v>
      </c>
      <c r="AC205" s="91">
        <f t="shared" ref="AC205" si="46">AC153</f>
        <v>0</v>
      </c>
      <c r="AE205" s="476">
        <f t="shared" ref="AE205" si="47">AE153</f>
        <v>0</v>
      </c>
      <c r="AG205" s="476">
        <f t="shared" ref="AG205" si="48">AG153</f>
        <v>0</v>
      </c>
      <c r="AI205" s="476">
        <f t="shared" ref="AI205" si="49">AI153</f>
        <v>0</v>
      </c>
      <c r="AK205" s="202"/>
    </row>
    <row r="206" spans="3:37" ht="12.75" customHeight="1" outlineLevel="1">
      <c r="D206" s="106" t="str">
        <f>D177</f>
        <v>Schedule 8 Payments: TOC Off Peak</v>
      </c>
      <c r="E206" s="89"/>
      <c r="F206" s="107" t="str">
        <f t="shared" ref="F206:AB206" si="50">F177</f>
        <v>£000</v>
      </c>
      <c r="G206" s="90">
        <f t="shared" si="50"/>
        <v>0</v>
      </c>
      <c r="H206" s="90">
        <f t="shared" si="50"/>
        <v>0</v>
      </c>
      <c r="I206" s="90">
        <f t="shared" si="50"/>
        <v>0</v>
      </c>
      <c r="J206" s="90">
        <f t="shared" si="50"/>
        <v>0</v>
      </c>
      <c r="K206" s="90">
        <f t="shared" si="50"/>
        <v>0</v>
      </c>
      <c r="L206" s="90">
        <f t="shared" si="50"/>
        <v>0</v>
      </c>
      <c r="M206" s="90">
        <f t="shared" si="50"/>
        <v>0</v>
      </c>
      <c r="N206" s="90">
        <f t="shared" si="50"/>
        <v>0</v>
      </c>
      <c r="O206" s="90">
        <f t="shared" si="50"/>
        <v>0</v>
      </c>
      <c r="P206" s="90">
        <f t="shared" si="50"/>
        <v>0</v>
      </c>
      <c r="Q206" s="90">
        <f t="shared" si="50"/>
        <v>0</v>
      </c>
      <c r="R206" s="90">
        <f t="shared" si="50"/>
        <v>0</v>
      </c>
      <c r="S206" s="90">
        <f t="shared" si="50"/>
        <v>0</v>
      </c>
      <c r="T206" s="90">
        <f t="shared" si="50"/>
        <v>0</v>
      </c>
      <c r="U206" s="90">
        <f t="shared" si="50"/>
        <v>0</v>
      </c>
      <c r="V206" s="90">
        <f t="shared" si="50"/>
        <v>0</v>
      </c>
      <c r="W206" s="90">
        <f t="shared" si="50"/>
        <v>0</v>
      </c>
      <c r="X206" s="90">
        <f t="shared" si="50"/>
        <v>0</v>
      </c>
      <c r="Y206" s="90">
        <f t="shared" si="50"/>
        <v>0</v>
      </c>
      <c r="Z206" s="90">
        <f t="shared" si="50"/>
        <v>0</v>
      </c>
      <c r="AA206" s="90">
        <f t="shared" si="50"/>
        <v>0</v>
      </c>
      <c r="AB206" s="90">
        <f t="shared" si="50"/>
        <v>0</v>
      </c>
      <c r="AC206" s="91">
        <f t="shared" ref="AC206" si="51">AC177</f>
        <v>0</v>
      </c>
      <c r="AE206" s="476">
        <f t="shared" ref="AE206" si="52">AE177</f>
        <v>0</v>
      </c>
      <c r="AG206" s="476">
        <f t="shared" ref="AG206" si="53">AG177</f>
        <v>0</v>
      </c>
      <c r="AI206" s="476">
        <f t="shared" ref="AI206" si="54">AI177</f>
        <v>0</v>
      </c>
      <c r="AK206" s="202"/>
    </row>
    <row r="207" spans="3:37" ht="12.75" customHeight="1" outlineLevel="1">
      <c r="D207" s="117" t="str">
        <f>D201</f>
        <v>Schedule 8 Payments: NR Off Peak</v>
      </c>
      <c r="E207" s="175"/>
      <c r="F207" s="118" t="str">
        <f t="shared" ref="F207:AB207" si="55">F201</f>
        <v>£000</v>
      </c>
      <c r="G207" s="94">
        <f t="shared" si="55"/>
        <v>0</v>
      </c>
      <c r="H207" s="94">
        <f t="shared" si="55"/>
        <v>0</v>
      </c>
      <c r="I207" s="94">
        <f t="shared" si="55"/>
        <v>0</v>
      </c>
      <c r="J207" s="94">
        <f t="shared" si="55"/>
        <v>0</v>
      </c>
      <c r="K207" s="94">
        <f t="shared" si="55"/>
        <v>0</v>
      </c>
      <c r="L207" s="94">
        <f t="shared" si="55"/>
        <v>0</v>
      </c>
      <c r="M207" s="94">
        <f t="shared" si="55"/>
        <v>0</v>
      </c>
      <c r="N207" s="94">
        <f t="shared" si="55"/>
        <v>0</v>
      </c>
      <c r="O207" s="94">
        <f t="shared" si="55"/>
        <v>0</v>
      </c>
      <c r="P207" s="94">
        <f t="shared" si="55"/>
        <v>0</v>
      </c>
      <c r="Q207" s="94">
        <f t="shared" si="55"/>
        <v>0</v>
      </c>
      <c r="R207" s="94">
        <f t="shared" si="55"/>
        <v>0</v>
      </c>
      <c r="S207" s="94">
        <f t="shared" si="55"/>
        <v>0</v>
      </c>
      <c r="T207" s="94">
        <f t="shared" si="55"/>
        <v>0</v>
      </c>
      <c r="U207" s="94">
        <f t="shared" si="55"/>
        <v>0</v>
      </c>
      <c r="V207" s="94">
        <f t="shared" si="55"/>
        <v>0</v>
      </c>
      <c r="W207" s="94">
        <f t="shared" si="55"/>
        <v>0</v>
      </c>
      <c r="X207" s="94">
        <f t="shared" si="55"/>
        <v>0</v>
      </c>
      <c r="Y207" s="94">
        <f t="shared" si="55"/>
        <v>0</v>
      </c>
      <c r="Z207" s="94">
        <f t="shared" si="55"/>
        <v>0</v>
      </c>
      <c r="AA207" s="94">
        <f t="shared" si="55"/>
        <v>0</v>
      </c>
      <c r="AB207" s="94">
        <f t="shared" si="55"/>
        <v>0</v>
      </c>
      <c r="AC207" s="95">
        <f t="shared" ref="AC207" si="56">AC201</f>
        <v>0</v>
      </c>
      <c r="AE207" s="477">
        <f t="shared" ref="AE207" si="57">AE201</f>
        <v>0</v>
      </c>
      <c r="AG207" s="477">
        <f t="shared" ref="AG207" si="58">AG201</f>
        <v>0</v>
      </c>
      <c r="AI207" s="477">
        <f t="shared" ref="AI207" si="59">AI201</f>
        <v>0</v>
      </c>
      <c r="AK207" s="203"/>
    </row>
    <row r="208" spans="3:37" ht="12.75" customHeight="1" outlineLevel="1">
      <c r="G208" s="90"/>
      <c r="H208" s="90"/>
      <c r="I208" s="90"/>
      <c r="J208" s="90"/>
      <c r="K208" s="90"/>
      <c r="L208" s="90"/>
      <c r="M208" s="90"/>
      <c r="N208" s="90"/>
      <c r="O208" s="90"/>
      <c r="P208" s="90"/>
      <c r="Q208" s="90"/>
      <c r="R208" s="90"/>
      <c r="S208" s="90"/>
      <c r="T208" s="90"/>
      <c r="U208" s="90"/>
      <c r="V208" s="90"/>
      <c r="W208" s="90"/>
      <c r="X208" s="90"/>
      <c r="Y208" s="90"/>
      <c r="Z208" s="90"/>
      <c r="AA208" s="90"/>
      <c r="AB208" s="90"/>
      <c r="AC208" s="90"/>
      <c r="AE208" s="90"/>
      <c r="AG208" s="90"/>
      <c r="AI208" s="90"/>
    </row>
    <row r="209" spans="2:37" ht="12.75" customHeight="1" outlineLevel="1">
      <c r="D209" s="216" t="str">
        <f>C203</f>
        <v>Total Schedule 8 Payments</v>
      </c>
      <c r="E209" s="217"/>
      <c r="F209" s="218" t="str">
        <f>F207</f>
        <v>£000</v>
      </c>
      <c r="G209" s="219">
        <f t="shared" ref="G209:AB209" si="60">SUM(G204:G207)</f>
        <v>0</v>
      </c>
      <c r="H209" s="219">
        <f t="shared" si="60"/>
        <v>0</v>
      </c>
      <c r="I209" s="219">
        <f t="shared" si="60"/>
        <v>0</v>
      </c>
      <c r="J209" s="219">
        <f t="shared" si="60"/>
        <v>0</v>
      </c>
      <c r="K209" s="219">
        <f t="shared" si="60"/>
        <v>0</v>
      </c>
      <c r="L209" s="219">
        <f t="shared" si="60"/>
        <v>0</v>
      </c>
      <c r="M209" s="219">
        <f t="shared" si="60"/>
        <v>0</v>
      </c>
      <c r="N209" s="219">
        <f t="shared" si="60"/>
        <v>0</v>
      </c>
      <c r="O209" s="219">
        <f t="shared" si="60"/>
        <v>0</v>
      </c>
      <c r="P209" s="219">
        <f t="shared" si="60"/>
        <v>0</v>
      </c>
      <c r="Q209" s="219">
        <f t="shared" si="60"/>
        <v>0</v>
      </c>
      <c r="R209" s="219">
        <f t="shared" si="60"/>
        <v>0</v>
      </c>
      <c r="S209" s="219">
        <f t="shared" si="60"/>
        <v>0</v>
      </c>
      <c r="T209" s="219">
        <f t="shared" si="60"/>
        <v>0</v>
      </c>
      <c r="U209" s="219">
        <f t="shared" si="60"/>
        <v>0</v>
      </c>
      <c r="V209" s="219">
        <f t="shared" si="60"/>
        <v>0</v>
      </c>
      <c r="W209" s="219">
        <f t="shared" si="60"/>
        <v>0</v>
      </c>
      <c r="X209" s="219">
        <f t="shared" si="60"/>
        <v>0</v>
      </c>
      <c r="Y209" s="219">
        <f t="shared" si="60"/>
        <v>0</v>
      </c>
      <c r="Z209" s="219">
        <f t="shared" si="60"/>
        <v>0</v>
      </c>
      <c r="AA209" s="219">
        <f t="shared" si="60"/>
        <v>0</v>
      </c>
      <c r="AB209" s="219">
        <f t="shared" si="60"/>
        <v>0</v>
      </c>
      <c r="AC209" s="220">
        <f t="shared" ref="AC209" si="61">SUM(AC204:AC207)</f>
        <v>0</v>
      </c>
      <c r="AE209" s="509">
        <f t="shared" ref="AE209" si="62">SUM(AE204:AE207)</f>
        <v>0</v>
      </c>
      <c r="AG209" s="509">
        <f t="shared" ref="AG209" si="63">SUM(AG204:AG207)</f>
        <v>0</v>
      </c>
      <c r="AI209" s="509">
        <f t="shared" ref="AI209" si="64">SUM(AI204:AI207)</f>
        <v>0</v>
      </c>
      <c r="AK209" s="222"/>
    </row>
    <row r="210" spans="2:37">
      <c r="G210" s="90"/>
      <c r="H210" s="90"/>
      <c r="I210" s="90"/>
      <c r="J210" s="90"/>
      <c r="K210" s="90"/>
      <c r="L210" s="90"/>
      <c r="M210" s="90"/>
      <c r="N210" s="90"/>
      <c r="O210" s="90"/>
      <c r="P210" s="90"/>
      <c r="Q210" s="90"/>
      <c r="R210" s="90"/>
      <c r="S210" s="90"/>
      <c r="T210" s="90"/>
      <c r="U210" s="90"/>
      <c r="V210" s="90"/>
      <c r="W210" s="90"/>
      <c r="X210" s="90"/>
      <c r="Y210" s="90"/>
      <c r="Z210" s="90"/>
      <c r="AA210" s="90"/>
      <c r="AB210" s="90"/>
      <c r="AC210" s="90"/>
      <c r="AE210" s="90"/>
      <c r="AG210" s="90"/>
      <c r="AI210" s="90"/>
    </row>
    <row r="211" spans="2:37">
      <c r="G211" s="90"/>
      <c r="H211" s="90"/>
      <c r="I211" s="90"/>
      <c r="J211" s="90"/>
      <c r="K211" s="90"/>
      <c r="L211" s="90"/>
      <c r="M211" s="90"/>
      <c r="N211" s="90"/>
      <c r="O211" s="90"/>
      <c r="P211" s="90"/>
      <c r="Q211" s="90"/>
      <c r="R211" s="90"/>
      <c r="S211" s="90"/>
      <c r="T211" s="90"/>
      <c r="U211" s="90"/>
      <c r="V211" s="90"/>
      <c r="W211" s="90"/>
      <c r="X211" s="90"/>
      <c r="Y211" s="90"/>
      <c r="Z211" s="90"/>
      <c r="AA211" s="90"/>
      <c r="AB211" s="90"/>
      <c r="AC211" s="90"/>
      <c r="AE211" s="90"/>
      <c r="AG211" s="90"/>
      <c r="AI211" s="90"/>
    </row>
    <row r="212" spans="2:37" ht="16.5">
      <c r="B212" s="5" t="str">
        <f>'Line Items'!B2185</f>
        <v>Other Performance Measures</v>
      </c>
      <c r="C212" s="5"/>
      <c r="D212" s="5"/>
      <c r="E212" s="5"/>
      <c r="F212" s="5"/>
      <c r="G212" s="186"/>
      <c r="H212" s="186"/>
      <c r="I212" s="186"/>
      <c r="J212" s="186"/>
      <c r="K212" s="186"/>
      <c r="L212" s="186"/>
      <c r="M212" s="186"/>
      <c r="N212" s="186"/>
      <c r="O212" s="186"/>
      <c r="P212" s="186"/>
      <c r="Q212" s="186"/>
      <c r="R212" s="186"/>
      <c r="S212" s="186"/>
      <c r="T212" s="186"/>
      <c r="U212" s="186"/>
      <c r="V212" s="186"/>
      <c r="W212" s="186"/>
      <c r="X212" s="186"/>
      <c r="Y212" s="186"/>
      <c r="Z212" s="186"/>
      <c r="AA212" s="186"/>
      <c r="AB212" s="186"/>
      <c r="AC212" s="186"/>
      <c r="AD212" s="5"/>
      <c r="AE212" s="186"/>
      <c r="AF212" s="5"/>
      <c r="AG212" s="186"/>
      <c r="AH212" s="5"/>
      <c r="AI212" s="186"/>
      <c r="AJ212" s="5"/>
      <c r="AK212" s="5"/>
    </row>
    <row r="213" spans="2:37" ht="12.75" customHeight="1" outlineLevel="1">
      <c r="G213" s="90"/>
      <c r="H213" s="90"/>
      <c r="I213" s="90"/>
      <c r="J213" s="90"/>
      <c r="K213" s="90"/>
      <c r="L213" s="90"/>
      <c r="M213" s="90"/>
      <c r="N213" s="90"/>
      <c r="O213" s="90"/>
      <c r="P213" s="90"/>
      <c r="Q213" s="90"/>
      <c r="R213" s="90"/>
      <c r="S213" s="90"/>
      <c r="T213" s="90"/>
      <c r="U213" s="90"/>
      <c r="V213" s="90"/>
      <c r="W213" s="90"/>
      <c r="X213" s="90"/>
      <c r="Y213" s="90"/>
      <c r="Z213" s="90"/>
      <c r="AA213" s="90"/>
      <c r="AB213" s="90"/>
      <c r="AC213" s="90"/>
      <c r="AE213" s="90"/>
      <c r="AG213" s="90"/>
      <c r="AI213" s="90"/>
    </row>
    <row r="214" spans="2:37" ht="12.75" customHeight="1" outlineLevel="1">
      <c r="D214" s="100" t="str">
        <f>'Line Items'!D2188</f>
        <v>Schedule 7.1 payments: Delay Minutes</v>
      </c>
      <c r="E214" s="85"/>
      <c r="F214" s="101" t="s">
        <v>102</v>
      </c>
      <c r="G214" s="171"/>
      <c r="H214" s="171"/>
      <c r="I214" s="171"/>
      <c r="J214" s="171"/>
      <c r="K214" s="171"/>
      <c r="L214" s="171"/>
      <c r="M214" s="171"/>
      <c r="N214" s="171"/>
      <c r="O214" s="171"/>
      <c r="P214" s="171"/>
      <c r="Q214" s="171"/>
      <c r="R214" s="171"/>
      <c r="S214" s="171"/>
      <c r="T214" s="171"/>
      <c r="U214" s="171"/>
      <c r="V214" s="171"/>
      <c r="W214" s="171"/>
      <c r="X214" s="171"/>
      <c r="Y214" s="171"/>
      <c r="Z214" s="171"/>
      <c r="AA214" s="171"/>
      <c r="AB214" s="171"/>
      <c r="AC214" s="185"/>
      <c r="AE214" s="511"/>
      <c r="AG214" s="511"/>
      <c r="AI214" s="511"/>
      <c r="AK214" s="201"/>
    </row>
    <row r="215" spans="2:37" ht="12.75" customHeight="1" outlineLevel="1">
      <c r="D215" s="106" t="str">
        <f>'Line Items'!D2189</f>
        <v>Schedule 7.1 payments: Cancellations</v>
      </c>
      <c r="E215" s="89"/>
      <c r="F215" s="107" t="str">
        <f t="shared" ref="F215:F228" si="65">F214</f>
        <v>£000</v>
      </c>
      <c r="G215" s="173"/>
      <c r="H215" s="173"/>
      <c r="I215" s="173"/>
      <c r="J215" s="173"/>
      <c r="K215" s="173"/>
      <c r="L215" s="173"/>
      <c r="M215" s="173"/>
      <c r="N215" s="173"/>
      <c r="O215" s="173"/>
      <c r="P215" s="173"/>
      <c r="Q215" s="173"/>
      <c r="R215" s="173"/>
      <c r="S215" s="173"/>
      <c r="T215" s="173"/>
      <c r="U215" s="173"/>
      <c r="V215" s="173"/>
      <c r="W215" s="173"/>
      <c r="X215" s="173"/>
      <c r="Y215" s="173"/>
      <c r="Z215" s="173"/>
      <c r="AA215" s="173"/>
      <c r="AB215" s="173"/>
      <c r="AC215" s="174"/>
      <c r="AE215" s="507"/>
      <c r="AG215" s="507"/>
      <c r="AI215" s="507"/>
      <c r="AK215" s="202"/>
    </row>
    <row r="216" spans="2:37" ht="12.75" customHeight="1" outlineLevel="1">
      <c r="D216" s="106" t="str">
        <f>'Line Items'!D2190</f>
        <v>Schedule 7.1 payments: Short Formations</v>
      </c>
      <c r="E216" s="89"/>
      <c r="F216" s="107" t="str">
        <f t="shared" si="65"/>
        <v>£000</v>
      </c>
      <c r="G216" s="173"/>
      <c r="H216" s="173"/>
      <c r="I216" s="173"/>
      <c r="J216" s="173"/>
      <c r="K216" s="173"/>
      <c r="L216" s="173"/>
      <c r="M216" s="173"/>
      <c r="N216" s="173"/>
      <c r="O216" s="173"/>
      <c r="P216" s="173"/>
      <c r="Q216" s="173"/>
      <c r="R216" s="173"/>
      <c r="S216" s="173"/>
      <c r="T216" s="173"/>
      <c r="U216" s="173"/>
      <c r="V216" s="173"/>
      <c r="W216" s="173"/>
      <c r="X216" s="173"/>
      <c r="Y216" s="173"/>
      <c r="Z216" s="173"/>
      <c r="AA216" s="173"/>
      <c r="AB216" s="173"/>
      <c r="AC216" s="174"/>
      <c r="AE216" s="507"/>
      <c r="AG216" s="507"/>
      <c r="AI216" s="507"/>
      <c r="AK216" s="202"/>
    </row>
    <row r="217" spans="2:37" ht="12.75" customHeight="1" outlineLevel="1">
      <c r="D217" s="106" t="str">
        <f>'Line Items'!D2191</f>
        <v>Schedule 7.1 payments: CaSL</v>
      </c>
      <c r="E217" s="89"/>
      <c r="F217" s="107" t="str">
        <f t="shared" si="65"/>
        <v>£000</v>
      </c>
      <c r="G217" s="173"/>
      <c r="H217" s="173"/>
      <c r="I217" s="173"/>
      <c r="J217" s="173"/>
      <c r="K217" s="173"/>
      <c r="L217" s="173"/>
      <c r="M217" s="173"/>
      <c r="N217" s="173"/>
      <c r="O217" s="173"/>
      <c r="P217" s="173"/>
      <c r="Q217" s="173"/>
      <c r="R217" s="173"/>
      <c r="S217" s="173"/>
      <c r="T217" s="173"/>
      <c r="U217" s="173"/>
      <c r="V217" s="173"/>
      <c r="W217" s="173"/>
      <c r="X217" s="173"/>
      <c r="Y217" s="173"/>
      <c r="Z217" s="173"/>
      <c r="AA217" s="173"/>
      <c r="AB217" s="173"/>
      <c r="AC217" s="174"/>
      <c r="AE217" s="507"/>
      <c r="AG217" s="507"/>
      <c r="AI217" s="507"/>
      <c r="AK217" s="202"/>
    </row>
    <row r="218" spans="2:37" ht="12.75" customHeight="1" outlineLevel="1">
      <c r="D218" s="634" t="str">
        <f>'Line Items'!D2192</f>
        <v>Schedule 7.1 payments: PPM</v>
      </c>
      <c r="E218" s="635"/>
      <c r="F218" s="627" t="str">
        <f t="shared" si="65"/>
        <v>£000</v>
      </c>
      <c r="G218" s="173"/>
      <c r="H218" s="173"/>
      <c r="I218" s="173"/>
      <c r="J218" s="173"/>
      <c r="K218" s="173"/>
      <c r="L218" s="173"/>
      <c r="M218" s="173"/>
      <c r="N218" s="173"/>
      <c r="O218" s="173"/>
      <c r="P218" s="173"/>
      <c r="Q218" s="173"/>
      <c r="R218" s="173"/>
      <c r="S218" s="173"/>
      <c r="T218" s="173"/>
      <c r="U218" s="173"/>
      <c r="V218" s="173"/>
      <c r="W218" s="173"/>
      <c r="X218" s="173"/>
      <c r="Y218" s="173"/>
      <c r="Z218" s="173"/>
      <c r="AA218" s="173"/>
      <c r="AB218" s="173"/>
      <c r="AC218" s="174"/>
      <c r="AE218" s="507"/>
      <c r="AG218" s="507"/>
      <c r="AI218" s="507"/>
      <c r="AK218" s="202"/>
    </row>
    <row r="219" spans="2:37" ht="12.75" customHeight="1" outlineLevel="1">
      <c r="D219" s="106" t="str">
        <f>'Line Items'!D2195</f>
        <v>Passenger Compensation</v>
      </c>
      <c r="E219" s="89"/>
      <c r="F219" s="107" t="str">
        <f t="shared" si="65"/>
        <v>£000</v>
      </c>
      <c r="G219" s="173"/>
      <c r="H219" s="173"/>
      <c r="I219" s="173"/>
      <c r="J219" s="173"/>
      <c r="K219" s="173"/>
      <c r="L219" s="173"/>
      <c r="M219" s="173"/>
      <c r="N219" s="173"/>
      <c r="O219" s="173"/>
      <c r="P219" s="173"/>
      <c r="Q219" s="173"/>
      <c r="R219" s="173"/>
      <c r="S219" s="173"/>
      <c r="T219" s="173"/>
      <c r="U219" s="173"/>
      <c r="V219" s="173"/>
      <c r="W219" s="173"/>
      <c r="X219" s="173"/>
      <c r="Y219" s="173"/>
      <c r="Z219" s="173"/>
      <c r="AA219" s="173"/>
      <c r="AB219" s="173"/>
      <c r="AC219" s="174"/>
      <c r="AE219" s="507"/>
      <c r="AG219" s="507"/>
      <c r="AI219" s="507"/>
      <c r="AK219" s="202"/>
    </row>
    <row r="220" spans="2:37" ht="12.75" customHeight="1" outlineLevel="1">
      <c r="D220" s="106" t="str">
        <f>'Line Items'!D2196</f>
        <v>Unplanned Bus &amp; Taxi Hire Costs</v>
      </c>
      <c r="E220" s="89"/>
      <c r="F220" s="107" t="str">
        <f t="shared" si="65"/>
        <v>£000</v>
      </c>
      <c r="G220" s="173"/>
      <c r="H220" s="173"/>
      <c r="I220" s="173"/>
      <c r="J220" s="173"/>
      <c r="K220" s="173"/>
      <c r="L220" s="173"/>
      <c r="M220" s="173"/>
      <c r="N220" s="173"/>
      <c r="O220" s="173"/>
      <c r="P220" s="173"/>
      <c r="Q220" s="173"/>
      <c r="R220" s="173"/>
      <c r="S220" s="173"/>
      <c r="T220" s="173"/>
      <c r="U220" s="173"/>
      <c r="V220" s="173"/>
      <c r="W220" s="173"/>
      <c r="X220" s="173"/>
      <c r="Y220" s="173"/>
      <c r="Z220" s="173"/>
      <c r="AA220" s="173"/>
      <c r="AB220" s="173"/>
      <c r="AC220" s="174"/>
      <c r="AE220" s="507"/>
      <c r="AG220" s="507"/>
      <c r="AI220" s="507"/>
      <c r="AK220" s="202"/>
    </row>
    <row r="221" spans="2:37" ht="12.75" customHeight="1" outlineLevel="1">
      <c r="D221" s="106" t="str">
        <f>'Line Items'!D2197</f>
        <v>Other Performance Charges (&lt;£250k p.a.)</v>
      </c>
      <c r="E221" s="89"/>
      <c r="F221" s="107" t="str">
        <f t="shared" si="65"/>
        <v>£000</v>
      </c>
      <c r="G221" s="173"/>
      <c r="H221" s="173"/>
      <c r="I221" s="173"/>
      <c r="J221" s="173"/>
      <c r="K221" s="173"/>
      <c r="L221" s="173"/>
      <c r="M221" s="173"/>
      <c r="N221" s="173"/>
      <c r="O221" s="173"/>
      <c r="P221" s="173"/>
      <c r="Q221" s="173"/>
      <c r="R221" s="173"/>
      <c r="S221" s="173"/>
      <c r="T221" s="173"/>
      <c r="U221" s="173"/>
      <c r="V221" s="173"/>
      <c r="W221" s="173"/>
      <c r="X221" s="173"/>
      <c r="Y221" s="173"/>
      <c r="Z221" s="173"/>
      <c r="AA221" s="173"/>
      <c r="AB221" s="173"/>
      <c r="AC221" s="174"/>
      <c r="AE221" s="507"/>
      <c r="AG221" s="507"/>
      <c r="AI221" s="507"/>
      <c r="AK221" s="202"/>
    </row>
    <row r="222" spans="2:37" ht="12.75" customHeight="1" outlineLevel="1">
      <c r="D222" s="106" t="str">
        <f>'Line Items'!D2198</f>
        <v>CE KPI - Customer Experience</v>
      </c>
      <c r="E222" s="89"/>
      <c r="F222" s="107" t="str">
        <f t="shared" si="65"/>
        <v>£000</v>
      </c>
      <c r="G222" s="173"/>
      <c r="H222" s="173"/>
      <c r="I222" s="173"/>
      <c r="J222" s="173"/>
      <c r="K222" s="173"/>
      <c r="L222" s="173"/>
      <c r="M222" s="173"/>
      <c r="N222" s="173"/>
      <c r="O222" s="173"/>
      <c r="P222" s="173"/>
      <c r="Q222" s="173"/>
      <c r="R222" s="173"/>
      <c r="S222" s="173"/>
      <c r="T222" s="173"/>
      <c r="U222" s="173"/>
      <c r="V222" s="173"/>
      <c r="W222" s="173"/>
      <c r="X222" s="173"/>
      <c r="Y222" s="173"/>
      <c r="Z222" s="173"/>
      <c r="AA222" s="173"/>
      <c r="AB222" s="173"/>
      <c r="AC222" s="174"/>
      <c r="AE222" s="507"/>
      <c r="AG222" s="507"/>
      <c r="AI222" s="507"/>
      <c r="AK222" s="202"/>
    </row>
    <row r="223" spans="2:37" ht="12.75" customHeight="1" outlineLevel="1">
      <c r="D223" s="106" t="str">
        <f>'Line Items'!D2199</f>
        <v>CE KPI - Presentation of Facilities</v>
      </c>
      <c r="E223" s="89"/>
      <c r="F223" s="107" t="str">
        <f t="shared" si="65"/>
        <v>£000</v>
      </c>
      <c r="G223" s="173"/>
      <c r="H223" s="173"/>
      <c r="I223" s="173"/>
      <c r="J223" s="173"/>
      <c r="K223" s="173"/>
      <c r="L223" s="173"/>
      <c r="M223" s="173"/>
      <c r="N223" s="173"/>
      <c r="O223" s="173"/>
      <c r="P223" s="173"/>
      <c r="Q223" s="173"/>
      <c r="R223" s="173"/>
      <c r="S223" s="173"/>
      <c r="T223" s="173"/>
      <c r="U223" s="173"/>
      <c r="V223" s="173"/>
      <c r="W223" s="173"/>
      <c r="X223" s="173"/>
      <c r="Y223" s="173"/>
      <c r="Z223" s="173"/>
      <c r="AA223" s="173"/>
      <c r="AB223" s="173"/>
      <c r="AC223" s="174"/>
      <c r="AE223" s="507"/>
      <c r="AG223" s="507"/>
      <c r="AI223" s="507"/>
      <c r="AK223" s="202"/>
    </row>
    <row r="224" spans="2:37" ht="12.75" customHeight="1" outlineLevel="1">
      <c r="D224" s="106" t="str">
        <f>'Line Items'!D2200</f>
        <v>CE KPI - Staff Performance</v>
      </c>
      <c r="E224" s="89"/>
      <c r="F224" s="107" t="str">
        <f t="shared" si="65"/>
        <v>£000</v>
      </c>
      <c r="G224" s="173"/>
      <c r="H224" s="173"/>
      <c r="I224" s="173"/>
      <c r="J224" s="173"/>
      <c r="K224" s="173"/>
      <c r="L224" s="173"/>
      <c r="M224" s="173"/>
      <c r="N224" s="173"/>
      <c r="O224" s="173"/>
      <c r="P224" s="173"/>
      <c r="Q224" s="173"/>
      <c r="R224" s="173"/>
      <c r="S224" s="173"/>
      <c r="T224" s="173"/>
      <c r="U224" s="173"/>
      <c r="V224" s="173"/>
      <c r="W224" s="173"/>
      <c r="X224" s="173"/>
      <c r="Y224" s="173"/>
      <c r="Z224" s="173"/>
      <c r="AA224" s="173"/>
      <c r="AB224" s="173"/>
      <c r="AC224" s="174"/>
      <c r="AE224" s="507"/>
      <c r="AG224" s="507"/>
      <c r="AI224" s="507"/>
      <c r="AK224" s="202"/>
    </row>
    <row r="225" spans="2:37" ht="12.75" customHeight="1" outlineLevel="1">
      <c r="D225" s="106" t="str">
        <f>'Line Items'!D2201</f>
        <v>[Other Performance-Related Costs Line 7]</v>
      </c>
      <c r="E225" s="89"/>
      <c r="F225" s="107" t="str">
        <f t="shared" si="65"/>
        <v>£000</v>
      </c>
      <c r="G225" s="173"/>
      <c r="H225" s="173"/>
      <c r="I225" s="173"/>
      <c r="J225" s="173"/>
      <c r="K225" s="173"/>
      <c r="L225" s="173"/>
      <c r="M225" s="173"/>
      <c r="N225" s="173"/>
      <c r="O225" s="173"/>
      <c r="P225" s="173"/>
      <c r="Q225" s="173"/>
      <c r="R225" s="173"/>
      <c r="S225" s="173"/>
      <c r="T225" s="173"/>
      <c r="U225" s="173"/>
      <c r="V225" s="173"/>
      <c r="W225" s="173"/>
      <c r="X225" s="173"/>
      <c r="Y225" s="173"/>
      <c r="Z225" s="173"/>
      <c r="AA225" s="173"/>
      <c r="AB225" s="173"/>
      <c r="AC225" s="174"/>
      <c r="AE225" s="507"/>
      <c r="AG225" s="507"/>
      <c r="AI225" s="507"/>
      <c r="AK225" s="202"/>
    </row>
    <row r="226" spans="2:37" ht="12.75" customHeight="1" outlineLevel="1">
      <c r="D226" s="106" t="str">
        <f>'Line Items'!D2202</f>
        <v>[Other Performance-Related Costs Line 8]</v>
      </c>
      <c r="E226" s="89"/>
      <c r="F226" s="107" t="str">
        <f t="shared" si="65"/>
        <v>£000</v>
      </c>
      <c r="G226" s="173"/>
      <c r="H226" s="173"/>
      <c r="I226" s="173"/>
      <c r="J226" s="173"/>
      <c r="K226" s="173"/>
      <c r="L226" s="173"/>
      <c r="M226" s="173"/>
      <c r="N226" s="173"/>
      <c r="O226" s="173"/>
      <c r="P226" s="173"/>
      <c r="Q226" s="173"/>
      <c r="R226" s="173"/>
      <c r="S226" s="173"/>
      <c r="T226" s="173"/>
      <c r="U226" s="173"/>
      <c r="V226" s="173"/>
      <c r="W226" s="173"/>
      <c r="X226" s="173"/>
      <c r="Y226" s="173"/>
      <c r="Z226" s="173"/>
      <c r="AA226" s="173"/>
      <c r="AB226" s="173"/>
      <c r="AC226" s="174"/>
      <c r="AE226" s="507"/>
      <c r="AG226" s="507"/>
      <c r="AI226" s="507"/>
      <c r="AK226" s="202"/>
    </row>
    <row r="227" spans="2:37" ht="12.75" customHeight="1" outlineLevel="1">
      <c r="D227" s="106" t="str">
        <f>'Line Items'!D2203</f>
        <v>[Other Performance-Related Costs Line 9]</v>
      </c>
      <c r="E227" s="89"/>
      <c r="F227" s="107" t="str">
        <f t="shared" si="65"/>
        <v>£000</v>
      </c>
      <c r="G227" s="173"/>
      <c r="H227" s="173"/>
      <c r="I227" s="173"/>
      <c r="J227" s="173"/>
      <c r="K227" s="173"/>
      <c r="L227" s="173"/>
      <c r="M227" s="173"/>
      <c r="N227" s="173"/>
      <c r="O227" s="173"/>
      <c r="P227" s="173"/>
      <c r="Q227" s="173"/>
      <c r="R227" s="173"/>
      <c r="S227" s="173"/>
      <c r="T227" s="173"/>
      <c r="U227" s="173"/>
      <c r="V227" s="173"/>
      <c r="W227" s="173"/>
      <c r="X227" s="173"/>
      <c r="Y227" s="173"/>
      <c r="Z227" s="173"/>
      <c r="AA227" s="173"/>
      <c r="AB227" s="173"/>
      <c r="AC227" s="174"/>
      <c r="AE227" s="507"/>
      <c r="AG227" s="507"/>
      <c r="AI227" s="507"/>
      <c r="AK227" s="202"/>
    </row>
    <row r="228" spans="2:37" ht="12.75" customHeight="1" outlineLevel="1">
      <c r="D228" s="117" t="str">
        <f>'Line Items'!D2204</f>
        <v>[Other Performance-Related Costs Line 10]</v>
      </c>
      <c r="E228" s="175"/>
      <c r="F228" s="118" t="str">
        <f t="shared" si="65"/>
        <v>£000</v>
      </c>
      <c r="G228" s="176"/>
      <c r="H228" s="176"/>
      <c r="I228" s="176"/>
      <c r="J228" s="176"/>
      <c r="K228" s="176"/>
      <c r="L228" s="176"/>
      <c r="M228" s="176"/>
      <c r="N228" s="176"/>
      <c r="O228" s="176"/>
      <c r="P228" s="176"/>
      <c r="Q228" s="176"/>
      <c r="R228" s="176"/>
      <c r="S228" s="176"/>
      <c r="T228" s="176"/>
      <c r="U228" s="176"/>
      <c r="V228" s="176"/>
      <c r="W228" s="176"/>
      <c r="X228" s="176"/>
      <c r="Y228" s="176"/>
      <c r="Z228" s="176"/>
      <c r="AA228" s="176"/>
      <c r="AB228" s="176"/>
      <c r="AC228" s="177"/>
      <c r="AE228" s="508"/>
      <c r="AG228" s="508"/>
      <c r="AI228" s="508"/>
      <c r="AK228" s="203"/>
    </row>
    <row r="229" spans="2:37" ht="12.75" customHeight="1" outlineLevel="1">
      <c r="G229" s="90"/>
      <c r="H229" s="90"/>
      <c r="I229" s="90"/>
      <c r="J229" s="90"/>
      <c r="K229" s="90"/>
      <c r="L229" s="90"/>
      <c r="M229" s="90"/>
      <c r="N229" s="90"/>
      <c r="O229" s="90"/>
      <c r="P229" s="90"/>
      <c r="Q229" s="90"/>
      <c r="R229" s="90"/>
      <c r="S229" s="90"/>
      <c r="T229" s="90"/>
      <c r="U229" s="90"/>
      <c r="V229" s="90"/>
      <c r="W229" s="90"/>
      <c r="X229" s="90"/>
      <c r="Y229" s="90"/>
      <c r="Z229" s="90"/>
      <c r="AA229" s="90"/>
      <c r="AB229" s="90"/>
      <c r="AC229" s="90"/>
      <c r="AE229" s="90"/>
      <c r="AG229" s="90"/>
      <c r="AI229" s="90"/>
    </row>
    <row r="230" spans="2:37" ht="12.75" customHeight="1" outlineLevel="1">
      <c r="D230" s="216" t="str">
        <f>B212</f>
        <v>Other Performance Measures</v>
      </c>
      <c r="E230" s="217"/>
      <c r="F230" s="218" t="str">
        <f>F214</f>
        <v>£000</v>
      </c>
      <c r="G230" s="219">
        <f t="shared" ref="G230:AB230" si="66">SUM(G214:G228)</f>
        <v>0</v>
      </c>
      <c r="H230" s="219">
        <f t="shared" si="66"/>
        <v>0</v>
      </c>
      <c r="I230" s="219">
        <f>SUM(I214:I228)</f>
        <v>0</v>
      </c>
      <c r="J230" s="219">
        <f t="shared" si="66"/>
        <v>0</v>
      </c>
      <c r="K230" s="219">
        <f t="shared" si="66"/>
        <v>0</v>
      </c>
      <c r="L230" s="219">
        <f t="shared" si="66"/>
        <v>0</v>
      </c>
      <c r="M230" s="219">
        <f t="shared" si="66"/>
        <v>0</v>
      </c>
      <c r="N230" s="219">
        <f t="shared" si="66"/>
        <v>0</v>
      </c>
      <c r="O230" s="219">
        <f t="shared" si="66"/>
        <v>0</v>
      </c>
      <c r="P230" s="219">
        <f t="shared" si="66"/>
        <v>0</v>
      </c>
      <c r="Q230" s="219">
        <f t="shared" si="66"/>
        <v>0</v>
      </c>
      <c r="R230" s="219">
        <f t="shared" si="66"/>
        <v>0</v>
      </c>
      <c r="S230" s="219">
        <f t="shared" si="66"/>
        <v>0</v>
      </c>
      <c r="T230" s="219">
        <f t="shared" si="66"/>
        <v>0</v>
      </c>
      <c r="U230" s="219">
        <f t="shared" si="66"/>
        <v>0</v>
      </c>
      <c r="V230" s="219">
        <f t="shared" si="66"/>
        <v>0</v>
      </c>
      <c r="W230" s="219">
        <f t="shared" si="66"/>
        <v>0</v>
      </c>
      <c r="X230" s="219">
        <f t="shared" si="66"/>
        <v>0</v>
      </c>
      <c r="Y230" s="219">
        <f t="shared" si="66"/>
        <v>0</v>
      </c>
      <c r="Z230" s="219">
        <f t="shared" si="66"/>
        <v>0</v>
      </c>
      <c r="AA230" s="219">
        <f t="shared" si="66"/>
        <v>0</v>
      </c>
      <c r="AB230" s="219">
        <f t="shared" si="66"/>
        <v>0</v>
      </c>
      <c r="AC230" s="220">
        <f t="shared" ref="AC230" si="67">SUM(AC214:AC228)</f>
        <v>0</v>
      </c>
      <c r="AE230" s="509">
        <f t="shared" ref="AE230" si="68">SUM(AE214:AE228)</f>
        <v>0</v>
      </c>
      <c r="AG230" s="509">
        <f t="shared" ref="AG230" si="69">SUM(AG214:AG228)</f>
        <v>0</v>
      </c>
      <c r="AI230" s="509">
        <f t="shared" ref="AI230" si="70">SUM(AI214:AI228)</f>
        <v>0</v>
      </c>
      <c r="AK230" s="222"/>
    </row>
    <row r="231" spans="2:37">
      <c r="G231" s="90"/>
      <c r="H231" s="90"/>
      <c r="I231" s="90"/>
      <c r="J231" s="90"/>
      <c r="K231" s="90"/>
      <c r="L231" s="90"/>
      <c r="M231" s="90"/>
      <c r="N231" s="90"/>
      <c r="O231" s="90"/>
      <c r="P231" s="90"/>
      <c r="Q231" s="90"/>
      <c r="R231" s="90"/>
      <c r="S231" s="90"/>
      <c r="T231" s="90"/>
      <c r="U231" s="90"/>
      <c r="V231" s="90"/>
      <c r="W231" s="90"/>
      <c r="X231" s="90"/>
      <c r="Y231" s="90"/>
      <c r="Z231" s="90"/>
      <c r="AA231" s="90"/>
      <c r="AB231" s="90"/>
      <c r="AC231" s="90"/>
      <c r="AE231" s="90"/>
      <c r="AG231" s="90"/>
      <c r="AI231" s="90"/>
    </row>
    <row r="232" spans="2:37" ht="12.75" customHeight="1" outlineLevel="1">
      <c r="D232" s="100" t="str">
        <f>'Line Items'!D2207</f>
        <v>PPM</v>
      </c>
      <c r="E232" s="85"/>
      <c r="F232" s="101" t="s">
        <v>89</v>
      </c>
      <c r="G232" s="231"/>
      <c r="H232" s="231"/>
      <c r="I232" s="232"/>
      <c r="J232" s="232"/>
      <c r="K232" s="232"/>
      <c r="L232" s="232"/>
      <c r="M232" s="232"/>
      <c r="N232" s="232"/>
      <c r="O232" s="232"/>
      <c r="P232" s="232"/>
      <c r="Q232" s="232"/>
      <c r="R232" s="232"/>
      <c r="S232" s="232"/>
      <c r="T232" s="232"/>
      <c r="U232" s="232"/>
      <c r="V232" s="232"/>
      <c r="W232" s="232"/>
      <c r="X232" s="232"/>
      <c r="Y232" s="232"/>
      <c r="Z232" s="232"/>
      <c r="AA232" s="232"/>
      <c r="AB232" s="232"/>
      <c r="AC232" s="233"/>
      <c r="AE232" s="538"/>
      <c r="AG232" s="538"/>
      <c r="AI232" s="538"/>
      <c r="AK232" s="201"/>
    </row>
    <row r="233" spans="2:37" ht="12.75" customHeight="1" outlineLevel="1">
      <c r="D233" s="106" t="str">
        <f>'Line Items'!D2208</f>
        <v>CaSL</v>
      </c>
      <c r="E233" s="89"/>
      <c r="F233" s="132" t="s">
        <v>89</v>
      </c>
      <c r="G233" s="234"/>
      <c r="H233" s="234"/>
      <c r="I233" s="234"/>
      <c r="J233" s="234"/>
      <c r="K233" s="234"/>
      <c r="L233" s="234"/>
      <c r="M233" s="234"/>
      <c r="N233" s="234"/>
      <c r="O233" s="234"/>
      <c r="P233" s="234"/>
      <c r="Q233" s="234"/>
      <c r="R233" s="234"/>
      <c r="S233" s="234"/>
      <c r="T233" s="234"/>
      <c r="U233" s="234"/>
      <c r="V233" s="234"/>
      <c r="W233" s="234"/>
      <c r="X233" s="234"/>
      <c r="Y233" s="234"/>
      <c r="Z233" s="234"/>
      <c r="AA233" s="234"/>
      <c r="AB233" s="234"/>
      <c r="AC233" s="235"/>
      <c r="AE233" s="539"/>
      <c r="AG233" s="539"/>
      <c r="AI233" s="539"/>
      <c r="AK233" s="202"/>
    </row>
    <row r="234" spans="2:37" ht="12.75" customHeight="1" outlineLevel="1">
      <c r="D234" s="106" t="str">
        <f>'Line Items'!D2209</f>
        <v>NRPS - Stations</v>
      </c>
      <c r="E234" s="89"/>
      <c r="F234" s="132" t="s">
        <v>89</v>
      </c>
      <c r="G234" s="234"/>
      <c r="H234" s="234"/>
      <c r="I234" s="234"/>
      <c r="J234" s="234"/>
      <c r="K234" s="234"/>
      <c r="L234" s="234"/>
      <c r="M234" s="234"/>
      <c r="N234" s="234"/>
      <c r="O234" s="234"/>
      <c r="P234" s="234"/>
      <c r="Q234" s="234"/>
      <c r="R234" s="234"/>
      <c r="S234" s="234"/>
      <c r="T234" s="234"/>
      <c r="U234" s="234"/>
      <c r="V234" s="234"/>
      <c r="W234" s="234"/>
      <c r="X234" s="234"/>
      <c r="Y234" s="234"/>
      <c r="Z234" s="234"/>
      <c r="AA234" s="234"/>
      <c r="AB234" s="234"/>
      <c r="AC234" s="235"/>
      <c r="AE234" s="539"/>
      <c r="AG234" s="539"/>
      <c r="AI234" s="539"/>
      <c r="AK234" s="202"/>
    </row>
    <row r="235" spans="2:37" ht="12.75" customHeight="1" outlineLevel="1">
      <c r="D235" s="106" t="str">
        <f>'Line Items'!D2210</f>
        <v>NRPS - Train</v>
      </c>
      <c r="E235" s="89"/>
      <c r="F235" s="132" t="s">
        <v>89</v>
      </c>
      <c r="G235" s="234"/>
      <c r="H235" s="234"/>
      <c r="I235" s="234"/>
      <c r="J235" s="234"/>
      <c r="K235" s="234"/>
      <c r="L235" s="234"/>
      <c r="M235" s="234"/>
      <c r="N235" s="234"/>
      <c r="O235" s="234"/>
      <c r="P235" s="234"/>
      <c r="Q235" s="234"/>
      <c r="R235" s="234"/>
      <c r="S235" s="234"/>
      <c r="T235" s="234"/>
      <c r="U235" s="234"/>
      <c r="V235" s="234"/>
      <c r="W235" s="234"/>
      <c r="X235" s="234"/>
      <c r="Y235" s="234"/>
      <c r="Z235" s="234"/>
      <c r="AA235" s="234"/>
      <c r="AB235" s="234"/>
      <c r="AC235" s="235"/>
      <c r="AE235" s="539"/>
      <c r="AG235" s="539"/>
      <c r="AI235" s="539"/>
      <c r="AK235" s="202"/>
    </row>
    <row r="236" spans="2:37" ht="12.75" customHeight="1" outlineLevel="1">
      <c r="D236" s="117" t="str">
        <f>'Line Items'!D2211</f>
        <v>NRPS - Customer Services</v>
      </c>
      <c r="E236" s="175"/>
      <c r="F236" s="135" t="s">
        <v>89</v>
      </c>
      <c r="G236" s="236"/>
      <c r="H236" s="236"/>
      <c r="I236" s="236"/>
      <c r="J236" s="236"/>
      <c r="K236" s="236"/>
      <c r="L236" s="236"/>
      <c r="M236" s="236"/>
      <c r="N236" s="236"/>
      <c r="O236" s="236"/>
      <c r="P236" s="236"/>
      <c r="Q236" s="236"/>
      <c r="R236" s="236"/>
      <c r="S236" s="236"/>
      <c r="T236" s="236"/>
      <c r="U236" s="236"/>
      <c r="V236" s="236"/>
      <c r="W236" s="236"/>
      <c r="X236" s="236"/>
      <c r="Y236" s="236"/>
      <c r="Z236" s="236"/>
      <c r="AA236" s="236"/>
      <c r="AB236" s="236"/>
      <c r="AC236" s="237"/>
      <c r="AE236" s="540"/>
      <c r="AG236" s="540"/>
      <c r="AI236" s="540"/>
      <c r="AK236" s="203"/>
    </row>
    <row r="237" spans="2:37" ht="12.75" customHeight="1" outlineLevel="1">
      <c r="G237" s="90"/>
      <c r="H237" s="90"/>
      <c r="I237" s="90"/>
      <c r="J237" s="90"/>
      <c r="K237" s="90"/>
      <c r="L237" s="90"/>
      <c r="M237" s="90"/>
      <c r="N237" s="90"/>
      <c r="O237" s="90"/>
      <c r="P237" s="90"/>
      <c r="Q237" s="90"/>
      <c r="R237" s="90"/>
      <c r="S237" s="90"/>
      <c r="T237" s="90"/>
      <c r="U237" s="90"/>
      <c r="V237" s="90"/>
      <c r="W237" s="90"/>
      <c r="X237" s="90"/>
      <c r="Y237" s="90"/>
      <c r="Z237" s="90"/>
      <c r="AA237" s="90"/>
      <c r="AB237" s="90"/>
      <c r="AC237" s="90"/>
      <c r="AE237" s="90"/>
      <c r="AG237" s="90"/>
      <c r="AI237" s="90"/>
    </row>
    <row r="238" spans="2:37">
      <c r="G238" s="90"/>
      <c r="H238" s="90"/>
      <c r="I238" s="90"/>
      <c r="J238" s="90"/>
      <c r="K238" s="90"/>
      <c r="L238" s="90"/>
      <c r="M238" s="90"/>
      <c r="N238" s="90"/>
      <c r="O238" s="90"/>
      <c r="P238" s="90"/>
      <c r="Q238" s="90"/>
      <c r="R238" s="90"/>
      <c r="S238" s="90"/>
      <c r="T238" s="90"/>
      <c r="U238" s="90"/>
      <c r="V238" s="90"/>
      <c r="W238" s="90"/>
      <c r="X238" s="90"/>
      <c r="Y238" s="90"/>
      <c r="Z238" s="90"/>
      <c r="AA238" s="90"/>
      <c r="AB238" s="90"/>
      <c r="AC238" s="90"/>
      <c r="AE238" s="90"/>
      <c r="AG238" s="90"/>
      <c r="AI238" s="90"/>
    </row>
    <row r="239" spans="2:37" ht="16.5">
      <c r="B239" s="5" t="s">
        <v>505</v>
      </c>
      <c r="C239" s="5"/>
      <c r="D239" s="5"/>
      <c r="E239" s="5"/>
      <c r="F239" s="5"/>
      <c r="G239" s="186"/>
      <c r="H239" s="186"/>
      <c r="I239" s="186"/>
      <c r="J239" s="186"/>
      <c r="K239" s="186"/>
      <c r="L239" s="186"/>
      <c r="M239" s="186"/>
      <c r="N239" s="186"/>
      <c r="O239" s="186"/>
      <c r="P239" s="186"/>
      <c r="Q239" s="186"/>
      <c r="R239" s="186"/>
      <c r="S239" s="186"/>
      <c r="T239" s="186"/>
      <c r="U239" s="186"/>
      <c r="V239" s="186"/>
      <c r="W239" s="186"/>
      <c r="X239" s="186"/>
      <c r="Y239" s="186"/>
      <c r="Z239" s="186"/>
      <c r="AA239" s="186"/>
      <c r="AB239" s="186"/>
      <c r="AC239" s="186"/>
      <c r="AD239" s="5"/>
      <c r="AE239" s="186"/>
      <c r="AF239" s="5"/>
      <c r="AG239" s="186"/>
      <c r="AH239" s="5"/>
      <c r="AI239" s="186"/>
      <c r="AJ239" s="5"/>
      <c r="AK239" s="5"/>
    </row>
    <row r="240" spans="2:37" ht="12.75" customHeight="1" outlineLevel="1">
      <c r="G240" s="90"/>
      <c r="H240" s="90"/>
      <c r="I240" s="90"/>
      <c r="J240" s="90"/>
      <c r="K240" s="90"/>
      <c r="L240" s="90"/>
      <c r="M240" s="90"/>
      <c r="N240" s="90"/>
      <c r="O240" s="90"/>
      <c r="P240" s="90"/>
      <c r="Q240" s="90"/>
      <c r="R240" s="90"/>
      <c r="S240" s="90"/>
      <c r="T240" s="90"/>
      <c r="U240" s="90"/>
      <c r="V240" s="90"/>
      <c r="W240" s="90"/>
      <c r="X240" s="90"/>
      <c r="Y240" s="90"/>
      <c r="Z240" s="90"/>
      <c r="AA240" s="90"/>
      <c r="AB240" s="90"/>
      <c r="AC240" s="90"/>
      <c r="AE240" s="90"/>
      <c r="AG240" s="90"/>
      <c r="AI240" s="90"/>
    </row>
    <row r="241" spans="2:37" ht="12.75" customHeight="1" outlineLevel="1">
      <c r="D241" s="100" t="str">
        <f>D209</f>
        <v>Total Schedule 8 Payments</v>
      </c>
      <c r="E241" s="85"/>
      <c r="F241" s="101" t="s">
        <v>102</v>
      </c>
      <c r="G241" s="86">
        <f t="shared" ref="G241:AB241" si="71">G209</f>
        <v>0</v>
      </c>
      <c r="H241" s="86">
        <f t="shared" si="71"/>
        <v>0</v>
      </c>
      <c r="I241" s="86">
        <f t="shared" si="71"/>
        <v>0</v>
      </c>
      <c r="J241" s="86">
        <f t="shared" si="71"/>
        <v>0</v>
      </c>
      <c r="K241" s="86">
        <f t="shared" si="71"/>
        <v>0</v>
      </c>
      <c r="L241" s="86">
        <f t="shared" si="71"/>
        <v>0</v>
      </c>
      <c r="M241" s="86">
        <f t="shared" si="71"/>
        <v>0</v>
      </c>
      <c r="N241" s="86">
        <f t="shared" si="71"/>
        <v>0</v>
      </c>
      <c r="O241" s="86">
        <f t="shared" si="71"/>
        <v>0</v>
      </c>
      <c r="P241" s="86">
        <f t="shared" si="71"/>
        <v>0</v>
      </c>
      <c r="Q241" s="86">
        <f t="shared" si="71"/>
        <v>0</v>
      </c>
      <c r="R241" s="86">
        <f t="shared" si="71"/>
        <v>0</v>
      </c>
      <c r="S241" s="86">
        <f t="shared" si="71"/>
        <v>0</v>
      </c>
      <c r="T241" s="86">
        <f t="shared" si="71"/>
        <v>0</v>
      </c>
      <c r="U241" s="86">
        <f t="shared" si="71"/>
        <v>0</v>
      </c>
      <c r="V241" s="86">
        <f t="shared" si="71"/>
        <v>0</v>
      </c>
      <c r="W241" s="86">
        <f t="shared" si="71"/>
        <v>0</v>
      </c>
      <c r="X241" s="86">
        <f t="shared" si="71"/>
        <v>0</v>
      </c>
      <c r="Y241" s="86">
        <f t="shared" si="71"/>
        <v>0</v>
      </c>
      <c r="Z241" s="86">
        <f t="shared" si="71"/>
        <v>0</v>
      </c>
      <c r="AA241" s="86">
        <f t="shared" si="71"/>
        <v>0</v>
      </c>
      <c r="AB241" s="86">
        <f t="shared" si="71"/>
        <v>0</v>
      </c>
      <c r="AC241" s="87">
        <f t="shared" ref="AC241" si="72">AC209</f>
        <v>0</v>
      </c>
      <c r="AE241" s="475">
        <f t="shared" ref="AE241" si="73">AE209</f>
        <v>0</v>
      </c>
      <c r="AG241" s="475">
        <f t="shared" ref="AG241" si="74">AG209</f>
        <v>0</v>
      </c>
      <c r="AI241" s="475">
        <f t="shared" ref="AI241" si="75">AI209</f>
        <v>0</v>
      </c>
      <c r="AK241" s="201"/>
    </row>
    <row r="242" spans="2:37" ht="12.75" customHeight="1" outlineLevel="1">
      <c r="D242" s="117" t="str">
        <f>D230</f>
        <v>Other Performance Measures</v>
      </c>
      <c r="E242" s="175"/>
      <c r="F242" s="118" t="str">
        <f>F241</f>
        <v>£000</v>
      </c>
      <c r="G242" s="94">
        <f t="shared" ref="G242:AB242" si="76">G230</f>
        <v>0</v>
      </c>
      <c r="H242" s="94">
        <f t="shared" si="76"/>
        <v>0</v>
      </c>
      <c r="I242" s="94">
        <f t="shared" si="76"/>
        <v>0</v>
      </c>
      <c r="J242" s="94">
        <f t="shared" si="76"/>
        <v>0</v>
      </c>
      <c r="K242" s="94">
        <f t="shared" si="76"/>
        <v>0</v>
      </c>
      <c r="L242" s="94">
        <f t="shared" si="76"/>
        <v>0</v>
      </c>
      <c r="M242" s="94">
        <f t="shared" si="76"/>
        <v>0</v>
      </c>
      <c r="N242" s="94">
        <f t="shared" si="76"/>
        <v>0</v>
      </c>
      <c r="O242" s="94">
        <f t="shared" si="76"/>
        <v>0</v>
      </c>
      <c r="P242" s="94">
        <f t="shared" si="76"/>
        <v>0</v>
      </c>
      <c r="Q242" s="94">
        <f t="shared" si="76"/>
        <v>0</v>
      </c>
      <c r="R242" s="94">
        <f t="shared" si="76"/>
        <v>0</v>
      </c>
      <c r="S242" s="94">
        <f t="shared" si="76"/>
        <v>0</v>
      </c>
      <c r="T242" s="94">
        <f t="shared" si="76"/>
        <v>0</v>
      </c>
      <c r="U242" s="94">
        <f t="shared" si="76"/>
        <v>0</v>
      </c>
      <c r="V242" s="94">
        <f t="shared" si="76"/>
        <v>0</v>
      </c>
      <c r="W242" s="94">
        <f t="shared" si="76"/>
        <v>0</v>
      </c>
      <c r="X242" s="94">
        <f t="shared" si="76"/>
        <v>0</v>
      </c>
      <c r="Y242" s="94">
        <f t="shared" si="76"/>
        <v>0</v>
      </c>
      <c r="Z242" s="94">
        <f t="shared" si="76"/>
        <v>0</v>
      </c>
      <c r="AA242" s="94">
        <f t="shared" si="76"/>
        <v>0</v>
      </c>
      <c r="AB242" s="94">
        <f t="shared" si="76"/>
        <v>0</v>
      </c>
      <c r="AC242" s="95">
        <f t="shared" ref="AC242" si="77">AC230</f>
        <v>0</v>
      </c>
      <c r="AE242" s="477">
        <f t="shared" ref="AE242" si="78">AE230</f>
        <v>0</v>
      </c>
      <c r="AG242" s="477">
        <f t="shared" ref="AG242" si="79">AG230</f>
        <v>0</v>
      </c>
      <c r="AI242" s="477">
        <f t="shared" ref="AI242" si="80">AI230</f>
        <v>0</v>
      </c>
      <c r="AK242" s="203"/>
    </row>
    <row r="243" spans="2:37" ht="12.75" customHeight="1" outlineLevel="1">
      <c r="G243" s="90"/>
      <c r="H243" s="90"/>
      <c r="I243" s="90"/>
      <c r="J243" s="90"/>
      <c r="K243" s="90"/>
      <c r="L243" s="90"/>
      <c r="M243" s="90"/>
      <c r="N243" s="90"/>
      <c r="O243" s="90"/>
      <c r="P243" s="90"/>
      <c r="Q243" s="90"/>
      <c r="R243" s="90"/>
      <c r="S243" s="90"/>
      <c r="T243" s="90"/>
      <c r="U243" s="90"/>
      <c r="V243" s="90"/>
      <c r="W243" s="90"/>
      <c r="X243" s="90"/>
      <c r="Y243" s="90"/>
      <c r="Z243" s="90"/>
      <c r="AA243" s="90"/>
      <c r="AB243" s="90"/>
      <c r="AC243" s="90"/>
      <c r="AE243" s="90"/>
      <c r="AG243" s="90"/>
      <c r="AI243" s="90"/>
    </row>
    <row r="244" spans="2:37" ht="12.75" customHeight="1" outlineLevel="1">
      <c r="D244" s="216" t="str">
        <f>B239</f>
        <v>Total Performance Regimes</v>
      </c>
      <c r="E244" s="217"/>
      <c r="F244" s="218" t="str">
        <f>F242</f>
        <v>£000</v>
      </c>
      <c r="G244" s="219">
        <f t="shared" ref="G244:AB244" si="81">SUM(G241:G242)</f>
        <v>0</v>
      </c>
      <c r="H244" s="219">
        <f t="shared" si="81"/>
        <v>0</v>
      </c>
      <c r="I244" s="219">
        <f t="shared" si="81"/>
        <v>0</v>
      </c>
      <c r="J244" s="219">
        <f t="shared" si="81"/>
        <v>0</v>
      </c>
      <c r="K244" s="219">
        <f t="shared" si="81"/>
        <v>0</v>
      </c>
      <c r="L244" s="219">
        <f t="shared" si="81"/>
        <v>0</v>
      </c>
      <c r="M244" s="219">
        <f t="shared" si="81"/>
        <v>0</v>
      </c>
      <c r="N244" s="219">
        <f t="shared" si="81"/>
        <v>0</v>
      </c>
      <c r="O244" s="219">
        <f t="shared" si="81"/>
        <v>0</v>
      </c>
      <c r="P244" s="219">
        <f t="shared" si="81"/>
        <v>0</v>
      </c>
      <c r="Q244" s="219">
        <f t="shared" si="81"/>
        <v>0</v>
      </c>
      <c r="R244" s="219">
        <f t="shared" si="81"/>
        <v>0</v>
      </c>
      <c r="S244" s="219">
        <f t="shared" si="81"/>
        <v>0</v>
      </c>
      <c r="T244" s="219">
        <f t="shared" si="81"/>
        <v>0</v>
      </c>
      <c r="U244" s="219">
        <f t="shared" si="81"/>
        <v>0</v>
      </c>
      <c r="V244" s="219">
        <f t="shared" si="81"/>
        <v>0</v>
      </c>
      <c r="W244" s="219">
        <f t="shared" si="81"/>
        <v>0</v>
      </c>
      <c r="X244" s="219">
        <f t="shared" si="81"/>
        <v>0</v>
      </c>
      <c r="Y244" s="219">
        <f t="shared" si="81"/>
        <v>0</v>
      </c>
      <c r="Z244" s="219">
        <f t="shared" si="81"/>
        <v>0</v>
      </c>
      <c r="AA244" s="219">
        <f t="shared" si="81"/>
        <v>0</v>
      </c>
      <c r="AB244" s="219">
        <f t="shared" si="81"/>
        <v>0</v>
      </c>
      <c r="AC244" s="220">
        <f t="shared" ref="AC244" si="82">SUM(AC241:AC242)</f>
        <v>0</v>
      </c>
      <c r="AE244" s="509">
        <f t="shared" ref="AE244" si="83">SUM(AE241:AE242)</f>
        <v>0</v>
      </c>
      <c r="AG244" s="509">
        <f t="shared" ref="AG244" si="84">SUM(AG241:AG242)</f>
        <v>0</v>
      </c>
      <c r="AI244" s="509">
        <f t="shared" ref="AI244" si="85">SUM(AI241:AI242)</f>
        <v>0</v>
      </c>
      <c r="AK244" s="222"/>
    </row>
    <row r="247" spans="2:37" ht="16.5">
      <c r="B247" s="5" t="s">
        <v>19</v>
      </c>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row>
  </sheetData>
  <mergeCells count="4">
    <mergeCell ref="D9:E9"/>
    <mergeCell ref="F9:F11"/>
    <mergeCell ref="AK9:AK11"/>
    <mergeCell ref="D10:E11"/>
  </mergeCells>
  <pageMargins left="0.39370078740157483" right="0.39370078740157483" top="0.39370078740157483" bottom="0.39370078740157483" header="0.31496062992125984" footer="0.31496062992125984"/>
  <pageSetup paperSize="8" scale="41" fitToHeight="99" orientation="landscape" r:id="rId1"/>
  <rowBreaks count="2" manualBreakCount="2">
    <brk id="104" max="16383" man="1"/>
    <brk id="209"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2:AM307"/>
  <sheetViews>
    <sheetView showGridLines="0" zoomScale="70" zoomScaleNormal="70" zoomScaleSheetLayoutView="70" workbookViewId="0">
      <pane xSplit="6" ySplit="12" topLeftCell="G13" activePane="bottomRight" state="frozen"/>
      <selection activeCell="G13" sqref="G13"/>
      <selection pane="topRight" activeCell="G13" sqref="G13"/>
      <selection pane="bottomLeft" activeCell="G13" sqref="G13"/>
      <selection pane="bottomRight" activeCell="G13" sqref="G13"/>
    </sheetView>
  </sheetViews>
  <sheetFormatPr defaultColWidth="9" defaultRowHeight="15" outlineLevelRow="1" outlineLevelCol="1"/>
  <cols>
    <col min="1" max="1" width="2.85546875" customWidth="1"/>
    <col min="2" max="3" width="3.28515625" style="3" customWidth="1"/>
    <col min="4" max="4" width="12.7109375" style="3" customWidth="1"/>
    <col min="5" max="5" width="18.85546875" style="3" customWidth="1"/>
    <col min="6" max="6" width="10.7109375" style="3" customWidth="1"/>
    <col min="7" max="22" width="11.42578125" style="3" customWidth="1"/>
    <col min="23" max="29" width="11.42578125" style="3" customWidth="1" outlineLevel="1"/>
    <col min="30" max="30" width="3.5703125" style="3" customWidth="1"/>
    <col min="31" max="31" width="11.42578125" style="3" customWidth="1"/>
    <col min="32" max="32" width="3.5703125" style="3" customWidth="1" outlineLevel="1"/>
    <col min="33" max="33" width="11.42578125" style="3" customWidth="1" outlineLevel="1"/>
    <col min="34" max="34" width="3.5703125" style="3" customWidth="1" outlineLevel="1"/>
    <col min="35" max="35" width="11.42578125" style="3" customWidth="1" outlineLevel="1"/>
    <col min="36" max="36" width="3.5703125" style="3" customWidth="1"/>
    <col min="37" max="37" width="93" style="3" customWidth="1"/>
    <col min="40" max="16384" width="9" style="3"/>
  </cols>
  <sheetData>
    <row r="2" spans="2:37">
      <c r="B2" s="1" t="str">
        <f>'Template Cover'!B2</f>
        <v>Owner:</v>
      </c>
      <c r="C2" s="2"/>
      <c r="D2" s="2"/>
      <c r="E2" s="2"/>
      <c r="F2" s="2"/>
      <c r="G2" s="2" t="str">
        <f>Owner</f>
        <v>[Bidder Name]</v>
      </c>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row>
    <row r="3" spans="2:37">
      <c r="B3" s="1" t="str">
        <f>'Template Cover'!B3</f>
        <v>Project:</v>
      </c>
      <c r="C3" s="2"/>
      <c r="D3" s="2"/>
      <c r="E3" s="2"/>
      <c r="F3" s="2"/>
      <c r="G3" s="2" t="str">
        <f>Project</f>
        <v>West Midlands Franchise</v>
      </c>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row>
    <row r="4" spans="2:37">
      <c r="B4" s="1" t="str">
        <f>'Template Cover'!B4</f>
        <v>Sheet:</v>
      </c>
      <c r="C4" s="2"/>
      <c r="D4" s="2"/>
      <c r="E4" s="2"/>
      <c r="F4" s="2"/>
      <c r="G4" s="2" t="str">
        <f ca="1">MID(CELL("filename",$A$1),FIND("]",CELL("filename",$A$1))+1,99)</f>
        <v>TOC Capex</v>
      </c>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row>
    <row r="5" spans="2:37">
      <c r="B5" s="1" t="str">
        <f>'Template Cover'!B5</f>
        <v>Version:</v>
      </c>
      <c r="C5" s="2"/>
      <c r="D5" s="2"/>
      <c r="E5" s="2"/>
      <c r="F5" s="2"/>
      <c r="G5" s="2">
        <f>Version</f>
        <v>1</v>
      </c>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row>
    <row r="6" spans="2:37">
      <c r="B6" s="1" t="str">
        <f>'Template Cover'!B6</f>
        <v>Date:</v>
      </c>
      <c r="C6" s="4"/>
      <c r="D6" s="4"/>
      <c r="E6" s="4"/>
      <c r="F6" s="4"/>
      <c r="G6" s="4">
        <f ca="1">TODAY()</f>
        <v>42655</v>
      </c>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row>
    <row r="7" spans="2:37">
      <c r="B7" s="1" t="str">
        <f>'Template Cover'!B7</f>
        <v>Filename:</v>
      </c>
      <c r="C7" s="2"/>
      <c r="D7" s="2"/>
      <c r="E7" s="2"/>
      <c r="F7" s="2"/>
      <c r="G7" s="2" t="str">
        <f ca="1">LEFT(CELL("FILENAME",$A$1),FIND("]",CELL("FILENAME",$A$1)))</f>
        <v>C:\Users\DfT\AppData\Local\Temp\[ATTACHMENT C - FINANCIAL TEMPLATES (v1.1).xlsx]</v>
      </c>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row>
    <row r="9" spans="2:37" ht="25.5">
      <c r="D9" s="1041" t="str">
        <f>RN_Switch</f>
        <v>Nominal</v>
      </c>
      <c r="E9" s="1057"/>
      <c r="F9" s="1038" t="s">
        <v>86</v>
      </c>
      <c r="G9" s="97" t="str">
        <f>Timeline!G29</f>
        <v>Blank</v>
      </c>
      <c r="H9" s="97" t="str">
        <f>Timeline!H29</f>
        <v>Blank</v>
      </c>
      <c r="I9" s="97" t="str">
        <f>Timeline!I29</f>
        <v>Year -2</v>
      </c>
      <c r="J9" s="97" t="str">
        <f>Timeline!J29</f>
        <v>Year -1</v>
      </c>
      <c r="K9" s="97" t="str">
        <f>Timeline!K29</f>
        <v>Year 0</v>
      </c>
      <c r="L9" s="97" t="str">
        <f>Timeline!L29</f>
        <v>Year 1</v>
      </c>
      <c r="M9" s="97" t="str">
        <f>Timeline!M29</f>
        <v>Year 2</v>
      </c>
      <c r="N9" s="97" t="str">
        <f>Timeline!N29</f>
        <v>Year 3</v>
      </c>
      <c r="O9" s="97" t="str">
        <f>Timeline!O29</f>
        <v>Year 4</v>
      </c>
      <c r="P9" s="97" t="str">
        <f>Timeline!P29</f>
        <v>Year 5</v>
      </c>
      <c r="Q9" s="97" t="str">
        <f>Timeline!Q29</f>
        <v>Year 6</v>
      </c>
      <c r="R9" s="97" t="str">
        <f>Timeline!R29</f>
        <v>Year 7</v>
      </c>
      <c r="S9" s="97" t="str">
        <f>Timeline!S29</f>
        <v>Year 8</v>
      </c>
      <c r="T9" s="97" t="str">
        <f>Timeline!T29</f>
        <v>Year 9</v>
      </c>
      <c r="U9" s="97" t="str">
        <f>Timeline!U29</f>
        <v>Year 10</v>
      </c>
      <c r="V9" s="97" t="str">
        <f>Timeline!V29</f>
        <v>Year 11</v>
      </c>
      <c r="W9" s="97" t="str">
        <f>Timeline!W29</f>
        <v>Year 12</v>
      </c>
      <c r="X9" s="97" t="str">
        <f>Timeline!X29</f>
        <v>Year 13</v>
      </c>
      <c r="Y9" s="97" t="str">
        <f>Timeline!Y29</f>
        <v>Year 14</v>
      </c>
      <c r="Z9" s="97" t="str">
        <f>Timeline!Z29</f>
        <v>Year 15</v>
      </c>
      <c r="AA9" s="97" t="str">
        <f>Timeline!AA29</f>
        <v>Year 16</v>
      </c>
      <c r="AB9" s="97" t="str">
        <f>Timeline!AB29</f>
        <v>Year 17</v>
      </c>
      <c r="AC9" s="97" t="str">
        <f>Timeline!AC29</f>
        <v>Year 18</v>
      </c>
      <c r="AE9" s="97" t="str">
        <f>Timeline!AE29</f>
        <v>Year 1 (part)</v>
      </c>
      <c r="AG9" s="97" t="str">
        <f>Timeline!AG29</f>
        <v>Not used</v>
      </c>
      <c r="AI9" s="97" t="str">
        <f>Timeline!AI29</f>
        <v>Not used</v>
      </c>
      <c r="AK9" s="1038" t="s">
        <v>413</v>
      </c>
    </row>
    <row r="10" spans="2:37" ht="27.2" customHeight="1">
      <c r="D10" s="1045" t="str">
        <f>Option_Switch</f>
        <v>Base Model</v>
      </c>
      <c r="E10" s="1058"/>
      <c r="F10" s="1039"/>
      <c r="G10" s="97" t="str">
        <f>Timeline!G30</f>
        <v>For Bidder Use</v>
      </c>
      <c r="H10" s="97" t="str">
        <f>Timeline!H30</f>
        <v>For Bidder Use</v>
      </c>
      <c r="I10" s="97" t="str">
        <f>Timeline!I30</f>
        <v>Actual</v>
      </c>
      <c r="J10" s="97" t="str">
        <f>Timeline!J30</f>
        <v>Actual</v>
      </c>
      <c r="K10" s="97" t="str">
        <f>Timeline!K30</f>
        <v>Forecast</v>
      </c>
      <c r="L10" s="97" t="str">
        <f>Timeline!L30</f>
        <v>Forecast</v>
      </c>
      <c r="M10" s="97" t="str">
        <f>Timeline!M30</f>
        <v>Core</v>
      </c>
      <c r="N10" s="97" t="str">
        <f>Timeline!N30</f>
        <v>Core</v>
      </c>
      <c r="O10" s="97" t="str">
        <f>Timeline!O30</f>
        <v>Core</v>
      </c>
      <c r="P10" s="97" t="str">
        <f>Timeline!P30</f>
        <v>Core</v>
      </c>
      <c r="Q10" s="97" t="str">
        <f>Timeline!Q30</f>
        <v>Core</v>
      </c>
      <c r="R10" s="97" t="str">
        <f>Timeline!R30</f>
        <v>Core</v>
      </c>
      <c r="S10" s="97" t="str">
        <f>Timeline!S30</f>
        <v>Core</v>
      </c>
      <c r="T10" s="97" t="str">
        <f>Timeline!T30</f>
        <v>Core</v>
      </c>
      <c r="U10" s="97" t="str">
        <f>Timeline!U30</f>
        <v>Option</v>
      </c>
      <c r="V10" s="97" t="str">
        <f>Timeline!V30</f>
        <v>Option</v>
      </c>
      <c r="W10" s="97" t="str">
        <f>Timeline!W30</f>
        <v>Not used</v>
      </c>
      <c r="X10" s="97" t="str">
        <f>Timeline!X30</f>
        <v>Not used</v>
      </c>
      <c r="Y10" s="97" t="str">
        <f>Timeline!Y30</f>
        <v>Not used</v>
      </c>
      <c r="Z10" s="97" t="str">
        <f>Timeline!Z30</f>
        <v>Not used</v>
      </c>
      <c r="AA10" s="97" t="str">
        <f>Timeline!AA30</f>
        <v>Not used</v>
      </c>
      <c r="AB10" s="97" t="str">
        <f>Timeline!AB30</f>
        <v>Not used</v>
      </c>
      <c r="AC10" s="97" t="str">
        <f>Timeline!AC30</f>
        <v>Not used</v>
      </c>
      <c r="AE10" s="97" t="str">
        <f>Timeline!AE30</f>
        <v>Core</v>
      </c>
      <c r="AG10" s="97" t="str">
        <f>Timeline!AG30</f>
        <v>Not used</v>
      </c>
      <c r="AI10" s="97" t="str">
        <f>Timeline!AI30</f>
        <v>Not used</v>
      </c>
      <c r="AK10" s="1043"/>
    </row>
    <row r="11" spans="2:37">
      <c r="D11" s="1051"/>
      <c r="E11" s="1059"/>
      <c r="F11" s="1040" t="s">
        <v>86</v>
      </c>
      <c r="G11" s="98" t="str">
        <f>IF(Timeline!G31="","",Timeline!G31)</f>
        <v/>
      </c>
      <c r="H11" s="98" t="str">
        <f>IF(Timeline!H31="","",Timeline!H31)</f>
        <v/>
      </c>
      <c r="I11" s="98">
        <f>IF(Timeline!I31="","",Timeline!I31)</f>
        <v>42094</v>
      </c>
      <c r="J11" s="98">
        <f>IF(Timeline!J31="","",Timeline!J31)</f>
        <v>42460</v>
      </c>
      <c r="K11" s="98">
        <f>IF(Timeline!K31="","",Timeline!K31)</f>
        <v>42825</v>
      </c>
      <c r="L11" s="98">
        <f>IF(Timeline!L31="","",Timeline!L31)</f>
        <v>43190</v>
      </c>
      <c r="M11" s="98">
        <f>IF(Timeline!M31="","",Timeline!M31)</f>
        <v>43555</v>
      </c>
      <c r="N11" s="98">
        <f>IF(Timeline!N31="","",Timeline!N31)</f>
        <v>43921</v>
      </c>
      <c r="O11" s="98">
        <f>IF(Timeline!O31="","",Timeline!O31)</f>
        <v>44286</v>
      </c>
      <c r="P11" s="98">
        <f>IF(Timeline!P31="","",Timeline!P31)</f>
        <v>44651</v>
      </c>
      <c r="Q11" s="98">
        <f>IF(Timeline!Q31="","",Timeline!Q31)</f>
        <v>45016</v>
      </c>
      <c r="R11" s="98">
        <f>IF(Timeline!R31="","",Timeline!R31)</f>
        <v>45382</v>
      </c>
      <c r="S11" s="98">
        <f>IF(Timeline!S31="","",Timeline!S31)</f>
        <v>45747</v>
      </c>
      <c r="T11" s="98">
        <f>IF(Timeline!T31="","",Timeline!T31)</f>
        <v>46112</v>
      </c>
      <c r="U11" s="98">
        <f>IF(Timeline!U31="","",Timeline!U31)</f>
        <v>46477</v>
      </c>
      <c r="V11" s="98">
        <f>IF(Timeline!V31="","",Timeline!V31)</f>
        <v>46843</v>
      </c>
      <c r="W11" s="98">
        <f>IF(Timeline!W31="","",Timeline!W31)</f>
        <v>47208</v>
      </c>
      <c r="X11" s="98">
        <f>IF(Timeline!X31="","",Timeline!X31)</f>
        <v>47573</v>
      </c>
      <c r="Y11" s="98">
        <f>IF(Timeline!Y31="","",Timeline!Y31)</f>
        <v>47938</v>
      </c>
      <c r="Z11" s="98">
        <f>IF(Timeline!Z31="","",Timeline!Z31)</f>
        <v>48304</v>
      </c>
      <c r="AA11" s="98">
        <f>IF(Timeline!AA31="","",Timeline!AA31)</f>
        <v>48669</v>
      </c>
      <c r="AB11" s="98">
        <f>IF(Timeline!AB31="","",Timeline!AB31)</f>
        <v>49034</v>
      </c>
      <c r="AC11" s="98">
        <f>IF(Timeline!AC31="","",Timeline!AC31)</f>
        <v>49399</v>
      </c>
      <c r="AE11" s="98">
        <f>IF(Timeline!AE31="","",Timeline!AE31)</f>
        <v>43190</v>
      </c>
      <c r="AG11" s="98">
        <f>IF(Timeline!AG31="","",Timeline!AG31)</f>
        <v>49034</v>
      </c>
      <c r="AI11" s="98">
        <f>IF(Timeline!AI31="","",Timeline!AI31)</f>
        <v>49399</v>
      </c>
      <c r="AK11" s="1044"/>
    </row>
    <row r="13" spans="2:37" ht="16.5">
      <c r="B13" s="5" t="s">
        <v>506</v>
      </c>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row>
    <row r="15" spans="2:37">
      <c r="B15" s="15" t="s">
        <v>507</v>
      </c>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row>
    <row r="16" spans="2:37" ht="12.75" customHeight="1" outlineLevel="1"/>
    <row r="17" spans="4:37" ht="12.75" customHeight="1" outlineLevel="1">
      <c r="D17" s="100" t="str">
        <f>'Line Items'!D2216</f>
        <v>Station Improvement Fund - Capex</v>
      </c>
      <c r="E17" s="85"/>
      <c r="F17" s="101" t="s">
        <v>102</v>
      </c>
      <c r="G17" s="171"/>
      <c r="H17" s="171"/>
      <c r="I17" s="171"/>
      <c r="J17" s="171"/>
      <c r="K17" s="171"/>
      <c r="L17" s="171"/>
      <c r="M17" s="171"/>
      <c r="N17" s="171"/>
      <c r="O17" s="171"/>
      <c r="P17" s="171"/>
      <c r="Q17" s="171"/>
      <c r="R17" s="171"/>
      <c r="S17" s="171"/>
      <c r="T17" s="171"/>
      <c r="U17" s="171"/>
      <c r="V17" s="171"/>
      <c r="W17" s="171"/>
      <c r="X17" s="171"/>
      <c r="Y17" s="171"/>
      <c r="Z17" s="171"/>
      <c r="AA17" s="171"/>
      <c r="AB17" s="171"/>
      <c r="AC17" s="185"/>
      <c r="AE17" s="511"/>
      <c r="AG17" s="511"/>
      <c r="AI17" s="511"/>
      <c r="AK17" s="201"/>
    </row>
    <row r="18" spans="4:37" ht="12.75" customHeight="1" outlineLevel="1">
      <c r="D18" s="106" t="str">
        <f>'Line Items'!D2217</f>
        <v>TOC Capex - Stations [Line 2]</v>
      </c>
      <c r="E18" s="89"/>
      <c r="F18" s="107" t="str">
        <f t="shared" ref="F18:F46" si="0">F17</f>
        <v>£000</v>
      </c>
      <c r="G18" s="173"/>
      <c r="H18" s="173"/>
      <c r="I18" s="173"/>
      <c r="J18" s="173"/>
      <c r="K18" s="173"/>
      <c r="L18" s="173"/>
      <c r="M18" s="173"/>
      <c r="N18" s="173"/>
      <c r="O18" s="173"/>
      <c r="P18" s="173"/>
      <c r="Q18" s="173"/>
      <c r="R18" s="173"/>
      <c r="S18" s="173"/>
      <c r="T18" s="173"/>
      <c r="U18" s="173"/>
      <c r="V18" s="173"/>
      <c r="W18" s="173"/>
      <c r="X18" s="173"/>
      <c r="Y18" s="173"/>
      <c r="Z18" s="173"/>
      <c r="AA18" s="173"/>
      <c r="AB18" s="173"/>
      <c r="AC18" s="174"/>
      <c r="AE18" s="507"/>
      <c r="AG18" s="507"/>
      <c r="AI18" s="507"/>
      <c r="AK18" s="202"/>
    </row>
    <row r="19" spans="4:37" ht="12.75" customHeight="1" outlineLevel="1">
      <c r="D19" s="106" t="str">
        <f>'Line Items'!D2218</f>
        <v>TOC Capex - Stations [Line 3]</v>
      </c>
      <c r="E19" s="89"/>
      <c r="F19" s="107" t="str">
        <f t="shared" si="0"/>
        <v>£000</v>
      </c>
      <c r="G19" s="173"/>
      <c r="H19" s="173"/>
      <c r="I19" s="173"/>
      <c r="J19" s="173"/>
      <c r="K19" s="173"/>
      <c r="L19" s="173"/>
      <c r="M19" s="173"/>
      <c r="N19" s="173"/>
      <c r="O19" s="173"/>
      <c r="P19" s="173"/>
      <c r="Q19" s="173"/>
      <c r="R19" s="173"/>
      <c r="S19" s="173"/>
      <c r="T19" s="173"/>
      <c r="U19" s="173"/>
      <c r="V19" s="173"/>
      <c r="W19" s="173"/>
      <c r="X19" s="173"/>
      <c r="Y19" s="173"/>
      <c r="Z19" s="173"/>
      <c r="AA19" s="173"/>
      <c r="AB19" s="173"/>
      <c r="AC19" s="174"/>
      <c r="AE19" s="507"/>
      <c r="AG19" s="507"/>
      <c r="AI19" s="507"/>
      <c r="AK19" s="202"/>
    </row>
    <row r="20" spans="4:37" ht="12.75" customHeight="1" outlineLevel="1">
      <c r="D20" s="106" t="str">
        <f>'Line Items'!D2219</f>
        <v>TOC Capex - Ticketing [Line 1]</v>
      </c>
      <c r="E20" s="89"/>
      <c r="F20" s="107" t="str">
        <f t="shared" si="0"/>
        <v>£000</v>
      </c>
      <c r="G20" s="173"/>
      <c r="H20" s="173"/>
      <c r="I20" s="173"/>
      <c r="J20" s="173"/>
      <c r="K20" s="173"/>
      <c r="L20" s="173"/>
      <c r="M20" s="173"/>
      <c r="N20" s="173"/>
      <c r="O20" s="173"/>
      <c r="P20" s="173"/>
      <c r="Q20" s="173"/>
      <c r="R20" s="173"/>
      <c r="S20" s="173"/>
      <c r="T20" s="173"/>
      <c r="U20" s="173"/>
      <c r="V20" s="173"/>
      <c r="W20" s="173"/>
      <c r="X20" s="173"/>
      <c r="Y20" s="173"/>
      <c r="Z20" s="173"/>
      <c r="AA20" s="173"/>
      <c r="AB20" s="173"/>
      <c r="AC20" s="174"/>
      <c r="AE20" s="507"/>
      <c r="AG20" s="507"/>
      <c r="AI20" s="507"/>
      <c r="AK20" s="202"/>
    </row>
    <row r="21" spans="4:37" ht="12.75" customHeight="1" outlineLevel="1">
      <c r="D21" s="106" t="str">
        <f>'Line Items'!D2220</f>
        <v>TOC Capex - Ticketing [Line 2]</v>
      </c>
      <c r="E21" s="89"/>
      <c r="F21" s="107" t="str">
        <f t="shared" si="0"/>
        <v>£000</v>
      </c>
      <c r="G21" s="173"/>
      <c r="H21" s="173"/>
      <c r="I21" s="173"/>
      <c r="J21" s="173"/>
      <c r="K21" s="173"/>
      <c r="L21" s="173"/>
      <c r="M21" s="173"/>
      <c r="N21" s="173"/>
      <c r="O21" s="173"/>
      <c r="P21" s="173"/>
      <c r="Q21" s="173"/>
      <c r="R21" s="173"/>
      <c r="S21" s="173"/>
      <c r="T21" s="173"/>
      <c r="U21" s="173"/>
      <c r="V21" s="173"/>
      <c r="W21" s="173"/>
      <c r="X21" s="173"/>
      <c r="Y21" s="173"/>
      <c r="Z21" s="173"/>
      <c r="AA21" s="173"/>
      <c r="AB21" s="173"/>
      <c r="AC21" s="174"/>
      <c r="AE21" s="507"/>
      <c r="AG21" s="507"/>
      <c r="AI21" s="507"/>
      <c r="AK21" s="202"/>
    </row>
    <row r="22" spans="4:37" ht="12.75" customHeight="1" outlineLevel="1">
      <c r="D22" s="106" t="str">
        <f>'Line Items'!D2221</f>
        <v>TOC Capex - Ticketing [Line 3]</v>
      </c>
      <c r="E22" s="89"/>
      <c r="F22" s="107" t="str">
        <f t="shared" si="0"/>
        <v>£000</v>
      </c>
      <c r="G22" s="173"/>
      <c r="H22" s="173"/>
      <c r="I22" s="173"/>
      <c r="J22" s="173"/>
      <c r="K22" s="173"/>
      <c r="L22" s="173"/>
      <c r="M22" s="173"/>
      <c r="N22" s="173"/>
      <c r="O22" s="173"/>
      <c r="P22" s="173"/>
      <c r="Q22" s="173"/>
      <c r="R22" s="173"/>
      <c r="S22" s="173"/>
      <c r="T22" s="173"/>
      <c r="U22" s="173"/>
      <c r="V22" s="173"/>
      <c r="W22" s="173"/>
      <c r="X22" s="173"/>
      <c r="Y22" s="173"/>
      <c r="Z22" s="173"/>
      <c r="AA22" s="173"/>
      <c r="AB22" s="173"/>
      <c r="AC22" s="174"/>
      <c r="AE22" s="507"/>
      <c r="AG22" s="507"/>
      <c r="AI22" s="507"/>
      <c r="AK22" s="202"/>
    </row>
    <row r="23" spans="4:37" ht="12.75" customHeight="1" outlineLevel="1">
      <c r="D23" s="106" t="str">
        <f>'Line Items'!D2222</f>
        <v>TOC Capex - IT Systems [Line 1]</v>
      </c>
      <c r="E23" s="89"/>
      <c r="F23" s="107" t="str">
        <f t="shared" si="0"/>
        <v>£000</v>
      </c>
      <c r="G23" s="173"/>
      <c r="H23" s="173"/>
      <c r="I23" s="173"/>
      <c r="J23" s="173"/>
      <c r="K23" s="173"/>
      <c r="L23" s="173"/>
      <c r="M23" s="173"/>
      <c r="N23" s="173"/>
      <c r="O23" s="173"/>
      <c r="P23" s="173"/>
      <c r="Q23" s="173"/>
      <c r="R23" s="173"/>
      <c r="S23" s="173"/>
      <c r="T23" s="173"/>
      <c r="U23" s="173"/>
      <c r="V23" s="173"/>
      <c r="W23" s="173"/>
      <c r="X23" s="173"/>
      <c r="Y23" s="173"/>
      <c r="Z23" s="173"/>
      <c r="AA23" s="173"/>
      <c r="AB23" s="173"/>
      <c r="AC23" s="174"/>
      <c r="AE23" s="507"/>
      <c r="AG23" s="507"/>
      <c r="AI23" s="507"/>
      <c r="AK23" s="202"/>
    </row>
    <row r="24" spans="4:37" ht="12.75" customHeight="1" outlineLevel="1">
      <c r="D24" s="106" t="str">
        <f>'Line Items'!D2223</f>
        <v>TOC Capex - IT Systems [Line 2]</v>
      </c>
      <c r="E24" s="89"/>
      <c r="F24" s="107" t="str">
        <f t="shared" si="0"/>
        <v>£000</v>
      </c>
      <c r="G24" s="173"/>
      <c r="H24" s="173"/>
      <c r="I24" s="173"/>
      <c r="J24" s="173"/>
      <c r="K24" s="173"/>
      <c r="L24" s="173"/>
      <c r="M24" s="173"/>
      <c r="N24" s="173"/>
      <c r="O24" s="173"/>
      <c r="P24" s="173"/>
      <c r="Q24" s="173"/>
      <c r="R24" s="173"/>
      <c r="S24" s="173"/>
      <c r="T24" s="173"/>
      <c r="U24" s="173"/>
      <c r="V24" s="173"/>
      <c r="W24" s="173"/>
      <c r="X24" s="173"/>
      <c r="Y24" s="173"/>
      <c r="Z24" s="173"/>
      <c r="AA24" s="173"/>
      <c r="AB24" s="173"/>
      <c r="AC24" s="174"/>
      <c r="AE24" s="507"/>
      <c r="AG24" s="507"/>
      <c r="AI24" s="507"/>
      <c r="AK24" s="202"/>
    </row>
    <row r="25" spans="4:37" ht="12.75" customHeight="1" outlineLevel="1">
      <c r="D25" s="106" t="str">
        <f>'Line Items'!D2224</f>
        <v>TOC Capex - IT Systems [Line 3]</v>
      </c>
      <c r="E25" s="89"/>
      <c r="F25" s="107" t="str">
        <f t="shared" si="0"/>
        <v>£000</v>
      </c>
      <c r="G25" s="173"/>
      <c r="H25" s="173"/>
      <c r="I25" s="173"/>
      <c r="J25" s="173"/>
      <c r="K25" s="173"/>
      <c r="L25" s="173"/>
      <c r="M25" s="173"/>
      <c r="N25" s="173"/>
      <c r="O25" s="173"/>
      <c r="P25" s="173"/>
      <c r="Q25" s="173"/>
      <c r="R25" s="173"/>
      <c r="S25" s="173"/>
      <c r="T25" s="173"/>
      <c r="U25" s="173"/>
      <c r="V25" s="173"/>
      <c r="W25" s="173"/>
      <c r="X25" s="173"/>
      <c r="Y25" s="173"/>
      <c r="Z25" s="173"/>
      <c r="AA25" s="173"/>
      <c r="AB25" s="173"/>
      <c r="AC25" s="174"/>
      <c r="AE25" s="507"/>
      <c r="AG25" s="507"/>
      <c r="AI25" s="507"/>
      <c r="AK25" s="202"/>
    </row>
    <row r="26" spans="4:37" ht="12.75" customHeight="1" outlineLevel="1">
      <c r="D26" s="106" t="str">
        <f>'Line Items'!D2225</f>
        <v>TOC Capex - Rolling Stock [Line 1]</v>
      </c>
      <c r="E26" s="89"/>
      <c r="F26" s="107" t="str">
        <f t="shared" si="0"/>
        <v>£000</v>
      </c>
      <c r="G26" s="173"/>
      <c r="H26" s="173"/>
      <c r="I26" s="173"/>
      <c r="J26" s="173"/>
      <c r="K26" s="173"/>
      <c r="L26" s="173"/>
      <c r="M26" s="173"/>
      <c r="N26" s="173"/>
      <c r="O26" s="173"/>
      <c r="P26" s="173"/>
      <c r="Q26" s="173"/>
      <c r="R26" s="173"/>
      <c r="S26" s="173"/>
      <c r="T26" s="173"/>
      <c r="U26" s="173"/>
      <c r="V26" s="173"/>
      <c r="W26" s="173"/>
      <c r="X26" s="173"/>
      <c r="Y26" s="173"/>
      <c r="Z26" s="173"/>
      <c r="AA26" s="173"/>
      <c r="AB26" s="173"/>
      <c r="AC26" s="174"/>
      <c r="AE26" s="507"/>
      <c r="AG26" s="507"/>
      <c r="AI26" s="507"/>
      <c r="AK26" s="202"/>
    </row>
    <row r="27" spans="4:37" ht="12.75" customHeight="1" outlineLevel="1">
      <c r="D27" s="106" t="str">
        <f>'Line Items'!D2226</f>
        <v>TOC Capex - Rolling Stock [Line 2]</v>
      </c>
      <c r="E27" s="89"/>
      <c r="F27" s="107" t="str">
        <f t="shared" si="0"/>
        <v>£000</v>
      </c>
      <c r="G27" s="173"/>
      <c r="H27" s="173"/>
      <c r="I27" s="173"/>
      <c r="J27" s="173"/>
      <c r="K27" s="173"/>
      <c r="L27" s="173"/>
      <c r="M27" s="173"/>
      <c r="N27" s="173"/>
      <c r="O27" s="173"/>
      <c r="P27" s="173"/>
      <c r="Q27" s="173"/>
      <c r="R27" s="173"/>
      <c r="S27" s="173"/>
      <c r="T27" s="173"/>
      <c r="U27" s="173"/>
      <c r="V27" s="173"/>
      <c r="W27" s="173"/>
      <c r="X27" s="173"/>
      <c r="Y27" s="173"/>
      <c r="Z27" s="173"/>
      <c r="AA27" s="173"/>
      <c r="AB27" s="173"/>
      <c r="AC27" s="174"/>
      <c r="AE27" s="507"/>
      <c r="AG27" s="507"/>
      <c r="AI27" s="507"/>
      <c r="AK27" s="202"/>
    </row>
    <row r="28" spans="4:37" ht="12.75" customHeight="1" outlineLevel="1">
      <c r="D28" s="106" t="str">
        <f>'Line Items'!D2227</f>
        <v>TOC Capex - Rolling Stock [Line 3]</v>
      </c>
      <c r="E28" s="89"/>
      <c r="F28" s="107" t="str">
        <f t="shared" si="0"/>
        <v>£000</v>
      </c>
      <c r="G28" s="173"/>
      <c r="H28" s="173"/>
      <c r="I28" s="173"/>
      <c r="J28" s="173"/>
      <c r="K28" s="173"/>
      <c r="L28" s="173"/>
      <c r="M28" s="173"/>
      <c r="N28" s="173"/>
      <c r="O28" s="173"/>
      <c r="P28" s="173"/>
      <c r="Q28" s="173"/>
      <c r="R28" s="173"/>
      <c r="S28" s="173"/>
      <c r="T28" s="173"/>
      <c r="U28" s="173"/>
      <c r="V28" s="173"/>
      <c r="W28" s="173"/>
      <c r="X28" s="173"/>
      <c r="Y28" s="173"/>
      <c r="Z28" s="173"/>
      <c r="AA28" s="173"/>
      <c r="AB28" s="173"/>
      <c r="AC28" s="174"/>
      <c r="AE28" s="507"/>
      <c r="AG28" s="507"/>
      <c r="AI28" s="507"/>
      <c r="AK28" s="202"/>
    </row>
    <row r="29" spans="4:37" ht="12.75" customHeight="1" outlineLevel="1">
      <c r="D29" s="106" t="str">
        <f>'Line Items'!D2228</f>
        <v>TOC Capex - Depots [Line 1]</v>
      </c>
      <c r="E29" s="89"/>
      <c r="F29" s="107" t="str">
        <f t="shared" si="0"/>
        <v>£000</v>
      </c>
      <c r="G29" s="173"/>
      <c r="H29" s="173"/>
      <c r="I29" s="173"/>
      <c r="J29" s="173"/>
      <c r="K29" s="173"/>
      <c r="L29" s="173"/>
      <c r="M29" s="173"/>
      <c r="N29" s="173"/>
      <c r="O29" s="173"/>
      <c r="P29" s="173"/>
      <c r="Q29" s="173"/>
      <c r="R29" s="173"/>
      <c r="S29" s="173"/>
      <c r="T29" s="173"/>
      <c r="U29" s="173"/>
      <c r="V29" s="173"/>
      <c r="W29" s="173"/>
      <c r="X29" s="173"/>
      <c r="Y29" s="173"/>
      <c r="Z29" s="173"/>
      <c r="AA29" s="173"/>
      <c r="AB29" s="173"/>
      <c r="AC29" s="174"/>
      <c r="AE29" s="507"/>
      <c r="AG29" s="507"/>
      <c r="AI29" s="507"/>
      <c r="AK29" s="202"/>
    </row>
    <row r="30" spans="4:37" ht="12.75" customHeight="1" outlineLevel="1">
      <c r="D30" s="106" t="str">
        <f>'Line Items'!D2229</f>
        <v>TOC Capex - Depots [Line 2]</v>
      </c>
      <c r="E30" s="89"/>
      <c r="F30" s="107" t="str">
        <f t="shared" si="0"/>
        <v>£000</v>
      </c>
      <c r="G30" s="173"/>
      <c r="H30" s="173"/>
      <c r="I30" s="173"/>
      <c r="J30" s="173"/>
      <c r="K30" s="173"/>
      <c r="L30" s="173"/>
      <c r="M30" s="173"/>
      <c r="N30" s="173"/>
      <c r="O30" s="173"/>
      <c r="P30" s="173"/>
      <c r="Q30" s="173"/>
      <c r="R30" s="173"/>
      <c r="S30" s="173"/>
      <c r="T30" s="173"/>
      <c r="U30" s="173"/>
      <c r="V30" s="173"/>
      <c r="W30" s="173"/>
      <c r="X30" s="173"/>
      <c r="Y30" s="173"/>
      <c r="Z30" s="173"/>
      <c r="AA30" s="173"/>
      <c r="AB30" s="173"/>
      <c r="AC30" s="174"/>
      <c r="AE30" s="507"/>
      <c r="AG30" s="507"/>
      <c r="AI30" s="507"/>
      <c r="AK30" s="202"/>
    </row>
    <row r="31" spans="4:37" ht="12.75" customHeight="1" outlineLevel="1">
      <c r="D31" s="106" t="str">
        <f>'Line Items'!D2230</f>
        <v>TOC Capex - Depots [Line 3]</v>
      </c>
      <c r="E31" s="89"/>
      <c r="F31" s="107" t="str">
        <f t="shared" si="0"/>
        <v>£000</v>
      </c>
      <c r="G31" s="173"/>
      <c r="H31" s="173"/>
      <c r="I31" s="173"/>
      <c r="J31" s="173"/>
      <c r="K31" s="173"/>
      <c r="L31" s="173"/>
      <c r="M31" s="173"/>
      <c r="N31" s="173"/>
      <c r="O31" s="173"/>
      <c r="P31" s="173"/>
      <c r="Q31" s="173"/>
      <c r="R31" s="173"/>
      <c r="S31" s="173"/>
      <c r="T31" s="173"/>
      <c r="U31" s="173"/>
      <c r="V31" s="173"/>
      <c r="W31" s="173"/>
      <c r="X31" s="173"/>
      <c r="Y31" s="173"/>
      <c r="Z31" s="173"/>
      <c r="AA31" s="173"/>
      <c r="AB31" s="173"/>
      <c r="AC31" s="174"/>
      <c r="AE31" s="507"/>
      <c r="AG31" s="507"/>
      <c r="AI31" s="507"/>
      <c r="AK31" s="202"/>
    </row>
    <row r="32" spans="4:37" ht="12.75" customHeight="1" outlineLevel="1">
      <c r="D32" s="106" t="str">
        <f>'Line Items'!D2231</f>
        <v>TOC Capex - Other Infrastructure [Line 1]</v>
      </c>
      <c r="E32" s="89"/>
      <c r="F32" s="107" t="str">
        <f t="shared" si="0"/>
        <v>£000</v>
      </c>
      <c r="G32" s="173"/>
      <c r="H32" s="173"/>
      <c r="I32" s="173"/>
      <c r="J32" s="173"/>
      <c r="K32" s="173"/>
      <c r="L32" s="173"/>
      <c r="M32" s="173"/>
      <c r="N32" s="173"/>
      <c r="O32" s="173"/>
      <c r="P32" s="173"/>
      <c r="Q32" s="173"/>
      <c r="R32" s="173"/>
      <c r="S32" s="173"/>
      <c r="T32" s="173"/>
      <c r="U32" s="173"/>
      <c r="V32" s="173"/>
      <c r="W32" s="173"/>
      <c r="X32" s="173"/>
      <c r="Y32" s="173"/>
      <c r="Z32" s="173"/>
      <c r="AA32" s="173"/>
      <c r="AB32" s="173"/>
      <c r="AC32" s="174"/>
      <c r="AE32" s="507"/>
      <c r="AG32" s="507"/>
      <c r="AI32" s="507"/>
      <c r="AK32" s="202"/>
    </row>
    <row r="33" spans="4:37" ht="12.75" customHeight="1" outlineLevel="1">
      <c r="D33" s="106" t="str">
        <f>'Line Items'!D2232</f>
        <v>TOC Capex - Other Infrastructure [Line 2]</v>
      </c>
      <c r="E33" s="89"/>
      <c r="F33" s="107" t="str">
        <f t="shared" si="0"/>
        <v>£000</v>
      </c>
      <c r="G33" s="173"/>
      <c r="H33" s="173"/>
      <c r="I33" s="173"/>
      <c r="J33" s="173"/>
      <c r="K33" s="173"/>
      <c r="L33" s="173"/>
      <c r="M33" s="173"/>
      <c r="N33" s="173"/>
      <c r="O33" s="173"/>
      <c r="P33" s="173"/>
      <c r="Q33" s="173"/>
      <c r="R33" s="173"/>
      <c r="S33" s="173"/>
      <c r="T33" s="173"/>
      <c r="U33" s="173"/>
      <c r="V33" s="173"/>
      <c r="W33" s="173"/>
      <c r="X33" s="173"/>
      <c r="Y33" s="173"/>
      <c r="Z33" s="173"/>
      <c r="AA33" s="173"/>
      <c r="AB33" s="173"/>
      <c r="AC33" s="174"/>
      <c r="AE33" s="507"/>
      <c r="AG33" s="507"/>
      <c r="AI33" s="507"/>
      <c r="AK33" s="202"/>
    </row>
    <row r="34" spans="4:37" ht="12.75" customHeight="1" outlineLevel="1">
      <c r="D34" s="106" t="str">
        <f>'Line Items'!D2233</f>
        <v>TOC Capex - Other Infrastructure [Line 3]</v>
      </c>
      <c r="E34" s="89"/>
      <c r="F34" s="107" t="str">
        <f t="shared" si="0"/>
        <v>£000</v>
      </c>
      <c r="G34" s="173"/>
      <c r="H34" s="173"/>
      <c r="I34" s="173"/>
      <c r="J34" s="173"/>
      <c r="K34" s="173"/>
      <c r="L34" s="173"/>
      <c r="M34" s="173"/>
      <c r="N34" s="173"/>
      <c r="O34" s="173"/>
      <c r="P34" s="173"/>
      <c r="Q34" s="173"/>
      <c r="R34" s="173"/>
      <c r="S34" s="173"/>
      <c r="T34" s="173"/>
      <c r="U34" s="173"/>
      <c r="V34" s="173"/>
      <c r="W34" s="173"/>
      <c r="X34" s="173"/>
      <c r="Y34" s="173"/>
      <c r="Z34" s="173"/>
      <c r="AA34" s="173"/>
      <c r="AB34" s="173"/>
      <c r="AC34" s="174"/>
      <c r="AE34" s="507"/>
      <c r="AG34" s="507"/>
      <c r="AI34" s="507"/>
      <c r="AK34" s="202"/>
    </row>
    <row r="35" spans="4:37" ht="12.75" customHeight="1" outlineLevel="1">
      <c r="D35" s="106" t="str">
        <f>'Line Items'!D2234</f>
        <v>TOC Capex - Other (&lt;£250k)</v>
      </c>
      <c r="E35" s="89"/>
      <c r="F35" s="107" t="str">
        <f t="shared" si="0"/>
        <v>£000</v>
      </c>
      <c r="G35" s="173"/>
      <c r="H35" s="173"/>
      <c r="I35" s="173"/>
      <c r="J35" s="173"/>
      <c r="K35" s="173"/>
      <c r="L35" s="173"/>
      <c r="M35" s="173"/>
      <c r="N35" s="173"/>
      <c r="O35" s="173"/>
      <c r="P35" s="173"/>
      <c r="Q35" s="173"/>
      <c r="R35" s="173"/>
      <c r="S35" s="173"/>
      <c r="T35" s="173"/>
      <c r="U35" s="173"/>
      <c r="V35" s="173"/>
      <c r="W35" s="173"/>
      <c r="X35" s="173"/>
      <c r="Y35" s="173"/>
      <c r="Z35" s="173"/>
      <c r="AA35" s="173"/>
      <c r="AB35" s="173"/>
      <c r="AC35" s="174"/>
      <c r="AE35" s="507"/>
      <c r="AG35" s="507"/>
      <c r="AI35" s="507"/>
      <c r="AK35" s="202"/>
    </row>
    <row r="36" spans="4:37" ht="12.75" customHeight="1" outlineLevel="1">
      <c r="D36" s="106" t="str">
        <f>'Line Items'!D2235</f>
        <v>[TOC Capex Line 20]</v>
      </c>
      <c r="E36" s="89"/>
      <c r="F36" s="107" t="str">
        <f t="shared" si="0"/>
        <v>£000</v>
      </c>
      <c r="G36" s="173"/>
      <c r="H36" s="173"/>
      <c r="I36" s="173"/>
      <c r="J36" s="173"/>
      <c r="K36" s="173"/>
      <c r="L36" s="173"/>
      <c r="M36" s="173"/>
      <c r="N36" s="173"/>
      <c r="O36" s="173"/>
      <c r="P36" s="173"/>
      <c r="Q36" s="173"/>
      <c r="R36" s="173"/>
      <c r="S36" s="173"/>
      <c r="T36" s="173"/>
      <c r="U36" s="173"/>
      <c r="V36" s="173"/>
      <c r="W36" s="173"/>
      <c r="X36" s="173"/>
      <c r="Y36" s="173"/>
      <c r="Z36" s="173"/>
      <c r="AA36" s="173"/>
      <c r="AB36" s="173"/>
      <c r="AC36" s="174"/>
      <c r="AE36" s="507"/>
      <c r="AG36" s="507"/>
      <c r="AI36" s="507"/>
      <c r="AK36" s="202"/>
    </row>
    <row r="37" spans="4:37" ht="12.75" customHeight="1" outlineLevel="1">
      <c r="D37" s="106" t="str">
        <f>'Line Items'!D2236</f>
        <v>[TOC Capex Line 21]</v>
      </c>
      <c r="E37" s="89"/>
      <c r="F37" s="107" t="str">
        <f t="shared" si="0"/>
        <v>£000</v>
      </c>
      <c r="G37" s="173"/>
      <c r="H37" s="173"/>
      <c r="I37" s="173"/>
      <c r="J37" s="173"/>
      <c r="K37" s="173"/>
      <c r="L37" s="173"/>
      <c r="M37" s="173"/>
      <c r="N37" s="173"/>
      <c r="O37" s="173"/>
      <c r="P37" s="173"/>
      <c r="Q37" s="173"/>
      <c r="R37" s="173"/>
      <c r="S37" s="173"/>
      <c r="T37" s="173"/>
      <c r="U37" s="173"/>
      <c r="V37" s="173"/>
      <c r="W37" s="173"/>
      <c r="X37" s="173"/>
      <c r="Y37" s="173"/>
      <c r="Z37" s="173"/>
      <c r="AA37" s="173"/>
      <c r="AB37" s="173"/>
      <c r="AC37" s="174"/>
      <c r="AE37" s="507"/>
      <c r="AG37" s="507"/>
      <c r="AI37" s="507"/>
      <c r="AK37" s="202"/>
    </row>
    <row r="38" spans="4:37" ht="12.75" customHeight="1" outlineLevel="1">
      <c r="D38" s="106" t="str">
        <f>'Line Items'!D2237</f>
        <v>[TOC Capex Line 22]</v>
      </c>
      <c r="E38" s="89"/>
      <c r="F38" s="107" t="str">
        <f t="shared" si="0"/>
        <v>£000</v>
      </c>
      <c r="G38" s="173"/>
      <c r="H38" s="173"/>
      <c r="I38" s="173"/>
      <c r="J38" s="173"/>
      <c r="K38" s="173"/>
      <c r="L38" s="173"/>
      <c r="M38" s="173"/>
      <c r="N38" s="173"/>
      <c r="O38" s="173"/>
      <c r="P38" s="173"/>
      <c r="Q38" s="173"/>
      <c r="R38" s="173"/>
      <c r="S38" s="173"/>
      <c r="T38" s="173"/>
      <c r="U38" s="173"/>
      <c r="V38" s="173"/>
      <c r="W38" s="173"/>
      <c r="X38" s="173"/>
      <c r="Y38" s="173"/>
      <c r="Z38" s="173"/>
      <c r="AA38" s="173"/>
      <c r="AB38" s="173"/>
      <c r="AC38" s="174"/>
      <c r="AE38" s="507"/>
      <c r="AG38" s="507"/>
      <c r="AI38" s="507"/>
      <c r="AK38" s="202"/>
    </row>
    <row r="39" spans="4:37" ht="12.75" customHeight="1" outlineLevel="1">
      <c r="D39" s="106" t="str">
        <f>'Line Items'!D2238</f>
        <v>[TOC Capex Line 23]</v>
      </c>
      <c r="E39" s="89"/>
      <c r="F39" s="107" t="str">
        <f t="shared" si="0"/>
        <v>£000</v>
      </c>
      <c r="G39" s="173"/>
      <c r="H39" s="173"/>
      <c r="I39" s="173"/>
      <c r="J39" s="173"/>
      <c r="K39" s="173"/>
      <c r="L39" s="173"/>
      <c r="M39" s="173"/>
      <c r="N39" s="173"/>
      <c r="O39" s="173"/>
      <c r="P39" s="173"/>
      <c r="Q39" s="173"/>
      <c r="R39" s="173"/>
      <c r="S39" s="173"/>
      <c r="T39" s="173"/>
      <c r="U39" s="173"/>
      <c r="V39" s="173"/>
      <c r="W39" s="173"/>
      <c r="X39" s="173"/>
      <c r="Y39" s="173"/>
      <c r="Z39" s="173"/>
      <c r="AA39" s="173"/>
      <c r="AB39" s="173"/>
      <c r="AC39" s="174"/>
      <c r="AE39" s="507"/>
      <c r="AG39" s="507"/>
      <c r="AI39" s="507"/>
      <c r="AK39" s="202"/>
    </row>
    <row r="40" spans="4:37" ht="12.75" customHeight="1" outlineLevel="1">
      <c r="D40" s="106" t="str">
        <f>'Line Items'!D2239</f>
        <v>[TOC Capex Line 24]</v>
      </c>
      <c r="E40" s="89"/>
      <c r="F40" s="107" t="str">
        <f t="shared" si="0"/>
        <v>£000</v>
      </c>
      <c r="G40" s="173"/>
      <c r="H40" s="173"/>
      <c r="I40" s="173"/>
      <c r="J40" s="173"/>
      <c r="K40" s="173"/>
      <c r="L40" s="173"/>
      <c r="M40" s="173"/>
      <c r="N40" s="173"/>
      <c r="O40" s="173"/>
      <c r="P40" s="173"/>
      <c r="Q40" s="173"/>
      <c r="R40" s="173"/>
      <c r="S40" s="173"/>
      <c r="T40" s="173"/>
      <c r="U40" s="173"/>
      <c r="V40" s="173"/>
      <c r="W40" s="173"/>
      <c r="X40" s="173"/>
      <c r="Y40" s="173"/>
      <c r="Z40" s="173"/>
      <c r="AA40" s="173"/>
      <c r="AB40" s="173"/>
      <c r="AC40" s="174"/>
      <c r="AE40" s="507"/>
      <c r="AG40" s="507"/>
      <c r="AI40" s="507"/>
      <c r="AK40" s="202"/>
    </row>
    <row r="41" spans="4:37" ht="12.75" customHeight="1" outlineLevel="1">
      <c r="D41" s="106" t="str">
        <f>'Line Items'!D2240</f>
        <v>[TOC Capex Line 25]</v>
      </c>
      <c r="E41" s="89"/>
      <c r="F41" s="107" t="str">
        <f t="shared" si="0"/>
        <v>£000</v>
      </c>
      <c r="G41" s="173"/>
      <c r="H41" s="173"/>
      <c r="I41" s="173"/>
      <c r="J41" s="173"/>
      <c r="K41" s="173"/>
      <c r="L41" s="173"/>
      <c r="M41" s="173"/>
      <c r="N41" s="173"/>
      <c r="O41" s="173"/>
      <c r="P41" s="173"/>
      <c r="Q41" s="173"/>
      <c r="R41" s="173"/>
      <c r="S41" s="173"/>
      <c r="T41" s="173"/>
      <c r="U41" s="173"/>
      <c r="V41" s="173"/>
      <c r="W41" s="173"/>
      <c r="X41" s="173"/>
      <c r="Y41" s="173"/>
      <c r="Z41" s="173"/>
      <c r="AA41" s="173"/>
      <c r="AB41" s="173"/>
      <c r="AC41" s="174"/>
      <c r="AE41" s="507"/>
      <c r="AG41" s="507"/>
      <c r="AI41" s="507"/>
      <c r="AK41" s="202"/>
    </row>
    <row r="42" spans="4:37" ht="12.75" customHeight="1" outlineLevel="1">
      <c r="D42" s="106" t="str">
        <f>'Line Items'!D2241</f>
        <v>[TOC Capex Line 26]</v>
      </c>
      <c r="E42" s="89"/>
      <c r="F42" s="107" t="str">
        <f t="shared" si="0"/>
        <v>£000</v>
      </c>
      <c r="G42" s="173"/>
      <c r="H42" s="173"/>
      <c r="I42" s="173"/>
      <c r="J42" s="173"/>
      <c r="K42" s="173"/>
      <c r="L42" s="173"/>
      <c r="M42" s="173"/>
      <c r="N42" s="173"/>
      <c r="O42" s="173"/>
      <c r="P42" s="173"/>
      <c r="Q42" s="173"/>
      <c r="R42" s="173"/>
      <c r="S42" s="173"/>
      <c r="T42" s="173"/>
      <c r="U42" s="173"/>
      <c r="V42" s="173"/>
      <c r="W42" s="173"/>
      <c r="X42" s="173"/>
      <c r="Y42" s="173"/>
      <c r="Z42" s="173"/>
      <c r="AA42" s="173"/>
      <c r="AB42" s="173"/>
      <c r="AC42" s="174"/>
      <c r="AE42" s="507"/>
      <c r="AG42" s="507"/>
      <c r="AI42" s="507"/>
      <c r="AK42" s="202"/>
    </row>
    <row r="43" spans="4:37" ht="12.75" customHeight="1" outlineLevel="1">
      <c r="D43" s="106" t="str">
        <f>'Line Items'!D2242</f>
        <v>[TOC Capex Line 27]</v>
      </c>
      <c r="E43" s="89"/>
      <c r="F43" s="107" t="str">
        <f t="shared" si="0"/>
        <v>£000</v>
      </c>
      <c r="G43" s="173"/>
      <c r="H43" s="173"/>
      <c r="I43" s="173"/>
      <c r="J43" s="173"/>
      <c r="K43" s="173"/>
      <c r="L43" s="173"/>
      <c r="M43" s="173"/>
      <c r="N43" s="173"/>
      <c r="O43" s="173"/>
      <c r="P43" s="173"/>
      <c r="Q43" s="173"/>
      <c r="R43" s="173"/>
      <c r="S43" s="173"/>
      <c r="T43" s="173"/>
      <c r="U43" s="173"/>
      <c r="V43" s="173"/>
      <c r="W43" s="173"/>
      <c r="X43" s="173"/>
      <c r="Y43" s="173"/>
      <c r="Z43" s="173"/>
      <c r="AA43" s="173"/>
      <c r="AB43" s="173"/>
      <c r="AC43" s="174"/>
      <c r="AE43" s="507"/>
      <c r="AG43" s="507"/>
      <c r="AI43" s="507"/>
      <c r="AK43" s="202"/>
    </row>
    <row r="44" spans="4:37" ht="12.75" customHeight="1" outlineLevel="1">
      <c r="D44" s="106" t="str">
        <f>'Line Items'!D2243</f>
        <v>[TOC Capex Line 28]</v>
      </c>
      <c r="E44" s="89"/>
      <c r="F44" s="107" t="str">
        <f t="shared" si="0"/>
        <v>£000</v>
      </c>
      <c r="G44" s="173"/>
      <c r="H44" s="173"/>
      <c r="I44" s="173"/>
      <c r="J44" s="173"/>
      <c r="K44" s="173"/>
      <c r="L44" s="173"/>
      <c r="M44" s="173"/>
      <c r="N44" s="173"/>
      <c r="O44" s="173"/>
      <c r="P44" s="173"/>
      <c r="Q44" s="173"/>
      <c r="R44" s="173"/>
      <c r="S44" s="173"/>
      <c r="T44" s="173"/>
      <c r="U44" s="173"/>
      <c r="V44" s="173"/>
      <c r="W44" s="173"/>
      <c r="X44" s="173"/>
      <c r="Y44" s="173"/>
      <c r="Z44" s="173"/>
      <c r="AA44" s="173"/>
      <c r="AB44" s="173"/>
      <c r="AC44" s="174"/>
      <c r="AE44" s="507"/>
      <c r="AG44" s="507"/>
      <c r="AI44" s="507"/>
      <c r="AK44" s="202"/>
    </row>
    <row r="45" spans="4:37" ht="12.75" customHeight="1" outlineLevel="1">
      <c r="D45" s="106" t="str">
        <f>'Line Items'!D2244</f>
        <v>[TOC Capex Line 29]</v>
      </c>
      <c r="E45" s="89"/>
      <c r="F45" s="107" t="str">
        <f t="shared" si="0"/>
        <v>£000</v>
      </c>
      <c r="G45" s="173"/>
      <c r="H45" s="173"/>
      <c r="I45" s="173"/>
      <c r="J45" s="173"/>
      <c r="K45" s="173"/>
      <c r="L45" s="173"/>
      <c r="M45" s="173"/>
      <c r="N45" s="173"/>
      <c r="O45" s="173"/>
      <c r="P45" s="173"/>
      <c r="Q45" s="173"/>
      <c r="R45" s="173"/>
      <c r="S45" s="173"/>
      <c r="T45" s="173"/>
      <c r="U45" s="173"/>
      <c r="V45" s="173"/>
      <c r="W45" s="173"/>
      <c r="X45" s="173"/>
      <c r="Y45" s="173"/>
      <c r="Z45" s="173"/>
      <c r="AA45" s="173"/>
      <c r="AB45" s="173"/>
      <c r="AC45" s="174"/>
      <c r="AE45" s="507"/>
      <c r="AG45" s="507"/>
      <c r="AI45" s="507"/>
      <c r="AK45" s="202"/>
    </row>
    <row r="46" spans="4:37" ht="12.75" customHeight="1" outlineLevel="1">
      <c r="D46" s="117" t="str">
        <f>'Line Items'!D2245</f>
        <v>[TOC Capex Line 30]</v>
      </c>
      <c r="E46" s="175"/>
      <c r="F46" s="118" t="str">
        <f t="shared" si="0"/>
        <v>£000</v>
      </c>
      <c r="G46" s="176"/>
      <c r="H46" s="176"/>
      <c r="I46" s="176"/>
      <c r="J46" s="176"/>
      <c r="K46" s="176"/>
      <c r="L46" s="230"/>
      <c r="M46" s="176"/>
      <c r="N46" s="176"/>
      <c r="O46" s="176"/>
      <c r="P46" s="176"/>
      <c r="Q46" s="176"/>
      <c r="R46" s="176"/>
      <c r="S46" s="176"/>
      <c r="T46" s="176"/>
      <c r="U46" s="176"/>
      <c r="V46" s="176"/>
      <c r="W46" s="176"/>
      <c r="X46" s="176"/>
      <c r="Y46" s="176"/>
      <c r="Z46" s="176"/>
      <c r="AA46" s="176"/>
      <c r="AB46" s="176"/>
      <c r="AC46" s="177"/>
      <c r="AE46" s="508"/>
      <c r="AG46" s="508"/>
      <c r="AI46" s="508"/>
      <c r="AK46" s="203"/>
    </row>
    <row r="47" spans="4:37" ht="12.75" customHeight="1" outlineLevel="1">
      <c r="G47" s="90"/>
      <c r="H47" s="90"/>
      <c r="I47" s="90"/>
      <c r="J47" s="90"/>
      <c r="K47" s="90"/>
      <c r="L47" s="90"/>
      <c r="M47" s="90"/>
      <c r="N47" s="90"/>
      <c r="O47" s="90"/>
      <c r="P47" s="90"/>
      <c r="Q47" s="90"/>
      <c r="R47" s="90"/>
      <c r="S47" s="90"/>
      <c r="T47" s="90"/>
      <c r="U47" s="90"/>
      <c r="V47" s="90"/>
      <c r="W47" s="90"/>
      <c r="X47" s="90"/>
      <c r="Y47" s="90"/>
      <c r="Z47" s="90"/>
      <c r="AA47" s="90"/>
      <c r="AB47" s="90"/>
      <c r="AC47" s="90"/>
      <c r="AE47" s="90"/>
      <c r="AG47" s="90"/>
      <c r="AI47" s="90"/>
    </row>
    <row r="48" spans="4:37" ht="12.75" customHeight="1" outlineLevel="1">
      <c r="D48" s="216" t="str">
        <f>"Total "&amp;B15</f>
        <v>Total Opening Balances</v>
      </c>
      <c r="E48" s="217"/>
      <c r="F48" s="218" t="str">
        <f>F46</f>
        <v>£000</v>
      </c>
      <c r="G48" s="219">
        <f t="shared" ref="G48:AB48" si="1">SUM(G17:G46)</f>
        <v>0</v>
      </c>
      <c r="H48" s="219">
        <f t="shared" si="1"/>
        <v>0</v>
      </c>
      <c r="I48" s="219">
        <f t="shared" si="1"/>
        <v>0</v>
      </c>
      <c r="J48" s="219">
        <f t="shared" si="1"/>
        <v>0</v>
      </c>
      <c r="K48" s="219">
        <f>SUM(K17:K46)</f>
        <v>0</v>
      </c>
      <c r="L48" s="219">
        <f t="shared" si="1"/>
        <v>0</v>
      </c>
      <c r="M48" s="219">
        <f t="shared" si="1"/>
        <v>0</v>
      </c>
      <c r="N48" s="219">
        <f t="shared" si="1"/>
        <v>0</v>
      </c>
      <c r="O48" s="219">
        <f t="shared" si="1"/>
        <v>0</v>
      </c>
      <c r="P48" s="219">
        <f t="shared" si="1"/>
        <v>0</v>
      </c>
      <c r="Q48" s="219">
        <f t="shared" si="1"/>
        <v>0</v>
      </c>
      <c r="R48" s="219">
        <f t="shared" si="1"/>
        <v>0</v>
      </c>
      <c r="S48" s="219">
        <f t="shared" si="1"/>
        <v>0</v>
      </c>
      <c r="T48" s="219">
        <f t="shared" si="1"/>
        <v>0</v>
      </c>
      <c r="U48" s="219">
        <f t="shared" si="1"/>
        <v>0</v>
      </c>
      <c r="V48" s="219">
        <f t="shared" si="1"/>
        <v>0</v>
      </c>
      <c r="W48" s="219">
        <f t="shared" si="1"/>
        <v>0</v>
      </c>
      <c r="X48" s="219">
        <f t="shared" si="1"/>
        <v>0</v>
      </c>
      <c r="Y48" s="219">
        <f t="shared" si="1"/>
        <v>0</v>
      </c>
      <c r="Z48" s="219">
        <f t="shared" si="1"/>
        <v>0</v>
      </c>
      <c r="AA48" s="219">
        <f t="shared" si="1"/>
        <v>0</v>
      </c>
      <c r="AB48" s="219">
        <f t="shared" si="1"/>
        <v>0</v>
      </c>
      <c r="AC48" s="220">
        <f t="shared" ref="AC48" si="2">SUM(AC17:AC46)</f>
        <v>0</v>
      </c>
      <c r="AE48" s="509">
        <f t="shared" ref="AE48" si="3">SUM(AE17:AE46)</f>
        <v>0</v>
      </c>
      <c r="AG48" s="509">
        <f t="shared" ref="AG48" si="4">SUM(AG17:AG46)</f>
        <v>0</v>
      </c>
      <c r="AI48" s="509">
        <f t="shared" ref="AI48" si="5">SUM(AI17:AI46)</f>
        <v>0</v>
      </c>
      <c r="AK48" s="222"/>
    </row>
    <row r="49" spans="2:37">
      <c r="G49" s="90"/>
      <c r="H49" s="90"/>
      <c r="I49" s="90"/>
      <c r="J49" s="90"/>
      <c r="K49" s="90"/>
      <c r="L49" s="90"/>
      <c r="M49" s="90"/>
      <c r="N49" s="90"/>
      <c r="O49" s="90"/>
      <c r="P49" s="90"/>
      <c r="Q49" s="90"/>
      <c r="R49" s="90"/>
      <c r="S49" s="90"/>
      <c r="T49" s="90"/>
      <c r="U49" s="90"/>
      <c r="V49" s="90"/>
      <c r="W49" s="90"/>
      <c r="X49" s="90"/>
      <c r="Y49" s="90"/>
      <c r="Z49" s="90"/>
      <c r="AA49" s="90"/>
      <c r="AB49" s="90"/>
      <c r="AC49" s="90"/>
      <c r="AE49" s="90"/>
      <c r="AG49" s="90"/>
      <c r="AI49" s="90"/>
    </row>
    <row r="50" spans="2:37">
      <c r="B50" s="15" t="s">
        <v>508</v>
      </c>
      <c r="C50" s="15"/>
      <c r="D50" s="170"/>
      <c r="E50" s="170"/>
      <c r="F50" s="15"/>
      <c r="G50" s="184"/>
      <c r="H50" s="184"/>
      <c r="I50" s="184"/>
      <c r="J50" s="184"/>
      <c r="K50" s="184"/>
      <c r="L50" s="184"/>
      <c r="M50" s="184"/>
      <c r="N50" s="184"/>
      <c r="O50" s="184"/>
      <c r="P50" s="184"/>
      <c r="Q50" s="184"/>
      <c r="R50" s="184"/>
      <c r="S50" s="184"/>
      <c r="T50" s="184"/>
      <c r="U50" s="184"/>
      <c r="V50" s="184"/>
      <c r="W50" s="184"/>
      <c r="X50" s="184"/>
      <c r="Y50" s="184"/>
      <c r="Z50" s="184"/>
      <c r="AA50" s="184"/>
      <c r="AB50" s="184"/>
      <c r="AC50" s="184"/>
      <c r="AD50" s="15"/>
      <c r="AE50" s="184"/>
      <c r="AF50" s="15"/>
      <c r="AG50" s="184"/>
      <c r="AH50" s="15"/>
      <c r="AI50" s="184"/>
      <c r="AJ50" s="15"/>
      <c r="AK50" s="15"/>
    </row>
    <row r="51" spans="2:37" ht="12.75" customHeight="1" outlineLevel="1">
      <c r="G51" s="90"/>
      <c r="H51" s="90"/>
      <c r="I51" s="90"/>
      <c r="J51" s="90"/>
      <c r="K51" s="90"/>
      <c r="L51" s="90"/>
      <c r="M51" s="90"/>
      <c r="N51" s="90"/>
      <c r="O51" s="90"/>
      <c r="P51" s="90"/>
      <c r="Q51" s="90"/>
      <c r="R51" s="90"/>
      <c r="S51" s="90"/>
      <c r="T51" s="90"/>
      <c r="U51" s="90"/>
      <c r="V51" s="90"/>
      <c r="W51" s="90"/>
      <c r="X51" s="90"/>
      <c r="Y51" s="90"/>
      <c r="Z51" s="90"/>
      <c r="AA51" s="90"/>
      <c r="AB51" s="90"/>
      <c r="AC51" s="90"/>
      <c r="AE51" s="90"/>
      <c r="AG51" s="90"/>
      <c r="AI51" s="90"/>
    </row>
    <row r="52" spans="2:37" ht="12.75" customHeight="1" outlineLevel="1">
      <c r="D52" s="100" t="str">
        <f t="shared" ref="D52:D81" si="6">D17</f>
        <v>Station Improvement Fund - Capex</v>
      </c>
      <c r="E52" s="85"/>
      <c r="F52" s="183" t="str">
        <f>F17</f>
        <v>£000</v>
      </c>
      <c r="G52" s="171"/>
      <c r="H52" s="171"/>
      <c r="I52" s="171"/>
      <c r="J52" s="171"/>
      <c r="K52" s="171"/>
      <c r="L52" s="171"/>
      <c r="M52" s="171"/>
      <c r="N52" s="171"/>
      <c r="O52" s="171"/>
      <c r="P52" s="171"/>
      <c r="Q52" s="171"/>
      <c r="R52" s="171"/>
      <c r="S52" s="171"/>
      <c r="T52" s="171"/>
      <c r="U52" s="171"/>
      <c r="V52" s="171"/>
      <c r="W52" s="171"/>
      <c r="X52" s="171"/>
      <c r="Y52" s="171"/>
      <c r="Z52" s="171"/>
      <c r="AA52" s="171"/>
      <c r="AB52" s="171"/>
      <c r="AC52" s="185"/>
      <c r="AE52" s="511"/>
      <c r="AG52" s="511"/>
      <c r="AI52" s="511"/>
      <c r="AK52" s="201"/>
    </row>
    <row r="53" spans="2:37" ht="12.75" customHeight="1" outlineLevel="1">
      <c r="D53" s="106" t="str">
        <f t="shared" si="6"/>
        <v>TOC Capex - Stations [Line 2]</v>
      </c>
      <c r="E53" s="89"/>
      <c r="F53" s="107" t="str">
        <f t="shared" ref="F53:F81" si="7">F18</f>
        <v>£000</v>
      </c>
      <c r="G53" s="173"/>
      <c r="H53" s="173"/>
      <c r="I53" s="173"/>
      <c r="J53" s="173"/>
      <c r="K53" s="173"/>
      <c r="L53" s="173"/>
      <c r="M53" s="173"/>
      <c r="N53" s="173"/>
      <c r="O53" s="173"/>
      <c r="P53" s="173"/>
      <c r="Q53" s="173"/>
      <c r="R53" s="173"/>
      <c r="S53" s="173"/>
      <c r="T53" s="173"/>
      <c r="U53" s="173"/>
      <c r="V53" s="173"/>
      <c r="W53" s="173"/>
      <c r="X53" s="173"/>
      <c r="Y53" s="173"/>
      <c r="Z53" s="173"/>
      <c r="AA53" s="173"/>
      <c r="AB53" s="173"/>
      <c r="AC53" s="174"/>
      <c r="AE53" s="507"/>
      <c r="AG53" s="507"/>
      <c r="AI53" s="507"/>
      <c r="AK53" s="202"/>
    </row>
    <row r="54" spans="2:37" ht="12.75" customHeight="1" outlineLevel="1">
      <c r="D54" s="106" t="str">
        <f t="shared" si="6"/>
        <v>TOC Capex - Stations [Line 3]</v>
      </c>
      <c r="E54" s="89"/>
      <c r="F54" s="107" t="str">
        <f t="shared" si="7"/>
        <v>£000</v>
      </c>
      <c r="G54" s="173"/>
      <c r="H54" s="173"/>
      <c r="I54" s="173"/>
      <c r="J54" s="173"/>
      <c r="K54" s="173"/>
      <c r="L54" s="173"/>
      <c r="M54" s="173"/>
      <c r="N54" s="173"/>
      <c r="O54" s="173"/>
      <c r="P54" s="173"/>
      <c r="Q54" s="173"/>
      <c r="R54" s="173"/>
      <c r="S54" s="173"/>
      <c r="T54" s="173"/>
      <c r="U54" s="173"/>
      <c r="V54" s="173"/>
      <c r="W54" s="173"/>
      <c r="X54" s="173"/>
      <c r="Y54" s="173"/>
      <c r="Z54" s="173"/>
      <c r="AA54" s="173"/>
      <c r="AB54" s="173"/>
      <c r="AC54" s="174"/>
      <c r="AE54" s="507"/>
      <c r="AG54" s="507"/>
      <c r="AI54" s="507"/>
      <c r="AK54" s="202"/>
    </row>
    <row r="55" spans="2:37" ht="12.75" customHeight="1" outlineLevel="1">
      <c r="D55" s="106" t="str">
        <f t="shared" si="6"/>
        <v>TOC Capex - Ticketing [Line 1]</v>
      </c>
      <c r="E55" s="89"/>
      <c r="F55" s="107" t="str">
        <f t="shared" si="7"/>
        <v>£000</v>
      </c>
      <c r="G55" s="173"/>
      <c r="H55" s="173"/>
      <c r="I55" s="173"/>
      <c r="J55" s="173"/>
      <c r="K55" s="173"/>
      <c r="L55" s="173"/>
      <c r="M55" s="173"/>
      <c r="N55" s="173"/>
      <c r="O55" s="173"/>
      <c r="P55" s="173"/>
      <c r="Q55" s="173"/>
      <c r="R55" s="173"/>
      <c r="S55" s="173"/>
      <c r="T55" s="173"/>
      <c r="U55" s="173"/>
      <c r="V55" s="173"/>
      <c r="W55" s="173"/>
      <c r="X55" s="173"/>
      <c r="Y55" s="173"/>
      <c r="Z55" s="173"/>
      <c r="AA55" s="173"/>
      <c r="AB55" s="173"/>
      <c r="AC55" s="174"/>
      <c r="AE55" s="507"/>
      <c r="AG55" s="507"/>
      <c r="AI55" s="507"/>
      <c r="AK55" s="202"/>
    </row>
    <row r="56" spans="2:37" ht="12.75" customHeight="1" outlineLevel="1">
      <c r="D56" s="106" t="str">
        <f t="shared" si="6"/>
        <v>TOC Capex - Ticketing [Line 2]</v>
      </c>
      <c r="E56" s="89"/>
      <c r="F56" s="107" t="str">
        <f t="shared" si="7"/>
        <v>£000</v>
      </c>
      <c r="G56" s="173"/>
      <c r="H56" s="173"/>
      <c r="I56" s="173"/>
      <c r="J56" s="173"/>
      <c r="K56" s="173"/>
      <c r="L56" s="173"/>
      <c r="M56" s="173"/>
      <c r="N56" s="173"/>
      <c r="O56" s="173"/>
      <c r="P56" s="173"/>
      <c r="Q56" s="173"/>
      <c r="R56" s="173"/>
      <c r="S56" s="173"/>
      <c r="T56" s="173"/>
      <c r="U56" s="173"/>
      <c r="V56" s="173"/>
      <c r="W56" s="173"/>
      <c r="X56" s="173"/>
      <c r="Y56" s="173"/>
      <c r="Z56" s="173"/>
      <c r="AA56" s="173"/>
      <c r="AB56" s="173"/>
      <c r="AC56" s="174"/>
      <c r="AE56" s="507"/>
      <c r="AG56" s="507"/>
      <c r="AI56" s="507"/>
      <c r="AK56" s="202"/>
    </row>
    <row r="57" spans="2:37" ht="12.75" customHeight="1" outlineLevel="1">
      <c r="D57" s="106" t="str">
        <f t="shared" si="6"/>
        <v>TOC Capex - Ticketing [Line 3]</v>
      </c>
      <c r="E57" s="89"/>
      <c r="F57" s="107" t="str">
        <f t="shared" si="7"/>
        <v>£000</v>
      </c>
      <c r="G57" s="173"/>
      <c r="H57" s="173"/>
      <c r="I57" s="173"/>
      <c r="J57" s="173"/>
      <c r="K57" s="173"/>
      <c r="L57" s="173"/>
      <c r="M57" s="173"/>
      <c r="N57" s="173"/>
      <c r="O57" s="173"/>
      <c r="P57" s="173"/>
      <c r="Q57" s="173"/>
      <c r="R57" s="173"/>
      <c r="S57" s="173"/>
      <c r="T57" s="173"/>
      <c r="U57" s="173"/>
      <c r="V57" s="173"/>
      <c r="W57" s="173"/>
      <c r="X57" s="173"/>
      <c r="Y57" s="173"/>
      <c r="Z57" s="173"/>
      <c r="AA57" s="173"/>
      <c r="AB57" s="173"/>
      <c r="AC57" s="174"/>
      <c r="AE57" s="507"/>
      <c r="AG57" s="507"/>
      <c r="AI57" s="507"/>
      <c r="AK57" s="202"/>
    </row>
    <row r="58" spans="2:37" ht="12.75" customHeight="1" outlineLevel="1">
      <c r="D58" s="106" t="str">
        <f t="shared" si="6"/>
        <v>TOC Capex - IT Systems [Line 1]</v>
      </c>
      <c r="E58" s="89"/>
      <c r="F58" s="107" t="str">
        <f t="shared" si="7"/>
        <v>£000</v>
      </c>
      <c r="G58" s="173"/>
      <c r="H58" s="173"/>
      <c r="I58" s="173"/>
      <c r="J58" s="173"/>
      <c r="K58" s="173"/>
      <c r="L58" s="173"/>
      <c r="M58" s="173"/>
      <c r="N58" s="173"/>
      <c r="O58" s="173"/>
      <c r="P58" s="173"/>
      <c r="Q58" s="173"/>
      <c r="R58" s="173"/>
      <c r="S58" s="173"/>
      <c r="T58" s="173"/>
      <c r="U58" s="173"/>
      <c r="V58" s="173"/>
      <c r="W58" s="173"/>
      <c r="X58" s="173"/>
      <c r="Y58" s="173"/>
      <c r="Z58" s="173"/>
      <c r="AA58" s="173"/>
      <c r="AB58" s="173"/>
      <c r="AC58" s="174"/>
      <c r="AE58" s="507"/>
      <c r="AG58" s="507"/>
      <c r="AI58" s="507"/>
      <c r="AK58" s="202"/>
    </row>
    <row r="59" spans="2:37" ht="12.75" customHeight="1" outlineLevel="1">
      <c r="D59" s="106" t="str">
        <f t="shared" si="6"/>
        <v>TOC Capex - IT Systems [Line 2]</v>
      </c>
      <c r="E59" s="89"/>
      <c r="F59" s="107" t="str">
        <f t="shared" si="7"/>
        <v>£000</v>
      </c>
      <c r="G59" s="173"/>
      <c r="H59" s="173"/>
      <c r="I59" s="173"/>
      <c r="J59" s="173"/>
      <c r="K59" s="173"/>
      <c r="L59" s="173"/>
      <c r="M59" s="173"/>
      <c r="N59" s="173"/>
      <c r="O59" s="173"/>
      <c r="P59" s="173"/>
      <c r="Q59" s="173"/>
      <c r="R59" s="173"/>
      <c r="S59" s="173"/>
      <c r="T59" s="173"/>
      <c r="U59" s="173"/>
      <c r="V59" s="173"/>
      <c r="W59" s="173"/>
      <c r="X59" s="173"/>
      <c r="Y59" s="173"/>
      <c r="Z59" s="173"/>
      <c r="AA59" s="173"/>
      <c r="AB59" s="173"/>
      <c r="AC59" s="174"/>
      <c r="AE59" s="507"/>
      <c r="AG59" s="507"/>
      <c r="AI59" s="507"/>
      <c r="AK59" s="202"/>
    </row>
    <row r="60" spans="2:37" ht="12.75" customHeight="1" outlineLevel="1">
      <c r="D60" s="106" t="str">
        <f t="shared" si="6"/>
        <v>TOC Capex - IT Systems [Line 3]</v>
      </c>
      <c r="E60" s="89"/>
      <c r="F60" s="107" t="str">
        <f t="shared" si="7"/>
        <v>£000</v>
      </c>
      <c r="G60" s="173"/>
      <c r="H60" s="173"/>
      <c r="I60" s="173"/>
      <c r="J60" s="173"/>
      <c r="K60" s="173"/>
      <c r="L60" s="173"/>
      <c r="M60" s="173"/>
      <c r="N60" s="173"/>
      <c r="O60" s="173"/>
      <c r="P60" s="173"/>
      <c r="Q60" s="173"/>
      <c r="R60" s="173"/>
      <c r="S60" s="173"/>
      <c r="T60" s="173"/>
      <c r="U60" s="173"/>
      <c r="V60" s="173"/>
      <c r="W60" s="173"/>
      <c r="X60" s="173"/>
      <c r="Y60" s="173"/>
      <c r="Z60" s="173"/>
      <c r="AA60" s="173"/>
      <c r="AB60" s="173"/>
      <c r="AC60" s="174"/>
      <c r="AE60" s="507"/>
      <c r="AG60" s="507"/>
      <c r="AI60" s="507"/>
      <c r="AK60" s="202"/>
    </row>
    <row r="61" spans="2:37" ht="12.75" customHeight="1" outlineLevel="1">
      <c r="D61" s="106" t="str">
        <f t="shared" si="6"/>
        <v>TOC Capex - Rolling Stock [Line 1]</v>
      </c>
      <c r="E61" s="89"/>
      <c r="F61" s="107" t="str">
        <f t="shared" si="7"/>
        <v>£000</v>
      </c>
      <c r="G61" s="173"/>
      <c r="H61" s="173"/>
      <c r="I61" s="173"/>
      <c r="J61" s="173"/>
      <c r="K61" s="173"/>
      <c r="L61" s="173"/>
      <c r="M61" s="173"/>
      <c r="N61" s="173"/>
      <c r="O61" s="173"/>
      <c r="P61" s="173"/>
      <c r="Q61" s="173"/>
      <c r="R61" s="173"/>
      <c r="S61" s="173"/>
      <c r="T61" s="173"/>
      <c r="U61" s="173"/>
      <c r="V61" s="173"/>
      <c r="W61" s="173"/>
      <c r="X61" s="173"/>
      <c r="Y61" s="173"/>
      <c r="Z61" s="173"/>
      <c r="AA61" s="173"/>
      <c r="AB61" s="173"/>
      <c r="AC61" s="174"/>
      <c r="AE61" s="507"/>
      <c r="AG61" s="507"/>
      <c r="AI61" s="507"/>
      <c r="AK61" s="202"/>
    </row>
    <row r="62" spans="2:37" ht="12.75" customHeight="1" outlineLevel="1">
      <c r="D62" s="106" t="str">
        <f t="shared" si="6"/>
        <v>TOC Capex - Rolling Stock [Line 2]</v>
      </c>
      <c r="E62" s="89"/>
      <c r="F62" s="107" t="str">
        <f t="shared" si="7"/>
        <v>£000</v>
      </c>
      <c r="G62" s="173"/>
      <c r="H62" s="173"/>
      <c r="I62" s="173"/>
      <c r="J62" s="173"/>
      <c r="K62" s="173"/>
      <c r="L62" s="173"/>
      <c r="M62" s="173"/>
      <c r="N62" s="173"/>
      <c r="O62" s="173"/>
      <c r="P62" s="173"/>
      <c r="Q62" s="173"/>
      <c r="R62" s="173"/>
      <c r="S62" s="173"/>
      <c r="T62" s="173"/>
      <c r="U62" s="173"/>
      <c r="V62" s="173"/>
      <c r="W62" s="173"/>
      <c r="X62" s="173"/>
      <c r="Y62" s="173"/>
      <c r="Z62" s="173"/>
      <c r="AA62" s="173"/>
      <c r="AB62" s="173"/>
      <c r="AC62" s="174"/>
      <c r="AE62" s="507"/>
      <c r="AG62" s="507"/>
      <c r="AI62" s="507"/>
      <c r="AK62" s="202"/>
    </row>
    <row r="63" spans="2:37" ht="12.75" customHeight="1" outlineLevel="1">
      <c r="D63" s="106" t="str">
        <f t="shared" si="6"/>
        <v>TOC Capex - Rolling Stock [Line 3]</v>
      </c>
      <c r="E63" s="89"/>
      <c r="F63" s="107" t="str">
        <f t="shared" si="7"/>
        <v>£000</v>
      </c>
      <c r="G63" s="173"/>
      <c r="H63" s="173"/>
      <c r="I63" s="173"/>
      <c r="J63" s="173"/>
      <c r="K63" s="173"/>
      <c r="L63" s="173"/>
      <c r="M63" s="173"/>
      <c r="N63" s="173"/>
      <c r="O63" s="173"/>
      <c r="P63" s="173"/>
      <c r="Q63" s="173"/>
      <c r="R63" s="173"/>
      <c r="S63" s="173"/>
      <c r="T63" s="173"/>
      <c r="U63" s="173"/>
      <c r="V63" s="173"/>
      <c r="W63" s="173"/>
      <c r="X63" s="173"/>
      <c r="Y63" s="173"/>
      <c r="Z63" s="173"/>
      <c r="AA63" s="173"/>
      <c r="AB63" s="173"/>
      <c r="AC63" s="174"/>
      <c r="AE63" s="507"/>
      <c r="AG63" s="507"/>
      <c r="AI63" s="507"/>
      <c r="AK63" s="202"/>
    </row>
    <row r="64" spans="2:37" ht="12.75" customHeight="1" outlineLevel="1">
      <c r="D64" s="106" t="str">
        <f t="shared" si="6"/>
        <v>TOC Capex - Depots [Line 1]</v>
      </c>
      <c r="E64" s="89"/>
      <c r="F64" s="107" t="str">
        <f t="shared" si="7"/>
        <v>£000</v>
      </c>
      <c r="G64" s="173"/>
      <c r="H64" s="173"/>
      <c r="I64" s="173"/>
      <c r="J64" s="173"/>
      <c r="K64" s="173"/>
      <c r="L64" s="173"/>
      <c r="M64" s="173"/>
      <c r="N64" s="173"/>
      <c r="O64" s="173"/>
      <c r="P64" s="173"/>
      <c r="Q64" s="173"/>
      <c r="R64" s="173"/>
      <c r="S64" s="173"/>
      <c r="T64" s="173"/>
      <c r="U64" s="173"/>
      <c r="V64" s="173"/>
      <c r="W64" s="173"/>
      <c r="X64" s="173"/>
      <c r="Y64" s="173"/>
      <c r="Z64" s="173"/>
      <c r="AA64" s="173"/>
      <c r="AB64" s="173"/>
      <c r="AC64" s="174"/>
      <c r="AE64" s="507"/>
      <c r="AG64" s="507"/>
      <c r="AI64" s="507"/>
      <c r="AK64" s="202"/>
    </row>
    <row r="65" spans="4:37" ht="12.75" customHeight="1" outlineLevel="1">
      <c r="D65" s="106" t="str">
        <f t="shared" si="6"/>
        <v>TOC Capex - Depots [Line 2]</v>
      </c>
      <c r="E65" s="89"/>
      <c r="F65" s="107" t="str">
        <f t="shared" si="7"/>
        <v>£000</v>
      </c>
      <c r="G65" s="173"/>
      <c r="H65" s="173"/>
      <c r="I65" s="173"/>
      <c r="J65" s="173"/>
      <c r="K65" s="173"/>
      <c r="L65" s="173"/>
      <c r="M65" s="173"/>
      <c r="N65" s="173"/>
      <c r="O65" s="173"/>
      <c r="P65" s="173"/>
      <c r="Q65" s="173"/>
      <c r="R65" s="173"/>
      <c r="S65" s="173"/>
      <c r="T65" s="173"/>
      <c r="U65" s="173"/>
      <c r="V65" s="173"/>
      <c r="W65" s="173"/>
      <c r="X65" s="173"/>
      <c r="Y65" s="173"/>
      <c r="Z65" s="173"/>
      <c r="AA65" s="173"/>
      <c r="AB65" s="173"/>
      <c r="AC65" s="174"/>
      <c r="AE65" s="507"/>
      <c r="AG65" s="507"/>
      <c r="AI65" s="507"/>
      <c r="AK65" s="202"/>
    </row>
    <row r="66" spans="4:37" ht="12.75" customHeight="1" outlineLevel="1">
      <c r="D66" s="106" t="str">
        <f t="shared" si="6"/>
        <v>TOC Capex - Depots [Line 3]</v>
      </c>
      <c r="E66" s="89"/>
      <c r="F66" s="107" t="str">
        <f t="shared" si="7"/>
        <v>£000</v>
      </c>
      <c r="G66" s="173"/>
      <c r="H66" s="173"/>
      <c r="I66" s="173"/>
      <c r="J66" s="173"/>
      <c r="K66" s="173"/>
      <c r="L66" s="173"/>
      <c r="M66" s="173"/>
      <c r="N66" s="173"/>
      <c r="O66" s="173"/>
      <c r="P66" s="173"/>
      <c r="Q66" s="173"/>
      <c r="R66" s="173"/>
      <c r="S66" s="173"/>
      <c r="T66" s="173"/>
      <c r="U66" s="173"/>
      <c r="V66" s="173"/>
      <c r="W66" s="173"/>
      <c r="X66" s="173"/>
      <c r="Y66" s="173"/>
      <c r="Z66" s="173"/>
      <c r="AA66" s="173"/>
      <c r="AB66" s="173"/>
      <c r="AC66" s="174"/>
      <c r="AE66" s="507"/>
      <c r="AG66" s="507"/>
      <c r="AI66" s="507"/>
      <c r="AK66" s="202"/>
    </row>
    <row r="67" spans="4:37" ht="12.75" customHeight="1" outlineLevel="1">
      <c r="D67" s="106" t="str">
        <f t="shared" si="6"/>
        <v>TOC Capex - Other Infrastructure [Line 1]</v>
      </c>
      <c r="E67" s="89"/>
      <c r="F67" s="107" t="str">
        <f t="shared" si="7"/>
        <v>£000</v>
      </c>
      <c r="G67" s="173"/>
      <c r="H67" s="173"/>
      <c r="I67" s="173"/>
      <c r="J67" s="173"/>
      <c r="K67" s="173"/>
      <c r="L67" s="173"/>
      <c r="M67" s="173"/>
      <c r="N67" s="173"/>
      <c r="O67" s="173"/>
      <c r="P67" s="173"/>
      <c r="Q67" s="173"/>
      <c r="R67" s="173"/>
      <c r="S67" s="173"/>
      <c r="T67" s="173"/>
      <c r="U67" s="173"/>
      <c r="V67" s="173"/>
      <c r="W67" s="173"/>
      <c r="X67" s="173"/>
      <c r="Y67" s="173"/>
      <c r="Z67" s="173"/>
      <c r="AA67" s="173"/>
      <c r="AB67" s="173"/>
      <c r="AC67" s="174"/>
      <c r="AE67" s="507"/>
      <c r="AG67" s="507"/>
      <c r="AI67" s="507"/>
      <c r="AK67" s="202"/>
    </row>
    <row r="68" spans="4:37" ht="12.75" customHeight="1" outlineLevel="1">
      <c r="D68" s="106" t="str">
        <f t="shared" si="6"/>
        <v>TOC Capex - Other Infrastructure [Line 2]</v>
      </c>
      <c r="E68" s="89"/>
      <c r="F68" s="107" t="str">
        <f t="shared" si="7"/>
        <v>£000</v>
      </c>
      <c r="G68" s="173"/>
      <c r="H68" s="173"/>
      <c r="I68" s="173"/>
      <c r="J68" s="173"/>
      <c r="K68" s="173"/>
      <c r="L68" s="173"/>
      <c r="M68" s="173"/>
      <c r="N68" s="173"/>
      <c r="O68" s="173"/>
      <c r="P68" s="173"/>
      <c r="Q68" s="173"/>
      <c r="R68" s="173"/>
      <c r="S68" s="173"/>
      <c r="T68" s="173"/>
      <c r="U68" s="173"/>
      <c r="V68" s="173"/>
      <c r="W68" s="173"/>
      <c r="X68" s="173"/>
      <c r="Y68" s="173"/>
      <c r="Z68" s="173"/>
      <c r="AA68" s="173"/>
      <c r="AB68" s="173"/>
      <c r="AC68" s="174"/>
      <c r="AE68" s="507"/>
      <c r="AG68" s="507"/>
      <c r="AI68" s="507"/>
      <c r="AK68" s="202"/>
    </row>
    <row r="69" spans="4:37" ht="12.75" customHeight="1" outlineLevel="1">
      <c r="D69" s="106" t="str">
        <f t="shared" si="6"/>
        <v>TOC Capex - Other Infrastructure [Line 3]</v>
      </c>
      <c r="E69" s="89"/>
      <c r="F69" s="107" t="str">
        <f t="shared" si="7"/>
        <v>£000</v>
      </c>
      <c r="G69" s="173"/>
      <c r="H69" s="173"/>
      <c r="I69" s="173"/>
      <c r="J69" s="173"/>
      <c r="K69" s="173"/>
      <c r="L69" s="173"/>
      <c r="M69" s="173"/>
      <c r="N69" s="173"/>
      <c r="O69" s="173"/>
      <c r="P69" s="173"/>
      <c r="Q69" s="173"/>
      <c r="R69" s="173"/>
      <c r="S69" s="173"/>
      <c r="T69" s="173"/>
      <c r="U69" s="173"/>
      <c r="V69" s="173"/>
      <c r="W69" s="173"/>
      <c r="X69" s="173"/>
      <c r="Y69" s="173"/>
      <c r="Z69" s="173"/>
      <c r="AA69" s="173"/>
      <c r="AB69" s="173"/>
      <c r="AC69" s="174"/>
      <c r="AE69" s="507"/>
      <c r="AG69" s="507"/>
      <c r="AI69" s="507"/>
      <c r="AK69" s="202"/>
    </row>
    <row r="70" spans="4:37" ht="12.75" customHeight="1" outlineLevel="1">
      <c r="D70" s="106" t="str">
        <f t="shared" si="6"/>
        <v>TOC Capex - Other (&lt;£250k)</v>
      </c>
      <c r="E70" s="89"/>
      <c r="F70" s="107" t="str">
        <f t="shared" si="7"/>
        <v>£000</v>
      </c>
      <c r="G70" s="173"/>
      <c r="H70" s="173"/>
      <c r="I70" s="173"/>
      <c r="J70" s="173"/>
      <c r="K70" s="173"/>
      <c r="L70" s="173"/>
      <c r="M70" s="173"/>
      <c r="N70" s="173"/>
      <c r="O70" s="173"/>
      <c r="P70" s="173"/>
      <c r="Q70" s="173"/>
      <c r="R70" s="173"/>
      <c r="S70" s="173"/>
      <c r="T70" s="173"/>
      <c r="U70" s="173"/>
      <c r="V70" s="173"/>
      <c r="W70" s="173"/>
      <c r="X70" s="173"/>
      <c r="Y70" s="173"/>
      <c r="Z70" s="173"/>
      <c r="AA70" s="173"/>
      <c r="AB70" s="173"/>
      <c r="AC70" s="174"/>
      <c r="AE70" s="507"/>
      <c r="AG70" s="507"/>
      <c r="AI70" s="507"/>
      <c r="AK70" s="202"/>
    </row>
    <row r="71" spans="4:37" ht="12.75" customHeight="1" outlineLevel="1">
      <c r="D71" s="106" t="str">
        <f t="shared" si="6"/>
        <v>[TOC Capex Line 20]</v>
      </c>
      <c r="E71" s="89"/>
      <c r="F71" s="107" t="str">
        <f t="shared" si="7"/>
        <v>£000</v>
      </c>
      <c r="G71" s="173"/>
      <c r="H71" s="173"/>
      <c r="I71" s="173"/>
      <c r="J71" s="173"/>
      <c r="K71" s="173"/>
      <c r="L71" s="173"/>
      <c r="M71" s="173"/>
      <c r="N71" s="173"/>
      <c r="O71" s="173"/>
      <c r="P71" s="173"/>
      <c r="Q71" s="173"/>
      <c r="R71" s="173"/>
      <c r="S71" s="173"/>
      <c r="T71" s="173"/>
      <c r="U71" s="173"/>
      <c r="V71" s="173"/>
      <c r="W71" s="173"/>
      <c r="X71" s="173"/>
      <c r="Y71" s="173"/>
      <c r="Z71" s="173"/>
      <c r="AA71" s="173"/>
      <c r="AB71" s="173"/>
      <c r="AC71" s="174"/>
      <c r="AE71" s="507"/>
      <c r="AG71" s="507"/>
      <c r="AI71" s="507"/>
      <c r="AK71" s="202"/>
    </row>
    <row r="72" spans="4:37" ht="12.75" customHeight="1" outlineLevel="1">
      <c r="D72" s="106" t="str">
        <f t="shared" si="6"/>
        <v>[TOC Capex Line 21]</v>
      </c>
      <c r="E72" s="89"/>
      <c r="F72" s="107" t="str">
        <f t="shared" si="7"/>
        <v>£000</v>
      </c>
      <c r="G72" s="173"/>
      <c r="H72" s="173"/>
      <c r="I72" s="173"/>
      <c r="J72" s="173"/>
      <c r="K72" s="173"/>
      <c r="L72" s="173"/>
      <c r="M72" s="173"/>
      <c r="N72" s="173"/>
      <c r="O72" s="173"/>
      <c r="P72" s="173"/>
      <c r="Q72" s="173"/>
      <c r="R72" s="173"/>
      <c r="S72" s="173"/>
      <c r="T72" s="173"/>
      <c r="U72" s="173"/>
      <c r="V72" s="173"/>
      <c r="W72" s="173"/>
      <c r="X72" s="173"/>
      <c r="Y72" s="173"/>
      <c r="Z72" s="173"/>
      <c r="AA72" s="173"/>
      <c r="AB72" s="173"/>
      <c r="AC72" s="174"/>
      <c r="AE72" s="507"/>
      <c r="AG72" s="507"/>
      <c r="AI72" s="507"/>
      <c r="AK72" s="202"/>
    </row>
    <row r="73" spans="4:37" ht="12.75" customHeight="1" outlineLevel="1">
      <c r="D73" s="106" t="str">
        <f t="shared" si="6"/>
        <v>[TOC Capex Line 22]</v>
      </c>
      <c r="E73" s="89"/>
      <c r="F73" s="107" t="str">
        <f t="shared" si="7"/>
        <v>£000</v>
      </c>
      <c r="G73" s="173"/>
      <c r="H73" s="173"/>
      <c r="I73" s="173"/>
      <c r="J73" s="173"/>
      <c r="K73" s="173"/>
      <c r="L73" s="173"/>
      <c r="M73" s="173"/>
      <c r="N73" s="173"/>
      <c r="O73" s="173"/>
      <c r="P73" s="173"/>
      <c r="Q73" s="173"/>
      <c r="R73" s="173"/>
      <c r="S73" s="173"/>
      <c r="T73" s="173"/>
      <c r="U73" s="173"/>
      <c r="V73" s="173"/>
      <c r="W73" s="173"/>
      <c r="X73" s="173"/>
      <c r="Y73" s="173"/>
      <c r="Z73" s="173"/>
      <c r="AA73" s="173"/>
      <c r="AB73" s="173"/>
      <c r="AC73" s="174"/>
      <c r="AE73" s="507"/>
      <c r="AG73" s="507"/>
      <c r="AI73" s="507"/>
      <c r="AK73" s="202"/>
    </row>
    <row r="74" spans="4:37" ht="12.75" customHeight="1" outlineLevel="1">
      <c r="D74" s="106" t="str">
        <f t="shared" si="6"/>
        <v>[TOC Capex Line 23]</v>
      </c>
      <c r="E74" s="89"/>
      <c r="F74" s="107" t="str">
        <f t="shared" si="7"/>
        <v>£000</v>
      </c>
      <c r="G74" s="173"/>
      <c r="H74" s="173"/>
      <c r="I74" s="173"/>
      <c r="J74" s="173"/>
      <c r="K74" s="173"/>
      <c r="L74" s="173"/>
      <c r="M74" s="173"/>
      <c r="N74" s="173"/>
      <c r="O74" s="173"/>
      <c r="P74" s="173"/>
      <c r="Q74" s="173"/>
      <c r="R74" s="173"/>
      <c r="S74" s="173"/>
      <c r="T74" s="173"/>
      <c r="U74" s="173"/>
      <c r="V74" s="173"/>
      <c r="W74" s="173"/>
      <c r="X74" s="173"/>
      <c r="Y74" s="173"/>
      <c r="Z74" s="173"/>
      <c r="AA74" s="173"/>
      <c r="AB74" s="173"/>
      <c r="AC74" s="174"/>
      <c r="AE74" s="507"/>
      <c r="AG74" s="507"/>
      <c r="AI74" s="507"/>
      <c r="AK74" s="202"/>
    </row>
    <row r="75" spans="4:37" ht="12.75" customHeight="1" outlineLevel="1">
      <c r="D75" s="106" t="str">
        <f t="shared" si="6"/>
        <v>[TOC Capex Line 24]</v>
      </c>
      <c r="E75" s="89"/>
      <c r="F75" s="107" t="str">
        <f t="shared" si="7"/>
        <v>£000</v>
      </c>
      <c r="G75" s="173"/>
      <c r="H75" s="173"/>
      <c r="I75" s="173"/>
      <c r="J75" s="173"/>
      <c r="K75" s="173"/>
      <c r="L75" s="173"/>
      <c r="M75" s="173"/>
      <c r="N75" s="173"/>
      <c r="O75" s="173"/>
      <c r="P75" s="173"/>
      <c r="Q75" s="173"/>
      <c r="R75" s="173"/>
      <c r="S75" s="173"/>
      <c r="T75" s="173"/>
      <c r="U75" s="173"/>
      <c r="V75" s="173"/>
      <c r="W75" s="173"/>
      <c r="X75" s="173"/>
      <c r="Y75" s="173"/>
      <c r="Z75" s="173"/>
      <c r="AA75" s="173"/>
      <c r="AB75" s="173"/>
      <c r="AC75" s="174"/>
      <c r="AE75" s="507"/>
      <c r="AG75" s="507"/>
      <c r="AI75" s="507"/>
      <c r="AK75" s="202"/>
    </row>
    <row r="76" spans="4:37" ht="12.75" customHeight="1" outlineLevel="1">
      <c r="D76" s="106" t="str">
        <f t="shared" si="6"/>
        <v>[TOC Capex Line 25]</v>
      </c>
      <c r="E76" s="89"/>
      <c r="F76" s="107" t="str">
        <f t="shared" si="7"/>
        <v>£000</v>
      </c>
      <c r="G76" s="173"/>
      <c r="H76" s="173"/>
      <c r="I76" s="173"/>
      <c r="J76" s="173"/>
      <c r="K76" s="173"/>
      <c r="L76" s="173"/>
      <c r="M76" s="173"/>
      <c r="N76" s="173"/>
      <c r="O76" s="173"/>
      <c r="P76" s="173"/>
      <c r="Q76" s="173"/>
      <c r="R76" s="173"/>
      <c r="S76" s="173"/>
      <c r="T76" s="173"/>
      <c r="U76" s="173"/>
      <c r="V76" s="173"/>
      <c r="W76" s="173"/>
      <c r="X76" s="173"/>
      <c r="Y76" s="173"/>
      <c r="Z76" s="173"/>
      <c r="AA76" s="173"/>
      <c r="AB76" s="173"/>
      <c r="AC76" s="174"/>
      <c r="AE76" s="507"/>
      <c r="AG76" s="507"/>
      <c r="AI76" s="507"/>
      <c r="AK76" s="202"/>
    </row>
    <row r="77" spans="4:37" ht="12.75" customHeight="1" outlineLevel="1">
      <c r="D77" s="106" t="str">
        <f t="shared" si="6"/>
        <v>[TOC Capex Line 26]</v>
      </c>
      <c r="E77" s="89"/>
      <c r="F77" s="107" t="str">
        <f t="shared" si="7"/>
        <v>£000</v>
      </c>
      <c r="G77" s="173"/>
      <c r="H77" s="173"/>
      <c r="I77" s="173"/>
      <c r="J77" s="173"/>
      <c r="K77" s="173"/>
      <c r="L77" s="173"/>
      <c r="M77" s="173"/>
      <c r="N77" s="173"/>
      <c r="O77" s="173"/>
      <c r="P77" s="173"/>
      <c r="Q77" s="173"/>
      <c r="R77" s="173"/>
      <c r="S77" s="173"/>
      <c r="T77" s="173"/>
      <c r="U77" s="173"/>
      <c r="V77" s="173"/>
      <c r="W77" s="173"/>
      <c r="X77" s="173"/>
      <c r="Y77" s="173"/>
      <c r="Z77" s="173"/>
      <c r="AA77" s="173"/>
      <c r="AB77" s="173"/>
      <c r="AC77" s="174"/>
      <c r="AE77" s="507"/>
      <c r="AG77" s="507"/>
      <c r="AI77" s="507"/>
      <c r="AK77" s="202"/>
    </row>
    <row r="78" spans="4:37" ht="12.75" customHeight="1" outlineLevel="1">
      <c r="D78" s="106" t="str">
        <f t="shared" si="6"/>
        <v>[TOC Capex Line 27]</v>
      </c>
      <c r="E78" s="89"/>
      <c r="F78" s="107" t="str">
        <f t="shared" si="7"/>
        <v>£000</v>
      </c>
      <c r="G78" s="173"/>
      <c r="H78" s="173"/>
      <c r="I78" s="173"/>
      <c r="J78" s="173"/>
      <c r="K78" s="173"/>
      <c r="L78" s="173"/>
      <c r="M78" s="173"/>
      <c r="N78" s="173"/>
      <c r="O78" s="173"/>
      <c r="P78" s="173"/>
      <c r="Q78" s="173"/>
      <c r="R78" s="173"/>
      <c r="S78" s="173"/>
      <c r="T78" s="173"/>
      <c r="U78" s="173"/>
      <c r="V78" s="173"/>
      <c r="W78" s="173"/>
      <c r="X78" s="173"/>
      <c r="Y78" s="173"/>
      <c r="Z78" s="173"/>
      <c r="AA78" s="173"/>
      <c r="AB78" s="173"/>
      <c r="AC78" s="174"/>
      <c r="AE78" s="507"/>
      <c r="AG78" s="507"/>
      <c r="AI78" s="507"/>
      <c r="AK78" s="202"/>
    </row>
    <row r="79" spans="4:37" ht="12.75" customHeight="1" outlineLevel="1">
      <c r="D79" s="106" t="str">
        <f t="shared" si="6"/>
        <v>[TOC Capex Line 28]</v>
      </c>
      <c r="E79" s="89"/>
      <c r="F79" s="107" t="str">
        <f t="shared" si="7"/>
        <v>£000</v>
      </c>
      <c r="G79" s="173"/>
      <c r="H79" s="173"/>
      <c r="I79" s="173"/>
      <c r="J79" s="173"/>
      <c r="K79" s="173"/>
      <c r="L79" s="173"/>
      <c r="M79" s="173"/>
      <c r="N79" s="173"/>
      <c r="O79" s="173"/>
      <c r="P79" s="173"/>
      <c r="Q79" s="173"/>
      <c r="R79" s="173"/>
      <c r="S79" s="173"/>
      <c r="T79" s="173"/>
      <c r="U79" s="173"/>
      <c r="V79" s="173"/>
      <c r="W79" s="173"/>
      <c r="X79" s="173"/>
      <c r="Y79" s="173"/>
      <c r="Z79" s="173"/>
      <c r="AA79" s="173"/>
      <c r="AB79" s="173"/>
      <c r="AC79" s="174"/>
      <c r="AE79" s="507"/>
      <c r="AG79" s="507"/>
      <c r="AI79" s="507"/>
      <c r="AK79" s="202"/>
    </row>
    <row r="80" spans="4:37" ht="12.75" customHeight="1" outlineLevel="1">
      <c r="D80" s="106" t="str">
        <f t="shared" si="6"/>
        <v>[TOC Capex Line 29]</v>
      </c>
      <c r="E80" s="89"/>
      <c r="F80" s="107" t="str">
        <f t="shared" si="7"/>
        <v>£000</v>
      </c>
      <c r="G80" s="173"/>
      <c r="H80" s="173"/>
      <c r="I80" s="173"/>
      <c r="J80" s="173"/>
      <c r="K80" s="173"/>
      <c r="L80" s="173"/>
      <c r="M80" s="173"/>
      <c r="N80" s="173"/>
      <c r="O80" s="173"/>
      <c r="P80" s="173"/>
      <c r="Q80" s="173"/>
      <c r="R80" s="173"/>
      <c r="S80" s="173"/>
      <c r="T80" s="173"/>
      <c r="U80" s="173"/>
      <c r="V80" s="173"/>
      <c r="W80" s="173"/>
      <c r="X80" s="173"/>
      <c r="Y80" s="173"/>
      <c r="Z80" s="173"/>
      <c r="AA80" s="173"/>
      <c r="AB80" s="173"/>
      <c r="AC80" s="174"/>
      <c r="AE80" s="507"/>
      <c r="AG80" s="507"/>
      <c r="AI80" s="507"/>
      <c r="AK80" s="202"/>
    </row>
    <row r="81" spans="2:37" ht="12.75" customHeight="1" outlineLevel="1">
      <c r="D81" s="117" t="str">
        <f t="shared" si="6"/>
        <v>[TOC Capex Line 30]</v>
      </c>
      <c r="E81" s="175"/>
      <c r="F81" s="118" t="str">
        <f t="shared" si="7"/>
        <v>£000</v>
      </c>
      <c r="G81" s="176"/>
      <c r="H81" s="176"/>
      <c r="I81" s="176"/>
      <c r="J81" s="176"/>
      <c r="K81" s="176"/>
      <c r="L81" s="176"/>
      <c r="M81" s="176"/>
      <c r="N81" s="176"/>
      <c r="O81" s="176"/>
      <c r="P81" s="176"/>
      <c r="Q81" s="176"/>
      <c r="R81" s="176"/>
      <c r="S81" s="176"/>
      <c r="T81" s="176"/>
      <c r="U81" s="176"/>
      <c r="V81" s="176"/>
      <c r="W81" s="176"/>
      <c r="X81" s="176"/>
      <c r="Y81" s="176"/>
      <c r="Z81" s="176"/>
      <c r="AA81" s="176"/>
      <c r="AB81" s="176"/>
      <c r="AC81" s="177"/>
      <c r="AE81" s="508"/>
      <c r="AG81" s="508"/>
      <c r="AI81" s="508"/>
      <c r="AK81" s="203"/>
    </row>
    <row r="82" spans="2:37" ht="12.75" customHeight="1" outlineLevel="1">
      <c r="G82" s="90"/>
      <c r="H82" s="90"/>
      <c r="I82" s="90"/>
      <c r="J82" s="90"/>
      <c r="K82" s="90"/>
      <c r="L82" s="90"/>
      <c r="M82" s="90"/>
      <c r="N82" s="90"/>
      <c r="O82" s="90"/>
      <c r="P82" s="90"/>
      <c r="Q82" s="90"/>
      <c r="R82" s="90"/>
      <c r="S82" s="90"/>
      <c r="T82" s="90"/>
      <c r="U82" s="90"/>
      <c r="V82" s="90"/>
      <c r="W82" s="90"/>
      <c r="X82" s="90"/>
      <c r="Y82" s="90"/>
      <c r="Z82" s="90"/>
      <c r="AA82" s="90"/>
      <c r="AB82" s="90"/>
      <c r="AC82" s="90"/>
      <c r="AE82" s="90"/>
      <c r="AG82" s="90"/>
      <c r="AI82" s="90"/>
    </row>
    <row r="83" spans="2:37" ht="12.75" customHeight="1" outlineLevel="1">
      <c r="D83" s="216" t="str">
        <f>"Total "&amp;B50</f>
        <v>Total Additions</v>
      </c>
      <c r="E83" s="217"/>
      <c r="F83" s="218" t="str">
        <f>F81</f>
        <v>£000</v>
      </c>
      <c r="G83" s="219">
        <f>SUM(G52:G81)</f>
        <v>0</v>
      </c>
      <c r="H83" s="219">
        <f>SUM(H52:H81)</f>
        <v>0</v>
      </c>
      <c r="I83" s="219">
        <f t="shared" ref="I83:AB83" si="8">SUM(I52:I81)</f>
        <v>0</v>
      </c>
      <c r="J83" s="219">
        <f>SUM(J52:J81)</f>
        <v>0</v>
      </c>
      <c r="K83" s="219">
        <f t="shared" si="8"/>
        <v>0</v>
      </c>
      <c r="L83" s="219">
        <f t="shared" si="8"/>
        <v>0</v>
      </c>
      <c r="M83" s="219">
        <f t="shared" si="8"/>
        <v>0</v>
      </c>
      <c r="N83" s="219">
        <f t="shared" si="8"/>
        <v>0</v>
      </c>
      <c r="O83" s="219">
        <f t="shared" si="8"/>
        <v>0</v>
      </c>
      <c r="P83" s="219">
        <f t="shared" si="8"/>
        <v>0</v>
      </c>
      <c r="Q83" s="219">
        <f t="shared" si="8"/>
        <v>0</v>
      </c>
      <c r="R83" s="219">
        <f t="shared" si="8"/>
        <v>0</v>
      </c>
      <c r="S83" s="219">
        <f t="shared" si="8"/>
        <v>0</v>
      </c>
      <c r="T83" s="219">
        <f t="shared" si="8"/>
        <v>0</v>
      </c>
      <c r="U83" s="219">
        <f t="shared" si="8"/>
        <v>0</v>
      </c>
      <c r="V83" s="219">
        <f t="shared" si="8"/>
        <v>0</v>
      </c>
      <c r="W83" s="219">
        <f t="shared" si="8"/>
        <v>0</v>
      </c>
      <c r="X83" s="219">
        <f t="shared" si="8"/>
        <v>0</v>
      </c>
      <c r="Y83" s="219">
        <f t="shared" si="8"/>
        <v>0</v>
      </c>
      <c r="Z83" s="219">
        <f t="shared" si="8"/>
        <v>0</v>
      </c>
      <c r="AA83" s="219">
        <f t="shared" si="8"/>
        <v>0</v>
      </c>
      <c r="AB83" s="219">
        <f t="shared" si="8"/>
        <v>0</v>
      </c>
      <c r="AC83" s="220">
        <f t="shared" ref="AC83" si="9">SUM(AC52:AC81)</f>
        <v>0</v>
      </c>
      <c r="AE83" s="509">
        <f t="shared" ref="AE83" si="10">SUM(AE52:AE81)</f>
        <v>0</v>
      </c>
      <c r="AG83" s="509">
        <f t="shared" ref="AG83" si="11">SUM(AG52:AG81)</f>
        <v>0</v>
      </c>
      <c r="AI83" s="509">
        <f t="shared" ref="AI83" si="12">SUM(AI52:AI81)</f>
        <v>0</v>
      </c>
      <c r="AK83" s="222"/>
    </row>
    <row r="84" spans="2:37">
      <c r="G84" s="90"/>
      <c r="H84" s="90"/>
      <c r="I84" s="90"/>
      <c r="J84" s="90"/>
      <c r="K84" s="90"/>
      <c r="L84" s="90"/>
      <c r="M84" s="90"/>
      <c r="N84" s="90"/>
      <c r="O84" s="90"/>
      <c r="P84" s="90"/>
      <c r="Q84" s="90"/>
      <c r="R84" s="90"/>
      <c r="S84" s="90"/>
      <c r="T84" s="90"/>
      <c r="U84" s="90"/>
      <c r="V84" s="90"/>
      <c r="W84" s="90"/>
      <c r="X84" s="90"/>
      <c r="Y84" s="90"/>
      <c r="Z84" s="90"/>
      <c r="AA84" s="90"/>
      <c r="AB84" s="90"/>
      <c r="AC84" s="90"/>
      <c r="AE84" s="90"/>
      <c r="AG84" s="90"/>
      <c r="AI84" s="90"/>
    </row>
    <row r="85" spans="2:37">
      <c r="B85" s="15" t="s">
        <v>618</v>
      </c>
      <c r="C85" s="15"/>
      <c r="D85" s="170"/>
      <c r="E85" s="170"/>
      <c r="F85" s="15"/>
      <c r="G85" s="184"/>
      <c r="H85" s="184"/>
      <c r="I85" s="184"/>
      <c r="J85" s="184"/>
      <c r="K85" s="184"/>
      <c r="L85" s="184"/>
      <c r="M85" s="184"/>
      <c r="N85" s="184"/>
      <c r="O85" s="184"/>
      <c r="P85" s="184"/>
      <c r="Q85" s="184"/>
      <c r="R85" s="184"/>
      <c r="S85" s="184"/>
      <c r="T85" s="184"/>
      <c r="U85" s="184"/>
      <c r="V85" s="184"/>
      <c r="W85" s="184"/>
      <c r="X85" s="184"/>
      <c r="Y85" s="184"/>
      <c r="Z85" s="184"/>
      <c r="AA85" s="184"/>
      <c r="AB85" s="184"/>
      <c r="AC85" s="184"/>
      <c r="AD85" s="15"/>
      <c r="AE85" s="184"/>
      <c r="AF85" s="15"/>
      <c r="AG85" s="184"/>
      <c r="AH85" s="15"/>
      <c r="AI85" s="184"/>
      <c r="AJ85" s="15"/>
      <c r="AK85" s="15"/>
    </row>
    <row r="86" spans="2:37" ht="12.75" customHeight="1" outlineLevel="1">
      <c r="G86" s="90"/>
      <c r="H86" s="90"/>
      <c r="I86" s="90"/>
      <c r="J86" s="90"/>
      <c r="K86" s="90"/>
      <c r="L86" s="90"/>
      <c r="M86" s="90"/>
      <c r="N86" s="90"/>
      <c r="O86" s="90"/>
      <c r="P86" s="90"/>
      <c r="Q86" s="90"/>
      <c r="R86" s="90"/>
      <c r="S86" s="90"/>
      <c r="T86" s="90"/>
      <c r="U86" s="90"/>
      <c r="V86" s="90"/>
      <c r="W86" s="90"/>
      <c r="X86" s="90"/>
      <c r="Y86" s="90"/>
      <c r="Z86" s="90"/>
      <c r="AA86" s="90"/>
      <c r="AB86" s="90"/>
      <c r="AC86" s="90"/>
      <c r="AE86" s="90"/>
      <c r="AG86" s="90"/>
      <c r="AI86" s="90"/>
    </row>
    <row r="87" spans="2:37" ht="12.75" customHeight="1" outlineLevel="1">
      <c r="D87" s="100" t="str">
        <f t="shared" ref="D87:D116" si="13">D52</f>
        <v>Station Improvement Fund - Capex</v>
      </c>
      <c r="E87" s="85"/>
      <c r="F87" s="183" t="str">
        <f>F52</f>
        <v>£000</v>
      </c>
      <c r="G87" s="171"/>
      <c r="H87" s="171"/>
      <c r="I87" s="171"/>
      <c r="J87" s="171"/>
      <c r="K87" s="171"/>
      <c r="L87" s="171"/>
      <c r="M87" s="171"/>
      <c r="N87" s="171"/>
      <c r="O87" s="171"/>
      <c r="P87" s="171"/>
      <c r="Q87" s="171"/>
      <c r="R87" s="171"/>
      <c r="S87" s="171"/>
      <c r="T87" s="171"/>
      <c r="U87" s="171"/>
      <c r="V87" s="171"/>
      <c r="W87" s="171"/>
      <c r="X87" s="171"/>
      <c r="Y87" s="171"/>
      <c r="Z87" s="171"/>
      <c r="AA87" s="171"/>
      <c r="AB87" s="171"/>
      <c r="AC87" s="185"/>
      <c r="AE87" s="511"/>
      <c r="AG87" s="511"/>
      <c r="AI87" s="511"/>
      <c r="AK87" s="201"/>
    </row>
    <row r="88" spans="2:37" ht="12.75" customHeight="1" outlineLevel="1">
      <c r="D88" s="106" t="str">
        <f t="shared" si="13"/>
        <v>TOC Capex - Stations [Line 2]</v>
      </c>
      <c r="E88" s="89"/>
      <c r="F88" s="107" t="str">
        <f t="shared" ref="F88:F116" si="14">F53</f>
        <v>£000</v>
      </c>
      <c r="G88" s="173"/>
      <c r="H88" s="173"/>
      <c r="I88" s="173"/>
      <c r="J88" s="173"/>
      <c r="K88" s="173"/>
      <c r="L88" s="173"/>
      <c r="M88" s="173"/>
      <c r="N88" s="173"/>
      <c r="O88" s="173"/>
      <c r="P88" s="173"/>
      <c r="Q88" s="173"/>
      <c r="R88" s="173"/>
      <c r="S88" s="173"/>
      <c r="T88" s="173"/>
      <c r="U88" s="173"/>
      <c r="V88" s="173"/>
      <c r="W88" s="173"/>
      <c r="X88" s="173"/>
      <c r="Y88" s="173"/>
      <c r="Z88" s="173"/>
      <c r="AA88" s="173"/>
      <c r="AB88" s="173"/>
      <c r="AC88" s="174"/>
      <c r="AE88" s="507"/>
      <c r="AG88" s="507"/>
      <c r="AI88" s="507"/>
      <c r="AK88" s="202"/>
    </row>
    <row r="89" spans="2:37" ht="12.75" customHeight="1" outlineLevel="1">
      <c r="D89" s="106" t="str">
        <f t="shared" si="13"/>
        <v>TOC Capex - Stations [Line 3]</v>
      </c>
      <c r="E89" s="89"/>
      <c r="F89" s="107" t="str">
        <f t="shared" si="14"/>
        <v>£000</v>
      </c>
      <c r="G89" s="173"/>
      <c r="H89" s="173"/>
      <c r="I89" s="173"/>
      <c r="J89" s="173"/>
      <c r="K89" s="173"/>
      <c r="L89" s="173"/>
      <c r="M89" s="173"/>
      <c r="N89" s="173"/>
      <c r="O89" s="173"/>
      <c r="P89" s="173"/>
      <c r="Q89" s="173"/>
      <c r="R89" s="173"/>
      <c r="S89" s="173"/>
      <c r="T89" s="173"/>
      <c r="U89" s="173"/>
      <c r="V89" s="173"/>
      <c r="W89" s="173"/>
      <c r="X89" s="173"/>
      <c r="Y89" s="173"/>
      <c r="Z89" s="173"/>
      <c r="AA89" s="173"/>
      <c r="AB89" s="173"/>
      <c r="AC89" s="174"/>
      <c r="AE89" s="507"/>
      <c r="AG89" s="507"/>
      <c r="AI89" s="507"/>
      <c r="AK89" s="202"/>
    </row>
    <row r="90" spans="2:37" ht="12.75" customHeight="1" outlineLevel="1">
      <c r="D90" s="106" t="str">
        <f t="shared" si="13"/>
        <v>TOC Capex - Ticketing [Line 1]</v>
      </c>
      <c r="E90" s="89"/>
      <c r="F90" s="107" t="str">
        <f t="shared" si="14"/>
        <v>£000</v>
      </c>
      <c r="G90" s="173"/>
      <c r="H90" s="173"/>
      <c r="I90" s="173"/>
      <c r="J90" s="173"/>
      <c r="K90" s="173"/>
      <c r="L90" s="173"/>
      <c r="M90" s="173"/>
      <c r="N90" s="173"/>
      <c r="O90" s="173"/>
      <c r="P90" s="173"/>
      <c r="Q90" s="173"/>
      <c r="R90" s="173"/>
      <c r="S90" s="173"/>
      <c r="T90" s="173"/>
      <c r="U90" s="173"/>
      <c r="V90" s="173"/>
      <c r="W90" s="173"/>
      <c r="X90" s="173"/>
      <c r="Y90" s="173"/>
      <c r="Z90" s="173"/>
      <c r="AA90" s="173"/>
      <c r="AB90" s="173"/>
      <c r="AC90" s="174"/>
      <c r="AE90" s="507"/>
      <c r="AG90" s="507"/>
      <c r="AI90" s="507"/>
      <c r="AK90" s="202"/>
    </row>
    <row r="91" spans="2:37" ht="12.75" customHeight="1" outlineLevel="1">
      <c r="D91" s="106" t="str">
        <f t="shared" si="13"/>
        <v>TOC Capex - Ticketing [Line 2]</v>
      </c>
      <c r="E91" s="89"/>
      <c r="F91" s="107" t="str">
        <f t="shared" si="14"/>
        <v>£000</v>
      </c>
      <c r="G91" s="173"/>
      <c r="H91" s="173"/>
      <c r="I91" s="173"/>
      <c r="J91" s="173"/>
      <c r="K91" s="173"/>
      <c r="L91" s="173"/>
      <c r="M91" s="173"/>
      <c r="N91" s="173"/>
      <c r="O91" s="173"/>
      <c r="P91" s="173"/>
      <c r="Q91" s="173"/>
      <c r="R91" s="173"/>
      <c r="S91" s="173"/>
      <c r="T91" s="173"/>
      <c r="U91" s="173"/>
      <c r="V91" s="173"/>
      <c r="W91" s="173"/>
      <c r="X91" s="173"/>
      <c r="Y91" s="173"/>
      <c r="Z91" s="173"/>
      <c r="AA91" s="173"/>
      <c r="AB91" s="173"/>
      <c r="AC91" s="174"/>
      <c r="AE91" s="507"/>
      <c r="AG91" s="507"/>
      <c r="AI91" s="507"/>
      <c r="AK91" s="202"/>
    </row>
    <row r="92" spans="2:37" ht="12.75" customHeight="1" outlineLevel="1">
      <c r="D92" s="106" t="str">
        <f t="shared" si="13"/>
        <v>TOC Capex - Ticketing [Line 3]</v>
      </c>
      <c r="E92" s="89"/>
      <c r="F92" s="107" t="str">
        <f t="shared" si="14"/>
        <v>£000</v>
      </c>
      <c r="G92" s="173"/>
      <c r="H92" s="173"/>
      <c r="I92" s="173"/>
      <c r="J92" s="173"/>
      <c r="K92" s="173"/>
      <c r="L92" s="173"/>
      <c r="M92" s="173"/>
      <c r="N92" s="173"/>
      <c r="O92" s="173"/>
      <c r="P92" s="173"/>
      <c r="Q92" s="173"/>
      <c r="R92" s="173"/>
      <c r="S92" s="173"/>
      <c r="T92" s="173"/>
      <c r="U92" s="173"/>
      <c r="V92" s="173"/>
      <c r="W92" s="173"/>
      <c r="X92" s="173"/>
      <c r="Y92" s="173"/>
      <c r="Z92" s="173"/>
      <c r="AA92" s="173"/>
      <c r="AB92" s="173"/>
      <c r="AC92" s="174"/>
      <c r="AE92" s="507"/>
      <c r="AG92" s="507"/>
      <c r="AI92" s="507"/>
      <c r="AK92" s="202"/>
    </row>
    <row r="93" spans="2:37" ht="12.75" customHeight="1" outlineLevel="1">
      <c r="D93" s="106" t="str">
        <f t="shared" si="13"/>
        <v>TOC Capex - IT Systems [Line 1]</v>
      </c>
      <c r="E93" s="89"/>
      <c r="F93" s="107" t="str">
        <f t="shared" si="14"/>
        <v>£000</v>
      </c>
      <c r="G93" s="173"/>
      <c r="H93" s="173"/>
      <c r="I93" s="173"/>
      <c r="J93" s="173"/>
      <c r="K93" s="173"/>
      <c r="L93" s="173"/>
      <c r="M93" s="173"/>
      <c r="N93" s="173"/>
      <c r="O93" s="173"/>
      <c r="P93" s="173"/>
      <c r="Q93" s="173"/>
      <c r="R93" s="173"/>
      <c r="S93" s="173"/>
      <c r="T93" s="173"/>
      <c r="U93" s="173"/>
      <c r="V93" s="173"/>
      <c r="W93" s="173"/>
      <c r="X93" s="173"/>
      <c r="Y93" s="173"/>
      <c r="Z93" s="173"/>
      <c r="AA93" s="173"/>
      <c r="AB93" s="173"/>
      <c r="AC93" s="174"/>
      <c r="AE93" s="507"/>
      <c r="AG93" s="507"/>
      <c r="AI93" s="507"/>
      <c r="AK93" s="202"/>
    </row>
    <row r="94" spans="2:37" ht="12.75" customHeight="1" outlineLevel="1">
      <c r="D94" s="106" t="str">
        <f t="shared" si="13"/>
        <v>TOC Capex - IT Systems [Line 2]</v>
      </c>
      <c r="E94" s="89"/>
      <c r="F94" s="107" t="str">
        <f t="shared" si="14"/>
        <v>£000</v>
      </c>
      <c r="G94" s="173"/>
      <c r="H94" s="173"/>
      <c r="I94" s="173"/>
      <c r="J94" s="173"/>
      <c r="K94" s="173"/>
      <c r="L94" s="173"/>
      <c r="M94" s="173"/>
      <c r="N94" s="173"/>
      <c r="O94" s="173"/>
      <c r="P94" s="173"/>
      <c r="Q94" s="173"/>
      <c r="R94" s="173"/>
      <c r="S94" s="173"/>
      <c r="T94" s="173"/>
      <c r="U94" s="173"/>
      <c r="V94" s="173"/>
      <c r="W94" s="173"/>
      <c r="X94" s="173"/>
      <c r="Y94" s="173"/>
      <c r="Z94" s="173"/>
      <c r="AA94" s="173"/>
      <c r="AB94" s="173"/>
      <c r="AC94" s="174"/>
      <c r="AE94" s="507"/>
      <c r="AG94" s="507"/>
      <c r="AI94" s="507"/>
      <c r="AK94" s="202"/>
    </row>
    <row r="95" spans="2:37" ht="12.75" customHeight="1" outlineLevel="1">
      <c r="D95" s="106" t="str">
        <f t="shared" si="13"/>
        <v>TOC Capex - IT Systems [Line 3]</v>
      </c>
      <c r="E95" s="89"/>
      <c r="F95" s="107" t="str">
        <f t="shared" si="14"/>
        <v>£000</v>
      </c>
      <c r="G95" s="173"/>
      <c r="H95" s="173"/>
      <c r="I95" s="173"/>
      <c r="J95" s="173"/>
      <c r="K95" s="173"/>
      <c r="L95" s="173"/>
      <c r="M95" s="173"/>
      <c r="N95" s="173"/>
      <c r="O95" s="173"/>
      <c r="P95" s="173"/>
      <c r="Q95" s="173"/>
      <c r="R95" s="173"/>
      <c r="S95" s="173"/>
      <c r="T95" s="173"/>
      <c r="U95" s="173"/>
      <c r="V95" s="173"/>
      <c r="W95" s="173"/>
      <c r="X95" s="173"/>
      <c r="Y95" s="173"/>
      <c r="Z95" s="173"/>
      <c r="AA95" s="173"/>
      <c r="AB95" s="173"/>
      <c r="AC95" s="174"/>
      <c r="AE95" s="507"/>
      <c r="AG95" s="507"/>
      <c r="AI95" s="507"/>
      <c r="AK95" s="202"/>
    </row>
    <row r="96" spans="2:37" ht="12.75" customHeight="1" outlineLevel="1">
      <c r="D96" s="106" t="str">
        <f t="shared" si="13"/>
        <v>TOC Capex - Rolling Stock [Line 1]</v>
      </c>
      <c r="E96" s="89"/>
      <c r="F96" s="107" t="str">
        <f t="shared" si="14"/>
        <v>£000</v>
      </c>
      <c r="G96" s="173"/>
      <c r="H96" s="173"/>
      <c r="I96" s="173"/>
      <c r="J96" s="173"/>
      <c r="K96" s="173"/>
      <c r="L96" s="173"/>
      <c r="M96" s="173"/>
      <c r="N96" s="173"/>
      <c r="O96" s="173"/>
      <c r="P96" s="173"/>
      <c r="Q96" s="173"/>
      <c r="R96" s="173"/>
      <c r="S96" s="173"/>
      <c r="T96" s="173"/>
      <c r="U96" s="173"/>
      <c r="V96" s="173"/>
      <c r="W96" s="173"/>
      <c r="X96" s="173"/>
      <c r="Y96" s="173"/>
      <c r="Z96" s="173"/>
      <c r="AA96" s="173"/>
      <c r="AB96" s="173"/>
      <c r="AC96" s="174"/>
      <c r="AE96" s="507"/>
      <c r="AG96" s="507"/>
      <c r="AI96" s="507"/>
      <c r="AK96" s="202"/>
    </row>
    <row r="97" spans="4:37" ht="12.75" customHeight="1" outlineLevel="1">
      <c r="D97" s="106" t="str">
        <f t="shared" si="13"/>
        <v>TOC Capex - Rolling Stock [Line 2]</v>
      </c>
      <c r="E97" s="89"/>
      <c r="F97" s="107" t="str">
        <f t="shared" si="14"/>
        <v>£000</v>
      </c>
      <c r="G97" s="173"/>
      <c r="H97" s="173"/>
      <c r="I97" s="173"/>
      <c r="J97" s="173"/>
      <c r="K97" s="173"/>
      <c r="L97" s="173"/>
      <c r="M97" s="173"/>
      <c r="N97" s="173"/>
      <c r="O97" s="173"/>
      <c r="P97" s="173"/>
      <c r="Q97" s="173"/>
      <c r="R97" s="173"/>
      <c r="S97" s="173"/>
      <c r="T97" s="173"/>
      <c r="U97" s="173"/>
      <c r="V97" s="173"/>
      <c r="W97" s="173"/>
      <c r="X97" s="173"/>
      <c r="Y97" s="173"/>
      <c r="Z97" s="173"/>
      <c r="AA97" s="173"/>
      <c r="AB97" s="173"/>
      <c r="AC97" s="174"/>
      <c r="AE97" s="507"/>
      <c r="AG97" s="507"/>
      <c r="AI97" s="507"/>
      <c r="AK97" s="202"/>
    </row>
    <row r="98" spans="4:37" ht="12.75" customHeight="1" outlineLevel="1">
      <c r="D98" s="106" t="str">
        <f t="shared" si="13"/>
        <v>TOC Capex - Rolling Stock [Line 3]</v>
      </c>
      <c r="E98" s="89"/>
      <c r="F98" s="107" t="str">
        <f t="shared" si="14"/>
        <v>£000</v>
      </c>
      <c r="G98" s="173"/>
      <c r="H98" s="173"/>
      <c r="I98" s="173"/>
      <c r="J98" s="173"/>
      <c r="K98" s="173"/>
      <c r="L98" s="173"/>
      <c r="M98" s="173"/>
      <c r="N98" s="173"/>
      <c r="O98" s="173"/>
      <c r="P98" s="173"/>
      <c r="Q98" s="173"/>
      <c r="R98" s="173"/>
      <c r="S98" s="173"/>
      <c r="T98" s="173"/>
      <c r="U98" s="173"/>
      <c r="V98" s="173"/>
      <c r="W98" s="173"/>
      <c r="X98" s="173"/>
      <c r="Y98" s="173"/>
      <c r="Z98" s="173"/>
      <c r="AA98" s="173"/>
      <c r="AB98" s="173"/>
      <c r="AC98" s="174"/>
      <c r="AE98" s="507"/>
      <c r="AG98" s="507"/>
      <c r="AI98" s="507"/>
      <c r="AK98" s="202"/>
    </row>
    <row r="99" spans="4:37" ht="12.75" customHeight="1" outlineLevel="1">
      <c r="D99" s="106" t="str">
        <f t="shared" si="13"/>
        <v>TOC Capex - Depots [Line 1]</v>
      </c>
      <c r="E99" s="89"/>
      <c r="F99" s="107" t="str">
        <f t="shared" si="14"/>
        <v>£000</v>
      </c>
      <c r="G99" s="173"/>
      <c r="H99" s="173"/>
      <c r="I99" s="173"/>
      <c r="J99" s="173"/>
      <c r="K99" s="173"/>
      <c r="L99" s="173"/>
      <c r="M99" s="173"/>
      <c r="N99" s="173"/>
      <c r="O99" s="173"/>
      <c r="P99" s="173"/>
      <c r="Q99" s="173"/>
      <c r="R99" s="173"/>
      <c r="S99" s="173"/>
      <c r="T99" s="173"/>
      <c r="U99" s="173"/>
      <c r="V99" s="173"/>
      <c r="W99" s="173"/>
      <c r="X99" s="173"/>
      <c r="Y99" s="173"/>
      <c r="Z99" s="173"/>
      <c r="AA99" s="173"/>
      <c r="AB99" s="173"/>
      <c r="AC99" s="174"/>
      <c r="AE99" s="507"/>
      <c r="AG99" s="507"/>
      <c r="AI99" s="507"/>
      <c r="AK99" s="202"/>
    </row>
    <row r="100" spans="4:37" ht="12.75" customHeight="1" outlineLevel="1">
      <c r="D100" s="106" t="str">
        <f t="shared" si="13"/>
        <v>TOC Capex - Depots [Line 2]</v>
      </c>
      <c r="E100" s="89"/>
      <c r="F100" s="107" t="str">
        <f t="shared" si="14"/>
        <v>£000</v>
      </c>
      <c r="G100" s="173"/>
      <c r="H100" s="173"/>
      <c r="I100" s="173"/>
      <c r="J100" s="173"/>
      <c r="K100" s="173"/>
      <c r="L100" s="173"/>
      <c r="M100" s="173"/>
      <c r="N100" s="173"/>
      <c r="O100" s="173"/>
      <c r="P100" s="173"/>
      <c r="Q100" s="173"/>
      <c r="R100" s="173"/>
      <c r="S100" s="173"/>
      <c r="T100" s="173"/>
      <c r="U100" s="173"/>
      <c r="V100" s="173"/>
      <c r="W100" s="173"/>
      <c r="X100" s="173"/>
      <c r="Y100" s="173"/>
      <c r="Z100" s="173"/>
      <c r="AA100" s="173"/>
      <c r="AB100" s="173"/>
      <c r="AC100" s="174"/>
      <c r="AE100" s="507"/>
      <c r="AG100" s="507"/>
      <c r="AI100" s="507"/>
      <c r="AK100" s="202"/>
    </row>
    <row r="101" spans="4:37" ht="12.75" customHeight="1" outlineLevel="1">
      <c r="D101" s="106" t="str">
        <f t="shared" si="13"/>
        <v>TOC Capex - Depots [Line 3]</v>
      </c>
      <c r="E101" s="89"/>
      <c r="F101" s="107" t="str">
        <f t="shared" si="14"/>
        <v>£000</v>
      </c>
      <c r="G101" s="173"/>
      <c r="H101" s="173"/>
      <c r="I101" s="173"/>
      <c r="J101" s="173"/>
      <c r="K101" s="173"/>
      <c r="L101" s="173"/>
      <c r="M101" s="173"/>
      <c r="N101" s="173"/>
      <c r="O101" s="173"/>
      <c r="P101" s="173"/>
      <c r="Q101" s="173"/>
      <c r="R101" s="173"/>
      <c r="S101" s="173"/>
      <c r="T101" s="173"/>
      <c r="U101" s="173"/>
      <c r="V101" s="173"/>
      <c r="W101" s="173"/>
      <c r="X101" s="173"/>
      <c r="Y101" s="173"/>
      <c r="Z101" s="173"/>
      <c r="AA101" s="173"/>
      <c r="AB101" s="173"/>
      <c r="AC101" s="174"/>
      <c r="AE101" s="507"/>
      <c r="AG101" s="507"/>
      <c r="AI101" s="507"/>
      <c r="AK101" s="202"/>
    </row>
    <row r="102" spans="4:37" ht="12.75" customHeight="1" outlineLevel="1">
      <c r="D102" s="106" t="str">
        <f t="shared" si="13"/>
        <v>TOC Capex - Other Infrastructure [Line 1]</v>
      </c>
      <c r="E102" s="89"/>
      <c r="F102" s="107" t="str">
        <f t="shared" si="14"/>
        <v>£000</v>
      </c>
      <c r="G102" s="173"/>
      <c r="H102" s="173"/>
      <c r="I102" s="173"/>
      <c r="J102" s="173"/>
      <c r="K102" s="173"/>
      <c r="L102" s="173"/>
      <c r="M102" s="173"/>
      <c r="N102" s="173"/>
      <c r="O102" s="173"/>
      <c r="P102" s="173"/>
      <c r="Q102" s="173"/>
      <c r="R102" s="173"/>
      <c r="S102" s="173"/>
      <c r="T102" s="173"/>
      <c r="U102" s="173"/>
      <c r="V102" s="173"/>
      <c r="W102" s="173"/>
      <c r="X102" s="173"/>
      <c r="Y102" s="173"/>
      <c r="Z102" s="173"/>
      <c r="AA102" s="173"/>
      <c r="AB102" s="173"/>
      <c r="AC102" s="174"/>
      <c r="AE102" s="507"/>
      <c r="AG102" s="507"/>
      <c r="AI102" s="507"/>
      <c r="AK102" s="202"/>
    </row>
    <row r="103" spans="4:37" ht="12.75" customHeight="1" outlineLevel="1">
      <c r="D103" s="106" t="str">
        <f t="shared" si="13"/>
        <v>TOC Capex - Other Infrastructure [Line 2]</v>
      </c>
      <c r="E103" s="89"/>
      <c r="F103" s="107" t="str">
        <f t="shared" si="14"/>
        <v>£000</v>
      </c>
      <c r="G103" s="173"/>
      <c r="H103" s="173"/>
      <c r="I103" s="173"/>
      <c r="J103" s="173"/>
      <c r="K103" s="173"/>
      <c r="L103" s="173"/>
      <c r="M103" s="173"/>
      <c r="N103" s="173"/>
      <c r="O103" s="173"/>
      <c r="P103" s="173"/>
      <c r="Q103" s="173"/>
      <c r="R103" s="173"/>
      <c r="S103" s="173"/>
      <c r="T103" s="173"/>
      <c r="U103" s="173"/>
      <c r="V103" s="173"/>
      <c r="W103" s="173"/>
      <c r="X103" s="173"/>
      <c r="Y103" s="173"/>
      <c r="Z103" s="173"/>
      <c r="AA103" s="173"/>
      <c r="AB103" s="173"/>
      <c r="AC103" s="174"/>
      <c r="AE103" s="507"/>
      <c r="AG103" s="507"/>
      <c r="AI103" s="507"/>
      <c r="AK103" s="202"/>
    </row>
    <row r="104" spans="4:37" ht="12.75" customHeight="1" outlineLevel="1">
      <c r="D104" s="106" t="str">
        <f t="shared" si="13"/>
        <v>TOC Capex - Other Infrastructure [Line 3]</v>
      </c>
      <c r="E104" s="89"/>
      <c r="F104" s="107" t="str">
        <f t="shared" si="14"/>
        <v>£000</v>
      </c>
      <c r="G104" s="173"/>
      <c r="H104" s="173"/>
      <c r="I104" s="173"/>
      <c r="J104" s="173"/>
      <c r="K104" s="173"/>
      <c r="L104" s="173"/>
      <c r="M104" s="173"/>
      <c r="N104" s="173"/>
      <c r="O104" s="173"/>
      <c r="P104" s="173"/>
      <c r="Q104" s="173"/>
      <c r="R104" s="173"/>
      <c r="S104" s="173"/>
      <c r="T104" s="173"/>
      <c r="U104" s="173"/>
      <c r="V104" s="173"/>
      <c r="W104" s="173"/>
      <c r="X104" s="173"/>
      <c r="Y104" s="173"/>
      <c r="Z104" s="173"/>
      <c r="AA104" s="173"/>
      <c r="AB104" s="173"/>
      <c r="AC104" s="174"/>
      <c r="AE104" s="507"/>
      <c r="AG104" s="507"/>
      <c r="AI104" s="507"/>
      <c r="AK104" s="202"/>
    </row>
    <row r="105" spans="4:37" ht="12.75" customHeight="1" outlineLevel="1">
      <c r="D105" s="106" t="str">
        <f t="shared" si="13"/>
        <v>TOC Capex - Other (&lt;£250k)</v>
      </c>
      <c r="E105" s="89"/>
      <c r="F105" s="107" t="str">
        <f t="shared" si="14"/>
        <v>£000</v>
      </c>
      <c r="G105" s="173"/>
      <c r="H105" s="173"/>
      <c r="I105" s="173"/>
      <c r="J105" s="173"/>
      <c r="K105" s="173"/>
      <c r="L105" s="173"/>
      <c r="M105" s="173"/>
      <c r="N105" s="173"/>
      <c r="O105" s="173"/>
      <c r="P105" s="173"/>
      <c r="Q105" s="173"/>
      <c r="R105" s="173"/>
      <c r="S105" s="173"/>
      <c r="T105" s="173"/>
      <c r="U105" s="173"/>
      <c r="V105" s="173"/>
      <c r="W105" s="173"/>
      <c r="X105" s="173"/>
      <c r="Y105" s="173"/>
      <c r="Z105" s="173"/>
      <c r="AA105" s="173"/>
      <c r="AB105" s="173"/>
      <c r="AC105" s="174"/>
      <c r="AE105" s="507"/>
      <c r="AG105" s="507"/>
      <c r="AI105" s="507"/>
      <c r="AK105" s="202"/>
    </row>
    <row r="106" spans="4:37" ht="12.75" customHeight="1" outlineLevel="1">
      <c r="D106" s="106" t="str">
        <f t="shared" si="13"/>
        <v>[TOC Capex Line 20]</v>
      </c>
      <c r="E106" s="89"/>
      <c r="F106" s="107" t="str">
        <f t="shared" si="14"/>
        <v>£000</v>
      </c>
      <c r="G106" s="173"/>
      <c r="H106" s="173"/>
      <c r="I106" s="173"/>
      <c r="J106" s="173"/>
      <c r="K106" s="173"/>
      <c r="L106" s="173"/>
      <c r="M106" s="173"/>
      <c r="N106" s="173"/>
      <c r="O106" s="173"/>
      <c r="P106" s="173"/>
      <c r="Q106" s="173"/>
      <c r="R106" s="173"/>
      <c r="S106" s="173"/>
      <c r="T106" s="173"/>
      <c r="U106" s="173"/>
      <c r="V106" s="173"/>
      <c r="W106" s="173"/>
      <c r="X106" s="173"/>
      <c r="Y106" s="173"/>
      <c r="Z106" s="173"/>
      <c r="AA106" s="173"/>
      <c r="AB106" s="173"/>
      <c r="AC106" s="174"/>
      <c r="AE106" s="507"/>
      <c r="AG106" s="507"/>
      <c r="AI106" s="507"/>
      <c r="AK106" s="202"/>
    </row>
    <row r="107" spans="4:37" ht="12.75" customHeight="1" outlineLevel="1">
      <c r="D107" s="106" t="str">
        <f t="shared" si="13"/>
        <v>[TOC Capex Line 21]</v>
      </c>
      <c r="E107" s="89"/>
      <c r="F107" s="107" t="str">
        <f t="shared" si="14"/>
        <v>£000</v>
      </c>
      <c r="G107" s="173"/>
      <c r="H107" s="173"/>
      <c r="I107" s="173"/>
      <c r="J107" s="173"/>
      <c r="K107" s="173"/>
      <c r="L107" s="173"/>
      <c r="M107" s="173"/>
      <c r="N107" s="173"/>
      <c r="O107" s="173"/>
      <c r="P107" s="173"/>
      <c r="Q107" s="173"/>
      <c r="R107" s="173"/>
      <c r="S107" s="173"/>
      <c r="T107" s="173"/>
      <c r="U107" s="173"/>
      <c r="V107" s="173"/>
      <c r="W107" s="173"/>
      <c r="X107" s="173"/>
      <c r="Y107" s="173"/>
      <c r="Z107" s="173"/>
      <c r="AA107" s="173"/>
      <c r="AB107" s="173"/>
      <c r="AC107" s="174"/>
      <c r="AE107" s="507"/>
      <c r="AG107" s="507"/>
      <c r="AI107" s="507"/>
      <c r="AK107" s="202"/>
    </row>
    <row r="108" spans="4:37" ht="12.75" customHeight="1" outlineLevel="1">
      <c r="D108" s="106" t="str">
        <f t="shared" si="13"/>
        <v>[TOC Capex Line 22]</v>
      </c>
      <c r="E108" s="89"/>
      <c r="F108" s="107" t="str">
        <f t="shared" si="14"/>
        <v>£000</v>
      </c>
      <c r="G108" s="173"/>
      <c r="H108" s="173"/>
      <c r="I108" s="173"/>
      <c r="J108" s="173"/>
      <c r="K108" s="173"/>
      <c r="L108" s="173"/>
      <c r="M108" s="173"/>
      <c r="N108" s="173"/>
      <c r="O108" s="173"/>
      <c r="P108" s="173"/>
      <c r="Q108" s="173"/>
      <c r="R108" s="173"/>
      <c r="S108" s="173"/>
      <c r="T108" s="173"/>
      <c r="U108" s="173"/>
      <c r="V108" s="173"/>
      <c r="W108" s="173"/>
      <c r="X108" s="173"/>
      <c r="Y108" s="173"/>
      <c r="Z108" s="173"/>
      <c r="AA108" s="173"/>
      <c r="AB108" s="173"/>
      <c r="AC108" s="174"/>
      <c r="AE108" s="507"/>
      <c r="AG108" s="507"/>
      <c r="AI108" s="507"/>
      <c r="AK108" s="202"/>
    </row>
    <row r="109" spans="4:37" ht="12.75" customHeight="1" outlineLevel="1">
      <c r="D109" s="106" t="str">
        <f t="shared" si="13"/>
        <v>[TOC Capex Line 23]</v>
      </c>
      <c r="E109" s="89"/>
      <c r="F109" s="107" t="str">
        <f t="shared" si="14"/>
        <v>£000</v>
      </c>
      <c r="G109" s="173"/>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4"/>
      <c r="AE109" s="507"/>
      <c r="AG109" s="507"/>
      <c r="AI109" s="507"/>
      <c r="AK109" s="202"/>
    </row>
    <row r="110" spans="4:37" ht="12.75" customHeight="1" outlineLevel="1">
      <c r="D110" s="106" t="str">
        <f t="shared" si="13"/>
        <v>[TOC Capex Line 24]</v>
      </c>
      <c r="E110" s="89"/>
      <c r="F110" s="107" t="str">
        <f t="shared" si="14"/>
        <v>£000</v>
      </c>
      <c r="G110" s="173"/>
      <c r="H110" s="173"/>
      <c r="I110" s="173"/>
      <c r="J110" s="173"/>
      <c r="K110" s="173"/>
      <c r="L110" s="173"/>
      <c r="M110" s="173"/>
      <c r="N110" s="173"/>
      <c r="O110" s="173"/>
      <c r="P110" s="173"/>
      <c r="Q110" s="173"/>
      <c r="R110" s="173"/>
      <c r="S110" s="173"/>
      <c r="T110" s="173"/>
      <c r="U110" s="173"/>
      <c r="V110" s="173"/>
      <c r="W110" s="173"/>
      <c r="X110" s="173"/>
      <c r="Y110" s="173"/>
      <c r="Z110" s="173"/>
      <c r="AA110" s="173"/>
      <c r="AB110" s="173"/>
      <c r="AC110" s="174"/>
      <c r="AE110" s="507"/>
      <c r="AG110" s="507"/>
      <c r="AI110" s="507"/>
      <c r="AK110" s="202"/>
    </row>
    <row r="111" spans="4:37" ht="12.75" customHeight="1" outlineLevel="1">
      <c r="D111" s="106" t="str">
        <f t="shared" si="13"/>
        <v>[TOC Capex Line 25]</v>
      </c>
      <c r="E111" s="89"/>
      <c r="F111" s="107" t="str">
        <f t="shared" si="14"/>
        <v>£000</v>
      </c>
      <c r="G111" s="173"/>
      <c r="H111" s="173"/>
      <c r="I111" s="173"/>
      <c r="J111" s="173"/>
      <c r="K111" s="173"/>
      <c r="L111" s="173"/>
      <c r="M111" s="173"/>
      <c r="N111" s="173"/>
      <c r="O111" s="173"/>
      <c r="P111" s="173"/>
      <c r="Q111" s="173"/>
      <c r="R111" s="173"/>
      <c r="S111" s="173"/>
      <c r="T111" s="173"/>
      <c r="U111" s="173"/>
      <c r="V111" s="173"/>
      <c r="W111" s="173"/>
      <c r="X111" s="173"/>
      <c r="Y111" s="173"/>
      <c r="Z111" s="173"/>
      <c r="AA111" s="173"/>
      <c r="AB111" s="173"/>
      <c r="AC111" s="174"/>
      <c r="AE111" s="507"/>
      <c r="AG111" s="507"/>
      <c r="AI111" s="507"/>
      <c r="AK111" s="202"/>
    </row>
    <row r="112" spans="4:37" ht="12.75" customHeight="1" outlineLevel="1">
      <c r="D112" s="106" t="str">
        <f t="shared" si="13"/>
        <v>[TOC Capex Line 26]</v>
      </c>
      <c r="E112" s="89"/>
      <c r="F112" s="107" t="str">
        <f t="shared" si="14"/>
        <v>£000</v>
      </c>
      <c r="G112" s="173"/>
      <c r="H112" s="173"/>
      <c r="I112" s="173"/>
      <c r="J112" s="173"/>
      <c r="K112" s="173"/>
      <c r="L112" s="173"/>
      <c r="M112" s="173"/>
      <c r="N112" s="173"/>
      <c r="O112" s="173"/>
      <c r="P112" s="173"/>
      <c r="Q112" s="173"/>
      <c r="R112" s="173"/>
      <c r="S112" s="173"/>
      <c r="T112" s="173"/>
      <c r="U112" s="173"/>
      <c r="V112" s="173"/>
      <c r="W112" s="173"/>
      <c r="X112" s="173"/>
      <c r="Y112" s="173"/>
      <c r="Z112" s="173"/>
      <c r="AA112" s="173"/>
      <c r="AB112" s="173"/>
      <c r="AC112" s="174"/>
      <c r="AE112" s="507"/>
      <c r="AG112" s="507"/>
      <c r="AI112" s="507"/>
      <c r="AK112" s="202"/>
    </row>
    <row r="113" spans="2:37" ht="12.75" customHeight="1" outlineLevel="1">
      <c r="D113" s="106" t="str">
        <f t="shared" si="13"/>
        <v>[TOC Capex Line 27]</v>
      </c>
      <c r="E113" s="89"/>
      <c r="F113" s="107" t="str">
        <f t="shared" si="14"/>
        <v>£000</v>
      </c>
      <c r="G113" s="173"/>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4"/>
      <c r="AE113" s="507"/>
      <c r="AG113" s="507"/>
      <c r="AI113" s="507"/>
      <c r="AK113" s="202"/>
    </row>
    <row r="114" spans="2:37" ht="12.75" customHeight="1" outlineLevel="1">
      <c r="D114" s="106" t="str">
        <f t="shared" si="13"/>
        <v>[TOC Capex Line 28]</v>
      </c>
      <c r="E114" s="89"/>
      <c r="F114" s="107" t="str">
        <f t="shared" si="14"/>
        <v>£000</v>
      </c>
      <c r="G114" s="173"/>
      <c r="H114" s="173"/>
      <c r="I114" s="173"/>
      <c r="J114" s="173"/>
      <c r="K114" s="173"/>
      <c r="L114" s="173"/>
      <c r="M114" s="173"/>
      <c r="N114" s="173"/>
      <c r="O114" s="173"/>
      <c r="P114" s="173"/>
      <c r="Q114" s="173"/>
      <c r="R114" s="173"/>
      <c r="S114" s="173"/>
      <c r="T114" s="173"/>
      <c r="U114" s="173"/>
      <c r="V114" s="173"/>
      <c r="W114" s="173"/>
      <c r="X114" s="173"/>
      <c r="Y114" s="173"/>
      <c r="Z114" s="173"/>
      <c r="AA114" s="173"/>
      <c r="AB114" s="173"/>
      <c r="AC114" s="174"/>
      <c r="AE114" s="507"/>
      <c r="AG114" s="507"/>
      <c r="AI114" s="507"/>
      <c r="AK114" s="202"/>
    </row>
    <row r="115" spans="2:37" ht="12.75" customHeight="1" outlineLevel="1">
      <c r="D115" s="106" t="str">
        <f t="shared" si="13"/>
        <v>[TOC Capex Line 29]</v>
      </c>
      <c r="E115" s="89"/>
      <c r="F115" s="107" t="str">
        <f t="shared" si="14"/>
        <v>£000</v>
      </c>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173"/>
      <c r="AC115" s="174"/>
      <c r="AE115" s="507"/>
      <c r="AG115" s="507"/>
      <c r="AI115" s="507"/>
      <c r="AK115" s="202"/>
    </row>
    <row r="116" spans="2:37" ht="12.75" customHeight="1" outlineLevel="1">
      <c r="D116" s="117" t="str">
        <f t="shared" si="13"/>
        <v>[TOC Capex Line 30]</v>
      </c>
      <c r="E116" s="175"/>
      <c r="F116" s="118" t="str">
        <f t="shared" si="14"/>
        <v>£000</v>
      </c>
      <c r="G116" s="176"/>
      <c r="H116" s="176"/>
      <c r="I116" s="176"/>
      <c r="J116" s="176"/>
      <c r="K116" s="176"/>
      <c r="L116" s="176"/>
      <c r="M116" s="176"/>
      <c r="N116" s="176"/>
      <c r="O116" s="176"/>
      <c r="P116" s="176"/>
      <c r="Q116" s="176"/>
      <c r="R116" s="176"/>
      <c r="S116" s="176"/>
      <c r="T116" s="176"/>
      <c r="U116" s="176"/>
      <c r="V116" s="176"/>
      <c r="W116" s="176"/>
      <c r="X116" s="176"/>
      <c r="Y116" s="176"/>
      <c r="Z116" s="176"/>
      <c r="AA116" s="176"/>
      <c r="AB116" s="176"/>
      <c r="AC116" s="177"/>
      <c r="AE116" s="508"/>
      <c r="AG116" s="508"/>
      <c r="AI116" s="508"/>
      <c r="AK116" s="203"/>
    </row>
    <row r="117" spans="2:37" ht="12.75" customHeight="1" outlineLevel="1">
      <c r="G117" s="90"/>
      <c r="H117" s="90"/>
      <c r="I117" s="90"/>
      <c r="J117" s="90"/>
      <c r="K117" s="90"/>
      <c r="L117" s="90"/>
      <c r="M117" s="90"/>
      <c r="N117" s="90"/>
      <c r="O117" s="90"/>
      <c r="P117" s="90"/>
      <c r="Q117" s="90"/>
      <c r="R117" s="90"/>
      <c r="S117" s="90"/>
      <c r="T117" s="90"/>
      <c r="U117" s="90"/>
      <c r="V117" s="90"/>
      <c r="W117" s="90"/>
      <c r="X117" s="90"/>
      <c r="Y117" s="90"/>
      <c r="Z117" s="90"/>
      <c r="AA117" s="90"/>
      <c r="AB117" s="90"/>
      <c r="AC117" s="90"/>
      <c r="AE117" s="90"/>
      <c r="AG117" s="90"/>
      <c r="AI117" s="90"/>
    </row>
    <row r="118" spans="2:37" ht="12.75" customHeight="1" outlineLevel="1">
      <c r="D118" s="216" t="str">
        <f>"Total "&amp;B85</f>
        <v>Total Depreciation (negative)</v>
      </c>
      <c r="E118" s="217"/>
      <c r="F118" s="218" t="str">
        <f>F116</f>
        <v>£000</v>
      </c>
      <c r="G118" s="219">
        <f t="shared" ref="G118:AB118" si="15">SUM(G87:G116)</f>
        <v>0</v>
      </c>
      <c r="H118" s="219">
        <f t="shared" si="15"/>
        <v>0</v>
      </c>
      <c r="I118" s="219">
        <f t="shared" si="15"/>
        <v>0</v>
      </c>
      <c r="J118" s="219">
        <f t="shared" si="15"/>
        <v>0</v>
      </c>
      <c r="K118" s="219">
        <f t="shared" si="15"/>
        <v>0</v>
      </c>
      <c r="L118" s="219">
        <f t="shared" si="15"/>
        <v>0</v>
      </c>
      <c r="M118" s="219">
        <f t="shared" si="15"/>
        <v>0</v>
      </c>
      <c r="N118" s="219">
        <f t="shared" si="15"/>
        <v>0</v>
      </c>
      <c r="O118" s="219">
        <f t="shared" si="15"/>
        <v>0</v>
      </c>
      <c r="P118" s="219">
        <f t="shared" si="15"/>
        <v>0</v>
      </c>
      <c r="Q118" s="219">
        <f t="shared" si="15"/>
        <v>0</v>
      </c>
      <c r="R118" s="219">
        <f t="shared" si="15"/>
        <v>0</v>
      </c>
      <c r="S118" s="219">
        <f t="shared" si="15"/>
        <v>0</v>
      </c>
      <c r="T118" s="219">
        <f t="shared" si="15"/>
        <v>0</v>
      </c>
      <c r="U118" s="219">
        <f t="shared" si="15"/>
        <v>0</v>
      </c>
      <c r="V118" s="219">
        <f t="shared" si="15"/>
        <v>0</v>
      </c>
      <c r="W118" s="219">
        <f t="shared" si="15"/>
        <v>0</v>
      </c>
      <c r="X118" s="219">
        <f t="shared" si="15"/>
        <v>0</v>
      </c>
      <c r="Y118" s="219">
        <f t="shared" si="15"/>
        <v>0</v>
      </c>
      <c r="Z118" s="219">
        <f t="shared" si="15"/>
        <v>0</v>
      </c>
      <c r="AA118" s="219">
        <f t="shared" si="15"/>
        <v>0</v>
      </c>
      <c r="AB118" s="219">
        <f t="shared" si="15"/>
        <v>0</v>
      </c>
      <c r="AC118" s="220">
        <f t="shared" ref="AC118" si="16">SUM(AC87:AC116)</f>
        <v>0</v>
      </c>
      <c r="AE118" s="509">
        <f t="shared" ref="AE118" si="17">SUM(AE87:AE116)</f>
        <v>0</v>
      </c>
      <c r="AG118" s="509">
        <f t="shared" ref="AG118" si="18">SUM(AG87:AG116)</f>
        <v>0</v>
      </c>
      <c r="AI118" s="509">
        <f t="shared" ref="AI118" si="19">SUM(AI87:AI116)</f>
        <v>0</v>
      </c>
      <c r="AK118" s="222"/>
    </row>
    <row r="119" spans="2:37">
      <c r="G119" s="90"/>
      <c r="H119" s="90"/>
      <c r="I119" s="90"/>
      <c r="J119" s="90"/>
      <c r="K119" s="90"/>
      <c r="L119" s="90"/>
      <c r="M119" s="90"/>
      <c r="N119" s="90"/>
      <c r="O119" s="90"/>
      <c r="P119" s="90"/>
      <c r="Q119" s="90"/>
      <c r="R119" s="90"/>
      <c r="S119" s="90"/>
      <c r="T119" s="90"/>
      <c r="U119" s="90"/>
      <c r="V119" s="90"/>
      <c r="W119" s="90"/>
      <c r="X119" s="90"/>
      <c r="Y119" s="90"/>
      <c r="Z119" s="90"/>
      <c r="AA119" s="90"/>
      <c r="AB119" s="90"/>
      <c r="AC119" s="90"/>
      <c r="AE119" s="90"/>
      <c r="AG119" s="90"/>
      <c r="AI119" s="90"/>
    </row>
    <row r="120" spans="2:37">
      <c r="B120" s="15" t="s">
        <v>510</v>
      </c>
      <c r="C120" s="15"/>
      <c r="D120" s="170"/>
      <c r="E120" s="170"/>
      <c r="F120" s="15"/>
      <c r="G120" s="184"/>
      <c r="H120" s="184"/>
      <c r="I120" s="184"/>
      <c r="J120" s="184"/>
      <c r="K120" s="184"/>
      <c r="L120" s="184"/>
      <c r="M120" s="184"/>
      <c r="N120" s="184"/>
      <c r="O120" s="184"/>
      <c r="P120" s="184"/>
      <c r="Q120" s="184"/>
      <c r="R120" s="184"/>
      <c r="S120" s="184"/>
      <c r="T120" s="184"/>
      <c r="U120" s="184"/>
      <c r="V120" s="184"/>
      <c r="W120" s="184"/>
      <c r="X120" s="184"/>
      <c r="Y120" s="184"/>
      <c r="Z120" s="184"/>
      <c r="AA120" s="184"/>
      <c r="AB120" s="184"/>
      <c r="AC120" s="184"/>
      <c r="AD120" s="15"/>
      <c r="AE120" s="184"/>
      <c r="AF120" s="15"/>
      <c r="AG120" s="184"/>
      <c r="AH120" s="15"/>
      <c r="AI120" s="184"/>
      <c r="AJ120" s="15"/>
      <c r="AK120" s="15"/>
    </row>
    <row r="121" spans="2:37" ht="12.75" customHeight="1" outlineLevel="1">
      <c r="G121" s="90"/>
      <c r="H121" s="90"/>
      <c r="I121" s="90"/>
      <c r="J121" s="90"/>
      <c r="K121" s="90"/>
      <c r="L121" s="90"/>
      <c r="M121" s="90"/>
      <c r="N121" s="90"/>
      <c r="O121" s="90"/>
      <c r="P121" s="90"/>
      <c r="Q121" s="90"/>
      <c r="R121" s="90"/>
      <c r="S121" s="90"/>
      <c r="T121" s="90"/>
      <c r="U121" s="90"/>
      <c r="V121" s="90"/>
      <c r="W121" s="90"/>
      <c r="X121" s="90"/>
      <c r="Y121" s="90"/>
      <c r="Z121" s="90"/>
      <c r="AA121" s="90"/>
      <c r="AB121" s="90"/>
      <c r="AC121" s="90"/>
      <c r="AE121" s="90"/>
      <c r="AG121" s="90"/>
      <c r="AI121" s="90"/>
    </row>
    <row r="122" spans="2:37" ht="12.75" customHeight="1" outlineLevel="1">
      <c r="D122" s="100" t="str">
        <f t="shared" ref="D122:D151" si="20">D87</f>
        <v>Station Improvement Fund - Capex</v>
      </c>
      <c r="E122" s="85"/>
      <c r="F122" s="183" t="str">
        <f>F87</f>
        <v>£000</v>
      </c>
      <c r="G122" s="86">
        <f t="shared" ref="G122:AB133" si="21">SUM(G17,G52,G87)</f>
        <v>0</v>
      </c>
      <c r="H122" s="86">
        <f t="shared" si="21"/>
        <v>0</v>
      </c>
      <c r="I122" s="86">
        <f t="shared" si="21"/>
        <v>0</v>
      </c>
      <c r="J122" s="86">
        <f t="shared" si="21"/>
        <v>0</v>
      </c>
      <c r="K122" s="86">
        <f t="shared" si="21"/>
        <v>0</v>
      </c>
      <c r="L122" s="86">
        <f t="shared" si="21"/>
        <v>0</v>
      </c>
      <c r="M122" s="86">
        <f t="shared" si="21"/>
        <v>0</v>
      </c>
      <c r="N122" s="86">
        <f t="shared" si="21"/>
        <v>0</v>
      </c>
      <c r="O122" s="86">
        <f t="shared" si="21"/>
        <v>0</v>
      </c>
      <c r="P122" s="86">
        <f t="shared" si="21"/>
        <v>0</v>
      </c>
      <c r="Q122" s="86">
        <f t="shared" si="21"/>
        <v>0</v>
      </c>
      <c r="R122" s="86">
        <f t="shared" si="21"/>
        <v>0</v>
      </c>
      <c r="S122" s="86">
        <f t="shared" si="21"/>
        <v>0</v>
      </c>
      <c r="T122" s="86">
        <f t="shared" si="21"/>
        <v>0</v>
      </c>
      <c r="U122" s="86">
        <f t="shared" si="21"/>
        <v>0</v>
      </c>
      <c r="V122" s="86">
        <f t="shared" si="21"/>
        <v>0</v>
      </c>
      <c r="W122" s="86">
        <f t="shared" si="21"/>
        <v>0</v>
      </c>
      <c r="X122" s="86">
        <f t="shared" si="21"/>
        <v>0</v>
      </c>
      <c r="Y122" s="86">
        <f t="shared" si="21"/>
        <v>0</v>
      </c>
      <c r="Z122" s="86">
        <f t="shared" si="21"/>
        <v>0</v>
      </c>
      <c r="AA122" s="86">
        <f t="shared" si="21"/>
        <v>0</v>
      </c>
      <c r="AB122" s="86">
        <f t="shared" si="21"/>
        <v>0</v>
      </c>
      <c r="AC122" s="87">
        <f t="shared" ref="AC122:AC132" si="22">SUM(AC17,AC52,AC87)</f>
        <v>0</v>
      </c>
      <c r="AE122" s="475">
        <f t="shared" ref="AE122:AE132" si="23">SUM(AE17,AE52,AE87)</f>
        <v>0</v>
      </c>
      <c r="AG122" s="475">
        <f t="shared" ref="AG122" si="24">SUM(AG17,AG52,AG87)</f>
        <v>0</v>
      </c>
      <c r="AI122" s="475">
        <f t="shared" ref="AI122" si="25">SUM(AI17,AI52,AI87)</f>
        <v>0</v>
      </c>
      <c r="AK122" s="201"/>
    </row>
    <row r="123" spans="2:37" ht="12.75" customHeight="1" outlineLevel="1">
      <c r="D123" s="106" t="str">
        <f t="shared" si="20"/>
        <v>TOC Capex - Stations [Line 2]</v>
      </c>
      <c r="E123" s="89"/>
      <c r="F123" s="107" t="str">
        <f t="shared" ref="F123:F151" si="26">F88</f>
        <v>£000</v>
      </c>
      <c r="G123" s="90">
        <f t="shared" si="21"/>
        <v>0</v>
      </c>
      <c r="H123" s="90">
        <f t="shared" si="21"/>
        <v>0</v>
      </c>
      <c r="I123" s="90">
        <f t="shared" si="21"/>
        <v>0</v>
      </c>
      <c r="J123" s="90">
        <f t="shared" si="21"/>
        <v>0</v>
      </c>
      <c r="K123" s="90">
        <f t="shared" si="21"/>
        <v>0</v>
      </c>
      <c r="L123" s="90">
        <f t="shared" si="21"/>
        <v>0</v>
      </c>
      <c r="M123" s="90">
        <f t="shared" si="21"/>
        <v>0</v>
      </c>
      <c r="N123" s="90">
        <f t="shared" si="21"/>
        <v>0</v>
      </c>
      <c r="O123" s="90">
        <f t="shared" si="21"/>
        <v>0</v>
      </c>
      <c r="P123" s="90">
        <f t="shared" si="21"/>
        <v>0</v>
      </c>
      <c r="Q123" s="90">
        <f t="shared" si="21"/>
        <v>0</v>
      </c>
      <c r="R123" s="90">
        <f t="shared" si="21"/>
        <v>0</v>
      </c>
      <c r="S123" s="90">
        <f t="shared" si="21"/>
        <v>0</v>
      </c>
      <c r="T123" s="90">
        <f t="shared" si="21"/>
        <v>0</v>
      </c>
      <c r="U123" s="90">
        <f t="shared" si="21"/>
        <v>0</v>
      </c>
      <c r="V123" s="90">
        <f t="shared" si="21"/>
        <v>0</v>
      </c>
      <c r="W123" s="90">
        <f t="shared" si="21"/>
        <v>0</v>
      </c>
      <c r="X123" s="90">
        <f t="shared" si="21"/>
        <v>0</v>
      </c>
      <c r="Y123" s="90">
        <f t="shared" si="21"/>
        <v>0</v>
      </c>
      <c r="Z123" s="90">
        <f t="shared" si="21"/>
        <v>0</v>
      </c>
      <c r="AA123" s="90">
        <f t="shared" si="21"/>
        <v>0</v>
      </c>
      <c r="AB123" s="90">
        <f t="shared" si="21"/>
        <v>0</v>
      </c>
      <c r="AC123" s="91">
        <f t="shared" si="22"/>
        <v>0</v>
      </c>
      <c r="AE123" s="476">
        <f t="shared" si="23"/>
        <v>0</v>
      </c>
      <c r="AG123" s="476">
        <f t="shared" ref="AG123" si="27">SUM(AG18,AG53,AG88)</f>
        <v>0</v>
      </c>
      <c r="AI123" s="476">
        <f t="shared" ref="AI123" si="28">SUM(AI18,AI53,AI88)</f>
        <v>0</v>
      </c>
      <c r="AK123" s="202"/>
    </row>
    <row r="124" spans="2:37" ht="12.75" customHeight="1" outlineLevel="1">
      <c r="D124" s="106" t="str">
        <f t="shared" si="20"/>
        <v>TOC Capex - Stations [Line 3]</v>
      </c>
      <c r="E124" s="89"/>
      <c r="F124" s="107" t="str">
        <f t="shared" si="26"/>
        <v>£000</v>
      </c>
      <c r="G124" s="90">
        <f t="shared" si="21"/>
        <v>0</v>
      </c>
      <c r="H124" s="90">
        <f t="shared" si="21"/>
        <v>0</v>
      </c>
      <c r="I124" s="90">
        <f t="shared" si="21"/>
        <v>0</v>
      </c>
      <c r="J124" s="90">
        <f t="shared" si="21"/>
        <v>0</v>
      </c>
      <c r="K124" s="90">
        <f t="shared" si="21"/>
        <v>0</v>
      </c>
      <c r="L124" s="90">
        <f t="shared" si="21"/>
        <v>0</v>
      </c>
      <c r="M124" s="90">
        <f t="shared" si="21"/>
        <v>0</v>
      </c>
      <c r="N124" s="90">
        <f t="shared" si="21"/>
        <v>0</v>
      </c>
      <c r="O124" s="90">
        <f t="shared" si="21"/>
        <v>0</v>
      </c>
      <c r="P124" s="90">
        <f t="shared" si="21"/>
        <v>0</v>
      </c>
      <c r="Q124" s="90">
        <f t="shared" si="21"/>
        <v>0</v>
      </c>
      <c r="R124" s="90">
        <f t="shared" si="21"/>
        <v>0</v>
      </c>
      <c r="S124" s="90">
        <f t="shared" si="21"/>
        <v>0</v>
      </c>
      <c r="T124" s="90">
        <f t="shared" si="21"/>
        <v>0</v>
      </c>
      <c r="U124" s="90">
        <f t="shared" si="21"/>
        <v>0</v>
      </c>
      <c r="V124" s="90">
        <f t="shared" si="21"/>
        <v>0</v>
      </c>
      <c r="W124" s="90">
        <f t="shared" si="21"/>
        <v>0</v>
      </c>
      <c r="X124" s="90">
        <f t="shared" si="21"/>
        <v>0</v>
      </c>
      <c r="Y124" s="90">
        <f t="shared" si="21"/>
        <v>0</v>
      </c>
      <c r="Z124" s="90">
        <f t="shared" si="21"/>
        <v>0</v>
      </c>
      <c r="AA124" s="90">
        <f t="shared" si="21"/>
        <v>0</v>
      </c>
      <c r="AB124" s="90">
        <f t="shared" si="21"/>
        <v>0</v>
      </c>
      <c r="AC124" s="91">
        <f t="shared" si="22"/>
        <v>0</v>
      </c>
      <c r="AE124" s="476">
        <f t="shared" si="23"/>
        <v>0</v>
      </c>
      <c r="AG124" s="476">
        <f t="shared" ref="AG124" si="29">SUM(AG19,AG54,AG89)</f>
        <v>0</v>
      </c>
      <c r="AI124" s="476">
        <f t="shared" ref="AI124" si="30">SUM(AI19,AI54,AI89)</f>
        <v>0</v>
      </c>
      <c r="AK124" s="202"/>
    </row>
    <row r="125" spans="2:37" ht="12.75" customHeight="1" outlineLevel="1">
      <c r="D125" s="106" t="str">
        <f t="shared" si="20"/>
        <v>TOC Capex - Ticketing [Line 1]</v>
      </c>
      <c r="E125" s="89"/>
      <c r="F125" s="107" t="str">
        <f t="shared" si="26"/>
        <v>£000</v>
      </c>
      <c r="G125" s="90">
        <f t="shared" si="21"/>
        <v>0</v>
      </c>
      <c r="H125" s="90">
        <f t="shared" si="21"/>
        <v>0</v>
      </c>
      <c r="I125" s="90">
        <f t="shared" si="21"/>
        <v>0</v>
      </c>
      <c r="J125" s="90">
        <f t="shared" si="21"/>
        <v>0</v>
      </c>
      <c r="K125" s="90">
        <f t="shared" si="21"/>
        <v>0</v>
      </c>
      <c r="L125" s="90">
        <f t="shared" si="21"/>
        <v>0</v>
      </c>
      <c r="M125" s="90">
        <f t="shared" si="21"/>
        <v>0</v>
      </c>
      <c r="N125" s="90">
        <f t="shared" si="21"/>
        <v>0</v>
      </c>
      <c r="O125" s="90">
        <f t="shared" si="21"/>
        <v>0</v>
      </c>
      <c r="P125" s="90">
        <f t="shared" si="21"/>
        <v>0</v>
      </c>
      <c r="Q125" s="90">
        <f t="shared" si="21"/>
        <v>0</v>
      </c>
      <c r="R125" s="90">
        <f t="shared" si="21"/>
        <v>0</v>
      </c>
      <c r="S125" s="90">
        <f t="shared" si="21"/>
        <v>0</v>
      </c>
      <c r="T125" s="90">
        <f t="shared" si="21"/>
        <v>0</v>
      </c>
      <c r="U125" s="90">
        <f t="shared" si="21"/>
        <v>0</v>
      </c>
      <c r="V125" s="90">
        <f t="shared" si="21"/>
        <v>0</v>
      </c>
      <c r="W125" s="90">
        <f t="shared" si="21"/>
        <v>0</v>
      </c>
      <c r="X125" s="90">
        <f t="shared" si="21"/>
        <v>0</v>
      </c>
      <c r="Y125" s="90">
        <f t="shared" si="21"/>
        <v>0</v>
      </c>
      <c r="Z125" s="90">
        <f t="shared" si="21"/>
        <v>0</v>
      </c>
      <c r="AA125" s="90">
        <f t="shared" si="21"/>
        <v>0</v>
      </c>
      <c r="AB125" s="90">
        <f t="shared" si="21"/>
        <v>0</v>
      </c>
      <c r="AC125" s="91">
        <f t="shared" si="22"/>
        <v>0</v>
      </c>
      <c r="AE125" s="476">
        <f t="shared" si="23"/>
        <v>0</v>
      </c>
      <c r="AG125" s="476">
        <f t="shared" ref="AG125" si="31">SUM(AG20,AG55,AG90)</f>
        <v>0</v>
      </c>
      <c r="AI125" s="476">
        <f t="shared" ref="AI125" si="32">SUM(AI20,AI55,AI90)</f>
        <v>0</v>
      </c>
      <c r="AK125" s="202"/>
    </row>
    <row r="126" spans="2:37" ht="12.75" customHeight="1" outlineLevel="1">
      <c r="D126" s="106" t="str">
        <f t="shared" si="20"/>
        <v>TOC Capex - Ticketing [Line 2]</v>
      </c>
      <c r="E126" s="89"/>
      <c r="F126" s="107" t="str">
        <f t="shared" si="26"/>
        <v>£000</v>
      </c>
      <c r="G126" s="90">
        <f t="shared" si="21"/>
        <v>0</v>
      </c>
      <c r="H126" s="90">
        <f t="shared" si="21"/>
        <v>0</v>
      </c>
      <c r="I126" s="90">
        <f t="shared" si="21"/>
        <v>0</v>
      </c>
      <c r="J126" s="90">
        <f t="shared" si="21"/>
        <v>0</v>
      </c>
      <c r="K126" s="90">
        <f t="shared" si="21"/>
        <v>0</v>
      </c>
      <c r="L126" s="90">
        <f t="shared" si="21"/>
        <v>0</v>
      </c>
      <c r="M126" s="90">
        <f t="shared" si="21"/>
        <v>0</v>
      </c>
      <c r="N126" s="90">
        <f t="shared" si="21"/>
        <v>0</v>
      </c>
      <c r="O126" s="90">
        <f t="shared" si="21"/>
        <v>0</v>
      </c>
      <c r="P126" s="90">
        <f t="shared" si="21"/>
        <v>0</v>
      </c>
      <c r="Q126" s="90">
        <f t="shared" si="21"/>
        <v>0</v>
      </c>
      <c r="R126" s="90">
        <f t="shared" si="21"/>
        <v>0</v>
      </c>
      <c r="S126" s="90">
        <f t="shared" si="21"/>
        <v>0</v>
      </c>
      <c r="T126" s="90">
        <f t="shared" si="21"/>
        <v>0</v>
      </c>
      <c r="U126" s="90">
        <f t="shared" si="21"/>
        <v>0</v>
      </c>
      <c r="V126" s="90">
        <f t="shared" si="21"/>
        <v>0</v>
      </c>
      <c r="W126" s="90">
        <f t="shared" si="21"/>
        <v>0</v>
      </c>
      <c r="X126" s="90">
        <f t="shared" si="21"/>
        <v>0</v>
      </c>
      <c r="Y126" s="90">
        <f t="shared" si="21"/>
        <v>0</v>
      </c>
      <c r="Z126" s="90">
        <f t="shared" si="21"/>
        <v>0</v>
      </c>
      <c r="AA126" s="90">
        <f t="shared" si="21"/>
        <v>0</v>
      </c>
      <c r="AB126" s="90">
        <f t="shared" si="21"/>
        <v>0</v>
      </c>
      <c r="AC126" s="91">
        <f t="shared" si="22"/>
        <v>0</v>
      </c>
      <c r="AE126" s="476">
        <f t="shared" si="23"/>
        <v>0</v>
      </c>
      <c r="AG126" s="476">
        <f t="shared" ref="AG126" si="33">SUM(AG21,AG56,AG91)</f>
        <v>0</v>
      </c>
      <c r="AI126" s="476">
        <f t="shared" ref="AI126" si="34">SUM(AI21,AI56,AI91)</f>
        <v>0</v>
      </c>
      <c r="AK126" s="202"/>
    </row>
    <row r="127" spans="2:37" ht="12.75" customHeight="1" outlineLevel="1">
      <c r="D127" s="106" t="str">
        <f t="shared" si="20"/>
        <v>TOC Capex - Ticketing [Line 3]</v>
      </c>
      <c r="E127" s="89"/>
      <c r="F127" s="107" t="str">
        <f t="shared" si="26"/>
        <v>£000</v>
      </c>
      <c r="G127" s="90">
        <f t="shared" si="21"/>
        <v>0</v>
      </c>
      <c r="H127" s="90">
        <f t="shared" si="21"/>
        <v>0</v>
      </c>
      <c r="I127" s="90">
        <f t="shared" si="21"/>
        <v>0</v>
      </c>
      <c r="J127" s="90">
        <f t="shared" si="21"/>
        <v>0</v>
      </c>
      <c r="K127" s="90">
        <f t="shared" si="21"/>
        <v>0</v>
      </c>
      <c r="L127" s="90">
        <f t="shared" si="21"/>
        <v>0</v>
      </c>
      <c r="M127" s="90">
        <f t="shared" si="21"/>
        <v>0</v>
      </c>
      <c r="N127" s="90">
        <f t="shared" si="21"/>
        <v>0</v>
      </c>
      <c r="O127" s="90">
        <f t="shared" si="21"/>
        <v>0</v>
      </c>
      <c r="P127" s="90">
        <f t="shared" si="21"/>
        <v>0</v>
      </c>
      <c r="Q127" s="90">
        <f t="shared" si="21"/>
        <v>0</v>
      </c>
      <c r="R127" s="90">
        <f t="shared" si="21"/>
        <v>0</v>
      </c>
      <c r="S127" s="90">
        <f t="shared" si="21"/>
        <v>0</v>
      </c>
      <c r="T127" s="90">
        <f t="shared" si="21"/>
        <v>0</v>
      </c>
      <c r="U127" s="90">
        <f t="shared" si="21"/>
        <v>0</v>
      </c>
      <c r="V127" s="90">
        <f t="shared" si="21"/>
        <v>0</v>
      </c>
      <c r="W127" s="90">
        <f t="shared" si="21"/>
        <v>0</v>
      </c>
      <c r="X127" s="90">
        <f t="shared" si="21"/>
        <v>0</v>
      </c>
      <c r="Y127" s="90">
        <f t="shared" si="21"/>
        <v>0</v>
      </c>
      <c r="Z127" s="90">
        <f t="shared" si="21"/>
        <v>0</v>
      </c>
      <c r="AA127" s="90">
        <f t="shared" si="21"/>
        <v>0</v>
      </c>
      <c r="AB127" s="90">
        <f t="shared" si="21"/>
        <v>0</v>
      </c>
      <c r="AC127" s="91">
        <f t="shared" si="22"/>
        <v>0</v>
      </c>
      <c r="AE127" s="476">
        <f t="shared" si="23"/>
        <v>0</v>
      </c>
      <c r="AG127" s="476">
        <f t="shared" ref="AG127" si="35">SUM(AG22,AG57,AG92)</f>
        <v>0</v>
      </c>
      <c r="AI127" s="476">
        <f t="shared" ref="AI127" si="36">SUM(AI22,AI57,AI92)</f>
        <v>0</v>
      </c>
      <c r="AK127" s="202"/>
    </row>
    <row r="128" spans="2:37" ht="12.75" customHeight="1" outlineLevel="1">
      <c r="D128" s="106" t="str">
        <f t="shared" si="20"/>
        <v>TOC Capex - IT Systems [Line 1]</v>
      </c>
      <c r="E128" s="89"/>
      <c r="F128" s="107" t="str">
        <f t="shared" si="26"/>
        <v>£000</v>
      </c>
      <c r="G128" s="90">
        <f t="shared" si="21"/>
        <v>0</v>
      </c>
      <c r="H128" s="90">
        <f t="shared" si="21"/>
        <v>0</v>
      </c>
      <c r="I128" s="90">
        <f t="shared" si="21"/>
        <v>0</v>
      </c>
      <c r="J128" s="90">
        <f t="shared" si="21"/>
        <v>0</v>
      </c>
      <c r="K128" s="90">
        <f t="shared" si="21"/>
        <v>0</v>
      </c>
      <c r="L128" s="90">
        <f t="shared" si="21"/>
        <v>0</v>
      </c>
      <c r="M128" s="90">
        <f t="shared" si="21"/>
        <v>0</v>
      </c>
      <c r="N128" s="90">
        <f t="shared" si="21"/>
        <v>0</v>
      </c>
      <c r="O128" s="90">
        <f t="shared" si="21"/>
        <v>0</v>
      </c>
      <c r="P128" s="90">
        <f t="shared" si="21"/>
        <v>0</v>
      </c>
      <c r="Q128" s="90">
        <f t="shared" si="21"/>
        <v>0</v>
      </c>
      <c r="R128" s="90">
        <f t="shared" si="21"/>
        <v>0</v>
      </c>
      <c r="S128" s="90">
        <f t="shared" si="21"/>
        <v>0</v>
      </c>
      <c r="T128" s="90">
        <f t="shared" si="21"/>
        <v>0</v>
      </c>
      <c r="U128" s="90">
        <f t="shared" si="21"/>
        <v>0</v>
      </c>
      <c r="V128" s="90">
        <f t="shared" si="21"/>
        <v>0</v>
      </c>
      <c r="W128" s="90">
        <f t="shared" si="21"/>
        <v>0</v>
      </c>
      <c r="X128" s="90">
        <f t="shared" si="21"/>
        <v>0</v>
      </c>
      <c r="Y128" s="90">
        <f t="shared" si="21"/>
        <v>0</v>
      </c>
      <c r="Z128" s="90">
        <f t="shared" si="21"/>
        <v>0</v>
      </c>
      <c r="AA128" s="90">
        <f t="shared" si="21"/>
        <v>0</v>
      </c>
      <c r="AB128" s="90">
        <f t="shared" si="21"/>
        <v>0</v>
      </c>
      <c r="AC128" s="91">
        <f t="shared" si="22"/>
        <v>0</v>
      </c>
      <c r="AE128" s="476">
        <f t="shared" si="23"/>
        <v>0</v>
      </c>
      <c r="AG128" s="476">
        <f t="shared" ref="AG128" si="37">SUM(AG23,AG58,AG93)</f>
        <v>0</v>
      </c>
      <c r="AI128" s="476">
        <f t="shared" ref="AI128" si="38">SUM(AI23,AI58,AI93)</f>
        <v>0</v>
      </c>
      <c r="AK128" s="202"/>
    </row>
    <row r="129" spans="4:37" ht="12.75" customHeight="1" outlineLevel="1">
      <c r="D129" s="106" t="str">
        <f t="shared" si="20"/>
        <v>TOC Capex - IT Systems [Line 2]</v>
      </c>
      <c r="E129" s="89"/>
      <c r="F129" s="107" t="str">
        <f t="shared" si="26"/>
        <v>£000</v>
      </c>
      <c r="G129" s="90">
        <f t="shared" si="21"/>
        <v>0</v>
      </c>
      <c r="H129" s="90">
        <f t="shared" si="21"/>
        <v>0</v>
      </c>
      <c r="I129" s="90">
        <f t="shared" si="21"/>
        <v>0</v>
      </c>
      <c r="J129" s="90">
        <f t="shared" si="21"/>
        <v>0</v>
      </c>
      <c r="K129" s="90">
        <f t="shared" si="21"/>
        <v>0</v>
      </c>
      <c r="L129" s="90">
        <f t="shared" si="21"/>
        <v>0</v>
      </c>
      <c r="M129" s="90">
        <f t="shared" si="21"/>
        <v>0</v>
      </c>
      <c r="N129" s="90">
        <f t="shared" si="21"/>
        <v>0</v>
      </c>
      <c r="O129" s="90">
        <f t="shared" si="21"/>
        <v>0</v>
      </c>
      <c r="P129" s="90">
        <f t="shared" si="21"/>
        <v>0</v>
      </c>
      <c r="Q129" s="90">
        <f t="shared" si="21"/>
        <v>0</v>
      </c>
      <c r="R129" s="90">
        <f t="shared" si="21"/>
        <v>0</v>
      </c>
      <c r="S129" s="90">
        <f t="shared" si="21"/>
        <v>0</v>
      </c>
      <c r="T129" s="90">
        <f t="shared" si="21"/>
        <v>0</v>
      </c>
      <c r="U129" s="90">
        <f t="shared" si="21"/>
        <v>0</v>
      </c>
      <c r="V129" s="90">
        <f t="shared" si="21"/>
        <v>0</v>
      </c>
      <c r="W129" s="90">
        <f t="shared" si="21"/>
        <v>0</v>
      </c>
      <c r="X129" s="90">
        <f t="shared" si="21"/>
        <v>0</v>
      </c>
      <c r="Y129" s="90">
        <f t="shared" si="21"/>
        <v>0</v>
      </c>
      <c r="Z129" s="90">
        <f t="shared" si="21"/>
        <v>0</v>
      </c>
      <c r="AA129" s="90">
        <f t="shared" si="21"/>
        <v>0</v>
      </c>
      <c r="AB129" s="90">
        <f t="shared" si="21"/>
        <v>0</v>
      </c>
      <c r="AC129" s="91">
        <f t="shared" si="22"/>
        <v>0</v>
      </c>
      <c r="AE129" s="476">
        <f t="shared" si="23"/>
        <v>0</v>
      </c>
      <c r="AG129" s="476">
        <f t="shared" ref="AG129" si="39">SUM(AG24,AG59,AG94)</f>
        <v>0</v>
      </c>
      <c r="AI129" s="476">
        <f t="shared" ref="AI129" si="40">SUM(AI24,AI59,AI94)</f>
        <v>0</v>
      </c>
      <c r="AK129" s="202"/>
    </row>
    <row r="130" spans="4:37" ht="12.75" customHeight="1" outlineLevel="1">
      <c r="D130" s="106" t="str">
        <f t="shared" si="20"/>
        <v>TOC Capex - IT Systems [Line 3]</v>
      </c>
      <c r="E130" s="89"/>
      <c r="F130" s="107" t="str">
        <f t="shared" si="26"/>
        <v>£000</v>
      </c>
      <c r="G130" s="90">
        <f t="shared" si="21"/>
        <v>0</v>
      </c>
      <c r="H130" s="90">
        <f t="shared" si="21"/>
        <v>0</v>
      </c>
      <c r="I130" s="90">
        <f t="shared" si="21"/>
        <v>0</v>
      </c>
      <c r="J130" s="90">
        <f t="shared" si="21"/>
        <v>0</v>
      </c>
      <c r="K130" s="90">
        <f t="shared" si="21"/>
        <v>0</v>
      </c>
      <c r="L130" s="90">
        <f t="shared" si="21"/>
        <v>0</v>
      </c>
      <c r="M130" s="90">
        <f t="shared" si="21"/>
        <v>0</v>
      </c>
      <c r="N130" s="90">
        <f t="shared" si="21"/>
        <v>0</v>
      </c>
      <c r="O130" s="90">
        <f t="shared" si="21"/>
        <v>0</v>
      </c>
      <c r="P130" s="90">
        <f t="shared" si="21"/>
        <v>0</v>
      </c>
      <c r="Q130" s="90">
        <f t="shared" si="21"/>
        <v>0</v>
      </c>
      <c r="R130" s="90">
        <f t="shared" si="21"/>
        <v>0</v>
      </c>
      <c r="S130" s="90">
        <f t="shared" si="21"/>
        <v>0</v>
      </c>
      <c r="T130" s="90">
        <f t="shared" si="21"/>
        <v>0</v>
      </c>
      <c r="U130" s="90">
        <f t="shared" si="21"/>
        <v>0</v>
      </c>
      <c r="V130" s="90">
        <f t="shared" si="21"/>
        <v>0</v>
      </c>
      <c r="W130" s="90">
        <f t="shared" si="21"/>
        <v>0</v>
      </c>
      <c r="X130" s="90">
        <f t="shared" si="21"/>
        <v>0</v>
      </c>
      <c r="Y130" s="90">
        <f t="shared" si="21"/>
        <v>0</v>
      </c>
      <c r="Z130" s="90">
        <f t="shared" si="21"/>
        <v>0</v>
      </c>
      <c r="AA130" s="90">
        <f t="shared" si="21"/>
        <v>0</v>
      </c>
      <c r="AB130" s="90">
        <f t="shared" si="21"/>
        <v>0</v>
      </c>
      <c r="AC130" s="91">
        <f t="shared" si="22"/>
        <v>0</v>
      </c>
      <c r="AE130" s="476">
        <f t="shared" si="23"/>
        <v>0</v>
      </c>
      <c r="AG130" s="476">
        <f t="shared" ref="AG130" si="41">SUM(AG25,AG60,AG95)</f>
        <v>0</v>
      </c>
      <c r="AI130" s="476">
        <f t="shared" ref="AI130" si="42">SUM(AI25,AI60,AI95)</f>
        <v>0</v>
      </c>
      <c r="AK130" s="202"/>
    </row>
    <row r="131" spans="4:37" ht="12.75" customHeight="1" outlineLevel="1">
      <c r="D131" s="106" t="str">
        <f t="shared" si="20"/>
        <v>TOC Capex - Rolling Stock [Line 1]</v>
      </c>
      <c r="E131" s="89"/>
      <c r="F131" s="107" t="str">
        <f t="shared" si="26"/>
        <v>£000</v>
      </c>
      <c r="G131" s="90">
        <f t="shared" si="21"/>
        <v>0</v>
      </c>
      <c r="H131" s="90">
        <f t="shared" si="21"/>
        <v>0</v>
      </c>
      <c r="I131" s="90">
        <f t="shared" si="21"/>
        <v>0</v>
      </c>
      <c r="J131" s="90">
        <f t="shared" si="21"/>
        <v>0</v>
      </c>
      <c r="K131" s="90">
        <f t="shared" si="21"/>
        <v>0</v>
      </c>
      <c r="L131" s="90">
        <f t="shared" si="21"/>
        <v>0</v>
      </c>
      <c r="M131" s="90">
        <f t="shared" si="21"/>
        <v>0</v>
      </c>
      <c r="N131" s="90">
        <f t="shared" si="21"/>
        <v>0</v>
      </c>
      <c r="O131" s="90">
        <f t="shared" si="21"/>
        <v>0</v>
      </c>
      <c r="P131" s="90">
        <f t="shared" si="21"/>
        <v>0</v>
      </c>
      <c r="Q131" s="90">
        <f t="shared" si="21"/>
        <v>0</v>
      </c>
      <c r="R131" s="90">
        <f t="shared" si="21"/>
        <v>0</v>
      </c>
      <c r="S131" s="90">
        <f t="shared" si="21"/>
        <v>0</v>
      </c>
      <c r="T131" s="90">
        <f t="shared" si="21"/>
        <v>0</v>
      </c>
      <c r="U131" s="90">
        <f t="shared" si="21"/>
        <v>0</v>
      </c>
      <c r="V131" s="90">
        <f t="shared" si="21"/>
        <v>0</v>
      </c>
      <c r="W131" s="90">
        <f t="shared" si="21"/>
        <v>0</v>
      </c>
      <c r="X131" s="90">
        <f t="shared" si="21"/>
        <v>0</v>
      </c>
      <c r="Y131" s="90">
        <f t="shared" si="21"/>
        <v>0</v>
      </c>
      <c r="Z131" s="90">
        <f t="shared" si="21"/>
        <v>0</v>
      </c>
      <c r="AA131" s="90">
        <f t="shared" si="21"/>
        <v>0</v>
      </c>
      <c r="AB131" s="90">
        <f t="shared" si="21"/>
        <v>0</v>
      </c>
      <c r="AC131" s="91">
        <f t="shared" si="22"/>
        <v>0</v>
      </c>
      <c r="AE131" s="476">
        <f t="shared" si="23"/>
        <v>0</v>
      </c>
      <c r="AG131" s="476">
        <f t="shared" ref="AG131" si="43">SUM(AG26,AG61,AG96)</f>
        <v>0</v>
      </c>
      <c r="AI131" s="476">
        <f t="shared" ref="AI131" si="44">SUM(AI26,AI61,AI96)</f>
        <v>0</v>
      </c>
      <c r="AK131" s="202"/>
    </row>
    <row r="132" spans="4:37" ht="12.75" customHeight="1" outlineLevel="1">
      <c r="D132" s="106" t="str">
        <f t="shared" si="20"/>
        <v>TOC Capex - Rolling Stock [Line 2]</v>
      </c>
      <c r="E132" s="89"/>
      <c r="F132" s="107" t="str">
        <f t="shared" si="26"/>
        <v>£000</v>
      </c>
      <c r="G132" s="90">
        <f t="shared" si="21"/>
        <v>0</v>
      </c>
      <c r="H132" s="90">
        <f t="shared" si="21"/>
        <v>0</v>
      </c>
      <c r="I132" s="90">
        <f t="shared" si="21"/>
        <v>0</v>
      </c>
      <c r="J132" s="90">
        <f t="shared" si="21"/>
        <v>0</v>
      </c>
      <c r="K132" s="90">
        <f t="shared" si="21"/>
        <v>0</v>
      </c>
      <c r="L132" s="90">
        <f t="shared" si="21"/>
        <v>0</v>
      </c>
      <c r="M132" s="90">
        <f t="shared" si="21"/>
        <v>0</v>
      </c>
      <c r="N132" s="90">
        <f t="shared" si="21"/>
        <v>0</v>
      </c>
      <c r="O132" s="90">
        <f t="shared" si="21"/>
        <v>0</v>
      </c>
      <c r="P132" s="90">
        <f t="shared" si="21"/>
        <v>0</v>
      </c>
      <c r="Q132" s="90">
        <f t="shared" si="21"/>
        <v>0</v>
      </c>
      <c r="R132" s="90">
        <f t="shared" si="21"/>
        <v>0</v>
      </c>
      <c r="S132" s="90">
        <f t="shared" si="21"/>
        <v>0</v>
      </c>
      <c r="T132" s="90">
        <f t="shared" si="21"/>
        <v>0</v>
      </c>
      <c r="U132" s="90">
        <f t="shared" si="21"/>
        <v>0</v>
      </c>
      <c r="V132" s="90">
        <f t="shared" si="21"/>
        <v>0</v>
      </c>
      <c r="W132" s="90">
        <f t="shared" si="21"/>
        <v>0</v>
      </c>
      <c r="X132" s="90">
        <f t="shared" si="21"/>
        <v>0</v>
      </c>
      <c r="Y132" s="90">
        <f t="shared" si="21"/>
        <v>0</v>
      </c>
      <c r="Z132" s="90">
        <f t="shared" si="21"/>
        <v>0</v>
      </c>
      <c r="AA132" s="90">
        <f t="shared" si="21"/>
        <v>0</v>
      </c>
      <c r="AB132" s="90">
        <f t="shared" si="21"/>
        <v>0</v>
      </c>
      <c r="AC132" s="91">
        <f t="shared" si="22"/>
        <v>0</v>
      </c>
      <c r="AE132" s="476">
        <f t="shared" si="23"/>
        <v>0</v>
      </c>
      <c r="AG132" s="476">
        <f t="shared" ref="AG132" si="45">SUM(AG27,AG62,AG97)</f>
        <v>0</v>
      </c>
      <c r="AI132" s="476">
        <f t="shared" ref="AI132" si="46">SUM(AI27,AI62,AI97)</f>
        <v>0</v>
      </c>
      <c r="AK132" s="202"/>
    </row>
    <row r="133" spans="4:37" ht="12.75" customHeight="1" outlineLevel="1">
      <c r="D133" s="106" t="str">
        <f t="shared" si="20"/>
        <v>TOC Capex - Rolling Stock [Line 3]</v>
      </c>
      <c r="E133" s="89"/>
      <c r="F133" s="107" t="str">
        <f t="shared" si="26"/>
        <v>£000</v>
      </c>
      <c r="G133" s="90">
        <f t="shared" si="21"/>
        <v>0</v>
      </c>
      <c r="H133" s="90">
        <f t="shared" si="21"/>
        <v>0</v>
      </c>
      <c r="I133" s="90">
        <f t="shared" si="21"/>
        <v>0</v>
      </c>
      <c r="J133" s="90">
        <f t="shared" si="21"/>
        <v>0</v>
      </c>
      <c r="K133" s="90">
        <f t="shared" si="21"/>
        <v>0</v>
      </c>
      <c r="L133" s="90">
        <f t="shared" si="21"/>
        <v>0</v>
      </c>
      <c r="M133" s="90">
        <f t="shared" si="21"/>
        <v>0</v>
      </c>
      <c r="N133" s="90">
        <f t="shared" si="21"/>
        <v>0</v>
      </c>
      <c r="O133" s="90">
        <f t="shared" si="21"/>
        <v>0</v>
      </c>
      <c r="P133" s="90">
        <f t="shared" si="21"/>
        <v>0</v>
      </c>
      <c r="Q133" s="90">
        <f t="shared" si="21"/>
        <v>0</v>
      </c>
      <c r="R133" s="90">
        <f t="shared" si="21"/>
        <v>0</v>
      </c>
      <c r="S133" s="90">
        <f t="shared" si="21"/>
        <v>0</v>
      </c>
      <c r="T133" s="90">
        <f t="shared" ref="T133:AB133" si="47">SUM(T28,T63,T98)</f>
        <v>0</v>
      </c>
      <c r="U133" s="90">
        <f t="shared" si="47"/>
        <v>0</v>
      </c>
      <c r="V133" s="90">
        <f t="shared" si="47"/>
        <v>0</v>
      </c>
      <c r="W133" s="90">
        <f t="shared" si="47"/>
        <v>0</v>
      </c>
      <c r="X133" s="90">
        <f t="shared" si="47"/>
        <v>0</v>
      </c>
      <c r="Y133" s="90">
        <f t="shared" si="47"/>
        <v>0</v>
      </c>
      <c r="Z133" s="90">
        <f t="shared" si="47"/>
        <v>0</v>
      </c>
      <c r="AA133" s="90">
        <f t="shared" si="47"/>
        <v>0</v>
      </c>
      <c r="AB133" s="90">
        <f t="shared" si="47"/>
        <v>0</v>
      </c>
      <c r="AC133" s="91">
        <f t="shared" ref="AC133:AC144" si="48">SUM(AC28,AC63,AC98)</f>
        <v>0</v>
      </c>
      <c r="AE133" s="476">
        <f t="shared" ref="AE133:AE144" si="49">SUM(AE28,AE63,AE98)</f>
        <v>0</v>
      </c>
      <c r="AG133" s="476">
        <f t="shared" ref="AG133" si="50">SUM(AG28,AG63,AG98)</f>
        <v>0</v>
      </c>
      <c r="AI133" s="476">
        <f t="shared" ref="AI133" si="51">SUM(AI28,AI63,AI98)</f>
        <v>0</v>
      </c>
      <c r="AK133" s="202"/>
    </row>
    <row r="134" spans="4:37" ht="12.75" customHeight="1" outlineLevel="1">
      <c r="D134" s="106" t="str">
        <f t="shared" si="20"/>
        <v>TOC Capex - Depots [Line 1]</v>
      </c>
      <c r="E134" s="89"/>
      <c r="F134" s="107" t="str">
        <f t="shared" si="26"/>
        <v>£000</v>
      </c>
      <c r="G134" s="90">
        <f t="shared" ref="G134:AB145" si="52">SUM(G29,G64,G99)</f>
        <v>0</v>
      </c>
      <c r="H134" s="90">
        <f t="shared" si="52"/>
        <v>0</v>
      </c>
      <c r="I134" s="90">
        <f t="shared" si="52"/>
        <v>0</v>
      </c>
      <c r="J134" s="90">
        <f t="shared" si="52"/>
        <v>0</v>
      </c>
      <c r="K134" s="90">
        <f t="shared" si="52"/>
        <v>0</v>
      </c>
      <c r="L134" s="90">
        <f t="shared" si="52"/>
        <v>0</v>
      </c>
      <c r="M134" s="90">
        <f t="shared" si="52"/>
        <v>0</v>
      </c>
      <c r="N134" s="90">
        <f t="shared" si="52"/>
        <v>0</v>
      </c>
      <c r="O134" s="90">
        <f t="shared" si="52"/>
        <v>0</v>
      </c>
      <c r="P134" s="90">
        <f t="shared" si="52"/>
        <v>0</v>
      </c>
      <c r="Q134" s="90">
        <f t="shared" si="52"/>
        <v>0</v>
      </c>
      <c r="R134" s="90">
        <f t="shared" si="52"/>
        <v>0</v>
      </c>
      <c r="S134" s="90">
        <f t="shared" si="52"/>
        <v>0</v>
      </c>
      <c r="T134" s="90">
        <f t="shared" si="52"/>
        <v>0</v>
      </c>
      <c r="U134" s="90">
        <f t="shared" si="52"/>
        <v>0</v>
      </c>
      <c r="V134" s="90">
        <f t="shared" si="52"/>
        <v>0</v>
      </c>
      <c r="W134" s="90">
        <f t="shared" si="52"/>
        <v>0</v>
      </c>
      <c r="X134" s="90">
        <f t="shared" si="52"/>
        <v>0</v>
      </c>
      <c r="Y134" s="90">
        <f t="shared" si="52"/>
        <v>0</v>
      </c>
      <c r="Z134" s="90">
        <f t="shared" si="52"/>
        <v>0</v>
      </c>
      <c r="AA134" s="90">
        <f t="shared" si="52"/>
        <v>0</v>
      </c>
      <c r="AB134" s="90">
        <f t="shared" si="52"/>
        <v>0</v>
      </c>
      <c r="AC134" s="91">
        <f t="shared" si="48"/>
        <v>0</v>
      </c>
      <c r="AE134" s="476">
        <f t="shared" si="49"/>
        <v>0</v>
      </c>
      <c r="AG134" s="476">
        <f t="shared" ref="AG134" si="53">SUM(AG29,AG64,AG99)</f>
        <v>0</v>
      </c>
      <c r="AI134" s="476">
        <f t="shared" ref="AI134" si="54">SUM(AI29,AI64,AI99)</f>
        <v>0</v>
      </c>
      <c r="AK134" s="202"/>
    </row>
    <row r="135" spans="4:37" ht="12.75" customHeight="1" outlineLevel="1">
      <c r="D135" s="106" t="str">
        <f t="shared" si="20"/>
        <v>TOC Capex - Depots [Line 2]</v>
      </c>
      <c r="E135" s="89"/>
      <c r="F135" s="107" t="str">
        <f t="shared" si="26"/>
        <v>£000</v>
      </c>
      <c r="G135" s="90">
        <f t="shared" si="52"/>
        <v>0</v>
      </c>
      <c r="H135" s="90">
        <f t="shared" si="52"/>
        <v>0</v>
      </c>
      <c r="I135" s="90">
        <f t="shared" si="52"/>
        <v>0</v>
      </c>
      <c r="J135" s="90">
        <f t="shared" si="52"/>
        <v>0</v>
      </c>
      <c r="K135" s="90">
        <f t="shared" si="52"/>
        <v>0</v>
      </c>
      <c r="L135" s="90">
        <f t="shared" si="52"/>
        <v>0</v>
      </c>
      <c r="M135" s="90">
        <f t="shared" si="52"/>
        <v>0</v>
      </c>
      <c r="N135" s="90">
        <f t="shared" si="52"/>
        <v>0</v>
      </c>
      <c r="O135" s="90">
        <f t="shared" si="52"/>
        <v>0</v>
      </c>
      <c r="P135" s="90">
        <f t="shared" si="52"/>
        <v>0</v>
      </c>
      <c r="Q135" s="90">
        <f t="shared" si="52"/>
        <v>0</v>
      </c>
      <c r="R135" s="90">
        <f t="shared" si="52"/>
        <v>0</v>
      </c>
      <c r="S135" s="90">
        <f t="shared" si="52"/>
        <v>0</v>
      </c>
      <c r="T135" s="90">
        <f t="shared" si="52"/>
        <v>0</v>
      </c>
      <c r="U135" s="90">
        <f t="shared" si="52"/>
        <v>0</v>
      </c>
      <c r="V135" s="90">
        <f t="shared" si="52"/>
        <v>0</v>
      </c>
      <c r="W135" s="90">
        <f t="shared" si="52"/>
        <v>0</v>
      </c>
      <c r="X135" s="90">
        <f t="shared" si="52"/>
        <v>0</v>
      </c>
      <c r="Y135" s="90">
        <f t="shared" si="52"/>
        <v>0</v>
      </c>
      <c r="Z135" s="90">
        <f t="shared" si="52"/>
        <v>0</v>
      </c>
      <c r="AA135" s="90">
        <f t="shared" si="52"/>
        <v>0</v>
      </c>
      <c r="AB135" s="90">
        <f t="shared" si="52"/>
        <v>0</v>
      </c>
      <c r="AC135" s="91">
        <f t="shared" si="48"/>
        <v>0</v>
      </c>
      <c r="AE135" s="476">
        <f t="shared" si="49"/>
        <v>0</v>
      </c>
      <c r="AG135" s="476">
        <f t="shared" ref="AG135" si="55">SUM(AG30,AG65,AG100)</f>
        <v>0</v>
      </c>
      <c r="AI135" s="476">
        <f t="shared" ref="AI135" si="56">SUM(AI30,AI65,AI100)</f>
        <v>0</v>
      </c>
      <c r="AK135" s="202"/>
    </row>
    <row r="136" spans="4:37" ht="12.75" customHeight="1" outlineLevel="1">
      <c r="D136" s="106" t="str">
        <f t="shared" si="20"/>
        <v>TOC Capex - Depots [Line 3]</v>
      </c>
      <c r="E136" s="89"/>
      <c r="F136" s="107" t="str">
        <f t="shared" si="26"/>
        <v>£000</v>
      </c>
      <c r="G136" s="90">
        <f t="shared" si="52"/>
        <v>0</v>
      </c>
      <c r="H136" s="90">
        <f t="shared" si="52"/>
        <v>0</v>
      </c>
      <c r="I136" s="90">
        <f t="shared" si="52"/>
        <v>0</v>
      </c>
      <c r="J136" s="90">
        <f t="shared" si="52"/>
        <v>0</v>
      </c>
      <c r="K136" s="90">
        <f t="shared" si="52"/>
        <v>0</v>
      </c>
      <c r="L136" s="90">
        <f t="shared" si="52"/>
        <v>0</v>
      </c>
      <c r="M136" s="90">
        <f t="shared" si="52"/>
        <v>0</v>
      </c>
      <c r="N136" s="90">
        <f t="shared" si="52"/>
        <v>0</v>
      </c>
      <c r="O136" s="90">
        <f t="shared" si="52"/>
        <v>0</v>
      </c>
      <c r="P136" s="90">
        <f t="shared" si="52"/>
        <v>0</v>
      </c>
      <c r="Q136" s="90">
        <f t="shared" si="52"/>
        <v>0</v>
      </c>
      <c r="R136" s="90">
        <f t="shared" si="52"/>
        <v>0</v>
      </c>
      <c r="S136" s="90">
        <f t="shared" si="52"/>
        <v>0</v>
      </c>
      <c r="T136" s="90">
        <f t="shared" si="52"/>
        <v>0</v>
      </c>
      <c r="U136" s="90">
        <f t="shared" si="52"/>
        <v>0</v>
      </c>
      <c r="V136" s="90">
        <f t="shared" si="52"/>
        <v>0</v>
      </c>
      <c r="W136" s="90">
        <f t="shared" si="52"/>
        <v>0</v>
      </c>
      <c r="X136" s="90">
        <f t="shared" si="52"/>
        <v>0</v>
      </c>
      <c r="Y136" s="90">
        <f t="shared" si="52"/>
        <v>0</v>
      </c>
      <c r="Z136" s="90">
        <f t="shared" si="52"/>
        <v>0</v>
      </c>
      <c r="AA136" s="90">
        <f t="shared" si="52"/>
        <v>0</v>
      </c>
      <c r="AB136" s="90">
        <f t="shared" si="52"/>
        <v>0</v>
      </c>
      <c r="AC136" s="91">
        <f t="shared" si="48"/>
        <v>0</v>
      </c>
      <c r="AE136" s="476">
        <f t="shared" si="49"/>
        <v>0</v>
      </c>
      <c r="AG136" s="476">
        <f t="shared" ref="AG136" si="57">SUM(AG31,AG66,AG101)</f>
        <v>0</v>
      </c>
      <c r="AI136" s="476">
        <f t="shared" ref="AI136" si="58">SUM(AI31,AI66,AI101)</f>
        <v>0</v>
      </c>
      <c r="AK136" s="202"/>
    </row>
    <row r="137" spans="4:37" ht="12.75" customHeight="1" outlineLevel="1">
      <c r="D137" s="106" t="str">
        <f t="shared" si="20"/>
        <v>TOC Capex - Other Infrastructure [Line 1]</v>
      </c>
      <c r="E137" s="89"/>
      <c r="F137" s="107" t="str">
        <f t="shared" si="26"/>
        <v>£000</v>
      </c>
      <c r="G137" s="90">
        <f t="shared" si="52"/>
        <v>0</v>
      </c>
      <c r="H137" s="90">
        <f t="shared" si="52"/>
        <v>0</v>
      </c>
      <c r="I137" s="90">
        <f t="shared" si="52"/>
        <v>0</v>
      </c>
      <c r="J137" s="90">
        <f t="shared" si="52"/>
        <v>0</v>
      </c>
      <c r="K137" s="90">
        <f t="shared" si="52"/>
        <v>0</v>
      </c>
      <c r="L137" s="90">
        <f t="shared" si="52"/>
        <v>0</v>
      </c>
      <c r="M137" s="90">
        <f t="shared" si="52"/>
        <v>0</v>
      </c>
      <c r="N137" s="90">
        <f t="shared" si="52"/>
        <v>0</v>
      </c>
      <c r="O137" s="90">
        <f t="shared" si="52"/>
        <v>0</v>
      </c>
      <c r="P137" s="90">
        <f t="shared" si="52"/>
        <v>0</v>
      </c>
      <c r="Q137" s="90">
        <f t="shared" si="52"/>
        <v>0</v>
      </c>
      <c r="R137" s="90">
        <f t="shared" si="52"/>
        <v>0</v>
      </c>
      <c r="S137" s="90">
        <f t="shared" si="52"/>
        <v>0</v>
      </c>
      <c r="T137" s="90">
        <f t="shared" si="52"/>
        <v>0</v>
      </c>
      <c r="U137" s="90">
        <f t="shared" si="52"/>
        <v>0</v>
      </c>
      <c r="V137" s="90">
        <f t="shared" si="52"/>
        <v>0</v>
      </c>
      <c r="W137" s="90">
        <f t="shared" si="52"/>
        <v>0</v>
      </c>
      <c r="X137" s="90">
        <f t="shared" si="52"/>
        <v>0</v>
      </c>
      <c r="Y137" s="90">
        <f t="shared" si="52"/>
        <v>0</v>
      </c>
      <c r="Z137" s="90">
        <f t="shared" si="52"/>
        <v>0</v>
      </c>
      <c r="AA137" s="90">
        <f t="shared" si="52"/>
        <v>0</v>
      </c>
      <c r="AB137" s="90">
        <f t="shared" si="52"/>
        <v>0</v>
      </c>
      <c r="AC137" s="91">
        <f t="shared" si="48"/>
        <v>0</v>
      </c>
      <c r="AE137" s="476">
        <f t="shared" si="49"/>
        <v>0</v>
      </c>
      <c r="AG137" s="476">
        <f t="shared" ref="AG137" si="59">SUM(AG32,AG67,AG102)</f>
        <v>0</v>
      </c>
      <c r="AI137" s="476">
        <f t="shared" ref="AI137" si="60">SUM(AI32,AI67,AI102)</f>
        <v>0</v>
      </c>
      <c r="AK137" s="202"/>
    </row>
    <row r="138" spans="4:37" ht="12.75" customHeight="1" outlineLevel="1">
      <c r="D138" s="106" t="str">
        <f t="shared" si="20"/>
        <v>TOC Capex - Other Infrastructure [Line 2]</v>
      </c>
      <c r="E138" s="89"/>
      <c r="F138" s="107" t="str">
        <f t="shared" si="26"/>
        <v>£000</v>
      </c>
      <c r="G138" s="90">
        <f t="shared" si="52"/>
        <v>0</v>
      </c>
      <c r="H138" s="90">
        <f t="shared" si="52"/>
        <v>0</v>
      </c>
      <c r="I138" s="90">
        <f t="shared" si="52"/>
        <v>0</v>
      </c>
      <c r="J138" s="90">
        <f t="shared" si="52"/>
        <v>0</v>
      </c>
      <c r="K138" s="90">
        <f t="shared" si="52"/>
        <v>0</v>
      </c>
      <c r="L138" s="90">
        <f t="shared" si="52"/>
        <v>0</v>
      </c>
      <c r="M138" s="90">
        <f t="shared" si="52"/>
        <v>0</v>
      </c>
      <c r="N138" s="90">
        <f t="shared" si="52"/>
        <v>0</v>
      </c>
      <c r="O138" s="90">
        <f t="shared" si="52"/>
        <v>0</v>
      </c>
      <c r="P138" s="90">
        <f t="shared" si="52"/>
        <v>0</v>
      </c>
      <c r="Q138" s="90">
        <f t="shared" si="52"/>
        <v>0</v>
      </c>
      <c r="R138" s="90">
        <f t="shared" si="52"/>
        <v>0</v>
      </c>
      <c r="S138" s="90">
        <f t="shared" si="52"/>
        <v>0</v>
      </c>
      <c r="T138" s="90">
        <f t="shared" si="52"/>
        <v>0</v>
      </c>
      <c r="U138" s="90">
        <f t="shared" si="52"/>
        <v>0</v>
      </c>
      <c r="V138" s="90">
        <f t="shared" si="52"/>
        <v>0</v>
      </c>
      <c r="W138" s="90">
        <f t="shared" si="52"/>
        <v>0</v>
      </c>
      <c r="X138" s="90">
        <f t="shared" si="52"/>
        <v>0</v>
      </c>
      <c r="Y138" s="90">
        <f t="shared" si="52"/>
        <v>0</v>
      </c>
      <c r="Z138" s="90">
        <f t="shared" si="52"/>
        <v>0</v>
      </c>
      <c r="AA138" s="90">
        <f t="shared" si="52"/>
        <v>0</v>
      </c>
      <c r="AB138" s="90">
        <f t="shared" si="52"/>
        <v>0</v>
      </c>
      <c r="AC138" s="91">
        <f t="shared" si="48"/>
        <v>0</v>
      </c>
      <c r="AE138" s="476">
        <f t="shared" si="49"/>
        <v>0</v>
      </c>
      <c r="AG138" s="476">
        <f t="shared" ref="AG138" si="61">SUM(AG33,AG68,AG103)</f>
        <v>0</v>
      </c>
      <c r="AI138" s="476">
        <f t="shared" ref="AI138" si="62">SUM(AI33,AI68,AI103)</f>
        <v>0</v>
      </c>
      <c r="AK138" s="202"/>
    </row>
    <row r="139" spans="4:37" ht="12.75" customHeight="1" outlineLevel="1">
      <c r="D139" s="106" t="str">
        <f t="shared" si="20"/>
        <v>TOC Capex - Other Infrastructure [Line 3]</v>
      </c>
      <c r="E139" s="89"/>
      <c r="F139" s="107" t="str">
        <f t="shared" si="26"/>
        <v>£000</v>
      </c>
      <c r="G139" s="90">
        <f t="shared" si="52"/>
        <v>0</v>
      </c>
      <c r="H139" s="90">
        <f t="shared" si="52"/>
        <v>0</v>
      </c>
      <c r="I139" s="90">
        <f t="shared" si="52"/>
        <v>0</v>
      </c>
      <c r="J139" s="90">
        <f t="shared" si="52"/>
        <v>0</v>
      </c>
      <c r="K139" s="90">
        <f t="shared" si="52"/>
        <v>0</v>
      </c>
      <c r="L139" s="90">
        <f t="shared" si="52"/>
        <v>0</v>
      </c>
      <c r="M139" s="90">
        <f t="shared" si="52"/>
        <v>0</v>
      </c>
      <c r="N139" s="90">
        <f t="shared" si="52"/>
        <v>0</v>
      </c>
      <c r="O139" s="90">
        <f t="shared" si="52"/>
        <v>0</v>
      </c>
      <c r="P139" s="90">
        <f t="shared" si="52"/>
        <v>0</v>
      </c>
      <c r="Q139" s="90">
        <f t="shared" si="52"/>
        <v>0</v>
      </c>
      <c r="R139" s="90">
        <f t="shared" si="52"/>
        <v>0</v>
      </c>
      <c r="S139" s="90">
        <f t="shared" si="52"/>
        <v>0</v>
      </c>
      <c r="T139" s="90">
        <f t="shared" si="52"/>
        <v>0</v>
      </c>
      <c r="U139" s="90">
        <f t="shared" si="52"/>
        <v>0</v>
      </c>
      <c r="V139" s="90">
        <f t="shared" si="52"/>
        <v>0</v>
      </c>
      <c r="W139" s="90">
        <f t="shared" si="52"/>
        <v>0</v>
      </c>
      <c r="X139" s="90">
        <f t="shared" si="52"/>
        <v>0</v>
      </c>
      <c r="Y139" s="90">
        <f t="shared" si="52"/>
        <v>0</v>
      </c>
      <c r="Z139" s="90">
        <f t="shared" si="52"/>
        <v>0</v>
      </c>
      <c r="AA139" s="90">
        <f t="shared" si="52"/>
        <v>0</v>
      </c>
      <c r="AB139" s="90">
        <f t="shared" si="52"/>
        <v>0</v>
      </c>
      <c r="AC139" s="91">
        <f t="shared" si="48"/>
        <v>0</v>
      </c>
      <c r="AE139" s="476">
        <f t="shared" si="49"/>
        <v>0</v>
      </c>
      <c r="AG139" s="476">
        <f t="shared" ref="AG139" si="63">SUM(AG34,AG69,AG104)</f>
        <v>0</v>
      </c>
      <c r="AI139" s="476">
        <f t="shared" ref="AI139" si="64">SUM(AI34,AI69,AI104)</f>
        <v>0</v>
      </c>
      <c r="AK139" s="202"/>
    </row>
    <row r="140" spans="4:37" ht="12.75" customHeight="1" outlineLevel="1">
      <c r="D140" s="106" t="str">
        <f t="shared" si="20"/>
        <v>TOC Capex - Other (&lt;£250k)</v>
      </c>
      <c r="E140" s="89"/>
      <c r="F140" s="107" t="str">
        <f t="shared" si="26"/>
        <v>£000</v>
      </c>
      <c r="G140" s="90">
        <f t="shared" si="52"/>
        <v>0</v>
      </c>
      <c r="H140" s="90">
        <f t="shared" si="52"/>
        <v>0</v>
      </c>
      <c r="I140" s="90">
        <f t="shared" si="52"/>
        <v>0</v>
      </c>
      <c r="J140" s="90">
        <f t="shared" si="52"/>
        <v>0</v>
      </c>
      <c r="K140" s="90">
        <f t="shared" si="52"/>
        <v>0</v>
      </c>
      <c r="L140" s="90">
        <f t="shared" si="52"/>
        <v>0</v>
      </c>
      <c r="M140" s="90">
        <f t="shared" si="52"/>
        <v>0</v>
      </c>
      <c r="N140" s="90">
        <f t="shared" si="52"/>
        <v>0</v>
      </c>
      <c r="O140" s="90">
        <f t="shared" si="52"/>
        <v>0</v>
      </c>
      <c r="P140" s="90">
        <f t="shared" si="52"/>
        <v>0</v>
      </c>
      <c r="Q140" s="90">
        <f t="shared" si="52"/>
        <v>0</v>
      </c>
      <c r="R140" s="90">
        <f t="shared" si="52"/>
        <v>0</v>
      </c>
      <c r="S140" s="90">
        <f t="shared" si="52"/>
        <v>0</v>
      </c>
      <c r="T140" s="90">
        <f t="shared" si="52"/>
        <v>0</v>
      </c>
      <c r="U140" s="90">
        <f t="shared" si="52"/>
        <v>0</v>
      </c>
      <c r="V140" s="90">
        <f t="shared" si="52"/>
        <v>0</v>
      </c>
      <c r="W140" s="90">
        <f t="shared" si="52"/>
        <v>0</v>
      </c>
      <c r="X140" s="90">
        <f t="shared" si="52"/>
        <v>0</v>
      </c>
      <c r="Y140" s="90">
        <f t="shared" si="52"/>
        <v>0</v>
      </c>
      <c r="Z140" s="90">
        <f t="shared" si="52"/>
        <v>0</v>
      </c>
      <c r="AA140" s="90">
        <f t="shared" si="52"/>
        <v>0</v>
      </c>
      <c r="AB140" s="90">
        <f t="shared" si="52"/>
        <v>0</v>
      </c>
      <c r="AC140" s="91">
        <f t="shared" si="48"/>
        <v>0</v>
      </c>
      <c r="AE140" s="476">
        <f t="shared" si="49"/>
        <v>0</v>
      </c>
      <c r="AG140" s="476">
        <f t="shared" ref="AG140" si="65">SUM(AG35,AG70,AG105)</f>
        <v>0</v>
      </c>
      <c r="AI140" s="476">
        <f t="shared" ref="AI140" si="66">SUM(AI35,AI70,AI105)</f>
        <v>0</v>
      </c>
      <c r="AK140" s="202"/>
    </row>
    <row r="141" spans="4:37" ht="12.75" customHeight="1" outlineLevel="1">
      <c r="D141" s="106" t="str">
        <f t="shared" si="20"/>
        <v>[TOC Capex Line 20]</v>
      </c>
      <c r="E141" s="89"/>
      <c r="F141" s="107" t="str">
        <f t="shared" si="26"/>
        <v>£000</v>
      </c>
      <c r="G141" s="90">
        <f t="shared" si="52"/>
        <v>0</v>
      </c>
      <c r="H141" s="90">
        <f t="shared" si="52"/>
        <v>0</v>
      </c>
      <c r="I141" s="90">
        <f t="shared" si="52"/>
        <v>0</v>
      </c>
      <c r="J141" s="90">
        <f t="shared" si="52"/>
        <v>0</v>
      </c>
      <c r="K141" s="90">
        <f t="shared" si="52"/>
        <v>0</v>
      </c>
      <c r="L141" s="90">
        <f t="shared" si="52"/>
        <v>0</v>
      </c>
      <c r="M141" s="90">
        <f t="shared" si="52"/>
        <v>0</v>
      </c>
      <c r="N141" s="90">
        <f t="shared" si="52"/>
        <v>0</v>
      </c>
      <c r="O141" s="90">
        <f t="shared" si="52"/>
        <v>0</v>
      </c>
      <c r="P141" s="90">
        <f t="shared" si="52"/>
        <v>0</v>
      </c>
      <c r="Q141" s="90">
        <f t="shared" si="52"/>
        <v>0</v>
      </c>
      <c r="R141" s="90">
        <f t="shared" si="52"/>
        <v>0</v>
      </c>
      <c r="S141" s="90">
        <f t="shared" si="52"/>
        <v>0</v>
      </c>
      <c r="T141" s="90">
        <f t="shared" si="52"/>
        <v>0</v>
      </c>
      <c r="U141" s="90">
        <f t="shared" si="52"/>
        <v>0</v>
      </c>
      <c r="V141" s="90">
        <f t="shared" si="52"/>
        <v>0</v>
      </c>
      <c r="W141" s="90">
        <f t="shared" si="52"/>
        <v>0</v>
      </c>
      <c r="X141" s="90">
        <f t="shared" si="52"/>
        <v>0</v>
      </c>
      <c r="Y141" s="90">
        <f t="shared" si="52"/>
        <v>0</v>
      </c>
      <c r="Z141" s="90">
        <f t="shared" si="52"/>
        <v>0</v>
      </c>
      <c r="AA141" s="90">
        <f t="shared" si="52"/>
        <v>0</v>
      </c>
      <c r="AB141" s="90">
        <f t="shared" si="52"/>
        <v>0</v>
      </c>
      <c r="AC141" s="91">
        <f t="shared" si="48"/>
        <v>0</v>
      </c>
      <c r="AE141" s="476">
        <f t="shared" si="49"/>
        <v>0</v>
      </c>
      <c r="AG141" s="476">
        <f t="shared" ref="AG141" si="67">SUM(AG36,AG71,AG106)</f>
        <v>0</v>
      </c>
      <c r="AI141" s="476">
        <f t="shared" ref="AI141" si="68">SUM(AI36,AI71,AI106)</f>
        <v>0</v>
      </c>
      <c r="AK141" s="202"/>
    </row>
    <row r="142" spans="4:37" ht="12.75" customHeight="1" outlineLevel="1">
      <c r="D142" s="106" t="str">
        <f t="shared" si="20"/>
        <v>[TOC Capex Line 21]</v>
      </c>
      <c r="E142" s="89"/>
      <c r="F142" s="107" t="str">
        <f t="shared" si="26"/>
        <v>£000</v>
      </c>
      <c r="G142" s="90">
        <f t="shared" si="52"/>
        <v>0</v>
      </c>
      <c r="H142" s="90">
        <f t="shared" si="52"/>
        <v>0</v>
      </c>
      <c r="I142" s="90">
        <f t="shared" si="52"/>
        <v>0</v>
      </c>
      <c r="J142" s="90">
        <f t="shared" si="52"/>
        <v>0</v>
      </c>
      <c r="K142" s="90">
        <f t="shared" si="52"/>
        <v>0</v>
      </c>
      <c r="L142" s="90">
        <f t="shared" si="52"/>
        <v>0</v>
      </c>
      <c r="M142" s="90">
        <f t="shared" si="52"/>
        <v>0</v>
      </c>
      <c r="N142" s="90">
        <f t="shared" si="52"/>
        <v>0</v>
      </c>
      <c r="O142" s="90">
        <f t="shared" si="52"/>
        <v>0</v>
      </c>
      <c r="P142" s="90">
        <f t="shared" si="52"/>
        <v>0</v>
      </c>
      <c r="Q142" s="90">
        <f t="shared" si="52"/>
        <v>0</v>
      </c>
      <c r="R142" s="90">
        <f t="shared" si="52"/>
        <v>0</v>
      </c>
      <c r="S142" s="90">
        <f t="shared" si="52"/>
        <v>0</v>
      </c>
      <c r="T142" s="90">
        <f t="shared" si="52"/>
        <v>0</v>
      </c>
      <c r="U142" s="90">
        <f t="shared" si="52"/>
        <v>0</v>
      </c>
      <c r="V142" s="90">
        <f t="shared" si="52"/>
        <v>0</v>
      </c>
      <c r="W142" s="90">
        <f t="shared" si="52"/>
        <v>0</v>
      </c>
      <c r="X142" s="90">
        <f t="shared" si="52"/>
        <v>0</v>
      </c>
      <c r="Y142" s="90">
        <f t="shared" si="52"/>
        <v>0</v>
      </c>
      <c r="Z142" s="90">
        <f t="shared" si="52"/>
        <v>0</v>
      </c>
      <c r="AA142" s="90">
        <f t="shared" si="52"/>
        <v>0</v>
      </c>
      <c r="AB142" s="90">
        <f t="shared" si="52"/>
        <v>0</v>
      </c>
      <c r="AC142" s="91">
        <f t="shared" si="48"/>
        <v>0</v>
      </c>
      <c r="AE142" s="476">
        <f t="shared" si="49"/>
        <v>0</v>
      </c>
      <c r="AG142" s="476">
        <f t="shared" ref="AG142" si="69">SUM(AG37,AG72,AG107)</f>
        <v>0</v>
      </c>
      <c r="AI142" s="476">
        <f t="shared" ref="AI142" si="70">SUM(AI37,AI72,AI107)</f>
        <v>0</v>
      </c>
      <c r="AK142" s="202"/>
    </row>
    <row r="143" spans="4:37" ht="12.75" customHeight="1" outlineLevel="1">
      <c r="D143" s="106" t="str">
        <f t="shared" si="20"/>
        <v>[TOC Capex Line 22]</v>
      </c>
      <c r="E143" s="89"/>
      <c r="F143" s="107" t="str">
        <f t="shared" si="26"/>
        <v>£000</v>
      </c>
      <c r="G143" s="90">
        <f t="shared" si="52"/>
        <v>0</v>
      </c>
      <c r="H143" s="90">
        <f t="shared" si="52"/>
        <v>0</v>
      </c>
      <c r="I143" s="90">
        <f t="shared" si="52"/>
        <v>0</v>
      </c>
      <c r="J143" s="90">
        <f t="shared" si="52"/>
        <v>0</v>
      </c>
      <c r="K143" s="90">
        <f t="shared" si="52"/>
        <v>0</v>
      </c>
      <c r="L143" s="90">
        <f t="shared" si="52"/>
        <v>0</v>
      </c>
      <c r="M143" s="90">
        <f t="shared" si="52"/>
        <v>0</v>
      </c>
      <c r="N143" s="90">
        <f t="shared" si="52"/>
        <v>0</v>
      </c>
      <c r="O143" s="90">
        <f t="shared" si="52"/>
        <v>0</v>
      </c>
      <c r="P143" s="90">
        <f t="shared" si="52"/>
        <v>0</v>
      </c>
      <c r="Q143" s="90">
        <f t="shared" si="52"/>
        <v>0</v>
      </c>
      <c r="R143" s="90">
        <f t="shared" si="52"/>
        <v>0</v>
      </c>
      <c r="S143" s="90">
        <f t="shared" si="52"/>
        <v>0</v>
      </c>
      <c r="T143" s="90">
        <f t="shared" si="52"/>
        <v>0</v>
      </c>
      <c r="U143" s="90">
        <f t="shared" si="52"/>
        <v>0</v>
      </c>
      <c r="V143" s="90">
        <f t="shared" si="52"/>
        <v>0</v>
      </c>
      <c r="W143" s="90">
        <f t="shared" si="52"/>
        <v>0</v>
      </c>
      <c r="X143" s="90">
        <f t="shared" si="52"/>
        <v>0</v>
      </c>
      <c r="Y143" s="90">
        <f t="shared" si="52"/>
        <v>0</v>
      </c>
      <c r="Z143" s="90">
        <f t="shared" si="52"/>
        <v>0</v>
      </c>
      <c r="AA143" s="90">
        <f t="shared" si="52"/>
        <v>0</v>
      </c>
      <c r="AB143" s="90">
        <f t="shared" si="52"/>
        <v>0</v>
      </c>
      <c r="AC143" s="91">
        <f t="shared" si="48"/>
        <v>0</v>
      </c>
      <c r="AE143" s="476">
        <f t="shared" si="49"/>
        <v>0</v>
      </c>
      <c r="AG143" s="476">
        <f t="shared" ref="AG143" si="71">SUM(AG38,AG73,AG108)</f>
        <v>0</v>
      </c>
      <c r="AI143" s="476">
        <f t="shared" ref="AI143" si="72">SUM(AI38,AI73,AI108)</f>
        <v>0</v>
      </c>
      <c r="AK143" s="202"/>
    </row>
    <row r="144" spans="4:37" ht="12.75" customHeight="1" outlineLevel="1">
      <c r="D144" s="106" t="str">
        <f t="shared" si="20"/>
        <v>[TOC Capex Line 23]</v>
      </c>
      <c r="E144" s="89"/>
      <c r="F144" s="107" t="str">
        <f t="shared" si="26"/>
        <v>£000</v>
      </c>
      <c r="G144" s="90">
        <f t="shared" si="52"/>
        <v>0</v>
      </c>
      <c r="H144" s="90">
        <f t="shared" si="52"/>
        <v>0</v>
      </c>
      <c r="I144" s="90">
        <f t="shared" si="52"/>
        <v>0</v>
      </c>
      <c r="J144" s="90">
        <f t="shared" si="52"/>
        <v>0</v>
      </c>
      <c r="K144" s="90">
        <f t="shared" si="52"/>
        <v>0</v>
      </c>
      <c r="L144" s="90">
        <f t="shared" si="52"/>
        <v>0</v>
      </c>
      <c r="M144" s="90">
        <f t="shared" si="52"/>
        <v>0</v>
      </c>
      <c r="N144" s="90">
        <f t="shared" si="52"/>
        <v>0</v>
      </c>
      <c r="O144" s="90">
        <f t="shared" si="52"/>
        <v>0</v>
      </c>
      <c r="P144" s="90">
        <f t="shared" si="52"/>
        <v>0</v>
      </c>
      <c r="Q144" s="90">
        <f t="shared" si="52"/>
        <v>0</v>
      </c>
      <c r="R144" s="90">
        <f t="shared" si="52"/>
        <v>0</v>
      </c>
      <c r="S144" s="90">
        <f t="shared" si="52"/>
        <v>0</v>
      </c>
      <c r="T144" s="90">
        <f t="shared" si="52"/>
        <v>0</v>
      </c>
      <c r="U144" s="90">
        <f t="shared" si="52"/>
        <v>0</v>
      </c>
      <c r="V144" s="90">
        <f t="shared" si="52"/>
        <v>0</v>
      </c>
      <c r="W144" s="90">
        <f t="shared" si="52"/>
        <v>0</v>
      </c>
      <c r="X144" s="90">
        <f t="shared" si="52"/>
        <v>0</v>
      </c>
      <c r="Y144" s="90">
        <f t="shared" si="52"/>
        <v>0</v>
      </c>
      <c r="Z144" s="90">
        <f t="shared" si="52"/>
        <v>0</v>
      </c>
      <c r="AA144" s="90">
        <f t="shared" si="52"/>
        <v>0</v>
      </c>
      <c r="AB144" s="90">
        <f t="shared" si="52"/>
        <v>0</v>
      </c>
      <c r="AC144" s="91">
        <f t="shared" si="48"/>
        <v>0</v>
      </c>
      <c r="AE144" s="476">
        <f t="shared" si="49"/>
        <v>0</v>
      </c>
      <c r="AG144" s="476">
        <f t="shared" ref="AG144" si="73">SUM(AG39,AG74,AG109)</f>
        <v>0</v>
      </c>
      <c r="AI144" s="476">
        <f t="shared" ref="AI144" si="74">SUM(AI39,AI74,AI109)</f>
        <v>0</v>
      </c>
      <c r="AK144" s="202"/>
    </row>
    <row r="145" spans="2:37" ht="12.75" customHeight="1" outlineLevel="1">
      <c r="D145" s="106" t="str">
        <f t="shared" si="20"/>
        <v>[TOC Capex Line 24]</v>
      </c>
      <c r="E145" s="89"/>
      <c r="F145" s="107" t="str">
        <f t="shared" si="26"/>
        <v>£000</v>
      </c>
      <c r="G145" s="90">
        <f t="shared" si="52"/>
        <v>0</v>
      </c>
      <c r="H145" s="90">
        <f t="shared" si="52"/>
        <v>0</v>
      </c>
      <c r="I145" s="90">
        <f t="shared" si="52"/>
        <v>0</v>
      </c>
      <c r="J145" s="90">
        <f t="shared" si="52"/>
        <v>0</v>
      </c>
      <c r="K145" s="90">
        <f t="shared" si="52"/>
        <v>0</v>
      </c>
      <c r="L145" s="90">
        <f t="shared" si="52"/>
        <v>0</v>
      </c>
      <c r="M145" s="90">
        <f t="shared" si="52"/>
        <v>0</v>
      </c>
      <c r="N145" s="90">
        <f t="shared" si="52"/>
        <v>0</v>
      </c>
      <c r="O145" s="90">
        <f t="shared" si="52"/>
        <v>0</v>
      </c>
      <c r="P145" s="90">
        <f t="shared" si="52"/>
        <v>0</v>
      </c>
      <c r="Q145" s="90">
        <f t="shared" si="52"/>
        <v>0</v>
      </c>
      <c r="R145" s="90">
        <f t="shared" si="52"/>
        <v>0</v>
      </c>
      <c r="S145" s="90">
        <f t="shared" si="52"/>
        <v>0</v>
      </c>
      <c r="T145" s="90">
        <f t="shared" ref="T145:AB145" si="75">SUM(T40,T75,T110)</f>
        <v>0</v>
      </c>
      <c r="U145" s="90">
        <f t="shared" si="75"/>
        <v>0</v>
      </c>
      <c r="V145" s="90">
        <f t="shared" si="75"/>
        <v>0</v>
      </c>
      <c r="W145" s="90">
        <f t="shared" si="75"/>
        <v>0</v>
      </c>
      <c r="X145" s="90">
        <f t="shared" si="75"/>
        <v>0</v>
      </c>
      <c r="Y145" s="90">
        <f t="shared" si="75"/>
        <v>0</v>
      </c>
      <c r="Z145" s="90">
        <f t="shared" si="75"/>
        <v>0</v>
      </c>
      <c r="AA145" s="90">
        <f t="shared" si="75"/>
        <v>0</v>
      </c>
      <c r="AB145" s="90">
        <f t="shared" si="75"/>
        <v>0</v>
      </c>
      <c r="AC145" s="91">
        <f t="shared" ref="AC145" si="76">SUM(AC40,AC75,AC110)</f>
        <v>0</v>
      </c>
      <c r="AE145" s="476">
        <f t="shared" ref="AE145" si="77">SUM(AE40,AE75,AE110)</f>
        <v>0</v>
      </c>
      <c r="AG145" s="476">
        <f t="shared" ref="AG145" si="78">SUM(AG40,AG75,AG110)</f>
        <v>0</v>
      </c>
      <c r="AI145" s="476">
        <f t="shared" ref="AI145" si="79">SUM(AI40,AI75,AI110)</f>
        <v>0</v>
      </c>
      <c r="AK145" s="202"/>
    </row>
    <row r="146" spans="2:37" ht="12.75" customHeight="1" outlineLevel="1">
      <c r="D146" s="106" t="str">
        <f t="shared" si="20"/>
        <v>[TOC Capex Line 25]</v>
      </c>
      <c r="E146" s="89"/>
      <c r="F146" s="107" t="str">
        <f t="shared" si="26"/>
        <v>£000</v>
      </c>
      <c r="G146" s="90">
        <f t="shared" ref="G146:AB151" si="80">SUM(G41,G76,G111)</f>
        <v>0</v>
      </c>
      <c r="H146" s="90">
        <f t="shared" si="80"/>
        <v>0</v>
      </c>
      <c r="I146" s="90">
        <f t="shared" si="80"/>
        <v>0</v>
      </c>
      <c r="J146" s="90">
        <f t="shared" si="80"/>
        <v>0</v>
      </c>
      <c r="K146" s="90">
        <f t="shared" si="80"/>
        <v>0</v>
      </c>
      <c r="L146" s="90">
        <f t="shared" si="80"/>
        <v>0</v>
      </c>
      <c r="M146" s="90">
        <f t="shared" si="80"/>
        <v>0</v>
      </c>
      <c r="N146" s="90">
        <f t="shared" si="80"/>
        <v>0</v>
      </c>
      <c r="O146" s="90">
        <f t="shared" si="80"/>
        <v>0</v>
      </c>
      <c r="P146" s="90">
        <f t="shared" si="80"/>
        <v>0</v>
      </c>
      <c r="Q146" s="90">
        <f t="shared" si="80"/>
        <v>0</v>
      </c>
      <c r="R146" s="90">
        <f t="shared" si="80"/>
        <v>0</v>
      </c>
      <c r="S146" s="90">
        <f t="shared" si="80"/>
        <v>0</v>
      </c>
      <c r="T146" s="90">
        <f t="shared" si="80"/>
        <v>0</v>
      </c>
      <c r="U146" s="90">
        <f t="shared" si="80"/>
        <v>0</v>
      </c>
      <c r="V146" s="90">
        <f t="shared" si="80"/>
        <v>0</v>
      </c>
      <c r="W146" s="90">
        <f t="shared" si="80"/>
        <v>0</v>
      </c>
      <c r="X146" s="90">
        <f t="shared" si="80"/>
        <v>0</v>
      </c>
      <c r="Y146" s="90">
        <f t="shared" si="80"/>
        <v>0</v>
      </c>
      <c r="Z146" s="90">
        <f t="shared" si="80"/>
        <v>0</v>
      </c>
      <c r="AA146" s="90">
        <f t="shared" si="80"/>
        <v>0</v>
      </c>
      <c r="AB146" s="90">
        <f t="shared" si="80"/>
        <v>0</v>
      </c>
      <c r="AC146" s="91">
        <f t="shared" ref="AC146" si="81">SUM(AC41,AC76,AC111)</f>
        <v>0</v>
      </c>
      <c r="AE146" s="476">
        <f t="shared" ref="AE146" si="82">SUM(AE41,AE76,AE111)</f>
        <v>0</v>
      </c>
      <c r="AG146" s="476">
        <f t="shared" ref="AG146" si="83">SUM(AG41,AG76,AG111)</f>
        <v>0</v>
      </c>
      <c r="AI146" s="476">
        <f t="shared" ref="AI146" si="84">SUM(AI41,AI76,AI111)</f>
        <v>0</v>
      </c>
      <c r="AK146" s="202"/>
    </row>
    <row r="147" spans="2:37" ht="12.75" customHeight="1" outlineLevel="1">
      <c r="D147" s="106" t="str">
        <f t="shared" si="20"/>
        <v>[TOC Capex Line 26]</v>
      </c>
      <c r="E147" s="89"/>
      <c r="F147" s="107" t="str">
        <f t="shared" si="26"/>
        <v>£000</v>
      </c>
      <c r="G147" s="90">
        <f t="shared" si="80"/>
        <v>0</v>
      </c>
      <c r="H147" s="90">
        <f t="shared" si="80"/>
        <v>0</v>
      </c>
      <c r="I147" s="90">
        <f t="shared" si="80"/>
        <v>0</v>
      </c>
      <c r="J147" s="90">
        <f t="shared" si="80"/>
        <v>0</v>
      </c>
      <c r="K147" s="90">
        <f t="shared" si="80"/>
        <v>0</v>
      </c>
      <c r="L147" s="90">
        <f t="shared" si="80"/>
        <v>0</v>
      </c>
      <c r="M147" s="90">
        <f t="shared" si="80"/>
        <v>0</v>
      </c>
      <c r="N147" s="90">
        <f t="shared" si="80"/>
        <v>0</v>
      </c>
      <c r="O147" s="90">
        <f t="shared" si="80"/>
        <v>0</v>
      </c>
      <c r="P147" s="90">
        <f t="shared" si="80"/>
        <v>0</v>
      </c>
      <c r="Q147" s="90">
        <f t="shared" si="80"/>
        <v>0</v>
      </c>
      <c r="R147" s="90">
        <f t="shared" si="80"/>
        <v>0</v>
      </c>
      <c r="S147" s="90">
        <f t="shared" si="80"/>
        <v>0</v>
      </c>
      <c r="T147" s="90">
        <f t="shared" si="80"/>
        <v>0</v>
      </c>
      <c r="U147" s="90">
        <f t="shared" si="80"/>
        <v>0</v>
      </c>
      <c r="V147" s="90">
        <f t="shared" si="80"/>
        <v>0</v>
      </c>
      <c r="W147" s="90">
        <f t="shared" si="80"/>
        <v>0</v>
      </c>
      <c r="X147" s="90">
        <f t="shared" si="80"/>
        <v>0</v>
      </c>
      <c r="Y147" s="90">
        <f t="shared" si="80"/>
        <v>0</v>
      </c>
      <c r="Z147" s="90">
        <f t="shared" si="80"/>
        <v>0</v>
      </c>
      <c r="AA147" s="90">
        <f t="shared" si="80"/>
        <v>0</v>
      </c>
      <c r="AB147" s="90">
        <f t="shared" si="80"/>
        <v>0</v>
      </c>
      <c r="AC147" s="91">
        <f t="shared" ref="AC147" si="85">SUM(AC42,AC77,AC112)</f>
        <v>0</v>
      </c>
      <c r="AE147" s="476">
        <f t="shared" ref="AE147" si="86">SUM(AE42,AE77,AE112)</f>
        <v>0</v>
      </c>
      <c r="AG147" s="476">
        <f t="shared" ref="AG147" si="87">SUM(AG42,AG77,AG112)</f>
        <v>0</v>
      </c>
      <c r="AI147" s="476">
        <f t="shared" ref="AI147" si="88">SUM(AI42,AI77,AI112)</f>
        <v>0</v>
      </c>
      <c r="AK147" s="202"/>
    </row>
    <row r="148" spans="2:37" ht="12.75" customHeight="1" outlineLevel="1">
      <c r="D148" s="106" t="str">
        <f t="shared" si="20"/>
        <v>[TOC Capex Line 27]</v>
      </c>
      <c r="E148" s="89"/>
      <c r="F148" s="107" t="str">
        <f t="shared" si="26"/>
        <v>£000</v>
      </c>
      <c r="G148" s="90">
        <f t="shared" si="80"/>
        <v>0</v>
      </c>
      <c r="H148" s="90">
        <f t="shared" si="80"/>
        <v>0</v>
      </c>
      <c r="I148" s="90">
        <f t="shared" si="80"/>
        <v>0</v>
      </c>
      <c r="J148" s="90">
        <f t="shared" si="80"/>
        <v>0</v>
      </c>
      <c r="K148" s="90">
        <f t="shared" si="80"/>
        <v>0</v>
      </c>
      <c r="L148" s="90">
        <f t="shared" si="80"/>
        <v>0</v>
      </c>
      <c r="M148" s="90">
        <f t="shared" si="80"/>
        <v>0</v>
      </c>
      <c r="N148" s="90">
        <f t="shared" si="80"/>
        <v>0</v>
      </c>
      <c r="O148" s="90">
        <f t="shared" si="80"/>
        <v>0</v>
      </c>
      <c r="P148" s="90">
        <f t="shared" si="80"/>
        <v>0</v>
      </c>
      <c r="Q148" s="90">
        <f t="shared" si="80"/>
        <v>0</v>
      </c>
      <c r="R148" s="90">
        <f t="shared" si="80"/>
        <v>0</v>
      </c>
      <c r="S148" s="90">
        <f t="shared" si="80"/>
        <v>0</v>
      </c>
      <c r="T148" s="90">
        <f t="shared" si="80"/>
        <v>0</v>
      </c>
      <c r="U148" s="90">
        <f t="shared" si="80"/>
        <v>0</v>
      </c>
      <c r="V148" s="90">
        <f t="shared" si="80"/>
        <v>0</v>
      </c>
      <c r="W148" s="90">
        <f t="shared" si="80"/>
        <v>0</v>
      </c>
      <c r="X148" s="90">
        <f t="shared" si="80"/>
        <v>0</v>
      </c>
      <c r="Y148" s="90">
        <f t="shared" si="80"/>
        <v>0</v>
      </c>
      <c r="Z148" s="90">
        <f t="shared" si="80"/>
        <v>0</v>
      </c>
      <c r="AA148" s="90">
        <f t="shared" si="80"/>
        <v>0</v>
      </c>
      <c r="AB148" s="90">
        <f t="shared" si="80"/>
        <v>0</v>
      </c>
      <c r="AC148" s="91">
        <f t="shared" ref="AC148" si="89">SUM(AC43,AC78,AC113)</f>
        <v>0</v>
      </c>
      <c r="AE148" s="476">
        <f t="shared" ref="AE148" si="90">SUM(AE43,AE78,AE113)</f>
        <v>0</v>
      </c>
      <c r="AG148" s="476">
        <f t="shared" ref="AG148" si="91">SUM(AG43,AG78,AG113)</f>
        <v>0</v>
      </c>
      <c r="AI148" s="476">
        <f t="shared" ref="AI148" si="92">SUM(AI43,AI78,AI113)</f>
        <v>0</v>
      </c>
      <c r="AK148" s="202"/>
    </row>
    <row r="149" spans="2:37" ht="12.75" customHeight="1" outlineLevel="1">
      <c r="D149" s="106" t="str">
        <f t="shared" si="20"/>
        <v>[TOC Capex Line 28]</v>
      </c>
      <c r="E149" s="89"/>
      <c r="F149" s="107" t="str">
        <f t="shared" si="26"/>
        <v>£000</v>
      </c>
      <c r="G149" s="90">
        <f t="shared" si="80"/>
        <v>0</v>
      </c>
      <c r="H149" s="90">
        <f t="shared" si="80"/>
        <v>0</v>
      </c>
      <c r="I149" s="90">
        <f t="shared" si="80"/>
        <v>0</v>
      </c>
      <c r="J149" s="90">
        <f t="shared" si="80"/>
        <v>0</v>
      </c>
      <c r="K149" s="90">
        <f t="shared" si="80"/>
        <v>0</v>
      </c>
      <c r="L149" s="90">
        <f t="shared" si="80"/>
        <v>0</v>
      </c>
      <c r="M149" s="90">
        <f t="shared" si="80"/>
        <v>0</v>
      </c>
      <c r="N149" s="90">
        <f t="shared" si="80"/>
        <v>0</v>
      </c>
      <c r="O149" s="90">
        <f t="shared" si="80"/>
        <v>0</v>
      </c>
      <c r="P149" s="90">
        <f t="shared" si="80"/>
        <v>0</v>
      </c>
      <c r="Q149" s="90">
        <f t="shared" si="80"/>
        <v>0</v>
      </c>
      <c r="R149" s="90">
        <f t="shared" si="80"/>
        <v>0</v>
      </c>
      <c r="S149" s="90">
        <f t="shared" si="80"/>
        <v>0</v>
      </c>
      <c r="T149" s="90">
        <f t="shared" si="80"/>
        <v>0</v>
      </c>
      <c r="U149" s="90">
        <f t="shared" si="80"/>
        <v>0</v>
      </c>
      <c r="V149" s="90">
        <f t="shared" si="80"/>
        <v>0</v>
      </c>
      <c r="W149" s="90">
        <f t="shared" si="80"/>
        <v>0</v>
      </c>
      <c r="X149" s="90">
        <f t="shared" si="80"/>
        <v>0</v>
      </c>
      <c r="Y149" s="90">
        <f t="shared" si="80"/>
        <v>0</v>
      </c>
      <c r="Z149" s="90">
        <f t="shared" si="80"/>
        <v>0</v>
      </c>
      <c r="AA149" s="90">
        <f t="shared" si="80"/>
        <v>0</v>
      </c>
      <c r="AB149" s="90">
        <f t="shared" si="80"/>
        <v>0</v>
      </c>
      <c r="AC149" s="91">
        <f t="shared" ref="AC149" si="93">SUM(AC44,AC79,AC114)</f>
        <v>0</v>
      </c>
      <c r="AE149" s="476">
        <f t="shared" ref="AE149" si="94">SUM(AE44,AE79,AE114)</f>
        <v>0</v>
      </c>
      <c r="AG149" s="476">
        <f t="shared" ref="AG149" si="95">SUM(AG44,AG79,AG114)</f>
        <v>0</v>
      </c>
      <c r="AI149" s="476">
        <f t="shared" ref="AI149" si="96">SUM(AI44,AI79,AI114)</f>
        <v>0</v>
      </c>
      <c r="AK149" s="202"/>
    </row>
    <row r="150" spans="2:37" ht="12.75" customHeight="1" outlineLevel="1">
      <c r="D150" s="106" t="str">
        <f t="shared" si="20"/>
        <v>[TOC Capex Line 29]</v>
      </c>
      <c r="E150" s="89"/>
      <c r="F150" s="107" t="str">
        <f t="shared" si="26"/>
        <v>£000</v>
      </c>
      <c r="G150" s="90">
        <f t="shared" si="80"/>
        <v>0</v>
      </c>
      <c r="H150" s="90">
        <f t="shared" si="80"/>
        <v>0</v>
      </c>
      <c r="I150" s="90">
        <f t="shared" si="80"/>
        <v>0</v>
      </c>
      <c r="J150" s="90">
        <f t="shared" si="80"/>
        <v>0</v>
      </c>
      <c r="K150" s="90">
        <f t="shared" si="80"/>
        <v>0</v>
      </c>
      <c r="L150" s="90">
        <f t="shared" si="80"/>
        <v>0</v>
      </c>
      <c r="M150" s="90">
        <f t="shared" si="80"/>
        <v>0</v>
      </c>
      <c r="N150" s="90">
        <f t="shared" si="80"/>
        <v>0</v>
      </c>
      <c r="O150" s="90">
        <f t="shared" si="80"/>
        <v>0</v>
      </c>
      <c r="P150" s="90">
        <f t="shared" si="80"/>
        <v>0</v>
      </c>
      <c r="Q150" s="90">
        <f t="shared" si="80"/>
        <v>0</v>
      </c>
      <c r="R150" s="90">
        <f t="shared" si="80"/>
        <v>0</v>
      </c>
      <c r="S150" s="90">
        <f t="shared" si="80"/>
        <v>0</v>
      </c>
      <c r="T150" s="90">
        <f t="shared" si="80"/>
        <v>0</v>
      </c>
      <c r="U150" s="90">
        <f t="shared" si="80"/>
        <v>0</v>
      </c>
      <c r="V150" s="90">
        <f t="shared" si="80"/>
        <v>0</v>
      </c>
      <c r="W150" s="90">
        <f t="shared" si="80"/>
        <v>0</v>
      </c>
      <c r="X150" s="90">
        <f t="shared" si="80"/>
        <v>0</v>
      </c>
      <c r="Y150" s="90">
        <f t="shared" si="80"/>
        <v>0</v>
      </c>
      <c r="Z150" s="90">
        <f t="shared" si="80"/>
        <v>0</v>
      </c>
      <c r="AA150" s="90">
        <f t="shared" si="80"/>
        <v>0</v>
      </c>
      <c r="AB150" s="90">
        <f t="shared" si="80"/>
        <v>0</v>
      </c>
      <c r="AC150" s="91">
        <f t="shared" ref="AC150" si="97">SUM(AC45,AC80,AC115)</f>
        <v>0</v>
      </c>
      <c r="AE150" s="476">
        <f t="shared" ref="AE150" si="98">SUM(AE45,AE80,AE115)</f>
        <v>0</v>
      </c>
      <c r="AG150" s="476">
        <f t="shared" ref="AG150" si="99">SUM(AG45,AG80,AG115)</f>
        <v>0</v>
      </c>
      <c r="AI150" s="476">
        <f t="shared" ref="AI150" si="100">SUM(AI45,AI80,AI115)</f>
        <v>0</v>
      </c>
      <c r="AK150" s="202"/>
    </row>
    <row r="151" spans="2:37" ht="12.75" customHeight="1" outlineLevel="1">
      <c r="D151" s="117" t="str">
        <f t="shared" si="20"/>
        <v>[TOC Capex Line 30]</v>
      </c>
      <c r="E151" s="175"/>
      <c r="F151" s="118" t="str">
        <f t="shared" si="26"/>
        <v>£000</v>
      </c>
      <c r="G151" s="94">
        <f t="shared" si="80"/>
        <v>0</v>
      </c>
      <c r="H151" s="94">
        <f t="shared" si="80"/>
        <v>0</v>
      </c>
      <c r="I151" s="94">
        <f t="shared" si="80"/>
        <v>0</v>
      </c>
      <c r="J151" s="94">
        <f t="shared" si="80"/>
        <v>0</v>
      </c>
      <c r="K151" s="94">
        <f t="shared" si="80"/>
        <v>0</v>
      </c>
      <c r="L151" s="94">
        <f t="shared" si="80"/>
        <v>0</v>
      </c>
      <c r="M151" s="94">
        <f t="shared" si="80"/>
        <v>0</v>
      </c>
      <c r="N151" s="94">
        <f t="shared" si="80"/>
        <v>0</v>
      </c>
      <c r="O151" s="94">
        <f t="shared" si="80"/>
        <v>0</v>
      </c>
      <c r="P151" s="94">
        <f t="shared" si="80"/>
        <v>0</v>
      </c>
      <c r="Q151" s="94">
        <f t="shared" si="80"/>
        <v>0</v>
      </c>
      <c r="R151" s="94">
        <f t="shared" si="80"/>
        <v>0</v>
      </c>
      <c r="S151" s="94">
        <f t="shared" si="80"/>
        <v>0</v>
      </c>
      <c r="T151" s="94">
        <f t="shared" si="80"/>
        <v>0</v>
      </c>
      <c r="U151" s="94">
        <f t="shared" si="80"/>
        <v>0</v>
      </c>
      <c r="V151" s="94">
        <f t="shared" si="80"/>
        <v>0</v>
      </c>
      <c r="W151" s="94">
        <f t="shared" si="80"/>
        <v>0</v>
      </c>
      <c r="X151" s="94">
        <f t="shared" si="80"/>
        <v>0</v>
      </c>
      <c r="Y151" s="94">
        <f t="shared" si="80"/>
        <v>0</v>
      </c>
      <c r="Z151" s="94">
        <f t="shared" si="80"/>
        <v>0</v>
      </c>
      <c r="AA151" s="94">
        <f t="shared" si="80"/>
        <v>0</v>
      </c>
      <c r="AB151" s="94">
        <f t="shared" si="80"/>
        <v>0</v>
      </c>
      <c r="AC151" s="95">
        <f t="shared" ref="AC151" si="101">SUM(AC46,AC81,AC116)</f>
        <v>0</v>
      </c>
      <c r="AE151" s="477">
        <f t="shared" ref="AE151" si="102">SUM(AE46,AE81,AE116)</f>
        <v>0</v>
      </c>
      <c r="AG151" s="477">
        <f t="shared" ref="AG151" si="103">SUM(AG46,AG81,AG116)</f>
        <v>0</v>
      </c>
      <c r="AI151" s="477">
        <f t="shared" ref="AI151" si="104">SUM(AI46,AI81,AI116)</f>
        <v>0</v>
      </c>
      <c r="AK151" s="203"/>
    </row>
    <row r="152" spans="2:37" ht="12.75" customHeight="1" outlineLevel="1">
      <c r="G152" s="90"/>
      <c r="H152" s="90"/>
      <c r="I152" s="90"/>
      <c r="J152" s="90"/>
      <c r="K152" s="90"/>
      <c r="L152" s="90"/>
      <c r="M152" s="90"/>
      <c r="N152" s="90"/>
      <c r="O152" s="90"/>
      <c r="P152" s="90"/>
      <c r="Q152" s="90"/>
      <c r="R152" s="90"/>
      <c r="S152" s="90"/>
      <c r="T152" s="90"/>
      <c r="U152" s="90"/>
      <c r="V152" s="90"/>
      <c r="W152" s="90"/>
      <c r="X152" s="90"/>
      <c r="Y152" s="90"/>
      <c r="Z152" s="90"/>
      <c r="AA152" s="90"/>
      <c r="AB152" s="90"/>
      <c r="AC152" s="90"/>
      <c r="AE152" s="90"/>
      <c r="AG152" s="90"/>
      <c r="AI152" s="90"/>
    </row>
    <row r="153" spans="2:37" ht="12.75" customHeight="1" outlineLevel="1">
      <c r="D153" s="216" t="str">
        <f>"Total "&amp;B120</f>
        <v>Total Closing Balances</v>
      </c>
      <c r="E153" s="216"/>
      <c r="F153" s="218" t="str">
        <f>F151</f>
        <v>£000</v>
      </c>
      <c r="G153" s="219">
        <f t="shared" ref="G153:AB153" si="105">SUM(G122:G151)</f>
        <v>0</v>
      </c>
      <c r="H153" s="219">
        <f t="shared" si="105"/>
        <v>0</v>
      </c>
      <c r="I153" s="219">
        <f t="shared" si="105"/>
        <v>0</v>
      </c>
      <c r="J153" s="219">
        <f t="shared" si="105"/>
        <v>0</v>
      </c>
      <c r="K153" s="219">
        <f t="shared" si="105"/>
        <v>0</v>
      </c>
      <c r="L153" s="219">
        <f t="shared" si="105"/>
        <v>0</v>
      </c>
      <c r="M153" s="219">
        <f t="shared" si="105"/>
        <v>0</v>
      </c>
      <c r="N153" s="219">
        <f t="shared" si="105"/>
        <v>0</v>
      </c>
      <c r="O153" s="219">
        <f t="shared" si="105"/>
        <v>0</v>
      </c>
      <c r="P153" s="219">
        <f t="shared" si="105"/>
        <v>0</v>
      </c>
      <c r="Q153" s="219">
        <f t="shared" si="105"/>
        <v>0</v>
      </c>
      <c r="R153" s="219">
        <f t="shared" si="105"/>
        <v>0</v>
      </c>
      <c r="S153" s="219">
        <f t="shared" si="105"/>
        <v>0</v>
      </c>
      <c r="T153" s="219">
        <f t="shared" si="105"/>
        <v>0</v>
      </c>
      <c r="U153" s="219">
        <f t="shared" si="105"/>
        <v>0</v>
      </c>
      <c r="V153" s="219">
        <f t="shared" si="105"/>
        <v>0</v>
      </c>
      <c r="W153" s="219">
        <f t="shared" si="105"/>
        <v>0</v>
      </c>
      <c r="X153" s="219">
        <f t="shared" si="105"/>
        <v>0</v>
      </c>
      <c r="Y153" s="219">
        <f t="shared" si="105"/>
        <v>0</v>
      </c>
      <c r="Z153" s="219">
        <f t="shared" si="105"/>
        <v>0</v>
      </c>
      <c r="AA153" s="219">
        <f t="shared" si="105"/>
        <v>0</v>
      </c>
      <c r="AB153" s="219">
        <f t="shared" si="105"/>
        <v>0</v>
      </c>
      <c r="AC153" s="220">
        <f t="shared" ref="AC153" si="106">SUM(AC122:AC151)</f>
        <v>0</v>
      </c>
      <c r="AE153" s="509">
        <f t="shared" ref="AE153" si="107">SUM(AE122:AE151)</f>
        <v>0</v>
      </c>
      <c r="AG153" s="509">
        <f t="shared" ref="AG153" si="108">SUM(AG122:AG151)</f>
        <v>0</v>
      </c>
      <c r="AI153" s="509">
        <f t="shared" ref="AI153" si="109">SUM(AI122:AI151)</f>
        <v>0</v>
      </c>
      <c r="AK153" s="222"/>
    </row>
    <row r="155" spans="2:37" ht="16.5">
      <c r="B155" s="5" t="s">
        <v>511</v>
      </c>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row>
    <row r="157" spans="2:37">
      <c r="B157" s="15" t="s">
        <v>507</v>
      </c>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row>
    <row r="158" spans="2:37" ht="12.75" customHeight="1" outlineLevel="1"/>
    <row r="159" spans="2:37" ht="12.75" customHeight="1" outlineLevel="1">
      <c r="D159" s="100" t="str">
        <f>'Line Items'!D2249</f>
        <v>[Day 1 Assets Line 1]</v>
      </c>
      <c r="E159" s="85"/>
      <c r="F159" s="101" t="s">
        <v>102</v>
      </c>
      <c r="G159" s="171"/>
      <c r="H159" s="171"/>
      <c r="I159" s="171"/>
      <c r="J159" s="171"/>
      <c r="K159" s="171"/>
      <c r="L159" s="171"/>
      <c r="M159" s="171"/>
      <c r="N159" s="171"/>
      <c r="O159" s="171"/>
      <c r="P159" s="171"/>
      <c r="Q159" s="171"/>
      <c r="R159" s="171"/>
      <c r="S159" s="171"/>
      <c r="T159" s="171"/>
      <c r="U159" s="171"/>
      <c r="V159" s="171"/>
      <c r="W159" s="171"/>
      <c r="X159" s="171"/>
      <c r="Y159" s="171"/>
      <c r="Z159" s="171"/>
      <c r="AA159" s="171"/>
      <c r="AB159" s="171"/>
      <c r="AC159" s="185"/>
      <c r="AE159" s="511"/>
      <c r="AG159" s="511"/>
      <c r="AI159" s="511"/>
      <c r="AK159" s="201"/>
    </row>
    <row r="160" spans="2:37" ht="12.75" customHeight="1" outlineLevel="1">
      <c r="D160" s="106" t="str">
        <f>'Line Items'!D2250</f>
        <v>[Day 1 Assets Line 2]</v>
      </c>
      <c r="E160" s="89"/>
      <c r="F160" s="107" t="str">
        <f t="shared" ref="F160:F188" si="110">F159</f>
        <v>£000</v>
      </c>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4"/>
      <c r="AE160" s="507"/>
      <c r="AG160" s="507"/>
      <c r="AI160" s="507"/>
      <c r="AK160" s="202"/>
    </row>
    <row r="161" spans="4:37" ht="12.75" customHeight="1" outlineLevel="1">
      <c r="D161" s="106" t="str">
        <f>'Line Items'!D2251</f>
        <v>[Day 1 Assets Line 3]</v>
      </c>
      <c r="E161" s="89"/>
      <c r="F161" s="107" t="str">
        <f t="shared" si="110"/>
        <v>£000</v>
      </c>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4"/>
      <c r="AE161" s="507"/>
      <c r="AG161" s="507"/>
      <c r="AI161" s="507"/>
      <c r="AK161" s="202"/>
    </row>
    <row r="162" spans="4:37" ht="12.75" customHeight="1" outlineLevel="1">
      <c r="D162" s="106" t="str">
        <f>'Line Items'!D2252</f>
        <v>[Day 1 Assets Line 4]</v>
      </c>
      <c r="E162" s="89"/>
      <c r="F162" s="107" t="str">
        <f t="shared" si="110"/>
        <v>£000</v>
      </c>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4"/>
      <c r="AE162" s="507"/>
      <c r="AG162" s="507"/>
      <c r="AI162" s="507"/>
      <c r="AK162" s="202"/>
    </row>
    <row r="163" spans="4:37" ht="12.75" customHeight="1" outlineLevel="1">
      <c r="D163" s="106" t="str">
        <f>'Line Items'!D2253</f>
        <v>[Day 1 Assets Line 5]</v>
      </c>
      <c r="E163" s="89"/>
      <c r="F163" s="107" t="str">
        <f t="shared" si="110"/>
        <v>£000</v>
      </c>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4"/>
      <c r="AE163" s="507"/>
      <c r="AG163" s="507"/>
      <c r="AI163" s="507"/>
      <c r="AK163" s="202"/>
    </row>
    <row r="164" spans="4:37" ht="12.75" customHeight="1" outlineLevel="1">
      <c r="D164" s="106" t="str">
        <f>'Line Items'!D2254</f>
        <v>[Day 1 Assets Line 6]</v>
      </c>
      <c r="E164" s="89"/>
      <c r="F164" s="107" t="str">
        <f t="shared" si="110"/>
        <v>£000</v>
      </c>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4"/>
      <c r="AE164" s="507"/>
      <c r="AG164" s="507"/>
      <c r="AI164" s="507"/>
      <c r="AK164" s="202"/>
    </row>
    <row r="165" spans="4:37" ht="12.75" customHeight="1" outlineLevel="1">
      <c r="D165" s="106" t="str">
        <f>'Line Items'!D2255</f>
        <v>[Day 1 Assets Line 7]</v>
      </c>
      <c r="E165" s="89"/>
      <c r="F165" s="107" t="str">
        <f t="shared" si="110"/>
        <v>£000</v>
      </c>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4"/>
      <c r="AE165" s="507"/>
      <c r="AG165" s="507"/>
      <c r="AI165" s="507"/>
      <c r="AK165" s="202"/>
    </row>
    <row r="166" spans="4:37" ht="12.75" customHeight="1" outlineLevel="1">
      <c r="D166" s="106" t="str">
        <f>'Line Items'!D2256</f>
        <v>[Day 1 Assets Line 8]</v>
      </c>
      <c r="E166" s="89"/>
      <c r="F166" s="107" t="str">
        <f t="shared" si="110"/>
        <v>£000</v>
      </c>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4"/>
      <c r="AE166" s="507"/>
      <c r="AG166" s="507"/>
      <c r="AI166" s="507"/>
      <c r="AK166" s="202"/>
    </row>
    <row r="167" spans="4:37" ht="12.75" customHeight="1" outlineLevel="1">
      <c r="D167" s="106" t="str">
        <f>'Line Items'!D2257</f>
        <v>[Day 1 Assets Line 9]</v>
      </c>
      <c r="E167" s="89"/>
      <c r="F167" s="107" t="str">
        <f t="shared" si="110"/>
        <v>£000</v>
      </c>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4"/>
      <c r="AE167" s="507"/>
      <c r="AG167" s="507"/>
      <c r="AI167" s="507"/>
      <c r="AK167" s="202"/>
    </row>
    <row r="168" spans="4:37" ht="12.75" customHeight="1" outlineLevel="1">
      <c r="D168" s="106" t="str">
        <f>'Line Items'!D2258</f>
        <v>[Day 1 Assets Line 10]</v>
      </c>
      <c r="E168" s="89"/>
      <c r="F168" s="107" t="str">
        <f t="shared" si="110"/>
        <v>£000</v>
      </c>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4"/>
      <c r="AE168" s="507"/>
      <c r="AG168" s="507"/>
      <c r="AI168" s="507"/>
      <c r="AK168" s="202"/>
    </row>
    <row r="169" spans="4:37" ht="12.75" customHeight="1" outlineLevel="1">
      <c r="D169" s="106" t="str">
        <f>'Line Items'!D2259</f>
        <v>[Day 1 Assets Line 11]</v>
      </c>
      <c r="E169" s="89"/>
      <c r="F169" s="107" t="str">
        <f t="shared" si="110"/>
        <v>£000</v>
      </c>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4"/>
      <c r="AE169" s="507"/>
      <c r="AG169" s="507"/>
      <c r="AI169" s="507"/>
      <c r="AK169" s="202"/>
    </row>
    <row r="170" spans="4:37" ht="12.75" customHeight="1" outlineLevel="1">
      <c r="D170" s="106" t="str">
        <f>'Line Items'!D2260</f>
        <v>[Day 1 Assets Line 12]</v>
      </c>
      <c r="E170" s="89"/>
      <c r="F170" s="107" t="str">
        <f t="shared" si="110"/>
        <v>£000</v>
      </c>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4"/>
      <c r="AE170" s="507"/>
      <c r="AG170" s="507"/>
      <c r="AI170" s="507"/>
      <c r="AK170" s="202"/>
    </row>
    <row r="171" spans="4:37" ht="12.75" customHeight="1" outlineLevel="1">
      <c r="D171" s="106" t="str">
        <f>'Line Items'!D2261</f>
        <v>[Day 1 Assets Line 13]</v>
      </c>
      <c r="E171" s="89"/>
      <c r="F171" s="107" t="str">
        <f t="shared" si="110"/>
        <v>£000</v>
      </c>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4"/>
      <c r="AE171" s="507"/>
      <c r="AG171" s="507"/>
      <c r="AI171" s="507"/>
      <c r="AK171" s="202"/>
    </row>
    <row r="172" spans="4:37" ht="12.75" customHeight="1" outlineLevel="1">
      <c r="D172" s="106" t="str">
        <f>'Line Items'!D2262</f>
        <v>[Day 1 Assets Line 14]</v>
      </c>
      <c r="E172" s="89"/>
      <c r="F172" s="107" t="str">
        <f t="shared" si="110"/>
        <v>£000</v>
      </c>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4"/>
      <c r="AE172" s="507"/>
      <c r="AG172" s="507"/>
      <c r="AI172" s="507"/>
      <c r="AK172" s="202"/>
    </row>
    <row r="173" spans="4:37" ht="12.75" customHeight="1" outlineLevel="1">
      <c r="D173" s="106" t="str">
        <f>'Line Items'!D2263</f>
        <v>[Day 1 Assets Line 15]</v>
      </c>
      <c r="E173" s="89"/>
      <c r="F173" s="107" t="str">
        <f t="shared" si="110"/>
        <v>£000</v>
      </c>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4"/>
      <c r="AE173" s="507"/>
      <c r="AG173" s="507"/>
      <c r="AI173" s="507"/>
      <c r="AK173" s="202"/>
    </row>
    <row r="174" spans="4:37" ht="12.75" customHeight="1" outlineLevel="1">
      <c r="D174" s="106" t="str">
        <f>'Line Items'!D2264</f>
        <v>[Day 1 Assets Line 16]</v>
      </c>
      <c r="E174" s="89"/>
      <c r="F174" s="107" t="str">
        <f t="shared" si="110"/>
        <v>£000</v>
      </c>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4"/>
      <c r="AE174" s="507"/>
      <c r="AG174" s="507"/>
      <c r="AI174" s="507"/>
      <c r="AK174" s="202"/>
    </row>
    <row r="175" spans="4:37" ht="12.75" customHeight="1" outlineLevel="1">
      <c r="D175" s="106" t="str">
        <f>'Line Items'!D2265</f>
        <v>[Day 1 Assets Line 17]</v>
      </c>
      <c r="E175" s="89"/>
      <c r="F175" s="107" t="str">
        <f t="shared" si="110"/>
        <v>£000</v>
      </c>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4"/>
      <c r="AE175" s="507"/>
      <c r="AG175" s="507"/>
      <c r="AI175" s="507"/>
      <c r="AK175" s="202"/>
    </row>
    <row r="176" spans="4:37" ht="12.75" customHeight="1" outlineLevel="1">
      <c r="D176" s="106" t="str">
        <f>'Line Items'!D2266</f>
        <v>[Day 1 Assets Line 18]</v>
      </c>
      <c r="E176" s="89"/>
      <c r="F176" s="107" t="str">
        <f t="shared" si="110"/>
        <v>£000</v>
      </c>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4"/>
      <c r="AE176" s="507"/>
      <c r="AG176" s="507"/>
      <c r="AI176" s="507"/>
      <c r="AK176" s="202"/>
    </row>
    <row r="177" spans="2:37" ht="12.75" customHeight="1" outlineLevel="1">
      <c r="D177" s="106" t="str">
        <f>'Line Items'!D2267</f>
        <v>[Day 1 Assets Line 19]</v>
      </c>
      <c r="E177" s="89"/>
      <c r="F177" s="107" t="str">
        <f t="shared" si="110"/>
        <v>£000</v>
      </c>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4"/>
      <c r="AE177" s="507"/>
      <c r="AG177" s="507"/>
      <c r="AI177" s="507"/>
      <c r="AK177" s="202"/>
    </row>
    <row r="178" spans="2:37" ht="12.75" customHeight="1" outlineLevel="1">
      <c r="D178" s="106" t="str">
        <f>'Line Items'!D2268</f>
        <v>[Day 1 Assets Line 20]</v>
      </c>
      <c r="E178" s="89"/>
      <c r="F178" s="107" t="str">
        <f t="shared" si="110"/>
        <v>£000</v>
      </c>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4"/>
      <c r="AE178" s="507"/>
      <c r="AG178" s="507"/>
      <c r="AI178" s="507"/>
      <c r="AK178" s="202"/>
    </row>
    <row r="179" spans="2:37" ht="12.75" customHeight="1" outlineLevel="1">
      <c r="D179" s="106" t="str">
        <f>'Line Items'!D2269</f>
        <v>[Day 1 Assets Line 21]</v>
      </c>
      <c r="E179" s="89"/>
      <c r="F179" s="107" t="str">
        <f t="shared" si="110"/>
        <v>£000</v>
      </c>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4"/>
      <c r="AE179" s="507"/>
      <c r="AG179" s="507"/>
      <c r="AI179" s="507"/>
      <c r="AK179" s="202"/>
    </row>
    <row r="180" spans="2:37" ht="12.75" customHeight="1" outlineLevel="1">
      <c r="D180" s="106" t="str">
        <f>'Line Items'!D2270</f>
        <v>[Day 1 Assets Line 22]</v>
      </c>
      <c r="E180" s="89"/>
      <c r="F180" s="107" t="str">
        <f t="shared" si="110"/>
        <v>£000</v>
      </c>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4"/>
      <c r="AE180" s="507"/>
      <c r="AG180" s="507"/>
      <c r="AI180" s="507"/>
      <c r="AK180" s="202"/>
    </row>
    <row r="181" spans="2:37" ht="12.75" customHeight="1" outlineLevel="1">
      <c r="D181" s="106" t="str">
        <f>'Line Items'!D2271</f>
        <v>[Day 1 Assets Line 23]</v>
      </c>
      <c r="E181" s="89"/>
      <c r="F181" s="107" t="str">
        <f t="shared" si="110"/>
        <v>£000</v>
      </c>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4"/>
      <c r="AE181" s="507"/>
      <c r="AG181" s="507"/>
      <c r="AI181" s="507"/>
      <c r="AK181" s="202"/>
    </row>
    <row r="182" spans="2:37" ht="12.75" customHeight="1" outlineLevel="1">
      <c r="D182" s="106" t="str">
        <f>'Line Items'!D2272</f>
        <v>[Day 1 Assets Line 24]</v>
      </c>
      <c r="E182" s="89"/>
      <c r="F182" s="107" t="str">
        <f t="shared" si="110"/>
        <v>£000</v>
      </c>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4"/>
      <c r="AE182" s="507"/>
      <c r="AG182" s="507"/>
      <c r="AI182" s="507"/>
      <c r="AK182" s="202"/>
    </row>
    <row r="183" spans="2:37" ht="12.75" customHeight="1" outlineLevel="1">
      <c r="D183" s="106" t="str">
        <f>'Line Items'!D2273</f>
        <v>[Day 1 Assets Line 25]</v>
      </c>
      <c r="E183" s="89"/>
      <c r="F183" s="107" t="str">
        <f t="shared" si="110"/>
        <v>£000</v>
      </c>
      <c r="G183" s="173"/>
      <c r="H183" s="173"/>
      <c r="I183" s="173"/>
      <c r="J183" s="173"/>
      <c r="K183" s="173"/>
      <c r="L183" s="173"/>
      <c r="M183" s="173"/>
      <c r="N183" s="173"/>
      <c r="O183" s="173"/>
      <c r="P183" s="173"/>
      <c r="Q183" s="173"/>
      <c r="R183" s="173"/>
      <c r="S183" s="173"/>
      <c r="T183" s="173"/>
      <c r="U183" s="173"/>
      <c r="V183" s="173"/>
      <c r="W183" s="173"/>
      <c r="X183" s="173"/>
      <c r="Y183" s="173"/>
      <c r="Z183" s="173"/>
      <c r="AA183" s="173"/>
      <c r="AB183" s="173"/>
      <c r="AC183" s="174"/>
      <c r="AE183" s="507"/>
      <c r="AG183" s="507"/>
      <c r="AI183" s="507"/>
      <c r="AK183" s="202"/>
    </row>
    <row r="184" spans="2:37" ht="12.75" customHeight="1" outlineLevel="1">
      <c r="D184" s="106" t="str">
        <f>'Line Items'!D2274</f>
        <v>[Day 1 Assets Line 26]</v>
      </c>
      <c r="E184" s="89"/>
      <c r="F184" s="107" t="str">
        <f t="shared" si="110"/>
        <v>£000</v>
      </c>
      <c r="G184" s="173"/>
      <c r="H184" s="173"/>
      <c r="I184" s="173"/>
      <c r="J184" s="173"/>
      <c r="K184" s="173"/>
      <c r="L184" s="173"/>
      <c r="M184" s="173"/>
      <c r="N184" s="173"/>
      <c r="O184" s="173"/>
      <c r="P184" s="173"/>
      <c r="Q184" s="173"/>
      <c r="R184" s="173"/>
      <c r="S184" s="173"/>
      <c r="T184" s="173"/>
      <c r="U184" s="173"/>
      <c r="V184" s="173"/>
      <c r="W184" s="173"/>
      <c r="X184" s="173"/>
      <c r="Y184" s="173"/>
      <c r="Z184" s="173"/>
      <c r="AA184" s="173"/>
      <c r="AB184" s="173"/>
      <c r="AC184" s="174"/>
      <c r="AE184" s="507"/>
      <c r="AG184" s="507"/>
      <c r="AI184" s="507"/>
      <c r="AK184" s="202"/>
    </row>
    <row r="185" spans="2:37" ht="12.75" customHeight="1" outlineLevel="1">
      <c r="D185" s="106" t="str">
        <f>'Line Items'!D2275</f>
        <v>[Day 1 Assets Line 27]</v>
      </c>
      <c r="E185" s="89"/>
      <c r="F185" s="107" t="str">
        <f t="shared" si="110"/>
        <v>£000</v>
      </c>
      <c r="G185" s="173"/>
      <c r="H185" s="173"/>
      <c r="I185" s="173"/>
      <c r="J185" s="173"/>
      <c r="K185" s="173"/>
      <c r="L185" s="173"/>
      <c r="M185" s="173"/>
      <c r="N185" s="173"/>
      <c r="O185" s="173"/>
      <c r="P185" s="173"/>
      <c r="Q185" s="173"/>
      <c r="R185" s="173"/>
      <c r="S185" s="173"/>
      <c r="T185" s="173"/>
      <c r="U185" s="173"/>
      <c r="V185" s="173"/>
      <c r="W185" s="173"/>
      <c r="X185" s="173"/>
      <c r="Y185" s="173"/>
      <c r="Z185" s="173"/>
      <c r="AA185" s="173"/>
      <c r="AB185" s="173"/>
      <c r="AC185" s="174"/>
      <c r="AE185" s="507"/>
      <c r="AG185" s="507"/>
      <c r="AI185" s="507"/>
      <c r="AK185" s="202"/>
    </row>
    <row r="186" spans="2:37" ht="12.75" customHeight="1" outlineLevel="1">
      <c r="D186" s="106" t="str">
        <f>'Line Items'!D2276</f>
        <v>[Day 1 Assets Line 28]</v>
      </c>
      <c r="E186" s="89"/>
      <c r="F186" s="107" t="str">
        <f t="shared" si="110"/>
        <v>£000</v>
      </c>
      <c r="G186" s="173"/>
      <c r="H186" s="173"/>
      <c r="I186" s="173"/>
      <c r="J186" s="173"/>
      <c r="K186" s="173"/>
      <c r="L186" s="173"/>
      <c r="M186" s="173"/>
      <c r="N186" s="173"/>
      <c r="O186" s="173"/>
      <c r="P186" s="173"/>
      <c r="Q186" s="173"/>
      <c r="R186" s="173"/>
      <c r="S186" s="173"/>
      <c r="T186" s="173"/>
      <c r="U186" s="173"/>
      <c r="V186" s="173"/>
      <c r="W186" s="173"/>
      <c r="X186" s="173"/>
      <c r="Y186" s="173"/>
      <c r="Z186" s="173"/>
      <c r="AA186" s="173"/>
      <c r="AB186" s="173"/>
      <c r="AC186" s="174"/>
      <c r="AE186" s="507"/>
      <c r="AG186" s="507"/>
      <c r="AI186" s="507"/>
      <c r="AK186" s="202"/>
    </row>
    <row r="187" spans="2:37" ht="12.75" customHeight="1" outlineLevel="1">
      <c r="D187" s="106" t="str">
        <f>'Line Items'!D2277</f>
        <v>[Day 1 Assets Line 29]</v>
      </c>
      <c r="E187" s="89"/>
      <c r="F187" s="107" t="str">
        <f t="shared" si="110"/>
        <v>£000</v>
      </c>
      <c r="G187" s="173"/>
      <c r="H187" s="173"/>
      <c r="I187" s="173"/>
      <c r="J187" s="173"/>
      <c r="K187" s="173"/>
      <c r="L187" s="173"/>
      <c r="M187" s="173"/>
      <c r="N187" s="173"/>
      <c r="O187" s="173"/>
      <c r="P187" s="173"/>
      <c r="Q187" s="173"/>
      <c r="R187" s="173"/>
      <c r="S187" s="173"/>
      <c r="T187" s="173"/>
      <c r="U187" s="173"/>
      <c r="V187" s="173"/>
      <c r="W187" s="173"/>
      <c r="X187" s="173"/>
      <c r="Y187" s="173"/>
      <c r="Z187" s="173"/>
      <c r="AA187" s="173"/>
      <c r="AB187" s="173"/>
      <c r="AC187" s="174"/>
      <c r="AE187" s="507"/>
      <c r="AG187" s="507"/>
      <c r="AI187" s="507"/>
      <c r="AK187" s="202"/>
    </row>
    <row r="188" spans="2:37" ht="12.75" customHeight="1" outlineLevel="1">
      <c r="D188" s="117" t="str">
        <f>'Line Items'!D2278</f>
        <v>[Day 1 Assets Line 30]</v>
      </c>
      <c r="E188" s="175"/>
      <c r="F188" s="118" t="str">
        <f t="shared" si="110"/>
        <v>£000</v>
      </c>
      <c r="G188" s="176"/>
      <c r="H188" s="176"/>
      <c r="I188" s="176"/>
      <c r="J188" s="176"/>
      <c r="K188" s="176"/>
      <c r="L188" s="230"/>
      <c r="M188" s="176"/>
      <c r="N188" s="176"/>
      <c r="O188" s="176"/>
      <c r="P188" s="176"/>
      <c r="Q188" s="176"/>
      <c r="R188" s="176"/>
      <c r="S188" s="176"/>
      <c r="T188" s="176"/>
      <c r="U188" s="176"/>
      <c r="V188" s="176"/>
      <c r="W188" s="176"/>
      <c r="X188" s="176"/>
      <c r="Y188" s="176"/>
      <c r="Z188" s="176"/>
      <c r="AA188" s="176"/>
      <c r="AB188" s="176"/>
      <c r="AC188" s="177"/>
      <c r="AE188" s="508"/>
      <c r="AG188" s="508"/>
      <c r="AI188" s="508"/>
      <c r="AK188" s="203"/>
    </row>
    <row r="189" spans="2:37" ht="12.75" customHeight="1" outlineLevel="1">
      <c r="G189" s="90"/>
      <c r="H189" s="90"/>
      <c r="I189" s="90"/>
      <c r="J189" s="90"/>
      <c r="K189" s="90"/>
      <c r="L189" s="90"/>
      <c r="M189" s="90"/>
      <c r="N189" s="90"/>
      <c r="O189" s="90"/>
      <c r="P189" s="90"/>
      <c r="Q189" s="90"/>
      <c r="R189" s="90"/>
      <c r="S189" s="90"/>
      <c r="T189" s="90"/>
      <c r="U189" s="90"/>
      <c r="V189" s="90"/>
      <c r="W189" s="90"/>
      <c r="X189" s="90"/>
      <c r="Y189" s="90"/>
      <c r="Z189" s="90"/>
      <c r="AA189" s="90"/>
      <c r="AB189" s="90"/>
      <c r="AC189" s="90"/>
      <c r="AE189" s="90"/>
      <c r="AG189" s="90"/>
      <c r="AI189" s="90"/>
    </row>
    <row r="190" spans="2:37" ht="12.75" customHeight="1" outlineLevel="1">
      <c r="D190" s="216" t="str">
        <f>"Total "&amp;B157</f>
        <v>Total Opening Balances</v>
      </c>
      <c r="E190" s="217"/>
      <c r="F190" s="218" t="str">
        <f>F188</f>
        <v>£000</v>
      </c>
      <c r="G190" s="219">
        <f t="shared" ref="G190:J190" si="111">SUM(G159:G188)</f>
        <v>0</v>
      </c>
      <c r="H190" s="219">
        <f t="shared" si="111"/>
        <v>0</v>
      </c>
      <c r="I190" s="219">
        <f t="shared" si="111"/>
        <v>0</v>
      </c>
      <c r="J190" s="219">
        <f t="shared" si="111"/>
        <v>0</v>
      </c>
      <c r="K190" s="219">
        <f>SUM(K159:K188)</f>
        <v>0</v>
      </c>
      <c r="L190" s="219">
        <f t="shared" ref="L190:AB190" si="112">SUM(L159:L188)</f>
        <v>0</v>
      </c>
      <c r="M190" s="219">
        <f t="shared" si="112"/>
        <v>0</v>
      </c>
      <c r="N190" s="219">
        <f t="shared" si="112"/>
        <v>0</v>
      </c>
      <c r="O190" s="219">
        <f t="shared" si="112"/>
        <v>0</v>
      </c>
      <c r="P190" s="219">
        <f t="shared" si="112"/>
        <v>0</v>
      </c>
      <c r="Q190" s="219">
        <f t="shared" si="112"/>
        <v>0</v>
      </c>
      <c r="R190" s="219">
        <f t="shared" si="112"/>
        <v>0</v>
      </c>
      <c r="S190" s="219">
        <f t="shared" si="112"/>
        <v>0</v>
      </c>
      <c r="T190" s="219">
        <f t="shared" si="112"/>
        <v>0</v>
      </c>
      <c r="U190" s="219">
        <f t="shared" si="112"/>
        <v>0</v>
      </c>
      <c r="V190" s="219">
        <f t="shared" si="112"/>
        <v>0</v>
      </c>
      <c r="W190" s="219">
        <f t="shared" si="112"/>
        <v>0</v>
      </c>
      <c r="X190" s="219">
        <f t="shared" si="112"/>
        <v>0</v>
      </c>
      <c r="Y190" s="219">
        <f t="shared" si="112"/>
        <v>0</v>
      </c>
      <c r="Z190" s="219">
        <f t="shared" si="112"/>
        <v>0</v>
      </c>
      <c r="AA190" s="219">
        <f t="shared" si="112"/>
        <v>0</v>
      </c>
      <c r="AB190" s="219">
        <f t="shared" si="112"/>
        <v>0</v>
      </c>
      <c r="AC190" s="220">
        <f t="shared" ref="AC190" si="113">SUM(AC159:AC188)</f>
        <v>0</v>
      </c>
      <c r="AE190" s="509">
        <f t="shared" ref="AE190" si="114">SUM(AE159:AE188)</f>
        <v>0</v>
      </c>
      <c r="AG190" s="509">
        <f t="shared" ref="AG190" si="115">SUM(AG159:AG188)</f>
        <v>0</v>
      </c>
      <c r="AI190" s="509">
        <f t="shared" ref="AI190" si="116">SUM(AI159:AI188)</f>
        <v>0</v>
      </c>
      <c r="AK190" s="222"/>
    </row>
    <row r="191" spans="2:37">
      <c r="G191" s="90"/>
      <c r="H191" s="90"/>
      <c r="I191" s="90"/>
      <c r="J191" s="90"/>
      <c r="K191" s="90"/>
      <c r="L191" s="90"/>
      <c r="M191" s="90"/>
      <c r="N191" s="90"/>
      <c r="O191" s="90"/>
      <c r="P191" s="90"/>
      <c r="Q191" s="90"/>
      <c r="R191" s="90"/>
      <c r="S191" s="90"/>
      <c r="T191" s="90"/>
      <c r="U191" s="90"/>
      <c r="V191" s="90"/>
      <c r="W191" s="90"/>
      <c r="X191" s="90"/>
      <c r="Y191" s="90"/>
      <c r="Z191" s="90"/>
      <c r="AA191" s="90"/>
      <c r="AB191" s="90"/>
      <c r="AC191" s="90"/>
      <c r="AE191" s="90"/>
      <c r="AG191" s="90"/>
      <c r="AI191" s="90"/>
    </row>
    <row r="192" spans="2:37">
      <c r="B192" s="15" t="s">
        <v>508</v>
      </c>
      <c r="C192" s="15"/>
      <c r="D192" s="170"/>
      <c r="E192" s="170"/>
      <c r="F192" s="15"/>
      <c r="G192" s="184"/>
      <c r="H192" s="184"/>
      <c r="I192" s="184"/>
      <c r="J192" s="184"/>
      <c r="K192" s="184"/>
      <c r="L192" s="184"/>
      <c r="M192" s="184"/>
      <c r="N192" s="184"/>
      <c r="O192" s="184"/>
      <c r="P192" s="184"/>
      <c r="Q192" s="184"/>
      <c r="R192" s="184"/>
      <c r="S192" s="184"/>
      <c r="T192" s="184"/>
      <c r="U192" s="184"/>
      <c r="V192" s="184"/>
      <c r="W192" s="184"/>
      <c r="X192" s="184"/>
      <c r="Y192" s="184"/>
      <c r="Z192" s="184"/>
      <c r="AA192" s="184"/>
      <c r="AB192" s="184"/>
      <c r="AC192" s="184"/>
      <c r="AD192" s="15"/>
      <c r="AE192" s="184"/>
      <c r="AF192" s="15"/>
      <c r="AG192" s="184"/>
      <c r="AH192" s="15"/>
      <c r="AI192" s="184"/>
      <c r="AJ192" s="15"/>
      <c r="AK192" s="15"/>
    </row>
    <row r="193" spans="4:37" ht="12.75" customHeight="1" outlineLevel="1">
      <c r="G193" s="90"/>
      <c r="H193" s="90"/>
      <c r="I193" s="90"/>
      <c r="J193" s="90"/>
      <c r="K193" s="90"/>
      <c r="L193" s="90"/>
      <c r="M193" s="90"/>
      <c r="N193" s="90"/>
      <c r="O193" s="90"/>
      <c r="P193" s="90"/>
      <c r="Q193" s="90"/>
      <c r="R193" s="90"/>
      <c r="S193" s="90"/>
      <c r="T193" s="90"/>
      <c r="U193" s="90"/>
      <c r="V193" s="90"/>
      <c r="W193" s="90"/>
      <c r="X193" s="90"/>
      <c r="Y193" s="90"/>
      <c r="Z193" s="90"/>
      <c r="AA193" s="90"/>
      <c r="AB193" s="90"/>
      <c r="AC193" s="90"/>
      <c r="AE193" s="90"/>
      <c r="AG193" s="90"/>
      <c r="AI193" s="90"/>
    </row>
    <row r="194" spans="4:37" ht="12.75" customHeight="1" outlineLevel="1">
      <c r="D194" s="100" t="str">
        <f t="shared" ref="D194:D223" si="117">D159</f>
        <v>[Day 1 Assets Line 1]</v>
      </c>
      <c r="E194" s="85"/>
      <c r="F194" s="183" t="str">
        <f>F159</f>
        <v>£000</v>
      </c>
      <c r="G194" s="171"/>
      <c r="H194" s="171"/>
      <c r="I194" s="171"/>
      <c r="J194" s="171"/>
      <c r="K194" s="171"/>
      <c r="L194" s="171"/>
      <c r="M194" s="171"/>
      <c r="N194" s="171"/>
      <c r="O194" s="171"/>
      <c r="P194" s="171"/>
      <c r="Q194" s="171"/>
      <c r="R194" s="171"/>
      <c r="S194" s="171"/>
      <c r="T194" s="171"/>
      <c r="U194" s="171"/>
      <c r="V194" s="171"/>
      <c r="W194" s="171"/>
      <c r="X194" s="171"/>
      <c r="Y194" s="171"/>
      <c r="Z194" s="171"/>
      <c r="AA194" s="171"/>
      <c r="AB194" s="171"/>
      <c r="AC194" s="185"/>
      <c r="AE194" s="511"/>
      <c r="AG194" s="511"/>
      <c r="AI194" s="511"/>
      <c r="AK194" s="201"/>
    </row>
    <row r="195" spans="4:37" ht="12.75" customHeight="1" outlineLevel="1">
      <c r="D195" s="106" t="str">
        <f t="shared" si="117"/>
        <v>[Day 1 Assets Line 2]</v>
      </c>
      <c r="E195" s="89"/>
      <c r="F195" s="107" t="str">
        <f t="shared" ref="F195:F223" si="118">F160</f>
        <v>£000</v>
      </c>
      <c r="G195" s="173"/>
      <c r="H195" s="173"/>
      <c r="I195" s="173"/>
      <c r="J195" s="173"/>
      <c r="K195" s="173"/>
      <c r="L195" s="173"/>
      <c r="M195" s="173"/>
      <c r="N195" s="173"/>
      <c r="O195" s="173"/>
      <c r="P195" s="173"/>
      <c r="Q195" s="173"/>
      <c r="R195" s="173"/>
      <c r="S195" s="173"/>
      <c r="T195" s="173"/>
      <c r="U195" s="173"/>
      <c r="V195" s="173"/>
      <c r="W195" s="173"/>
      <c r="X195" s="173"/>
      <c r="Y195" s="173"/>
      <c r="Z195" s="173"/>
      <c r="AA195" s="173"/>
      <c r="AB195" s="173"/>
      <c r="AC195" s="174"/>
      <c r="AE195" s="507"/>
      <c r="AG195" s="507"/>
      <c r="AI195" s="507"/>
      <c r="AK195" s="202"/>
    </row>
    <row r="196" spans="4:37" ht="12.75" customHeight="1" outlineLevel="1">
      <c r="D196" s="106" t="str">
        <f t="shared" si="117"/>
        <v>[Day 1 Assets Line 3]</v>
      </c>
      <c r="E196" s="89"/>
      <c r="F196" s="107" t="str">
        <f t="shared" si="118"/>
        <v>£000</v>
      </c>
      <c r="G196" s="173"/>
      <c r="H196" s="173"/>
      <c r="I196" s="173"/>
      <c r="J196" s="173"/>
      <c r="K196" s="173"/>
      <c r="L196" s="173"/>
      <c r="M196" s="173"/>
      <c r="N196" s="173"/>
      <c r="O196" s="173"/>
      <c r="P196" s="173"/>
      <c r="Q196" s="173"/>
      <c r="R196" s="173"/>
      <c r="S196" s="173"/>
      <c r="T196" s="173"/>
      <c r="U196" s="173"/>
      <c r="V196" s="173"/>
      <c r="W196" s="173"/>
      <c r="X196" s="173"/>
      <c r="Y196" s="173"/>
      <c r="Z196" s="173"/>
      <c r="AA196" s="173"/>
      <c r="AB196" s="173"/>
      <c r="AC196" s="174"/>
      <c r="AE196" s="507"/>
      <c r="AG196" s="507"/>
      <c r="AI196" s="507"/>
      <c r="AK196" s="202"/>
    </row>
    <row r="197" spans="4:37" ht="12.75" customHeight="1" outlineLevel="1">
      <c r="D197" s="106" t="str">
        <f t="shared" si="117"/>
        <v>[Day 1 Assets Line 4]</v>
      </c>
      <c r="E197" s="89"/>
      <c r="F197" s="107" t="str">
        <f t="shared" si="118"/>
        <v>£000</v>
      </c>
      <c r="G197" s="173"/>
      <c r="H197" s="173"/>
      <c r="I197" s="173"/>
      <c r="J197" s="173"/>
      <c r="K197" s="173"/>
      <c r="L197" s="173"/>
      <c r="M197" s="173"/>
      <c r="N197" s="173"/>
      <c r="O197" s="173"/>
      <c r="P197" s="173"/>
      <c r="Q197" s="173"/>
      <c r="R197" s="173"/>
      <c r="S197" s="173"/>
      <c r="T197" s="173"/>
      <c r="U197" s="173"/>
      <c r="V197" s="173"/>
      <c r="W197" s="173"/>
      <c r="X197" s="173"/>
      <c r="Y197" s="173"/>
      <c r="Z197" s="173"/>
      <c r="AA197" s="173"/>
      <c r="AB197" s="173"/>
      <c r="AC197" s="174"/>
      <c r="AE197" s="507"/>
      <c r="AG197" s="507"/>
      <c r="AI197" s="507"/>
      <c r="AK197" s="202"/>
    </row>
    <row r="198" spans="4:37" ht="12.75" customHeight="1" outlineLevel="1">
      <c r="D198" s="106" t="str">
        <f t="shared" si="117"/>
        <v>[Day 1 Assets Line 5]</v>
      </c>
      <c r="E198" s="89"/>
      <c r="F198" s="107" t="str">
        <f t="shared" si="118"/>
        <v>£000</v>
      </c>
      <c r="G198" s="173"/>
      <c r="H198" s="173"/>
      <c r="I198" s="173"/>
      <c r="J198" s="173"/>
      <c r="K198" s="173"/>
      <c r="L198" s="173"/>
      <c r="M198" s="173"/>
      <c r="N198" s="173"/>
      <c r="O198" s="173"/>
      <c r="P198" s="173"/>
      <c r="Q198" s="173"/>
      <c r="R198" s="173"/>
      <c r="S198" s="173"/>
      <c r="T198" s="173"/>
      <c r="U198" s="173"/>
      <c r="V198" s="173"/>
      <c r="W198" s="173"/>
      <c r="X198" s="173"/>
      <c r="Y198" s="173"/>
      <c r="Z198" s="173"/>
      <c r="AA198" s="173"/>
      <c r="AB198" s="173"/>
      <c r="AC198" s="174"/>
      <c r="AE198" s="507"/>
      <c r="AG198" s="507"/>
      <c r="AI198" s="507"/>
      <c r="AK198" s="202"/>
    </row>
    <row r="199" spans="4:37" ht="12.75" customHeight="1" outlineLevel="1">
      <c r="D199" s="106" t="str">
        <f t="shared" si="117"/>
        <v>[Day 1 Assets Line 6]</v>
      </c>
      <c r="E199" s="89"/>
      <c r="F199" s="107" t="str">
        <f t="shared" si="118"/>
        <v>£000</v>
      </c>
      <c r="G199" s="173"/>
      <c r="H199" s="173"/>
      <c r="I199" s="173"/>
      <c r="J199" s="173"/>
      <c r="K199" s="173"/>
      <c r="L199" s="173"/>
      <c r="M199" s="173"/>
      <c r="N199" s="173"/>
      <c r="O199" s="173"/>
      <c r="P199" s="173"/>
      <c r="Q199" s="173"/>
      <c r="R199" s="173"/>
      <c r="S199" s="173"/>
      <c r="T199" s="173"/>
      <c r="U199" s="173"/>
      <c r="V199" s="173"/>
      <c r="W199" s="173"/>
      <c r="X199" s="173"/>
      <c r="Y199" s="173"/>
      <c r="Z199" s="173"/>
      <c r="AA199" s="173"/>
      <c r="AB199" s="173"/>
      <c r="AC199" s="174"/>
      <c r="AE199" s="507"/>
      <c r="AG199" s="507"/>
      <c r="AI199" s="507"/>
      <c r="AK199" s="202"/>
    </row>
    <row r="200" spans="4:37" ht="12.75" customHeight="1" outlineLevel="1">
      <c r="D200" s="106" t="str">
        <f t="shared" si="117"/>
        <v>[Day 1 Assets Line 7]</v>
      </c>
      <c r="E200" s="89"/>
      <c r="F200" s="107" t="str">
        <f t="shared" si="118"/>
        <v>£000</v>
      </c>
      <c r="G200" s="173"/>
      <c r="H200" s="173"/>
      <c r="I200" s="173"/>
      <c r="J200" s="173"/>
      <c r="K200" s="173"/>
      <c r="L200" s="173"/>
      <c r="M200" s="173"/>
      <c r="N200" s="173"/>
      <c r="O200" s="173"/>
      <c r="P200" s="173"/>
      <c r="Q200" s="173"/>
      <c r="R200" s="173"/>
      <c r="S200" s="173"/>
      <c r="T200" s="173"/>
      <c r="U200" s="173"/>
      <c r="V200" s="173"/>
      <c r="W200" s="173"/>
      <c r="X200" s="173"/>
      <c r="Y200" s="173"/>
      <c r="Z200" s="173"/>
      <c r="AA200" s="173"/>
      <c r="AB200" s="173"/>
      <c r="AC200" s="174"/>
      <c r="AE200" s="507"/>
      <c r="AG200" s="507"/>
      <c r="AI200" s="507"/>
      <c r="AK200" s="202"/>
    </row>
    <row r="201" spans="4:37" ht="12.75" customHeight="1" outlineLevel="1">
      <c r="D201" s="106" t="str">
        <f t="shared" si="117"/>
        <v>[Day 1 Assets Line 8]</v>
      </c>
      <c r="E201" s="89"/>
      <c r="F201" s="107" t="str">
        <f t="shared" si="118"/>
        <v>£000</v>
      </c>
      <c r="G201" s="173"/>
      <c r="H201" s="173"/>
      <c r="I201" s="173"/>
      <c r="J201" s="173"/>
      <c r="K201" s="173"/>
      <c r="L201" s="173"/>
      <c r="M201" s="173"/>
      <c r="N201" s="173"/>
      <c r="O201" s="173"/>
      <c r="P201" s="173"/>
      <c r="Q201" s="173"/>
      <c r="R201" s="173"/>
      <c r="S201" s="173"/>
      <c r="T201" s="173"/>
      <c r="U201" s="173"/>
      <c r="V201" s="173"/>
      <c r="W201" s="173"/>
      <c r="X201" s="173"/>
      <c r="Y201" s="173"/>
      <c r="Z201" s="173"/>
      <c r="AA201" s="173"/>
      <c r="AB201" s="173"/>
      <c r="AC201" s="174"/>
      <c r="AE201" s="507"/>
      <c r="AG201" s="507"/>
      <c r="AI201" s="507"/>
      <c r="AK201" s="202"/>
    </row>
    <row r="202" spans="4:37" ht="12.75" customHeight="1" outlineLevel="1">
      <c r="D202" s="106" t="str">
        <f t="shared" si="117"/>
        <v>[Day 1 Assets Line 9]</v>
      </c>
      <c r="E202" s="89"/>
      <c r="F202" s="107" t="str">
        <f t="shared" si="118"/>
        <v>£000</v>
      </c>
      <c r="G202" s="173"/>
      <c r="H202" s="173"/>
      <c r="I202" s="173"/>
      <c r="J202" s="173"/>
      <c r="K202" s="173"/>
      <c r="L202" s="173"/>
      <c r="M202" s="173"/>
      <c r="N202" s="173"/>
      <c r="O202" s="173"/>
      <c r="P202" s="173"/>
      <c r="Q202" s="173"/>
      <c r="R202" s="173"/>
      <c r="S202" s="173"/>
      <c r="T202" s="173"/>
      <c r="U202" s="173"/>
      <c r="V202" s="173"/>
      <c r="W202" s="173"/>
      <c r="X202" s="173"/>
      <c r="Y202" s="173"/>
      <c r="Z202" s="173"/>
      <c r="AA202" s="173"/>
      <c r="AB202" s="173"/>
      <c r="AC202" s="174"/>
      <c r="AE202" s="507"/>
      <c r="AG202" s="507"/>
      <c r="AI202" s="507"/>
      <c r="AK202" s="202"/>
    </row>
    <row r="203" spans="4:37" ht="12.75" customHeight="1" outlineLevel="1">
      <c r="D203" s="106" t="str">
        <f t="shared" si="117"/>
        <v>[Day 1 Assets Line 10]</v>
      </c>
      <c r="E203" s="89"/>
      <c r="F203" s="107" t="str">
        <f t="shared" si="118"/>
        <v>£000</v>
      </c>
      <c r="G203" s="173"/>
      <c r="H203" s="173"/>
      <c r="I203" s="173"/>
      <c r="J203" s="173"/>
      <c r="K203" s="173"/>
      <c r="L203" s="173"/>
      <c r="M203" s="173"/>
      <c r="N203" s="173"/>
      <c r="O203" s="173"/>
      <c r="P203" s="173"/>
      <c r="Q203" s="173"/>
      <c r="R203" s="173"/>
      <c r="S203" s="173"/>
      <c r="T203" s="173"/>
      <c r="U203" s="173"/>
      <c r="V203" s="173"/>
      <c r="W203" s="173"/>
      <c r="X203" s="173"/>
      <c r="Y203" s="173"/>
      <c r="Z203" s="173"/>
      <c r="AA203" s="173"/>
      <c r="AB203" s="173"/>
      <c r="AC203" s="174"/>
      <c r="AE203" s="507"/>
      <c r="AG203" s="507"/>
      <c r="AI203" s="507"/>
      <c r="AK203" s="202"/>
    </row>
    <row r="204" spans="4:37" ht="12.75" customHeight="1" outlineLevel="1">
      <c r="D204" s="106" t="str">
        <f t="shared" si="117"/>
        <v>[Day 1 Assets Line 11]</v>
      </c>
      <c r="E204" s="89"/>
      <c r="F204" s="107" t="str">
        <f t="shared" si="118"/>
        <v>£000</v>
      </c>
      <c r="G204" s="173"/>
      <c r="H204" s="173"/>
      <c r="I204" s="173"/>
      <c r="J204" s="173"/>
      <c r="K204" s="173"/>
      <c r="L204" s="173"/>
      <c r="M204" s="173"/>
      <c r="N204" s="173"/>
      <c r="O204" s="173"/>
      <c r="P204" s="173"/>
      <c r="Q204" s="173"/>
      <c r="R204" s="173"/>
      <c r="S204" s="173"/>
      <c r="T204" s="173"/>
      <c r="U204" s="173"/>
      <c r="V204" s="173"/>
      <c r="W204" s="173"/>
      <c r="X204" s="173"/>
      <c r="Y204" s="173"/>
      <c r="Z204" s="173"/>
      <c r="AA204" s="173"/>
      <c r="AB204" s="173"/>
      <c r="AC204" s="174"/>
      <c r="AE204" s="507"/>
      <c r="AG204" s="507"/>
      <c r="AI204" s="507"/>
      <c r="AK204" s="202"/>
    </row>
    <row r="205" spans="4:37" ht="12.75" customHeight="1" outlineLevel="1">
      <c r="D205" s="106" t="str">
        <f t="shared" si="117"/>
        <v>[Day 1 Assets Line 12]</v>
      </c>
      <c r="E205" s="89"/>
      <c r="F205" s="107" t="str">
        <f t="shared" si="118"/>
        <v>£000</v>
      </c>
      <c r="G205" s="173"/>
      <c r="H205" s="173"/>
      <c r="I205" s="173"/>
      <c r="J205" s="173"/>
      <c r="K205" s="173"/>
      <c r="L205" s="173"/>
      <c r="M205" s="173"/>
      <c r="N205" s="173"/>
      <c r="O205" s="173"/>
      <c r="P205" s="173"/>
      <c r="Q205" s="173"/>
      <c r="R205" s="173"/>
      <c r="S205" s="173"/>
      <c r="T205" s="173"/>
      <c r="U205" s="173"/>
      <c r="V205" s="173"/>
      <c r="W205" s="173"/>
      <c r="X205" s="173"/>
      <c r="Y205" s="173"/>
      <c r="Z205" s="173"/>
      <c r="AA205" s="173"/>
      <c r="AB205" s="173"/>
      <c r="AC205" s="174"/>
      <c r="AE205" s="507"/>
      <c r="AG205" s="507"/>
      <c r="AI205" s="507"/>
      <c r="AK205" s="202"/>
    </row>
    <row r="206" spans="4:37" ht="12.75" customHeight="1" outlineLevel="1">
      <c r="D206" s="106" t="str">
        <f t="shared" si="117"/>
        <v>[Day 1 Assets Line 13]</v>
      </c>
      <c r="E206" s="89"/>
      <c r="F206" s="107" t="str">
        <f t="shared" si="118"/>
        <v>£000</v>
      </c>
      <c r="G206" s="173"/>
      <c r="H206" s="173"/>
      <c r="I206" s="173"/>
      <c r="J206" s="173"/>
      <c r="K206" s="173"/>
      <c r="L206" s="173"/>
      <c r="M206" s="173"/>
      <c r="N206" s="173"/>
      <c r="O206" s="173"/>
      <c r="P206" s="173"/>
      <c r="Q206" s="173"/>
      <c r="R206" s="173"/>
      <c r="S206" s="173"/>
      <c r="T206" s="173"/>
      <c r="U206" s="173"/>
      <c r="V206" s="173"/>
      <c r="W206" s="173"/>
      <c r="X206" s="173"/>
      <c r="Y206" s="173"/>
      <c r="Z206" s="173"/>
      <c r="AA206" s="173"/>
      <c r="AB206" s="173"/>
      <c r="AC206" s="174"/>
      <c r="AE206" s="507"/>
      <c r="AG206" s="507"/>
      <c r="AI206" s="507"/>
      <c r="AK206" s="202"/>
    </row>
    <row r="207" spans="4:37" ht="12.75" customHeight="1" outlineLevel="1">
      <c r="D207" s="106" t="str">
        <f t="shared" si="117"/>
        <v>[Day 1 Assets Line 14]</v>
      </c>
      <c r="E207" s="89"/>
      <c r="F207" s="107" t="str">
        <f t="shared" si="118"/>
        <v>£000</v>
      </c>
      <c r="G207" s="173"/>
      <c r="H207" s="173"/>
      <c r="I207" s="173"/>
      <c r="J207" s="173"/>
      <c r="K207" s="173"/>
      <c r="L207" s="173"/>
      <c r="M207" s="173"/>
      <c r="N207" s="173"/>
      <c r="O207" s="173"/>
      <c r="P207" s="173"/>
      <c r="Q207" s="173"/>
      <c r="R207" s="173"/>
      <c r="S207" s="173"/>
      <c r="T207" s="173"/>
      <c r="U207" s="173"/>
      <c r="V207" s="173"/>
      <c r="W207" s="173"/>
      <c r="X207" s="173"/>
      <c r="Y207" s="173"/>
      <c r="Z207" s="173"/>
      <c r="AA207" s="173"/>
      <c r="AB207" s="173"/>
      <c r="AC207" s="174"/>
      <c r="AE207" s="507"/>
      <c r="AG207" s="507"/>
      <c r="AI207" s="507"/>
      <c r="AK207" s="202"/>
    </row>
    <row r="208" spans="4:37" ht="12.75" customHeight="1" outlineLevel="1">
      <c r="D208" s="106" t="str">
        <f t="shared" si="117"/>
        <v>[Day 1 Assets Line 15]</v>
      </c>
      <c r="E208" s="89"/>
      <c r="F208" s="107" t="str">
        <f t="shared" si="118"/>
        <v>£000</v>
      </c>
      <c r="G208" s="173"/>
      <c r="H208" s="173"/>
      <c r="I208" s="173"/>
      <c r="J208" s="173"/>
      <c r="K208" s="173"/>
      <c r="L208" s="173"/>
      <c r="M208" s="173"/>
      <c r="N208" s="173"/>
      <c r="O208" s="173"/>
      <c r="P208" s="173"/>
      <c r="Q208" s="173"/>
      <c r="R208" s="173"/>
      <c r="S208" s="173"/>
      <c r="T208" s="173"/>
      <c r="U208" s="173"/>
      <c r="V208" s="173"/>
      <c r="W208" s="173"/>
      <c r="X208" s="173"/>
      <c r="Y208" s="173"/>
      <c r="Z208" s="173"/>
      <c r="AA208" s="173"/>
      <c r="AB208" s="173"/>
      <c r="AC208" s="174"/>
      <c r="AE208" s="507"/>
      <c r="AG208" s="507"/>
      <c r="AI208" s="507"/>
      <c r="AK208" s="202"/>
    </row>
    <row r="209" spans="4:37" ht="12.75" customHeight="1" outlineLevel="1">
      <c r="D209" s="106" t="str">
        <f t="shared" si="117"/>
        <v>[Day 1 Assets Line 16]</v>
      </c>
      <c r="E209" s="89"/>
      <c r="F209" s="107" t="str">
        <f t="shared" si="118"/>
        <v>£000</v>
      </c>
      <c r="G209" s="173"/>
      <c r="H209" s="173"/>
      <c r="I209" s="173"/>
      <c r="J209" s="173"/>
      <c r="K209" s="173"/>
      <c r="L209" s="173"/>
      <c r="M209" s="173"/>
      <c r="N209" s="173"/>
      <c r="O209" s="173"/>
      <c r="P209" s="173"/>
      <c r="Q209" s="173"/>
      <c r="R209" s="173"/>
      <c r="S209" s="173"/>
      <c r="T209" s="173"/>
      <c r="U209" s="173"/>
      <c r="V209" s="173"/>
      <c r="W209" s="173"/>
      <c r="X209" s="173"/>
      <c r="Y209" s="173"/>
      <c r="Z209" s="173"/>
      <c r="AA209" s="173"/>
      <c r="AB209" s="173"/>
      <c r="AC209" s="174"/>
      <c r="AE209" s="507"/>
      <c r="AG209" s="507"/>
      <c r="AI209" s="507"/>
      <c r="AK209" s="202"/>
    </row>
    <row r="210" spans="4:37" ht="12.75" customHeight="1" outlineLevel="1">
      <c r="D210" s="106" t="str">
        <f t="shared" si="117"/>
        <v>[Day 1 Assets Line 17]</v>
      </c>
      <c r="E210" s="89"/>
      <c r="F210" s="107" t="str">
        <f t="shared" si="118"/>
        <v>£000</v>
      </c>
      <c r="G210" s="173"/>
      <c r="H210" s="173"/>
      <c r="I210" s="173"/>
      <c r="J210" s="173"/>
      <c r="K210" s="173"/>
      <c r="L210" s="173"/>
      <c r="M210" s="173"/>
      <c r="N210" s="173"/>
      <c r="O210" s="173"/>
      <c r="P210" s="173"/>
      <c r="Q210" s="173"/>
      <c r="R210" s="173"/>
      <c r="S210" s="173"/>
      <c r="T210" s="173"/>
      <c r="U210" s="173"/>
      <c r="V210" s="173"/>
      <c r="W210" s="173"/>
      <c r="X210" s="173"/>
      <c r="Y210" s="173"/>
      <c r="Z210" s="173"/>
      <c r="AA210" s="173"/>
      <c r="AB210" s="173"/>
      <c r="AC210" s="174"/>
      <c r="AE210" s="507"/>
      <c r="AG210" s="507"/>
      <c r="AI210" s="507"/>
      <c r="AK210" s="202"/>
    </row>
    <row r="211" spans="4:37" ht="12.75" customHeight="1" outlineLevel="1">
      <c r="D211" s="106" t="str">
        <f t="shared" si="117"/>
        <v>[Day 1 Assets Line 18]</v>
      </c>
      <c r="E211" s="89"/>
      <c r="F211" s="107" t="str">
        <f t="shared" si="118"/>
        <v>£000</v>
      </c>
      <c r="G211" s="173"/>
      <c r="H211" s="173"/>
      <c r="I211" s="173"/>
      <c r="J211" s="173"/>
      <c r="K211" s="173"/>
      <c r="L211" s="173"/>
      <c r="M211" s="173"/>
      <c r="N211" s="173"/>
      <c r="O211" s="173"/>
      <c r="P211" s="173"/>
      <c r="Q211" s="173"/>
      <c r="R211" s="173"/>
      <c r="S211" s="173"/>
      <c r="T211" s="173"/>
      <c r="U211" s="173"/>
      <c r="V211" s="173"/>
      <c r="W211" s="173"/>
      <c r="X211" s="173"/>
      <c r="Y211" s="173"/>
      <c r="Z211" s="173"/>
      <c r="AA211" s="173"/>
      <c r="AB211" s="173"/>
      <c r="AC211" s="174"/>
      <c r="AE211" s="507"/>
      <c r="AG211" s="507"/>
      <c r="AI211" s="507"/>
      <c r="AK211" s="202"/>
    </row>
    <row r="212" spans="4:37" ht="12.75" customHeight="1" outlineLevel="1">
      <c r="D212" s="106" t="str">
        <f t="shared" si="117"/>
        <v>[Day 1 Assets Line 19]</v>
      </c>
      <c r="E212" s="89"/>
      <c r="F212" s="107" t="str">
        <f t="shared" si="118"/>
        <v>£000</v>
      </c>
      <c r="G212" s="173"/>
      <c r="H212" s="173"/>
      <c r="I212" s="173"/>
      <c r="J212" s="173"/>
      <c r="K212" s="173"/>
      <c r="L212" s="173"/>
      <c r="M212" s="173"/>
      <c r="N212" s="173"/>
      <c r="O212" s="173"/>
      <c r="P212" s="173"/>
      <c r="Q212" s="173"/>
      <c r="R212" s="173"/>
      <c r="S212" s="173"/>
      <c r="T212" s="173"/>
      <c r="U212" s="173"/>
      <c r="V212" s="173"/>
      <c r="W212" s="173"/>
      <c r="X212" s="173"/>
      <c r="Y212" s="173"/>
      <c r="Z212" s="173"/>
      <c r="AA212" s="173"/>
      <c r="AB212" s="173"/>
      <c r="AC212" s="174"/>
      <c r="AE212" s="507"/>
      <c r="AG212" s="507"/>
      <c r="AI212" s="507"/>
      <c r="AK212" s="202"/>
    </row>
    <row r="213" spans="4:37" ht="12.75" customHeight="1" outlineLevel="1">
      <c r="D213" s="106" t="str">
        <f t="shared" si="117"/>
        <v>[Day 1 Assets Line 20]</v>
      </c>
      <c r="E213" s="89"/>
      <c r="F213" s="107" t="str">
        <f t="shared" si="118"/>
        <v>£000</v>
      </c>
      <c r="G213" s="173"/>
      <c r="H213" s="173"/>
      <c r="I213" s="173"/>
      <c r="J213" s="173"/>
      <c r="K213" s="173"/>
      <c r="L213" s="173"/>
      <c r="M213" s="173"/>
      <c r="N213" s="173"/>
      <c r="O213" s="173"/>
      <c r="P213" s="173"/>
      <c r="Q213" s="173"/>
      <c r="R213" s="173"/>
      <c r="S213" s="173"/>
      <c r="T213" s="173"/>
      <c r="U213" s="173"/>
      <c r="V213" s="173"/>
      <c r="W213" s="173"/>
      <c r="X213" s="173"/>
      <c r="Y213" s="173"/>
      <c r="Z213" s="173"/>
      <c r="AA213" s="173"/>
      <c r="AB213" s="173"/>
      <c r="AC213" s="174"/>
      <c r="AE213" s="507"/>
      <c r="AG213" s="507"/>
      <c r="AI213" s="507"/>
      <c r="AK213" s="202"/>
    </row>
    <row r="214" spans="4:37" ht="12.75" customHeight="1" outlineLevel="1">
      <c r="D214" s="106" t="str">
        <f t="shared" si="117"/>
        <v>[Day 1 Assets Line 21]</v>
      </c>
      <c r="E214" s="89"/>
      <c r="F214" s="107" t="str">
        <f t="shared" si="118"/>
        <v>£000</v>
      </c>
      <c r="G214" s="173"/>
      <c r="H214" s="173"/>
      <c r="I214" s="173"/>
      <c r="J214" s="173"/>
      <c r="K214" s="173"/>
      <c r="L214" s="173"/>
      <c r="M214" s="173"/>
      <c r="N214" s="173"/>
      <c r="O214" s="173"/>
      <c r="P214" s="173"/>
      <c r="Q214" s="173"/>
      <c r="R214" s="173"/>
      <c r="S214" s="173"/>
      <c r="T214" s="173"/>
      <c r="U214" s="173"/>
      <c r="V214" s="173"/>
      <c r="W214" s="173"/>
      <c r="X214" s="173"/>
      <c r="Y214" s="173"/>
      <c r="Z214" s="173"/>
      <c r="AA214" s="173"/>
      <c r="AB214" s="173"/>
      <c r="AC214" s="174"/>
      <c r="AE214" s="507"/>
      <c r="AG214" s="507"/>
      <c r="AI214" s="507"/>
      <c r="AK214" s="202"/>
    </row>
    <row r="215" spans="4:37" ht="12.75" customHeight="1" outlineLevel="1">
      <c r="D215" s="106" t="str">
        <f t="shared" si="117"/>
        <v>[Day 1 Assets Line 22]</v>
      </c>
      <c r="E215" s="89"/>
      <c r="F215" s="107" t="str">
        <f t="shared" si="118"/>
        <v>£000</v>
      </c>
      <c r="G215" s="173"/>
      <c r="H215" s="173"/>
      <c r="I215" s="173"/>
      <c r="J215" s="173"/>
      <c r="K215" s="173"/>
      <c r="L215" s="173"/>
      <c r="M215" s="173"/>
      <c r="N215" s="173"/>
      <c r="O215" s="173"/>
      <c r="P215" s="173"/>
      <c r="Q215" s="173"/>
      <c r="R215" s="173"/>
      <c r="S215" s="173"/>
      <c r="T215" s="173"/>
      <c r="U215" s="173"/>
      <c r="V215" s="173"/>
      <c r="W215" s="173"/>
      <c r="X215" s="173"/>
      <c r="Y215" s="173"/>
      <c r="Z215" s="173"/>
      <c r="AA215" s="173"/>
      <c r="AB215" s="173"/>
      <c r="AC215" s="174"/>
      <c r="AE215" s="507"/>
      <c r="AG215" s="507"/>
      <c r="AI215" s="507"/>
      <c r="AK215" s="202"/>
    </row>
    <row r="216" spans="4:37" ht="12.75" customHeight="1" outlineLevel="1">
      <c r="D216" s="106" t="str">
        <f t="shared" si="117"/>
        <v>[Day 1 Assets Line 23]</v>
      </c>
      <c r="E216" s="89"/>
      <c r="F216" s="107" t="str">
        <f t="shared" si="118"/>
        <v>£000</v>
      </c>
      <c r="G216" s="173"/>
      <c r="H216" s="173"/>
      <c r="I216" s="173"/>
      <c r="J216" s="173"/>
      <c r="K216" s="173"/>
      <c r="L216" s="173"/>
      <c r="M216" s="173"/>
      <c r="N216" s="173"/>
      <c r="O216" s="173"/>
      <c r="P216" s="173"/>
      <c r="Q216" s="173"/>
      <c r="R216" s="173"/>
      <c r="S216" s="173"/>
      <c r="T216" s="173"/>
      <c r="U216" s="173"/>
      <c r="V216" s="173"/>
      <c r="W216" s="173"/>
      <c r="X216" s="173"/>
      <c r="Y216" s="173"/>
      <c r="Z216" s="173"/>
      <c r="AA216" s="173"/>
      <c r="AB216" s="173"/>
      <c r="AC216" s="174"/>
      <c r="AE216" s="507"/>
      <c r="AG216" s="507"/>
      <c r="AI216" s="507"/>
      <c r="AK216" s="202"/>
    </row>
    <row r="217" spans="4:37" ht="12.75" customHeight="1" outlineLevel="1">
      <c r="D217" s="106" t="str">
        <f t="shared" si="117"/>
        <v>[Day 1 Assets Line 24]</v>
      </c>
      <c r="E217" s="89"/>
      <c r="F217" s="107" t="str">
        <f t="shared" si="118"/>
        <v>£000</v>
      </c>
      <c r="G217" s="173"/>
      <c r="H217" s="173"/>
      <c r="I217" s="173"/>
      <c r="J217" s="173"/>
      <c r="K217" s="173"/>
      <c r="L217" s="173"/>
      <c r="M217" s="173"/>
      <c r="N217" s="173"/>
      <c r="O217" s="173"/>
      <c r="P217" s="173"/>
      <c r="Q217" s="173"/>
      <c r="R217" s="173"/>
      <c r="S217" s="173"/>
      <c r="T217" s="173"/>
      <c r="U217" s="173"/>
      <c r="V217" s="173"/>
      <c r="W217" s="173"/>
      <c r="X217" s="173"/>
      <c r="Y217" s="173"/>
      <c r="Z217" s="173"/>
      <c r="AA217" s="173"/>
      <c r="AB217" s="173"/>
      <c r="AC217" s="174"/>
      <c r="AE217" s="507"/>
      <c r="AG217" s="507"/>
      <c r="AI217" s="507"/>
      <c r="AK217" s="202"/>
    </row>
    <row r="218" spans="4:37" ht="12.75" customHeight="1" outlineLevel="1">
      <c r="D218" s="106" t="str">
        <f t="shared" si="117"/>
        <v>[Day 1 Assets Line 25]</v>
      </c>
      <c r="E218" s="89"/>
      <c r="F218" s="107" t="str">
        <f t="shared" si="118"/>
        <v>£000</v>
      </c>
      <c r="G218" s="173"/>
      <c r="H218" s="173"/>
      <c r="I218" s="173"/>
      <c r="J218" s="173"/>
      <c r="K218" s="173"/>
      <c r="L218" s="173"/>
      <c r="M218" s="173"/>
      <c r="N218" s="173"/>
      <c r="O218" s="173"/>
      <c r="P218" s="173"/>
      <c r="Q218" s="173"/>
      <c r="R218" s="173"/>
      <c r="S218" s="173"/>
      <c r="T218" s="173"/>
      <c r="U218" s="173"/>
      <c r="V218" s="173"/>
      <c r="W218" s="173"/>
      <c r="X218" s="173"/>
      <c r="Y218" s="173"/>
      <c r="Z218" s="173"/>
      <c r="AA218" s="173"/>
      <c r="AB218" s="173"/>
      <c r="AC218" s="174"/>
      <c r="AE218" s="507"/>
      <c r="AG218" s="507"/>
      <c r="AI218" s="507"/>
      <c r="AK218" s="202"/>
    </row>
    <row r="219" spans="4:37" ht="12.75" customHeight="1" outlineLevel="1">
      <c r="D219" s="106" t="str">
        <f t="shared" si="117"/>
        <v>[Day 1 Assets Line 26]</v>
      </c>
      <c r="E219" s="89"/>
      <c r="F219" s="107" t="str">
        <f t="shared" si="118"/>
        <v>£000</v>
      </c>
      <c r="G219" s="173"/>
      <c r="H219" s="173"/>
      <c r="I219" s="173"/>
      <c r="J219" s="173"/>
      <c r="K219" s="173"/>
      <c r="L219" s="173"/>
      <c r="M219" s="173"/>
      <c r="N219" s="173"/>
      <c r="O219" s="173"/>
      <c r="P219" s="173"/>
      <c r="Q219" s="173"/>
      <c r="R219" s="173"/>
      <c r="S219" s="173"/>
      <c r="T219" s="173"/>
      <c r="U219" s="173"/>
      <c r="V219" s="173"/>
      <c r="W219" s="173"/>
      <c r="X219" s="173"/>
      <c r="Y219" s="173"/>
      <c r="Z219" s="173"/>
      <c r="AA219" s="173"/>
      <c r="AB219" s="173"/>
      <c r="AC219" s="174"/>
      <c r="AE219" s="507"/>
      <c r="AG219" s="507"/>
      <c r="AI219" s="507"/>
      <c r="AK219" s="202"/>
    </row>
    <row r="220" spans="4:37" ht="12.75" customHeight="1" outlineLevel="1">
      <c r="D220" s="106" t="str">
        <f t="shared" si="117"/>
        <v>[Day 1 Assets Line 27]</v>
      </c>
      <c r="E220" s="89"/>
      <c r="F220" s="107" t="str">
        <f t="shared" si="118"/>
        <v>£000</v>
      </c>
      <c r="G220" s="173"/>
      <c r="H220" s="173"/>
      <c r="I220" s="173"/>
      <c r="J220" s="173"/>
      <c r="K220" s="173"/>
      <c r="L220" s="173"/>
      <c r="M220" s="173"/>
      <c r="N220" s="173"/>
      <c r="O220" s="173"/>
      <c r="P220" s="173"/>
      <c r="Q220" s="173"/>
      <c r="R220" s="173"/>
      <c r="S220" s="173"/>
      <c r="T220" s="173"/>
      <c r="U220" s="173"/>
      <c r="V220" s="173"/>
      <c r="W220" s="173"/>
      <c r="X220" s="173"/>
      <c r="Y220" s="173"/>
      <c r="Z220" s="173"/>
      <c r="AA220" s="173"/>
      <c r="AB220" s="173"/>
      <c r="AC220" s="174"/>
      <c r="AE220" s="507"/>
      <c r="AG220" s="507"/>
      <c r="AI220" s="507"/>
      <c r="AK220" s="202"/>
    </row>
    <row r="221" spans="4:37" ht="12.75" customHeight="1" outlineLevel="1">
      <c r="D221" s="106" t="str">
        <f t="shared" si="117"/>
        <v>[Day 1 Assets Line 28]</v>
      </c>
      <c r="E221" s="89"/>
      <c r="F221" s="107" t="str">
        <f t="shared" si="118"/>
        <v>£000</v>
      </c>
      <c r="G221" s="173"/>
      <c r="H221" s="173"/>
      <c r="I221" s="173"/>
      <c r="J221" s="173"/>
      <c r="K221" s="173"/>
      <c r="L221" s="173"/>
      <c r="M221" s="173"/>
      <c r="N221" s="173"/>
      <c r="O221" s="173"/>
      <c r="P221" s="173"/>
      <c r="Q221" s="173"/>
      <c r="R221" s="173"/>
      <c r="S221" s="173"/>
      <c r="T221" s="173"/>
      <c r="U221" s="173"/>
      <c r="V221" s="173"/>
      <c r="W221" s="173"/>
      <c r="X221" s="173"/>
      <c r="Y221" s="173"/>
      <c r="Z221" s="173"/>
      <c r="AA221" s="173"/>
      <c r="AB221" s="173"/>
      <c r="AC221" s="174"/>
      <c r="AE221" s="507"/>
      <c r="AG221" s="507"/>
      <c r="AI221" s="507"/>
      <c r="AK221" s="202"/>
    </row>
    <row r="222" spans="4:37" ht="12.75" customHeight="1" outlineLevel="1">
      <c r="D222" s="106" t="str">
        <f t="shared" si="117"/>
        <v>[Day 1 Assets Line 29]</v>
      </c>
      <c r="E222" s="89"/>
      <c r="F222" s="107" t="str">
        <f t="shared" si="118"/>
        <v>£000</v>
      </c>
      <c r="G222" s="173"/>
      <c r="H222" s="173"/>
      <c r="I222" s="173"/>
      <c r="J222" s="173"/>
      <c r="K222" s="173"/>
      <c r="L222" s="173"/>
      <c r="M222" s="173"/>
      <c r="N222" s="173"/>
      <c r="O222" s="173"/>
      <c r="P222" s="173"/>
      <c r="Q222" s="173"/>
      <c r="R222" s="173"/>
      <c r="S222" s="173"/>
      <c r="T222" s="173"/>
      <c r="U222" s="173"/>
      <c r="V222" s="173"/>
      <c r="W222" s="173"/>
      <c r="X222" s="173"/>
      <c r="Y222" s="173"/>
      <c r="Z222" s="173"/>
      <c r="AA222" s="173"/>
      <c r="AB222" s="173"/>
      <c r="AC222" s="174"/>
      <c r="AE222" s="507"/>
      <c r="AG222" s="507"/>
      <c r="AI222" s="507"/>
      <c r="AK222" s="202"/>
    </row>
    <row r="223" spans="4:37" ht="12.75" customHeight="1" outlineLevel="1">
      <c r="D223" s="117" t="str">
        <f t="shared" si="117"/>
        <v>[Day 1 Assets Line 30]</v>
      </c>
      <c r="E223" s="175"/>
      <c r="F223" s="118" t="str">
        <f t="shared" si="118"/>
        <v>£000</v>
      </c>
      <c r="G223" s="176"/>
      <c r="H223" s="176"/>
      <c r="I223" s="176"/>
      <c r="J223" s="176"/>
      <c r="K223" s="176"/>
      <c r="L223" s="176"/>
      <c r="M223" s="176"/>
      <c r="N223" s="176"/>
      <c r="O223" s="176"/>
      <c r="P223" s="176"/>
      <c r="Q223" s="176"/>
      <c r="R223" s="176"/>
      <c r="S223" s="176"/>
      <c r="T223" s="176"/>
      <c r="U223" s="176"/>
      <c r="V223" s="176"/>
      <c r="W223" s="176"/>
      <c r="X223" s="176"/>
      <c r="Y223" s="176"/>
      <c r="Z223" s="176"/>
      <c r="AA223" s="176"/>
      <c r="AB223" s="176"/>
      <c r="AC223" s="177"/>
      <c r="AE223" s="508"/>
      <c r="AG223" s="508"/>
      <c r="AI223" s="508"/>
      <c r="AK223" s="203"/>
    </row>
    <row r="224" spans="4:37" ht="12.75" customHeight="1" outlineLevel="1">
      <c r="G224" s="90"/>
      <c r="H224" s="90"/>
      <c r="I224" s="90"/>
      <c r="J224" s="90"/>
      <c r="K224" s="90"/>
      <c r="L224" s="90"/>
      <c r="M224" s="90"/>
      <c r="N224" s="90"/>
      <c r="O224" s="90"/>
      <c r="P224" s="90"/>
      <c r="Q224" s="90"/>
      <c r="R224" s="90"/>
      <c r="S224" s="90"/>
      <c r="T224" s="90"/>
      <c r="U224" s="90"/>
      <c r="V224" s="90"/>
      <c r="W224" s="90"/>
      <c r="X224" s="90"/>
      <c r="Y224" s="90"/>
      <c r="Z224" s="90"/>
      <c r="AA224" s="90"/>
      <c r="AB224" s="90"/>
      <c r="AC224" s="90"/>
      <c r="AE224" s="90"/>
      <c r="AG224" s="90"/>
      <c r="AI224" s="90"/>
    </row>
    <row r="225" spans="2:37" ht="12.75" customHeight="1" outlineLevel="1">
      <c r="D225" s="216" t="str">
        <f>"Total "&amp;B192</f>
        <v>Total Additions</v>
      </c>
      <c r="E225" s="217"/>
      <c r="F225" s="218" t="str">
        <f>F223</f>
        <v>£000</v>
      </c>
      <c r="G225" s="219">
        <f>SUM(G194:G223)</f>
        <v>0</v>
      </c>
      <c r="H225" s="219">
        <f>SUM(H194:H223)</f>
        <v>0</v>
      </c>
      <c r="I225" s="219">
        <f t="shared" ref="I225" si="119">SUM(I194:I223)</f>
        <v>0</v>
      </c>
      <c r="J225" s="219">
        <f>SUM(J194:J223)</f>
        <v>0</v>
      </c>
      <c r="K225" s="219">
        <f t="shared" ref="K225:AB225" si="120">SUM(K194:K223)</f>
        <v>0</v>
      </c>
      <c r="L225" s="219">
        <f t="shared" si="120"/>
        <v>0</v>
      </c>
      <c r="M225" s="219">
        <f t="shared" si="120"/>
        <v>0</v>
      </c>
      <c r="N225" s="219">
        <f t="shared" si="120"/>
        <v>0</v>
      </c>
      <c r="O225" s="219">
        <f t="shared" si="120"/>
        <v>0</v>
      </c>
      <c r="P225" s="219">
        <f t="shared" si="120"/>
        <v>0</v>
      </c>
      <c r="Q225" s="219">
        <f t="shared" si="120"/>
        <v>0</v>
      </c>
      <c r="R225" s="219">
        <f t="shared" si="120"/>
        <v>0</v>
      </c>
      <c r="S225" s="219">
        <f t="shared" si="120"/>
        <v>0</v>
      </c>
      <c r="T225" s="219">
        <f t="shared" si="120"/>
        <v>0</v>
      </c>
      <c r="U225" s="219">
        <f t="shared" si="120"/>
        <v>0</v>
      </c>
      <c r="V225" s="219">
        <f t="shared" si="120"/>
        <v>0</v>
      </c>
      <c r="W225" s="219">
        <f t="shared" si="120"/>
        <v>0</v>
      </c>
      <c r="X225" s="219">
        <f t="shared" si="120"/>
        <v>0</v>
      </c>
      <c r="Y225" s="219">
        <f t="shared" si="120"/>
        <v>0</v>
      </c>
      <c r="Z225" s="219">
        <f t="shared" si="120"/>
        <v>0</v>
      </c>
      <c r="AA225" s="219">
        <f t="shared" si="120"/>
        <v>0</v>
      </c>
      <c r="AB225" s="219">
        <f t="shared" si="120"/>
        <v>0</v>
      </c>
      <c r="AC225" s="220">
        <f t="shared" ref="AC225" si="121">SUM(AC194:AC223)</f>
        <v>0</v>
      </c>
      <c r="AE225" s="509">
        <f t="shared" ref="AE225:AG225" si="122">SUM(AE194:AE223)</f>
        <v>0</v>
      </c>
      <c r="AG225" s="509">
        <f t="shared" si="122"/>
        <v>0</v>
      </c>
      <c r="AI225" s="509">
        <f t="shared" ref="AI225" si="123">SUM(AI194:AI223)</f>
        <v>0</v>
      </c>
      <c r="AK225" s="222"/>
    </row>
    <row r="226" spans="2:37">
      <c r="G226" s="90"/>
      <c r="H226" s="90"/>
      <c r="I226" s="90"/>
      <c r="J226" s="90"/>
      <c r="K226" s="90"/>
      <c r="L226" s="90"/>
      <c r="M226" s="90"/>
      <c r="N226" s="90"/>
      <c r="O226" s="90"/>
      <c r="P226" s="90"/>
      <c r="Q226" s="90"/>
      <c r="R226" s="90"/>
      <c r="S226" s="90"/>
      <c r="T226" s="90"/>
      <c r="U226" s="90"/>
      <c r="V226" s="90"/>
      <c r="W226" s="90"/>
      <c r="X226" s="90"/>
      <c r="Y226" s="90"/>
      <c r="Z226" s="90"/>
      <c r="AA226" s="90"/>
      <c r="AB226" s="90"/>
      <c r="AC226" s="90"/>
      <c r="AE226" s="90"/>
      <c r="AG226" s="90"/>
      <c r="AH226" s="90"/>
      <c r="AI226" s="90"/>
    </row>
    <row r="227" spans="2:37">
      <c r="B227" s="15" t="s">
        <v>618</v>
      </c>
      <c r="C227" s="15"/>
      <c r="D227" s="170"/>
      <c r="E227" s="170"/>
      <c r="F227" s="15"/>
      <c r="G227" s="184"/>
      <c r="H227" s="184"/>
      <c r="I227" s="184"/>
      <c r="J227" s="184"/>
      <c r="K227" s="184"/>
      <c r="L227" s="184"/>
      <c r="M227" s="184"/>
      <c r="N227" s="184"/>
      <c r="O227" s="184"/>
      <c r="P227" s="184"/>
      <c r="Q227" s="184"/>
      <c r="R227" s="184"/>
      <c r="S227" s="184"/>
      <c r="T227" s="184"/>
      <c r="U227" s="184"/>
      <c r="V227" s="184"/>
      <c r="W227" s="184"/>
      <c r="X227" s="184"/>
      <c r="Y227" s="184"/>
      <c r="Z227" s="184"/>
      <c r="AA227" s="184"/>
      <c r="AB227" s="184"/>
      <c r="AC227" s="184"/>
      <c r="AD227" s="15"/>
      <c r="AE227" s="184"/>
      <c r="AF227" s="15"/>
      <c r="AG227" s="541"/>
      <c r="AH227" s="15"/>
      <c r="AI227" s="184"/>
      <c r="AJ227" s="15"/>
      <c r="AK227" s="15"/>
    </row>
    <row r="228" spans="2:37" ht="12.75" customHeight="1" outlineLevel="1">
      <c r="G228" s="90"/>
      <c r="H228" s="90"/>
      <c r="I228" s="90"/>
      <c r="J228" s="90"/>
      <c r="K228" s="90"/>
      <c r="L228" s="90"/>
      <c r="M228" s="90"/>
      <c r="N228" s="90"/>
      <c r="O228" s="90"/>
      <c r="P228" s="90"/>
      <c r="Q228" s="90"/>
      <c r="R228" s="90"/>
      <c r="S228" s="90"/>
      <c r="T228" s="90"/>
      <c r="U228" s="90"/>
      <c r="V228" s="90"/>
      <c r="W228" s="90"/>
      <c r="X228" s="90"/>
      <c r="Y228" s="90"/>
      <c r="Z228" s="90"/>
      <c r="AA228" s="90"/>
      <c r="AB228" s="90"/>
      <c r="AC228" s="90"/>
      <c r="AE228" s="90"/>
      <c r="AG228" s="90"/>
      <c r="AI228" s="90"/>
    </row>
    <row r="229" spans="2:37" ht="12.75" customHeight="1" outlineLevel="1">
      <c r="D229" s="100" t="str">
        <f t="shared" ref="D229:D258" si="124">D194</f>
        <v>[Day 1 Assets Line 1]</v>
      </c>
      <c r="E229" s="85"/>
      <c r="F229" s="183" t="str">
        <f>F194</f>
        <v>£000</v>
      </c>
      <c r="G229" s="171"/>
      <c r="H229" s="171"/>
      <c r="I229" s="171"/>
      <c r="J229" s="171"/>
      <c r="K229" s="171"/>
      <c r="L229" s="171"/>
      <c r="M229" s="171"/>
      <c r="N229" s="171"/>
      <c r="O229" s="171"/>
      <c r="P229" s="171"/>
      <c r="Q229" s="171"/>
      <c r="R229" s="171"/>
      <c r="S229" s="171"/>
      <c r="T229" s="171"/>
      <c r="U229" s="171"/>
      <c r="V229" s="171"/>
      <c r="W229" s="171"/>
      <c r="X229" s="171"/>
      <c r="Y229" s="171"/>
      <c r="Z229" s="171"/>
      <c r="AA229" s="171"/>
      <c r="AB229" s="171"/>
      <c r="AC229" s="185"/>
      <c r="AE229" s="511"/>
      <c r="AG229" s="511"/>
      <c r="AI229" s="511"/>
      <c r="AK229" s="201"/>
    </row>
    <row r="230" spans="2:37" ht="12.75" customHeight="1" outlineLevel="1">
      <c r="D230" s="106" t="str">
        <f t="shared" si="124"/>
        <v>[Day 1 Assets Line 2]</v>
      </c>
      <c r="E230" s="89"/>
      <c r="F230" s="107" t="str">
        <f t="shared" ref="F230:F258" si="125">F195</f>
        <v>£000</v>
      </c>
      <c r="G230" s="173"/>
      <c r="H230" s="173"/>
      <c r="I230" s="173"/>
      <c r="J230" s="173"/>
      <c r="K230" s="173"/>
      <c r="L230" s="173"/>
      <c r="M230" s="173"/>
      <c r="N230" s="173"/>
      <c r="O230" s="173"/>
      <c r="P230" s="173"/>
      <c r="Q230" s="173"/>
      <c r="R230" s="173"/>
      <c r="S230" s="173"/>
      <c r="T230" s="173"/>
      <c r="U230" s="173"/>
      <c r="V230" s="173"/>
      <c r="W230" s="173"/>
      <c r="X230" s="173"/>
      <c r="Y230" s="173"/>
      <c r="Z230" s="173"/>
      <c r="AA230" s="173"/>
      <c r="AB230" s="173"/>
      <c r="AC230" s="174"/>
      <c r="AE230" s="507"/>
      <c r="AG230" s="507"/>
      <c r="AI230" s="507"/>
      <c r="AK230" s="202"/>
    </row>
    <row r="231" spans="2:37" ht="12.75" customHeight="1" outlineLevel="1">
      <c r="D231" s="106" t="str">
        <f t="shared" si="124"/>
        <v>[Day 1 Assets Line 3]</v>
      </c>
      <c r="E231" s="89"/>
      <c r="F231" s="107" t="str">
        <f t="shared" si="125"/>
        <v>£000</v>
      </c>
      <c r="G231" s="173"/>
      <c r="H231" s="173"/>
      <c r="I231" s="173"/>
      <c r="J231" s="173"/>
      <c r="K231" s="173"/>
      <c r="L231" s="173"/>
      <c r="M231" s="173"/>
      <c r="N231" s="173"/>
      <c r="O231" s="173"/>
      <c r="P231" s="173"/>
      <c r="Q231" s="173"/>
      <c r="R231" s="173"/>
      <c r="S231" s="173"/>
      <c r="T231" s="173"/>
      <c r="U231" s="173"/>
      <c r="V231" s="173"/>
      <c r="W231" s="173"/>
      <c r="X231" s="173"/>
      <c r="Y231" s="173"/>
      <c r="Z231" s="173"/>
      <c r="AA231" s="173"/>
      <c r="AB231" s="173"/>
      <c r="AC231" s="174"/>
      <c r="AE231" s="507"/>
      <c r="AG231" s="507"/>
      <c r="AI231" s="507"/>
      <c r="AK231" s="202"/>
    </row>
    <row r="232" spans="2:37" ht="12.75" customHeight="1" outlineLevel="1">
      <c r="D232" s="106" t="str">
        <f t="shared" si="124"/>
        <v>[Day 1 Assets Line 4]</v>
      </c>
      <c r="E232" s="89"/>
      <c r="F232" s="107" t="str">
        <f t="shared" si="125"/>
        <v>£000</v>
      </c>
      <c r="G232" s="173"/>
      <c r="H232" s="173"/>
      <c r="I232" s="173"/>
      <c r="J232" s="173"/>
      <c r="K232" s="173"/>
      <c r="L232" s="173"/>
      <c r="M232" s="173"/>
      <c r="N232" s="173"/>
      <c r="O232" s="173"/>
      <c r="P232" s="173"/>
      <c r="Q232" s="173"/>
      <c r="R232" s="173"/>
      <c r="S232" s="173"/>
      <c r="T232" s="173"/>
      <c r="U232" s="173"/>
      <c r="V232" s="173"/>
      <c r="W232" s="173"/>
      <c r="X232" s="173"/>
      <c r="Y232" s="173"/>
      <c r="Z232" s="173"/>
      <c r="AA232" s="173"/>
      <c r="AB232" s="173"/>
      <c r="AC232" s="174"/>
      <c r="AE232" s="507"/>
      <c r="AG232" s="507"/>
      <c r="AI232" s="507"/>
      <c r="AK232" s="202"/>
    </row>
    <row r="233" spans="2:37" ht="12.75" customHeight="1" outlineLevel="1">
      <c r="D233" s="106" t="str">
        <f t="shared" si="124"/>
        <v>[Day 1 Assets Line 5]</v>
      </c>
      <c r="E233" s="89"/>
      <c r="F233" s="107" t="str">
        <f t="shared" si="125"/>
        <v>£000</v>
      </c>
      <c r="G233" s="173"/>
      <c r="H233" s="173"/>
      <c r="I233" s="173"/>
      <c r="J233" s="173"/>
      <c r="K233" s="173"/>
      <c r="L233" s="173"/>
      <c r="M233" s="173"/>
      <c r="N233" s="173"/>
      <c r="O233" s="173"/>
      <c r="P233" s="173"/>
      <c r="Q233" s="173"/>
      <c r="R233" s="173"/>
      <c r="S233" s="173"/>
      <c r="T233" s="173"/>
      <c r="U233" s="173"/>
      <c r="V233" s="173"/>
      <c r="W233" s="173"/>
      <c r="X233" s="173"/>
      <c r="Y233" s="173"/>
      <c r="Z233" s="173"/>
      <c r="AA233" s="173"/>
      <c r="AB233" s="173"/>
      <c r="AC233" s="174"/>
      <c r="AE233" s="507"/>
      <c r="AG233" s="507"/>
      <c r="AI233" s="507"/>
      <c r="AK233" s="202"/>
    </row>
    <row r="234" spans="2:37" ht="12.75" customHeight="1" outlineLevel="1">
      <c r="D234" s="106" t="str">
        <f t="shared" si="124"/>
        <v>[Day 1 Assets Line 6]</v>
      </c>
      <c r="E234" s="89"/>
      <c r="F234" s="107" t="str">
        <f t="shared" si="125"/>
        <v>£000</v>
      </c>
      <c r="G234" s="173"/>
      <c r="H234" s="173"/>
      <c r="I234" s="173"/>
      <c r="J234" s="173"/>
      <c r="K234" s="173"/>
      <c r="L234" s="173"/>
      <c r="M234" s="173"/>
      <c r="N234" s="173"/>
      <c r="O234" s="173"/>
      <c r="P234" s="173"/>
      <c r="Q234" s="173"/>
      <c r="R234" s="173"/>
      <c r="S234" s="173"/>
      <c r="T234" s="173"/>
      <c r="U234" s="173"/>
      <c r="V234" s="173"/>
      <c r="W234" s="173"/>
      <c r="X234" s="173"/>
      <c r="Y234" s="173"/>
      <c r="Z234" s="173"/>
      <c r="AA234" s="173"/>
      <c r="AB234" s="173"/>
      <c r="AC234" s="174"/>
      <c r="AE234" s="507"/>
      <c r="AG234" s="507"/>
      <c r="AI234" s="507"/>
      <c r="AK234" s="202"/>
    </row>
    <row r="235" spans="2:37" ht="12.75" customHeight="1" outlineLevel="1">
      <c r="D235" s="106" t="str">
        <f t="shared" si="124"/>
        <v>[Day 1 Assets Line 7]</v>
      </c>
      <c r="E235" s="89"/>
      <c r="F235" s="107" t="str">
        <f t="shared" si="125"/>
        <v>£000</v>
      </c>
      <c r="G235" s="173"/>
      <c r="H235" s="173"/>
      <c r="I235" s="173"/>
      <c r="J235" s="173"/>
      <c r="K235" s="173"/>
      <c r="L235" s="173"/>
      <c r="M235" s="173"/>
      <c r="N235" s="173"/>
      <c r="O235" s="173"/>
      <c r="P235" s="173"/>
      <c r="Q235" s="173"/>
      <c r="R235" s="173"/>
      <c r="S235" s="173"/>
      <c r="T235" s="173"/>
      <c r="U235" s="173"/>
      <c r="V235" s="173"/>
      <c r="W235" s="173"/>
      <c r="X235" s="173"/>
      <c r="Y235" s="173"/>
      <c r="Z235" s="173"/>
      <c r="AA235" s="173"/>
      <c r="AB235" s="173"/>
      <c r="AC235" s="174"/>
      <c r="AE235" s="507"/>
      <c r="AG235" s="507"/>
      <c r="AI235" s="507"/>
      <c r="AK235" s="202"/>
    </row>
    <row r="236" spans="2:37" ht="12.75" customHeight="1" outlineLevel="1">
      <c r="D236" s="106" t="str">
        <f t="shared" si="124"/>
        <v>[Day 1 Assets Line 8]</v>
      </c>
      <c r="E236" s="89"/>
      <c r="F236" s="107" t="str">
        <f t="shared" si="125"/>
        <v>£000</v>
      </c>
      <c r="G236" s="173"/>
      <c r="H236" s="173"/>
      <c r="I236" s="173"/>
      <c r="J236" s="173"/>
      <c r="K236" s="173"/>
      <c r="L236" s="173"/>
      <c r="M236" s="173"/>
      <c r="N236" s="173"/>
      <c r="O236" s="173"/>
      <c r="P236" s="173"/>
      <c r="Q236" s="173"/>
      <c r="R236" s="173"/>
      <c r="S236" s="173"/>
      <c r="T236" s="173"/>
      <c r="U236" s="173"/>
      <c r="V236" s="173"/>
      <c r="W236" s="173"/>
      <c r="X236" s="173"/>
      <c r="Y236" s="173"/>
      <c r="Z236" s="173"/>
      <c r="AA236" s="173"/>
      <c r="AB236" s="173"/>
      <c r="AC236" s="174"/>
      <c r="AE236" s="507"/>
      <c r="AG236" s="507"/>
      <c r="AI236" s="507"/>
      <c r="AK236" s="202"/>
    </row>
    <row r="237" spans="2:37" ht="12.75" customHeight="1" outlineLevel="1">
      <c r="D237" s="106" t="str">
        <f t="shared" si="124"/>
        <v>[Day 1 Assets Line 9]</v>
      </c>
      <c r="E237" s="89"/>
      <c r="F237" s="107" t="str">
        <f t="shared" si="125"/>
        <v>£000</v>
      </c>
      <c r="G237" s="173"/>
      <c r="H237" s="173"/>
      <c r="I237" s="173"/>
      <c r="J237" s="173"/>
      <c r="K237" s="173"/>
      <c r="L237" s="173"/>
      <c r="M237" s="173"/>
      <c r="N237" s="173"/>
      <c r="O237" s="173"/>
      <c r="P237" s="173"/>
      <c r="Q237" s="173"/>
      <c r="R237" s="173"/>
      <c r="S237" s="173"/>
      <c r="T237" s="173"/>
      <c r="U237" s="173"/>
      <c r="V237" s="173"/>
      <c r="W237" s="173"/>
      <c r="X237" s="173"/>
      <c r="Y237" s="173"/>
      <c r="Z237" s="173"/>
      <c r="AA237" s="173"/>
      <c r="AB237" s="173"/>
      <c r="AC237" s="174"/>
      <c r="AE237" s="507"/>
      <c r="AG237" s="507"/>
      <c r="AI237" s="507"/>
      <c r="AK237" s="202"/>
    </row>
    <row r="238" spans="2:37" ht="12.75" customHeight="1" outlineLevel="1">
      <c r="D238" s="106" t="str">
        <f t="shared" si="124"/>
        <v>[Day 1 Assets Line 10]</v>
      </c>
      <c r="E238" s="89"/>
      <c r="F238" s="107" t="str">
        <f t="shared" si="125"/>
        <v>£000</v>
      </c>
      <c r="G238" s="173"/>
      <c r="H238" s="173"/>
      <c r="I238" s="173"/>
      <c r="J238" s="173"/>
      <c r="K238" s="173"/>
      <c r="L238" s="173"/>
      <c r="M238" s="173"/>
      <c r="N238" s="173"/>
      <c r="O238" s="173"/>
      <c r="P238" s="173"/>
      <c r="Q238" s="173"/>
      <c r="R238" s="173"/>
      <c r="S238" s="173"/>
      <c r="T238" s="173"/>
      <c r="U238" s="173"/>
      <c r="V238" s="173"/>
      <c r="W238" s="173"/>
      <c r="X238" s="173"/>
      <c r="Y238" s="173"/>
      <c r="Z238" s="173"/>
      <c r="AA238" s="173"/>
      <c r="AB238" s="173"/>
      <c r="AC238" s="174"/>
      <c r="AE238" s="507"/>
      <c r="AG238" s="507"/>
      <c r="AI238" s="507"/>
      <c r="AK238" s="202"/>
    </row>
    <row r="239" spans="2:37" ht="12.75" customHeight="1" outlineLevel="1">
      <c r="D239" s="106" t="str">
        <f t="shared" si="124"/>
        <v>[Day 1 Assets Line 11]</v>
      </c>
      <c r="E239" s="89"/>
      <c r="F239" s="107" t="str">
        <f t="shared" si="125"/>
        <v>£000</v>
      </c>
      <c r="G239" s="173"/>
      <c r="H239" s="173"/>
      <c r="I239" s="173"/>
      <c r="J239" s="173"/>
      <c r="K239" s="173"/>
      <c r="L239" s="173"/>
      <c r="M239" s="173"/>
      <c r="N239" s="173"/>
      <c r="O239" s="173"/>
      <c r="P239" s="173"/>
      <c r="Q239" s="173"/>
      <c r="R239" s="173"/>
      <c r="S239" s="173"/>
      <c r="T239" s="173"/>
      <c r="U239" s="173"/>
      <c r="V239" s="173"/>
      <c r="W239" s="173"/>
      <c r="X239" s="173"/>
      <c r="Y239" s="173"/>
      <c r="Z239" s="173"/>
      <c r="AA239" s="173"/>
      <c r="AB239" s="173"/>
      <c r="AC239" s="174"/>
      <c r="AE239" s="507"/>
      <c r="AG239" s="507"/>
      <c r="AI239" s="507"/>
      <c r="AK239" s="202"/>
    </row>
    <row r="240" spans="2:37" ht="12.75" customHeight="1" outlineLevel="1">
      <c r="D240" s="106" t="str">
        <f t="shared" si="124"/>
        <v>[Day 1 Assets Line 12]</v>
      </c>
      <c r="E240" s="89"/>
      <c r="F240" s="107" t="str">
        <f t="shared" si="125"/>
        <v>£000</v>
      </c>
      <c r="G240" s="173"/>
      <c r="H240" s="173"/>
      <c r="I240" s="173"/>
      <c r="J240" s="173"/>
      <c r="K240" s="173"/>
      <c r="L240" s="173"/>
      <c r="M240" s="173"/>
      <c r="N240" s="173"/>
      <c r="O240" s="173"/>
      <c r="P240" s="173"/>
      <c r="Q240" s="173"/>
      <c r="R240" s="173"/>
      <c r="S240" s="173"/>
      <c r="T240" s="173"/>
      <c r="U240" s="173"/>
      <c r="V240" s="173"/>
      <c r="W240" s="173"/>
      <c r="X240" s="173"/>
      <c r="Y240" s="173"/>
      <c r="Z240" s="173"/>
      <c r="AA240" s="173"/>
      <c r="AB240" s="173"/>
      <c r="AC240" s="174"/>
      <c r="AE240" s="507"/>
      <c r="AG240" s="507"/>
      <c r="AI240" s="507"/>
      <c r="AK240" s="202"/>
    </row>
    <row r="241" spans="4:37" ht="12.75" customHeight="1" outlineLevel="1">
      <c r="D241" s="106" t="str">
        <f t="shared" si="124"/>
        <v>[Day 1 Assets Line 13]</v>
      </c>
      <c r="E241" s="89"/>
      <c r="F241" s="107" t="str">
        <f t="shared" si="125"/>
        <v>£000</v>
      </c>
      <c r="G241" s="173"/>
      <c r="H241" s="173"/>
      <c r="I241" s="173"/>
      <c r="J241" s="173"/>
      <c r="K241" s="173"/>
      <c r="L241" s="173"/>
      <c r="M241" s="173"/>
      <c r="N241" s="173"/>
      <c r="O241" s="173"/>
      <c r="P241" s="173"/>
      <c r="Q241" s="173"/>
      <c r="R241" s="173"/>
      <c r="S241" s="173"/>
      <c r="T241" s="173"/>
      <c r="U241" s="173"/>
      <c r="V241" s="173"/>
      <c r="W241" s="173"/>
      <c r="X241" s="173"/>
      <c r="Y241" s="173"/>
      <c r="Z241" s="173"/>
      <c r="AA241" s="173"/>
      <c r="AB241" s="173"/>
      <c r="AC241" s="174"/>
      <c r="AE241" s="507"/>
      <c r="AG241" s="507"/>
      <c r="AI241" s="507"/>
      <c r="AK241" s="202"/>
    </row>
    <row r="242" spans="4:37" ht="12.75" customHeight="1" outlineLevel="1">
      <c r="D242" s="106" t="str">
        <f t="shared" si="124"/>
        <v>[Day 1 Assets Line 14]</v>
      </c>
      <c r="E242" s="89"/>
      <c r="F242" s="107" t="str">
        <f t="shared" si="125"/>
        <v>£000</v>
      </c>
      <c r="G242" s="173"/>
      <c r="H242" s="173"/>
      <c r="I242" s="173"/>
      <c r="J242" s="173"/>
      <c r="K242" s="173"/>
      <c r="L242" s="173"/>
      <c r="M242" s="173"/>
      <c r="N242" s="173"/>
      <c r="O242" s="173"/>
      <c r="P242" s="173"/>
      <c r="Q242" s="173"/>
      <c r="R242" s="173"/>
      <c r="S242" s="173"/>
      <c r="T242" s="173"/>
      <c r="U242" s="173"/>
      <c r="V242" s="173"/>
      <c r="W242" s="173"/>
      <c r="X242" s="173"/>
      <c r="Y242" s="173"/>
      <c r="Z242" s="173"/>
      <c r="AA242" s="173"/>
      <c r="AB242" s="173"/>
      <c r="AC242" s="174"/>
      <c r="AE242" s="507"/>
      <c r="AG242" s="507"/>
      <c r="AI242" s="507"/>
      <c r="AK242" s="202"/>
    </row>
    <row r="243" spans="4:37" ht="12.75" customHeight="1" outlineLevel="1">
      <c r="D243" s="106" t="str">
        <f t="shared" si="124"/>
        <v>[Day 1 Assets Line 15]</v>
      </c>
      <c r="E243" s="89"/>
      <c r="F243" s="107" t="str">
        <f t="shared" si="125"/>
        <v>£000</v>
      </c>
      <c r="G243" s="173"/>
      <c r="H243" s="173"/>
      <c r="I243" s="173"/>
      <c r="J243" s="173"/>
      <c r="K243" s="173"/>
      <c r="L243" s="173"/>
      <c r="M243" s="173"/>
      <c r="N243" s="173"/>
      <c r="O243" s="173"/>
      <c r="P243" s="173"/>
      <c r="Q243" s="173"/>
      <c r="R243" s="173"/>
      <c r="S243" s="173"/>
      <c r="T243" s="173"/>
      <c r="U243" s="173"/>
      <c r="V243" s="173"/>
      <c r="W243" s="173"/>
      <c r="X243" s="173"/>
      <c r="Y243" s="173"/>
      <c r="Z243" s="173"/>
      <c r="AA243" s="173"/>
      <c r="AB243" s="173"/>
      <c r="AC243" s="174"/>
      <c r="AE243" s="507"/>
      <c r="AG243" s="507"/>
      <c r="AI243" s="507"/>
      <c r="AK243" s="202"/>
    </row>
    <row r="244" spans="4:37" ht="12.75" customHeight="1" outlineLevel="1">
      <c r="D244" s="106" t="str">
        <f t="shared" si="124"/>
        <v>[Day 1 Assets Line 16]</v>
      </c>
      <c r="E244" s="89"/>
      <c r="F244" s="107" t="str">
        <f t="shared" si="125"/>
        <v>£000</v>
      </c>
      <c r="G244" s="173"/>
      <c r="H244" s="173"/>
      <c r="I244" s="173"/>
      <c r="J244" s="173"/>
      <c r="K244" s="173"/>
      <c r="L244" s="173"/>
      <c r="M244" s="173"/>
      <c r="N244" s="173"/>
      <c r="O244" s="173"/>
      <c r="P244" s="173"/>
      <c r="Q244" s="173"/>
      <c r="R244" s="173"/>
      <c r="S244" s="173"/>
      <c r="T244" s="173"/>
      <c r="U244" s="173"/>
      <c r="V244" s="173"/>
      <c r="W244" s="173"/>
      <c r="X244" s="173"/>
      <c r="Y244" s="173"/>
      <c r="Z244" s="173"/>
      <c r="AA244" s="173"/>
      <c r="AB244" s="173"/>
      <c r="AC244" s="174"/>
      <c r="AE244" s="507"/>
      <c r="AG244" s="507"/>
      <c r="AI244" s="507"/>
      <c r="AK244" s="202"/>
    </row>
    <row r="245" spans="4:37" ht="12.75" customHeight="1" outlineLevel="1">
      <c r="D245" s="106" t="str">
        <f t="shared" si="124"/>
        <v>[Day 1 Assets Line 17]</v>
      </c>
      <c r="E245" s="89"/>
      <c r="F245" s="107" t="str">
        <f t="shared" si="125"/>
        <v>£000</v>
      </c>
      <c r="G245" s="173"/>
      <c r="H245" s="173"/>
      <c r="I245" s="173"/>
      <c r="J245" s="173"/>
      <c r="K245" s="173"/>
      <c r="L245" s="173"/>
      <c r="M245" s="173"/>
      <c r="N245" s="173"/>
      <c r="O245" s="173"/>
      <c r="P245" s="173"/>
      <c r="Q245" s="173"/>
      <c r="R245" s="173"/>
      <c r="S245" s="173"/>
      <c r="T245" s="173"/>
      <c r="U245" s="173"/>
      <c r="V245" s="173"/>
      <c r="W245" s="173"/>
      <c r="X245" s="173"/>
      <c r="Y245" s="173"/>
      <c r="Z245" s="173"/>
      <c r="AA245" s="173"/>
      <c r="AB245" s="173"/>
      <c r="AC245" s="174"/>
      <c r="AE245" s="507"/>
      <c r="AG245" s="507"/>
      <c r="AI245" s="507"/>
      <c r="AK245" s="202"/>
    </row>
    <row r="246" spans="4:37" ht="12.75" customHeight="1" outlineLevel="1">
      <c r="D246" s="106" t="str">
        <f t="shared" si="124"/>
        <v>[Day 1 Assets Line 18]</v>
      </c>
      <c r="E246" s="89"/>
      <c r="F246" s="107" t="str">
        <f t="shared" si="125"/>
        <v>£000</v>
      </c>
      <c r="G246" s="173"/>
      <c r="H246" s="173"/>
      <c r="I246" s="173"/>
      <c r="J246" s="173"/>
      <c r="K246" s="173"/>
      <c r="L246" s="173"/>
      <c r="M246" s="173"/>
      <c r="N246" s="173"/>
      <c r="O246" s="173"/>
      <c r="P246" s="173"/>
      <c r="Q246" s="173"/>
      <c r="R246" s="173"/>
      <c r="S246" s="173"/>
      <c r="T246" s="173"/>
      <c r="U246" s="173"/>
      <c r="V246" s="173"/>
      <c r="W246" s="173"/>
      <c r="X246" s="173"/>
      <c r="Y246" s="173"/>
      <c r="Z246" s="173"/>
      <c r="AA246" s="173"/>
      <c r="AB246" s="173"/>
      <c r="AC246" s="174"/>
      <c r="AE246" s="507"/>
      <c r="AG246" s="507"/>
      <c r="AI246" s="507"/>
      <c r="AK246" s="202"/>
    </row>
    <row r="247" spans="4:37" ht="12.75" customHeight="1" outlineLevel="1">
      <c r="D247" s="106" t="str">
        <f t="shared" si="124"/>
        <v>[Day 1 Assets Line 19]</v>
      </c>
      <c r="E247" s="89"/>
      <c r="F247" s="107" t="str">
        <f t="shared" si="125"/>
        <v>£000</v>
      </c>
      <c r="G247" s="173"/>
      <c r="H247" s="173"/>
      <c r="I247" s="173"/>
      <c r="J247" s="173"/>
      <c r="K247" s="173"/>
      <c r="L247" s="173"/>
      <c r="M247" s="173"/>
      <c r="N247" s="173"/>
      <c r="O247" s="173"/>
      <c r="P247" s="173"/>
      <c r="Q247" s="173"/>
      <c r="R247" s="173"/>
      <c r="S247" s="173"/>
      <c r="T247" s="173"/>
      <c r="U247" s="173"/>
      <c r="V247" s="173"/>
      <c r="W247" s="173"/>
      <c r="X247" s="173"/>
      <c r="Y247" s="173"/>
      <c r="Z247" s="173"/>
      <c r="AA247" s="173"/>
      <c r="AB247" s="173"/>
      <c r="AC247" s="174"/>
      <c r="AE247" s="507"/>
      <c r="AG247" s="507"/>
      <c r="AI247" s="507"/>
      <c r="AK247" s="202"/>
    </row>
    <row r="248" spans="4:37" ht="12.75" customHeight="1" outlineLevel="1">
      <c r="D248" s="106" t="str">
        <f t="shared" si="124"/>
        <v>[Day 1 Assets Line 20]</v>
      </c>
      <c r="E248" s="89"/>
      <c r="F248" s="107" t="str">
        <f t="shared" si="125"/>
        <v>£000</v>
      </c>
      <c r="G248" s="173"/>
      <c r="H248" s="173"/>
      <c r="I248" s="173"/>
      <c r="J248" s="173"/>
      <c r="K248" s="173"/>
      <c r="L248" s="173"/>
      <c r="M248" s="173"/>
      <c r="N248" s="173"/>
      <c r="O248" s="173"/>
      <c r="P248" s="173"/>
      <c r="Q248" s="173"/>
      <c r="R248" s="173"/>
      <c r="S248" s="173"/>
      <c r="T248" s="173"/>
      <c r="U248" s="173"/>
      <c r="V248" s="173"/>
      <c r="W248" s="173"/>
      <c r="X248" s="173"/>
      <c r="Y248" s="173"/>
      <c r="Z248" s="173"/>
      <c r="AA248" s="173"/>
      <c r="AB248" s="173"/>
      <c r="AC248" s="174"/>
      <c r="AE248" s="507"/>
      <c r="AG248" s="507"/>
      <c r="AI248" s="507"/>
      <c r="AK248" s="202"/>
    </row>
    <row r="249" spans="4:37" ht="12.75" customHeight="1" outlineLevel="1">
      <c r="D249" s="106" t="str">
        <f t="shared" si="124"/>
        <v>[Day 1 Assets Line 21]</v>
      </c>
      <c r="E249" s="89"/>
      <c r="F249" s="107" t="str">
        <f t="shared" si="125"/>
        <v>£000</v>
      </c>
      <c r="G249" s="173"/>
      <c r="H249" s="173"/>
      <c r="I249" s="173"/>
      <c r="J249" s="173"/>
      <c r="K249" s="173"/>
      <c r="L249" s="173"/>
      <c r="M249" s="173"/>
      <c r="N249" s="173"/>
      <c r="O249" s="173"/>
      <c r="P249" s="173"/>
      <c r="Q249" s="173"/>
      <c r="R249" s="173"/>
      <c r="S249" s="173"/>
      <c r="T249" s="173"/>
      <c r="U249" s="173"/>
      <c r="V249" s="173"/>
      <c r="W249" s="173"/>
      <c r="X249" s="173"/>
      <c r="Y249" s="173"/>
      <c r="Z249" s="173"/>
      <c r="AA249" s="173"/>
      <c r="AB249" s="173"/>
      <c r="AC249" s="174"/>
      <c r="AE249" s="507"/>
      <c r="AG249" s="507"/>
      <c r="AI249" s="507"/>
      <c r="AK249" s="202"/>
    </row>
    <row r="250" spans="4:37" ht="12.75" customHeight="1" outlineLevel="1">
      <c r="D250" s="106" t="str">
        <f t="shared" si="124"/>
        <v>[Day 1 Assets Line 22]</v>
      </c>
      <c r="E250" s="89"/>
      <c r="F250" s="107" t="str">
        <f t="shared" si="125"/>
        <v>£000</v>
      </c>
      <c r="G250" s="173"/>
      <c r="H250" s="173"/>
      <c r="I250" s="173"/>
      <c r="J250" s="173"/>
      <c r="K250" s="173"/>
      <c r="L250" s="173"/>
      <c r="M250" s="173"/>
      <c r="N250" s="173"/>
      <c r="O250" s="173"/>
      <c r="P250" s="173"/>
      <c r="Q250" s="173"/>
      <c r="R250" s="173"/>
      <c r="S250" s="173"/>
      <c r="T250" s="173"/>
      <c r="U250" s="173"/>
      <c r="V250" s="173"/>
      <c r="W250" s="173"/>
      <c r="X250" s="173"/>
      <c r="Y250" s="173"/>
      <c r="Z250" s="173"/>
      <c r="AA250" s="173"/>
      <c r="AB250" s="173"/>
      <c r="AC250" s="174"/>
      <c r="AE250" s="507"/>
      <c r="AG250" s="507"/>
      <c r="AI250" s="507"/>
      <c r="AK250" s="202"/>
    </row>
    <row r="251" spans="4:37" ht="12.75" customHeight="1" outlineLevel="1">
      <c r="D251" s="106" t="str">
        <f t="shared" si="124"/>
        <v>[Day 1 Assets Line 23]</v>
      </c>
      <c r="E251" s="89"/>
      <c r="F251" s="107" t="str">
        <f t="shared" si="125"/>
        <v>£000</v>
      </c>
      <c r="G251" s="173"/>
      <c r="H251" s="173"/>
      <c r="I251" s="173"/>
      <c r="J251" s="173"/>
      <c r="K251" s="173"/>
      <c r="L251" s="173"/>
      <c r="M251" s="173"/>
      <c r="N251" s="173"/>
      <c r="O251" s="173"/>
      <c r="P251" s="173"/>
      <c r="Q251" s="173"/>
      <c r="R251" s="173"/>
      <c r="S251" s="173"/>
      <c r="T251" s="173"/>
      <c r="U251" s="173"/>
      <c r="V251" s="173"/>
      <c r="W251" s="173"/>
      <c r="X251" s="173"/>
      <c r="Y251" s="173"/>
      <c r="Z251" s="173"/>
      <c r="AA251" s="173"/>
      <c r="AB251" s="173"/>
      <c r="AC251" s="174"/>
      <c r="AE251" s="507"/>
      <c r="AG251" s="507"/>
      <c r="AI251" s="507"/>
      <c r="AK251" s="202"/>
    </row>
    <row r="252" spans="4:37" ht="12.75" customHeight="1" outlineLevel="1">
      <c r="D252" s="106" t="str">
        <f t="shared" si="124"/>
        <v>[Day 1 Assets Line 24]</v>
      </c>
      <c r="E252" s="89"/>
      <c r="F252" s="107" t="str">
        <f t="shared" si="125"/>
        <v>£000</v>
      </c>
      <c r="G252" s="173"/>
      <c r="H252" s="173"/>
      <c r="I252" s="173"/>
      <c r="J252" s="173"/>
      <c r="K252" s="173"/>
      <c r="L252" s="173"/>
      <c r="M252" s="173"/>
      <c r="N252" s="173"/>
      <c r="O252" s="173"/>
      <c r="P252" s="173"/>
      <c r="Q252" s="173"/>
      <c r="R252" s="173"/>
      <c r="S252" s="173"/>
      <c r="T252" s="173"/>
      <c r="U252" s="173"/>
      <c r="V252" s="173"/>
      <c r="W252" s="173"/>
      <c r="X252" s="173"/>
      <c r="Y252" s="173"/>
      <c r="Z252" s="173"/>
      <c r="AA252" s="173"/>
      <c r="AB252" s="173"/>
      <c r="AC252" s="174"/>
      <c r="AE252" s="507"/>
      <c r="AG252" s="507"/>
      <c r="AI252" s="507"/>
      <c r="AK252" s="202"/>
    </row>
    <row r="253" spans="4:37" ht="12.75" customHeight="1" outlineLevel="1">
      <c r="D253" s="106" t="str">
        <f t="shared" si="124"/>
        <v>[Day 1 Assets Line 25]</v>
      </c>
      <c r="E253" s="89"/>
      <c r="F253" s="107" t="str">
        <f t="shared" si="125"/>
        <v>£000</v>
      </c>
      <c r="G253" s="173"/>
      <c r="H253" s="173"/>
      <c r="I253" s="173"/>
      <c r="J253" s="173"/>
      <c r="K253" s="173"/>
      <c r="L253" s="173"/>
      <c r="M253" s="173"/>
      <c r="N253" s="173"/>
      <c r="O253" s="173"/>
      <c r="P253" s="173"/>
      <c r="Q253" s="173"/>
      <c r="R253" s="173"/>
      <c r="S253" s="173"/>
      <c r="T253" s="173"/>
      <c r="U253" s="173"/>
      <c r="V253" s="173"/>
      <c r="W253" s="173"/>
      <c r="X253" s="173"/>
      <c r="Y253" s="173"/>
      <c r="Z253" s="173"/>
      <c r="AA253" s="173"/>
      <c r="AB253" s="173"/>
      <c r="AC253" s="174"/>
      <c r="AE253" s="507"/>
      <c r="AG253" s="507"/>
      <c r="AI253" s="507"/>
      <c r="AK253" s="202"/>
    </row>
    <row r="254" spans="4:37" ht="12.75" customHeight="1" outlineLevel="1">
      <c r="D254" s="106" t="str">
        <f t="shared" si="124"/>
        <v>[Day 1 Assets Line 26]</v>
      </c>
      <c r="E254" s="89"/>
      <c r="F254" s="107" t="str">
        <f t="shared" si="125"/>
        <v>£000</v>
      </c>
      <c r="G254" s="173"/>
      <c r="H254" s="173"/>
      <c r="I254" s="173"/>
      <c r="J254" s="173"/>
      <c r="K254" s="173"/>
      <c r="L254" s="173"/>
      <c r="M254" s="173"/>
      <c r="N254" s="173"/>
      <c r="O254" s="173"/>
      <c r="P254" s="173"/>
      <c r="Q254" s="173"/>
      <c r="R254" s="173"/>
      <c r="S254" s="173"/>
      <c r="T254" s="173"/>
      <c r="U254" s="173"/>
      <c r="V254" s="173"/>
      <c r="W254" s="173"/>
      <c r="X254" s="173"/>
      <c r="Y254" s="173"/>
      <c r="Z254" s="173"/>
      <c r="AA254" s="173"/>
      <c r="AB254" s="173"/>
      <c r="AC254" s="174"/>
      <c r="AE254" s="507"/>
      <c r="AG254" s="507"/>
      <c r="AI254" s="507"/>
      <c r="AK254" s="202"/>
    </row>
    <row r="255" spans="4:37" ht="12.75" customHeight="1" outlineLevel="1">
      <c r="D255" s="106" t="str">
        <f t="shared" si="124"/>
        <v>[Day 1 Assets Line 27]</v>
      </c>
      <c r="E255" s="89"/>
      <c r="F255" s="107" t="str">
        <f t="shared" si="125"/>
        <v>£000</v>
      </c>
      <c r="G255" s="173"/>
      <c r="H255" s="173"/>
      <c r="I255" s="173"/>
      <c r="J255" s="173"/>
      <c r="K255" s="173"/>
      <c r="L255" s="173"/>
      <c r="M255" s="173"/>
      <c r="N255" s="173"/>
      <c r="O255" s="173"/>
      <c r="P255" s="173"/>
      <c r="Q255" s="173"/>
      <c r="R255" s="173"/>
      <c r="S255" s="173"/>
      <c r="T255" s="173"/>
      <c r="U255" s="173"/>
      <c r="V255" s="173"/>
      <c r="W255" s="173"/>
      <c r="X255" s="173"/>
      <c r="Y255" s="173"/>
      <c r="Z255" s="173"/>
      <c r="AA255" s="173"/>
      <c r="AB255" s="173"/>
      <c r="AC255" s="174"/>
      <c r="AE255" s="507"/>
      <c r="AG255" s="507"/>
      <c r="AI255" s="507"/>
      <c r="AK255" s="202"/>
    </row>
    <row r="256" spans="4:37" ht="12.75" customHeight="1" outlineLevel="1">
      <c r="D256" s="106" t="str">
        <f t="shared" si="124"/>
        <v>[Day 1 Assets Line 28]</v>
      </c>
      <c r="E256" s="89"/>
      <c r="F256" s="107" t="str">
        <f t="shared" si="125"/>
        <v>£000</v>
      </c>
      <c r="G256" s="173"/>
      <c r="H256" s="173"/>
      <c r="I256" s="173"/>
      <c r="J256" s="173"/>
      <c r="K256" s="173"/>
      <c r="L256" s="173"/>
      <c r="M256" s="173"/>
      <c r="N256" s="173"/>
      <c r="O256" s="173"/>
      <c r="P256" s="173"/>
      <c r="Q256" s="173"/>
      <c r="R256" s="173"/>
      <c r="S256" s="173"/>
      <c r="T256" s="173"/>
      <c r="U256" s="173"/>
      <c r="V256" s="173"/>
      <c r="W256" s="173"/>
      <c r="X256" s="173"/>
      <c r="Y256" s="173"/>
      <c r="Z256" s="173"/>
      <c r="AA256" s="173"/>
      <c r="AB256" s="173"/>
      <c r="AC256" s="174"/>
      <c r="AE256" s="507"/>
      <c r="AG256" s="507"/>
      <c r="AI256" s="507"/>
      <c r="AK256" s="202"/>
    </row>
    <row r="257" spans="2:37" ht="12.75" customHeight="1" outlineLevel="1">
      <c r="D257" s="106" t="str">
        <f t="shared" si="124"/>
        <v>[Day 1 Assets Line 29]</v>
      </c>
      <c r="E257" s="89"/>
      <c r="F257" s="107" t="str">
        <f t="shared" si="125"/>
        <v>£000</v>
      </c>
      <c r="G257" s="173"/>
      <c r="H257" s="173"/>
      <c r="I257" s="173"/>
      <c r="J257" s="173"/>
      <c r="K257" s="173"/>
      <c r="L257" s="173"/>
      <c r="M257" s="173"/>
      <c r="N257" s="173"/>
      <c r="O257" s="173"/>
      <c r="P257" s="173"/>
      <c r="Q257" s="173"/>
      <c r="R257" s="173"/>
      <c r="S257" s="173"/>
      <c r="T257" s="173"/>
      <c r="U257" s="173"/>
      <c r="V257" s="173"/>
      <c r="W257" s="173"/>
      <c r="X257" s="173"/>
      <c r="Y257" s="173"/>
      <c r="Z257" s="173"/>
      <c r="AA257" s="173"/>
      <c r="AB257" s="173"/>
      <c r="AC257" s="174"/>
      <c r="AE257" s="507"/>
      <c r="AG257" s="507"/>
      <c r="AI257" s="507"/>
      <c r="AK257" s="202"/>
    </row>
    <row r="258" spans="2:37" ht="12.75" customHeight="1" outlineLevel="1">
      <c r="D258" s="117" t="str">
        <f t="shared" si="124"/>
        <v>[Day 1 Assets Line 30]</v>
      </c>
      <c r="E258" s="175"/>
      <c r="F258" s="118" t="str">
        <f t="shared" si="125"/>
        <v>£000</v>
      </c>
      <c r="G258" s="176"/>
      <c r="H258" s="176"/>
      <c r="I258" s="176"/>
      <c r="J258" s="176"/>
      <c r="K258" s="176"/>
      <c r="L258" s="176"/>
      <c r="M258" s="176"/>
      <c r="N258" s="176"/>
      <c r="O258" s="176"/>
      <c r="P258" s="176"/>
      <c r="Q258" s="176"/>
      <c r="R258" s="176"/>
      <c r="S258" s="176"/>
      <c r="T258" s="176"/>
      <c r="U258" s="176"/>
      <c r="V258" s="176"/>
      <c r="W258" s="176"/>
      <c r="X258" s="176"/>
      <c r="Y258" s="176"/>
      <c r="Z258" s="176"/>
      <c r="AA258" s="176"/>
      <c r="AB258" s="176"/>
      <c r="AC258" s="177"/>
      <c r="AE258" s="508"/>
      <c r="AG258" s="508"/>
      <c r="AI258" s="508"/>
      <c r="AK258" s="203"/>
    </row>
    <row r="259" spans="2:37" ht="12.75" customHeight="1" outlineLevel="1">
      <c r="G259" s="90"/>
      <c r="H259" s="90"/>
      <c r="I259" s="90"/>
      <c r="J259" s="90"/>
      <c r="K259" s="90"/>
      <c r="L259" s="90"/>
      <c r="M259" s="90"/>
      <c r="N259" s="90"/>
      <c r="O259" s="90"/>
      <c r="P259" s="90"/>
      <c r="Q259" s="90"/>
      <c r="R259" s="90"/>
      <c r="S259" s="90"/>
      <c r="T259" s="90"/>
      <c r="U259" s="90"/>
      <c r="V259" s="90"/>
      <c r="W259" s="90"/>
      <c r="X259" s="90"/>
      <c r="Y259" s="90"/>
      <c r="Z259" s="90"/>
      <c r="AA259" s="90"/>
      <c r="AB259" s="90"/>
      <c r="AC259" s="90"/>
      <c r="AE259" s="90"/>
      <c r="AG259" s="90"/>
      <c r="AI259" s="90"/>
    </row>
    <row r="260" spans="2:37" ht="12.75" customHeight="1" outlineLevel="1">
      <c r="D260" s="216" t="str">
        <f>"Total "&amp;B227</f>
        <v>Total Depreciation (negative)</v>
      </c>
      <c r="E260" s="217"/>
      <c r="F260" s="218" t="str">
        <f>F258</f>
        <v>£000</v>
      </c>
      <c r="G260" s="219">
        <f t="shared" ref="G260:AB260" si="126">SUM(G229:G258)</f>
        <v>0</v>
      </c>
      <c r="H260" s="219">
        <f t="shared" si="126"/>
        <v>0</v>
      </c>
      <c r="I260" s="219">
        <f t="shared" si="126"/>
        <v>0</v>
      </c>
      <c r="J260" s="219">
        <f t="shared" si="126"/>
        <v>0</v>
      </c>
      <c r="K260" s="219">
        <f t="shared" si="126"/>
        <v>0</v>
      </c>
      <c r="L260" s="219">
        <f t="shared" si="126"/>
        <v>0</v>
      </c>
      <c r="M260" s="219">
        <f t="shared" si="126"/>
        <v>0</v>
      </c>
      <c r="N260" s="219">
        <f t="shared" si="126"/>
        <v>0</v>
      </c>
      <c r="O260" s="219">
        <f t="shared" si="126"/>
        <v>0</v>
      </c>
      <c r="P260" s="219">
        <f t="shared" si="126"/>
        <v>0</v>
      </c>
      <c r="Q260" s="219">
        <f t="shared" si="126"/>
        <v>0</v>
      </c>
      <c r="R260" s="219">
        <f t="shared" si="126"/>
        <v>0</v>
      </c>
      <c r="S260" s="219">
        <f t="shared" si="126"/>
        <v>0</v>
      </c>
      <c r="T260" s="219">
        <f t="shared" si="126"/>
        <v>0</v>
      </c>
      <c r="U260" s="219">
        <f t="shared" si="126"/>
        <v>0</v>
      </c>
      <c r="V260" s="219">
        <f t="shared" si="126"/>
        <v>0</v>
      </c>
      <c r="W260" s="219">
        <f t="shared" si="126"/>
        <v>0</v>
      </c>
      <c r="X260" s="219">
        <f t="shared" si="126"/>
        <v>0</v>
      </c>
      <c r="Y260" s="219">
        <f t="shared" si="126"/>
        <v>0</v>
      </c>
      <c r="Z260" s="219">
        <f t="shared" si="126"/>
        <v>0</v>
      </c>
      <c r="AA260" s="219">
        <f t="shared" si="126"/>
        <v>0</v>
      </c>
      <c r="AB260" s="219">
        <f t="shared" si="126"/>
        <v>0</v>
      </c>
      <c r="AC260" s="220">
        <f t="shared" ref="AC260" si="127">SUM(AC229:AC258)</f>
        <v>0</v>
      </c>
      <c r="AE260" s="509">
        <f t="shared" ref="AE260" si="128">SUM(AE229:AE258)</f>
        <v>0</v>
      </c>
      <c r="AG260" s="509">
        <f t="shared" ref="AG260" si="129">SUM(AG229:AG258)</f>
        <v>0</v>
      </c>
      <c r="AI260" s="509">
        <f t="shared" ref="AI260" si="130">SUM(AI229:AI258)</f>
        <v>0</v>
      </c>
      <c r="AK260" s="222"/>
    </row>
    <row r="261" spans="2:37">
      <c r="G261" s="90"/>
      <c r="H261" s="90"/>
      <c r="I261" s="90"/>
      <c r="J261" s="90"/>
      <c r="K261" s="90"/>
      <c r="L261" s="90"/>
      <c r="M261" s="90"/>
      <c r="N261" s="90"/>
      <c r="O261" s="90"/>
      <c r="P261" s="90"/>
      <c r="Q261" s="90"/>
      <c r="R261" s="90"/>
      <c r="S261" s="90"/>
      <c r="T261" s="90"/>
      <c r="U261" s="90"/>
      <c r="V261" s="90"/>
      <c r="W261" s="90"/>
      <c r="X261" s="90"/>
      <c r="Y261" s="90"/>
      <c r="Z261" s="90"/>
      <c r="AA261" s="90"/>
      <c r="AB261" s="90"/>
      <c r="AC261" s="90"/>
      <c r="AE261" s="90"/>
      <c r="AG261" s="90"/>
      <c r="AI261" s="90"/>
    </row>
    <row r="262" spans="2:37">
      <c r="B262" s="15" t="s">
        <v>510</v>
      </c>
      <c r="C262" s="15"/>
      <c r="D262" s="170"/>
      <c r="E262" s="170"/>
      <c r="F262" s="15"/>
      <c r="G262" s="184"/>
      <c r="H262" s="184"/>
      <c r="I262" s="184"/>
      <c r="J262" s="184"/>
      <c r="K262" s="184"/>
      <c r="L262" s="184"/>
      <c r="M262" s="184"/>
      <c r="N262" s="184"/>
      <c r="O262" s="184"/>
      <c r="P262" s="184"/>
      <c r="Q262" s="184"/>
      <c r="R262" s="184"/>
      <c r="S262" s="184"/>
      <c r="T262" s="184"/>
      <c r="U262" s="184"/>
      <c r="V262" s="184"/>
      <c r="W262" s="184"/>
      <c r="X262" s="184"/>
      <c r="Y262" s="184"/>
      <c r="Z262" s="184"/>
      <c r="AA262" s="184"/>
      <c r="AB262" s="184"/>
      <c r="AC262" s="184"/>
      <c r="AD262" s="15"/>
      <c r="AE262" s="184"/>
      <c r="AF262" s="15"/>
      <c r="AG262" s="184"/>
      <c r="AH262" s="15"/>
      <c r="AI262" s="184"/>
      <c r="AJ262" s="15"/>
      <c r="AK262" s="15"/>
    </row>
    <row r="263" spans="2:37" ht="12.75" customHeight="1" outlineLevel="1">
      <c r="G263" s="90"/>
      <c r="H263" s="90"/>
      <c r="I263" s="90"/>
      <c r="J263" s="90"/>
      <c r="K263" s="90"/>
      <c r="L263" s="90"/>
      <c r="M263" s="90"/>
      <c r="N263" s="90"/>
      <c r="O263" s="90"/>
      <c r="P263" s="90"/>
      <c r="Q263" s="90"/>
      <c r="R263" s="90"/>
      <c r="S263" s="90"/>
      <c r="T263" s="90"/>
      <c r="U263" s="90"/>
      <c r="V263" s="90"/>
      <c r="W263" s="90"/>
      <c r="X263" s="90"/>
      <c r="Y263" s="90"/>
      <c r="Z263" s="90"/>
      <c r="AA263" s="90"/>
      <c r="AB263" s="90"/>
      <c r="AC263" s="90"/>
      <c r="AE263" s="90"/>
      <c r="AG263" s="90"/>
      <c r="AI263" s="90"/>
    </row>
    <row r="264" spans="2:37" ht="12.75" customHeight="1" outlineLevel="1">
      <c r="D264" s="100" t="str">
        <f t="shared" ref="D264:D293" si="131">D229</f>
        <v>[Day 1 Assets Line 1]</v>
      </c>
      <c r="E264" s="85"/>
      <c r="F264" s="183" t="str">
        <f>F229</f>
        <v>£000</v>
      </c>
      <c r="G264" s="86">
        <f t="shared" ref="G264:AB275" si="132">SUM(G159,G194,G229)</f>
        <v>0</v>
      </c>
      <c r="H264" s="86">
        <f t="shared" si="132"/>
        <v>0</v>
      </c>
      <c r="I264" s="86">
        <f t="shared" si="132"/>
        <v>0</v>
      </c>
      <c r="J264" s="86">
        <f t="shared" si="132"/>
        <v>0</v>
      </c>
      <c r="K264" s="86">
        <f t="shared" si="132"/>
        <v>0</v>
      </c>
      <c r="L264" s="86">
        <f t="shared" si="132"/>
        <v>0</v>
      </c>
      <c r="M264" s="86">
        <f t="shared" si="132"/>
        <v>0</v>
      </c>
      <c r="N264" s="86">
        <f t="shared" si="132"/>
        <v>0</v>
      </c>
      <c r="O264" s="86">
        <f t="shared" si="132"/>
        <v>0</v>
      </c>
      <c r="P264" s="86">
        <f t="shared" si="132"/>
        <v>0</v>
      </c>
      <c r="Q264" s="86">
        <f t="shared" si="132"/>
        <v>0</v>
      </c>
      <c r="R264" s="86">
        <f t="shared" si="132"/>
        <v>0</v>
      </c>
      <c r="S264" s="86">
        <f t="shared" si="132"/>
        <v>0</v>
      </c>
      <c r="T264" s="86">
        <f t="shared" si="132"/>
        <v>0</v>
      </c>
      <c r="U264" s="86">
        <f t="shared" si="132"/>
        <v>0</v>
      </c>
      <c r="V264" s="86">
        <f t="shared" si="132"/>
        <v>0</v>
      </c>
      <c r="W264" s="86">
        <f t="shared" si="132"/>
        <v>0</v>
      </c>
      <c r="X264" s="86">
        <f t="shared" si="132"/>
        <v>0</v>
      </c>
      <c r="Y264" s="86">
        <f t="shared" si="132"/>
        <v>0</v>
      </c>
      <c r="Z264" s="86">
        <f t="shared" si="132"/>
        <v>0</v>
      </c>
      <c r="AA264" s="86">
        <f t="shared" si="132"/>
        <v>0</v>
      </c>
      <c r="AB264" s="86">
        <f t="shared" si="132"/>
        <v>0</v>
      </c>
      <c r="AC264" s="87">
        <f t="shared" ref="AC264:AC274" si="133">SUM(AC159,AC194,AC229)</f>
        <v>0</v>
      </c>
      <c r="AE264" s="475">
        <f t="shared" ref="AE264:AE274" si="134">SUM(AE159,AE194,AE229)</f>
        <v>0</v>
      </c>
      <c r="AG264" s="475">
        <f t="shared" ref="AG264" si="135">SUM(AG159,AG194,AG229)</f>
        <v>0</v>
      </c>
      <c r="AI264" s="475">
        <f t="shared" ref="AI264" si="136">SUM(AI159,AI194,AI229)</f>
        <v>0</v>
      </c>
      <c r="AK264" s="201"/>
    </row>
    <row r="265" spans="2:37" ht="12.75" customHeight="1" outlineLevel="1">
      <c r="D265" s="106" t="str">
        <f t="shared" si="131"/>
        <v>[Day 1 Assets Line 2]</v>
      </c>
      <c r="E265" s="89"/>
      <c r="F265" s="107" t="str">
        <f t="shared" ref="F265:F293" si="137">F230</f>
        <v>£000</v>
      </c>
      <c r="G265" s="90">
        <f t="shared" si="132"/>
        <v>0</v>
      </c>
      <c r="H265" s="90">
        <f t="shared" si="132"/>
        <v>0</v>
      </c>
      <c r="I265" s="90">
        <f t="shared" si="132"/>
        <v>0</v>
      </c>
      <c r="J265" s="90">
        <f t="shared" si="132"/>
        <v>0</v>
      </c>
      <c r="K265" s="90">
        <f t="shared" si="132"/>
        <v>0</v>
      </c>
      <c r="L265" s="90">
        <f t="shared" si="132"/>
        <v>0</v>
      </c>
      <c r="M265" s="90">
        <f t="shared" si="132"/>
        <v>0</v>
      </c>
      <c r="N265" s="90">
        <f t="shared" si="132"/>
        <v>0</v>
      </c>
      <c r="O265" s="90">
        <f t="shared" si="132"/>
        <v>0</v>
      </c>
      <c r="P265" s="90">
        <f t="shared" si="132"/>
        <v>0</v>
      </c>
      <c r="Q265" s="90">
        <f t="shared" si="132"/>
        <v>0</v>
      </c>
      <c r="R265" s="90">
        <f t="shared" si="132"/>
        <v>0</v>
      </c>
      <c r="S265" s="90">
        <f t="shared" si="132"/>
        <v>0</v>
      </c>
      <c r="T265" s="90">
        <f t="shared" si="132"/>
        <v>0</v>
      </c>
      <c r="U265" s="90">
        <f t="shared" si="132"/>
        <v>0</v>
      </c>
      <c r="V265" s="90">
        <f t="shared" si="132"/>
        <v>0</v>
      </c>
      <c r="W265" s="90">
        <f t="shared" si="132"/>
        <v>0</v>
      </c>
      <c r="X265" s="90">
        <f t="shared" si="132"/>
        <v>0</v>
      </c>
      <c r="Y265" s="90">
        <f t="shared" si="132"/>
        <v>0</v>
      </c>
      <c r="Z265" s="90">
        <f t="shared" si="132"/>
        <v>0</v>
      </c>
      <c r="AA265" s="90">
        <f t="shared" si="132"/>
        <v>0</v>
      </c>
      <c r="AB265" s="90">
        <f t="shared" si="132"/>
        <v>0</v>
      </c>
      <c r="AC265" s="91">
        <f t="shared" si="133"/>
        <v>0</v>
      </c>
      <c r="AE265" s="476">
        <f t="shared" si="134"/>
        <v>0</v>
      </c>
      <c r="AG265" s="476">
        <f t="shared" ref="AG265" si="138">SUM(AG160,AG195,AG230)</f>
        <v>0</v>
      </c>
      <c r="AI265" s="476">
        <f t="shared" ref="AI265" si="139">SUM(AI160,AI195,AI230)</f>
        <v>0</v>
      </c>
      <c r="AK265" s="202"/>
    </row>
    <row r="266" spans="2:37" ht="12.75" customHeight="1" outlineLevel="1">
      <c r="D266" s="106" t="str">
        <f t="shared" si="131"/>
        <v>[Day 1 Assets Line 3]</v>
      </c>
      <c r="E266" s="89"/>
      <c r="F266" s="107" t="str">
        <f t="shared" si="137"/>
        <v>£000</v>
      </c>
      <c r="G266" s="90">
        <f t="shared" si="132"/>
        <v>0</v>
      </c>
      <c r="H266" s="90">
        <f t="shared" si="132"/>
        <v>0</v>
      </c>
      <c r="I266" s="90">
        <f t="shared" si="132"/>
        <v>0</v>
      </c>
      <c r="J266" s="90">
        <f t="shared" si="132"/>
        <v>0</v>
      </c>
      <c r="K266" s="90">
        <f t="shared" si="132"/>
        <v>0</v>
      </c>
      <c r="L266" s="90">
        <f t="shared" si="132"/>
        <v>0</v>
      </c>
      <c r="M266" s="90">
        <f t="shared" si="132"/>
        <v>0</v>
      </c>
      <c r="N266" s="90">
        <f t="shared" si="132"/>
        <v>0</v>
      </c>
      <c r="O266" s="90">
        <f t="shared" si="132"/>
        <v>0</v>
      </c>
      <c r="P266" s="90">
        <f t="shared" si="132"/>
        <v>0</v>
      </c>
      <c r="Q266" s="90">
        <f t="shared" si="132"/>
        <v>0</v>
      </c>
      <c r="R266" s="90">
        <f t="shared" si="132"/>
        <v>0</v>
      </c>
      <c r="S266" s="90">
        <f t="shared" si="132"/>
        <v>0</v>
      </c>
      <c r="T266" s="90">
        <f t="shared" si="132"/>
        <v>0</v>
      </c>
      <c r="U266" s="90">
        <f t="shared" si="132"/>
        <v>0</v>
      </c>
      <c r="V266" s="90">
        <f t="shared" si="132"/>
        <v>0</v>
      </c>
      <c r="W266" s="90">
        <f t="shared" si="132"/>
        <v>0</v>
      </c>
      <c r="X266" s="90">
        <f t="shared" si="132"/>
        <v>0</v>
      </c>
      <c r="Y266" s="90">
        <f t="shared" si="132"/>
        <v>0</v>
      </c>
      <c r="Z266" s="90">
        <f t="shared" si="132"/>
        <v>0</v>
      </c>
      <c r="AA266" s="90">
        <f t="shared" si="132"/>
        <v>0</v>
      </c>
      <c r="AB266" s="90">
        <f t="shared" si="132"/>
        <v>0</v>
      </c>
      <c r="AC266" s="91">
        <f t="shared" si="133"/>
        <v>0</v>
      </c>
      <c r="AE266" s="476">
        <f t="shared" si="134"/>
        <v>0</v>
      </c>
      <c r="AG266" s="476">
        <f t="shared" ref="AG266" si="140">SUM(AG161,AG196,AG231)</f>
        <v>0</v>
      </c>
      <c r="AI266" s="476">
        <f t="shared" ref="AI266" si="141">SUM(AI161,AI196,AI231)</f>
        <v>0</v>
      </c>
      <c r="AK266" s="202"/>
    </row>
    <row r="267" spans="2:37" ht="12.75" customHeight="1" outlineLevel="1">
      <c r="D267" s="106" t="str">
        <f t="shared" si="131"/>
        <v>[Day 1 Assets Line 4]</v>
      </c>
      <c r="E267" s="89"/>
      <c r="F267" s="107" t="str">
        <f t="shared" si="137"/>
        <v>£000</v>
      </c>
      <c r="G267" s="90">
        <f t="shared" si="132"/>
        <v>0</v>
      </c>
      <c r="H267" s="90">
        <f t="shared" si="132"/>
        <v>0</v>
      </c>
      <c r="I267" s="90">
        <f t="shared" si="132"/>
        <v>0</v>
      </c>
      <c r="J267" s="90">
        <f t="shared" si="132"/>
        <v>0</v>
      </c>
      <c r="K267" s="90">
        <f t="shared" si="132"/>
        <v>0</v>
      </c>
      <c r="L267" s="90">
        <f t="shared" si="132"/>
        <v>0</v>
      </c>
      <c r="M267" s="90">
        <f t="shared" si="132"/>
        <v>0</v>
      </c>
      <c r="N267" s="90">
        <f t="shared" si="132"/>
        <v>0</v>
      </c>
      <c r="O267" s="90">
        <f t="shared" si="132"/>
        <v>0</v>
      </c>
      <c r="P267" s="90">
        <f t="shared" si="132"/>
        <v>0</v>
      </c>
      <c r="Q267" s="90">
        <f t="shared" si="132"/>
        <v>0</v>
      </c>
      <c r="R267" s="90">
        <f t="shared" si="132"/>
        <v>0</v>
      </c>
      <c r="S267" s="90">
        <f t="shared" si="132"/>
        <v>0</v>
      </c>
      <c r="T267" s="90">
        <f t="shared" si="132"/>
        <v>0</v>
      </c>
      <c r="U267" s="90">
        <f t="shared" si="132"/>
        <v>0</v>
      </c>
      <c r="V267" s="90">
        <f t="shared" si="132"/>
        <v>0</v>
      </c>
      <c r="W267" s="90">
        <f t="shared" si="132"/>
        <v>0</v>
      </c>
      <c r="X267" s="90">
        <f t="shared" si="132"/>
        <v>0</v>
      </c>
      <c r="Y267" s="90">
        <f t="shared" si="132"/>
        <v>0</v>
      </c>
      <c r="Z267" s="90">
        <f t="shared" si="132"/>
        <v>0</v>
      </c>
      <c r="AA267" s="90">
        <f t="shared" si="132"/>
        <v>0</v>
      </c>
      <c r="AB267" s="90">
        <f t="shared" si="132"/>
        <v>0</v>
      </c>
      <c r="AC267" s="91">
        <f t="shared" si="133"/>
        <v>0</v>
      </c>
      <c r="AE267" s="476">
        <f t="shared" si="134"/>
        <v>0</v>
      </c>
      <c r="AG267" s="476">
        <f t="shared" ref="AG267" si="142">SUM(AG162,AG197,AG232)</f>
        <v>0</v>
      </c>
      <c r="AI267" s="476">
        <f t="shared" ref="AI267" si="143">SUM(AI162,AI197,AI232)</f>
        <v>0</v>
      </c>
      <c r="AK267" s="202"/>
    </row>
    <row r="268" spans="2:37" ht="12.75" customHeight="1" outlineLevel="1">
      <c r="D268" s="106" t="str">
        <f t="shared" si="131"/>
        <v>[Day 1 Assets Line 5]</v>
      </c>
      <c r="E268" s="89"/>
      <c r="F268" s="107" t="str">
        <f t="shared" si="137"/>
        <v>£000</v>
      </c>
      <c r="G268" s="90">
        <f t="shared" si="132"/>
        <v>0</v>
      </c>
      <c r="H268" s="90">
        <f t="shared" si="132"/>
        <v>0</v>
      </c>
      <c r="I268" s="90">
        <f t="shared" si="132"/>
        <v>0</v>
      </c>
      <c r="J268" s="90">
        <f t="shared" si="132"/>
        <v>0</v>
      </c>
      <c r="K268" s="90">
        <f t="shared" si="132"/>
        <v>0</v>
      </c>
      <c r="L268" s="90">
        <f t="shared" si="132"/>
        <v>0</v>
      </c>
      <c r="M268" s="90">
        <f t="shared" si="132"/>
        <v>0</v>
      </c>
      <c r="N268" s="90">
        <f t="shared" si="132"/>
        <v>0</v>
      </c>
      <c r="O268" s="90">
        <f t="shared" si="132"/>
        <v>0</v>
      </c>
      <c r="P268" s="90">
        <f t="shared" si="132"/>
        <v>0</v>
      </c>
      <c r="Q268" s="90">
        <f t="shared" si="132"/>
        <v>0</v>
      </c>
      <c r="R268" s="90">
        <f t="shared" si="132"/>
        <v>0</v>
      </c>
      <c r="S268" s="90">
        <f t="shared" si="132"/>
        <v>0</v>
      </c>
      <c r="T268" s="90">
        <f t="shared" si="132"/>
        <v>0</v>
      </c>
      <c r="U268" s="90">
        <f t="shared" si="132"/>
        <v>0</v>
      </c>
      <c r="V268" s="90">
        <f t="shared" si="132"/>
        <v>0</v>
      </c>
      <c r="W268" s="90">
        <f t="shared" si="132"/>
        <v>0</v>
      </c>
      <c r="X268" s="90">
        <f t="shared" si="132"/>
        <v>0</v>
      </c>
      <c r="Y268" s="90">
        <f t="shared" si="132"/>
        <v>0</v>
      </c>
      <c r="Z268" s="90">
        <f t="shared" si="132"/>
        <v>0</v>
      </c>
      <c r="AA268" s="90">
        <f t="shared" si="132"/>
        <v>0</v>
      </c>
      <c r="AB268" s="90">
        <f t="shared" si="132"/>
        <v>0</v>
      </c>
      <c r="AC268" s="91">
        <f t="shared" si="133"/>
        <v>0</v>
      </c>
      <c r="AE268" s="476">
        <f t="shared" si="134"/>
        <v>0</v>
      </c>
      <c r="AG268" s="476">
        <f t="shared" ref="AG268" si="144">SUM(AG163,AG198,AG233)</f>
        <v>0</v>
      </c>
      <c r="AI268" s="476">
        <f t="shared" ref="AI268" si="145">SUM(AI163,AI198,AI233)</f>
        <v>0</v>
      </c>
      <c r="AK268" s="202"/>
    </row>
    <row r="269" spans="2:37" ht="12.75" customHeight="1" outlineLevel="1">
      <c r="D269" s="106" t="str">
        <f t="shared" si="131"/>
        <v>[Day 1 Assets Line 6]</v>
      </c>
      <c r="E269" s="89"/>
      <c r="F269" s="107" t="str">
        <f t="shared" si="137"/>
        <v>£000</v>
      </c>
      <c r="G269" s="90">
        <f t="shared" si="132"/>
        <v>0</v>
      </c>
      <c r="H269" s="90">
        <f t="shared" si="132"/>
        <v>0</v>
      </c>
      <c r="I269" s="90">
        <f t="shared" si="132"/>
        <v>0</v>
      </c>
      <c r="J269" s="90">
        <f t="shared" si="132"/>
        <v>0</v>
      </c>
      <c r="K269" s="90">
        <f t="shared" si="132"/>
        <v>0</v>
      </c>
      <c r="L269" s="90">
        <f t="shared" si="132"/>
        <v>0</v>
      </c>
      <c r="M269" s="90">
        <f t="shared" si="132"/>
        <v>0</v>
      </c>
      <c r="N269" s="90">
        <f t="shared" si="132"/>
        <v>0</v>
      </c>
      <c r="O269" s="90">
        <f t="shared" si="132"/>
        <v>0</v>
      </c>
      <c r="P269" s="90">
        <f t="shared" si="132"/>
        <v>0</v>
      </c>
      <c r="Q269" s="90">
        <f t="shared" si="132"/>
        <v>0</v>
      </c>
      <c r="R269" s="90">
        <f t="shared" si="132"/>
        <v>0</v>
      </c>
      <c r="S269" s="90">
        <f t="shared" si="132"/>
        <v>0</v>
      </c>
      <c r="T269" s="90">
        <f t="shared" si="132"/>
        <v>0</v>
      </c>
      <c r="U269" s="90">
        <f t="shared" si="132"/>
        <v>0</v>
      </c>
      <c r="V269" s="90">
        <f t="shared" si="132"/>
        <v>0</v>
      </c>
      <c r="W269" s="90">
        <f t="shared" si="132"/>
        <v>0</v>
      </c>
      <c r="X269" s="90">
        <f t="shared" si="132"/>
        <v>0</v>
      </c>
      <c r="Y269" s="90">
        <f t="shared" si="132"/>
        <v>0</v>
      </c>
      <c r="Z269" s="90">
        <f t="shared" si="132"/>
        <v>0</v>
      </c>
      <c r="AA269" s="90">
        <f t="shared" si="132"/>
        <v>0</v>
      </c>
      <c r="AB269" s="90">
        <f t="shared" si="132"/>
        <v>0</v>
      </c>
      <c r="AC269" s="91">
        <f t="shared" si="133"/>
        <v>0</v>
      </c>
      <c r="AE269" s="476">
        <f t="shared" si="134"/>
        <v>0</v>
      </c>
      <c r="AG269" s="476">
        <f t="shared" ref="AG269" si="146">SUM(AG164,AG199,AG234)</f>
        <v>0</v>
      </c>
      <c r="AI269" s="476">
        <f t="shared" ref="AI269" si="147">SUM(AI164,AI199,AI234)</f>
        <v>0</v>
      </c>
      <c r="AK269" s="202"/>
    </row>
    <row r="270" spans="2:37" ht="12.75" customHeight="1" outlineLevel="1">
      <c r="D270" s="106" t="str">
        <f t="shared" si="131"/>
        <v>[Day 1 Assets Line 7]</v>
      </c>
      <c r="E270" s="89"/>
      <c r="F270" s="107" t="str">
        <f t="shared" si="137"/>
        <v>£000</v>
      </c>
      <c r="G270" s="90">
        <f t="shared" si="132"/>
        <v>0</v>
      </c>
      <c r="H270" s="90">
        <f t="shared" si="132"/>
        <v>0</v>
      </c>
      <c r="I270" s="90">
        <f t="shared" si="132"/>
        <v>0</v>
      </c>
      <c r="J270" s="90">
        <f t="shared" si="132"/>
        <v>0</v>
      </c>
      <c r="K270" s="90">
        <f t="shared" si="132"/>
        <v>0</v>
      </c>
      <c r="L270" s="90">
        <f t="shared" si="132"/>
        <v>0</v>
      </c>
      <c r="M270" s="90">
        <f t="shared" si="132"/>
        <v>0</v>
      </c>
      <c r="N270" s="90">
        <f t="shared" si="132"/>
        <v>0</v>
      </c>
      <c r="O270" s="90">
        <f t="shared" si="132"/>
        <v>0</v>
      </c>
      <c r="P270" s="90">
        <f t="shared" si="132"/>
        <v>0</v>
      </c>
      <c r="Q270" s="90">
        <f t="shared" si="132"/>
        <v>0</v>
      </c>
      <c r="R270" s="90">
        <f t="shared" si="132"/>
        <v>0</v>
      </c>
      <c r="S270" s="90">
        <f t="shared" si="132"/>
        <v>0</v>
      </c>
      <c r="T270" s="90">
        <f t="shared" si="132"/>
        <v>0</v>
      </c>
      <c r="U270" s="90">
        <f t="shared" si="132"/>
        <v>0</v>
      </c>
      <c r="V270" s="90">
        <f t="shared" si="132"/>
        <v>0</v>
      </c>
      <c r="W270" s="90">
        <f t="shared" si="132"/>
        <v>0</v>
      </c>
      <c r="X270" s="90">
        <f t="shared" si="132"/>
        <v>0</v>
      </c>
      <c r="Y270" s="90">
        <f t="shared" si="132"/>
        <v>0</v>
      </c>
      <c r="Z270" s="90">
        <f t="shared" si="132"/>
        <v>0</v>
      </c>
      <c r="AA270" s="90">
        <f t="shared" si="132"/>
        <v>0</v>
      </c>
      <c r="AB270" s="90">
        <f t="shared" si="132"/>
        <v>0</v>
      </c>
      <c r="AC270" s="91">
        <f t="shared" si="133"/>
        <v>0</v>
      </c>
      <c r="AE270" s="476">
        <f t="shared" si="134"/>
        <v>0</v>
      </c>
      <c r="AG270" s="476">
        <f t="shared" ref="AG270" si="148">SUM(AG165,AG200,AG235)</f>
        <v>0</v>
      </c>
      <c r="AI270" s="476">
        <f t="shared" ref="AI270" si="149">SUM(AI165,AI200,AI235)</f>
        <v>0</v>
      </c>
      <c r="AK270" s="202"/>
    </row>
    <row r="271" spans="2:37" ht="12.75" customHeight="1" outlineLevel="1">
      <c r="D271" s="106" t="str">
        <f t="shared" si="131"/>
        <v>[Day 1 Assets Line 8]</v>
      </c>
      <c r="E271" s="89"/>
      <c r="F271" s="107" t="str">
        <f t="shared" si="137"/>
        <v>£000</v>
      </c>
      <c r="G271" s="90">
        <f t="shared" si="132"/>
        <v>0</v>
      </c>
      <c r="H271" s="90">
        <f t="shared" si="132"/>
        <v>0</v>
      </c>
      <c r="I271" s="90">
        <f t="shared" si="132"/>
        <v>0</v>
      </c>
      <c r="J271" s="90">
        <f t="shared" si="132"/>
        <v>0</v>
      </c>
      <c r="K271" s="90">
        <f t="shared" si="132"/>
        <v>0</v>
      </c>
      <c r="L271" s="90">
        <f t="shared" si="132"/>
        <v>0</v>
      </c>
      <c r="M271" s="90">
        <f t="shared" si="132"/>
        <v>0</v>
      </c>
      <c r="N271" s="90">
        <f t="shared" si="132"/>
        <v>0</v>
      </c>
      <c r="O271" s="90">
        <f t="shared" si="132"/>
        <v>0</v>
      </c>
      <c r="P271" s="90">
        <f t="shared" si="132"/>
        <v>0</v>
      </c>
      <c r="Q271" s="90">
        <f t="shared" si="132"/>
        <v>0</v>
      </c>
      <c r="R271" s="90">
        <f t="shared" si="132"/>
        <v>0</v>
      </c>
      <c r="S271" s="90">
        <f t="shared" si="132"/>
        <v>0</v>
      </c>
      <c r="T271" s="90">
        <f t="shared" si="132"/>
        <v>0</v>
      </c>
      <c r="U271" s="90">
        <f t="shared" si="132"/>
        <v>0</v>
      </c>
      <c r="V271" s="90">
        <f t="shared" si="132"/>
        <v>0</v>
      </c>
      <c r="W271" s="90">
        <f t="shared" si="132"/>
        <v>0</v>
      </c>
      <c r="X271" s="90">
        <f t="shared" si="132"/>
        <v>0</v>
      </c>
      <c r="Y271" s="90">
        <f t="shared" si="132"/>
        <v>0</v>
      </c>
      <c r="Z271" s="90">
        <f t="shared" si="132"/>
        <v>0</v>
      </c>
      <c r="AA271" s="90">
        <f t="shared" si="132"/>
        <v>0</v>
      </c>
      <c r="AB271" s="90">
        <f t="shared" si="132"/>
        <v>0</v>
      </c>
      <c r="AC271" s="91">
        <f t="shared" si="133"/>
        <v>0</v>
      </c>
      <c r="AE271" s="476">
        <f t="shared" si="134"/>
        <v>0</v>
      </c>
      <c r="AG271" s="476">
        <f t="shared" ref="AG271" si="150">SUM(AG166,AG201,AG236)</f>
        <v>0</v>
      </c>
      <c r="AI271" s="476">
        <f t="shared" ref="AI271" si="151">SUM(AI166,AI201,AI236)</f>
        <v>0</v>
      </c>
      <c r="AK271" s="202"/>
    </row>
    <row r="272" spans="2:37" ht="12.75" customHeight="1" outlineLevel="1">
      <c r="D272" s="106" t="str">
        <f t="shared" si="131"/>
        <v>[Day 1 Assets Line 9]</v>
      </c>
      <c r="E272" s="89"/>
      <c r="F272" s="107" t="str">
        <f t="shared" si="137"/>
        <v>£000</v>
      </c>
      <c r="G272" s="90">
        <f t="shared" si="132"/>
        <v>0</v>
      </c>
      <c r="H272" s="90">
        <f t="shared" si="132"/>
        <v>0</v>
      </c>
      <c r="I272" s="90">
        <f t="shared" si="132"/>
        <v>0</v>
      </c>
      <c r="J272" s="90">
        <f t="shared" si="132"/>
        <v>0</v>
      </c>
      <c r="K272" s="90">
        <f t="shared" si="132"/>
        <v>0</v>
      </c>
      <c r="L272" s="90">
        <f t="shared" si="132"/>
        <v>0</v>
      </c>
      <c r="M272" s="90">
        <f t="shared" si="132"/>
        <v>0</v>
      </c>
      <c r="N272" s="90">
        <f t="shared" si="132"/>
        <v>0</v>
      </c>
      <c r="O272" s="90">
        <f t="shared" si="132"/>
        <v>0</v>
      </c>
      <c r="P272" s="90">
        <f t="shared" si="132"/>
        <v>0</v>
      </c>
      <c r="Q272" s="90">
        <f t="shared" si="132"/>
        <v>0</v>
      </c>
      <c r="R272" s="90">
        <f t="shared" si="132"/>
        <v>0</v>
      </c>
      <c r="S272" s="90">
        <f t="shared" si="132"/>
        <v>0</v>
      </c>
      <c r="T272" s="90">
        <f t="shared" si="132"/>
        <v>0</v>
      </c>
      <c r="U272" s="90">
        <f t="shared" si="132"/>
        <v>0</v>
      </c>
      <c r="V272" s="90">
        <f t="shared" si="132"/>
        <v>0</v>
      </c>
      <c r="W272" s="90">
        <f t="shared" si="132"/>
        <v>0</v>
      </c>
      <c r="X272" s="90">
        <f t="shared" si="132"/>
        <v>0</v>
      </c>
      <c r="Y272" s="90">
        <f t="shared" si="132"/>
        <v>0</v>
      </c>
      <c r="Z272" s="90">
        <f t="shared" si="132"/>
        <v>0</v>
      </c>
      <c r="AA272" s="90">
        <f t="shared" si="132"/>
        <v>0</v>
      </c>
      <c r="AB272" s="90">
        <f t="shared" si="132"/>
        <v>0</v>
      </c>
      <c r="AC272" s="91">
        <f t="shared" si="133"/>
        <v>0</v>
      </c>
      <c r="AE272" s="476">
        <f t="shared" si="134"/>
        <v>0</v>
      </c>
      <c r="AG272" s="476">
        <f t="shared" ref="AG272" si="152">SUM(AG167,AG202,AG237)</f>
        <v>0</v>
      </c>
      <c r="AI272" s="476">
        <f t="shared" ref="AI272" si="153">SUM(AI167,AI202,AI237)</f>
        <v>0</v>
      </c>
      <c r="AK272" s="202"/>
    </row>
    <row r="273" spans="4:37" ht="12.75" customHeight="1" outlineLevel="1">
      <c r="D273" s="106" t="str">
        <f t="shared" si="131"/>
        <v>[Day 1 Assets Line 10]</v>
      </c>
      <c r="E273" s="89"/>
      <c r="F273" s="107" t="str">
        <f t="shared" si="137"/>
        <v>£000</v>
      </c>
      <c r="G273" s="90">
        <f t="shared" si="132"/>
        <v>0</v>
      </c>
      <c r="H273" s="90">
        <f t="shared" si="132"/>
        <v>0</v>
      </c>
      <c r="I273" s="90">
        <f t="shared" si="132"/>
        <v>0</v>
      </c>
      <c r="J273" s="90">
        <f t="shared" si="132"/>
        <v>0</v>
      </c>
      <c r="K273" s="90">
        <f t="shared" si="132"/>
        <v>0</v>
      </c>
      <c r="L273" s="90">
        <f t="shared" si="132"/>
        <v>0</v>
      </c>
      <c r="M273" s="90">
        <f t="shared" si="132"/>
        <v>0</v>
      </c>
      <c r="N273" s="90">
        <f t="shared" si="132"/>
        <v>0</v>
      </c>
      <c r="O273" s="90">
        <f t="shared" si="132"/>
        <v>0</v>
      </c>
      <c r="P273" s="90">
        <f t="shared" si="132"/>
        <v>0</v>
      </c>
      <c r="Q273" s="90">
        <f t="shared" si="132"/>
        <v>0</v>
      </c>
      <c r="R273" s="90">
        <f t="shared" si="132"/>
        <v>0</v>
      </c>
      <c r="S273" s="90">
        <f t="shared" si="132"/>
        <v>0</v>
      </c>
      <c r="T273" s="90">
        <f t="shared" si="132"/>
        <v>0</v>
      </c>
      <c r="U273" s="90">
        <f t="shared" si="132"/>
        <v>0</v>
      </c>
      <c r="V273" s="90">
        <f t="shared" si="132"/>
        <v>0</v>
      </c>
      <c r="W273" s="90">
        <f t="shared" si="132"/>
        <v>0</v>
      </c>
      <c r="X273" s="90">
        <f t="shared" si="132"/>
        <v>0</v>
      </c>
      <c r="Y273" s="90">
        <f t="shared" si="132"/>
        <v>0</v>
      </c>
      <c r="Z273" s="90">
        <f t="shared" si="132"/>
        <v>0</v>
      </c>
      <c r="AA273" s="90">
        <f t="shared" si="132"/>
        <v>0</v>
      </c>
      <c r="AB273" s="90">
        <f t="shared" si="132"/>
        <v>0</v>
      </c>
      <c r="AC273" s="91">
        <f t="shared" si="133"/>
        <v>0</v>
      </c>
      <c r="AE273" s="476">
        <f t="shared" si="134"/>
        <v>0</v>
      </c>
      <c r="AG273" s="476">
        <f t="shared" ref="AG273" si="154">SUM(AG168,AG203,AG238)</f>
        <v>0</v>
      </c>
      <c r="AI273" s="476">
        <f t="shared" ref="AI273" si="155">SUM(AI168,AI203,AI238)</f>
        <v>0</v>
      </c>
      <c r="AK273" s="202"/>
    </row>
    <row r="274" spans="4:37" ht="12.75" customHeight="1" outlineLevel="1">
      <c r="D274" s="106" t="str">
        <f t="shared" si="131"/>
        <v>[Day 1 Assets Line 11]</v>
      </c>
      <c r="E274" s="89"/>
      <c r="F274" s="107" t="str">
        <f t="shared" si="137"/>
        <v>£000</v>
      </c>
      <c r="G274" s="90">
        <f t="shared" si="132"/>
        <v>0</v>
      </c>
      <c r="H274" s="90">
        <f t="shared" si="132"/>
        <v>0</v>
      </c>
      <c r="I274" s="90">
        <f t="shared" si="132"/>
        <v>0</v>
      </c>
      <c r="J274" s="90">
        <f t="shared" si="132"/>
        <v>0</v>
      </c>
      <c r="K274" s="90">
        <f t="shared" si="132"/>
        <v>0</v>
      </c>
      <c r="L274" s="90">
        <f t="shared" si="132"/>
        <v>0</v>
      </c>
      <c r="M274" s="90">
        <f t="shared" si="132"/>
        <v>0</v>
      </c>
      <c r="N274" s="90">
        <f t="shared" si="132"/>
        <v>0</v>
      </c>
      <c r="O274" s="90">
        <f t="shared" si="132"/>
        <v>0</v>
      </c>
      <c r="P274" s="90">
        <f t="shared" si="132"/>
        <v>0</v>
      </c>
      <c r="Q274" s="90">
        <f t="shared" si="132"/>
        <v>0</v>
      </c>
      <c r="R274" s="90">
        <f t="shared" si="132"/>
        <v>0</v>
      </c>
      <c r="S274" s="90">
        <f t="shared" si="132"/>
        <v>0</v>
      </c>
      <c r="T274" s="90">
        <f t="shared" si="132"/>
        <v>0</v>
      </c>
      <c r="U274" s="90">
        <f t="shared" si="132"/>
        <v>0</v>
      </c>
      <c r="V274" s="90">
        <f t="shared" si="132"/>
        <v>0</v>
      </c>
      <c r="W274" s="90">
        <f t="shared" si="132"/>
        <v>0</v>
      </c>
      <c r="X274" s="90">
        <f t="shared" si="132"/>
        <v>0</v>
      </c>
      <c r="Y274" s="90">
        <f t="shared" si="132"/>
        <v>0</v>
      </c>
      <c r="Z274" s="90">
        <f t="shared" si="132"/>
        <v>0</v>
      </c>
      <c r="AA274" s="90">
        <f t="shared" si="132"/>
        <v>0</v>
      </c>
      <c r="AB274" s="90">
        <f t="shared" si="132"/>
        <v>0</v>
      </c>
      <c r="AC274" s="91">
        <f t="shared" si="133"/>
        <v>0</v>
      </c>
      <c r="AE274" s="476">
        <f t="shared" si="134"/>
        <v>0</v>
      </c>
      <c r="AG274" s="476">
        <f t="shared" ref="AG274" si="156">SUM(AG169,AG204,AG239)</f>
        <v>0</v>
      </c>
      <c r="AI274" s="476">
        <f t="shared" ref="AI274" si="157">SUM(AI169,AI204,AI239)</f>
        <v>0</v>
      </c>
      <c r="AK274" s="202"/>
    </row>
    <row r="275" spans="4:37" ht="12.75" customHeight="1" outlineLevel="1">
      <c r="D275" s="106" t="str">
        <f t="shared" si="131"/>
        <v>[Day 1 Assets Line 12]</v>
      </c>
      <c r="E275" s="89"/>
      <c r="F275" s="107" t="str">
        <f t="shared" si="137"/>
        <v>£000</v>
      </c>
      <c r="G275" s="90">
        <f t="shared" si="132"/>
        <v>0</v>
      </c>
      <c r="H275" s="90">
        <f t="shared" si="132"/>
        <v>0</v>
      </c>
      <c r="I275" s="90">
        <f t="shared" si="132"/>
        <v>0</v>
      </c>
      <c r="J275" s="90">
        <f t="shared" si="132"/>
        <v>0</v>
      </c>
      <c r="K275" s="90">
        <f t="shared" si="132"/>
        <v>0</v>
      </c>
      <c r="L275" s="90">
        <f t="shared" si="132"/>
        <v>0</v>
      </c>
      <c r="M275" s="90">
        <f t="shared" si="132"/>
        <v>0</v>
      </c>
      <c r="N275" s="90">
        <f t="shared" si="132"/>
        <v>0</v>
      </c>
      <c r="O275" s="90">
        <f t="shared" si="132"/>
        <v>0</v>
      </c>
      <c r="P275" s="90">
        <f t="shared" si="132"/>
        <v>0</v>
      </c>
      <c r="Q275" s="90">
        <f t="shared" si="132"/>
        <v>0</v>
      </c>
      <c r="R275" s="90">
        <f t="shared" si="132"/>
        <v>0</v>
      </c>
      <c r="S275" s="90">
        <f t="shared" si="132"/>
        <v>0</v>
      </c>
      <c r="T275" s="90">
        <f t="shared" ref="T275:AB275" si="158">SUM(T170,T205,T240)</f>
        <v>0</v>
      </c>
      <c r="U275" s="90">
        <f t="shared" si="158"/>
        <v>0</v>
      </c>
      <c r="V275" s="90">
        <f t="shared" si="158"/>
        <v>0</v>
      </c>
      <c r="W275" s="90">
        <f t="shared" si="158"/>
        <v>0</v>
      </c>
      <c r="X275" s="90">
        <f t="shared" si="158"/>
        <v>0</v>
      </c>
      <c r="Y275" s="90">
        <f t="shared" si="158"/>
        <v>0</v>
      </c>
      <c r="Z275" s="90">
        <f t="shared" si="158"/>
        <v>0</v>
      </c>
      <c r="AA275" s="90">
        <f t="shared" si="158"/>
        <v>0</v>
      </c>
      <c r="AB275" s="90">
        <f t="shared" si="158"/>
        <v>0</v>
      </c>
      <c r="AC275" s="91">
        <f t="shared" ref="AC275:AC286" si="159">SUM(AC170,AC205,AC240)</f>
        <v>0</v>
      </c>
      <c r="AE275" s="476">
        <f t="shared" ref="AE275:AE286" si="160">SUM(AE170,AE205,AE240)</f>
        <v>0</v>
      </c>
      <c r="AG275" s="476">
        <f t="shared" ref="AG275" si="161">SUM(AG170,AG205,AG240)</f>
        <v>0</v>
      </c>
      <c r="AI275" s="476">
        <f t="shared" ref="AI275" si="162">SUM(AI170,AI205,AI240)</f>
        <v>0</v>
      </c>
      <c r="AK275" s="202"/>
    </row>
    <row r="276" spans="4:37" ht="12.75" customHeight="1" outlineLevel="1">
      <c r="D276" s="106" t="str">
        <f t="shared" si="131"/>
        <v>[Day 1 Assets Line 13]</v>
      </c>
      <c r="E276" s="89"/>
      <c r="F276" s="107" t="str">
        <f t="shared" si="137"/>
        <v>£000</v>
      </c>
      <c r="G276" s="90">
        <f t="shared" ref="G276:AB287" si="163">SUM(G171,G206,G241)</f>
        <v>0</v>
      </c>
      <c r="H276" s="90">
        <f t="shared" si="163"/>
        <v>0</v>
      </c>
      <c r="I276" s="90">
        <f t="shared" si="163"/>
        <v>0</v>
      </c>
      <c r="J276" s="90">
        <f t="shared" si="163"/>
        <v>0</v>
      </c>
      <c r="K276" s="90">
        <f t="shared" si="163"/>
        <v>0</v>
      </c>
      <c r="L276" s="90">
        <f t="shared" si="163"/>
        <v>0</v>
      </c>
      <c r="M276" s="90">
        <f t="shared" si="163"/>
        <v>0</v>
      </c>
      <c r="N276" s="90">
        <f t="shared" si="163"/>
        <v>0</v>
      </c>
      <c r="O276" s="90">
        <f t="shared" si="163"/>
        <v>0</v>
      </c>
      <c r="P276" s="90">
        <f t="shared" si="163"/>
        <v>0</v>
      </c>
      <c r="Q276" s="90">
        <f t="shared" si="163"/>
        <v>0</v>
      </c>
      <c r="R276" s="90">
        <f t="shared" si="163"/>
        <v>0</v>
      </c>
      <c r="S276" s="90">
        <f t="shared" si="163"/>
        <v>0</v>
      </c>
      <c r="T276" s="90">
        <f t="shared" si="163"/>
        <v>0</v>
      </c>
      <c r="U276" s="90">
        <f t="shared" si="163"/>
        <v>0</v>
      </c>
      <c r="V276" s="90">
        <f t="shared" si="163"/>
        <v>0</v>
      </c>
      <c r="W276" s="90">
        <f t="shared" si="163"/>
        <v>0</v>
      </c>
      <c r="X276" s="90">
        <f t="shared" si="163"/>
        <v>0</v>
      </c>
      <c r="Y276" s="90">
        <f t="shared" si="163"/>
        <v>0</v>
      </c>
      <c r="Z276" s="90">
        <f t="shared" si="163"/>
        <v>0</v>
      </c>
      <c r="AA276" s="90">
        <f t="shared" si="163"/>
        <v>0</v>
      </c>
      <c r="AB276" s="90">
        <f t="shared" si="163"/>
        <v>0</v>
      </c>
      <c r="AC276" s="91">
        <f t="shared" si="159"/>
        <v>0</v>
      </c>
      <c r="AE276" s="476">
        <f t="shared" si="160"/>
        <v>0</v>
      </c>
      <c r="AG276" s="476">
        <f t="shared" ref="AG276" si="164">SUM(AG171,AG206,AG241)</f>
        <v>0</v>
      </c>
      <c r="AI276" s="476">
        <f t="shared" ref="AI276" si="165">SUM(AI171,AI206,AI241)</f>
        <v>0</v>
      </c>
      <c r="AK276" s="202"/>
    </row>
    <row r="277" spans="4:37" ht="12.75" customHeight="1" outlineLevel="1">
      <c r="D277" s="106" t="str">
        <f t="shared" si="131"/>
        <v>[Day 1 Assets Line 14]</v>
      </c>
      <c r="E277" s="89"/>
      <c r="F277" s="107" t="str">
        <f t="shared" si="137"/>
        <v>£000</v>
      </c>
      <c r="G277" s="90">
        <f t="shared" si="163"/>
        <v>0</v>
      </c>
      <c r="H277" s="90">
        <f t="shared" si="163"/>
        <v>0</v>
      </c>
      <c r="I277" s="90">
        <f t="shared" si="163"/>
        <v>0</v>
      </c>
      <c r="J277" s="90">
        <f t="shared" si="163"/>
        <v>0</v>
      </c>
      <c r="K277" s="90">
        <f t="shared" si="163"/>
        <v>0</v>
      </c>
      <c r="L277" s="90">
        <f t="shared" si="163"/>
        <v>0</v>
      </c>
      <c r="M277" s="90">
        <f t="shared" si="163"/>
        <v>0</v>
      </c>
      <c r="N277" s="90">
        <f t="shared" si="163"/>
        <v>0</v>
      </c>
      <c r="O277" s="90">
        <f t="shared" si="163"/>
        <v>0</v>
      </c>
      <c r="P277" s="90">
        <f t="shared" si="163"/>
        <v>0</v>
      </c>
      <c r="Q277" s="90">
        <f t="shared" si="163"/>
        <v>0</v>
      </c>
      <c r="R277" s="90">
        <f t="shared" si="163"/>
        <v>0</v>
      </c>
      <c r="S277" s="90">
        <f t="shared" si="163"/>
        <v>0</v>
      </c>
      <c r="T277" s="90">
        <f t="shared" si="163"/>
        <v>0</v>
      </c>
      <c r="U277" s="90">
        <f t="shared" si="163"/>
        <v>0</v>
      </c>
      <c r="V277" s="90">
        <f t="shared" si="163"/>
        <v>0</v>
      </c>
      <c r="W277" s="90">
        <f t="shared" si="163"/>
        <v>0</v>
      </c>
      <c r="X277" s="90">
        <f t="shared" si="163"/>
        <v>0</v>
      </c>
      <c r="Y277" s="90">
        <f t="shared" si="163"/>
        <v>0</v>
      </c>
      <c r="Z277" s="90">
        <f t="shared" si="163"/>
        <v>0</v>
      </c>
      <c r="AA277" s="90">
        <f t="shared" si="163"/>
        <v>0</v>
      </c>
      <c r="AB277" s="90">
        <f t="shared" si="163"/>
        <v>0</v>
      </c>
      <c r="AC277" s="91">
        <f t="shared" si="159"/>
        <v>0</v>
      </c>
      <c r="AE277" s="476">
        <f t="shared" si="160"/>
        <v>0</v>
      </c>
      <c r="AG277" s="476">
        <f t="shared" ref="AG277" si="166">SUM(AG172,AG207,AG242)</f>
        <v>0</v>
      </c>
      <c r="AI277" s="476">
        <f t="shared" ref="AI277" si="167">SUM(AI172,AI207,AI242)</f>
        <v>0</v>
      </c>
      <c r="AK277" s="202"/>
    </row>
    <row r="278" spans="4:37" ht="12.75" customHeight="1" outlineLevel="1">
      <c r="D278" s="106" t="str">
        <f t="shared" si="131"/>
        <v>[Day 1 Assets Line 15]</v>
      </c>
      <c r="E278" s="89"/>
      <c r="F278" s="107" t="str">
        <f t="shared" si="137"/>
        <v>£000</v>
      </c>
      <c r="G278" s="90">
        <f t="shared" si="163"/>
        <v>0</v>
      </c>
      <c r="H278" s="90">
        <f t="shared" si="163"/>
        <v>0</v>
      </c>
      <c r="I278" s="90">
        <f t="shared" si="163"/>
        <v>0</v>
      </c>
      <c r="J278" s="90">
        <f t="shared" si="163"/>
        <v>0</v>
      </c>
      <c r="K278" s="90">
        <f t="shared" si="163"/>
        <v>0</v>
      </c>
      <c r="L278" s="90">
        <f t="shared" si="163"/>
        <v>0</v>
      </c>
      <c r="M278" s="90">
        <f t="shared" si="163"/>
        <v>0</v>
      </c>
      <c r="N278" s="90">
        <f t="shared" si="163"/>
        <v>0</v>
      </c>
      <c r="O278" s="90">
        <f t="shared" si="163"/>
        <v>0</v>
      </c>
      <c r="P278" s="90">
        <f t="shared" si="163"/>
        <v>0</v>
      </c>
      <c r="Q278" s="90">
        <f t="shared" si="163"/>
        <v>0</v>
      </c>
      <c r="R278" s="90">
        <f t="shared" si="163"/>
        <v>0</v>
      </c>
      <c r="S278" s="90">
        <f t="shared" si="163"/>
        <v>0</v>
      </c>
      <c r="T278" s="90">
        <f t="shared" si="163"/>
        <v>0</v>
      </c>
      <c r="U278" s="90">
        <f t="shared" si="163"/>
        <v>0</v>
      </c>
      <c r="V278" s="90">
        <f t="shared" si="163"/>
        <v>0</v>
      </c>
      <c r="W278" s="90">
        <f t="shared" si="163"/>
        <v>0</v>
      </c>
      <c r="X278" s="90">
        <f t="shared" si="163"/>
        <v>0</v>
      </c>
      <c r="Y278" s="90">
        <f t="shared" si="163"/>
        <v>0</v>
      </c>
      <c r="Z278" s="90">
        <f t="shared" si="163"/>
        <v>0</v>
      </c>
      <c r="AA278" s="90">
        <f t="shared" si="163"/>
        <v>0</v>
      </c>
      <c r="AB278" s="90">
        <f t="shared" si="163"/>
        <v>0</v>
      </c>
      <c r="AC278" s="91">
        <f t="shared" si="159"/>
        <v>0</v>
      </c>
      <c r="AE278" s="476">
        <f t="shared" si="160"/>
        <v>0</v>
      </c>
      <c r="AG278" s="476">
        <f t="shared" ref="AG278" si="168">SUM(AG173,AG208,AG243)</f>
        <v>0</v>
      </c>
      <c r="AI278" s="476">
        <f t="shared" ref="AI278" si="169">SUM(AI173,AI208,AI243)</f>
        <v>0</v>
      </c>
      <c r="AK278" s="202"/>
    </row>
    <row r="279" spans="4:37" ht="12.75" customHeight="1" outlineLevel="1">
      <c r="D279" s="106" t="str">
        <f t="shared" si="131"/>
        <v>[Day 1 Assets Line 16]</v>
      </c>
      <c r="E279" s="89"/>
      <c r="F279" s="107" t="str">
        <f t="shared" si="137"/>
        <v>£000</v>
      </c>
      <c r="G279" s="90">
        <f t="shared" si="163"/>
        <v>0</v>
      </c>
      <c r="H279" s="90">
        <f t="shared" si="163"/>
        <v>0</v>
      </c>
      <c r="I279" s="90">
        <f t="shared" si="163"/>
        <v>0</v>
      </c>
      <c r="J279" s="90">
        <f t="shared" si="163"/>
        <v>0</v>
      </c>
      <c r="K279" s="90">
        <f t="shared" si="163"/>
        <v>0</v>
      </c>
      <c r="L279" s="90">
        <f t="shared" si="163"/>
        <v>0</v>
      </c>
      <c r="M279" s="90">
        <f t="shared" si="163"/>
        <v>0</v>
      </c>
      <c r="N279" s="90">
        <f t="shared" si="163"/>
        <v>0</v>
      </c>
      <c r="O279" s="90">
        <f t="shared" si="163"/>
        <v>0</v>
      </c>
      <c r="P279" s="90">
        <f t="shared" si="163"/>
        <v>0</v>
      </c>
      <c r="Q279" s="90">
        <f t="shared" si="163"/>
        <v>0</v>
      </c>
      <c r="R279" s="90">
        <f t="shared" si="163"/>
        <v>0</v>
      </c>
      <c r="S279" s="90">
        <f t="shared" si="163"/>
        <v>0</v>
      </c>
      <c r="T279" s="90">
        <f t="shared" si="163"/>
        <v>0</v>
      </c>
      <c r="U279" s="90">
        <f t="shared" si="163"/>
        <v>0</v>
      </c>
      <c r="V279" s="90">
        <f t="shared" si="163"/>
        <v>0</v>
      </c>
      <c r="W279" s="90">
        <f t="shared" si="163"/>
        <v>0</v>
      </c>
      <c r="X279" s="90">
        <f t="shared" si="163"/>
        <v>0</v>
      </c>
      <c r="Y279" s="90">
        <f t="shared" si="163"/>
        <v>0</v>
      </c>
      <c r="Z279" s="90">
        <f t="shared" si="163"/>
        <v>0</v>
      </c>
      <c r="AA279" s="90">
        <f t="shared" si="163"/>
        <v>0</v>
      </c>
      <c r="AB279" s="90">
        <f t="shared" si="163"/>
        <v>0</v>
      </c>
      <c r="AC279" s="91">
        <f t="shared" si="159"/>
        <v>0</v>
      </c>
      <c r="AE279" s="476">
        <f t="shared" si="160"/>
        <v>0</v>
      </c>
      <c r="AG279" s="476">
        <f t="shared" ref="AG279" si="170">SUM(AG174,AG209,AG244)</f>
        <v>0</v>
      </c>
      <c r="AI279" s="476">
        <f t="shared" ref="AI279" si="171">SUM(AI174,AI209,AI244)</f>
        <v>0</v>
      </c>
      <c r="AK279" s="202"/>
    </row>
    <row r="280" spans="4:37" ht="12.75" customHeight="1" outlineLevel="1">
      <c r="D280" s="106" t="str">
        <f t="shared" si="131"/>
        <v>[Day 1 Assets Line 17]</v>
      </c>
      <c r="E280" s="89"/>
      <c r="F280" s="107" t="str">
        <f t="shared" si="137"/>
        <v>£000</v>
      </c>
      <c r="G280" s="90">
        <f t="shared" si="163"/>
        <v>0</v>
      </c>
      <c r="H280" s="90">
        <f t="shared" si="163"/>
        <v>0</v>
      </c>
      <c r="I280" s="90">
        <f t="shared" si="163"/>
        <v>0</v>
      </c>
      <c r="J280" s="90">
        <f t="shared" si="163"/>
        <v>0</v>
      </c>
      <c r="K280" s="90">
        <f t="shared" si="163"/>
        <v>0</v>
      </c>
      <c r="L280" s="90">
        <f t="shared" si="163"/>
        <v>0</v>
      </c>
      <c r="M280" s="90">
        <f t="shared" si="163"/>
        <v>0</v>
      </c>
      <c r="N280" s="90">
        <f t="shared" si="163"/>
        <v>0</v>
      </c>
      <c r="O280" s="90">
        <f t="shared" si="163"/>
        <v>0</v>
      </c>
      <c r="P280" s="90">
        <f t="shared" si="163"/>
        <v>0</v>
      </c>
      <c r="Q280" s="90">
        <f t="shared" si="163"/>
        <v>0</v>
      </c>
      <c r="R280" s="90">
        <f t="shared" si="163"/>
        <v>0</v>
      </c>
      <c r="S280" s="90">
        <f t="shared" si="163"/>
        <v>0</v>
      </c>
      <c r="T280" s="90">
        <f t="shared" si="163"/>
        <v>0</v>
      </c>
      <c r="U280" s="90">
        <f t="shared" si="163"/>
        <v>0</v>
      </c>
      <c r="V280" s="90">
        <f t="shared" si="163"/>
        <v>0</v>
      </c>
      <c r="W280" s="90">
        <f t="shared" si="163"/>
        <v>0</v>
      </c>
      <c r="X280" s="90">
        <f t="shared" si="163"/>
        <v>0</v>
      </c>
      <c r="Y280" s="90">
        <f t="shared" si="163"/>
        <v>0</v>
      </c>
      <c r="Z280" s="90">
        <f t="shared" si="163"/>
        <v>0</v>
      </c>
      <c r="AA280" s="90">
        <f t="shared" si="163"/>
        <v>0</v>
      </c>
      <c r="AB280" s="90">
        <f t="shared" si="163"/>
        <v>0</v>
      </c>
      <c r="AC280" s="91">
        <f t="shared" si="159"/>
        <v>0</v>
      </c>
      <c r="AE280" s="476">
        <f t="shared" si="160"/>
        <v>0</v>
      </c>
      <c r="AG280" s="476">
        <f t="shared" ref="AG280" si="172">SUM(AG175,AG210,AG245)</f>
        <v>0</v>
      </c>
      <c r="AI280" s="476">
        <f t="shared" ref="AI280" si="173">SUM(AI175,AI210,AI245)</f>
        <v>0</v>
      </c>
      <c r="AK280" s="202"/>
    </row>
    <row r="281" spans="4:37" ht="12.75" customHeight="1" outlineLevel="1">
      <c r="D281" s="106" t="str">
        <f t="shared" si="131"/>
        <v>[Day 1 Assets Line 18]</v>
      </c>
      <c r="E281" s="89"/>
      <c r="F281" s="107" t="str">
        <f t="shared" si="137"/>
        <v>£000</v>
      </c>
      <c r="G281" s="90">
        <f t="shared" si="163"/>
        <v>0</v>
      </c>
      <c r="H281" s="90">
        <f t="shared" si="163"/>
        <v>0</v>
      </c>
      <c r="I281" s="90">
        <f t="shared" si="163"/>
        <v>0</v>
      </c>
      <c r="J281" s="90">
        <f t="shared" si="163"/>
        <v>0</v>
      </c>
      <c r="K281" s="90">
        <f t="shared" si="163"/>
        <v>0</v>
      </c>
      <c r="L281" s="90">
        <f t="shared" si="163"/>
        <v>0</v>
      </c>
      <c r="M281" s="90">
        <f t="shared" si="163"/>
        <v>0</v>
      </c>
      <c r="N281" s="90">
        <f t="shared" si="163"/>
        <v>0</v>
      </c>
      <c r="O281" s="90">
        <f t="shared" si="163"/>
        <v>0</v>
      </c>
      <c r="P281" s="90">
        <f t="shared" si="163"/>
        <v>0</v>
      </c>
      <c r="Q281" s="90">
        <f t="shared" si="163"/>
        <v>0</v>
      </c>
      <c r="R281" s="90">
        <f t="shared" si="163"/>
        <v>0</v>
      </c>
      <c r="S281" s="90">
        <f t="shared" si="163"/>
        <v>0</v>
      </c>
      <c r="T281" s="90">
        <f t="shared" si="163"/>
        <v>0</v>
      </c>
      <c r="U281" s="90">
        <f t="shared" si="163"/>
        <v>0</v>
      </c>
      <c r="V281" s="90">
        <f t="shared" si="163"/>
        <v>0</v>
      </c>
      <c r="W281" s="90">
        <f t="shared" si="163"/>
        <v>0</v>
      </c>
      <c r="X281" s="90">
        <f t="shared" si="163"/>
        <v>0</v>
      </c>
      <c r="Y281" s="90">
        <f t="shared" si="163"/>
        <v>0</v>
      </c>
      <c r="Z281" s="90">
        <f t="shared" si="163"/>
        <v>0</v>
      </c>
      <c r="AA281" s="90">
        <f t="shared" si="163"/>
        <v>0</v>
      </c>
      <c r="AB281" s="90">
        <f t="shared" si="163"/>
        <v>0</v>
      </c>
      <c r="AC281" s="91">
        <f t="shared" si="159"/>
        <v>0</v>
      </c>
      <c r="AE281" s="476">
        <f t="shared" si="160"/>
        <v>0</v>
      </c>
      <c r="AG281" s="476">
        <f t="shared" ref="AG281" si="174">SUM(AG176,AG211,AG246)</f>
        <v>0</v>
      </c>
      <c r="AI281" s="476">
        <f t="shared" ref="AI281" si="175">SUM(AI176,AI211,AI246)</f>
        <v>0</v>
      </c>
      <c r="AK281" s="202"/>
    </row>
    <row r="282" spans="4:37" ht="12.75" customHeight="1" outlineLevel="1">
      <c r="D282" s="106" t="str">
        <f t="shared" si="131"/>
        <v>[Day 1 Assets Line 19]</v>
      </c>
      <c r="E282" s="89"/>
      <c r="F282" s="107" t="str">
        <f t="shared" si="137"/>
        <v>£000</v>
      </c>
      <c r="G282" s="90">
        <f t="shared" si="163"/>
        <v>0</v>
      </c>
      <c r="H282" s="90">
        <f t="shared" si="163"/>
        <v>0</v>
      </c>
      <c r="I282" s="90">
        <f t="shared" si="163"/>
        <v>0</v>
      </c>
      <c r="J282" s="90">
        <f t="shared" si="163"/>
        <v>0</v>
      </c>
      <c r="K282" s="90">
        <f t="shared" si="163"/>
        <v>0</v>
      </c>
      <c r="L282" s="90">
        <f t="shared" si="163"/>
        <v>0</v>
      </c>
      <c r="M282" s="90">
        <f t="shared" si="163"/>
        <v>0</v>
      </c>
      <c r="N282" s="90">
        <f t="shared" si="163"/>
        <v>0</v>
      </c>
      <c r="O282" s="90">
        <f t="shared" si="163"/>
        <v>0</v>
      </c>
      <c r="P282" s="90">
        <f t="shared" si="163"/>
        <v>0</v>
      </c>
      <c r="Q282" s="90">
        <f t="shared" si="163"/>
        <v>0</v>
      </c>
      <c r="R282" s="90">
        <f t="shared" si="163"/>
        <v>0</v>
      </c>
      <c r="S282" s="90">
        <f t="shared" si="163"/>
        <v>0</v>
      </c>
      <c r="T282" s="90">
        <f t="shared" si="163"/>
        <v>0</v>
      </c>
      <c r="U282" s="90">
        <f t="shared" si="163"/>
        <v>0</v>
      </c>
      <c r="V282" s="90">
        <f t="shared" si="163"/>
        <v>0</v>
      </c>
      <c r="W282" s="90">
        <f t="shared" si="163"/>
        <v>0</v>
      </c>
      <c r="X282" s="90">
        <f t="shared" si="163"/>
        <v>0</v>
      </c>
      <c r="Y282" s="90">
        <f t="shared" si="163"/>
        <v>0</v>
      </c>
      <c r="Z282" s="90">
        <f t="shared" si="163"/>
        <v>0</v>
      </c>
      <c r="AA282" s="90">
        <f t="shared" si="163"/>
        <v>0</v>
      </c>
      <c r="AB282" s="90">
        <f t="shared" si="163"/>
        <v>0</v>
      </c>
      <c r="AC282" s="91">
        <f t="shared" si="159"/>
        <v>0</v>
      </c>
      <c r="AE282" s="476">
        <f t="shared" si="160"/>
        <v>0</v>
      </c>
      <c r="AG282" s="476">
        <f t="shared" ref="AG282" si="176">SUM(AG177,AG212,AG247)</f>
        <v>0</v>
      </c>
      <c r="AI282" s="476">
        <f t="shared" ref="AI282" si="177">SUM(AI177,AI212,AI247)</f>
        <v>0</v>
      </c>
      <c r="AK282" s="202"/>
    </row>
    <row r="283" spans="4:37" ht="12.75" customHeight="1" outlineLevel="1">
      <c r="D283" s="106" t="str">
        <f t="shared" si="131"/>
        <v>[Day 1 Assets Line 20]</v>
      </c>
      <c r="E283" s="89"/>
      <c r="F283" s="107" t="str">
        <f t="shared" si="137"/>
        <v>£000</v>
      </c>
      <c r="G283" s="90">
        <f t="shared" si="163"/>
        <v>0</v>
      </c>
      <c r="H283" s="90">
        <f t="shared" si="163"/>
        <v>0</v>
      </c>
      <c r="I283" s="90">
        <f t="shared" si="163"/>
        <v>0</v>
      </c>
      <c r="J283" s="90">
        <f t="shared" si="163"/>
        <v>0</v>
      </c>
      <c r="K283" s="90">
        <f t="shared" si="163"/>
        <v>0</v>
      </c>
      <c r="L283" s="90">
        <f t="shared" si="163"/>
        <v>0</v>
      </c>
      <c r="M283" s="90">
        <f t="shared" si="163"/>
        <v>0</v>
      </c>
      <c r="N283" s="90">
        <f t="shared" si="163"/>
        <v>0</v>
      </c>
      <c r="O283" s="90">
        <f t="shared" si="163"/>
        <v>0</v>
      </c>
      <c r="P283" s="90">
        <f t="shared" si="163"/>
        <v>0</v>
      </c>
      <c r="Q283" s="90">
        <f t="shared" si="163"/>
        <v>0</v>
      </c>
      <c r="R283" s="90">
        <f t="shared" si="163"/>
        <v>0</v>
      </c>
      <c r="S283" s="90">
        <f t="shared" si="163"/>
        <v>0</v>
      </c>
      <c r="T283" s="90">
        <f t="shared" si="163"/>
        <v>0</v>
      </c>
      <c r="U283" s="90">
        <f t="shared" si="163"/>
        <v>0</v>
      </c>
      <c r="V283" s="90">
        <f t="shared" si="163"/>
        <v>0</v>
      </c>
      <c r="W283" s="90">
        <f t="shared" si="163"/>
        <v>0</v>
      </c>
      <c r="X283" s="90">
        <f t="shared" si="163"/>
        <v>0</v>
      </c>
      <c r="Y283" s="90">
        <f t="shared" si="163"/>
        <v>0</v>
      </c>
      <c r="Z283" s="90">
        <f t="shared" si="163"/>
        <v>0</v>
      </c>
      <c r="AA283" s="90">
        <f t="shared" si="163"/>
        <v>0</v>
      </c>
      <c r="AB283" s="90">
        <f t="shared" si="163"/>
        <v>0</v>
      </c>
      <c r="AC283" s="91">
        <f t="shared" si="159"/>
        <v>0</v>
      </c>
      <c r="AE283" s="476">
        <f t="shared" si="160"/>
        <v>0</v>
      </c>
      <c r="AG283" s="476">
        <f t="shared" ref="AG283" si="178">SUM(AG178,AG213,AG248)</f>
        <v>0</v>
      </c>
      <c r="AI283" s="476">
        <f t="shared" ref="AI283" si="179">SUM(AI178,AI213,AI248)</f>
        <v>0</v>
      </c>
      <c r="AK283" s="202"/>
    </row>
    <row r="284" spans="4:37" ht="12.75" customHeight="1" outlineLevel="1">
      <c r="D284" s="106" t="str">
        <f t="shared" si="131"/>
        <v>[Day 1 Assets Line 21]</v>
      </c>
      <c r="E284" s="89"/>
      <c r="F284" s="107" t="str">
        <f t="shared" si="137"/>
        <v>£000</v>
      </c>
      <c r="G284" s="90">
        <f t="shared" si="163"/>
        <v>0</v>
      </c>
      <c r="H284" s="90">
        <f t="shared" si="163"/>
        <v>0</v>
      </c>
      <c r="I284" s="90">
        <f t="shared" si="163"/>
        <v>0</v>
      </c>
      <c r="J284" s="90">
        <f t="shared" si="163"/>
        <v>0</v>
      </c>
      <c r="K284" s="90">
        <f t="shared" si="163"/>
        <v>0</v>
      </c>
      <c r="L284" s="90">
        <f t="shared" si="163"/>
        <v>0</v>
      </c>
      <c r="M284" s="90">
        <f t="shared" si="163"/>
        <v>0</v>
      </c>
      <c r="N284" s="90">
        <f t="shared" si="163"/>
        <v>0</v>
      </c>
      <c r="O284" s="90">
        <f t="shared" si="163"/>
        <v>0</v>
      </c>
      <c r="P284" s="90">
        <f t="shared" si="163"/>
        <v>0</v>
      </c>
      <c r="Q284" s="90">
        <f t="shared" si="163"/>
        <v>0</v>
      </c>
      <c r="R284" s="90">
        <f t="shared" si="163"/>
        <v>0</v>
      </c>
      <c r="S284" s="90">
        <f t="shared" si="163"/>
        <v>0</v>
      </c>
      <c r="T284" s="90">
        <f t="shared" si="163"/>
        <v>0</v>
      </c>
      <c r="U284" s="90">
        <f t="shared" si="163"/>
        <v>0</v>
      </c>
      <c r="V284" s="90">
        <f t="shared" si="163"/>
        <v>0</v>
      </c>
      <c r="W284" s="90">
        <f t="shared" si="163"/>
        <v>0</v>
      </c>
      <c r="X284" s="90">
        <f t="shared" si="163"/>
        <v>0</v>
      </c>
      <c r="Y284" s="90">
        <f t="shared" si="163"/>
        <v>0</v>
      </c>
      <c r="Z284" s="90">
        <f t="shared" si="163"/>
        <v>0</v>
      </c>
      <c r="AA284" s="90">
        <f t="shared" si="163"/>
        <v>0</v>
      </c>
      <c r="AB284" s="90">
        <f t="shared" si="163"/>
        <v>0</v>
      </c>
      <c r="AC284" s="91">
        <f t="shared" si="159"/>
        <v>0</v>
      </c>
      <c r="AE284" s="476">
        <f t="shared" si="160"/>
        <v>0</v>
      </c>
      <c r="AG284" s="476">
        <f t="shared" ref="AG284" si="180">SUM(AG179,AG214,AG249)</f>
        <v>0</v>
      </c>
      <c r="AI284" s="476">
        <f t="shared" ref="AI284" si="181">SUM(AI179,AI214,AI249)</f>
        <v>0</v>
      </c>
      <c r="AK284" s="202"/>
    </row>
    <row r="285" spans="4:37" ht="12.75" customHeight="1" outlineLevel="1">
      <c r="D285" s="106" t="str">
        <f t="shared" si="131"/>
        <v>[Day 1 Assets Line 22]</v>
      </c>
      <c r="E285" s="89"/>
      <c r="F285" s="107" t="str">
        <f t="shared" si="137"/>
        <v>£000</v>
      </c>
      <c r="G285" s="90">
        <f t="shared" si="163"/>
        <v>0</v>
      </c>
      <c r="H285" s="90">
        <f t="shared" si="163"/>
        <v>0</v>
      </c>
      <c r="I285" s="90">
        <f t="shared" si="163"/>
        <v>0</v>
      </c>
      <c r="J285" s="90">
        <f t="shared" si="163"/>
        <v>0</v>
      </c>
      <c r="K285" s="90">
        <f t="shared" si="163"/>
        <v>0</v>
      </c>
      <c r="L285" s="90">
        <f t="shared" si="163"/>
        <v>0</v>
      </c>
      <c r="M285" s="90">
        <f t="shared" si="163"/>
        <v>0</v>
      </c>
      <c r="N285" s="90">
        <f t="shared" si="163"/>
        <v>0</v>
      </c>
      <c r="O285" s="90">
        <f t="shared" si="163"/>
        <v>0</v>
      </c>
      <c r="P285" s="90">
        <f t="shared" si="163"/>
        <v>0</v>
      </c>
      <c r="Q285" s="90">
        <f t="shared" si="163"/>
        <v>0</v>
      </c>
      <c r="R285" s="90">
        <f t="shared" si="163"/>
        <v>0</v>
      </c>
      <c r="S285" s="90">
        <f t="shared" si="163"/>
        <v>0</v>
      </c>
      <c r="T285" s="90">
        <f t="shared" si="163"/>
        <v>0</v>
      </c>
      <c r="U285" s="90">
        <f t="shared" si="163"/>
        <v>0</v>
      </c>
      <c r="V285" s="90">
        <f t="shared" si="163"/>
        <v>0</v>
      </c>
      <c r="W285" s="90">
        <f t="shared" si="163"/>
        <v>0</v>
      </c>
      <c r="X285" s="90">
        <f t="shared" si="163"/>
        <v>0</v>
      </c>
      <c r="Y285" s="90">
        <f t="shared" si="163"/>
        <v>0</v>
      </c>
      <c r="Z285" s="90">
        <f t="shared" si="163"/>
        <v>0</v>
      </c>
      <c r="AA285" s="90">
        <f t="shared" si="163"/>
        <v>0</v>
      </c>
      <c r="AB285" s="90">
        <f t="shared" si="163"/>
        <v>0</v>
      </c>
      <c r="AC285" s="91">
        <f t="shared" si="159"/>
        <v>0</v>
      </c>
      <c r="AE285" s="476">
        <f t="shared" si="160"/>
        <v>0</v>
      </c>
      <c r="AG285" s="476">
        <f t="shared" ref="AG285" si="182">SUM(AG180,AG215,AG250)</f>
        <v>0</v>
      </c>
      <c r="AI285" s="476">
        <f t="shared" ref="AI285" si="183">SUM(AI180,AI215,AI250)</f>
        <v>0</v>
      </c>
      <c r="AK285" s="202"/>
    </row>
    <row r="286" spans="4:37" ht="12.75" customHeight="1" outlineLevel="1">
      <c r="D286" s="106" t="str">
        <f t="shared" si="131"/>
        <v>[Day 1 Assets Line 23]</v>
      </c>
      <c r="E286" s="89"/>
      <c r="F286" s="107" t="str">
        <f t="shared" si="137"/>
        <v>£000</v>
      </c>
      <c r="G286" s="90">
        <f t="shared" si="163"/>
        <v>0</v>
      </c>
      <c r="H286" s="90">
        <f t="shared" si="163"/>
        <v>0</v>
      </c>
      <c r="I286" s="90">
        <f t="shared" si="163"/>
        <v>0</v>
      </c>
      <c r="J286" s="90">
        <f t="shared" si="163"/>
        <v>0</v>
      </c>
      <c r="K286" s="90">
        <f t="shared" si="163"/>
        <v>0</v>
      </c>
      <c r="L286" s="90">
        <f t="shared" si="163"/>
        <v>0</v>
      </c>
      <c r="M286" s="90">
        <f t="shared" si="163"/>
        <v>0</v>
      </c>
      <c r="N286" s="90">
        <f t="shared" si="163"/>
        <v>0</v>
      </c>
      <c r="O286" s="90">
        <f t="shared" si="163"/>
        <v>0</v>
      </c>
      <c r="P286" s="90">
        <f t="shared" si="163"/>
        <v>0</v>
      </c>
      <c r="Q286" s="90">
        <f t="shared" si="163"/>
        <v>0</v>
      </c>
      <c r="R286" s="90">
        <f t="shared" si="163"/>
        <v>0</v>
      </c>
      <c r="S286" s="90">
        <f t="shared" si="163"/>
        <v>0</v>
      </c>
      <c r="T286" s="90">
        <f t="shared" si="163"/>
        <v>0</v>
      </c>
      <c r="U286" s="90">
        <f t="shared" si="163"/>
        <v>0</v>
      </c>
      <c r="V286" s="90">
        <f t="shared" si="163"/>
        <v>0</v>
      </c>
      <c r="W286" s="90">
        <f t="shared" si="163"/>
        <v>0</v>
      </c>
      <c r="X286" s="90">
        <f t="shared" si="163"/>
        <v>0</v>
      </c>
      <c r="Y286" s="90">
        <f t="shared" si="163"/>
        <v>0</v>
      </c>
      <c r="Z286" s="90">
        <f t="shared" si="163"/>
        <v>0</v>
      </c>
      <c r="AA286" s="90">
        <f t="shared" si="163"/>
        <v>0</v>
      </c>
      <c r="AB286" s="90">
        <f t="shared" si="163"/>
        <v>0</v>
      </c>
      <c r="AC286" s="91">
        <f t="shared" si="159"/>
        <v>0</v>
      </c>
      <c r="AE286" s="476">
        <f t="shared" si="160"/>
        <v>0</v>
      </c>
      <c r="AG286" s="476">
        <f t="shared" ref="AG286" si="184">SUM(AG181,AG216,AG251)</f>
        <v>0</v>
      </c>
      <c r="AI286" s="476">
        <f t="shared" ref="AI286" si="185">SUM(AI181,AI216,AI251)</f>
        <v>0</v>
      </c>
      <c r="AK286" s="202"/>
    </row>
    <row r="287" spans="4:37" ht="12.75" customHeight="1" outlineLevel="1">
      <c r="D287" s="106" t="str">
        <f t="shared" si="131"/>
        <v>[Day 1 Assets Line 24]</v>
      </c>
      <c r="E287" s="89"/>
      <c r="F287" s="107" t="str">
        <f t="shared" si="137"/>
        <v>£000</v>
      </c>
      <c r="G287" s="90">
        <f t="shared" si="163"/>
        <v>0</v>
      </c>
      <c r="H287" s="90">
        <f t="shared" si="163"/>
        <v>0</v>
      </c>
      <c r="I287" s="90">
        <f t="shared" si="163"/>
        <v>0</v>
      </c>
      <c r="J287" s="90">
        <f t="shared" si="163"/>
        <v>0</v>
      </c>
      <c r="K287" s="90">
        <f t="shared" si="163"/>
        <v>0</v>
      </c>
      <c r="L287" s="90">
        <f t="shared" si="163"/>
        <v>0</v>
      </c>
      <c r="M287" s="90">
        <f t="shared" si="163"/>
        <v>0</v>
      </c>
      <c r="N287" s="90">
        <f t="shared" si="163"/>
        <v>0</v>
      </c>
      <c r="O287" s="90">
        <f t="shared" si="163"/>
        <v>0</v>
      </c>
      <c r="P287" s="90">
        <f t="shared" si="163"/>
        <v>0</v>
      </c>
      <c r="Q287" s="90">
        <f t="shared" si="163"/>
        <v>0</v>
      </c>
      <c r="R287" s="90">
        <f t="shared" si="163"/>
        <v>0</v>
      </c>
      <c r="S287" s="90">
        <f t="shared" si="163"/>
        <v>0</v>
      </c>
      <c r="T287" s="90">
        <f t="shared" ref="T287:AB287" si="186">SUM(T182,T217,T252)</f>
        <v>0</v>
      </c>
      <c r="U287" s="90">
        <f t="shared" si="186"/>
        <v>0</v>
      </c>
      <c r="V287" s="90">
        <f t="shared" si="186"/>
        <v>0</v>
      </c>
      <c r="W287" s="90">
        <f t="shared" si="186"/>
        <v>0</v>
      </c>
      <c r="X287" s="90">
        <f t="shared" si="186"/>
        <v>0</v>
      </c>
      <c r="Y287" s="90">
        <f t="shared" si="186"/>
        <v>0</v>
      </c>
      <c r="Z287" s="90">
        <f t="shared" si="186"/>
        <v>0</v>
      </c>
      <c r="AA287" s="90">
        <f t="shared" si="186"/>
        <v>0</v>
      </c>
      <c r="AB287" s="90">
        <f t="shared" si="186"/>
        <v>0</v>
      </c>
      <c r="AC287" s="91">
        <f t="shared" ref="AC287" si="187">SUM(AC182,AC217,AC252)</f>
        <v>0</v>
      </c>
      <c r="AE287" s="476">
        <f t="shared" ref="AE287" si="188">SUM(AE182,AE217,AE252)</f>
        <v>0</v>
      </c>
      <c r="AG287" s="476">
        <f t="shared" ref="AG287" si="189">SUM(AG182,AG217,AG252)</f>
        <v>0</v>
      </c>
      <c r="AI287" s="476">
        <f t="shared" ref="AI287" si="190">SUM(AI182,AI217,AI252)</f>
        <v>0</v>
      </c>
      <c r="AK287" s="202"/>
    </row>
    <row r="288" spans="4:37" ht="12.75" customHeight="1" outlineLevel="1">
      <c r="D288" s="106" t="str">
        <f t="shared" si="131"/>
        <v>[Day 1 Assets Line 25]</v>
      </c>
      <c r="E288" s="89"/>
      <c r="F288" s="107" t="str">
        <f t="shared" si="137"/>
        <v>£000</v>
      </c>
      <c r="G288" s="90">
        <f t="shared" ref="G288:AB293" si="191">SUM(G183,G218,G253)</f>
        <v>0</v>
      </c>
      <c r="H288" s="90">
        <f t="shared" si="191"/>
        <v>0</v>
      </c>
      <c r="I288" s="90">
        <f t="shared" si="191"/>
        <v>0</v>
      </c>
      <c r="J288" s="90">
        <f t="shared" si="191"/>
        <v>0</v>
      </c>
      <c r="K288" s="90">
        <f t="shared" si="191"/>
        <v>0</v>
      </c>
      <c r="L288" s="90">
        <f t="shared" si="191"/>
        <v>0</v>
      </c>
      <c r="M288" s="90">
        <f t="shared" si="191"/>
        <v>0</v>
      </c>
      <c r="N288" s="90">
        <f t="shared" si="191"/>
        <v>0</v>
      </c>
      <c r="O288" s="90">
        <f t="shared" si="191"/>
        <v>0</v>
      </c>
      <c r="P288" s="90">
        <f t="shared" si="191"/>
        <v>0</v>
      </c>
      <c r="Q288" s="90">
        <f t="shared" si="191"/>
        <v>0</v>
      </c>
      <c r="R288" s="90">
        <f t="shared" si="191"/>
        <v>0</v>
      </c>
      <c r="S288" s="90">
        <f t="shared" si="191"/>
        <v>0</v>
      </c>
      <c r="T288" s="90">
        <f t="shared" si="191"/>
        <v>0</v>
      </c>
      <c r="U288" s="90">
        <f t="shared" si="191"/>
        <v>0</v>
      </c>
      <c r="V288" s="90">
        <f t="shared" si="191"/>
        <v>0</v>
      </c>
      <c r="W288" s="90">
        <f t="shared" si="191"/>
        <v>0</v>
      </c>
      <c r="X288" s="90">
        <f t="shared" si="191"/>
        <v>0</v>
      </c>
      <c r="Y288" s="90">
        <f t="shared" si="191"/>
        <v>0</v>
      </c>
      <c r="Z288" s="90">
        <f t="shared" si="191"/>
        <v>0</v>
      </c>
      <c r="AA288" s="90">
        <f t="shared" si="191"/>
        <v>0</v>
      </c>
      <c r="AB288" s="90">
        <f t="shared" si="191"/>
        <v>0</v>
      </c>
      <c r="AC288" s="91">
        <f t="shared" ref="AC288" si="192">SUM(AC183,AC218,AC253)</f>
        <v>0</v>
      </c>
      <c r="AE288" s="476">
        <f t="shared" ref="AE288" si="193">SUM(AE183,AE218,AE253)</f>
        <v>0</v>
      </c>
      <c r="AG288" s="476">
        <f t="shared" ref="AG288" si="194">SUM(AG183,AG218,AG253)</f>
        <v>0</v>
      </c>
      <c r="AI288" s="476">
        <f t="shared" ref="AI288" si="195">SUM(AI183,AI218,AI253)</f>
        <v>0</v>
      </c>
      <c r="AK288" s="202"/>
    </row>
    <row r="289" spans="2:37" ht="12.75" customHeight="1" outlineLevel="1">
      <c r="D289" s="106" t="str">
        <f t="shared" si="131"/>
        <v>[Day 1 Assets Line 26]</v>
      </c>
      <c r="E289" s="89"/>
      <c r="F289" s="107" t="str">
        <f t="shared" si="137"/>
        <v>£000</v>
      </c>
      <c r="G289" s="90">
        <f t="shared" si="191"/>
        <v>0</v>
      </c>
      <c r="H289" s="90">
        <f t="shared" si="191"/>
        <v>0</v>
      </c>
      <c r="I289" s="90">
        <f t="shared" si="191"/>
        <v>0</v>
      </c>
      <c r="J289" s="90">
        <f t="shared" si="191"/>
        <v>0</v>
      </c>
      <c r="K289" s="90">
        <f t="shared" si="191"/>
        <v>0</v>
      </c>
      <c r="L289" s="90">
        <f t="shared" si="191"/>
        <v>0</v>
      </c>
      <c r="M289" s="90">
        <f t="shared" si="191"/>
        <v>0</v>
      </c>
      <c r="N289" s="90">
        <f t="shared" si="191"/>
        <v>0</v>
      </c>
      <c r="O289" s="90">
        <f t="shared" si="191"/>
        <v>0</v>
      </c>
      <c r="P289" s="90">
        <f t="shared" si="191"/>
        <v>0</v>
      </c>
      <c r="Q289" s="90">
        <f t="shared" si="191"/>
        <v>0</v>
      </c>
      <c r="R289" s="90">
        <f t="shared" si="191"/>
        <v>0</v>
      </c>
      <c r="S289" s="90">
        <f t="shared" si="191"/>
        <v>0</v>
      </c>
      <c r="T289" s="90">
        <f t="shared" si="191"/>
        <v>0</v>
      </c>
      <c r="U289" s="90">
        <f t="shared" si="191"/>
        <v>0</v>
      </c>
      <c r="V289" s="90">
        <f t="shared" si="191"/>
        <v>0</v>
      </c>
      <c r="W289" s="90">
        <f t="shared" si="191"/>
        <v>0</v>
      </c>
      <c r="X289" s="90">
        <f t="shared" si="191"/>
        <v>0</v>
      </c>
      <c r="Y289" s="90">
        <f t="shared" si="191"/>
        <v>0</v>
      </c>
      <c r="Z289" s="90">
        <f t="shared" si="191"/>
        <v>0</v>
      </c>
      <c r="AA289" s="90">
        <f t="shared" si="191"/>
        <v>0</v>
      </c>
      <c r="AB289" s="90">
        <f t="shared" si="191"/>
        <v>0</v>
      </c>
      <c r="AC289" s="91">
        <f t="shared" ref="AC289" si="196">SUM(AC184,AC219,AC254)</f>
        <v>0</v>
      </c>
      <c r="AE289" s="476">
        <f t="shared" ref="AE289" si="197">SUM(AE184,AE219,AE254)</f>
        <v>0</v>
      </c>
      <c r="AG289" s="476">
        <f t="shared" ref="AG289" si="198">SUM(AG184,AG219,AG254)</f>
        <v>0</v>
      </c>
      <c r="AI289" s="476">
        <f t="shared" ref="AI289" si="199">SUM(AI184,AI219,AI254)</f>
        <v>0</v>
      </c>
      <c r="AK289" s="202"/>
    </row>
    <row r="290" spans="2:37" ht="12.75" customHeight="1" outlineLevel="1">
      <c r="D290" s="106" t="str">
        <f t="shared" si="131"/>
        <v>[Day 1 Assets Line 27]</v>
      </c>
      <c r="E290" s="89"/>
      <c r="F290" s="107" t="str">
        <f t="shared" si="137"/>
        <v>£000</v>
      </c>
      <c r="G290" s="90">
        <f t="shared" si="191"/>
        <v>0</v>
      </c>
      <c r="H290" s="90">
        <f t="shared" si="191"/>
        <v>0</v>
      </c>
      <c r="I290" s="90">
        <f t="shared" si="191"/>
        <v>0</v>
      </c>
      <c r="J290" s="90">
        <f t="shared" si="191"/>
        <v>0</v>
      </c>
      <c r="K290" s="90">
        <f t="shared" si="191"/>
        <v>0</v>
      </c>
      <c r="L290" s="90">
        <f t="shared" si="191"/>
        <v>0</v>
      </c>
      <c r="M290" s="90">
        <f t="shared" si="191"/>
        <v>0</v>
      </c>
      <c r="N290" s="90">
        <f t="shared" si="191"/>
        <v>0</v>
      </c>
      <c r="O290" s="90">
        <f t="shared" si="191"/>
        <v>0</v>
      </c>
      <c r="P290" s="90">
        <f t="shared" si="191"/>
        <v>0</v>
      </c>
      <c r="Q290" s="90">
        <f t="shared" si="191"/>
        <v>0</v>
      </c>
      <c r="R290" s="90">
        <f t="shared" si="191"/>
        <v>0</v>
      </c>
      <c r="S290" s="90">
        <f t="shared" si="191"/>
        <v>0</v>
      </c>
      <c r="T290" s="90">
        <f t="shared" si="191"/>
        <v>0</v>
      </c>
      <c r="U290" s="90">
        <f t="shared" si="191"/>
        <v>0</v>
      </c>
      <c r="V290" s="90">
        <f t="shared" si="191"/>
        <v>0</v>
      </c>
      <c r="W290" s="90">
        <f t="shared" si="191"/>
        <v>0</v>
      </c>
      <c r="X290" s="90">
        <f t="shared" si="191"/>
        <v>0</v>
      </c>
      <c r="Y290" s="90">
        <f t="shared" si="191"/>
        <v>0</v>
      </c>
      <c r="Z290" s="90">
        <f t="shared" si="191"/>
        <v>0</v>
      </c>
      <c r="AA290" s="90">
        <f t="shared" si="191"/>
        <v>0</v>
      </c>
      <c r="AB290" s="90">
        <f t="shared" si="191"/>
        <v>0</v>
      </c>
      <c r="AC290" s="91">
        <f t="shared" ref="AC290" si="200">SUM(AC185,AC220,AC255)</f>
        <v>0</v>
      </c>
      <c r="AE290" s="476">
        <f t="shared" ref="AE290" si="201">SUM(AE185,AE220,AE255)</f>
        <v>0</v>
      </c>
      <c r="AG290" s="476">
        <f t="shared" ref="AG290" si="202">SUM(AG185,AG220,AG255)</f>
        <v>0</v>
      </c>
      <c r="AI290" s="476">
        <f t="shared" ref="AI290" si="203">SUM(AI185,AI220,AI255)</f>
        <v>0</v>
      </c>
      <c r="AK290" s="202"/>
    </row>
    <row r="291" spans="2:37" ht="12.75" customHeight="1" outlineLevel="1">
      <c r="D291" s="106" t="str">
        <f t="shared" si="131"/>
        <v>[Day 1 Assets Line 28]</v>
      </c>
      <c r="E291" s="89"/>
      <c r="F291" s="107" t="str">
        <f t="shared" si="137"/>
        <v>£000</v>
      </c>
      <c r="G291" s="90">
        <f t="shared" si="191"/>
        <v>0</v>
      </c>
      <c r="H291" s="90">
        <f t="shared" si="191"/>
        <v>0</v>
      </c>
      <c r="I291" s="90">
        <f t="shared" si="191"/>
        <v>0</v>
      </c>
      <c r="J291" s="90">
        <f t="shared" si="191"/>
        <v>0</v>
      </c>
      <c r="K291" s="90">
        <f t="shared" si="191"/>
        <v>0</v>
      </c>
      <c r="L291" s="90">
        <f t="shared" si="191"/>
        <v>0</v>
      </c>
      <c r="M291" s="90">
        <f t="shared" si="191"/>
        <v>0</v>
      </c>
      <c r="N291" s="90">
        <f t="shared" si="191"/>
        <v>0</v>
      </c>
      <c r="O291" s="90">
        <f t="shared" si="191"/>
        <v>0</v>
      </c>
      <c r="P291" s="90">
        <f t="shared" si="191"/>
        <v>0</v>
      </c>
      <c r="Q291" s="90">
        <f t="shared" si="191"/>
        <v>0</v>
      </c>
      <c r="R291" s="90">
        <f t="shared" si="191"/>
        <v>0</v>
      </c>
      <c r="S291" s="90">
        <f t="shared" si="191"/>
        <v>0</v>
      </c>
      <c r="T291" s="90">
        <f t="shared" si="191"/>
        <v>0</v>
      </c>
      <c r="U291" s="90">
        <f t="shared" si="191"/>
        <v>0</v>
      </c>
      <c r="V291" s="90">
        <f t="shared" si="191"/>
        <v>0</v>
      </c>
      <c r="W291" s="90">
        <f t="shared" si="191"/>
        <v>0</v>
      </c>
      <c r="X291" s="90">
        <f t="shared" si="191"/>
        <v>0</v>
      </c>
      <c r="Y291" s="90">
        <f t="shared" si="191"/>
        <v>0</v>
      </c>
      <c r="Z291" s="90">
        <f t="shared" si="191"/>
        <v>0</v>
      </c>
      <c r="AA291" s="90">
        <f t="shared" si="191"/>
        <v>0</v>
      </c>
      <c r="AB291" s="90">
        <f t="shared" si="191"/>
        <v>0</v>
      </c>
      <c r="AC291" s="91">
        <f t="shared" ref="AC291" si="204">SUM(AC186,AC221,AC256)</f>
        <v>0</v>
      </c>
      <c r="AE291" s="476">
        <f t="shared" ref="AE291" si="205">SUM(AE186,AE221,AE256)</f>
        <v>0</v>
      </c>
      <c r="AG291" s="476">
        <f t="shared" ref="AG291" si="206">SUM(AG186,AG221,AG256)</f>
        <v>0</v>
      </c>
      <c r="AI291" s="476">
        <f t="shared" ref="AI291" si="207">SUM(AI186,AI221,AI256)</f>
        <v>0</v>
      </c>
      <c r="AK291" s="202"/>
    </row>
    <row r="292" spans="2:37" ht="12.75" customHeight="1" outlineLevel="1">
      <c r="D292" s="106" t="str">
        <f t="shared" si="131"/>
        <v>[Day 1 Assets Line 29]</v>
      </c>
      <c r="E292" s="89"/>
      <c r="F292" s="107" t="str">
        <f t="shared" si="137"/>
        <v>£000</v>
      </c>
      <c r="G292" s="90">
        <f t="shared" si="191"/>
        <v>0</v>
      </c>
      <c r="H292" s="90">
        <f t="shared" si="191"/>
        <v>0</v>
      </c>
      <c r="I292" s="90">
        <f t="shared" si="191"/>
        <v>0</v>
      </c>
      <c r="J292" s="90">
        <f t="shared" si="191"/>
        <v>0</v>
      </c>
      <c r="K292" s="90">
        <f t="shared" si="191"/>
        <v>0</v>
      </c>
      <c r="L292" s="90">
        <f t="shared" si="191"/>
        <v>0</v>
      </c>
      <c r="M292" s="90">
        <f t="shared" si="191"/>
        <v>0</v>
      </c>
      <c r="N292" s="90">
        <f t="shared" si="191"/>
        <v>0</v>
      </c>
      <c r="O292" s="90">
        <f t="shared" si="191"/>
        <v>0</v>
      </c>
      <c r="P292" s="90">
        <f t="shared" si="191"/>
        <v>0</v>
      </c>
      <c r="Q292" s="90">
        <f t="shared" si="191"/>
        <v>0</v>
      </c>
      <c r="R292" s="90">
        <f t="shared" si="191"/>
        <v>0</v>
      </c>
      <c r="S292" s="90">
        <f t="shared" si="191"/>
        <v>0</v>
      </c>
      <c r="T292" s="90">
        <f t="shared" si="191"/>
        <v>0</v>
      </c>
      <c r="U292" s="90">
        <f t="shared" si="191"/>
        <v>0</v>
      </c>
      <c r="V292" s="90">
        <f t="shared" si="191"/>
        <v>0</v>
      </c>
      <c r="W292" s="90">
        <f t="shared" si="191"/>
        <v>0</v>
      </c>
      <c r="X292" s="90">
        <f t="shared" si="191"/>
        <v>0</v>
      </c>
      <c r="Y292" s="90">
        <f t="shared" si="191"/>
        <v>0</v>
      </c>
      <c r="Z292" s="90">
        <f t="shared" si="191"/>
        <v>0</v>
      </c>
      <c r="AA292" s="90">
        <f t="shared" si="191"/>
        <v>0</v>
      </c>
      <c r="AB292" s="90">
        <f t="shared" si="191"/>
        <v>0</v>
      </c>
      <c r="AC292" s="91">
        <f t="shared" ref="AC292" si="208">SUM(AC187,AC222,AC257)</f>
        <v>0</v>
      </c>
      <c r="AE292" s="476">
        <f t="shared" ref="AE292" si="209">SUM(AE187,AE222,AE257)</f>
        <v>0</v>
      </c>
      <c r="AG292" s="476">
        <f t="shared" ref="AG292" si="210">SUM(AG187,AG222,AG257)</f>
        <v>0</v>
      </c>
      <c r="AI292" s="476">
        <f t="shared" ref="AI292" si="211">SUM(AI187,AI222,AI257)</f>
        <v>0</v>
      </c>
      <c r="AK292" s="202"/>
    </row>
    <row r="293" spans="2:37" ht="12.75" customHeight="1" outlineLevel="1">
      <c r="D293" s="117" t="str">
        <f t="shared" si="131"/>
        <v>[Day 1 Assets Line 30]</v>
      </c>
      <c r="E293" s="175"/>
      <c r="F293" s="118" t="str">
        <f t="shared" si="137"/>
        <v>£000</v>
      </c>
      <c r="G293" s="94">
        <f t="shared" si="191"/>
        <v>0</v>
      </c>
      <c r="H293" s="94">
        <f t="shared" si="191"/>
        <v>0</v>
      </c>
      <c r="I293" s="94">
        <f t="shared" si="191"/>
        <v>0</v>
      </c>
      <c r="J293" s="94">
        <f t="shared" si="191"/>
        <v>0</v>
      </c>
      <c r="K293" s="94">
        <f t="shared" si="191"/>
        <v>0</v>
      </c>
      <c r="L293" s="94">
        <f t="shared" si="191"/>
        <v>0</v>
      </c>
      <c r="M293" s="94">
        <f t="shared" si="191"/>
        <v>0</v>
      </c>
      <c r="N293" s="94">
        <f t="shared" si="191"/>
        <v>0</v>
      </c>
      <c r="O293" s="94">
        <f t="shared" si="191"/>
        <v>0</v>
      </c>
      <c r="P293" s="94">
        <f t="shared" si="191"/>
        <v>0</v>
      </c>
      <c r="Q293" s="94">
        <f t="shared" si="191"/>
        <v>0</v>
      </c>
      <c r="R293" s="94">
        <f t="shared" si="191"/>
        <v>0</v>
      </c>
      <c r="S293" s="94">
        <f t="shared" si="191"/>
        <v>0</v>
      </c>
      <c r="T293" s="94">
        <f t="shared" si="191"/>
        <v>0</v>
      </c>
      <c r="U293" s="94">
        <f t="shared" si="191"/>
        <v>0</v>
      </c>
      <c r="V293" s="94">
        <f t="shared" si="191"/>
        <v>0</v>
      </c>
      <c r="W293" s="94">
        <f t="shared" si="191"/>
        <v>0</v>
      </c>
      <c r="X293" s="94">
        <f t="shared" si="191"/>
        <v>0</v>
      </c>
      <c r="Y293" s="94">
        <f t="shared" si="191"/>
        <v>0</v>
      </c>
      <c r="Z293" s="94">
        <f t="shared" si="191"/>
        <v>0</v>
      </c>
      <c r="AA293" s="94">
        <f t="shared" si="191"/>
        <v>0</v>
      </c>
      <c r="AB293" s="94">
        <f t="shared" si="191"/>
        <v>0</v>
      </c>
      <c r="AC293" s="95">
        <f t="shared" ref="AC293" si="212">SUM(AC188,AC223,AC258)</f>
        <v>0</v>
      </c>
      <c r="AE293" s="477">
        <f t="shared" ref="AE293" si="213">SUM(AE188,AE223,AE258)</f>
        <v>0</v>
      </c>
      <c r="AG293" s="477">
        <f t="shared" ref="AG293" si="214">SUM(AG188,AG223,AG258)</f>
        <v>0</v>
      </c>
      <c r="AI293" s="477">
        <f t="shared" ref="AI293" si="215">SUM(AI188,AI223,AI258)</f>
        <v>0</v>
      </c>
      <c r="AK293" s="203"/>
    </row>
    <row r="294" spans="2:37" ht="12.75" customHeight="1" outlineLevel="1">
      <c r="G294" s="90"/>
      <c r="H294" s="90"/>
      <c r="I294" s="90"/>
      <c r="J294" s="90"/>
      <c r="K294" s="90"/>
      <c r="L294" s="90"/>
      <c r="M294" s="90"/>
      <c r="N294" s="90"/>
      <c r="O294" s="90"/>
      <c r="P294" s="90"/>
      <c r="Q294" s="90"/>
      <c r="R294" s="90"/>
      <c r="S294" s="90"/>
      <c r="T294" s="90"/>
      <c r="U294" s="90"/>
      <c r="V294" s="90"/>
      <c r="W294" s="90"/>
      <c r="X294" s="90"/>
      <c r="Y294" s="90"/>
      <c r="Z294" s="90"/>
      <c r="AA294" s="90"/>
      <c r="AB294" s="90"/>
      <c r="AC294" s="90"/>
      <c r="AE294" s="90"/>
      <c r="AG294" s="90"/>
      <c r="AI294" s="90"/>
    </row>
    <row r="295" spans="2:37" ht="12.75" customHeight="1" outlineLevel="1">
      <c r="D295" s="216" t="str">
        <f>"Total "&amp;B262</f>
        <v>Total Closing Balances</v>
      </c>
      <c r="E295" s="216"/>
      <c r="F295" s="218" t="str">
        <f>F293</f>
        <v>£000</v>
      </c>
      <c r="G295" s="219">
        <f t="shared" ref="G295:AB295" si="216">SUM(G264:G293)</f>
        <v>0</v>
      </c>
      <c r="H295" s="219">
        <f t="shared" si="216"/>
        <v>0</v>
      </c>
      <c r="I295" s="219">
        <f t="shared" si="216"/>
        <v>0</v>
      </c>
      <c r="J295" s="219">
        <f t="shared" si="216"/>
        <v>0</v>
      </c>
      <c r="K295" s="219">
        <f t="shared" si="216"/>
        <v>0</v>
      </c>
      <c r="L295" s="219">
        <f t="shared" si="216"/>
        <v>0</v>
      </c>
      <c r="M295" s="219">
        <f t="shared" si="216"/>
        <v>0</v>
      </c>
      <c r="N295" s="219">
        <f t="shared" si="216"/>
        <v>0</v>
      </c>
      <c r="O295" s="219">
        <f t="shared" si="216"/>
        <v>0</v>
      </c>
      <c r="P295" s="219">
        <f t="shared" si="216"/>
        <v>0</v>
      </c>
      <c r="Q295" s="219">
        <f t="shared" si="216"/>
        <v>0</v>
      </c>
      <c r="R295" s="219">
        <f t="shared" si="216"/>
        <v>0</v>
      </c>
      <c r="S295" s="219">
        <f t="shared" si="216"/>
        <v>0</v>
      </c>
      <c r="T295" s="219">
        <f t="shared" si="216"/>
        <v>0</v>
      </c>
      <c r="U295" s="219">
        <f t="shared" si="216"/>
        <v>0</v>
      </c>
      <c r="V295" s="219">
        <f t="shared" si="216"/>
        <v>0</v>
      </c>
      <c r="W295" s="219">
        <f t="shared" si="216"/>
        <v>0</v>
      </c>
      <c r="X295" s="219">
        <f t="shared" si="216"/>
        <v>0</v>
      </c>
      <c r="Y295" s="219">
        <f t="shared" si="216"/>
        <v>0</v>
      </c>
      <c r="Z295" s="219">
        <f t="shared" si="216"/>
        <v>0</v>
      </c>
      <c r="AA295" s="219">
        <f t="shared" si="216"/>
        <v>0</v>
      </c>
      <c r="AB295" s="219">
        <f t="shared" si="216"/>
        <v>0</v>
      </c>
      <c r="AC295" s="220">
        <f t="shared" ref="AC295" si="217">SUM(AC264:AC293)</f>
        <v>0</v>
      </c>
      <c r="AE295" s="509">
        <f t="shared" ref="AE295" si="218">SUM(AE264:AE293)</f>
        <v>0</v>
      </c>
      <c r="AG295" s="509">
        <f t="shared" ref="AG295" si="219">SUM(AG264:AG293)</f>
        <v>0</v>
      </c>
      <c r="AI295" s="509">
        <f t="shared" ref="AI295" si="220">SUM(AI264:AI293)</f>
        <v>0</v>
      </c>
      <c r="AK295" s="222"/>
    </row>
    <row r="297" spans="2:37" ht="16.5">
      <c r="B297" s="5" t="s">
        <v>635</v>
      </c>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row>
    <row r="299" spans="2:37">
      <c r="B299" s="15" t="s">
        <v>635</v>
      </c>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row>
    <row r="300" spans="2:37" ht="12.75" customHeight="1" outlineLevel="1"/>
    <row r="301" spans="2:37" ht="12.75" customHeight="1" outlineLevel="1">
      <c r="D301" s="459" t="s">
        <v>636</v>
      </c>
      <c r="E301" s="460"/>
      <c r="F301" s="436" t="s">
        <v>102</v>
      </c>
      <c r="G301" s="461">
        <f>SUM(G48,G190)</f>
        <v>0</v>
      </c>
      <c r="H301" s="461">
        <f t="shared" ref="H301:AB301" si="221">SUM(H48,H190)</f>
        <v>0</v>
      </c>
      <c r="I301" s="461">
        <f t="shared" si="221"/>
        <v>0</v>
      </c>
      <c r="J301" s="461">
        <f t="shared" si="221"/>
        <v>0</v>
      </c>
      <c r="K301" s="461">
        <f t="shared" si="221"/>
        <v>0</v>
      </c>
      <c r="L301" s="461">
        <f t="shared" si="221"/>
        <v>0</v>
      </c>
      <c r="M301" s="461">
        <f t="shared" si="221"/>
        <v>0</v>
      </c>
      <c r="N301" s="461">
        <f t="shared" si="221"/>
        <v>0</v>
      </c>
      <c r="O301" s="461">
        <f t="shared" si="221"/>
        <v>0</v>
      </c>
      <c r="P301" s="461">
        <f t="shared" si="221"/>
        <v>0</v>
      </c>
      <c r="Q301" s="461">
        <f t="shared" si="221"/>
        <v>0</v>
      </c>
      <c r="R301" s="461">
        <f t="shared" si="221"/>
        <v>0</v>
      </c>
      <c r="S301" s="461">
        <f t="shared" si="221"/>
        <v>0</v>
      </c>
      <c r="T301" s="461">
        <f t="shared" si="221"/>
        <v>0</v>
      </c>
      <c r="U301" s="461">
        <f t="shared" si="221"/>
        <v>0</v>
      </c>
      <c r="V301" s="461">
        <f t="shared" si="221"/>
        <v>0</v>
      </c>
      <c r="W301" s="461">
        <f t="shared" si="221"/>
        <v>0</v>
      </c>
      <c r="X301" s="461">
        <f t="shared" si="221"/>
        <v>0</v>
      </c>
      <c r="Y301" s="461">
        <f t="shared" si="221"/>
        <v>0</v>
      </c>
      <c r="Z301" s="461">
        <f t="shared" si="221"/>
        <v>0</v>
      </c>
      <c r="AA301" s="461">
        <f t="shared" si="221"/>
        <v>0</v>
      </c>
      <c r="AB301" s="461">
        <f t="shared" si="221"/>
        <v>0</v>
      </c>
      <c r="AC301" s="462">
        <f t="shared" ref="AC301" si="222">SUM(AC48,AC190)</f>
        <v>0</v>
      </c>
      <c r="AE301" s="537">
        <f t="shared" ref="AE301" si="223">SUM(AE48,AE190)</f>
        <v>0</v>
      </c>
      <c r="AG301" s="537">
        <f t="shared" ref="AG301" si="224">SUM(AG48,AG190)</f>
        <v>0</v>
      </c>
      <c r="AI301" s="537">
        <f t="shared" ref="AI301" si="225">SUM(AI48,AI190)</f>
        <v>0</v>
      </c>
      <c r="AK301" s="261"/>
    </row>
    <row r="302" spans="2:37" ht="12.75" customHeight="1" outlineLevel="1">
      <c r="D302" s="106" t="s">
        <v>637</v>
      </c>
      <c r="E302" s="89"/>
      <c r="F302" s="107" t="str">
        <f t="shared" ref="F302:F304" si="226">F301</f>
        <v>£000</v>
      </c>
      <c r="G302" s="90">
        <f>SUM(G83,G225)</f>
        <v>0</v>
      </c>
      <c r="H302" s="90">
        <f t="shared" ref="H302:AB302" si="227">SUM(H83,H225)</f>
        <v>0</v>
      </c>
      <c r="I302" s="90">
        <f t="shared" si="227"/>
        <v>0</v>
      </c>
      <c r="J302" s="90">
        <f t="shared" si="227"/>
        <v>0</v>
      </c>
      <c r="K302" s="90">
        <f t="shared" si="227"/>
        <v>0</v>
      </c>
      <c r="L302" s="90">
        <f t="shared" si="227"/>
        <v>0</v>
      </c>
      <c r="M302" s="90">
        <f t="shared" si="227"/>
        <v>0</v>
      </c>
      <c r="N302" s="90">
        <f t="shared" si="227"/>
        <v>0</v>
      </c>
      <c r="O302" s="90">
        <f t="shared" si="227"/>
        <v>0</v>
      </c>
      <c r="P302" s="90">
        <f t="shared" si="227"/>
        <v>0</v>
      </c>
      <c r="Q302" s="90">
        <f t="shared" si="227"/>
        <v>0</v>
      </c>
      <c r="R302" s="90">
        <f t="shared" si="227"/>
        <v>0</v>
      </c>
      <c r="S302" s="90">
        <f t="shared" si="227"/>
        <v>0</v>
      </c>
      <c r="T302" s="90">
        <f t="shared" si="227"/>
        <v>0</v>
      </c>
      <c r="U302" s="90">
        <f t="shared" si="227"/>
        <v>0</v>
      </c>
      <c r="V302" s="90">
        <f t="shared" si="227"/>
        <v>0</v>
      </c>
      <c r="W302" s="90">
        <f t="shared" si="227"/>
        <v>0</v>
      </c>
      <c r="X302" s="90">
        <f t="shared" si="227"/>
        <v>0</v>
      </c>
      <c r="Y302" s="90">
        <f t="shared" si="227"/>
        <v>0</v>
      </c>
      <c r="Z302" s="90">
        <f t="shared" si="227"/>
        <v>0</v>
      </c>
      <c r="AA302" s="90">
        <f t="shared" si="227"/>
        <v>0</v>
      </c>
      <c r="AB302" s="90">
        <f t="shared" si="227"/>
        <v>0</v>
      </c>
      <c r="AC302" s="91">
        <f t="shared" ref="AC302" si="228">SUM(AC83,AC225)</f>
        <v>0</v>
      </c>
      <c r="AE302" s="476">
        <f t="shared" ref="AE302" si="229">SUM(AE83,AE225)</f>
        <v>0</v>
      </c>
      <c r="AG302" s="476">
        <f t="shared" ref="AG302" si="230">SUM(AG83,AG225)</f>
        <v>0</v>
      </c>
      <c r="AI302" s="476">
        <f t="shared" ref="AI302" si="231">SUM(AI83,AI225)</f>
        <v>0</v>
      </c>
      <c r="AK302" s="202"/>
    </row>
    <row r="303" spans="2:37" ht="12.75" customHeight="1" outlineLevel="1">
      <c r="D303" s="106" t="s">
        <v>638</v>
      </c>
      <c r="E303" s="89"/>
      <c r="F303" s="107" t="str">
        <f t="shared" si="226"/>
        <v>£000</v>
      </c>
      <c r="G303" s="90">
        <f>SUM(G118,G260)</f>
        <v>0</v>
      </c>
      <c r="H303" s="90">
        <f t="shared" ref="H303:AB303" si="232">SUM(H118,H260)</f>
        <v>0</v>
      </c>
      <c r="I303" s="90">
        <f t="shared" si="232"/>
        <v>0</v>
      </c>
      <c r="J303" s="90">
        <f t="shared" si="232"/>
        <v>0</v>
      </c>
      <c r="K303" s="90">
        <f t="shared" si="232"/>
        <v>0</v>
      </c>
      <c r="L303" s="90">
        <f t="shared" si="232"/>
        <v>0</v>
      </c>
      <c r="M303" s="90">
        <f t="shared" si="232"/>
        <v>0</v>
      </c>
      <c r="N303" s="90">
        <f t="shared" si="232"/>
        <v>0</v>
      </c>
      <c r="O303" s="90">
        <f t="shared" si="232"/>
        <v>0</v>
      </c>
      <c r="P303" s="90">
        <f t="shared" si="232"/>
        <v>0</v>
      </c>
      <c r="Q303" s="90">
        <f t="shared" si="232"/>
        <v>0</v>
      </c>
      <c r="R303" s="90">
        <f t="shared" si="232"/>
        <v>0</v>
      </c>
      <c r="S303" s="90">
        <f t="shared" si="232"/>
        <v>0</v>
      </c>
      <c r="T303" s="90">
        <f t="shared" si="232"/>
        <v>0</v>
      </c>
      <c r="U303" s="90">
        <f t="shared" si="232"/>
        <v>0</v>
      </c>
      <c r="V303" s="90">
        <f t="shared" si="232"/>
        <v>0</v>
      </c>
      <c r="W303" s="90">
        <f t="shared" si="232"/>
        <v>0</v>
      </c>
      <c r="X303" s="90">
        <f t="shared" si="232"/>
        <v>0</v>
      </c>
      <c r="Y303" s="90">
        <f t="shared" si="232"/>
        <v>0</v>
      </c>
      <c r="Z303" s="90">
        <f t="shared" si="232"/>
        <v>0</v>
      </c>
      <c r="AA303" s="90">
        <f t="shared" si="232"/>
        <v>0</v>
      </c>
      <c r="AB303" s="90">
        <f t="shared" si="232"/>
        <v>0</v>
      </c>
      <c r="AC303" s="91">
        <f t="shared" ref="AC303" si="233">SUM(AC118,AC260)</f>
        <v>0</v>
      </c>
      <c r="AE303" s="477">
        <f t="shared" ref="AE303" si="234">SUM(AE118,AE260)</f>
        <v>0</v>
      </c>
      <c r="AG303" s="477">
        <f t="shared" ref="AG303" si="235">SUM(AG118,AG260)</f>
        <v>0</v>
      </c>
      <c r="AI303" s="477">
        <f t="shared" ref="AI303" si="236">SUM(AI118,AI260)</f>
        <v>0</v>
      </c>
      <c r="AK303" s="202"/>
    </row>
    <row r="304" spans="2:37" ht="12.75" customHeight="1" outlineLevel="1">
      <c r="D304" s="216" t="s">
        <v>639</v>
      </c>
      <c r="E304" s="217"/>
      <c r="F304" s="218" t="str">
        <f t="shared" si="226"/>
        <v>£000</v>
      </c>
      <c r="G304" s="219">
        <f>SUM(G153,G295)</f>
        <v>0</v>
      </c>
      <c r="H304" s="219">
        <f t="shared" ref="H304:AB304" si="237">SUM(H153,H295)</f>
        <v>0</v>
      </c>
      <c r="I304" s="219">
        <f t="shared" si="237"/>
        <v>0</v>
      </c>
      <c r="J304" s="219">
        <f t="shared" si="237"/>
        <v>0</v>
      </c>
      <c r="K304" s="219">
        <f t="shared" si="237"/>
        <v>0</v>
      </c>
      <c r="L304" s="219">
        <f t="shared" si="237"/>
        <v>0</v>
      </c>
      <c r="M304" s="219">
        <f t="shared" si="237"/>
        <v>0</v>
      </c>
      <c r="N304" s="219">
        <f t="shared" si="237"/>
        <v>0</v>
      </c>
      <c r="O304" s="219">
        <f t="shared" si="237"/>
        <v>0</v>
      </c>
      <c r="P304" s="219">
        <f t="shared" si="237"/>
        <v>0</v>
      </c>
      <c r="Q304" s="219">
        <f t="shared" si="237"/>
        <v>0</v>
      </c>
      <c r="R304" s="219">
        <f t="shared" si="237"/>
        <v>0</v>
      </c>
      <c r="S304" s="219">
        <f t="shared" si="237"/>
        <v>0</v>
      </c>
      <c r="T304" s="219">
        <f t="shared" si="237"/>
        <v>0</v>
      </c>
      <c r="U304" s="219">
        <f t="shared" si="237"/>
        <v>0</v>
      </c>
      <c r="V304" s="219">
        <f t="shared" si="237"/>
        <v>0</v>
      </c>
      <c r="W304" s="219">
        <f t="shared" si="237"/>
        <v>0</v>
      </c>
      <c r="X304" s="219">
        <f t="shared" si="237"/>
        <v>0</v>
      </c>
      <c r="Y304" s="219">
        <f t="shared" si="237"/>
        <v>0</v>
      </c>
      <c r="Z304" s="219">
        <f t="shared" si="237"/>
        <v>0</v>
      </c>
      <c r="AA304" s="219">
        <f t="shared" si="237"/>
        <v>0</v>
      </c>
      <c r="AB304" s="219">
        <f t="shared" si="237"/>
        <v>0</v>
      </c>
      <c r="AC304" s="220">
        <f t="shared" ref="AC304" si="238">SUM(AC153,AC295)</f>
        <v>0</v>
      </c>
      <c r="AE304" s="509">
        <f t="shared" ref="AE304" si="239">SUM(AE153,AE295)</f>
        <v>0</v>
      </c>
      <c r="AG304" s="509">
        <f t="shared" ref="AG304" si="240">SUM(AG153,AG295)</f>
        <v>0</v>
      </c>
      <c r="AI304" s="509">
        <f t="shared" ref="AI304" si="241">SUM(AI153,AI295)</f>
        <v>0</v>
      </c>
      <c r="AK304" s="222"/>
    </row>
    <row r="305" spans="2:37" ht="12.75" customHeight="1" outlineLevel="1">
      <c r="G305" s="90"/>
      <c r="H305" s="90"/>
      <c r="I305" s="90"/>
      <c r="J305" s="90"/>
      <c r="K305" s="90"/>
      <c r="L305" s="90"/>
      <c r="M305" s="90"/>
      <c r="N305" s="90"/>
      <c r="O305" s="90"/>
      <c r="P305" s="90"/>
      <c r="Q305" s="90"/>
      <c r="R305" s="90"/>
      <c r="S305" s="90"/>
      <c r="T305" s="90"/>
      <c r="U305" s="90"/>
      <c r="V305" s="90"/>
      <c r="W305" s="90"/>
      <c r="X305" s="90"/>
      <c r="Y305" s="90"/>
      <c r="Z305" s="90"/>
      <c r="AA305" s="90"/>
      <c r="AB305" s="90"/>
      <c r="AC305" s="90"/>
      <c r="AE305" s="90"/>
      <c r="AG305" s="90"/>
      <c r="AI305" s="90"/>
    </row>
    <row r="307" spans="2:37" ht="16.5">
      <c r="B307" s="5" t="s">
        <v>19</v>
      </c>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row>
  </sheetData>
  <mergeCells count="4">
    <mergeCell ref="D9:E9"/>
    <mergeCell ref="F9:F11"/>
    <mergeCell ref="AK9:AK11"/>
    <mergeCell ref="D10:E11"/>
  </mergeCells>
  <pageMargins left="0.39370078740157483" right="0.39370078740157483" top="0.39370078740157483" bottom="0.39370078740157483" header="0.31496062992125984" footer="0.31496062992125984"/>
  <pageSetup paperSize="8" scale="43" fitToHeight="99" orientation="landscape" r:id="rId1"/>
  <rowBreaks count="2" manualBreakCount="2">
    <brk id="119" max="16383" man="1"/>
    <brk id="22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008080"/>
    <pageSetUpPr fitToPage="1"/>
  </sheetPr>
  <dimension ref="A1:P32"/>
  <sheetViews>
    <sheetView showGridLines="0" zoomScale="70" zoomScaleNormal="70" zoomScaleSheetLayoutView="85" workbookViewId="0"/>
  </sheetViews>
  <sheetFormatPr defaultColWidth="9" defaultRowHeight="12.75"/>
  <cols>
    <col min="1" max="1" width="2.85546875" style="3" customWidth="1"/>
    <col min="2" max="2" width="7.5703125" style="3" customWidth="1"/>
    <col min="3" max="3" width="7.7109375" style="3" customWidth="1"/>
    <col min="4" max="4" width="49.85546875" style="3" customWidth="1"/>
    <col min="5" max="16384" width="9" style="3"/>
  </cols>
  <sheetData>
    <row r="1" spans="1:16">
      <c r="A1" s="47"/>
    </row>
    <row r="2" spans="1:16">
      <c r="B2" s="2"/>
      <c r="C2" s="2"/>
      <c r="D2" s="2"/>
      <c r="E2" s="2"/>
      <c r="F2" s="2"/>
      <c r="G2" s="2"/>
      <c r="H2" s="2"/>
      <c r="I2" s="2"/>
      <c r="J2" s="2"/>
      <c r="K2" s="2"/>
      <c r="L2" s="2"/>
      <c r="M2" s="2"/>
      <c r="N2" s="2"/>
      <c r="O2" s="2"/>
      <c r="P2" s="2"/>
    </row>
    <row r="3" spans="1:16">
      <c r="B3" s="2"/>
      <c r="C3" s="2"/>
      <c r="D3" s="2"/>
      <c r="E3" s="2"/>
      <c r="F3" s="2"/>
      <c r="G3" s="2"/>
      <c r="H3" s="2"/>
      <c r="I3" s="2"/>
      <c r="J3" s="2"/>
      <c r="K3" s="2"/>
      <c r="L3" s="2"/>
      <c r="M3" s="2"/>
      <c r="N3" s="2"/>
      <c r="O3" s="2"/>
      <c r="P3" s="2"/>
    </row>
    <row r="4" spans="1:16">
      <c r="B4" s="2"/>
      <c r="C4" s="2"/>
      <c r="D4" s="2"/>
      <c r="E4" s="2"/>
      <c r="F4" s="2"/>
      <c r="G4" s="2"/>
      <c r="H4" s="2"/>
      <c r="I4" s="2"/>
      <c r="J4" s="2"/>
      <c r="K4" s="2"/>
      <c r="L4" s="2"/>
      <c r="M4" s="2"/>
      <c r="N4" s="2"/>
      <c r="O4" s="2"/>
      <c r="P4" s="2"/>
    </row>
    <row r="5" spans="1:16">
      <c r="B5" s="2"/>
      <c r="C5" s="2"/>
      <c r="D5" s="2"/>
      <c r="E5" s="2"/>
      <c r="F5" s="2"/>
      <c r="G5" s="2"/>
      <c r="H5" s="2"/>
      <c r="I5" s="2"/>
      <c r="J5" s="2"/>
      <c r="K5" s="2"/>
      <c r="L5" s="2"/>
      <c r="M5" s="2"/>
      <c r="N5" s="2"/>
      <c r="O5" s="2"/>
      <c r="P5" s="2"/>
    </row>
    <row r="6" spans="1:16">
      <c r="B6" s="2"/>
      <c r="C6" s="2"/>
      <c r="D6" s="2"/>
      <c r="E6" s="2"/>
      <c r="F6" s="2"/>
      <c r="G6" s="2"/>
      <c r="H6" s="2"/>
      <c r="I6" s="2"/>
      <c r="J6" s="2"/>
      <c r="K6" s="2"/>
      <c r="L6" s="2"/>
      <c r="M6" s="2"/>
      <c r="N6" s="2"/>
      <c r="O6" s="2"/>
      <c r="P6" s="2"/>
    </row>
    <row r="7" spans="1:16">
      <c r="B7" s="2"/>
      <c r="C7" s="2"/>
      <c r="D7" s="2"/>
      <c r="E7" s="2"/>
      <c r="F7" s="2"/>
      <c r="G7" s="2"/>
      <c r="H7" s="2"/>
      <c r="I7" s="2"/>
      <c r="J7" s="2"/>
      <c r="K7" s="2"/>
      <c r="L7" s="2"/>
      <c r="M7" s="2"/>
      <c r="N7" s="2"/>
      <c r="O7" s="2"/>
      <c r="P7" s="2"/>
    </row>
    <row r="8" spans="1:16">
      <c r="B8" s="2"/>
      <c r="C8" s="2"/>
      <c r="D8" s="2"/>
      <c r="E8" s="2"/>
      <c r="F8" s="2"/>
      <c r="G8" s="2"/>
      <c r="H8" s="2"/>
      <c r="I8" s="2"/>
      <c r="J8" s="2"/>
      <c r="K8" s="2"/>
      <c r="L8" s="2"/>
      <c r="M8" s="2"/>
      <c r="N8" s="2"/>
      <c r="O8" s="2"/>
      <c r="P8" s="2"/>
    </row>
    <row r="9" spans="1:16">
      <c r="B9" s="2"/>
      <c r="C9" s="2"/>
      <c r="D9" s="2"/>
      <c r="E9" s="2"/>
      <c r="F9" s="2"/>
      <c r="G9" s="2"/>
      <c r="H9" s="2"/>
      <c r="I9" s="2"/>
      <c r="J9" s="2"/>
      <c r="K9" s="2"/>
      <c r="L9" s="2"/>
      <c r="M9" s="2"/>
      <c r="N9" s="2"/>
      <c r="O9" s="2"/>
      <c r="P9" s="2"/>
    </row>
    <row r="10" spans="1:16">
      <c r="B10" s="2"/>
      <c r="C10" s="2"/>
      <c r="D10" s="2"/>
      <c r="E10" s="2"/>
      <c r="F10" s="2"/>
      <c r="G10" s="2"/>
      <c r="H10" s="2"/>
      <c r="I10" s="2"/>
      <c r="J10" s="2"/>
      <c r="K10" s="2"/>
      <c r="L10" s="2"/>
      <c r="M10" s="2"/>
      <c r="N10" s="2"/>
      <c r="O10" s="2"/>
      <c r="P10" s="2"/>
    </row>
    <row r="11" spans="1:16" ht="60">
      <c r="B11" s="48"/>
      <c r="C11" s="48" t="str">
        <f ca="1">MID(CELL("filename",A1),FIND("]",CELL("filename",A1))+1,99)</f>
        <v>Financial Statements</v>
      </c>
      <c r="D11" s="48"/>
      <c r="E11" s="48"/>
      <c r="F11" s="48"/>
      <c r="G11" s="48"/>
      <c r="H11" s="48"/>
      <c r="I11" s="48"/>
      <c r="J11" s="48"/>
      <c r="K11" s="48"/>
      <c r="L11" s="48"/>
      <c r="M11" s="48"/>
      <c r="N11" s="48"/>
      <c r="O11" s="48"/>
      <c r="P11" s="48"/>
    </row>
    <row r="12" spans="1:16">
      <c r="B12" s="2"/>
      <c r="C12" s="2"/>
      <c r="D12" s="2"/>
      <c r="E12" s="2"/>
      <c r="F12" s="2"/>
      <c r="G12" s="2"/>
      <c r="H12" s="2"/>
      <c r="I12" s="2"/>
      <c r="J12" s="2"/>
      <c r="K12" s="2"/>
      <c r="L12" s="2"/>
      <c r="M12" s="2"/>
      <c r="N12" s="2"/>
      <c r="O12" s="2"/>
      <c r="P12" s="2"/>
    </row>
    <row r="13" spans="1:16">
      <c r="B13" s="2"/>
      <c r="C13" s="2"/>
      <c r="D13" s="2"/>
      <c r="E13" s="2"/>
      <c r="F13" s="2"/>
      <c r="G13" s="2"/>
      <c r="H13" s="2"/>
      <c r="I13" s="2"/>
      <c r="J13" s="2"/>
      <c r="K13" s="2"/>
      <c r="L13" s="2"/>
      <c r="M13" s="2"/>
      <c r="N13" s="2"/>
      <c r="O13" s="2"/>
      <c r="P13" s="2"/>
    </row>
    <row r="14" spans="1:16">
      <c r="B14" s="2"/>
      <c r="C14" s="2"/>
      <c r="D14" s="2"/>
      <c r="E14" s="2"/>
      <c r="F14" s="2"/>
      <c r="G14" s="2"/>
      <c r="H14" s="2"/>
      <c r="I14" s="2"/>
      <c r="J14" s="2"/>
      <c r="K14" s="2"/>
      <c r="L14" s="2"/>
      <c r="M14" s="2"/>
      <c r="N14" s="2"/>
      <c r="O14" s="2"/>
      <c r="P14" s="2"/>
    </row>
    <row r="15" spans="1:16">
      <c r="B15" s="2"/>
      <c r="C15" s="2"/>
      <c r="D15" s="2"/>
      <c r="E15" s="2"/>
      <c r="F15" s="2"/>
      <c r="G15" s="2"/>
      <c r="H15" s="2"/>
      <c r="I15" s="2"/>
      <c r="J15" s="2"/>
      <c r="K15" s="2"/>
      <c r="L15" s="2"/>
      <c r="M15" s="2"/>
      <c r="N15" s="2"/>
      <c r="O15" s="2"/>
      <c r="P15" s="2"/>
    </row>
    <row r="16" spans="1:16">
      <c r="B16" s="2"/>
      <c r="C16" s="2"/>
      <c r="D16" s="2"/>
      <c r="E16" s="2"/>
      <c r="F16" s="2"/>
      <c r="G16" s="2"/>
      <c r="H16" s="2"/>
      <c r="I16" s="2"/>
      <c r="J16" s="2"/>
      <c r="K16" s="2"/>
      <c r="L16" s="2"/>
      <c r="M16" s="2"/>
      <c r="N16" s="2"/>
      <c r="O16" s="2"/>
      <c r="P16" s="2"/>
    </row>
    <row r="17" spans="2:16">
      <c r="B17" s="2"/>
      <c r="C17" s="2"/>
      <c r="D17" s="2"/>
      <c r="E17" s="2"/>
      <c r="F17" s="2"/>
      <c r="G17" s="2"/>
      <c r="H17" s="2"/>
      <c r="I17" s="2"/>
      <c r="J17" s="2"/>
      <c r="K17" s="2"/>
      <c r="L17" s="2"/>
      <c r="M17" s="2"/>
      <c r="N17" s="2"/>
      <c r="O17" s="2"/>
      <c r="P17" s="2"/>
    </row>
    <row r="18" spans="2:16">
      <c r="B18" s="2"/>
      <c r="C18" s="2"/>
      <c r="D18" s="2"/>
      <c r="E18" s="2"/>
      <c r="F18" s="2"/>
      <c r="G18" s="2"/>
      <c r="H18" s="2"/>
      <c r="I18" s="2"/>
      <c r="J18" s="2"/>
      <c r="K18" s="2"/>
      <c r="L18" s="2"/>
      <c r="M18" s="2"/>
      <c r="N18" s="2"/>
      <c r="O18" s="2"/>
      <c r="P18" s="2"/>
    </row>
    <row r="19" spans="2:16">
      <c r="B19" s="2"/>
      <c r="C19" s="2"/>
      <c r="D19" s="2"/>
      <c r="E19" s="2"/>
      <c r="F19" s="2"/>
      <c r="G19" s="2"/>
      <c r="H19" s="2"/>
      <c r="I19" s="2"/>
      <c r="J19" s="2"/>
      <c r="K19" s="2"/>
      <c r="L19" s="2"/>
      <c r="M19" s="2"/>
      <c r="N19" s="2"/>
      <c r="O19" s="2"/>
      <c r="P19" s="2"/>
    </row>
    <row r="20" spans="2:16">
      <c r="B20" s="2"/>
      <c r="C20" s="2"/>
      <c r="D20" s="2"/>
      <c r="E20" s="2"/>
      <c r="F20" s="2"/>
      <c r="G20" s="2"/>
      <c r="H20" s="2"/>
      <c r="I20" s="2"/>
      <c r="J20" s="2"/>
      <c r="K20" s="2"/>
      <c r="L20" s="2"/>
      <c r="M20" s="2"/>
      <c r="N20" s="2"/>
      <c r="O20" s="2"/>
      <c r="P20" s="2"/>
    </row>
    <row r="21" spans="2:16">
      <c r="B21" s="2"/>
      <c r="C21" s="2"/>
      <c r="D21" s="2"/>
      <c r="E21" s="2"/>
      <c r="F21" s="2"/>
      <c r="G21" s="2"/>
      <c r="H21" s="2"/>
      <c r="I21" s="2"/>
      <c r="J21" s="2"/>
      <c r="K21" s="2"/>
      <c r="L21" s="2"/>
      <c r="M21" s="2"/>
      <c r="N21" s="2"/>
      <c r="O21" s="2"/>
      <c r="P21" s="2"/>
    </row>
    <row r="22" spans="2:16">
      <c r="B22" s="2"/>
      <c r="C22" s="2"/>
      <c r="D22" s="2"/>
      <c r="E22" s="2"/>
      <c r="F22" s="2"/>
      <c r="G22" s="2"/>
      <c r="H22" s="2"/>
      <c r="I22" s="2"/>
      <c r="J22" s="2"/>
      <c r="K22" s="2"/>
      <c r="L22" s="2"/>
      <c r="M22" s="2"/>
      <c r="N22" s="2"/>
      <c r="O22" s="2"/>
      <c r="P22" s="2"/>
    </row>
    <row r="23" spans="2:16">
      <c r="B23" s="2"/>
      <c r="C23" s="2"/>
      <c r="D23" s="2"/>
      <c r="E23" s="2"/>
      <c r="F23" s="2"/>
      <c r="G23" s="2"/>
      <c r="H23" s="2"/>
      <c r="I23" s="2"/>
      <c r="J23" s="2"/>
      <c r="K23" s="2"/>
      <c r="L23" s="2"/>
      <c r="M23" s="2"/>
      <c r="N23" s="2"/>
      <c r="O23" s="2"/>
      <c r="P23" s="2"/>
    </row>
    <row r="24" spans="2:16">
      <c r="B24" s="2"/>
      <c r="C24" s="2"/>
      <c r="D24" s="2"/>
      <c r="E24" s="2"/>
      <c r="F24" s="2"/>
      <c r="G24" s="2"/>
      <c r="H24" s="2"/>
      <c r="I24" s="2"/>
      <c r="J24" s="2"/>
      <c r="K24" s="2"/>
      <c r="L24" s="2"/>
      <c r="M24" s="2"/>
      <c r="N24" s="2"/>
      <c r="O24" s="2"/>
      <c r="P24" s="2"/>
    </row>
    <row r="25" spans="2:16">
      <c r="B25" s="2"/>
      <c r="C25" s="2"/>
      <c r="D25" s="2"/>
      <c r="E25" s="2"/>
      <c r="F25" s="2"/>
      <c r="G25" s="2"/>
      <c r="H25" s="2"/>
      <c r="I25" s="2"/>
      <c r="J25" s="2"/>
      <c r="K25" s="2"/>
      <c r="L25" s="2"/>
      <c r="M25" s="2"/>
      <c r="N25" s="2"/>
      <c r="O25" s="2"/>
      <c r="P25" s="2"/>
    </row>
    <row r="26" spans="2:16">
      <c r="B26" s="2"/>
      <c r="C26" s="2"/>
      <c r="D26" s="2"/>
      <c r="E26" s="2"/>
      <c r="F26" s="2"/>
      <c r="G26" s="2"/>
      <c r="H26" s="2"/>
      <c r="I26" s="2"/>
      <c r="J26" s="2"/>
      <c r="K26" s="2"/>
      <c r="L26" s="2"/>
      <c r="M26" s="2"/>
      <c r="N26" s="2"/>
      <c r="O26" s="2"/>
      <c r="P26" s="2"/>
    </row>
    <row r="27" spans="2:16">
      <c r="B27" s="2"/>
      <c r="C27" s="2"/>
      <c r="D27" s="2"/>
      <c r="E27" s="2"/>
      <c r="F27" s="2"/>
      <c r="G27" s="2"/>
      <c r="H27" s="2"/>
      <c r="I27" s="2"/>
      <c r="J27" s="2"/>
      <c r="K27" s="2"/>
      <c r="L27" s="2"/>
      <c r="M27" s="2"/>
      <c r="N27" s="2"/>
      <c r="O27" s="2"/>
      <c r="P27" s="2"/>
    </row>
    <row r="28" spans="2:16">
      <c r="B28" s="2"/>
      <c r="C28" s="2"/>
      <c r="D28" s="2"/>
      <c r="E28" s="2"/>
      <c r="F28" s="2"/>
      <c r="G28" s="2"/>
      <c r="H28" s="2"/>
      <c r="I28" s="2"/>
      <c r="J28" s="2"/>
      <c r="K28" s="2"/>
      <c r="L28" s="2"/>
      <c r="M28" s="2"/>
      <c r="N28" s="2"/>
      <c r="O28" s="2"/>
      <c r="P28" s="2"/>
    </row>
    <row r="29" spans="2:16">
      <c r="B29" s="2"/>
      <c r="C29" s="2"/>
      <c r="D29" s="2"/>
      <c r="E29" s="2"/>
      <c r="F29" s="2"/>
      <c r="G29" s="2"/>
      <c r="H29" s="2"/>
      <c r="I29" s="2"/>
      <c r="J29" s="2"/>
      <c r="K29" s="2"/>
      <c r="L29" s="2"/>
      <c r="M29" s="2"/>
      <c r="N29" s="2"/>
      <c r="O29" s="2"/>
      <c r="P29" s="2"/>
    </row>
    <row r="30" spans="2:16">
      <c r="B30" s="2"/>
      <c r="C30" s="2"/>
      <c r="D30" s="2"/>
      <c r="E30" s="2"/>
      <c r="F30" s="2"/>
      <c r="G30" s="2"/>
      <c r="H30" s="2"/>
      <c r="I30" s="2"/>
      <c r="J30" s="2"/>
      <c r="K30" s="2"/>
      <c r="L30" s="2"/>
      <c r="M30" s="2"/>
      <c r="N30" s="2"/>
      <c r="O30" s="2"/>
      <c r="P30" s="2"/>
    </row>
    <row r="31" spans="2:16">
      <c r="B31" s="2"/>
      <c r="C31" s="2"/>
      <c r="D31" s="2"/>
      <c r="E31" s="2"/>
      <c r="F31" s="2"/>
      <c r="G31" s="2"/>
      <c r="H31" s="2"/>
      <c r="I31" s="2"/>
      <c r="J31" s="2"/>
      <c r="K31" s="2"/>
      <c r="L31" s="2"/>
      <c r="M31" s="2"/>
      <c r="N31" s="2"/>
      <c r="O31" s="2"/>
      <c r="P31" s="2"/>
    </row>
    <row r="32" spans="2:16">
      <c r="B32" s="2"/>
      <c r="C32" s="2"/>
      <c r="D32" s="2"/>
      <c r="E32" s="2"/>
      <c r="F32" s="2"/>
      <c r="G32" s="2"/>
      <c r="H32" s="2"/>
      <c r="I32" s="2"/>
      <c r="J32" s="2"/>
      <c r="K32" s="2"/>
      <c r="L32" s="2"/>
      <c r="M32" s="2"/>
      <c r="N32" s="2"/>
      <c r="O32" s="2"/>
      <c r="P32" s="2"/>
    </row>
  </sheetData>
  <pageMargins left="0.39370078740157483" right="0.39370078740157483" top="0.39370078740157483" bottom="0.39370078740157483" header="0.31496062992125984" footer="0.31496062992125984"/>
  <pageSetup paperSize="8" fitToHeight="9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B2:AI530"/>
  <sheetViews>
    <sheetView showGridLines="0" zoomScale="70" zoomScaleNormal="70" zoomScaleSheetLayoutView="70" workbookViewId="0">
      <pane xSplit="6" ySplit="14" topLeftCell="G15" activePane="bottomRight" state="frozen"/>
      <selection activeCell="G13" sqref="G13"/>
      <selection pane="topRight" activeCell="G13" sqref="G13"/>
      <selection pane="bottomLeft" activeCell="G13" sqref="G13"/>
      <selection pane="bottomRight" activeCell="G15" sqref="G15"/>
    </sheetView>
  </sheetViews>
  <sheetFormatPr defaultColWidth="9" defaultRowHeight="12.75" outlineLevelRow="1" outlineLevelCol="1"/>
  <cols>
    <col min="1" max="1" width="2.85546875" style="3" customWidth="1"/>
    <col min="2" max="2" width="11.5703125" style="3" customWidth="1"/>
    <col min="3" max="3" width="44.85546875" style="3" customWidth="1"/>
    <col min="4" max="4" width="12.7109375" style="3" customWidth="1"/>
    <col min="5" max="5" width="29.7109375" style="3" customWidth="1"/>
    <col min="6" max="22" width="11.42578125" style="3" customWidth="1"/>
    <col min="23" max="29" width="11.42578125" style="3" customWidth="1" outlineLevel="1"/>
    <col min="30" max="30" width="3.5703125" style="3" customWidth="1"/>
    <col min="31" max="31" width="11.42578125" style="3" customWidth="1"/>
    <col min="32" max="32" width="3.5703125" style="3" customWidth="1" outlineLevel="1"/>
    <col min="33" max="33" width="11.42578125" style="3" customWidth="1" outlineLevel="1"/>
    <col min="34" max="34" width="3.5703125" style="3" customWidth="1" outlineLevel="1"/>
    <col min="35" max="35" width="11.42578125" style="3" customWidth="1" outlineLevel="1"/>
    <col min="36" max="36" width="3.5703125" style="3" customWidth="1"/>
    <col min="37" max="16384" width="9" style="3"/>
  </cols>
  <sheetData>
    <row r="2" spans="2:35">
      <c r="B2" s="1" t="str">
        <f>'Template Cover'!B2</f>
        <v>Owner:</v>
      </c>
      <c r="C2" s="2"/>
      <c r="D2" s="2"/>
      <c r="E2" s="2"/>
      <c r="F2" s="2"/>
      <c r="G2" s="2" t="str">
        <f>Owner</f>
        <v>[Bidder Name]</v>
      </c>
      <c r="H2" s="2"/>
      <c r="I2" s="2"/>
      <c r="J2" s="2"/>
      <c r="K2" s="2"/>
      <c r="L2" s="2"/>
      <c r="M2" s="2"/>
      <c r="N2" s="2"/>
      <c r="O2" s="2"/>
      <c r="P2" s="2"/>
      <c r="Q2" s="2"/>
      <c r="R2" s="2"/>
      <c r="S2" s="2"/>
      <c r="T2" s="2"/>
      <c r="U2" s="2"/>
      <c r="V2" s="2"/>
      <c r="W2" s="2"/>
      <c r="X2" s="2"/>
      <c r="Y2" s="2"/>
      <c r="Z2" s="2"/>
      <c r="AA2" s="2"/>
      <c r="AB2" s="2"/>
      <c r="AC2" s="2"/>
      <c r="AE2" s="2"/>
      <c r="AG2" s="2"/>
      <c r="AI2" s="2"/>
    </row>
    <row r="3" spans="2:35">
      <c r="B3" s="1" t="str">
        <f>'Template Cover'!B3</f>
        <v>Project:</v>
      </c>
      <c r="C3" s="2"/>
      <c r="D3" s="2"/>
      <c r="E3" s="2"/>
      <c r="F3" s="2"/>
      <c r="G3" s="2" t="str">
        <f>Project</f>
        <v>West Midlands Franchise</v>
      </c>
      <c r="H3" s="2"/>
      <c r="I3" s="2"/>
      <c r="J3" s="2"/>
      <c r="K3" s="2"/>
      <c r="L3" s="2"/>
      <c r="M3" s="2"/>
      <c r="N3" s="2"/>
      <c r="O3" s="2"/>
      <c r="P3" s="2"/>
      <c r="Q3" s="2"/>
      <c r="R3" s="2"/>
      <c r="S3" s="2"/>
      <c r="T3" s="2"/>
      <c r="U3" s="2"/>
      <c r="V3" s="2"/>
      <c r="W3" s="2"/>
      <c r="X3" s="2"/>
      <c r="Y3" s="2"/>
      <c r="Z3" s="2"/>
      <c r="AA3" s="2"/>
      <c r="AB3" s="2"/>
      <c r="AC3" s="2"/>
      <c r="AE3" s="2"/>
      <c r="AG3" s="2"/>
      <c r="AI3" s="2"/>
    </row>
    <row r="4" spans="2:35">
      <c r="B4" s="1" t="str">
        <f>'Template Cover'!B4</f>
        <v>Sheet:</v>
      </c>
      <c r="C4" s="2"/>
      <c r="D4" s="2"/>
      <c r="E4" s="2"/>
      <c r="F4" s="2"/>
      <c r="G4" s="2" t="str">
        <f ca="1">MID(CELL("filename",$A$1),FIND("]",CELL("filename",$A$1))+1,99)</f>
        <v>P&amp;L1</v>
      </c>
      <c r="H4" s="2"/>
      <c r="I4" s="2"/>
      <c r="J4" s="2"/>
      <c r="K4" s="2"/>
      <c r="L4" s="2"/>
      <c r="M4" s="2"/>
      <c r="N4" s="2"/>
      <c r="O4" s="2"/>
      <c r="P4" s="2"/>
      <c r="Q4" s="2"/>
      <c r="R4" s="2"/>
      <c r="S4" s="2"/>
      <c r="T4" s="2"/>
      <c r="U4" s="2"/>
      <c r="V4" s="2"/>
      <c r="W4" s="2"/>
      <c r="X4" s="2"/>
      <c r="Y4" s="2"/>
      <c r="Z4" s="2"/>
      <c r="AA4" s="2"/>
      <c r="AB4" s="2"/>
      <c r="AC4" s="2"/>
      <c r="AE4" s="2"/>
      <c r="AG4" s="2"/>
      <c r="AI4" s="2"/>
    </row>
    <row r="5" spans="2:35">
      <c r="B5" s="1" t="str">
        <f>'Template Cover'!B5</f>
        <v>Version:</v>
      </c>
      <c r="C5" s="2"/>
      <c r="D5" s="2"/>
      <c r="E5" s="2"/>
      <c r="F5" s="2"/>
      <c r="G5" s="2">
        <f>Version</f>
        <v>1</v>
      </c>
      <c r="H5" s="2"/>
      <c r="I5" s="2"/>
      <c r="J5" s="2"/>
      <c r="K5" s="2"/>
      <c r="L5" s="2"/>
      <c r="M5" s="2"/>
      <c r="N5" s="2"/>
      <c r="O5" s="2"/>
      <c r="P5" s="2"/>
      <c r="Q5" s="2"/>
      <c r="R5" s="2"/>
      <c r="S5" s="2"/>
      <c r="T5" s="2"/>
      <c r="U5" s="2"/>
      <c r="V5" s="2"/>
      <c r="W5" s="2"/>
      <c r="X5" s="2"/>
      <c r="Y5" s="2"/>
      <c r="Z5" s="2"/>
      <c r="AA5" s="2"/>
      <c r="AB5" s="2"/>
      <c r="AC5" s="2"/>
      <c r="AE5" s="2"/>
      <c r="AG5" s="2"/>
      <c r="AI5" s="2"/>
    </row>
    <row r="6" spans="2:35">
      <c r="B6" s="1" t="str">
        <f>'Template Cover'!B6</f>
        <v>Date:</v>
      </c>
      <c r="C6" s="4"/>
      <c r="D6" s="4"/>
      <c r="E6" s="4"/>
      <c r="F6" s="4"/>
      <c r="G6" s="4">
        <f ca="1">TODAY()</f>
        <v>42655</v>
      </c>
      <c r="H6" s="4"/>
      <c r="I6" s="4"/>
      <c r="J6" s="4"/>
      <c r="K6" s="4"/>
      <c r="L6" s="4"/>
      <c r="M6" s="4"/>
      <c r="N6" s="4"/>
      <c r="O6" s="4"/>
      <c r="P6" s="4"/>
      <c r="Q6" s="4"/>
      <c r="R6" s="4"/>
      <c r="S6" s="4"/>
      <c r="T6" s="4"/>
      <c r="U6" s="4"/>
      <c r="V6" s="4"/>
      <c r="W6" s="4"/>
      <c r="X6" s="4"/>
      <c r="Y6" s="4"/>
      <c r="Z6" s="4"/>
      <c r="AA6" s="4"/>
      <c r="AB6" s="4"/>
      <c r="AC6" s="4"/>
      <c r="AE6" s="4"/>
      <c r="AG6" s="4"/>
      <c r="AI6" s="4"/>
    </row>
    <row r="7" spans="2:35">
      <c r="B7" s="1" t="str">
        <f>'Template Cover'!B7</f>
        <v>Filename:</v>
      </c>
      <c r="C7" s="2"/>
      <c r="D7" s="2"/>
      <c r="E7" s="2"/>
      <c r="F7" s="2"/>
      <c r="G7" s="2" t="str">
        <f ca="1">LEFT(CELL("FILENAME",$A$1),FIND("]",CELL("FILENAME",$A$1)))</f>
        <v>C:\Users\DfT\AppData\Local\Temp\[ATTACHMENT C - FINANCIAL TEMPLATES (v1.1).xlsx]</v>
      </c>
      <c r="H7" s="2"/>
      <c r="I7" s="2"/>
      <c r="J7" s="2"/>
      <c r="K7" s="2"/>
      <c r="L7" s="2"/>
      <c r="M7" s="2"/>
      <c r="N7" s="2"/>
      <c r="O7" s="2"/>
      <c r="P7" s="2"/>
      <c r="Q7" s="2"/>
      <c r="R7" s="2"/>
      <c r="S7" s="2"/>
      <c r="T7" s="2"/>
      <c r="U7" s="2"/>
      <c r="V7" s="2"/>
      <c r="W7" s="2"/>
      <c r="X7" s="2"/>
      <c r="Y7" s="2"/>
      <c r="Z7" s="2"/>
      <c r="AA7" s="2"/>
      <c r="AB7" s="2"/>
      <c r="AC7" s="2"/>
      <c r="AE7" s="2"/>
      <c r="AG7" s="2"/>
      <c r="AI7" s="2"/>
    </row>
    <row r="9" spans="2:35" ht="25.5">
      <c r="D9" s="1041" t="str">
        <f>RN_Switch</f>
        <v>Nominal</v>
      </c>
      <c r="E9" s="1060"/>
      <c r="F9" s="1038" t="s">
        <v>86</v>
      </c>
      <c r="G9" s="97" t="str">
        <f>Timeline!G29</f>
        <v>Blank</v>
      </c>
      <c r="H9" s="97" t="str">
        <f>Timeline!H29</f>
        <v>Blank</v>
      </c>
      <c r="I9" s="97" t="str">
        <f>Timeline!I29</f>
        <v>Year -2</v>
      </c>
      <c r="J9" s="97" t="str">
        <f>Timeline!J29</f>
        <v>Year -1</v>
      </c>
      <c r="K9" s="97" t="str">
        <f>Timeline!K29</f>
        <v>Year 0</v>
      </c>
      <c r="L9" s="97" t="str">
        <f>Timeline!L29</f>
        <v>Year 1</v>
      </c>
      <c r="M9" s="97" t="str">
        <f>Timeline!M29</f>
        <v>Year 2</v>
      </c>
      <c r="N9" s="97" t="str">
        <f>Timeline!N29</f>
        <v>Year 3</v>
      </c>
      <c r="O9" s="97" t="str">
        <f>Timeline!O29</f>
        <v>Year 4</v>
      </c>
      <c r="P9" s="97" t="str">
        <f>Timeline!P29</f>
        <v>Year 5</v>
      </c>
      <c r="Q9" s="97" t="str">
        <f>Timeline!Q29</f>
        <v>Year 6</v>
      </c>
      <c r="R9" s="97" t="str">
        <f>Timeline!R29</f>
        <v>Year 7</v>
      </c>
      <c r="S9" s="97" t="str">
        <f>Timeline!S29</f>
        <v>Year 8</v>
      </c>
      <c r="T9" s="97" t="str">
        <f>Timeline!T29</f>
        <v>Year 9</v>
      </c>
      <c r="U9" s="97" t="str">
        <f>Timeline!U29</f>
        <v>Year 10</v>
      </c>
      <c r="V9" s="97" t="str">
        <f>Timeline!V29</f>
        <v>Year 11</v>
      </c>
      <c r="W9" s="97" t="str">
        <f>Timeline!W29</f>
        <v>Year 12</v>
      </c>
      <c r="X9" s="97" t="str">
        <f>Timeline!X29</f>
        <v>Year 13</v>
      </c>
      <c r="Y9" s="97" t="str">
        <f>Timeline!Y29</f>
        <v>Year 14</v>
      </c>
      <c r="Z9" s="97" t="str">
        <f>Timeline!Z29</f>
        <v>Year 15</v>
      </c>
      <c r="AA9" s="97" t="str">
        <f>Timeline!AA29</f>
        <v>Year 16</v>
      </c>
      <c r="AB9" s="97" t="str">
        <f>Timeline!AB29</f>
        <v>Year 17</v>
      </c>
      <c r="AC9" s="97" t="str">
        <f>Timeline!AC29</f>
        <v>Year 18</v>
      </c>
      <c r="AE9" s="97" t="str">
        <f>Timeline!AE29</f>
        <v>Year 1 (part)</v>
      </c>
      <c r="AG9" s="97" t="str">
        <f>Timeline!AG29</f>
        <v>Not used</v>
      </c>
      <c r="AI9" s="97" t="str">
        <f>Timeline!AI29</f>
        <v>Not used</v>
      </c>
    </row>
    <row r="10" spans="2:35" ht="25.5">
      <c r="D10" s="1045" t="str">
        <f>Option_Switch</f>
        <v>Base Model</v>
      </c>
      <c r="E10" s="1061"/>
      <c r="F10" s="1039"/>
      <c r="G10" s="97" t="str">
        <f>Timeline!G30</f>
        <v>For Bidder Use</v>
      </c>
      <c r="H10" s="97" t="str">
        <f>Timeline!H30</f>
        <v>For Bidder Use</v>
      </c>
      <c r="I10" s="97" t="str">
        <f>Timeline!I30</f>
        <v>Actual</v>
      </c>
      <c r="J10" s="97" t="str">
        <f>Timeline!J30</f>
        <v>Actual</v>
      </c>
      <c r="K10" s="97" t="str">
        <f>Timeline!K30</f>
        <v>Forecast</v>
      </c>
      <c r="L10" s="97" t="str">
        <f>Timeline!L30</f>
        <v>Forecast</v>
      </c>
      <c r="M10" s="97" t="str">
        <f>Timeline!M30</f>
        <v>Core</v>
      </c>
      <c r="N10" s="97" t="str">
        <f>Timeline!N30</f>
        <v>Core</v>
      </c>
      <c r="O10" s="97" t="str">
        <f>Timeline!O30</f>
        <v>Core</v>
      </c>
      <c r="P10" s="97" t="str">
        <f>Timeline!P30</f>
        <v>Core</v>
      </c>
      <c r="Q10" s="97" t="str">
        <f>Timeline!Q30</f>
        <v>Core</v>
      </c>
      <c r="R10" s="97" t="str">
        <f>Timeline!R30</f>
        <v>Core</v>
      </c>
      <c r="S10" s="97" t="str">
        <f>Timeline!S30</f>
        <v>Core</v>
      </c>
      <c r="T10" s="97" t="str">
        <f>Timeline!T30</f>
        <v>Core</v>
      </c>
      <c r="U10" s="97" t="str">
        <f>Timeline!U30</f>
        <v>Option</v>
      </c>
      <c r="V10" s="97" t="str">
        <f>Timeline!V30</f>
        <v>Option</v>
      </c>
      <c r="W10" s="97" t="str">
        <f>Timeline!W30</f>
        <v>Not used</v>
      </c>
      <c r="X10" s="97" t="str">
        <f>Timeline!X30</f>
        <v>Not used</v>
      </c>
      <c r="Y10" s="97" t="str">
        <f>Timeline!Y30</f>
        <v>Not used</v>
      </c>
      <c r="Z10" s="97" t="str">
        <f>Timeline!Z30</f>
        <v>Not used</v>
      </c>
      <c r="AA10" s="97" t="str">
        <f>Timeline!AA30</f>
        <v>Not used</v>
      </c>
      <c r="AB10" s="97" t="str">
        <f>Timeline!AB30</f>
        <v>Not used</v>
      </c>
      <c r="AC10" s="97" t="str">
        <f>Timeline!AC30</f>
        <v>Not used</v>
      </c>
      <c r="AE10" s="97" t="str">
        <f>Timeline!AE30</f>
        <v>Core</v>
      </c>
      <c r="AG10" s="97" t="str">
        <f>Timeline!AG30</f>
        <v>Not used</v>
      </c>
      <c r="AI10" s="97" t="str">
        <f>Timeline!AI30</f>
        <v>Not used</v>
      </c>
    </row>
    <row r="11" spans="2:35">
      <c r="B11" s="238" t="s">
        <v>512</v>
      </c>
      <c r="C11" s="238" t="s">
        <v>513</v>
      </c>
      <c r="D11" s="1047" t="s">
        <v>514</v>
      </c>
      <c r="E11" s="1062"/>
      <c r="F11" s="1040" t="s">
        <v>86</v>
      </c>
      <c r="G11" s="98" t="str">
        <f>IF(Timeline!G31="","",Timeline!G31)</f>
        <v/>
      </c>
      <c r="H11" s="98" t="str">
        <f>IF(Timeline!H31="","",Timeline!H31)</f>
        <v/>
      </c>
      <c r="I11" s="98">
        <f>IF(Timeline!I31="","",Timeline!I31)</f>
        <v>42094</v>
      </c>
      <c r="J11" s="98">
        <f>IF(Timeline!J31="","",Timeline!J31)</f>
        <v>42460</v>
      </c>
      <c r="K11" s="98">
        <f>IF(Timeline!K31="","",Timeline!K31)</f>
        <v>42825</v>
      </c>
      <c r="L11" s="98">
        <f>IF(Timeline!L31="","",Timeline!L31)</f>
        <v>43190</v>
      </c>
      <c r="M11" s="98">
        <f>IF(Timeline!M31="","",Timeline!M31)</f>
        <v>43555</v>
      </c>
      <c r="N11" s="98">
        <f>IF(Timeline!N31="","",Timeline!N31)</f>
        <v>43921</v>
      </c>
      <c r="O11" s="98">
        <f>IF(Timeline!O31="","",Timeline!O31)</f>
        <v>44286</v>
      </c>
      <c r="P11" s="98">
        <f>IF(Timeline!P31="","",Timeline!P31)</f>
        <v>44651</v>
      </c>
      <c r="Q11" s="98">
        <f>IF(Timeline!Q31="","",Timeline!Q31)</f>
        <v>45016</v>
      </c>
      <c r="R11" s="98">
        <f>IF(Timeline!R31="","",Timeline!R31)</f>
        <v>45382</v>
      </c>
      <c r="S11" s="98">
        <f>IF(Timeline!S31="","",Timeline!S31)</f>
        <v>45747</v>
      </c>
      <c r="T11" s="98">
        <f>IF(Timeline!T31="","",Timeline!T31)</f>
        <v>46112</v>
      </c>
      <c r="U11" s="98">
        <f>IF(Timeline!U31="","",Timeline!U31)</f>
        <v>46477</v>
      </c>
      <c r="V11" s="98">
        <f>IF(Timeline!V31="","",Timeline!V31)</f>
        <v>46843</v>
      </c>
      <c r="W11" s="98">
        <f>IF(Timeline!W31="","",Timeline!W31)</f>
        <v>47208</v>
      </c>
      <c r="X11" s="98">
        <f>IF(Timeline!X31="","",Timeline!X31)</f>
        <v>47573</v>
      </c>
      <c r="Y11" s="98">
        <f>IF(Timeline!Y31="","",Timeline!Y31)</f>
        <v>47938</v>
      </c>
      <c r="Z11" s="98">
        <f>IF(Timeline!Z31="","",Timeline!Z31)</f>
        <v>48304</v>
      </c>
      <c r="AA11" s="98">
        <f>IF(Timeline!AA31="","",Timeline!AA31)</f>
        <v>48669</v>
      </c>
      <c r="AB11" s="98">
        <f>IF(Timeline!AB31="","",Timeline!AB31)</f>
        <v>49034</v>
      </c>
      <c r="AC11" s="98">
        <f>IF(Timeline!AC31="","",Timeline!AC31)</f>
        <v>49399</v>
      </c>
      <c r="AE11" s="98">
        <f>IF(Timeline!AE31="","",Timeline!AE31)</f>
        <v>43190</v>
      </c>
      <c r="AG11" s="98">
        <f>IF(Timeline!AG31="","",Timeline!AG31)</f>
        <v>49034</v>
      </c>
      <c r="AI11" s="98">
        <f>IF(Timeline!AI31="","",Timeline!AI31)</f>
        <v>49399</v>
      </c>
    </row>
    <row r="13" spans="2:35" ht="16.5">
      <c r="B13" s="5" t="s">
        <v>514</v>
      </c>
      <c r="C13" s="5"/>
      <c r="D13" s="5"/>
      <c r="E13" s="5"/>
      <c r="F13" s="5"/>
      <c r="G13" s="5"/>
      <c r="H13" s="5"/>
      <c r="I13" s="5"/>
      <c r="J13" s="5"/>
      <c r="K13" s="5"/>
      <c r="L13" s="5"/>
      <c r="M13" s="5"/>
      <c r="N13" s="5"/>
      <c r="O13" s="5"/>
      <c r="P13" s="5"/>
      <c r="Q13" s="5"/>
      <c r="R13" s="5"/>
      <c r="S13" s="5"/>
      <c r="T13" s="5"/>
      <c r="U13" s="5"/>
      <c r="V13" s="5"/>
      <c r="W13" s="5"/>
      <c r="X13" s="5"/>
      <c r="Y13" s="5"/>
      <c r="Z13" s="5"/>
      <c r="AA13" s="5"/>
      <c r="AB13" s="5"/>
      <c r="AC13" s="5"/>
      <c r="AE13" s="5"/>
      <c r="AG13" s="5"/>
      <c r="AI13" s="5"/>
    </row>
    <row r="14" spans="2:35" outlineLevel="1"/>
    <row r="15" spans="2:35" outlineLevel="1">
      <c r="B15" s="238" t="str">
        <f>'Line Items'!D$2284</f>
        <v>Passenger Fares Revenue</v>
      </c>
      <c r="C15" s="238" t="str">
        <f>'Line Items'!D2294</f>
        <v>Passenger Fares Revenue: EJ01 West Mids Snow Hill</v>
      </c>
      <c r="D15" s="100" t="str">
        <f>'Line Items'!D14</f>
        <v>EJ01 West Mids Snow Hill</v>
      </c>
      <c r="E15" s="85"/>
      <c r="F15" s="183" t="str">
        <f>'Pax Revenue'!F218</f>
        <v>£000</v>
      </c>
      <c r="G15" s="86">
        <f>'Pax Revenue'!G218</f>
        <v>0</v>
      </c>
      <c r="H15" s="86">
        <f>'Pax Revenue'!H218</f>
        <v>0</v>
      </c>
      <c r="I15" s="86">
        <f>'Pax Revenue'!I218</f>
        <v>0</v>
      </c>
      <c r="J15" s="86">
        <f>'Pax Revenue'!J218</f>
        <v>0</v>
      </c>
      <c r="K15" s="86">
        <f>'Pax Revenue'!K218</f>
        <v>0</v>
      </c>
      <c r="L15" s="86">
        <f>'Pax Revenue'!L218</f>
        <v>0</v>
      </c>
      <c r="M15" s="86">
        <f>'Pax Revenue'!M218</f>
        <v>0</v>
      </c>
      <c r="N15" s="86">
        <f>'Pax Revenue'!N218</f>
        <v>0</v>
      </c>
      <c r="O15" s="86">
        <f>'Pax Revenue'!O218</f>
        <v>0</v>
      </c>
      <c r="P15" s="86">
        <f>'Pax Revenue'!P218</f>
        <v>0</v>
      </c>
      <c r="Q15" s="86">
        <f>'Pax Revenue'!Q218</f>
        <v>0</v>
      </c>
      <c r="R15" s="86">
        <f>'Pax Revenue'!R218</f>
        <v>0</v>
      </c>
      <c r="S15" s="86">
        <f>'Pax Revenue'!S218</f>
        <v>0</v>
      </c>
      <c r="T15" s="86">
        <f>'Pax Revenue'!T218</f>
        <v>0</v>
      </c>
      <c r="U15" s="86">
        <f>'Pax Revenue'!U218</f>
        <v>0</v>
      </c>
      <c r="V15" s="86">
        <f>'Pax Revenue'!V218</f>
        <v>0</v>
      </c>
      <c r="W15" s="86">
        <f>'Pax Revenue'!W218</f>
        <v>0</v>
      </c>
      <c r="X15" s="86">
        <f>'Pax Revenue'!X218</f>
        <v>0</v>
      </c>
      <c r="Y15" s="86">
        <f>'Pax Revenue'!Y218</f>
        <v>0</v>
      </c>
      <c r="Z15" s="86">
        <f>'Pax Revenue'!Z218</f>
        <v>0</v>
      </c>
      <c r="AA15" s="86">
        <f>'Pax Revenue'!AA218</f>
        <v>0</v>
      </c>
      <c r="AB15" s="86">
        <f>'Pax Revenue'!AB218</f>
        <v>0</v>
      </c>
      <c r="AC15" s="87">
        <f>'Pax Revenue'!AC218</f>
        <v>0</v>
      </c>
      <c r="AE15" s="475">
        <f>'Pax Revenue'!AE218</f>
        <v>0</v>
      </c>
      <c r="AG15" s="475">
        <f>'Pax Revenue'!AG218</f>
        <v>0</v>
      </c>
      <c r="AI15" s="475">
        <f>'Pax Revenue'!AI218</f>
        <v>0</v>
      </c>
    </row>
    <row r="16" spans="2:35" outlineLevel="1">
      <c r="B16" s="238" t="str">
        <f>'Line Items'!D$2284</f>
        <v>Passenger Fares Revenue</v>
      </c>
      <c r="C16" s="238" t="str">
        <f>'Line Items'!D2295</f>
        <v>Passenger Fares Revenue: EJ02 Trent Valley</v>
      </c>
      <c r="D16" s="106" t="str">
        <f>'Line Items'!D15</f>
        <v>EJ02 Trent Valley</v>
      </c>
      <c r="E16" s="89"/>
      <c r="F16" s="107" t="str">
        <f>'Pax Revenue'!F219</f>
        <v>£000</v>
      </c>
      <c r="G16" s="90">
        <f>'Pax Revenue'!G219</f>
        <v>0</v>
      </c>
      <c r="H16" s="90">
        <f>'Pax Revenue'!H219</f>
        <v>0</v>
      </c>
      <c r="I16" s="90">
        <f>'Pax Revenue'!I219</f>
        <v>0</v>
      </c>
      <c r="J16" s="90">
        <f>'Pax Revenue'!J219</f>
        <v>0</v>
      </c>
      <c r="K16" s="90">
        <f>'Pax Revenue'!K219</f>
        <v>0</v>
      </c>
      <c r="L16" s="90">
        <f>'Pax Revenue'!L219</f>
        <v>0</v>
      </c>
      <c r="M16" s="90">
        <f>'Pax Revenue'!M219</f>
        <v>0</v>
      </c>
      <c r="N16" s="90">
        <f>'Pax Revenue'!N219</f>
        <v>0</v>
      </c>
      <c r="O16" s="90">
        <f>'Pax Revenue'!O219</f>
        <v>0</v>
      </c>
      <c r="P16" s="90">
        <f>'Pax Revenue'!P219</f>
        <v>0</v>
      </c>
      <c r="Q16" s="90">
        <f>'Pax Revenue'!Q219</f>
        <v>0</v>
      </c>
      <c r="R16" s="90">
        <f>'Pax Revenue'!R219</f>
        <v>0</v>
      </c>
      <c r="S16" s="90">
        <f>'Pax Revenue'!S219</f>
        <v>0</v>
      </c>
      <c r="T16" s="90">
        <f>'Pax Revenue'!T219</f>
        <v>0</v>
      </c>
      <c r="U16" s="90">
        <f>'Pax Revenue'!U219</f>
        <v>0</v>
      </c>
      <c r="V16" s="90">
        <f>'Pax Revenue'!V219</f>
        <v>0</v>
      </c>
      <c r="W16" s="90">
        <f>'Pax Revenue'!W219</f>
        <v>0</v>
      </c>
      <c r="X16" s="90">
        <f>'Pax Revenue'!X219</f>
        <v>0</v>
      </c>
      <c r="Y16" s="90">
        <f>'Pax Revenue'!Y219</f>
        <v>0</v>
      </c>
      <c r="Z16" s="90">
        <f>'Pax Revenue'!Z219</f>
        <v>0</v>
      </c>
      <c r="AA16" s="90">
        <f>'Pax Revenue'!AA219</f>
        <v>0</v>
      </c>
      <c r="AB16" s="90">
        <f>'Pax Revenue'!AB219</f>
        <v>0</v>
      </c>
      <c r="AC16" s="91">
        <f>'Pax Revenue'!AC219</f>
        <v>0</v>
      </c>
      <c r="AE16" s="476">
        <f>'Pax Revenue'!AE219</f>
        <v>0</v>
      </c>
      <c r="AG16" s="476">
        <f>'Pax Revenue'!AG219</f>
        <v>0</v>
      </c>
      <c r="AI16" s="476">
        <f>'Pax Revenue'!AI219</f>
        <v>0</v>
      </c>
    </row>
    <row r="17" spans="2:35" outlineLevel="1">
      <c r="B17" s="238" t="str">
        <f>'Line Items'!D$2284</f>
        <v>Passenger Fares Revenue</v>
      </c>
      <c r="C17" s="238" t="str">
        <f>'Line Items'!D2296</f>
        <v>Passenger Fares Revenue: EJ03 West Mids New Street</v>
      </c>
      <c r="D17" s="106" t="str">
        <f>'Line Items'!D16</f>
        <v>EJ03 West Mids New Street</v>
      </c>
      <c r="E17" s="89"/>
      <c r="F17" s="107" t="str">
        <f>'Pax Revenue'!F220</f>
        <v>£000</v>
      </c>
      <c r="G17" s="90">
        <f>'Pax Revenue'!G220</f>
        <v>0</v>
      </c>
      <c r="H17" s="90">
        <f>'Pax Revenue'!H220</f>
        <v>0</v>
      </c>
      <c r="I17" s="90">
        <f>'Pax Revenue'!I220</f>
        <v>0</v>
      </c>
      <c r="J17" s="90">
        <f>'Pax Revenue'!J220</f>
        <v>0</v>
      </c>
      <c r="K17" s="90">
        <f>'Pax Revenue'!K220</f>
        <v>0</v>
      </c>
      <c r="L17" s="90">
        <f>'Pax Revenue'!L220</f>
        <v>0</v>
      </c>
      <c r="M17" s="90">
        <f>'Pax Revenue'!M220</f>
        <v>0</v>
      </c>
      <c r="N17" s="90">
        <f>'Pax Revenue'!N220</f>
        <v>0</v>
      </c>
      <c r="O17" s="90">
        <f>'Pax Revenue'!O220</f>
        <v>0</v>
      </c>
      <c r="P17" s="90">
        <f>'Pax Revenue'!P220</f>
        <v>0</v>
      </c>
      <c r="Q17" s="90">
        <f>'Pax Revenue'!Q220</f>
        <v>0</v>
      </c>
      <c r="R17" s="90">
        <f>'Pax Revenue'!R220</f>
        <v>0</v>
      </c>
      <c r="S17" s="90">
        <f>'Pax Revenue'!S220</f>
        <v>0</v>
      </c>
      <c r="T17" s="90">
        <f>'Pax Revenue'!T220</f>
        <v>0</v>
      </c>
      <c r="U17" s="90">
        <f>'Pax Revenue'!U220</f>
        <v>0</v>
      </c>
      <c r="V17" s="90">
        <f>'Pax Revenue'!V220</f>
        <v>0</v>
      </c>
      <c r="W17" s="90">
        <f>'Pax Revenue'!W220</f>
        <v>0</v>
      </c>
      <c r="X17" s="90">
        <f>'Pax Revenue'!X220</f>
        <v>0</v>
      </c>
      <c r="Y17" s="90">
        <f>'Pax Revenue'!Y220</f>
        <v>0</v>
      </c>
      <c r="Z17" s="90">
        <f>'Pax Revenue'!Z220</f>
        <v>0</v>
      </c>
      <c r="AA17" s="90">
        <f>'Pax Revenue'!AA220</f>
        <v>0</v>
      </c>
      <c r="AB17" s="90">
        <f>'Pax Revenue'!AB220</f>
        <v>0</v>
      </c>
      <c r="AC17" s="91">
        <f>'Pax Revenue'!AC220</f>
        <v>0</v>
      </c>
      <c r="AE17" s="476">
        <f>'Pax Revenue'!AE220</f>
        <v>0</v>
      </c>
      <c r="AG17" s="476">
        <f>'Pax Revenue'!AG220</f>
        <v>0</v>
      </c>
      <c r="AI17" s="476">
        <f>'Pax Revenue'!AI220</f>
        <v>0</v>
      </c>
    </row>
    <row r="18" spans="2:35" outlineLevel="1">
      <c r="B18" s="238" t="str">
        <f>'Line Items'!D$2284</f>
        <v>Passenger Fares Revenue</v>
      </c>
      <c r="C18" s="238" t="str">
        <f>'Line Items'!D2297</f>
        <v>Passenger Fares Revenue: EJ04 West Mids inter-urban</v>
      </c>
      <c r="D18" s="106" t="str">
        <f>'Line Items'!D17</f>
        <v>EJ04 West Mids inter-urban</v>
      </c>
      <c r="E18" s="89"/>
      <c r="F18" s="107" t="str">
        <f>'Pax Revenue'!F221</f>
        <v>£000</v>
      </c>
      <c r="G18" s="90">
        <f>'Pax Revenue'!G221</f>
        <v>0</v>
      </c>
      <c r="H18" s="90">
        <f>'Pax Revenue'!H221</f>
        <v>0</v>
      </c>
      <c r="I18" s="90">
        <f>'Pax Revenue'!I221</f>
        <v>0</v>
      </c>
      <c r="J18" s="90">
        <f>'Pax Revenue'!J221</f>
        <v>0</v>
      </c>
      <c r="K18" s="90">
        <f>'Pax Revenue'!K221</f>
        <v>0</v>
      </c>
      <c r="L18" s="90">
        <f>'Pax Revenue'!L221</f>
        <v>0</v>
      </c>
      <c r="M18" s="90">
        <f>'Pax Revenue'!M221</f>
        <v>0</v>
      </c>
      <c r="N18" s="90">
        <f>'Pax Revenue'!N221</f>
        <v>0</v>
      </c>
      <c r="O18" s="90">
        <f>'Pax Revenue'!O221</f>
        <v>0</v>
      </c>
      <c r="P18" s="90">
        <f>'Pax Revenue'!P221</f>
        <v>0</v>
      </c>
      <c r="Q18" s="90">
        <f>'Pax Revenue'!Q221</f>
        <v>0</v>
      </c>
      <c r="R18" s="90">
        <f>'Pax Revenue'!R221</f>
        <v>0</v>
      </c>
      <c r="S18" s="90">
        <f>'Pax Revenue'!S221</f>
        <v>0</v>
      </c>
      <c r="T18" s="90">
        <f>'Pax Revenue'!T221</f>
        <v>0</v>
      </c>
      <c r="U18" s="90">
        <f>'Pax Revenue'!U221</f>
        <v>0</v>
      </c>
      <c r="V18" s="90">
        <f>'Pax Revenue'!V221</f>
        <v>0</v>
      </c>
      <c r="W18" s="90">
        <f>'Pax Revenue'!W221</f>
        <v>0</v>
      </c>
      <c r="X18" s="90">
        <f>'Pax Revenue'!X221</f>
        <v>0</v>
      </c>
      <c r="Y18" s="90">
        <f>'Pax Revenue'!Y221</f>
        <v>0</v>
      </c>
      <c r="Z18" s="90">
        <f>'Pax Revenue'!Z221</f>
        <v>0</v>
      </c>
      <c r="AA18" s="90">
        <f>'Pax Revenue'!AA221</f>
        <v>0</v>
      </c>
      <c r="AB18" s="90">
        <f>'Pax Revenue'!AB221</f>
        <v>0</v>
      </c>
      <c r="AC18" s="91">
        <f>'Pax Revenue'!AC221</f>
        <v>0</v>
      </c>
      <c r="AE18" s="476">
        <f>'Pax Revenue'!AE221</f>
        <v>0</v>
      </c>
      <c r="AG18" s="476">
        <f>'Pax Revenue'!AG221</f>
        <v>0</v>
      </c>
      <c r="AI18" s="476">
        <f>'Pax Revenue'!AI221</f>
        <v>0</v>
      </c>
    </row>
    <row r="19" spans="2:35" outlineLevel="1">
      <c r="B19" s="238" t="str">
        <f>'Line Items'!D$2284</f>
        <v>Passenger Fares Revenue</v>
      </c>
      <c r="C19" s="238" t="str">
        <f>'Line Items'!D2298</f>
        <v>Passenger Fares Revenue: EJ05 WC London - Northampton</v>
      </c>
      <c r="D19" s="106" t="str">
        <f>'Line Items'!D18</f>
        <v>EJ05 WC London - Northampton</v>
      </c>
      <c r="E19" s="89"/>
      <c r="F19" s="107" t="str">
        <f>'Pax Revenue'!F222</f>
        <v>£000</v>
      </c>
      <c r="G19" s="90">
        <f>'Pax Revenue'!G222</f>
        <v>0</v>
      </c>
      <c r="H19" s="90">
        <f>'Pax Revenue'!H222</f>
        <v>0</v>
      </c>
      <c r="I19" s="90">
        <f>'Pax Revenue'!I222</f>
        <v>0</v>
      </c>
      <c r="J19" s="90">
        <f>'Pax Revenue'!J222</f>
        <v>0</v>
      </c>
      <c r="K19" s="90">
        <f>'Pax Revenue'!K222</f>
        <v>0</v>
      </c>
      <c r="L19" s="90">
        <f>'Pax Revenue'!L222</f>
        <v>0</v>
      </c>
      <c r="M19" s="90">
        <f>'Pax Revenue'!M222</f>
        <v>0</v>
      </c>
      <c r="N19" s="90">
        <f>'Pax Revenue'!N222</f>
        <v>0</v>
      </c>
      <c r="O19" s="90">
        <f>'Pax Revenue'!O222</f>
        <v>0</v>
      </c>
      <c r="P19" s="90">
        <f>'Pax Revenue'!P222</f>
        <v>0</v>
      </c>
      <c r="Q19" s="90">
        <f>'Pax Revenue'!Q222</f>
        <v>0</v>
      </c>
      <c r="R19" s="90">
        <f>'Pax Revenue'!R222</f>
        <v>0</v>
      </c>
      <c r="S19" s="90">
        <f>'Pax Revenue'!S222</f>
        <v>0</v>
      </c>
      <c r="T19" s="90">
        <f>'Pax Revenue'!T222</f>
        <v>0</v>
      </c>
      <c r="U19" s="90">
        <f>'Pax Revenue'!U222</f>
        <v>0</v>
      </c>
      <c r="V19" s="90">
        <f>'Pax Revenue'!V222</f>
        <v>0</v>
      </c>
      <c r="W19" s="90">
        <f>'Pax Revenue'!W222</f>
        <v>0</v>
      </c>
      <c r="X19" s="90">
        <f>'Pax Revenue'!X222</f>
        <v>0</v>
      </c>
      <c r="Y19" s="90">
        <f>'Pax Revenue'!Y222</f>
        <v>0</v>
      </c>
      <c r="Z19" s="90">
        <f>'Pax Revenue'!Z222</f>
        <v>0</v>
      </c>
      <c r="AA19" s="90">
        <f>'Pax Revenue'!AA222</f>
        <v>0</v>
      </c>
      <c r="AB19" s="90">
        <f>'Pax Revenue'!AB222</f>
        <v>0</v>
      </c>
      <c r="AC19" s="91">
        <f>'Pax Revenue'!AC222</f>
        <v>0</v>
      </c>
      <c r="AE19" s="476">
        <f>'Pax Revenue'!AE222</f>
        <v>0</v>
      </c>
      <c r="AG19" s="476">
        <f>'Pax Revenue'!AG222</f>
        <v>0</v>
      </c>
      <c r="AI19" s="476">
        <f>'Pax Revenue'!AI222</f>
        <v>0</v>
      </c>
    </row>
    <row r="20" spans="2:35" outlineLevel="1">
      <c r="B20" s="238" t="str">
        <f>'Line Items'!D$2284</f>
        <v>Passenger Fares Revenue</v>
      </c>
      <c r="C20" s="238" t="str">
        <f>'Line Items'!D2299</f>
        <v>Passenger Fares Revenue: EJ06 WCML Branches</v>
      </c>
      <c r="D20" s="106" t="str">
        <f>'Line Items'!D19</f>
        <v>EJ06 WCML Branches</v>
      </c>
      <c r="E20" s="89"/>
      <c r="F20" s="107" t="str">
        <f>'Pax Revenue'!F223</f>
        <v>£000</v>
      </c>
      <c r="G20" s="90">
        <f>'Pax Revenue'!G223</f>
        <v>0</v>
      </c>
      <c r="H20" s="90">
        <f>'Pax Revenue'!H223</f>
        <v>0</v>
      </c>
      <c r="I20" s="90">
        <f>'Pax Revenue'!I223</f>
        <v>0</v>
      </c>
      <c r="J20" s="90">
        <f>'Pax Revenue'!J223</f>
        <v>0</v>
      </c>
      <c r="K20" s="90">
        <f>'Pax Revenue'!K223</f>
        <v>0</v>
      </c>
      <c r="L20" s="90">
        <f>'Pax Revenue'!L223</f>
        <v>0</v>
      </c>
      <c r="M20" s="90">
        <f>'Pax Revenue'!M223</f>
        <v>0</v>
      </c>
      <c r="N20" s="90">
        <f>'Pax Revenue'!N223</f>
        <v>0</v>
      </c>
      <c r="O20" s="90">
        <f>'Pax Revenue'!O223</f>
        <v>0</v>
      </c>
      <c r="P20" s="90">
        <f>'Pax Revenue'!P223</f>
        <v>0</v>
      </c>
      <c r="Q20" s="90">
        <f>'Pax Revenue'!Q223</f>
        <v>0</v>
      </c>
      <c r="R20" s="90">
        <f>'Pax Revenue'!R223</f>
        <v>0</v>
      </c>
      <c r="S20" s="90">
        <f>'Pax Revenue'!S223</f>
        <v>0</v>
      </c>
      <c r="T20" s="90">
        <f>'Pax Revenue'!T223</f>
        <v>0</v>
      </c>
      <c r="U20" s="90">
        <f>'Pax Revenue'!U223</f>
        <v>0</v>
      </c>
      <c r="V20" s="90">
        <f>'Pax Revenue'!V223</f>
        <v>0</v>
      </c>
      <c r="W20" s="90">
        <f>'Pax Revenue'!W223</f>
        <v>0</v>
      </c>
      <c r="X20" s="90">
        <f>'Pax Revenue'!X223</f>
        <v>0</v>
      </c>
      <c r="Y20" s="90">
        <f>'Pax Revenue'!Y223</f>
        <v>0</v>
      </c>
      <c r="Z20" s="90">
        <f>'Pax Revenue'!Z223</f>
        <v>0</v>
      </c>
      <c r="AA20" s="90">
        <f>'Pax Revenue'!AA223</f>
        <v>0</v>
      </c>
      <c r="AB20" s="90">
        <f>'Pax Revenue'!AB223</f>
        <v>0</v>
      </c>
      <c r="AC20" s="91">
        <f>'Pax Revenue'!AC223</f>
        <v>0</v>
      </c>
      <c r="AE20" s="476">
        <f>'Pax Revenue'!AE223</f>
        <v>0</v>
      </c>
      <c r="AG20" s="476">
        <f>'Pax Revenue'!AG223</f>
        <v>0</v>
      </c>
      <c r="AI20" s="476">
        <f>'Pax Revenue'!AI223</f>
        <v>0</v>
      </c>
    </row>
    <row r="21" spans="2:35" outlineLevel="1">
      <c r="B21" s="238" t="str">
        <f>'Line Items'!D$2284</f>
        <v>Passenger Fares Revenue</v>
      </c>
      <c r="C21" s="238" t="str">
        <f>'Line Items'!D2300</f>
        <v>Passenger Fares Revenue: Other: Centro concessions</v>
      </c>
      <c r="D21" s="106" t="str">
        <f>'Line Items'!D20</f>
        <v>Other: Centro concessions</v>
      </c>
      <c r="E21" s="89"/>
      <c r="F21" s="107" t="str">
        <f>'Pax Revenue'!F224</f>
        <v>£000</v>
      </c>
      <c r="G21" s="90">
        <f>'Pax Revenue'!G224</f>
        <v>0</v>
      </c>
      <c r="H21" s="90">
        <f>'Pax Revenue'!H224</f>
        <v>0</v>
      </c>
      <c r="I21" s="90">
        <f>'Pax Revenue'!I224</f>
        <v>0</v>
      </c>
      <c r="J21" s="90">
        <f>'Pax Revenue'!J224</f>
        <v>0</v>
      </c>
      <c r="K21" s="90">
        <f>'Pax Revenue'!K224</f>
        <v>0</v>
      </c>
      <c r="L21" s="90">
        <f>'Pax Revenue'!L224</f>
        <v>0</v>
      </c>
      <c r="M21" s="90">
        <f>'Pax Revenue'!M224</f>
        <v>0</v>
      </c>
      <c r="N21" s="90">
        <f>'Pax Revenue'!N224</f>
        <v>0</v>
      </c>
      <c r="O21" s="90">
        <f>'Pax Revenue'!O224</f>
        <v>0</v>
      </c>
      <c r="P21" s="90">
        <f>'Pax Revenue'!P224</f>
        <v>0</v>
      </c>
      <c r="Q21" s="90">
        <f>'Pax Revenue'!Q224</f>
        <v>0</v>
      </c>
      <c r="R21" s="90">
        <f>'Pax Revenue'!R224</f>
        <v>0</v>
      </c>
      <c r="S21" s="90">
        <f>'Pax Revenue'!S224</f>
        <v>0</v>
      </c>
      <c r="T21" s="90">
        <f>'Pax Revenue'!T224</f>
        <v>0</v>
      </c>
      <c r="U21" s="90">
        <f>'Pax Revenue'!U224</f>
        <v>0</v>
      </c>
      <c r="V21" s="90">
        <f>'Pax Revenue'!V224</f>
        <v>0</v>
      </c>
      <c r="W21" s="90">
        <f>'Pax Revenue'!W224</f>
        <v>0</v>
      </c>
      <c r="X21" s="90">
        <f>'Pax Revenue'!X224</f>
        <v>0</v>
      </c>
      <c r="Y21" s="90">
        <f>'Pax Revenue'!Y224</f>
        <v>0</v>
      </c>
      <c r="Z21" s="90">
        <f>'Pax Revenue'!Z224</f>
        <v>0</v>
      </c>
      <c r="AA21" s="90">
        <f>'Pax Revenue'!AA224</f>
        <v>0</v>
      </c>
      <c r="AB21" s="90">
        <f>'Pax Revenue'!AB224</f>
        <v>0</v>
      </c>
      <c r="AC21" s="91">
        <f>'Pax Revenue'!AC224</f>
        <v>0</v>
      </c>
      <c r="AE21" s="476">
        <f>'Pax Revenue'!AE224</f>
        <v>0</v>
      </c>
      <c r="AG21" s="476">
        <f>'Pax Revenue'!AG224</f>
        <v>0</v>
      </c>
      <c r="AI21" s="476">
        <f>'Pax Revenue'!AI224</f>
        <v>0</v>
      </c>
    </row>
    <row r="22" spans="2:35" outlineLevel="1">
      <c r="B22" s="238" t="str">
        <f>'Line Items'!D$2284</f>
        <v>Passenger Fares Revenue</v>
      </c>
      <c r="C22" s="238" t="str">
        <f>'Line Items'!D2301</f>
        <v>Passenger Fares Revenue: Other: Centro nNetwork</v>
      </c>
      <c r="D22" s="106" t="str">
        <f>'Line Items'!D21</f>
        <v>Other: Centro nNetwork</v>
      </c>
      <c r="E22" s="89"/>
      <c r="F22" s="107" t="str">
        <f>'Pax Revenue'!F225</f>
        <v>£000</v>
      </c>
      <c r="G22" s="90">
        <f>'Pax Revenue'!G225</f>
        <v>0</v>
      </c>
      <c r="H22" s="90">
        <f>'Pax Revenue'!H225</f>
        <v>0</v>
      </c>
      <c r="I22" s="90">
        <f>'Pax Revenue'!I225</f>
        <v>0</v>
      </c>
      <c r="J22" s="90">
        <f>'Pax Revenue'!J225</f>
        <v>0</v>
      </c>
      <c r="K22" s="90">
        <f>'Pax Revenue'!K225</f>
        <v>0</v>
      </c>
      <c r="L22" s="90">
        <f>'Pax Revenue'!L225</f>
        <v>0</v>
      </c>
      <c r="M22" s="90">
        <f>'Pax Revenue'!M225</f>
        <v>0</v>
      </c>
      <c r="N22" s="90">
        <f>'Pax Revenue'!N225</f>
        <v>0</v>
      </c>
      <c r="O22" s="90">
        <f>'Pax Revenue'!O225</f>
        <v>0</v>
      </c>
      <c r="P22" s="90">
        <f>'Pax Revenue'!P225</f>
        <v>0</v>
      </c>
      <c r="Q22" s="90">
        <f>'Pax Revenue'!Q225</f>
        <v>0</v>
      </c>
      <c r="R22" s="90">
        <f>'Pax Revenue'!R225</f>
        <v>0</v>
      </c>
      <c r="S22" s="90">
        <f>'Pax Revenue'!S225</f>
        <v>0</v>
      </c>
      <c r="T22" s="90">
        <f>'Pax Revenue'!T225</f>
        <v>0</v>
      </c>
      <c r="U22" s="90">
        <f>'Pax Revenue'!U225</f>
        <v>0</v>
      </c>
      <c r="V22" s="90">
        <f>'Pax Revenue'!V225</f>
        <v>0</v>
      </c>
      <c r="W22" s="90">
        <f>'Pax Revenue'!W225</f>
        <v>0</v>
      </c>
      <c r="X22" s="90">
        <f>'Pax Revenue'!X225</f>
        <v>0</v>
      </c>
      <c r="Y22" s="90">
        <f>'Pax Revenue'!Y225</f>
        <v>0</v>
      </c>
      <c r="Z22" s="90">
        <f>'Pax Revenue'!Z225</f>
        <v>0</v>
      </c>
      <c r="AA22" s="90">
        <f>'Pax Revenue'!AA225</f>
        <v>0</v>
      </c>
      <c r="AB22" s="90">
        <f>'Pax Revenue'!AB225</f>
        <v>0</v>
      </c>
      <c r="AC22" s="91">
        <f>'Pax Revenue'!AC225</f>
        <v>0</v>
      </c>
      <c r="AE22" s="476">
        <f>'Pax Revenue'!AE225</f>
        <v>0</v>
      </c>
      <c r="AG22" s="476">
        <f>'Pax Revenue'!AG225</f>
        <v>0</v>
      </c>
      <c r="AI22" s="476">
        <f>'Pax Revenue'!AI225</f>
        <v>0</v>
      </c>
    </row>
    <row r="23" spans="2:35" outlineLevel="1">
      <c r="B23" s="238" t="str">
        <f>'Line Items'!D$2284</f>
        <v>Passenger Fares Revenue</v>
      </c>
      <c r="C23" s="238" t="str">
        <f>'Line Items'!D2302</f>
        <v>Passenger Fares Revenue: Other: miscellaneous</v>
      </c>
      <c r="D23" s="106" t="str">
        <f>'Line Items'!D22</f>
        <v>Other: miscellaneous</v>
      </c>
      <c r="E23" s="89"/>
      <c r="F23" s="107" t="str">
        <f>'Pax Revenue'!F226</f>
        <v>£000</v>
      </c>
      <c r="G23" s="90">
        <f>'Pax Revenue'!G226</f>
        <v>0</v>
      </c>
      <c r="H23" s="90">
        <f>'Pax Revenue'!H226</f>
        <v>0</v>
      </c>
      <c r="I23" s="90">
        <f>'Pax Revenue'!I226</f>
        <v>0</v>
      </c>
      <c r="J23" s="90">
        <f>'Pax Revenue'!J226</f>
        <v>0</v>
      </c>
      <c r="K23" s="90">
        <f>'Pax Revenue'!K226</f>
        <v>0</v>
      </c>
      <c r="L23" s="90">
        <f>'Pax Revenue'!L226</f>
        <v>0</v>
      </c>
      <c r="M23" s="90">
        <f>'Pax Revenue'!M226</f>
        <v>0</v>
      </c>
      <c r="N23" s="90">
        <f>'Pax Revenue'!N226</f>
        <v>0</v>
      </c>
      <c r="O23" s="90">
        <f>'Pax Revenue'!O226</f>
        <v>0</v>
      </c>
      <c r="P23" s="90">
        <f>'Pax Revenue'!P226</f>
        <v>0</v>
      </c>
      <c r="Q23" s="90">
        <f>'Pax Revenue'!Q226</f>
        <v>0</v>
      </c>
      <c r="R23" s="90">
        <f>'Pax Revenue'!R226</f>
        <v>0</v>
      </c>
      <c r="S23" s="90">
        <f>'Pax Revenue'!S226</f>
        <v>0</v>
      </c>
      <c r="T23" s="90">
        <f>'Pax Revenue'!T226</f>
        <v>0</v>
      </c>
      <c r="U23" s="90">
        <f>'Pax Revenue'!U226</f>
        <v>0</v>
      </c>
      <c r="V23" s="90">
        <f>'Pax Revenue'!V226</f>
        <v>0</v>
      </c>
      <c r="W23" s="90">
        <f>'Pax Revenue'!W226</f>
        <v>0</v>
      </c>
      <c r="X23" s="90">
        <f>'Pax Revenue'!X226</f>
        <v>0</v>
      </c>
      <c r="Y23" s="90">
        <f>'Pax Revenue'!Y226</f>
        <v>0</v>
      </c>
      <c r="Z23" s="90">
        <f>'Pax Revenue'!Z226</f>
        <v>0</v>
      </c>
      <c r="AA23" s="90">
        <f>'Pax Revenue'!AA226</f>
        <v>0</v>
      </c>
      <c r="AB23" s="90">
        <f>'Pax Revenue'!AB226</f>
        <v>0</v>
      </c>
      <c r="AC23" s="91">
        <f>'Pax Revenue'!AC226</f>
        <v>0</v>
      </c>
      <c r="AE23" s="476">
        <f>'Pax Revenue'!AE226</f>
        <v>0</v>
      </c>
      <c r="AG23" s="476">
        <f>'Pax Revenue'!AG226</f>
        <v>0</v>
      </c>
      <c r="AI23" s="476">
        <f>'Pax Revenue'!AI226</f>
        <v>0</v>
      </c>
    </row>
    <row r="24" spans="2:35" outlineLevel="1">
      <c r="B24" s="238" t="str">
        <f>'Line Items'!D$2284</f>
        <v>Passenger Fares Revenue</v>
      </c>
      <c r="C24" s="238" t="str">
        <f>'Line Items'!D2303</f>
        <v>Passenger Fares Revenue: [Passenger Revenue Service Groups Line 10]</v>
      </c>
      <c r="D24" s="106" t="str">
        <f>'Line Items'!D23</f>
        <v>[Passenger Revenue Service Groups Line 10]</v>
      </c>
      <c r="E24" s="89"/>
      <c r="F24" s="107" t="str">
        <f>'Pax Revenue'!F227</f>
        <v>£000</v>
      </c>
      <c r="G24" s="90">
        <f>'Pax Revenue'!G227</f>
        <v>0</v>
      </c>
      <c r="H24" s="90">
        <f>'Pax Revenue'!H227</f>
        <v>0</v>
      </c>
      <c r="I24" s="90">
        <f>'Pax Revenue'!I227</f>
        <v>0</v>
      </c>
      <c r="J24" s="90">
        <f>'Pax Revenue'!J227</f>
        <v>0</v>
      </c>
      <c r="K24" s="90">
        <f>'Pax Revenue'!K227</f>
        <v>0</v>
      </c>
      <c r="L24" s="90">
        <f>'Pax Revenue'!L227</f>
        <v>0</v>
      </c>
      <c r="M24" s="90">
        <f>'Pax Revenue'!M227</f>
        <v>0</v>
      </c>
      <c r="N24" s="90">
        <f>'Pax Revenue'!N227</f>
        <v>0</v>
      </c>
      <c r="O24" s="90">
        <f>'Pax Revenue'!O227</f>
        <v>0</v>
      </c>
      <c r="P24" s="90">
        <f>'Pax Revenue'!P227</f>
        <v>0</v>
      </c>
      <c r="Q24" s="90">
        <f>'Pax Revenue'!Q227</f>
        <v>0</v>
      </c>
      <c r="R24" s="90">
        <f>'Pax Revenue'!R227</f>
        <v>0</v>
      </c>
      <c r="S24" s="90">
        <f>'Pax Revenue'!S227</f>
        <v>0</v>
      </c>
      <c r="T24" s="90">
        <f>'Pax Revenue'!T227</f>
        <v>0</v>
      </c>
      <c r="U24" s="90">
        <f>'Pax Revenue'!U227</f>
        <v>0</v>
      </c>
      <c r="V24" s="90">
        <f>'Pax Revenue'!V227</f>
        <v>0</v>
      </c>
      <c r="W24" s="90">
        <f>'Pax Revenue'!W227</f>
        <v>0</v>
      </c>
      <c r="X24" s="90">
        <f>'Pax Revenue'!X227</f>
        <v>0</v>
      </c>
      <c r="Y24" s="90">
        <f>'Pax Revenue'!Y227</f>
        <v>0</v>
      </c>
      <c r="Z24" s="90">
        <f>'Pax Revenue'!Z227</f>
        <v>0</v>
      </c>
      <c r="AA24" s="90">
        <f>'Pax Revenue'!AA227</f>
        <v>0</v>
      </c>
      <c r="AB24" s="90">
        <f>'Pax Revenue'!AB227</f>
        <v>0</v>
      </c>
      <c r="AC24" s="91">
        <f>'Pax Revenue'!AC227</f>
        <v>0</v>
      </c>
      <c r="AE24" s="476">
        <f>'Pax Revenue'!AE227</f>
        <v>0</v>
      </c>
      <c r="AG24" s="476">
        <f>'Pax Revenue'!AG227</f>
        <v>0</v>
      </c>
      <c r="AI24" s="476">
        <f>'Pax Revenue'!AI227</f>
        <v>0</v>
      </c>
    </row>
    <row r="25" spans="2:35" outlineLevel="1">
      <c r="B25" s="238" t="str">
        <f>'Line Items'!D$2284</f>
        <v>Passenger Fares Revenue</v>
      </c>
      <c r="C25" s="238" t="str">
        <f>'Line Items'!D2304</f>
        <v>Passenger Fares Revenue: [Passenger Revenue Service Groups Line 11]</v>
      </c>
      <c r="D25" s="106" t="str">
        <f>'Line Items'!D24</f>
        <v>[Passenger Revenue Service Groups Line 11]</v>
      </c>
      <c r="E25" s="89"/>
      <c r="F25" s="107" t="str">
        <f>'Pax Revenue'!F228</f>
        <v>£000</v>
      </c>
      <c r="G25" s="90">
        <f>'Pax Revenue'!G228</f>
        <v>0</v>
      </c>
      <c r="H25" s="90">
        <f>'Pax Revenue'!H228</f>
        <v>0</v>
      </c>
      <c r="I25" s="90">
        <f>'Pax Revenue'!I228</f>
        <v>0</v>
      </c>
      <c r="J25" s="90">
        <f>'Pax Revenue'!J228</f>
        <v>0</v>
      </c>
      <c r="K25" s="90">
        <f>'Pax Revenue'!K228</f>
        <v>0</v>
      </c>
      <c r="L25" s="90">
        <f>'Pax Revenue'!L228</f>
        <v>0</v>
      </c>
      <c r="M25" s="90">
        <f>'Pax Revenue'!M228</f>
        <v>0</v>
      </c>
      <c r="N25" s="90">
        <f>'Pax Revenue'!N228</f>
        <v>0</v>
      </c>
      <c r="O25" s="90">
        <f>'Pax Revenue'!O228</f>
        <v>0</v>
      </c>
      <c r="P25" s="90">
        <f>'Pax Revenue'!P228</f>
        <v>0</v>
      </c>
      <c r="Q25" s="90">
        <f>'Pax Revenue'!Q228</f>
        <v>0</v>
      </c>
      <c r="R25" s="90">
        <f>'Pax Revenue'!R228</f>
        <v>0</v>
      </c>
      <c r="S25" s="90">
        <f>'Pax Revenue'!S228</f>
        <v>0</v>
      </c>
      <c r="T25" s="90">
        <f>'Pax Revenue'!T228</f>
        <v>0</v>
      </c>
      <c r="U25" s="90">
        <f>'Pax Revenue'!U228</f>
        <v>0</v>
      </c>
      <c r="V25" s="90">
        <f>'Pax Revenue'!V228</f>
        <v>0</v>
      </c>
      <c r="W25" s="90">
        <f>'Pax Revenue'!W228</f>
        <v>0</v>
      </c>
      <c r="X25" s="90">
        <f>'Pax Revenue'!X228</f>
        <v>0</v>
      </c>
      <c r="Y25" s="90">
        <f>'Pax Revenue'!Y228</f>
        <v>0</v>
      </c>
      <c r="Z25" s="90">
        <f>'Pax Revenue'!Z228</f>
        <v>0</v>
      </c>
      <c r="AA25" s="90">
        <f>'Pax Revenue'!AA228</f>
        <v>0</v>
      </c>
      <c r="AB25" s="90">
        <f>'Pax Revenue'!AB228</f>
        <v>0</v>
      </c>
      <c r="AC25" s="91">
        <f>'Pax Revenue'!AC228</f>
        <v>0</v>
      </c>
      <c r="AE25" s="476">
        <f>'Pax Revenue'!AE228</f>
        <v>0</v>
      </c>
      <c r="AG25" s="476">
        <f>'Pax Revenue'!AG228</f>
        <v>0</v>
      </c>
      <c r="AI25" s="476">
        <f>'Pax Revenue'!AI228</f>
        <v>0</v>
      </c>
    </row>
    <row r="26" spans="2:35" outlineLevel="1">
      <c r="B26" s="238" t="str">
        <f>'Line Items'!D$2284</f>
        <v>Passenger Fares Revenue</v>
      </c>
      <c r="C26" s="238" t="str">
        <f>'Line Items'!D2305</f>
        <v>Passenger Fares Revenue: [Passenger Revenue Service Groups Line 12]</v>
      </c>
      <c r="D26" s="106" t="str">
        <f>'Line Items'!D25</f>
        <v>[Passenger Revenue Service Groups Line 12]</v>
      </c>
      <c r="E26" s="89"/>
      <c r="F26" s="107" t="str">
        <f>'Pax Revenue'!F229</f>
        <v>£000</v>
      </c>
      <c r="G26" s="90">
        <f>'Pax Revenue'!G229</f>
        <v>0</v>
      </c>
      <c r="H26" s="90">
        <f>'Pax Revenue'!H229</f>
        <v>0</v>
      </c>
      <c r="I26" s="90">
        <f>'Pax Revenue'!I229</f>
        <v>0</v>
      </c>
      <c r="J26" s="90">
        <f>'Pax Revenue'!J229</f>
        <v>0</v>
      </c>
      <c r="K26" s="90">
        <f>'Pax Revenue'!K229</f>
        <v>0</v>
      </c>
      <c r="L26" s="90">
        <f>'Pax Revenue'!L229</f>
        <v>0</v>
      </c>
      <c r="M26" s="90">
        <f>'Pax Revenue'!M229</f>
        <v>0</v>
      </c>
      <c r="N26" s="90">
        <f>'Pax Revenue'!N229</f>
        <v>0</v>
      </c>
      <c r="O26" s="90">
        <f>'Pax Revenue'!O229</f>
        <v>0</v>
      </c>
      <c r="P26" s="90">
        <f>'Pax Revenue'!P229</f>
        <v>0</v>
      </c>
      <c r="Q26" s="90">
        <f>'Pax Revenue'!Q229</f>
        <v>0</v>
      </c>
      <c r="R26" s="90">
        <f>'Pax Revenue'!R229</f>
        <v>0</v>
      </c>
      <c r="S26" s="90">
        <f>'Pax Revenue'!S229</f>
        <v>0</v>
      </c>
      <c r="T26" s="90">
        <f>'Pax Revenue'!T229</f>
        <v>0</v>
      </c>
      <c r="U26" s="90">
        <f>'Pax Revenue'!U229</f>
        <v>0</v>
      </c>
      <c r="V26" s="90">
        <f>'Pax Revenue'!V229</f>
        <v>0</v>
      </c>
      <c r="W26" s="90">
        <f>'Pax Revenue'!W229</f>
        <v>0</v>
      </c>
      <c r="X26" s="90">
        <f>'Pax Revenue'!X229</f>
        <v>0</v>
      </c>
      <c r="Y26" s="90">
        <f>'Pax Revenue'!Y229</f>
        <v>0</v>
      </c>
      <c r="Z26" s="90">
        <f>'Pax Revenue'!Z229</f>
        <v>0</v>
      </c>
      <c r="AA26" s="90">
        <f>'Pax Revenue'!AA229</f>
        <v>0</v>
      </c>
      <c r="AB26" s="90">
        <f>'Pax Revenue'!AB229</f>
        <v>0</v>
      </c>
      <c r="AC26" s="91">
        <f>'Pax Revenue'!AC229</f>
        <v>0</v>
      </c>
      <c r="AE26" s="476">
        <f>'Pax Revenue'!AE229</f>
        <v>0</v>
      </c>
      <c r="AG26" s="476">
        <f>'Pax Revenue'!AG229</f>
        <v>0</v>
      </c>
      <c r="AI26" s="476">
        <f>'Pax Revenue'!AI229</f>
        <v>0</v>
      </c>
    </row>
    <row r="27" spans="2:35" outlineLevel="1">
      <c r="B27" s="238" t="str">
        <f>'Line Items'!D$2284</f>
        <v>Passenger Fares Revenue</v>
      </c>
      <c r="C27" s="238" t="str">
        <f>'Line Items'!D2306</f>
        <v>Passenger Fares Revenue: [Passenger Revenue Service Groups Line 13]</v>
      </c>
      <c r="D27" s="106" t="str">
        <f>'Line Items'!D26</f>
        <v>[Passenger Revenue Service Groups Line 13]</v>
      </c>
      <c r="E27" s="89"/>
      <c r="F27" s="107" t="str">
        <f>'Pax Revenue'!F230</f>
        <v>£000</v>
      </c>
      <c r="G27" s="90">
        <f>'Pax Revenue'!G230</f>
        <v>0</v>
      </c>
      <c r="H27" s="90">
        <f>'Pax Revenue'!H230</f>
        <v>0</v>
      </c>
      <c r="I27" s="90">
        <f>'Pax Revenue'!I230</f>
        <v>0</v>
      </c>
      <c r="J27" s="90">
        <f>'Pax Revenue'!J230</f>
        <v>0</v>
      </c>
      <c r="K27" s="90">
        <f>'Pax Revenue'!K230</f>
        <v>0</v>
      </c>
      <c r="L27" s="90">
        <f>'Pax Revenue'!L230</f>
        <v>0</v>
      </c>
      <c r="M27" s="90">
        <f>'Pax Revenue'!M230</f>
        <v>0</v>
      </c>
      <c r="N27" s="90">
        <f>'Pax Revenue'!N230</f>
        <v>0</v>
      </c>
      <c r="O27" s="90">
        <f>'Pax Revenue'!O230</f>
        <v>0</v>
      </c>
      <c r="P27" s="90">
        <f>'Pax Revenue'!P230</f>
        <v>0</v>
      </c>
      <c r="Q27" s="90">
        <f>'Pax Revenue'!Q230</f>
        <v>0</v>
      </c>
      <c r="R27" s="90">
        <f>'Pax Revenue'!R230</f>
        <v>0</v>
      </c>
      <c r="S27" s="90">
        <f>'Pax Revenue'!S230</f>
        <v>0</v>
      </c>
      <c r="T27" s="90">
        <f>'Pax Revenue'!T230</f>
        <v>0</v>
      </c>
      <c r="U27" s="90">
        <f>'Pax Revenue'!U230</f>
        <v>0</v>
      </c>
      <c r="V27" s="90">
        <f>'Pax Revenue'!V230</f>
        <v>0</v>
      </c>
      <c r="W27" s="90">
        <f>'Pax Revenue'!W230</f>
        <v>0</v>
      </c>
      <c r="X27" s="90">
        <f>'Pax Revenue'!X230</f>
        <v>0</v>
      </c>
      <c r="Y27" s="90">
        <f>'Pax Revenue'!Y230</f>
        <v>0</v>
      </c>
      <c r="Z27" s="90">
        <f>'Pax Revenue'!Z230</f>
        <v>0</v>
      </c>
      <c r="AA27" s="90">
        <f>'Pax Revenue'!AA230</f>
        <v>0</v>
      </c>
      <c r="AB27" s="90">
        <f>'Pax Revenue'!AB230</f>
        <v>0</v>
      </c>
      <c r="AC27" s="91">
        <f>'Pax Revenue'!AC230</f>
        <v>0</v>
      </c>
      <c r="AE27" s="476">
        <f>'Pax Revenue'!AE230</f>
        <v>0</v>
      </c>
      <c r="AG27" s="476">
        <f>'Pax Revenue'!AG230</f>
        <v>0</v>
      </c>
      <c r="AI27" s="476">
        <f>'Pax Revenue'!AI230</f>
        <v>0</v>
      </c>
    </row>
    <row r="28" spans="2:35" outlineLevel="1">
      <c r="B28" s="238" t="str">
        <f>'Line Items'!D$2284</f>
        <v>Passenger Fares Revenue</v>
      </c>
      <c r="C28" s="238" t="str">
        <f>'Line Items'!D2307</f>
        <v>Passenger Fares Revenue: [Passenger Revenue Service Groups Line 14]</v>
      </c>
      <c r="D28" s="106" t="str">
        <f>'Line Items'!D27</f>
        <v>[Passenger Revenue Service Groups Line 14]</v>
      </c>
      <c r="E28" s="89"/>
      <c r="F28" s="107" t="str">
        <f>'Pax Revenue'!F231</f>
        <v>£000</v>
      </c>
      <c r="G28" s="90">
        <f>'Pax Revenue'!G231</f>
        <v>0</v>
      </c>
      <c r="H28" s="90">
        <f>'Pax Revenue'!H231</f>
        <v>0</v>
      </c>
      <c r="I28" s="90">
        <f>'Pax Revenue'!I231</f>
        <v>0</v>
      </c>
      <c r="J28" s="90">
        <f>'Pax Revenue'!J231</f>
        <v>0</v>
      </c>
      <c r="K28" s="90">
        <f>'Pax Revenue'!K231</f>
        <v>0</v>
      </c>
      <c r="L28" s="90">
        <f>'Pax Revenue'!L231</f>
        <v>0</v>
      </c>
      <c r="M28" s="90">
        <f>'Pax Revenue'!M231</f>
        <v>0</v>
      </c>
      <c r="N28" s="90">
        <f>'Pax Revenue'!N231</f>
        <v>0</v>
      </c>
      <c r="O28" s="90">
        <f>'Pax Revenue'!O231</f>
        <v>0</v>
      </c>
      <c r="P28" s="90">
        <f>'Pax Revenue'!P231</f>
        <v>0</v>
      </c>
      <c r="Q28" s="90">
        <f>'Pax Revenue'!Q231</f>
        <v>0</v>
      </c>
      <c r="R28" s="90">
        <f>'Pax Revenue'!R231</f>
        <v>0</v>
      </c>
      <c r="S28" s="90">
        <f>'Pax Revenue'!S231</f>
        <v>0</v>
      </c>
      <c r="T28" s="90">
        <f>'Pax Revenue'!T231</f>
        <v>0</v>
      </c>
      <c r="U28" s="90">
        <f>'Pax Revenue'!U231</f>
        <v>0</v>
      </c>
      <c r="V28" s="90">
        <f>'Pax Revenue'!V231</f>
        <v>0</v>
      </c>
      <c r="W28" s="90">
        <f>'Pax Revenue'!W231</f>
        <v>0</v>
      </c>
      <c r="X28" s="90">
        <f>'Pax Revenue'!X231</f>
        <v>0</v>
      </c>
      <c r="Y28" s="90">
        <f>'Pax Revenue'!Y231</f>
        <v>0</v>
      </c>
      <c r="Z28" s="90">
        <f>'Pax Revenue'!Z231</f>
        <v>0</v>
      </c>
      <c r="AA28" s="90">
        <f>'Pax Revenue'!AA231</f>
        <v>0</v>
      </c>
      <c r="AB28" s="90">
        <f>'Pax Revenue'!AB231</f>
        <v>0</v>
      </c>
      <c r="AC28" s="91">
        <f>'Pax Revenue'!AC231</f>
        <v>0</v>
      </c>
      <c r="AE28" s="476">
        <f>'Pax Revenue'!AE231</f>
        <v>0</v>
      </c>
      <c r="AG28" s="476">
        <f>'Pax Revenue'!AG231</f>
        <v>0</v>
      </c>
      <c r="AI28" s="476">
        <f>'Pax Revenue'!AI231</f>
        <v>0</v>
      </c>
    </row>
    <row r="29" spans="2:35" outlineLevel="1">
      <c r="B29" s="238" t="str">
        <f>'Line Items'!D$2284</f>
        <v>Passenger Fares Revenue</v>
      </c>
      <c r="C29" s="238" t="str">
        <f>'Line Items'!D2308</f>
        <v>Passenger Fares Revenue: [Passenger Revenue Service Groups Line 15]</v>
      </c>
      <c r="D29" s="106" t="str">
        <f>'Line Items'!D28</f>
        <v>[Passenger Revenue Service Groups Line 15]</v>
      </c>
      <c r="E29" s="89"/>
      <c r="F29" s="107" t="str">
        <f>'Pax Revenue'!F232</f>
        <v>£000</v>
      </c>
      <c r="G29" s="90">
        <f>'Pax Revenue'!G232</f>
        <v>0</v>
      </c>
      <c r="H29" s="90">
        <f>'Pax Revenue'!H232</f>
        <v>0</v>
      </c>
      <c r="I29" s="90">
        <f>'Pax Revenue'!I232</f>
        <v>0</v>
      </c>
      <c r="J29" s="90">
        <f>'Pax Revenue'!J232</f>
        <v>0</v>
      </c>
      <c r="K29" s="90">
        <f>'Pax Revenue'!K232</f>
        <v>0</v>
      </c>
      <c r="L29" s="90">
        <f>'Pax Revenue'!L232</f>
        <v>0</v>
      </c>
      <c r="M29" s="90">
        <f>'Pax Revenue'!M232</f>
        <v>0</v>
      </c>
      <c r="N29" s="90">
        <f>'Pax Revenue'!N232</f>
        <v>0</v>
      </c>
      <c r="O29" s="90">
        <f>'Pax Revenue'!O232</f>
        <v>0</v>
      </c>
      <c r="P29" s="90">
        <f>'Pax Revenue'!P232</f>
        <v>0</v>
      </c>
      <c r="Q29" s="90">
        <f>'Pax Revenue'!Q232</f>
        <v>0</v>
      </c>
      <c r="R29" s="90">
        <f>'Pax Revenue'!R232</f>
        <v>0</v>
      </c>
      <c r="S29" s="90">
        <f>'Pax Revenue'!S232</f>
        <v>0</v>
      </c>
      <c r="T29" s="90">
        <f>'Pax Revenue'!T232</f>
        <v>0</v>
      </c>
      <c r="U29" s="90">
        <f>'Pax Revenue'!U232</f>
        <v>0</v>
      </c>
      <c r="V29" s="90">
        <f>'Pax Revenue'!V232</f>
        <v>0</v>
      </c>
      <c r="W29" s="90">
        <f>'Pax Revenue'!W232</f>
        <v>0</v>
      </c>
      <c r="X29" s="90">
        <f>'Pax Revenue'!X232</f>
        <v>0</v>
      </c>
      <c r="Y29" s="90">
        <f>'Pax Revenue'!Y232</f>
        <v>0</v>
      </c>
      <c r="Z29" s="90">
        <f>'Pax Revenue'!Z232</f>
        <v>0</v>
      </c>
      <c r="AA29" s="90">
        <f>'Pax Revenue'!AA232</f>
        <v>0</v>
      </c>
      <c r="AB29" s="90">
        <f>'Pax Revenue'!AB232</f>
        <v>0</v>
      </c>
      <c r="AC29" s="91">
        <f>'Pax Revenue'!AC232</f>
        <v>0</v>
      </c>
      <c r="AE29" s="476">
        <f>'Pax Revenue'!AE232</f>
        <v>0</v>
      </c>
      <c r="AG29" s="476">
        <f>'Pax Revenue'!AG232</f>
        <v>0</v>
      </c>
      <c r="AI29" s="476">
        <f>'Pax Revenue'!AI232</f>
        <v>0</v>
      </c>
    </row>
    <row r="30" spans="2:35" outlineLevel="1">
      <c r="B30" s="238" t="str">
        <f>'Line Items'!D$2284</f>
        <v>Passenger Fares Revenue</v>
      </c>
      <c r="C30" s="238" t="str">
        <f>'Line Items'!D2309</f>
        <v>Passenger Fares Revenue: [Passenger Revenue Service Groups Line 16]</v>
      </c>
      <c r="D30" s="106" t="str">
        <f>'Line Items'!D29</f>
        <v>[Passenger Revenue Service Groups Line 16]</v>
      </c>
      <c r="E30" s="89"/>
      <c r="F30" s="107" t="str">
        <f>'Pax Revenue'!F233</f>
        <v>£000</v>
      </c>
      <c r="G30" s="90">
        <f>'Pax Revenue'!G233</f>
        <v>0</v>
      </c>
      <c r="H30" s="90">
        <f>'Pax Revenue'!H233</f>
        <v>0</v>
      </c>
      <c r="I30" s="90">
        <f>'Pax Revenue'!I233</f>
        <v>0</v>
      </c>
      <c r="J30" s="90">
        <f>'Pax Revenue'!J233</f>
        <v>0</v>
      </c>
      <c r="K30" s="90">
        <f>'Pax Revenue'!K233</f>
        <v>0</v>
      </c>
      <c r="L30" s="90">
        <f>'Pax Revenue'!L233</f>
        <v>0</v>
      </c>
      <c r="M30" s="90">
        <f>'Pax Revenue'!M233</f>
        <v>0</v>
      </c>
      <c r="N30" s="90">
        <f>'Pax Revenue'!N233</f>
        <v>0</v>
      </c>
      <c r="O30" s="90">
        <f>'Pax Revenue'!O233</f>
        <v>0</v>
      </c>
      <c r="P30" s="90">
        <f>'Pax Revenue'!P233</f>
        <v>0</v>
      </c>
      <c r="Q30" s="90">
        <f>'Pax Revenue'!Q233</f>
        <v>0</v>
      </c>
      <c r="R30" s="90">
        <f>'Pax Revenue'!R233</f>
        <v>0</v>
      </c>
      <c r="S30" s="90">
        <f>'Pax Revenue'!S233</f>
        <v>0</v>
      </c>
      <c r="T30" s="90">
        <f>'Pax Revenue'!T233</f>
        <v>0</v>
      </c>
      <c r="U30" s="90">
        <f>'Pax Revenue'!U233</f>
        <v>0</v>
      </c>
      <c r="V30" s="90">
        <f>'Pax Revenue'!V233</f>
        <v>0</v>
      </c>
      <c r="W30" s="90">
        <f>'Pax Revenue'!W233</f>
        <v>0</v>
      </c>
      <c r="X30" s="90">
        <f>'Pax Revenue'!X233</f>
        <v>0</v>
      </c>
      <c r="Y30" s="90">
        <f>'Pax Revenue'!Y233</f>
        <v>0</v>
      </c>
      <c r="Z30" s="90">
        <f>'Pax Revenue'!Z233</f>
        <v>0</v>
      </c>
      <c r="AA30" s="90">
        <f>'Pax Revenue'!AA233</f>
        <v>0</v>
      </c>
      <c r="AB30" s="90">
        <f>'Pax Revenue'!AB233</f>
        <v>0</v>
      </c>
      <c r="AC30" s="91">
        <f>'Pax Revenue'!AC233</f>
        <v>0</v>
      </c>
      <c r="AE30" s="476">
        <f>'Pax Revenue'!AE233</f>
        <v>0</v>
      </c>
      <c r="AG30" s="476">
        <f>'Pax Revenue'!AG233</f>
        <v>0</v>
      </c>
      <c r="AI30" s="476">
        <f>'Pax Revenue'!AI233</f>
        <v>0</v>
      </c>
    </row>
    <row r="31" spans="2:35" outlineLevel="1">
      <c r="B31" s="238" t="str">
        <f>'Line Items'!D$2284</f>
        <v>Passenger Fares Revenue</v>
      </c>
      <c r="C31" s="238" t="str">
        <f>'Line Items'!D2310</f>
        <v>Passenger Fares Revenue: [Passenger Revenue Service Groups Line 17]</v>
      </c>
      <c r="D31" s="106" t="str">
        <f>'Line Items'!D30</f>
        <v>[Passenger Revenue Service Groups Line 17]</v>
      </c>
      <c r="E31" s="89"/>
      <c r="F31" s="107" t="str">
        <f>'Pax Revenue'!F234</f>
        <v>£000</v>
      </c>
      <c r="G31" s="90">
        <f>'Pax Revenue'!G234</f>
        <v>0</v>
      </c>
      <c r="H31" s="90">
        <f>'Pax Revenue'!H234</f>
        <v>0</v>
      </c>
      <c r="I31" s="90">
        <f>'Pax Revenue'!I234</f>
        <v>0</v>
      </c>
      <c r="J31" s="90">
        <f>'Pax Revenue'!J234</f>
        <v>0</v>
      </c>
      <c r="K31" s="90">
        <f>'Pax Revenue'!K234</f>
        <v>0</v>
      </c>
      <c r="L31" s="90">
        <f>'Pax Revenue'!L234</f>
        <v>0</v>
      </c>
      <c r="M31" s="90">
        <f>'Pax Revenue'!M234</f>
        <v>0</v>
      </c>
      <c r="N31" s="90">
        <f>'Pax Revenue'!N234</f>
        <v>0</v>
      </c>
      <c r="O31" s="90">
        <f>'Pax Revenue'!O234</f>
        <v>0</v>
      </c>
      <c r="P31" s="90">
        <f>'Pax Revenue'!P234</f>
        <v>0</v>
      </c>
      <c r="Q31" s="90">
        <f>'Pax Revenue'!Q234</f>
        <v>0</v>
      </c>
      <c r="R31" s="90">
        <f>'Pax Revenue'!R234</f>
        <v>0</v>
      </c>
      <c r="S31" s="90">
        <f>'Pax Revenue'!S234</f>
        <v>0</v>
      </c>
      <c r="T31" s="90">
        <f>'Pax Revenue'!T234</f>
        <v>0</v>
      </c>
      <c r="U31" s="90">
        <f>'Pax Revenue'!U234</f>
        <v>0</v>
      </c>
      <c r="V31" s="90">
        <f>'Pax Revenue'!V234</f>
        <v>0</v>
      </c>
      <c r="W31" s="90">
        <f>'Pax Revenue'!W234</f>
        <v>0</v>
      </c>
      <c r="X31" s="90">
        <f>'Pax Revenue'!X234</f>
        <v>0</v>
      </c>
      <c r="Y31" s="90">
        <f>'Pax Revenue'!Y234</f>
        <v>0</v>
      </c>
      <c r="Z31" s="90">
        <f>'Pax Revenue'!Z234</f>
        <v>0</v>
      </c>
      <c r="AA31" s="90">
        <f>'Pax Revenue'!AA234</f>
        <v>0</v>
      </c>
      <c r="AB31" s="90">
        <f>'Pax Revenue'!AB234</f>
        <v>0</v>
      </c>
      <c r="AC31" s="91">
        <f>'Pax Revenue'!AC234</f>
        <v>0</v>
      </c>
      <c r="AE31" s="476">
        <f>'Pax Revenue'!AE234</f>
        <v>0</v>
      </c>
      <c r="AG31" s="476">
        <f>'Pax Revenue'!AG234</f>
        <v>0</v>
      </c>
      <c r="AI31" s="476">
        <f>'Pax Revenue'!AI234</f>
        <v>0</v>
      </c>
    </row>
    <row r="32" spans="2:35" outlineLevel="1">
      <c r="B32" s="238" t="str">
        <f>'Line Items'!D$2284</f>
        <v>Passenger Fares Revenue</v>
      </c>
      <c r="C32" s="238" t="str">
        <f>'Line Items'!D2311</f>
        <v>Passenger Fares Revenue: [Passenger Revenue Service Groups Line 18]</v>
      </c>
      <c r="D32" s="106" t="str">
        <f>'Line Items'!D31</f>
        <v>[Passenger Revenue Service Groups Line 18]</v>
      </c>
      <c r="E32" s="89"/>
      <c r="F32" s="107" t="str">
        <f>'Pax Revenue'!F235</f>
        <v>£000</v>
      </c>
      <c r="G32" s="90">
        <f>'Pax Revenue'!G235</f>
        <v>0</v>
      </c>
      <c r="H32" s="90">
        <f>'Pax Revenue'!H235</f>
        <v>0</v>
      </c>
      <c r="I32" s="90">
        <f>'Pax Revenue'!I235</f>
        <v>0</v>
      </c>
      <c r="J32" s="90">
        <f>'Pax Revenue'!J235</f>
        <v>0</v>
      </c>
      <c r="K32" s="90">
        <f>'Pax Revenue'!K235</f>
        <v>0</v>
      </c>
      <c r="L32" s="90">
        <f>'Pax Revenue'!L235</f>
        <v>0</v>
      </c>
      <c r="M32" s="90">
        <f>'Pax Revenue'!M235</f>
        <v>0</v>
      </c>
      <c r="N32" s="90">
        <f>'Pax Revenue'!N235</f>
        <v>0</v>
      </c>
      <c r="O32" s="90">
        <f>'Pax Revenue'!O235</f>
        <v>0</v>
      </c>
      <c r="P32" s="90">
        <f>'Pax Revenue'!P235</f>
        <v>0</v>
      </c>
      <c r="Q32" s="90">
        <f>'Pax Revenue'!Q235</f>
        <v>0</v>
      </c>
      <c r="R32" s="90">
        <f>'Pax Revenue'!R235</f>
        <v>0</v>
      </c>
      <c r="S32" s="90">
        <f>'Pax Revenue'!S235</f>
        <v>0</v>
      </c>
      <c r="T32" s="90">
        <f>'Pax Revenue'!T235</f>
        <v>0</v>
      </c>
      <c r="U32" s="90">
        <f>'Pax Revenue'!U235</f>
        <v>0</v>
      </c>
      <c r="V32" s="90">
        <f>'Pax Revenue'!V235</f>
        <v>0</v>
      </c>
      <c r="W32" s="90">
        <f>'Pax Revenue'!W235</f>
        <v>0</v>
      </c>
      <c r="X32" s="90">
        <f>'Pax Revenue'!X235</f>
        <v>0</v>
      </c>
      <c r="Y32" s="90">
        <f>'Pax Revenue'!Y235</f>
        <v>0</v>
      </c>
      <c r="Z32" s="90">
        <f>'Pax Revenue'!Z235</f>
        <v>0</v>
      </c>
      <c r="AA32" s="90">
        <f>'Pax Revenue'!AA235</f>
        <v>0</v>
      </c>
      <c r="AB32" s="90">
        <f>'Pax Revenue'!AB235</f>
        <v>0</v>
      </c>
      <c r="AC32" s="91">
        <f>'Pax Revenue'!AC235</f>
        <v>0</v>
      </c>
      <c r="AE32" s="476">
        <f>'Pax Revenue'!AE235</f>
        <v>0</v>
      </c>
      <c r="AG32" s="476">
        <f>'Pax Revenue'!AG235</f>
        <v>0</v>
      </c>
      <c r="AI32" s="476">
        <f>'Pax Revenue'!AI235</f>
        <v>0</v>
      </c>
    </row>
    <row r="33" spans="2:35" outlineLevel="1">
      <c r="B33" s="238" t="str">
        <f>'Line Items'!D$2284</f>
        <v>Passenger Fares Revenue</v>
      </c>
      <c r="C33" s="238" t="str">
        <f>'Line Items'!D2312</f>
        <v>Passenger Fares Revenue: [Passenger Revenue Service Groups Line 19]</v>
      </c>
      <c r="D33" s="106" t="str">
        <f>'Line Items'!D32</f>
        <v>[Passenger Revenue Service Groups Line 19]</v>
      </c>
      <c r="E33" s="89"/>
      <c r="F33" s="107" t="str">
        <f>'Pax Revenue'!F236</f>
        <v>£000</v>
      </c>
      <c r="G33" s="90">
        <f>'Pax Revenue'!G236</f>
        <v>0</v>
      </c>
      <c r="H33" s="90">
        <f>'Pax Revenue'!H236</f>
        <v>0</v>
      </c>
      <c r="I33" s="90">
        <f>'Pax Revenue'!I236</f>
        <v>0</v>
      </c>
      <c r="J33" s="90">
        <f>'Pax Revenue'!J236</f>
        <v>0</v>
      </c>
      <c r="K33" s="90">
        <f>'Pax Revenue'!K236</f>
        <v>0</v>
      </c>
      <c r="L33" s="90">
        <f>'Pax Revenue'!L236</f>
        <v>0</v>
      </c>
      <c r="M33" s="90">
        <f>'Pax Revenue'!M236</f>
        <v>0</v>
      </c>
      <c r="N33" s="90">
        <f>'Pax Revenue'!N236</f>
        <v>0</v>
      </c>
      <c r="O33" s="90">
        <f>'Pax Revenue'!O236</f>
        <v>0</v>
      </c>
      <c r="P33" s="90">
        <f>'Pax Revenue'!P236</f>
        <v>0</v>
      </c>
      <c r="Q33" s="90">
        <f>'Pax Revenue'!Q236</f>
        <v>0</v>
      </c>
      <c r="R33" s="90">
        <f>'Pax Revenue'!R236</f>
        <v>0</v>
      </c>
      <c r="S33" s="90">
        <f>'Pax Revenue'!S236</f>
        <v>0</v>
      </c>
      <c r="T33" s="90">
        <f>'Pax Revenue'!T236</f>
        <v>0</v>
      </c>
      <c r="U33" s="90">
        <f>'Pax Revenue'!U236</f>
        <v>0</v>
      </c>
      <c r="V33" s="90">
        <f>'Pax Revenue'!V236</f>
        <v>0</v>
      </c>
      <c r="W33" s="90">
        <f>'Pax Revenue'!W236</f>
        <v>0</v>
      </c>
      <c r="X33" s="90">
        <f>'Pax Revenue'!X236</f>
        <v>0</v>
      </c>
      <c r="Y33" s="90">
        <f>'Pax Revenue'!Y236</f>
        <v>0</v>
      </c>
      <c r="Z33" s="90">
        <f>'Pax Revenue'!Z236</f>
        <v>0</v>
      </c>
      <c r="AA33" s="90">
        <f>'Pax Revenue'!AA236</f>
        <v>0</v>
      </c>
      <c r="AB33" s="90">
        <f>'Pax Revenue'!AB236</f>
        <v>0</v>
      </c>
      <c r="AC33" s="91">
        <f>'Pax Revenue'!AC236</f>
        <v>0</v>
      </c>
      <c r="AE33" s="476">
        <f>'Pax Revenue'!AE236</f>
        <v>0</v>
      </c>
      <c r="AG33" s="476">
        <f>'Pax Revenue'!AG236</f>
        <v>0</v>
      </c>
      <c r="AI33" s="476">
        <f>'Pax Revenue'!AI236</f>
        <v>0</v>
      </c>
    </row>
    <row r="34" spans="2:35" outlineLevel="1">
      <c r="B34" s="238" t="str">
        <f>'Line Items'!D$2284</f>
        <v>Passenger Fares Revenue</v>
      </c>
      <c r="C34" s="238" t="str">
        <f>'Line Items'!D2313</f>
        <v>Passenger Fares Revenue: [Passenger Revenue Service Groups Line 20]</v>
      </c>
      <c r="D34" s="106" t="str">
        <f>'Line Items'!D33</f>
        <v>[Passenger Revenue Service Groups Line 20]</v>
      </c>
      <c r="E34" s="89"/>
      <c r="F34" s="107" t="str">
        <f>'Pax Revenue'!F237</f>
        <v>£000</v>
      </c>
      <c r="G34" s="90">
        <f>'Pax Revenue'!G237</f>
        <v>0</v>
      </c>
      <c r="H34" s="90">
        <f>'Pax Revenue'!H237</f>
        <v>0</v>
      </c>
      <c r="I34" s="90">
        <f>'Pax Revenue'!I237</f>
        <v>0</v>
      </c>
      <c r="J34" s="90">
        <f>'Pax Revenue'!J237</f>
        <v>0</v>
      </c>
      <c r="K34" s="90">
        <f>'Pax Revenue'!K237</f>
        <v>0</v>
      </c>
      <c r="L34" s="90">
        <f>'Pax Revenue'!L237</f>
        <v>0</v>
      </c>
      <c r="M34" s="90">
        <f>'Pax Revenue'!M237</f>
        <v>0</v>
      </c>
      <c r="N34" s="90">
        <f>'Pax Revenue'!N237</f>
        <v>0</v>
      </c>
      <c r="O34" s="90">
        <f>'Pax Revenue'!O237</f>
        <v>0</v>
      </c>
      <c r="P34" s="90">
        <f>'Pax Revenue'!P237</f>
        <v>0</v>
      </c>
      <c r="Q34" s="90">
        <f>'Pax Revenue'!Q237</f>
        <v>0</v>
      </c>
      <c r="R34" s="90">
        <f>'Pax Revenue'!R237</f>
        <v>0</v>
      </c>
      <c r="S34" s="90">
        <f>'Pax Revenue'!S237</f>
        <v>0</v>
      </c>
      <c r="T34" s="90">
        <f>'Pax Revenue'!T237</f>
        <v>0</v>
      </c>
      <c r="U34" s="90">
        <f>'Pax Revenue'!U237</f>
        <v>0</v>
      </c>
      <c r="V34" s="90">
        <f>'Pax Revenue'!V237</f>
        <v>0</v>
      </c>
      <c r="W34" s="90">
        <f>'Pax Revenue'!W237</f>
        <v>0</v>
      </c>
      <c r="X34" s="90">
        <f>'Pax Revenue'!X237</f>
        <v>0</v>
      </c>
      <c r="Y34" s="90">
        <f>'Pax Revenue'!Y237</f>
        <v>0</v>
      </c>
      <c r="Z34" s="90">
        <f>'Pax Revenue'!Z237</f>
        <v>0</v>
      </c>
      <c r="AA34" s="90">
        <f>'Pax Revenue'!AA237</f>
        <v>0</v>
      </c>
      <c r="AB34" s="90">
        <f>'Pax Revenue'!AB237</f>
        <v>0</v>
      </c>
      <c r="AC34" s="91">
        <f>'Pax Revenue'!AC237</f>
        <v>0</v>
      </c>
      <c r="AE34" s="476">
        <f>'Pax Revenue'!AE237</f>
        <v>0</v>
      </c>
      <c r="AG34" s="476">
        <f>'Pax Revenue'!AG237</f>
        <v>0</v>
      </c>
      <c r="AI34" s="476">
        <f>'Pax Revenue'!AI237</f>
        <v>0</v>
      </c>
    </row>
    <row r="35" spans="2:35" outlineLevel="1">
      <c r="B35" s="238" t="str">
        <f>'Line Items'!D$2284</f>
        <v>Passenger Fares Revenue</v>
      </c>
      <c r="C35" s="238" t="str">
        <f>'Line Items'!D2314</f>
        <v>Passenger Fares Revenue: Other Fares Revenue</v>
      </c>
      <c r="D35" s="804" t="str">
        <f>'Pax Revenue'!D274</f>
        <v>Other Fares Revenue</v>
      </c>
      <c r="E35" s="805"/>
      <c r="F35" s="806" t="str">
        <f>'Pax Revenue'!F274</f>
        <v>£000</v>
      </c>
      <c r="G35" s="807">
        <f>'Pax Revenue'!G274</f>
        <v>0</v>
      </c>
      <c r="H35" s="807">
        <f>'Pax Revenue'!H274</f>
        <v>0</v>
      </c>
      <c r="I35" s="807">
        <f>'Pax Revenue'!I274</f>
        <v>0</v>
      </c>
      <c r="J35" s="807">
        <f>'Pax Revenue'!J274</f>
        <v>0</v>
      </c>
      <c r="K35" s="807">
        <f>'Pax Revenue'!K274</f>
        <v>0</v>
      </c>
      <c r="L35" s="807">
        <f>'Pax Revenue'!L274</f>
        <v>0</v>
      </c>
      <c r="M35" s="807">
        <f>'Pax Revenue'!M274</f>
        <v>0</v>
      </c>
      <c r="N35" s="807">
        <f>'Pax Revenue'!N274</f>
        <v>0</v>
      </c>
      <c r="O35" s="807">
        <f>'Pax Revenue'!O274</f>
        <v>0</v>
      </c>
      <c r="P35" s="807">
        <f>'Pax Revenue'!P274</f>
        <v>0</v>
      </c>
      <c r="Q35" s="807">
        <f>'Pax Revenue'!Q274</f>
        <v>0</v>
      </c>
      <c r="R35" s="807">
        <f>'Pax Revenue'!R274</f>
        <v>0</v>
      </c>
      <c r="S35" s="807">
        <f>'Pax Revenue'!S274</f>
        <v>0</v>
      </c>
      <c r="T35" s="807">
        <f>'Pax Revenue'!T274</f>
        <v>0</v>
      </c>
      <c r="U35" s="807">
        <f>'Pax Revenue'!U274</f>
        <v>0</v>
      </c>
      <c r="V35" s="807">
        <f>'Pax Revenue'!V274</f>
        <v>0</v>
      </c>
      <c r="W35" s="807">
        <f>'Pax Revenue'!W274</f>
        <v>0</v>
      </c>
      <c r="X35" s="807">
        <f>'Pax Revenue'!X274</f>
        <v>0</v>
      </c>
      <c r="Y35" s="807">
        <f>'Pax Revenue'!Y274</f>
        <v>0</v>
      </c>
      <c r="Z35" s="807">
        <f>'Pax Revenue'!Z274</f>
        <v>0</v>
      </c>
      <c r="AA35" s="807">
        <f>'Pax Revenue'!AA274</f>
        <v>0</v>
      </c>
      <c r="AB35" s="807">
        <f>'Pax Revenue'!AB274</f>
        <v>0</v>
      </c>
      <c r="AC35" s="808">
        <f>'Pax Revenue'!AC274</f>
        <v>0</v>
      </c>
      <c r="AE35" s="809">
        <f>'Pax Revenue'!AE274</f>
        <v>0</v>
      </c>
      <c r="AG35" s="809">
        <f>'Pax Revenue'!AG274</f>
        <v>0</v>
      </c>
      <c r="AI35" s="809">
        <f>'Pax Revenue'!AI274</f>
        <v>0</v>
      </c>
    </row>
    <row r="36" spans="2:35" outlineLevel="1">
      <c r="B36" s="238" t="str">
        <f>'Line Items'!D$2285</f>
        <v>Other Revenue</v>
      </c>
      <c r="C36" s="238" t="str">
        <f>'Line Items'!D$2315</f>
        <v>Other Revenue: Other Revenue from Core Business</v>
      </c>
      <c r="D36" s="106" t="str">
        <f>'Other Revenue'!D17</f>
        <v>Passenger Charter Rebate</v>
      </c>
      <c r="E36" s="89"/>
      <c r="F36" s="107" t="str">
        <f>'Other Revenue'!F17</f>
        <v>£000</v>
      </c>
      <c r="G36" s="90">
        <f>'Other Revenue'!G17</f>
        <v>0</v>
      </c>
      <c r="H36" s="90">
        <f>'Other Revenue'!H17</f>
        <v>0</v>
      </c>
      <c r="I36" s="90">
        <f>'Other Revenue'!I17</f>
        <v>0</v>
      </c>
      <c r="J36" s="90">
        <f>'Other Revenue'!J17</f>
        <v>0</v>
      </c>
      <c r="K36" s="90">
        <f>'Other Revenue'!K17</f>
        <v>0</v>
      </c>
      <c r="L36" s="90">
        <f>'Other Revenue'!L17</f>
        <v>0</v>
      </c>
      <c r="M36" s="90">
        <f>'Other Revenue'!M17</f>
        <v>0</v>
      </c>
      <c r="N36" s="90">
        <f>'Other Revenue'!N17</f>
        <v>0</v>
      </c>
      <c r="O36" s="90">
        <f>'Other Revenue'!O17</f>
        <v>0</v>
      </c>
      <c r="P36" s="90">
        <f>'Other Revenue'!P17</f>
        <v>0</v>
      </c>
      <c r="Q36" s="90">
        <f>'Other Revenue'!Q17</f>
        <v>0</v>
      </c>
      <c r="R36" s="90">
        <f>'Other Revenue'!R17</f>
        <v>0</v>
      </c>
      <c r="S36" s="90">
        <f>'Other Revenue'!S17</f>
        <v>0</v>
      </c>
      <c r="T36" s="90">
        <f>'Other Revenue'!T17</f>
        <v>0</v>
      </c>
      <c r="U36" s="90">
        <f>'Other Revenue'!U17</f>
        <v>0</v>
      </c>
      <c r="V36" s="90">
        <f>'Other Revenue'!V17</f>
        <v>0</v>
      </c>
      <c r="W36" s="90">
        <f>'Other Revenue'!W17</f>
        <v>0</v>
      </c>
      <c r="X36" s="90">
        <f>'Other Revenue'!X17</f>
        <v>0</v>
      </c>
      <c r="Y36" s="90">
        <f>'Other Revenue'!Y17</f>
        <v>0</v>
      </c>
      <c r="Z36" s="90">
        <f>'Other Revenue'!Z17</f>
        <v>0</v>
      </c>
      <c r="AA36" s="90">
        <f>'Other Revenue'!AA17</f>
        <v>0</v>
      </c>
      <c r="AB36" s="90">
        <f>'Other Revenue'!AB17</f>
        <v>0</v>
      </c>
      <c r="AC36" s="91">
        <f>'Other Revenue'!AC17</f>
        <v>0</v>
      </c>
      <c r="AE36" s="476">
        <f>'Other Revenue'!AE17</f>
        <v>0</v>
      </c>
      <c r="AG36" s="476">
        <f>'Other Revenue'!AG17</f>
        <v>0</v>
      </c>
      <c r="AI36" s="476">
        <f>'Other Revenue'!AI17</f>
        <v>0</v>
      </c>
    </row>
    <row r="37" spans="2:35" outlineLevel="1">
      <c r="B37" s="238" t="str">
        <f>'Line Items'!D$2285</f>
        <v>Other Revenue</v>
      </c>
      <c r="C37" s="238" t="str">
        <f>'Line Items'!D$2315</f>
        <v>Other Revenue: Other Revenue from Core Business</v>
      </c>
      <c r="D37" s="106" t="str">
        <f>'Other Revenue'!D18</f>
        <v>LENNON Car Park Revenue</v>
      </c>
      <c r="E37" s="89"/>
      <c r="F37" s="107" t="str">
        <f>'Other Revenue'!F18</f>
        <v>£000</v>
      </c>
      <c r="G37" s="90">
        <f>'Other Revenue'!G18</f>
        <v>0</v>
      </c>
      <c r="H37" s="90">
        <f>'Other Revenue'!H18</f>
        <v>0</v>
      </c>
      <c r="I37" s="90">
        <f>'Other Revenue'!I18</f>
        <v>0</v>
      </c>
      <c r="J37" s="90">
        <f>'Other Revenue'!J18</f>
        <v>0</v>
      </c>
      <c r="K37" s="90">
        <f>'Other Revenue'!K18</f>
        <v>0</v>
      </c>
      <c r="L37" s="90">
        <f>'Other Revenue'!L18</f>
        <v>0</v>
      </c>
      <c r="M37" s="90">
        <f>'Other Revenue'!M18</f>
        <v>0</v>
      </c>
      <c r="N37" s="90">
        <f>'Other Revenue'!N18</f>
        <v>0</v>
      </c>
      <c r="O37" s="90">
        <f>'Other Revenue'!O18</f>
        <v>0</v>
      </c>
      <c r="P37" s="90">
        <f>'Other Revenue'!P18</f>
        <v>0</v>
      </c>
      <c r="Q37" s="90">
        <f>'Other Revenue'!Q18</f>
        <v>0</v>
      </c>
      <c r="R37" s="90">
        <f>'Other Revenue'!R18</f>
        <v>0</v>
      </c>
      <c r="S37" s="90">
        <f>'Other Revenue'!S18</f>
        <v>0</v>
      </c>
      <c r="T37" s="90">
        <f>'Other Revenue'!T18</f>
        <v>0</v>
      </c>
      <c r="U37" s="90">
        <f>'Other Revenue'!U18</f>
        <v>0</v>
      </c>
      <c r="V37" s="90">
        <f>'Other Revenue'!V18</f>
        <v>0</v>
      </c>
      <c r="W37" s="90">
        <f>'Other Revenue'!W18</f>
        <v>0</v>
      </c>
      <c r="X37" s="90">
        <f>'Other Revenue'!X18</f>
        <v>0</v>
      </c>
      <c r="Y37" s="90">
        <f>'Other Revenue'!Y18</f>
        <v>0</v>
      </c>
      <c r="Z37" s="90">
        <f>'Other Revenue'!Z18</f>
        <v>0</v>
      </c>
      <c r="AA37" s="90">
        <f>'Other Revenue'!AA18</f>
        <v>0</v>
      </c>
      <c r="AB37" s="90">
        <f>'Other Revenue'!AB18</f>
        <v>0</v>
      </c>
      <c r="AC37" s="91">
        <f>'Other Revenue'!AC18</f>
        <v>0</v>
      </c>
      <c r="AE37" s="476">
        <f>'Other Revenue'!AE18</f>
        <v>0</v>
      </c>
      <c r="AG37" s="476">
        <f>'Other Revenue'!AG18</f>
        <v>0</v>
      </c>
      <c r="AI37" s="476">
        <f>'Other Revenue'!AI18</f>
        <v>0</v>
      </c>
    </row>
    <row r="38" spans="2:35" outlineLevel="1">
      <c r="B38" s="238" t="str">
        <f>'Line Items'!D$2285</f>
        <v>Other Revenue</v>
      </c>
      <c r="C38" s="238" t="str">
        <f>'Line Items'!D$2315</f>
        <v>Other Revenue: Other Revenue from Core Business</v>
      </c>
      <c r="D38" s="106" t="str">
        <f>'Other Revenue'!D19</f>
        <v>Non-LENNON Car Park Revenue</v>
      </c>
      <c r="E38" s="89"/>
      <c r="F38" s="107" t="str">
        <f>'Other Revenue'!F19</f>
        <v>£000</v>
      </c>
      <c r="G38" s="90">
        <f>'Other Revenue'!G19</f>
        <v>0</v>
      </c>
      <c r="H38" s="90">
        <f>'Other Revenue'!H19</f>
        <v>0</v>
      </c>
      <c r="I38" s="90">
        <f>'Other Revenue'!I19</f>
        <v>0</v>
      </c>
      <c r="J38" s="90">
        <f>'Other Revenue'!J19</f>
        <v>0</v>
      </c>
      <c r="K38" s="90">
        <f>'Other Revenue'!K19</f>
        <v>0</v>
      </c>
      <c r="L38" s="90">
        <f>'Other Revenue'!L19</f>
        <v>0</v>
      </c>
      <c r="M38" s="90">
        <f>'Other Revenue'!M19</f>
        <v>0</v>
      </c>
      <c r="N38" s="90">
        <f>'Other Revenue'!N19</f>
        <v>0</v>
      </c>
      <c r="O38" s="90">
        <f>'Other Revenue'!O19</f>
        <v>0</v>
      </c>
      <c r="P38" s="90">
        <f>'Other Revenue'!P19</f>
        <v>0</v>
      </c>
      <c r="Q38" s="90">
        <f>'Other Revenue'!Q19</f>
        <v>0</v>
      </c>
      <c r="R38" s="90">
        <f>'Other Revenue'!R19</f>
        <v>0</v>
      </c>
      <c r="S38" s="90">
        <f>'Other Revenue'!S19</f>
        <v>0</v>
      </c>
      <c r="T38" s="90">
        <f>'Other Revenue'!T19</f>
        <v>0</v>
      </c>
      <c r="U38" s="90">
        <f>'Other Revenue'!U19</f>
        <v>0</v>
      </c>
      <c r="V38" s="90">
        <f>'Other Revenue'!V19</f>
        <v>0</v>
      </c>
      <c r="W38" s="90">
        <f>'Other Revenue'!W19</f>
        <v>0</v>
      </c>
      <c r="X38" s="90">
        <f>'Other Revenue'!X19</f>
        <v>0</v>
      </c>
      <c r="Y38" s="90">
        <f>'Other Revenue'!Y19</f>
        <v>0</v>
      </c>
      <c r="Z38" s="90">
        <f>'Other Revenue'!Z19</f>
        <v>0</v>
      </c>
      <c r="AA38" s="90">
        <f>'Other Revenue'!AA19</f>
        <v>0</v>
      </c>
      <c r="AB38" s="90">
        <f>'Other Revenue'!AB19</f>
        <v>0</v>
      </c>
      <c r="AC38" s="91">
        <f>'Other Revenue'!AC19</f>
        <v>0</v>
      </c>
      <c r="AE38" s="476">
        <f>'Other Revenue'!AE19</f>
        <v>0</v>
      </c>
      <c r="AG38" s="476">
        <f>'Other Revenue'!AG19</f>
        <v>0</v>
      </c>
      <c r="AI38" s="476">
        <f>'Other Revenue'!AI19</f>
        <v>0</v>
      </c>
    </row>
    <row r="39" spans="2:35" outlineLevel="1">
      <c r="B39" s="238" t="str">
        <f>'Line Items'!D$2285</f>
        <v>Other Revenue</v>
      </c>
      <c r="C39" s="238" t="str">
        <f>'Line Items'!D$2315</f>
        <v>Other Revenue: Other Revenue from Core Business</v>
      </c>
      <c r="D39" s="106" t="str">
        <f>'Other Revenue'!D20</f>
        <v>Commission Receivable</v>
      </c>
      <c r="E39" s="89"/>
      <c r="F39" s="107" t="str">
        <f>'Other Revenue'!F20</f>
        <v>£000</v>
      </c>
      <c r="G39" s="90">
        <f>'Other Revenue'!G20</f>
        <v>0</v>
      </c>
      <c r="H39" s="90">
        <f>'Other Revenue'!H20</f>
        <v>0</v>
      </c>
      <c r="I39" s="90">
        <f>'Other Revenue'!I20</f>
        <v>0</v>
      </c>
      <c r="J39" s="90">
        <f>'Other Revenue'!J20</f>
        <v>0</v>
      </c>
      <c r="K39" s="90">
        <f>'Other Revenue'!K20</f>
        <v>0</v>
      </c>
      <c r="L39" s="90">
        <f>'Other Revenue'!L20</f>
        <v>0</v>
      </c>
      <c r="M39" s="90">
        <f>'Other Revenue'!M20</f>
        <v>0</v>
      </c>
      <c r="N39" s="90">
        <f>'Other Revenue'!N20</f>
        <v>0</v>
      </c>
      <c r="O39" s="90">
        <f>'Other Revenue'!O20</f>
        <v>0</v>
      </c>
      <c r="P39" s="90">
        <f>'Other Revenue'!P20</f>
        <v>0</v>
      </c>
      <c r="Q39" s="90">
        <f>'Other Revenue'!Q20</f>
        <v>0</v>
      </c>
      <c r="R39" s="90">
        <f>'Other Revenue'!R20</f>
        <v>0</v>
      </c>
      <c r="S39" s="90">
        <f>'Other Revenue'!S20</f>
        <v>0</v>
      </c>
      <c r="T39" s="90">
        <f>'Other Revenue'!T20</f>
        <v>0</v>
      </c>
      <c r="U39" s="90">
        <f>'Other Revenue'!U20</f>
        <v>0</v>
      </c>
      <c r="V39" s="90">
        <f>'Other Revenue'!V20</f>
        <v>0</v>
      </c>
      <c r="W39" s="90">
        <f>'Other Revenue'!W20</f>
        <v>0</v>
      </c>
      <c r="X39" s="90">
        <f>'Other Revenue'!X20</f>
        <v>0</v>
      </c>
      <c r="Y39" s="90">
        <f>'Other Revenue'!Y20</f>
        <v>0</v>
      </c>
      <c r="Z39" s="90">
        <f>'Other Revenue'!Z20</f>
        <v>0</v>
      </c>
      <c r="AA39" s="90">
        <f>'Other Revenue'!AA20</f>
        <v>0</v>
      </c>
      <c r="AB39" s="90">
        <f>'Other Revenue'!AB20</f>
        <v>0</v>
      </c>
      <c r="AC39" s="91">
        <f>'Other Revenue'!AC20</f>
        <v>0</v>
      </c>
      <c r="AE39" s="476">
        <f>'Other Revenue'!AE20</f>
        <v>0</v>
      </c>
      <c r="AG39" s="476">
        <f>'Other Revenue'!AG20</f>
        <v>0</v>
      </c>
      <c r="AI39" s="476">
        <f>'Other Revenue'!AI20</f>
        <v>0</v>
      </c>
    </row>
    <row r="40" spans="2:35" outlineLevel="1">
      <c r="B40" s="238" t="str">
        <f>'Line Items'!D$2285</f>
        <v>Other Revenue</v>
      </c>
      <c r="C40" s="238" t="str">
        <f>'Line Items'!D$2315</f>
        <v>Other Revenue: Other Revenue from Core Business</v>
      </c>
      <c r="D40" s="106" t="str">
        <f>'Other Revenue'!D21</f>
        <v>Property Income</v>
      </c>
      <c r="E40" s="89"/>
      <c r="F40" s="107" t="str">
        <f>'Other Revenue'!F21</f>
        <v>£000</v>
      </c>
      <c r="G40" s="90">
        <f>'Other Revenue'!G21</f>
        <v>0</v>
      </c>
      <c r="H40" s="90">
        <f>'Other Revenue'!H21</f>
        <v>0</v>
      </c>
      <c r="I40" s="90">
        <f>'Other Revenue'!I21</f>
        <v>0</v>
      </c>
      <c r="J40" s="90">
        <f>'Other Revenue'!J21</f>
        <v>0</v>
      </c>
      <c r="K40" s="90">
        <f>'Other Revenue'!K21</f>
        <v>0</v>
      </c>
      <c r="L40" s="90">
        <f>'Other Revenue'!L21</f>
        <v>0</v>
      </c>
      <c r="M40" s="90">
        <f>'Other Revenue'!M21</f>
        <v>0</v>
      </c>
      <c r="N40" s="90">
        <f>'Other Revenue'!N21</f>
        <v>0</v>
      </c>
      <c r="O40" s="90">
        <f>'Other Revenue'!O21</f>
        <v>0</v>
      </c>
      <c r="P40" s="90">
        <f>'Other Revenue'!P21</f>
        <v>0</v>
      </c>
      <c r="Q40" s="90">
        <f>'Other Revenue'!Q21</f>
        <v>0</v>
      </c>
      <c r="R40" s="90">
        <f>'Other Revenue'!R21</f>
        <v>0</v>
      </c>
      <c r="S40" s="90">
        <f>'Other Revenue'!S21</f>
        <v>0</v>
      </c>
      <c r="T40" s="90">
        <f>'Other Revenue'!T21</f>
        <v>0</v>
      </c>
      <c r="U40" s="90">
        <f>'Other Revenue'!U21</f>
        <v>0</v>
      </c>
      <c r="V40" s="90">
        <f>'Other Revenue'!V21</f>
        <v>0</v>
      </c>
      <c r="W40" s="90">
        <f>'Other Revenue'!W21</f>
        <v>0</v>
      </c>
      <c r="X40" s="90">
        <f>'Other Revenue'!X21</f>
        <v>0</v>
      </c>
      <c r="Y40" s="90">
        <f>'Other Revenue'!Y21</f>
        <v>0</v>
      </c>
      <c r="Z40" s="90">
        <f>'Other Revenue'!Z21</f>
        <v>0</v>
      </c>
      <c r="AA40" s="90">
        <f>'Other Revenue'!AA21</f>
        <v>0</v>
      </c>
      <c r="AB40" s="90">
        <f>'Other Revenue'!AB21</f>
        <v>0</v>
      </c>
      <c r="AC40" s="91">
        <f>'Other Revenue'!AC21</f>
        <v>0</v>
      </c>
      <c r="AE40" s="476">
        <f>'Other Revenue'!AE21</f>
        <v>0</v>
      </c>
      <c r="AG40" s="476">
        <f>'Other Revenue'!AG21</f>
        <v>0</v>
      </c>
      <c r="AI40" s="476">
        <f>'Other Revenue'!AI21</f>
        <v>0</v>
      </c>
    </row>
    <row r="41" spans="2:35" outlineLevel="1">
      <c r="B41" s="238" t="str">
        <f>'Line Items'!D$2285</f>
        <v>Other Revenue</v>
      </c>
      <c r="C41" s="238" t="str">
        <f>'Line Items'!D$2315</f>
        <v>Other Revenue: Other Revenue from Core Business</v>
      </c>
      <c r="D41" s="106" t="str">
        <f>'Other Revenue'!D22</f>
        <v>Advertising Income</v>
      </c>
      <c r="E41" s="89"/>
      <c r="F41" s="107" t="str">
        <f>'Other Revenue'!F22</f>
        <v>£000</v>
      </c>
      <c r="G41" s="90">
        <f>'Other Revenue'!G22</f>
        <v>0</v>
      </c>
      <c r="H41" s="90">
        <f>'Other Revenue'!H22</f>
        <v>0</v>
      </c>
      <c r="I41" s="90">
        <f>'Other Revenue'!I22</f>
        <v>0</v>
      </c>
      <c r="J41" s="90">
        <f>'Other Revenue'!J22</f>
        <v>0</v>
      </c>
      <c r="K41" s="90">
        <f>'Other Revenue'!K22</f>
        <v>0</v>
      </c>
      <c r="L41" s="90">
        <f>'Other Revenue'!L22</f>
        <v>0</v>
      </c>
      <c r="M41" s="90">
        <f>'Other Revenue'!M22</f>
        <v>0</v>
      </c>
      <c r="N41" s="90">
        <f>'Other Revenue'!N22</f>
        <v>0</v>
      </c>
      <c r="O41" s="90">
        <f>'Other Revenue'!O22</f>
        <v>0</v>
      </c>
      <c r="P41" s="90">
        <f>'Other Revenue'!P22</f>
        <v>0</v>
      </c>
      <c r="Q41" s="90">
        <f>'Other Revenue'!Q22</f>
        <v>0</v>
      </c>
      <c r="R41" s="90">
        <f>'Other Revenue'!R22</f>
        <v>0</v>
      </c>
      <c r="S41" s="90">
        <f>'Other Revenue'!S22</f>
        <v>0</v>
      </c>
      <c r="T41" s="90">
        <f>'Other Revenue'!T22</f>
        <v>0</v>
      </c>
      <c r="U41" s="90">
        <f>'Other Revenue'!U22</f>
        <v>0</v>
      </c>
      <c r="V41" s="90">
        <f>'Other Revenue'!V22</f>
        <v>0</v>
      </c>
      <c r="W41" s="90">
        <f>'Other Revenue'!W22</f>
        <v>0</v>
      </c>
      <c r="X41" s="90">
        <f>'Other Revenue'!X22</f>
        <v>0</v>
      </c>
      <c r="Y41" s="90">
        <f>'Other Revenue'!Y22</f>
        <v>0</v>
      </c>
      <c r="Z41" s="90">
        <f>'Other Revenue'!Z22</f>
        <v>0</v>
      </c>
      <c r="AA41" s="90">
        <f>'Other Revenue'!AA22</f>
        <v>0</v>
      </c>
      <c r="AB41" s="90">
        <f>'Other Revenue'!AB22</f>
        <v>0</v>
      </c>
      <c r="AC41" s="91">
        <f>'Other Revenue'!AC22</f>
        <v>0</v>
      </c>
      <c r="AE41" s="476">
        <f>'Other Revenue'!AE22</f>
        <v>0</v>
      </c>
      <c r="AG41" s="476">
        <f>'Other Revenue'!AG22</f>
        <v>0</v>
      </c>
      <c r="AI41" s="476">
        <f>'Other Revenue'!AI22</f>
        <v>0</v>
      </c>
    </row>
    <row r="42" spans="2:35" outlineLevel="1">
      <c r="B42" s="238" t="str">
        <f>'Line Items'!D$2285</f>
        <v>Other Revenue</v>
      </c>
      <c r="C42" s="238" t="str">
        <f>'Line Items'!D$2315</f>
        <v>Other Revenue: Other Revenue from Core Business</v>
      </c>
      <c r="D42" s="106" t="str">
        <f>'Other Revenue'!D23</f>
        <v>Taxi Income</v>
      </c>
      <c r="E42" s="89"/>
      <c r="F42" s="107" t="str">
        <f>'Other Revenue'!F23</f>
        <v>£000</v>
      </c>
      <c r="G42" s="90">
        <f>'Other Revenue'!G23</f>
        <v>0</v>
      </c>
      <c r="H42" s="90">
        <f>'Other Revenue'!H23</f>
        <v>0</v>
      </c>
      <c r="I42" s="90">
        <f>'Other Revenue'!I23</f>
        <v>0</v>
      </c>
      <c r="J42" s="90">
        <f>'Other Revenue'!J23</f>
        <v>0</v>
      </c>
      <c r="K42" s="90">
        <f>'Other Revenue'!K23</f>
        <v>0</v>
      </c>
      <c r="L42" s="90">
        <f>'Other Revenue'!L23</f>
        <v>0</v>
      </c>
      <c r="M42" s="90">
        <f>'Other Revenue'!M23</f>
        <v>0</v>
      </c>
      <c r="N42" s="90">
        <f>'Other Revenue'!N23</f>
        <v>0</v>
      </c>
      <c r="O42" s="90">
        <f>'Other Revenue'!O23</f>
        <v>0</v>
      </c>
      <c r="P42" s="90">
        <f>'Other Revenue'!P23</f>
        <v>0</v>
      </c>
      <c r="Q42" s="90">
        <f>'Other Revenue'!Q23</f>
        <v>0</v>
      </c>
      <c r="R42" s="90">
        <f>'Other Revenue'!R23</f>
        <v>0</v>
      </c>
      <c r="S42" s="90">
        <f>'Other Revenue'!S23</f>
        <v>0</v>
      </c>
      <c r="T42" s="90">
        <f>'Other Revenue'!T23</f>
        <v>0</v>
      </c>
      <c r="U42" s="90">
        <f>'Other Revenue'!U23</f>
        <v>0</v>
      </c>
      <c r="V42" s="90">
        <f>'Other Revenue'!V23</f>
        <v>0</v>
      </c>
      <c r="W42" s="90">
        <f>'Other Revenue'!W23</f>
        <v>0</v>
      </c>
      <c r="X42" s="90">
        <f>'Other Revenue'!X23</f>
        <v>0</v>
      </c>
      <c r="Y42" s="90">
        <f>'Other Revenue'!Y23</f>
        <v>0</v>
      </c>
      <c r="Z42" s="90">
        <f>'Other Revenue'!Z23</f>
        <v>0</v>
      </c>
      <c r="AA42" s="90">
        <f>'Other Revenue'!AA23</f>
        <v>0</v>
      </c>
      <c r="AB42" s="90">
        <f>'Other Revenue'!AB23</f>
        <v>0</v>
      </c>
      <c r="AC42" s="91">
        <f>'Other Revenue'!AC23</f>
        <v>0</v>
      </c>
      <c r="AE42" s="476">
        <f>'Other Revenue'!AE23</f>
        <v>0</v>
      </c>
      <c r="AG42" s="476">
        <f>'Other Revenue'!AG23</f>
        <v>0</v>
      </c>
      <c r="AI42" s="476">
        <f>'Other Revenue'!AI23</f>
        <v>0</v>
      </c>
    </row>
    <row r="43" spans="2:35" outlineLevel="1">
      <c r="B43" s="238" t="str">
        <f>'Line Items'!D$2285</f>
        <v>Other Revenue</v>
      </c>
      <c r="C43" s="238" t="str">
        <f>'Line Items'!D$2315</f>
        <v>Other Revenue: Other Revenue from Core Business</v>
      </c>
      <c r="D43" s="106" t="str">
        <f>'Other Revenue'!D24</f>
        <v>Metro Income</v>
      </c>
      <c r="E43" s="89"/>
      <c r="F43" s="107" t="str">
        <f>'Other Revenue'!F24</f>
        <v>£000</v>
      </c>
      <c r="G43" s="90">
        <f>'Other Revenue'!G24</f>
        <v>0</v>
      </c>
      <c r="H43" s="90">
        <f>'Other Revenue'!H24</f>
        <v>0</v>
      </c>
      <c r="I43" s="90">
        <f>'Other Revenue'!I24</f>
        <v>0</v>
      </c>
      <c r="J43" s="90">
        <f>'Other Revenue'!J24</f>
        <v>0</v>
      </c>
      <c r="K43" s="90">
        <f>'Other Revenue'!K24</f>
        <v>0</v>
      </c>
      <c r="L43" s="90">
        <f>'Other Revenue'!L24</f>
        <v>0</v>
      </c>
      <c r="M43" s="90">
        <f>'Other Revenue'!M24</f>
        <v>0</v>
      </c>
      <c r="N43" s="90">
        <f>'Other Revenue'!N24</f>
        <v>0</v>
      </c>
      <c r="O43" s="90">
        <f>'Other Revenue'!O24</f>
        <v>0</v>
      </c>
      <c r="P43" s="90">
        <f>'Other Revenue'!P24</f>
        <v>0</v>
      </c>
      <c r="Q43" s="90">
        <f>'Other Revenue'!Q24</f>
        <v>0</v>
      </c>
      <c r="R43" s="90">
        <f>'Other Revenue'!R24</f>
        <v>0</v>
      </c>
      <c r="S43" s="90">
        <f>'Other Revenue'!S24</f>
        <v>0</v>
      </c>
      <c r="T43" s="90">
        <f>'Other Revenue'!T24</f>
        <v>0</v>
      </c>
      <c r="U43" s="90">
        <f>'Other Revenue'!U24</f>
        <v>0</v>
      </c>
      <c r="V43" s="90">
        <f>'Other Revenue'!V24</f>
        <v>0</v>
      </c>
      <c r="W43" s="90">
        <f>'Other Revenue'!W24</f>
        <v>0</v>
      </c>
      <c r="X43" s="90">
        <f>'Other Revenue'!X24</f>
        <v>0</v>
      </c>
      <c r="Y43" s="90">
        <f>'Other Revenue'!Y24</f>
        <v>0</v>
      </c>
      <c r="Z43" s="90">
        <f>'Other Revenue'!Z24</f>
        <v>0</v>
      </c>
      <c r="AA43" s="90">
        <f>'Other Revenue'!AA24</f>
        <v>0</v>
      </c>
      <c r="AB43" s="90">
        <f>'Other Revenue'!AB24</f>
        <v>0</v>
      </c>
      <c r="AC43" s="91">
        <f>'Other Revenue'!AC24</f>
        <v>0</v>
      </c>
      <c r="AE43" s="476">
        <f>'Other Revenue'!AE24</f>
        <v>0</v>
      </c>
      <c r="AG43" s="476">
        <f>'Other Revenue'!AG24</f>
        <v>0</v>
      </c>
      <c r="AI43" s="476">
        <f>'Other Revenue'!AI24</f>
        <v>0</v>
      </c>
    </row>
    <row r="44" spans="2:35" outlineLevel="1">
      <c r="B44" s="238" t="str">
        <f>'Line Items'!D$2285</f>
        <v>Other Revenue</v>
      </c>
      <c r="C44" s="238" t="str">
        <f>'Line Items'!D$2315</f>
        <v>Other Revenue: Other Revenue from Core Business</v>
      </c>
      <c r="D44" s="106" t="str">
        <f>'Other Revenue'!D25</f>
        <v>Catering Revenue</v>
      </c>
      <c r="E44" s="89"/>
      <c r="F44" s="107" t="str">
        <f>'Other Revenue'!F25</f>
        <v>£000</v>
      </c>
      <c r="G44" s="90">
        <f>'Other Revenue'!G25</f>
        <v>0</v>
      </c>
      <c r="H44" s="90">
        <f>'Other Revenue'!H25</f>
        <v>0</v>
      </c>
      <c r="I44" s="90">
        <f>'Other Revenue'!I25</f>
        <v>0</v>
      </c>
      <c r="J44" s="90">
        <f>'Other Revenue'!J25</f>
        <v>0</v>
      </c>
      <c r="K44" s="90">
        <f>'Other Revenue'!K25</f>
        <v>0</v>
      </c>
      <c r="L44" s="90">
        <f>'Other Revenue'!L25</f>
        <v>0</v>
      </c>
      <c r="M44" s="90">
        <f>'Other Revenue'!M25</f>
        <v>0</v>
      </c>
      <c r="N44" s="90">
        <f>'Other Revenue'!N25</f>
        <v>0</v>
      </c>
      <c r="O44" s="90">
        <f>'Other Revenue'!O25</f>
        <v>0</v>
      </c>
      <c r="P44" s="90">
        <f>'Other Revenue'!P25</f>
        <v>0</v>
      </c>
      <c r="Q44" s="90">
        <f>'Other Revenue'!Q25</f>
        <v>0</v>
      </c>
      <c r="R44" s="90">
        <f>'Other Revenue'!R25</f>
        <v>0</v>
      </c>
      <c r="S44" s="90">
        <f>'Other Revenue'!S25</f>
        <v>0</v>
      </c>
      <c r="T44" s="90">
        <f>'Other Revenue'!T25</f>
        <v>0</v>
      </c>
      <c r="U44" s="90">
        <f>'Other Revenue'!U25</f>
        <v>0</v>
      </c>
      <c r="V44" s="90">
        <f>'Other Revenue'!V25</f>
        <v>0</v>
      </c>
      <c r="W44" s="90">
        <f>'Other Revenue'!W25</f>
        <v>0</v>
      </c>
      <c r="X44" s="90">
        <f>'Other Revenue'!X25</f>
        <v>0</v>
      </c>
      <c r="Y44" s="90">
        <f>'Other Revenue'!Y25</f>
        <v>0</v>
      </c>
      <c r="Z44" s="90">
        <f>'Other Revenue'!Z25</f>
        <v>0</v>
      </c>
      <c r="AA44" s="90">
        <f>'Other Revenue'!AA25</f>
        <v>0</v>
      </c>
      <c r="AB44" s="90">
        <f>'Other Revenue'!AB25</f>
        <v>0</v>
      </c>
      <c r="AC44" s="91">
        <f>'Other Revenue'!AC25</f>
        <v>0</v>
      </c>
      <c r="AE44" s="476">
        <f>'Other Revenue'!AE25</f>
        <v>0</v>
      </c>
      <c r="AG44" s="476">
        <f>'Other Revenue'!AG25</f>
        <v>0</v>
      </c>
      <c r="AI44" s="476">
        <f>'Other Revenue'!AI25</f>
        <v>0</v>
      </c>
    </row>
    <row r="45" spans="2:35" outlineLevel="1">
      <c r="B45" s="238" t="str">
        <f>'Line Items'!D$2285</f>
        <v>Other Revenue</v>
      </c>
      <c r="C45" s="238" t="str">
        <f>'Line Items'!D$2315</f>
        <v>Other Revenue: Other Revenue from Core Business</v>
      </c>
      <c r="D45" s="106" t="str">
        <f>'Other Revenue'!D26</f>
        <v>[Other Revenue from Core Business Line 10]</v>
      </c>
      <c r="E45" s="89"/>
      <c r="F45" s="107" t="str">
        <f>'Other Revenue'!F26</f>
        <v>£000</v>
      </c>
      <c r="G45" s="90">
        <f>'Other Revenue'!G26</f>
        <v>0</v>
      </c>
      <c r="H45" s="90">
        <f>'Other Revenue'!H26</f>
        <v>0</v>
      </c>
      <c r="I45" s="90">
        <f>'Other Revenue'!I26</f>
        <v>0</v>
      </c>
      <c r="J45" s="90">
        <f>'Other Revenue'!J26</f>
        <v>0</v>
      </c>
      <c r="K45" s="90">
        <f>'Other Revenue'!K26</f>
        <v>0</v>
      </c>
      <c r="L45" s="90">
        <f>'Other Revenue'!L26</f>
        <v>0</v>
      </c>
      <c r="M45" s="90">
        <f>'Other Revenue'!M26</f>
        <v>0</v>
      </c>
      <c r="N45" s="90">
        <f>'Other Revenue'!N26</f>
        <v>0</v>
      </c>
      <c r="O45" s="90">
        <f>'Other Revenue'!O26</f>
        <v>0</v>
      </c>
      <c r="P45" s="90">
        <f>'Other Revenue'!P26</f>
        <v>0</v>
      </c>
      <c r="Q45" s="90">
        <f>'Other Revenue'!Q26</f>
        <v>0</v>
      </c>
      <c r="R45" s="90">
        <f>'Other Revenue'!R26</f>
        <v>0</v>
      </c>
      <c r="S45" s="90">
        <f>'Other Revenue'!S26</f>
        <v>0</v>
      </c>
      <c r="T45" s="90">
        <f>'Other Revenue'!T26</f>
        <v>0</v>
      </c>
      <c r="U45" s="90">
        <f>'Other Revenue'!U26</f>
        <v>0</v>
      </c>
      <c r="V45" s="90">
        <f>'Other Revenue'!V26</f>
        <v>0</v>
      </c>
      <c r="W45" s="90">
        <f>'Other Revenue'!W26</f>
        <v>0</v>
      </c>
      <c r="X45" s="90">
        <f>'Other Revenue'!X26</f>
        <v>0</v>
      </c>
      <c r="Y45" s="90">
        <f>'Other Revenue'!Y26</f>
        <v>0</v>
      </c>
      <c r="Z45" s="90">
        <f>'Other Revenue'!Z26</f>
        <v>0</v>
      </c>
      <c r="AA45" s="90">
        <f>'Other Revenue'!AA26</f>
        <v>0</v>
      </c>
      <c r="AB45" s="90">
        <f>'Other Revenue'!AB26</f>
        <v>0</v>
      </c>
      <c r="AC45" s="91">
        <f>'Other Revenue'!AC26</f>
        <v>0</v>
      </c>
      <c r="AE45" s="476">
        <f>'Other Revenue'!AE26</f>
        <v>0</v>
      </c>
      <c r="AG45" s="476">
        <f>'Other Revenue'!AG26</f>
        <v>0</v>
      </c>
      <c r="AI45" s="476">
        <f>'Other Revenue'!AI26</f>
        <v>0</v>
      </c>
    </row>
    <row r="46" spans="2:35" outlineLevel="1">
      <c r="B46" s="238" t="str">
        <f>'Line Items'!D$2285</f>
        <v>Other Revenue</v>
      </c>
      <c r="C46" s="238" t="str">
        <f>'Line Items'!D$2315</f>
        <v>Other Revenue: Other Revenue from Core Business</v>
      </c>
      <c r="D46" s="106" t="str">
        <f>'Other Revenue'!D27</f>
        <v>[Other Revenue from Core Business Line 11]</v>
      </c>
      <c r="E46" s="89"/>
      <c r="F46" s="107" t="str">
        <f>'Other Revenue'!F27</f>
        <v>£000</v>
      </c>
      <c r="G46" s="90">
        <f>'Other Revenue'!G27</f>
        <v>0</v>
      </c>
      <c r="H46" s="90">
        <f>'Other Revenue'!H27</f>
        <v>0</v>
      </c>
      <c r="I46" s="90">
        <f>'Other Revenue'!I27</f>
        <v>0</v>
      </c>
      <c r="J46" s="90">
        <f>'Other Revenue'!J27</f>
        <v>0</v>
      </c>
      <c r="K46" s="90">
        <f>'Other Revenue'!K27</f>
        <v>0</v>
      </c>
      <c r="L46" s="90">
        <f>'Other Revenue'!L27</f>
        <v>0</v>
      </c>
      <c r="M46" s="90">
        <f>'Other Revenue'!M27</f>
        <v>0</v>
      </c>
      <c r="N46" s="90">
        <f>'Other Revenue'!N27</f>
        <v>0</v>
      </c>
      <c r="O46" s="90">
        <f>'Other Revenue'!O27</f>
        <v>0</v>
      </c>
      <c r="P46" s="90">
        <f>'Other Revenue'!P27</f>
        <v>0</v>
      </c>
      <c r="Q46" s="90">
        <f>'Other Revenue'!Q27</f>
        <v>0</v>
      </c>
      <c r="R46" s="90">
        <f>'Other Revenue'!R27</f>
        <v>0</v>
      </c>
      <c r="S46" s="90">
        <f>'Other Revenue'!S27</f>
        <v>0</v>
      </c>
      <c r="T46" s="90">
        <f>'Other Revenue'!T27</f>
        <v>0</v>
      </c>
      <c r="U46" s="90">
        <f>'Other Revenue'!U27</f>
        <v>0</v>
      </c>
      <c r="V46" s="90">
        <f>'Other Revenue'!V27</f>
        <v>0</v>
      </c>
      <c r="W46" s="90">
        <f>'Other Revenue'!W27</f>
        <v>0</v>
      </c>
      <c r="X46" s="90">
        <f>'Other Revenue'!X27</f>
        <v>0</v>
      </c>
      <c r="Y46" s="90">
        <f>'Other Revenue'!Y27</f>
        <v>0</v>
      </c>
      <c r="Z46" s="90">
        <f>'Other Revenue'!Z27</f>
        <v>0</v>
      </c>
      <c r="AA46" s="90">
        <f>'Other Revenue'!AA27</f>
        <v>0</v>
      </c>
      <c r="AB46" s="90">
        <f>'Other Revenue'!AB27</f>
        <v>0</v>
      </c>
      <c r="AC46" s="91">
        <f>'Other Revenue'!AC27</f>
        <v>0</v>
      </c>
      <c r="AE46" s="476">
        <f>'Other Revenue'!AE27</f>
        <v>0</v>
      </c>
      <c r="AG46" s="476">
        <f>'Other Revenue'!AG27</f>
        <v>0</v>
      </c>
      <c r="AI46" s="476">
        <f>'Other Revenue'!AI27</f>
        <v>0</v>
      </c>
    </row>
    <row r="47" spans="2:35" outlineLevel="1">
      <c r="B47" s="238" t="str">
        <f>'Line Items'!D$2285</f>
        <v>Other Revenue</v>
      </c>
      <c r="C47" s="238" t="str">
        <f>'Line Items'!D$2315</f>
        <v>Other Revenue: Other Revenue from Core Business</v>
      </c>
      <c r="D47" s="106" t="str">
        <f>'Other Revenue'!D28</f>
        <v>[Other Revenue from Core Business Line 12]</v>
      </c>
      <c r="E47" s="89"/>
      <c r="F47" s="107" t="str">
        <f>'Other Revenue'!F28</f>
        <v>£000</v>
      </c>
      <c r="G47" s="90">
        <f>'Other Revenue'!G28</f>
        <v>0</v>
      </c>
      <c r="H47" s="90">
        <f>'Other Revenue'!H28</f>
        <v>0</v>
      </c>
      <c r="I47" s="90">
        <f>'Other Revenue'!I28</f>
        <v>0</v>
      </c>
      <c r="J47" s="90">
        <f>'Other Revenue'!J28</f>
        <v>0</v>
      </c>
      <c r="K47" s="90">
        <f>'Other Revenue'!K28</f>
        <v>0</v>
      </c>
      <c r="L47" s="90">
        <f>'Other Revenue'!L28</f>
        <v>0</v>
      </c>
      <c r="M47" s="90">
        <f>'Other Revenue'!M28</f>
        <v>0</v>
      </c>
      <c r="N47" s="90">
        <f>'Other Revenue'!N28</f>
        <v>0</v>
      </c>
      <c r="O47" s="90">
        <f>'Other Revenue'!O28</f>
        <v>0</v>
      </c>
      <c r="P47" s="90">
        <f>'Other Revenue'!P28</f>
        <v>0</v>
      </c>
      <c r="Q47" s="90">
        <f>'Other Revenue'!Q28</f>
        <v>0</v>
      </c>
      <c r="R47" s="90">
        <f>'Other Revenue'!R28</f>
        <v>0</v>
      </c>
      <c r="S47" s="90">
        <f>'Other Revenue'!S28</f>
        <v>0</v>
      </c>
      <c r="T47" s="90">
        <f>'Other Revenue'!T28</f>
        <v>0</v>
      </c>
      <c r="U47" s="90">
        <f>'Other Revenue'!U28</f>
        <v>0</v>
      </c>
      <c r="V47" s="90">
        <f>'Other Revenue'!V28</f>
        <v>0</v>
      </c>
      <c r="W47" s="90">
        <f>'Other Revenue'!W28</f>
        <v>0</v>
      </c>
      <c r="X47" s="90">
        <f>'Other Revenue'!X28</f>
        <v>0</v>
      </c>
      <c r="Y47" s="90">
        <f>'Other Revenue'!Y28</f>
        <v>0</v>
      </c>
      <c r="Z47" s="90">
        <f>'Other Revenue'!Z28</f>
        <v>0</v>
      </c>
      <c r="AA47" s="90">
        <f>'Other Revenue'!AA28</f>
        <v>0</v>
      </c>
      <c r="AB47" s="90">
        <f>'Other Revenue'!AB28</f>
        <v>0</v>
      </c>
      <c r="AC47" s="91">
        <f>'Other Revenue'!AC28</f>
        <v>0</v>
      </c>
      <c r="AE47" s="476">
        <f>'Other Revenue'!AE28</f>
        <v>0</v>
      </c>
      <c r="AG47" s="476">
        <f>'Other Revenue'!AG28</f>
        <v>0</v>
      </c>
      <c r="AI47" s="476">
        <f>'Other Revenue'!AI28</f>
        <v>0</v>
      </c>
    </row>
    <row r="48" spans="2:35" outlineLevel="1">
      <c r="B48" s="238" t="str">
        <f>'Line Items'!D$2285</f>
        <v>Other Revenue</v>
      </c>
      <c r="C48" s="238" t="str">
        <f>'Line Items'!D$2315</f>
        <v>Other Revenue: Other Revenue from Core Business</v>
      </c>
      <c r="D48" s="106" t="str">
        <f>'Other Revenue'!D29</f>
        <v>[Other Revenue from Core Business Line 13]</v>
      </c>
      <c r="E48" s="89"/>
      <c r="F48" s="107" t="str">
        <f>'Other Revenue'!F29</f>
        <v>£000</v>
      </c>
      <c r="G48" s="90">
        <f>'Other Revenue'!G29</f>
        <v>0</v>
      </c>
      <c r="H48" s="90">
        <f>'Other Revenue'!H29</f>
        <v>0</v>
      </c>
      <c r="I48" s="90">
        <f>'Other Revenue'!I29</f>
        <v>0</v>
      </c>
      <c r="J48" s="90">
        <f>'Other Revenue'!J29</f>
        <v>0</v>
      </c>
      <c r="K48" s="90">
        <f>'Other Revenue'!K29</f>
        <v>0</v>
      </c>
      <c r="L48" s="90">
        <f>'Other Revenue'!L29</f>
        <v>0</v>
      </c>
      <c r="M48" s="90">
        <f>'Other Revenue'!M29</f>
        <v>0</v>
      </c>
      <c r="N48" s="90">
        <f>'Other Revenue'!N29</f>
        <v>0</v>
      </c>
      <c r="O48" s="90">
        <f>'Other Revenue'!O29</f>
        <v>0</v>
      </c>
      <c r="P48" s="90">
        <f>'Other Revenue'!P29</f>
        <v>0</v>
      </c>
      <c r="Q48" s="90">
        <f>'Other Revenue'!Q29</f>
        <v>0</v>
      </c>
      <c r="R48" s="90">
        <f>'Other Revenue'!R29</f>
        <v>0</v>
      </c>
      <c r="S48" s="90">
        <f>'Other Revenue'!S29</f>
        <v>0</v>
      </c>
      <c r="T48" s="90">
        <f>'Other Revenue'!T29</f>
        <v>0</v>
      </c>
      <c r="U48" s="90">
        <f>'Other Revenue'!U29</f>
        <v>0</v>
      </c>
      <c r="V48" s="90">
        <f>'Other Revenue'!V29</f>
        <v>0</v>
      </c>
      <c r="W48" s="90">
        <f>'Other Revenue'!W29</f>
        <v>0</v>
      </c>
      <c r="X48" s="90">
        <f>'Other Revenue'!X29</f>
        <v>0</v>
      </c>
      <c r="Y48" s="90">
        <f>'Other Revenue'!Y29</f>
        <v>0</v>
      </c>
      <c r="Z48" s="90">
        <f>'Other Revenue'!Z29</f>
        <v>0</v>
      </c>
      <c r="AA48" s="90">
        <f>'Other Revenue'!AA29</f>
        <v>0</v>
      </c>
      <c r="AB48" s="90">
        <f>'Other Revenue'!AB29</f>
        <v>0</v>
      </c>
      <c r="AC48" s="91">
        <f>'Other Revenue'!AC29</f>
        <v>0</v>
      </c>
      <c r="AE48" s="476">
        <f>'Other Revenue'!AE29</f>
        <v>0</v>
      </c>
      <c r="AG48" s="476">
        <f>'Other Revenue'!AG29</f>
        <v>0</v>
      </c>
      <c r="AI48" s="476">
        <f>'Other Revenue'!AI29</f>
        <v>0</v>
      </c>
    </row>
    <row r="49" spans="2:35" outlineLevel="1">
      <c r="B49" s="238" t="str">
        <f>'Line Items'!D$2285</f>
        <v>Other Revenue</v>
      </c>
      <c r="C49" s="238" t="str">
        <f>'Line Items'!D$2315</f>
        <v>Other Revenue: Other Revenue from Core Business</v>
      </c>
      <c r="D49" s="106" t="str">
        <f>'Other Revenue'!D30</f>
        <v>[Other Revenue from Core Business Line 14]</v>
      </c>
      <c r="E49" s="89"/>
      <c r="F49" s="107" t="str">
        <f>'Other Revenue'!F30</f>
        <v>£000</v>
      </c>
      <c r="G49" s="90">
        <f>'Other Revenue'!G30</f>
        <v>0</v>
      </c>
      <c r="H49" s="90">
        <f>'Other Revenue'!H30</f>
        <v>0</v>
      </c>
      <c r="I49" s="90">
        <f>'Other Revenue'!I30</f>
        <v>0</v>
      </c>
      <c r="J49" s="90">
        <f>'Other Revenue'!J30</f>
        <v>0</v>
      </c>
      <c r="K49" s="90">
        <f>'Other Revenue'!K30</f>
        <v>0</v>
      </c>
      <c r="L49" s="90">
        <f>'Other Revenue'!L30</f>
        <v>0</v>
      </c>
      <c r="M49" s="90">
        <f>'Other Revenue'!M30</f>
        <v>0</v>
      </c>
      <c r="N49" s="90">
        <f>'Other Revenue'!N30</f>
        <v>0</v>
      </c>
      <c r="O49" s="90">
        <f>'Other Revenue'!O30</f>
        <v>0</v>
      </c>
      <c r="P49" s="90">
        <f>'Other Revenue'!P30</f>
        <v>0</v>
      </c>
      <c r="Q49" s="90">
        <f>'Other Revenue'!Q30</f>
        <v>0</v>
      </c>
      <c r="R49" s="90">
        <f>'Other Revenue'!R30</f>
        <v>0</v>
      </c>
      <c r="S49" s="90">
        <f>'Other Revenue'!S30</f>
        <v>0</v>
      </c>
      <c r="T49" s="90">
        <f>'Other Revenue'!T30</f>
        <v>0</v>
      </c>
      <c r="U49" s="90">
        <f>'Other Revenue'!U30</f>
        <v>0</v>
      </c>
      <c r="V49" s="90">
        <f>'Other Revenue'!V30</f>
        <v>0</v>
      </c>
      <c r="W49" s="90">
        <f>'Other Revenue'!W30</f>
        <v>0</v>
      </c>
      <c r="X49" s="90">
        <f>'Other Revenue'!X30</f>
        <v>0</v>
      </c>
      <c r="Y49" s="90">
        <f>'Other Revenue'!Y30</f>
        <v>0</v>
      </c>
      <c r="Z49" s="90">
        <f>'Other Revenue'!Z30</f>
        <v>0</v>
      </c>
      <c r="AA49" s="90">
        <f>'Other Revenue'!AA30</f>
        <v>0</v>
      </c>
      <c r="AB49" s="90">
        <f>'Other Revenue'!AB30</f>
        <v>0</v>
      </c>
      <c r="AC49" s="91">
        <f>'Other Revenue'!AC30</f>
        <v>0</v>
      </c>
      <c r="AE49" s="476">
        <f>'Other Revenue'!AE30</f>
        <v>0</v>
      </c>
      <c r="AG49" s="476">
        <f>'Other Revenue'!AG30</f>
        <v>0</v>
      </c>
      <c r="AI49" s="476">
        <f>'Other Revenue'!AI30</f>
        <v>0</v>
      </c>
    </row>
    <row r="50" spans="2:35" outlineLevel="1">
      <c r="B50" s="238" t="str">
        <f>'Line Items'!D$2285</f>
        <v>Other Revenue</v>
      </c>
      <c r="C50" s="238" t="str">
        <f>'Line Items'!D$2315</f>
        <v>Other Revenue: Other Revenue from Core Business</v>
      </c>
      <c r="D50" s="106" t="str">
        <f>'Other Revenue'!D31</f>
        <v>[Other Revenue from Core Business Line 15]</v>
      </c>
      <c r="E50" s="89"/>
      <c r="F50" s="107" t="str">
        <f>'Other Revenue'!F31</f>
        <v>£000</v>
      </c>
      <c r="G50" s="90">
        <f>'Other Revenue'!G31</f>
        <v>0</v>
      </c>
      <c r="H50" s="90">
        <f>'Other Revenue'!H31</f>
        <v>0</v>
      </c>
      <c r="I50" s="90">
        <f>'Other Revenue'!I31</f>
        <v>0</v>
      </c>
      <c r="J50" s="90">
        <f>'Other Revenue'!J31</f>
        <v>0</v>
      </c>
      <c r="K50" s="90">
        <f>'Other Revenue'!K31</f>
        <v>0</v>
      </c>
      <c r="L50" s="90">
        <f>'Other Revenue'!L31</f>
        <v>0</v>
      </c>
      <c r="M50" s="90">
        <f>'Other Revenue'!M31</f>
        <v>0</v>
      </c>
      <c r="N50" s="90">
        <f>'Other Revenue'!N31</f>
        <v>0</v>
      </c>
      <c r="O50" s="90">
        <f>'Other Revenue'!O31</f>
        <v>0</v>
      </c>
      <c r="P50" s="90">
        <f>'Other Revenue'!P31</f>
        <v>0</v>
      </c>
      <c r="Q50" s="90">
        <f>'Other Revenue'!Q31</f>
        <v>0</v>
      </c>
      <c r="R50" s="90">
        <f>'Other Revenue'!R31</f>
        <v>0</v>
      </c>
      <c r="S50" s="90">
        <f>'Other Revenue'!S31</f>
        <v>0</v>
      </c>
      <c r="T50" s="90">
        <f>'Other Revenue'!T31</f>
        <v>0</v>
      </c>
      <c r="U50" s="90">
        <f>'Other Revenue'!U31</f>
        <v>0</v>
      </c>
      <c r="V50" s="90">
        <f>'Other Revenue'!V31</f>
        <v>0</v>
      </c>
      <c r="W50" s="90">
        <f>'Other Revenue'!W31</f>
        <v>0</v>
      </c>
      <c r="X50" s="90">
        <f>'Other Revenue'!X31</f>
        <v>0</v>
      </c>
      <c r="Y50" s="90">
        <f>'Other Revenue'!Y31</f>
        <v>0</v>
      </c>
      <c r="Z50" s="90">
        <f>'Other Revenue'!Z31</f>
        <v>0</v>
      </c>
      <c r="AA50" s="90">
        <f>'Other Revenue'!AA31</f>
        <v>0</v>
      </c>
      <c r="AB50" s="90">
        <f>'Other Revenue'!AB31</f>
        <v>0</v>
      </c>
      <c r="AC50" s="91">
        <f>'Other Revenue'!AC31</f>
        <v>0</v>
      </c>
      <c r="AE50" s="476">
        <f>'Other Revenue'!AE31</f>
        <v>0</v>
      </c>
      <c r="AG50" s="476">
        <f>'Other Revenue'!AG31</f>
        <v>0</v>
      </c>
      <c r="AI50" s="476">
        <f>'Other Revenue'!AI31</f>
        <v>0</v>
      </c>
    </row>
    <row r="51" spans="2:35" outlineLevel="1">
      <c r="B51" s="238" t="str">
        <f>'Line Items'!D$2285</f>
        <v>Other Revenue</v>
      </c>
      <c r="C51" s="238" t="str">
        <f>'Line Items'!D$2315</f>
        <v>Other Revenue: Other Revenue from Core Business</v>
      </c>
      <c r="D51" s="106" t="str">
        <f>'Other Revenue'!D32</f>
        <v>[Other Revenue from Core Business Line 16]</v>
      </c>
      <c r="E51" s="89"/>
      <c r="F51" s="107" t="str">
        <f>'Other Revenue'!F32</f>
        <v>£000</v>
      </c>
      <c r="G51" s="90">
        <f>'Other Revenue'!G32</f>
        <v>0</v>
      </c>
      <c r="H51" s="90">
        <f>'Other Revenue'!H32</f>
        <v>0</v>
      </c>
      <c r="I51" s="90">
        <f>'Other Revenue'!I32</f>
        <v>0</v>
      </c>
      <c r="J51" s="90">
        <f>'Other Revenue'!J32</f>
        <v>0</v>
      </c>
      <c r="K51" s="90">
        <f>'Other Revenue'!K32</f>
        <v>0</v>
      </c>
      <c r="L51" s="90">
        <f>'Other Revenue'!L32</f>
        <v>0</v>
      </c>
      <c r="M51" s="90">
        <f>'Other Revenue'!M32</f>
        <v>0</v>
      </c>
      <c r="N51" s="90">
        <f>'Other Revenue'!N32</f>
        <v>0</v>
      </c>
      <c r="O51" s="90">
        <f>'Other Revenue'!O32</f>
        <v>0</v>
      </c>
      <c r="P51" s="90">
        <f>'Other Revenue'!P32</f>
        <v>0</v>
      </c>
      <c r="Q51" s="90">
        <f>'Other Revenue'!Q32</f>
        <v>0</v>
      </c>
      <c r="R51" s="90">
        <f>'Other Revenue'!R32</f>
        <v>0</v>
      </c>
      <c r="S51" s="90">
        <f>'Other Revenue'!S32</f>
        <v>0</v>
      </c>
      <c r="T51" s="90">
        <f>'Other Revenue'!T32</f>
        <v>0</v>
      </c>
      <c r="U51" s="90">
        <f>'Other Revenue'!U32</f>
        <v>0</v>
      </c>
      <c r="V51" s="90">
        <f>'Other Revenue'!V32</f>
        <v>0</v>
      </c>
      <c r="W51" s="90">
        <f>'Other Revenue'!W32</f>
        <v>0</v>
      </c>
      <c r="X51" s="90">
        <f>'Other Revenue'!X32</f>
        <v>0</v>
      </c>
      <c r="Y51" s="90">
        <f>'Other Revenue'!Y32</f>
        <v>0</v>
      </c>
      <c r="Z51" s="90">
        <f>'Other Revenue'!Z32</f>
        <v>0</v>
      </c>
      <c r="AA51" s="90">
        <f>'Other Revenue'!AA32</f>
        <v>0</v>
      </c>
      <c r="AB51" s="90">
        <f>'Other Revenue'!AB32</f>
        <v>0</v>
      </c>
      <c r="AC51" s="91">
        <f>'Other Revenue'!AC32</f>
        <v>0</v>
      </c>
      <c r="AE51" s="476">
        <f>'Other Revenue'!AE32</f>
        <v>0</v>
      </c>
      <c r="AG51" s="476">
        <f>'Other Revenue'!AG32</f>
        <v>0</v>
      </c>
      <c r="AI51" s="476">
        <f>'Other Revenue'!AI32</f>
        <v>0</v>
      </c>
    </row>
    <row r="52" spans="2:35" outlineLevel="1">
      <c r="B52" s="238" t="str">
        <f>'Line Items'!D$2285</f>
        <v>Other Revenue</v>
      </c>
      <c r="C52" s="238" t="str">
        <f>'Line Items'!D$2315</f>
        <v>Other Revenue: Other Revenue from Core Business</v>
      </c>
      <c r="D52" s="106" t="str">
        <f>'Other Revenue'!D33</f>
        <v>[Other Revenue from Core Business Line 17]</v>
      </c>
      <c r="E52" s="89"/>
      <c r="F52" s="107" t="str">
        <f>'Other Revenue'!F33</f>
        <v>£000</v>
      </c>
      <c r="G52" s="90">
        <f>'Other Revenue'!G33</f>
        <v>0</v>
      </c>
      <c r="H52" s="90">
        <f>'Other Revenue'!H33</f>
        <v>0</v>
      </c>
      <c r="I52" s="90">
        <f>'Other Revenue'!I33</f>
        <v>0</v>
      </c>
      <c r="J52" s="90">
        <f>'Other Revenue'!J33</f>
        <v>0</v>
      </c>
      <c r="K52" s="90">
        <f>'Other Revenue'!K33</f>
        <v>0</v>
      </c>
      <c r="L52" s="90">
        <f>'Other Revenue'!L33</f>
        <v>0</v>
      </c>
      <c r="M52" s="90">
        <f>'Other Revenue'!M33</f>
        <v>0</v>
      </c>
      <c r="N52" s="90">
        <f>'Other Revenue'!N33</f>
        <v>0</v>
      </c>
      <c r="O52" s="90">
        <f>'Other Revenue'!O33</f>
        <v>0</v>
      </c>
      <c r="P52" s="90">
        <f>'Other Revenue'!P33</f>
        <v>0</v>
      </c>
      <c r="Q52" s="90">
        <f>'Other Revenue'!Q33</f>
        <v>0</v>
      </c>
      <c r="R52" s="90">
        <f>'Other Revenue'!R33</f>
        <v>0</v>
      </c>
      <c r="S52" s="90">
        <f>'Other Revenue'!S33</f>
        <v>0</v>
      </c>
      <c r="T52" s="90">
        <f>'Other Revenue'!T33</f>
        <v>0</v>
      </c>
      <c r="U52" s="90">
        <f>'Other Revenue'!U33</f>
        <v>0</v>
      </c>
      <c r="V52" s="90">
        <f>'Other Revenue'!V33</f>
        <v>0</v>
      </c>
      <c r="W52" s="90">
        <f>'Other Revenue'!W33</f>
        <v>0</v>
      </c>
      <c r="X52" s="90">
        <f>'Other Revenue'!X33</f>
        <v>0</v>
      </c>
      <c r="Y52" s="90">
        <f>'Other Revenue'!Y33</f>
        <v>0</v>
      </c>
      <c r="Z52" s="90">
        <f>'Other Revenue'!Z33</f>
        <v>0</v>
      </c>
      <c r="AA52" s="90">
        <f>'Other Revenue'!AA33</f>
        <v>0</v>
      </c>
      <c r="AB52" s="90">
        <f>'Other Revenue'!AB33</f>
        <v>0</v>
      </c>
      <c r="AC52" s="91">
        <f>'Other Revenue'!AC33</f>
        <v>0</v>
      </c>
      <c r="AE52" s="476">
        <f>'Other Revenue'!AE33</f>
        <v>0</v>
      </c>
      <c r="AG52" s="476">
        <f>'Other Revenue'!AG33</f>
        <v>0</v>
      </c>
      <c r="AI52" s="476">
        <f>'Other Revenue'!AI33</f>
        <v>0</v>
      </c>
    </row>
    <row r="53" spans="2:35" outlineLevel="1">
      <c r="B53" s="238" t="str">
        <f>'Line Items'!D$2285</f>
        <v>Other Revenue</v>
      </c>
      <c r="C53" s="238" t="str">
        <f>'Line Items'!D$2315</f>
        <v>Other Revenue: Other Revenue from Core Business</v>
      </c>
      <c r="D53" s="106" t="str">
        <f>'Other Revenue'!D34</f>
        <v>[Other Revenue from Core Business Line 18]</v>
      </c>
      <c r="E53" s="89"/>
      <c r="F53" s="107" t="str">
        <f>'Other Revenue'!F34</f>
        <v>£000</v>
      </c>
      <c r="G53" s="90">
        <f>'Other Revenue'!G34</f>
        <v>0</v>
      </c>
      <c r="H53" s="90">
        <f>'Other Revenue'!H34</f>
        <v>0</v>
      </c>
      <c r="I53" s="90">
        <f>'Other Revenue'!I34</f>
        <v>0</v>
      </c>
      <c r="J53" s="90">
        <f>'Other Revenue'!J34</f>
        <v>0</v>
      </c>
      <c r="K53" s="90">
        <f>'Other Revenue'!K34</f>
        <v>0</v>
      </c>
      <c r="L53" s="90">
        <f>'Other Revenue'!L34</f>
        <v>0</v>
      </c>
      <c r="M53" s="90">
        <f>'Other Revenue'!M34</f>
        <v>0</v>
      </c>
      <c r="N53" s="90">
        <f>'Other Revenue'!N34</f>
        <v>0</v>
      </c>
      <c r="O53" s="90">
        <f>'Other Revenue'!O34</f>
        <v>0</v>
      </c>
      <c r="P53" s="90">
        <f>'Other Revenue'!P34</f>
        <v>0</v>
      </c>
      <c r="Q53" s="90">
        <f>'Other Revenue'!Q34</f>
        <v>0</v>
      </c>
      <c r="R53" s="90">
        <f>'Other Revenue'!R34</f>
        <v>0</v>
      </c>
      <c r="S53" s="90">
        <f>'Other Revenue'!S34</f>
        <v>0</v>
      </c>
      <c r="T53" s="90">
        <f>'Other Revenue'!T34</f>
        <v>0</v>
      </c>
      <c r="U53" s="90">
        <f>'Other Revenue'!U34</f>
        <v>0</v>
      </c>
      <c r="V53" s="90">
        <f>'Other Revenue'!V34</f>
        <v>0</v>
      </c>
      <c r="W53" s="90">
        <f>'Other Revenue'!W34</f>
        <v>0</v>
      </c>
      <c r="X53" s="90">
        <f>'Other Revenue'!X34</f>
        <v>0</v>
      </c>
      <c r="Y53" s="90">
        <f>'Other Revenue'!Y34</f>
        <v>0</v>
      </c>
      <c r="Z53" s="90">
        <f>'Other Revenue'!Z34</f>
        <v>0</v>
      </c>
      <c r="AA53" s="90">
        <f>'Other Revenue'!AA34</f>
        <v>0</v>
      </c>
      <c r="AB53" s="90">
        <f>'Other Revenue'!AB34</f>
        <v>0</v>
      </c>
      <c r="AC53" s="91">
        <f>'Other Revenue'!AC34</f>
        <v>0</v>
      </c>
      <c r="AE53" s="476">
        <f>'Other Revenue'!AE34</f>
        <v>0</v>
      </c>
      <c r="AG53" s="476">
        <f>'Other Revenue'!AG34</f>
        <v>0</v>
      </c>
      <c r="AI53" s="476">
        <f>'Other Revenue'!AI34</f>
        <v>0</v>
      </c>
    </row>
    <row r="54" spans="2:35" outlineLevel="1">
      <c r="B54" s="238" t="str">
        <f>'Line Items'!D$2285</f>
        <v>Other Revenue</v>
      </c>
      <c r="C54" s="238" t="str">
        <f>'Line Items'!D$2315</f>
        <v>Other Revenue: Other Revenue from Core Business</v>
      </c>
      <c r="D54" s="106" t="str">
        <f>'Other Revenue'!D35</f>
        <v>[Other Revenue from Core Business Line 19]</v>
      </c>
      <c r="E54" s="89"/>
      <c r="F54" s="107" t="str">
        <f>'Other Revenue'!F35</f>
        <v>£000</v>
      </c>
      <c r="G54" s="90">
        <f>'Other Revenue'!G35</f>
        <v>0</v>
      </c>
      <c r="H54" s="90">
        <f>'Other Revenue'!H35</f>
        <v>0</v>
      </c>
      <c r="I54" s="90">
        <f>'Other Revenue'!I35</f>
        <v>0</v>
      </c>
      <c r="J54" s="90">
        <f>'Other Revenue'!J35</f>
        <v>0</v>
      </c>
      <c r="K54" s="90">
        <f>'Other Revenue'!K35</f>
        <v>0</v>
      </c>
      <c r="L54" s="90">
        <f>'Other Revenue'!L35</f>
        <v>0</v>
      </c>
      <c r="M54" s="90">
        <f>'Other Revenue'!M35</f>
        <v>0</v>
      </c>
      <c r="N54" s="90">
        <f>'Other Revenue'!N35</f>
        <v>0</v>
      </c>
      <c r="O54" s="90">
        <f>'Other Revenue'!O35</f>
        <v>0</v>
      </c>
      <c r="P54" s="90">
        <f>'Other Revenue'!P35</f>
        <v>0</v>
      </c>
      <c r="Q54" s="90">
        <f>'Other Revenue'!Q35</f>
        <v>0</v>
      </c>
      <c r="R54" s="90">
        <f>'Other Revenue'!R35</f>
        <v>0</v>
      </c>
      <c r="S54" s="90">
        <f>'Other Revenue'!S35</f>
        <v>0</v>
      </c>
      <c r="T54" s="90">
        <f>'Other Revenue'!T35</f>
        <v>0</v>
      </c>
      <c r="U54" s="90">
        <f>'Other Revenue'!U35</f>
        <v>0</v>
      </c>
      <c r="V54" s="90">
        <f>'Other Revenue'!V35</f>
        <v>0</v>
      </c>
      <c r="W54" s="90">
        <f>'Other Revenue'!W35</f>
        <v>0</v>
      </c>
      <c r="X54" s="90">
        <f>'Other Revenue'!X35</f>
        <v>0</v>
      </c>
      <c r="Y54" s="90">
        <f>'Other Revenue'!Y35</f>
        <v>0</v>
      </c>
      <c r="Z54" s="90">
        <f>'Other Revenue'!Z35</f>
        <v>0</v>
      </c>
      <c r="AA54" s="90">
        <f>'Other Revenue'!AA35</f>
        <v>0</v>
      </c>
      <c r="AB54" s="90">
        <f>'Other Revenue'!AB35</f>
        <v>0</v>
      </c>
      <c r="AC54" s="91">
        <f>'Other Revenue'!AC35</f>
        <v>0</v>
      </c>
      <c r="AE54" s="476">
        <f>'Other Revenue'!AE35</f>
        <v>0</v>
      </c>
      <c r="AG54" s="476">
        <f>'Other Revenue'!AG35</f>
        <v>0</v>
      </c>
      <c r="AI54" s="476">
        <f>'Other Revenue'!AI35</f>
        <v>0</v>
      </c>
    </row>
    <row r="55" spans="2:35" outlineLevel="1">
      <c r="B55" s="238" t="str">
        <f>'Line Items'!D$2285</f>
        <v>Other Revenue</v>
      </c>
      <c r="C55" s="238" t="str">
        <f>'Line Items'!D$2315</f>
        <v>Other Revenue: Other Revenue from Core Business</v>
      </c>
      <c r="D55" s="106" t="str">
        <f>'Other Revenue'!D36</f>
        <v>[Other Revenue from Core Business Line 20]</v>
      </c>
      <c r="E55" s="89"/>
      <c r="F55" s="107" t="str">
        <f>'Other Revenue'!F36</f>
        <v>£000</v>
      </c>
      <c r="G55" s="90">
        <f>'Other Revenue'!G36</f>
        <v>0</v>
      </c>
      <c r="H55" s="90">
        <f>'Other Revenue'!H36</f>
        <v>0</v>
      </c>
      <c r="I55" s="90">
        <f>'Other Revenue'!I36</f>
        <v>0</v>
      </c>
      <c r="J55" s="90">
        <f>'Other Revenue'!J36</f>
        <v>0</v>
      </c>
      <c r="K55" s="90">
        <f>'Other Revenue'!K36</f>
        <v>0</v>
      </c>
      <c r="L55" s="90">
        <f>'Other Revenue'!L36</f>
        <v>0</v>
      </c>
      <c r="M55" s="90">
        <f>'Other Revenue'!M36</f>
        <v>0</v>
      </c>
      <c r="N55" s="90">
        <f>'Other Revenue'!N36</f>
        <v>0</v>
      </c>
      <c r="O55" s="90">
        <f>'Other Revenue'!O36</f>
        <v>0</v>
      </c>
      <c r="P55" s="90">
        <f>'Other Revenue'!P36</f>
        <v>0</v>
      </c>
      <c r="Q55" s="90">
        <f>'Other Revenue'!Q36</f>
        <v>0</v>
      </c>
      <c r="R55" s="90">
        <f>'Other Revenue'!R36</f>
        <v>0</v>
      </c>
      <c r="S55" s="90">
        <f>'Other Revenue'!S36</f>
        <v>0</v>
      </c>
      <c r="T55" s="90">
        <f>'Other Revenue'!T36</f>
        <v>0</v>
      </c>
      <c r="U55" s="90">
        <f>'Other Revenue'!U36</f>
        <v>0</v>
      </c>
      <c r="V55" s="90">
        <f>'Other Revenue'!V36</f>
        <v>0</v>
      </c>
      <c r="W55" s="90">
        <f>'Other Revenue'!W36</f>
        <v>0</v>
      </c>
      <c r="X55" s="90">
        <f>'Other Revenue'!X36</f>
        <v>0</v>
      </c>
      <c r="Y55" s="90">
        <f>'Other Revenue'!Y36</f>
        <v>0</v>
      </c>
      <c r="Z55" s="90">
        <f>'Other Revenue'!Z36</f>
        <v>0</v>
      </c>
      <c r="AA55" s="90">
        <f>'Other Revenue'!AA36</f>
        <v>0</v>
      </c>
      <c r="AB55" s="90">
        <f>'Other Revenue'!AB36</f>
        <v>0</v>
      </c>
      <c r="AC55" s="91">
        <f>'Other Revenue'!AC36</f>
        <v>0</v>
      </c>
      <c r="AE55" s="476">
        <f>'Other Revenue'!AE36</f>
        <v>0</v>
      </c>
      <c r="AG55" s="476">
        <f>'Other Revenue'!AG36</f>
        <v>0</v>
      </c>
      <c r="AI55" s="476">
        <f>'Other Revenue'!AI36</f>
        <v>0</v>
      </c>
    </row>
    <row r="56" spans="2:35" outlineLevel="1">
      <c r="B56" s="238" t="str">
        <f>'Line Items'!D$2285</f>
        <v>Other Revenue</v>
      </c>
      <c r="C56" s="238" t="str">
        <f>'Line Items'!D$2315</f>
        <v>Other Revenue: Other Revenue from Core Business</v>
      </c>
      <c r="D56" s="106" t="str">
        <f>'Other Revenue'!D37</f>
        <v>[Other Revenue from Core Business Line 21]</v>
      </c>
      <c r="E56" s="89"/>
      <c r="F56" s="107" t="str">
        <f>'Other Revenue'!F37</f>
        <v>£000</v>
      </c>
      <c r="G56" s="90">
        <f>'Other Revenue'!G37</f>
        <v>0</v>
      </c>
      <c r="H56" s="90">
        <f>'Other Revenue'!H37</f>
        <v>0</v>
      </c>
      <c r="I56" s="90">
        <f>'Other Revenue'!I37</f>
        <v>0</v>
      </c>
      <c r="J56" s="90">
        <f>'Other Revenue'!J37</f>
        <v>0</v>
      </c>
      <c r="K56" s="90">
        <f>'Other Revenue'!K37</f>
        <v>0</v>
      </c>
      <c r="L56" s="90">
        <f>'Other Revenue'!L37</f>
        <v>0</v>
      </c>
      <c r="M56" s="90">
        <f>'Other Revenue'!M37</f>
        <v>0</v>
      </c>
      <c r="N56" s="90">
        <f>'Other Revenue'!N37</f>
        <v>0</v>
      </c>
      <c r="O56" s="90">
        <f>'Other Revenue'!O37</f>
        <v>0</v>
      </c>
      <c r="P56" s="90">
        <f>'Other Revenue'!P37</f>
        <v>0</v>
      </c>
      <c r="Q56" s="90">
        <f>'Other Revenue'!Q37</f>
        <v>0</v>
      </c>
      <c r="R56" s="90">
        <f>'Other Revenue'!R37</f>
        <v>0</v>
      </c>
      <c r="S56" s="90">
        <f>'Other Revenue'!S37</f>
        <v>0</v>
      </c>
      <c r="T56" s="90">
        <f>'Other Revenue'!T37</f>
        <v>0</v>
      </c>
      <c r="U56" s="90">
        <f>'Other Revenue'!U37</f>
        <v>0</v>
      </c>
      <c r="V56" s="90">
        <f>'Other Revenue'!V37</f>
        <v>0</v>
      </c>
      <c r="W56" s="90">
        <f>'Other Revenue'!W37</f>
        <v>0</v>
      </c>
      <c r="X56" s="90">
        <f>'Other Revenue'!X37</f>
        <v>0</v>
      </c>
      <c r="Y56" s="90">
        <f>'Other Revenue'!Y37</f>
        <v>0</v>
      </c>
      <c r="Z56" s="90">
        <f>'Other Revenue'!Z37</f>
        <v>0</v>
      </c>
      <c r="AA56" s="90">
        <f>'Other Revenue'!AA37</f>
        <v>0</v>
      </c>
      <c r="AB56" s="90">
        <f>'Other Revenue'!AB37</f>
        <v>0</v>
      </c>
      <c r="AC56" s="91">
        <f>'Other Revenue'!AC37</f>
        <v>0</v>
      </c>
      <c r="AE56" s="476">
        <f>'Other Revenue'!AE37</f>
        <v>0</v>
      </c>
      <c r="AG56" s="476">
        <f>'Other Revenue'!AG37</f>
        <v>0</v>
      </c>
      <c r="AI56" s="476">
        <f>'Other Revenue'!AI37</f>
        <v>0</v>
      </c>
    </row>
    <row r="57" spans="2:35" outlineLevel="1">
      <c r="B57" s="238" t="str">
        <f>'Line Items'!D$2285</f>
        <v>Other Revenue</v>
      </c>
      <c r="C57" s="238" t="str">
        <f>'Line Items'!D$2315</f>
        <v>Other Revenue: Other Revenue from Core Business</v>
      </c>
      <c r="D57" s="106" t="str">
        <f>'Other Revenue'!D38</f>
        <v>[Other Revenue from Core Business Line 22]</v>
      </c>
      <c r="E57" s="89"/>
      <c r="F57" s="107" t="str">
        <f>'Other Revenue'!F38</f>
        <v>£000</v>
      </c>
      <c r="G57" s="90">
        <f>'Other Revenue'!G38</f>
        <v>0</v>
      </c>
      <c r="H57" s="90">
        <f>'Other Revenue'!H38</f>
        <v>0</v>
      </c>
      <c r="I57" s="90">
        <f>'Other Revenue'!I38</f>
        <v>0</v>
      </c>
      <c r="J57" s="90">
        <f>'Other Revenue'!J38</f>
        <v>0</v>
      </c>
      <c r="K57" s="90">
        <f>'Other Revenue'!K38</f>
        <v>0</v>
      </c>
      <c r="L57" s="90">
        <f>'Other Revenue'!L38</f>
        <v>0</v>
      </c>
      <c r="M57" s="90">
        <f>'Other Revenue'!M38</f>
        <v>0</v>
      </c>
      <c r="N57" s="90">
        <f>'Other Revenue'!N38</f>
        <v>0</v>
      </c>
      <c r="O57" s="90">
        <f>'Other Revenue'!O38</f>
        <v>0</v>
      </c>
      <c r="P57" s="90">
        <f>'Other Revenue'!P38</f>
        <v>0</v>
      </c>
      <c r="Q57" s="90">
        <f>'Other Revenue'!Q38</f>
        <v>0</v>
      </c>
      <c r="R57" s="90">
        <f>'Other Revenue'!R38</f>
        <v>0</v>
      </c>
      <c r="S57" s="90">
        <f>'Other Revenue'!S38</f>
        <v>0</v>
      </c>
      <c r="T57" s="90">
        <f>'Other Revenue'!T38</f>
        <v>0</v>
      </c>
      <c r="U57" s="90">
        <f>'Other Revenue'!U38</f>
        <v>0</v>
      </c>
      <c r="V57" s="90">
        <f>'Other Revenue'!V38</f>
        <v>0</v>
      </c>
      <c r="W57" s="90">
        <f>'Other Revenue'!W38</f>
        <v>0</v>
      </c>
      <c r="X57" s="90">
        <f>'Other Revenue'!X38</f>
        <v>0</v>
      </c>
      <c r="Y57" s="90">
        <f>'Other Revenue'!Y38</f>
        <v>0</v>
      </c>
      <c r="Z57" s="90">
        <f>'Other Revenue'!Z38</f>
        <v>0</v>
      </c>
      <c r="AA57" s="90">
        <f>'Other Revenue'!AA38</f>
        <v>0</v>
      </c>
      <c r="AB57" s="90">
        <f>'Other Revenue'!AB38</f>
        <v>0</v>
      </c>
      <c r="AC57" s="91">
        <f>'Other Revenue'!AC38</f>
        <v>0</v>
      </c>
      <c r="AE57" s="476">
        <f>'Other Revenue'!AE38</f>
        <v>0</v>
      </c>
      <c r="AG57" s="476">
        <f>'Other Revenue'!AG38</f>
        <v>0</v>
      </c>
      <c r="AI57" s="476">
        <f>'Other Revenue'!AI38</f>
        <v>0</v>
      </c>
    </row>
    <row r="58" spans="2:35" outlineLevel="1">
      <c r="B58" s="238" t="str">
        <f>'Line Items'!D$2285</f>
        <v>Other Revenue</v>
      </c>
      <c r="C58" s="238" t="str">
        <f>'Line Items'!D$2315</f>
        <v>Other Revenue: Other Revenue from Core Business</v>
      </c>
      <c r="D58" s="106" t="str">
        <f>'Other Revenue'!D39</f>
        <v>[Other Revenue from Core Business Line 23]</v>
      </c>
      <c r="E58" s="89"/>
      <c r="F58" s="107" t="str">
        <f>'Other Revenue'!F39</f>
        <v>£000</v>
      </c>
      <c r="G58" s="90">
        <f>'Other Revenue'!G39</f>
        <v>0</v>
      </c>
      <c r="H58" s="90">
        <f>'Other Revenue'!H39</f>
        <v>0</v>
      </c>
      <c r="I58" s="90">
        <f>'Other Revenue'!I39</f>
        <v>0</v>
      </c>
      <c r="J58" s="90">
        <f>'Other Revenue'!J39</f>
        <v>0</v>
      </c>
      <c r="K58" s="90">
        <f>'Other Revenue'!K39</f>
        <v>0</v>
      </c>
      <c r="L58" s="90">
        <f>'Other Revenue'!L39</f>
        <v>0</v>
      </c>
      <c r="M58" s="90">
        <f>'Other Revenue'!M39</f>
        <v>0</v>
      </c>
      <c r="N58" s="90">
        <f>'Other Revenue'!N39</f>
        <v>0</v>
      </c>
      <c r="O58" s="90">
        <f>'Other Revenue'!O39</f>
        <v>0</v>
      </c>
      <c r="P58" s="90">
        <f>'Other Revenue'!P39</f>
        <v>0</v>
      </c>
      <c r="Q58" s="90">
        <f>'Other Revenue'!Q39</f>
        <v>0</v>
      </c>
      <c r="R58" s="90">
        <f>'Other Revenue'!R39</f>
        <v>0</v>
      </c>
      <c r="S58" s="90">
        <f>'Other Revenue'!S39</f>
        <v>0</v>
      </c>
      <c r="T58" s="90">
        <f>'Other Revenue'!T39</f>
        <v>0</v>
      </c>
      <c r="U58" s="90">
        <f>'Other Revenue'!U39</f>
        <v>0</v>
      </c>
      <c r="V58" s="90">
        <f>'Other Revenue'!V39</f>
        <v>0</v>
      </c>
      <c r="W58" s="90">
        <f>'Other Revenue'!W39</f>
        <v>0</v>
      </c>
      <c r="X58" s="90">
        <f>'Other Revenue'!X39</f>
        <v>0</v>
      </c>
      <c r="Y58" s="90">
        <f>'Other Revenue'!Y39</f>
        <v>0</v>
      </c>
      <c r="Z58" s="90">
        <f>'Other Revenue'!Z39</f>
        <v>0</v>
      </c>
      <c r="AA58" s="90">
        <f>'Other Revenue'!AA39</f>
        <v>0</v>
      </c>
      <c r="AB58" s="90">
        <f>'Other Revenue'!AB39</f>
        <v>0</v>
      </c>
      <c r="AC58" s="91">
        <f>'Other Revenue'!AC39</f>
        <v>0</v>
      </c>
      <c r="AE58" s="476">
        <f>'Other Revenue'!AE39</f>
        <v>0</v>
      </c>
      <c r="AG58" s="476">
        <f>'Other Revenue'!AG39</f>
        <v>0</v>
      </c>
      <c r="AI58" s="476">
        <f>'Other Revenue'!AI39</f>
        <v>0</v>
      </c>
    </row>
    <row r="59" spans="2:35" outlineLevel="1">
      <c r="B59" s="238" t="str">
        <f>'Line Items'!D$2285</f>
        <v>Other Revenue</v>
      </c>
      <c r="C59" s="238" t="str">
        <f>'Line Items'!D$2315</f>
        <v>Other Revenue: Other Revenue from Core Business</v>
      </c>
      <c r="D59" s="106" t="str">
        <f>'Other Revenue'!D40</f>
        <v>[Other Revenue from Core Business Line 24]</v>
      </c>
      <c r="E59" s="89"/>
      <c r="F59" s="107" t="str">
        <f>'Other Revenue'!F40</f>
        <v>£000</v>
      </c>
      <c r="G59" s="90">
        <f>'Other Revenue'!G40</f>
        <v>0</v>
      </c>
      <c r="H59" s="90">
        <f>'Other Revenue'!H40</f>
        <v>0</v>
      </c>
      <c r="I59" s="90">
        <f>'Other Revenue'!I40</f>
        <v>0</v>
      </c>
      <c r="J59" s="90">
        <f>'Other Revenue'!J40</f>
        <v>0</v>
      </c>
      <c r="K59" s="90">
        <f>'Other Revenue'!K40</f>
        <v>0</v>
      </c>
      <c r="L59" s="90">
        <f>'Other Revenue'!L40</f>
        <v>0</v>
      </c>
      <c r="M59" s="90">
        <f>'Other Revenue'!M40</f>
        <v>0</v>
      </c>
      <c r="N59" s="90">
        <f>'Other Revenue'!N40</f>
        <v>0</v>
      </c>
      <c r="O59" s="90">
        <f>'Other Revenue'!O40</f>
        <v>0</v>
      </c>
      <c r="P59" s="90">
        <f>'Other Revenue'!P40</f>
        <v>0</v>
      </c>
      <c r="Q59" s="90">
        <f>'Other Revenue'!Q40</f>
        <v>0</v>
      </c>
      <c r="R59" s="90">
        <f>'Other Revenue'!R40</f>
        <v>0</v>
      </c>
      <c r="S59" s="90">
        <f>'Other Revenue'!S40</f>
        <v>0</v>
      </c>
      <c r="T59" s="90">
        <f>'Other Revenue'!T40</f>
        <v>0</v>
      </c>
      <c r="U59" s="90">
        <f>'Other Revenue'!U40</f>
        <v>0</v>
      </c>
      <c r="V59" s="90">
        <f>'Other Revenue'!V40</f>
        <v>0</v>
      </c>
      <c r="W59" s="90">
        <f>'Other Revenue'!W40</f>
        <v>0</v>
      </c>
      <c r="X59" s="90">
        <f>'Other Revenue'!X40</f>
        <v>0</v>
      </c>
      <c r="Y59" s="90">
        <f>'Other Revenue'!Y40</f>
        <v>0</v>
      </c>
      <c r="Z59" s="90">
        <f>'Other Revenue'!Z40</f>
        <v>0</v>
      </c>
      <c r="AA59" s="90">
        <f>'Other Revenue'!AA40</f>
        <v>0</v>
      </c>
      <c r="AB59" s="90">
        <f>'Other Revenue'!AB40</f>
        <v>0</v>
      </c>
      <c r="AC59" s="91">
        <f>'Other Revenue'!AC40</f>
        <v>0</v>
      </c>
      <c r="AE59" s="476">
        <f>'Other Revenue'!AE40</f>
        <v>0</v>
      </c>
      <c r="AG59" s="476">
        <f>'Other Revenue'!AG40</f>
        <v>0</v>
      </c>
      <c r="AI59" s="476">
        <f>'Other Revenue'!AI40</f>
        <v>0</v>
      </c>
    </row>
    <row r="60" spans="2:35" outlineLevel="1">
      <c r="B60" s="238" t="str">
        <f>'Line Items'!D$2285</f>
        <v>Other Revenue</v>
      </c>
      <c r="C60" s="238" t="str">
        <f>'Line Items'!D$2315</f>
        <v>Other Revenue: Other Revenue from Core Business</v>
      </c>
      <c r="D60" s="239" t="str">
        <f>'Other Revenue'!D41</f>
        <v>[Other Revenue from Core Business Line 25]</v>
      </c>
      <c r="E60" s="240"/>
      <c r="F60" s="241" t="str">
        <f>'Other Revenue'!F41</f>
        <v>£000</v>
      </c>
      <c r="G60" s="242">
        <f>'Other Revenue'!G41</f>
        <v>0</v>
      </c>
      <c r="H60" s="242">
        <f>'Other Revenue'!H41</f>
        <v>0</v>
      </c>
      <c r="I60" s="242">
        <f>'Other Revenue'!I41</f>
        <v>0</v>
      </c>
      <c r="J60" s="242">
        <f>'Other Revenue'!J41</f>
        <v>0</v>
      </c>
      <c r="K60" s="242">
        <f>'Other Revenue'!K41</f>
        <v>0</v>
      </c>
      <c r="L60" s="242">
        <f>'Other Revenue'!L41</f>
        <v>0</v>
      </c>
      <c r="M60" s="242">
        <f>'Other Revenue'!M41</f>
        <v>0</v>
      </c>
      <c r="N60" s="242">
        <f>'Other Revenue'!N41</f>
        <v>0</v>
      </c>
      <c r="O60" s="242">
        <f>'Other Revenue'!O41</f>
        <v>0</v>
      </c>
      <c r="P60" s="242">
        <f>'Other Revenue'!P41</f>
        <v>0</v>
      </c>
      <c r="Q60" s="242">
        <f>'Other Revenue'!Q41</f>
        <v>0</v>
      </c>
      <c r="R60" s="242">
        <f>'Other Revenue'!R41</f>
        <v>0</v>
      </c>
      <c r="S60" s="242">
        <f>'Other Revenue'!S41</f>
        <v>0</v>
      </c>
      <c r="T60" s="242">
        <f>'Other Revenue'!T41</f>
        <v>0</v>
      </c>
      <c r="U60" s="242">
        <f>'Other Revenue'!U41</f>
        <v>0</v>
      </c>
      <c r="V60" s="242">
        <f>'Other Revenue'!V41</f>
        <v>0</v>
      </c>
      <c r="W60" s="242">
        <f>'Other Revenue'!W41</f>
        <v>0</v>
      </c>
      <c r="X60" s="242">
        <f>'Other Revenue'!X41</f>
        <v>0</v>
      </c>
      <c r="Y60" s="242">
        <f>'Other Revenue'!Y41</f>
        <v>0</v>
      </c>
      <c r="Z60" s="242">
        <f>'Other Revenue'!Z41</f>
        <v>0</v>
      </c>
      <c r="AA60" s="242">
        <f>'Other Revenue'!AA41</f>
        <v>0</v>
      </c>
      <c r="AB60" s="242">
        <f>'Other Revenue'!AB41</f>
        <v>0</v>
      </c>
      <c r="AC60" s="243">
        <f>'Other Revenue'!AC41</f>
        <v>0</v>
      </c>
      <c r="AE60" s="517">
        <f>'Other Revenue'!AE41</f>
        <v>0</v>
      </c>
      <c r="AG60" s="517">
        <f>'Other Revenue'!AG41</f>
        <v>0</v>
      </c>
      <c r="AI60" s="517">
        <f>'Other Revenue'!AI41</f>
        <v>0</v>
      </c>
    </row>
    <row r="61" spans="2:35" outlineLevel="1">
      <c r="B61" s="238" t="str">
        <f>'Line Items'!D$2285</f>
        <v>Other Revenue</v>
      </c>
      <c r="C61" s="238" t="str">
        <f>'Line Items'!D$2316</f>
        <v>Other Revenue: Revenue from Station Access Offcharged</v>
      </c>
      <c r="D61" s="625" t="str">
        <f>'Other Revenue'!D299</f>
        <v>Station Access Income Long Term Charges</v>
      </c>
      <c r="E61" s="626"/>
      <c r="F61" s="627" t="str">
        <f>'Other Revenue'!F299</f>
        <v>£000</v>
      </c>
      <c r="G61" s="628">
        <f>'Other Revenue'!G299</f>
        <v>0</v>
      </c>
      <c r="H61" s="628">
        <f>'Other Revenue'!H299</f>
        <v>0</v>
      </c>
      <c r="I61" s="628">
        <f>'Other Revenue'!I299</f>
        <v>0</v>
      </c>
      <c r="J61" s="628">
        <f>'Other Revenue'!J299</f>
        <v>0</v>
      </c>
      <c r="K61" s="628">
        <f>'Other Revenue'!K299</f>
        <v>0</v>
      </c>
      <c r="L61" s="628">
        <f>'Other Revenue'!L299</f>
        <v>0</v>
      </c>
      <c r="M61" s="628">
        <f>'Other Revenue'!M299</f>
        <v>0</v>
      </c>
      <c r="N61" s="628">
        <f>'Other Revenue'!N299</f>
        <v>0</v>
      </c>
      <c r="O61" s="628">
        <f>'Other Revenue'!O299</f>
        <v>0</v>
      </c>
      <c r="P61" s="628">
        <f>'Other Revenue'!P299</f>
        <v>0</v>
      </c>
      <c r="Q61" s="628">
        <f>'Other Revenue'!Q299</f>
        <v>0</v>
      </c>
      <c r="R61" s="628">
        <f>'Other Revenue'!R299</f>
        <v>0</v>
      </c>
      <c r="S61" s="628">
        <f>'Other Revenue'!S299</f>
        <v>0</v>
      </c>
      <c r="T61" s="628">
        <f>'Other Revenue'!T299</f>
        <v>0</v>
      </c>
      <c r="U61" s="628">
        <f>'Other Revenue'!U299</f>
        <v>0</v>
      </c>
      <c r="V61" s="628">
        <f>'Other Revenue'!V299</f>
        <v>0</v>
      </c>
      <c r="W61" s="628">
        <f>'Other Revenue'!W299</f>
        <v>0</v>
      </c>
      <c r="X61" s="628">
        <f>'Other Revenue'!X299</f>
        <v>0</v>
      </c>
      <c r="Y61" s="628">
        <f>'Other Revenue'!Y299</f>
        <v>0</v>
      </c>
      <c r="Z61" s="628">
        <f>'Other Revenue'!Z299</f>
        <v>0</v>
      </c>
      <c r="AA61" s="628">
        <f>'Other Revenue'!AA299</f>
        <v>0</v>
      </c>
      <c r="AB61" s="628">
        <f>'Other Revenue'!AB299</f>
        <v>0</v>
      </c>
      <c r="AC61" s="629">
        <f>'Other Revenue'!AC299</f>
        <v>0</v>
      </c>
      <c r="AE61" s="630">
        <f>'Other Revenue'!AE299</f>
        <v>0</v>
      </c>
      <c r="AG61" s="630">
        <f>'Other Revenue'!AG299</f>
        <v>0</v>
      </c>
      <c r="AI61" s="630">
        <f>'Other Revenue'!AI299</f>
        <v>0</v>
      </c>
    </row>
    <row r="62" spans="2:35" outlineLevel="1">
      <c r="B62" s="238" t="str">
        <f>'Line Items'!D$2285</f>
        <v>Other Revenue</v>
      </c>
      <c r="C62" s="238" t="str">
        <f>'Line Items'!D$2316</f>
        <v>Other Revenue: Revenue from Station Access Offcharged</v>
      </c>
      <c r="D62" s="307" t="str">
        <f>'Other Revenue'!D553</f>
        <v>Station Access Income Qualifying Expenditure</v>
      </c>
      <c r="E62" s="308"/>
      <c r="F62" s="309" t="str">
        <f>'Other Revenue'!F553</f>
        <v>£000</v>
      </c>
      <c r="G62" s="631">
        <f>'Other Revenue'!G553</f>
        <v>0</v>
      </c>
      <c r="H62" s="631">
        <f>'Other Revenue'!H553</f>
        <v>0</v>
      </c>
      <c r="I62" s="631">
        <f>'Other Revenue'!I553</f>
        <v>0</v>
      </c>
      <c r="J62" s="631">
        <f>'Other Revenue'!J553</f>
        <v>0</v>
      </c>
      <c r="K62" s="631">
        <f>'Other Revenue'!K553</f>
        <v>0</v>
      </c>
      <c r="L62" s="631">
        <f>'Other Revenue'!L553</f>
        <v>0</v>
      </c>
      <c r="M62" s="631">
        <f>'Other Revenue'!M553</f>
        <v>0</v>
      </c>
      <c r="N62" s="631">
        <f>'Other Revenue'!N553</f>
        <v>0</v>
      </c>
      <c r="O62" s="631">
        <f>'Other Revenue'!O553</f>
        <v>0</v>
      </c>
      <c r="P62" s="631">
        <f>'Other Revenue'!P553</f>
        <v>0</v>
      </c>
      <c r="Q62" s="631">
        <f>'Other Revenue'!Q553</f>
        <v>0</v>
      </c>
      <c r="R62" s="631">
        <f>'Other Revenue'!R553</f>
        <v>0</v>
      </c>
      <c r="S62" s="631">
        <f>'Other Revenue'!S553</f>
        <v>0</v>
      </c>
      <c r="T62" s="631">
        <f>'Other Revenue'!T553</f>
        <v>0</v>
      </c>
      <c r="U62" s="631">
        <f>'Other Revenue'!U553</f>
        <v>0</v>
      </c>
      <c r="V62" s="631">
        <f>'Other Revenue'!V553</f>
        <v>0</v>
      </c>
      <c r="W62" s="631">
        <f>'Other Revenue'!W553</f>
        <v>0</v>
      </c>
      <c r="X62" s="631">
        <f>'Other Revenue'!X553</f>
        <v>0</v>
      </c>
      <c r="Y62" s="631">
        <f>'Other Revenue'!Y553</f>
        <v>0</v>
      </c>
      <c r="Z62" s="631">
        <f>'Other Revenue'!Z553</f>
        <v>0</v>
      </c>
      <c r="AA62" s="631">
        <f>'Other Revenue'!AA553</f>
        <v>0</v>
      </c>
      <c r="AB62" s="631">
        <f>'Other Revenue'!AB553</f>
        <v>0</v>
      </c>
      <c r="AC62" s="632">
        <f>'Other Revenue'!AC553</f>
        <v>0</v>
      </c>
      <c r="AE62" s="633">
        <f>'Other Revenue'!AE553</f>
        <v>0</v>
      </c>
      <c r="AG62" s="633">
        <f>'Other Revenue'!AG553</f>
        <v>0</v>
      </c>
      <c r="AI62" s="633">
        <f>'Other Revenue'!AI553</f>
        <v>0</v>
      </c>
    </row>
    <row r="63" spans="2:35" outlineLevel="1">
      <c r="B63" s="238" t="str">
        <f>'Line Items'!D$2285</f>
        <v>Other Revenue</v>
      </c>
      <c r="C63" s="238" t="str">
        <f>'Line Items'!D$2317</f>
        <v>Other Revenue: Revenue from Other Costs Offcharged</v>
      </c>
      <c r="D63" s="106" t="str">
        <f>'Other Revenue'!D559</f>
        <v>Station Services</v>
      </c>
      <c r="E63" s="89"/>
      <c r="F63" s="107" t="str">
        <f>'Other Revenue'!F559</f>
        <v>£000</v>
      </c>
      <c r="G63" s="90">
        <f>'Other Revenue'!G559</f>
        <v>0</v>
      </c>
      <c r="H63" s="90">
        <f>'Other Revenue'!H559</f>
        <v>0</v>
      </c>
      <c r="I63" s="90">
        <f>'Other Revenue'!I559</f>
        <v>0</v>
      </c>
      <c r="J63" s="90">
        <f>'Other Revenue'!J559</f>
        <v>0</v>
      </c>
      <c r="K63" s="90">
        <f>'Other Revenue'!K559</f>
        <v>0</v>
      </c>
      <c r="L63" s="90">
        <f>'Other Revenue'!L559</f>
        <v>0</v>
      </c>
      <c r="M63" s="90">
        <f>'Other Revenue'!M559</f>
        <v>0</v>
      </c>
      <c r="N63" s="90">
        <f>'Other Revenue'!N559</f>
        <v>0</v>
      </c>
      <c r="O63" s="90">
        <f>'Other Revenue'!O559</f>
        <v>0</v>
      </c>
      <c r="P63" s="90">
        <f>'Other Revenue'!P559</f>
        <v>0</v>
      </c>
      <c r="Q63" s="90">
        <f>'Other Revenue'!Q559</f>
        <v>0</v>
      </c>
      <c r="R63" s="90">
        <f>'Other Revenue'!R559</f>
        <v>0</v>
      </c>
      <c r="S63" s="90">
        <f>'Other Revenue'!S559</f>
        <v>0</v>
      </c>
      <c r="T63" s="90">
        <f>'Other Revenue'!T559</f>
        <v>0</v>
      </c>
      <c r="U63" s="90">
        <f>'Other Revenue'!U559</f>
        <v>0</v>
      </c>
      <c r="V63" s="90">
        <f>'Other Revenue'!V559</f>
        <v>0</v>
      </c>
      <c r="W63" s="90">
        <f>'Other Revenue'!W559</f>
        <v>0</v>
      </c>
      <c r="X63" s="90">
        <f>'Other Revenue'!X559</f>
        <v>0</v>
      </c>
      <c r="Y63" s="90">
        <f>'Other Revenue'!Y559</f>
        <v>0</v>
      </c>
      <c r="Z63" s="90">
        <f>'Other Revenue'!Z559</f>
        <v>0</v>
      </c>
      <c r="AA63" s="90">
        <f>'Other Revenue'!AA559</f>
        <v>0</v>
      </c>
      <c r="AB63" s="90">
        <f>'Other Revenue'!AB559</f>
        <v>0</v>
      </c>
      <c r="AC63" s="91">
        <f>'Other Revenue'!AC559</f>
        <v>0</v>
      </c>
      <c r="AE63" s="476">
        <f>'Other Revenue'!AE559</f>
        <v>0</v>
      </c>
      <c r="AG63" s="476">
        <f>'Other Revenue'!AG559</f>
        <v>0</v>
      </c>
      <c r="AI63" s="476">
        <f>'Other Revenue'!AI559</f>
        <v>0</v>
      </c>
    </row>
    <row r="64" spans="2:35" outlineLevel="1">
      <c r="B64" s="238" t="str">
        <f>'Line Items'!D$2285</f>
        <v>Other Revenue</v>
      </c>
      <c r="C64" s="238" t="str">
        <f>'Line Items'!D$2317</f>
        <v>Other Revenue: Revenue from Other Costs Offcharged</v>
      </c>
      <c r="D64" s="106" t="str">
        <f>'Other Revenue'!D560</f>
        <v>Train cleaning: Other TOCs</v>
      </c>
      <c r="E64" s="89"/>
      <c r="F64" s="107" t="str">
        <f>'Other Revenue'!F560</f>
        <v>£000</v>
      </c>
      <c r="G64" s="90">
        <f>'Other Revenue'!G560</f>
        <v>0</v>
      </c>
      <c r="H64" s="90">
        <f>'Other Revenue'!H560</f>
        <v>0</v>
      </c>
      <c r="I64" s="90">
        <f>'Other Revenue'!I560</f>
        <v>0</v>
      </c>
      <c r="J64" s="90">
        <f>'Other Revenue'!J560</f>
        <v>0</v>
      </c>
      <c r="K64" s="90">
        <f>'Other Revenue'!K560</f>
        <v>0</v>
      </c>
      <c r="L64" s="90">
        <f>'Other Revenue'!L560</f>
        <v>0</v>
      </c>
      <c r="M64" s="90">
        <f>'Other Revenue'!M560</f>
        <v>0</v>
      </c>
      <c r="N64" s="90">
        <f>'Other Revenue'!N560</f>
        <v>0</v>
      </c>
      <c r="O64" s="90">
        <f>'Other Revenue'!O560</f>
        <v>0</v>
      </c>
      <c r="P64" s="90">
        <f>'Other Revenue'!P560</f>
        <v>0</v>
      </c>
      <c r="Q64" s="90">
        <f>'Other Revenue'!Q560</f>
        <v>0</v>
      </c>
      <c r="R64" s="90">
        <f>'Other Revenue'!R560</f>
        <v>0</v>
      </c>
      <c r="S64" s="90">
        <f>'Other Revenue'!S560</f>
        <v>0</v>
      </c>
      <c r="T64" s="90">
        <f>'Other Revenue'!T560</f>
        <v>0</v>
      </c>
      <c r="U64" s="90">
        <f>'Other Revenue'!U560</f>
        <v>0</v>
      </c>
      <c r="V64" s="90">
        <f>'Other Revenue'!V560</f>
        <v>0</v>
      </c>
      <c r="W64" s="90">
        <f>'Other Revenue'!W560</f>
        <v>0</v>
      </c>
      <c r="X64" s="90">
        <f>'Other Revenue'!X560</f>
        <v>0</v>
      </c>
      <c r="Y64" s="90">
        <f>'Other Revenue'!Y560</f>
        <v>0</v>
      </c>
      <c r="Z64" s="90">
        <f>'Other Revenue'!Z560</f>
        <v>0</v>
      </c>
      <c r="AA64" s="90">
        <f>'Other Revenue'!AA560</f>
        <v>0</v>
      </c>
      <c r="AB64" s="90">
        <f>'Other Revenue'!AB560</f>
        <v>0</v>
      </c>
      <c r="AC64" s="91">
        <f>'Other Revenue'!AC560</f>
        <v>0</v>
      </c>
      <c r="AE64" s="476">
        <f>'Other Revenue'!AE560</f>
        <v>0</v>
      </c>
      <c r="AG64" s="476">
        <f>'Other Revenue'!AG560</f>
        <v>0</v>
      </c>
      <c r="AI64" s="476">
        <f>'Other Revenue'!AI560</f>
        <v>0</v>
      </c>
    </row>
    <row r="65" spans="2:35" outlineLevel="1">
      <c r="B65" s="238" t="str">
        <f>'Line Items'!D$2285</f>
        <v>Other Revenue</v>
      </c>
      <c r="C65" s="238" t="str">
        <f>'Line Items'!D$2317</f>
        <v>Other Revenue: Revenue from Other Costs Offcharged</v>
      </c>
      <c r="D65" s="106" t="str">
        <f>'Other Revenue'!D561</f>
        <v>Stabling: Other TOCs</v>
      </c>
      <c r="E65" s="89"/>
      <c r="F65" s="107" t="str">
        <f>'Other Revenue'!F561</f>
        <v>£000</v>
      </c>
      <c r="G65" s="90">
        <f>'Other Revenue'!G561</f>
        <v>0</v>
      </c>
      <c r="H65" s="90">
        <f>'Other Revenue'!H561</f>
        <v>0</v>
      </c>
      <c r="I65" s="90">
        <f>'Other Revenue'!I561</f>
        <v>0</v>
      </c>
      <c r="J65" s="90">
        <f>'Other Revenue'!J561</f>
        <v>0</v>
      </c>
      <c r="K65" s="90">
        <f>'Other Revenue'!K561</f>
        <v>0</v>
      </c>
      <c r="L65" s="90">
        <f>'Other Revenue'!L561</f>
        <v>0</v>
      </c>
      <c r="M65" s="90">
        <f>'Other Revenue'!M561</f>
        <v>0</v>
      </c>
      <c r="N65" s="90">
        <f>'Other Revenue'!N561</f>
        <v>0</v>
      </c>
      <c r="O65" s="90">
        <f>'Other Revenue'!O561</f>
        <v>0</v>
      </c>
      <c r="P65" s="90">
        <f>'Other Revenue'!P561</f>
        <v>0</v>
      </c>
      <c r="Q65" s="90">
        <f>'Other Revenue'!Q561</f>
        <v>0</v>
      </c>
      <c r="R65" s="90">
        <f>'Other Revenue'!R561</f>
        <v>0</v>
      </c>
      <c r="S65" s="90">
        <f>'Other Revenue'!S561</f>
        <v>0</v>
      </c>
      <c r="T65" s="90">
        <f>'Other Revenue'!T561</f>
        <v>0</v>
      </c>
      <c r="U65" s="90">
        <f>'Other Revenue'!U561</f>
        <v>0</v>
      </c>
      <c r="V65" s="90">
        <f>'Other Revenue'!V561</f>
        <v>0</v>
      </c>
      <c r="W65" s="90">
        <f>'Other Revenue'!W561</f>
        <v>0</v>
      </c>
      <c r="X65" s="90">
        <f>'Other Revenue'!X561</f>
        <v>0</v>
      </c>
      <c r="Y65" s="90">
        <f>'Other Revenue'!Y561</f>
        <v>0</v>
      </c>
      <c r="Z65" s="90">
        <f>'Other Revenue'!Z561</f>
        <v>0</v>
      </c>
      <c r="AA65" s="90">
        <f>'Other Revenue'!AA561</f>
        <v>0</v>
      </c>
      <c r="AB65" s="90">
        <f>'Other Revenue'!AB561</f>
        <v>0</v>
      </c>
      <c r="AC65" s="91">
        <f>'Other Revenue'!AC561</f>
        <v>0</v>
      </c>
      <c r="AE65" s="476">
        <f>'Other Revenue'!AE561</f>
        <v>0</v>
      </c>
      <c r="AG65" s="476">
        <f>'Other Revenue'!AG561</f>
        <v>0</v>
      </c>
      <c r="AI65" s="476">
        <f>'Other Revenue'!AI561</f>
        <v>0</v>
      </c>
    </row>
    <row r="66" spans="2:35" outlineLevel="1">
      <c r="B66" s="238" t="str">
        <f>'Line Items'!D$2285</f>
        <v>Other Revenue</v>
      </c>
      <c r="C66" s="238" t="str">
        <f>'Line Items'!D$2317</f>
        <v>Other Revenue: Revenue from Other Costs Offcharged</v>
      </c>
      <c r="D66" s="106" t="str">
        <f>'Other Revenue'!D562</f>
        <v>Light Maintenance: Other TOCs</v>
      </c>
      <c r="E66" s="89"/>
      <c r="F66" s="107" t="str">
        <f>'Other Revenue'!F562</f>
        <v>£000</v>
      </c>
      <c r="G66" s="90">
        <f>'Other Revenue'!G562</f>
        <v>0</v>
      </c>
      <c r="H66" s="90">
        <f>'Other Revenue'!H562</f>
        <v>0</v>
      </c>
      <c r="I66" s="90">
        <f>'Other Revenue'!I562</f>
        <v>0</v>
      </c>
      <c r="J66" s="90">
        <f>'Other Revenue'!J562</f>
        <v>0</v>
      </c>
      <c r="K66" s="90">
        <f>'Other Revenue'!K562</f>
        <v>0</v>
      </c>
      <c r="L66" s="90">
        <f>'Other Revenue'!L562</f>
        <v>0</v>
      </c>
      <c r="M66" s="90">
        <f>'Other Revenue'!M562</f>
        <v>0</v>
      </c>
      <c r="N66" s="90">
        <f>'Other Revenue'!N562</f>
        <v>0</v>
      </c>
      <c r="O66" s="90">
        <f>'Other Revenue'!O562</f>
        <v>0</v>
      </c>
      <c r="P66" s="90">
        <f>'Other Revenue'!P562</f>
        <v>0</v>
      </c>
      <c r="Q66" s="90">
        <f>'Other Revenue'!Q562</f>
        <v>0</v>
      </c>
      <c r="R66" s="90">
        <f>'Other Revenue'!R562</f>
        <v>0</v>
      </c>
      <c r="S66" s="90">
        <f>'Other Revenue'!S562</f>
        <v>0</v>
      </c>
      <c r="T66" s="90">
        <f>'Other Revenue'!T562</f>
        <v>0</v>
      </c>
      <c r="U66" s="90">
        <f>'Other Revenue'!U562</f>
        <v>0</v>
      </c>
      <c r="V66" s="90">
        <f>'Other Revenue'!V562</f>
        <v>0</v>
      </c>
      <c r="W66" s="90">
        <f>'Other Revenue'!W562</f>
        <v>0</v>
      </c>
      <c r="X66" s="90">
        <f>'Other Revenue'!X562</f>
        <v>0</v>
      </c>
      <c r="Y66" s="90">
        <f>'Other Revenue'!Y562</f>
        <v>0</v>
      </c>
      <c r="Z66" s="90">
        <f>'Other Revenue'!Z562</f>
        <v>0</v>
      </c>
      <c r="AA66" s="90">
        <f>'Other Revenue'!AA562</f>
        <v>0</v>
      </c>
      <c r="AB66" s="90">
        <f>'Other Revenue'!AB562</f>
        <v>0</v>
      </c>
      <c r="AC66" s="91">
        <f>'Other Revenue'!AC562</f>
        <v>0</v>
      </c>
      <c r="AE66" s="476">
        <f>'Other Revenue'!AE562</f>
        <v>0</v>
      </c>
      <c r="AG66" s="476">
        <f>'Other Revenue'!AG562</f>
        <v>0</v>
      </c>
      <c r="AI66" s="476">
        <f>'Other Revenue'!AI562</f>
        <v>0</v>
      </c>
    </row>
    <row r="67" spans="2:35" outlineLevel="1">
      <c r="B67" s="238" t="str">
        <f>'Line Items'!D$2285</f>
        <v>Other Revenue</v>
      </c>
      <c r="C67" s="238" t="str">
        <f>'Line Items'!D$2317</f>
        <v>Other Revenue: Revenue from Other Costs Offcharged</v>
      </c>
      <c r="D67" s="106" t="str">
        <f>'Other Revenue'!D563</f>
        <v>Heavy Maintenance: Other TOCs</v>
      </c>
      <c r="E67" s="89"/>
      <c r="F67" s="107" t="str">
        <f>'Other Revenue'!F563</f>
        <v>£000</v>
      </c>
      <c r="G67" s="90">
        <f>'Other Revenue'!G563</f>
        <v>0</v>
      </c>
      <c r="H67" s="90">
        <f>'Other Revenue'!H563</f>
        <v>0</v>
      </c>
      <c r="I67" s="90">
        <f>'Other Revenue'!I563</f>
        <v>0</v>
      </c>
      <c r="J67" s="90">
        <f>'Other Revenue'!J563</f>
        <v>0</v>
      </c>
      <c r="K67" s="90">
        <f>'Other Revenue'!K563</f>
        <v>0</v>
      </c>
      <c r="L67" s="90">
        <f>'Other Revenue'!L563</f>
        <v>0</v>
      </c>
      <c r="M67" s="90">
        <f>'Other Revenue'!M563</f>
        <v>0</v>
      </c>
      <c r="N67" s="90">
        <f>'Other Revenue'!N563</f>
        <v>0</v>
      </c>
      <c r="O67" s="90">
        <f>'Other Revenue'!O563</f>
        <v>0</v>
      </c>
      <c r="P67" s="90">
        <f>'Other Revenue'!P563</f>
        <v>0</v>
      </c>
      <c r="Q67" s="90">
        <f>'Other Revenue'!Q563</f>
        <v>0</v>
      </c>
      <c r="R67" s="90">
        <f>'Other Revenue'!R563</f>
        <v>0</v>
      </c>
      <c r="S67" s="90">
        <f>'Other Revenue'!S563</f>
        <v>0</v>
      </c>
      <c r="T67" s="90">
        <f>'Other Revenue'!T563</f>
        <v>0</v>
      </c>
      <c r="U67" s="90">
        <f>'Other Revenue'!U563</f>
        <v>0</v>
      </c>
      <c r="V67" s="90">
        <f>'Other Revenue'!V563</f>
        <v>0</v>
      </c>
      <c r="W67" s="90">
        <f>'Other Revenue'!W563</f>
        <v>0</v>
      </c>
      <c r="X67" s="90">
        <f>'Other Revenue'!X563</f>
        <v>0</v>
      </c>
      <c r="Y67" s="90">
        <f>'Other Revenue'!Y563</f>
        <v>0</v>
      </c>
      <c r="Z67" s="90">
        <f>'Other Revenue'!Z563</f>
        <v>0</v>
      </c>
      <c r="AA67" s="90">
        <f>'Other Revenue'!AA563</f>
        <v>0</v>
      </c>
      <c r="AB67" s="90">
        <f>'Other Revenue'!AB563</f>
        <v>0</v>
      </c>
      <c r="AC67" s="91">
        <f>'Other Revenue'!AC563</f>
        <v>0</v>
      </c>
      <c r="AE67" s="476">
        <f>'Other Revenue'!AE563</f>
        <v>0</v>
      </c>
      <c r="AG67" s="476">
        <f>'Other Revenue'!AG563</f>
        <v>0</v>
      </c>
      <c r="AI67" s="476">
        <f>'Other Revenue'!AI563</f>
        <v>0</v>
      </c>
    </row>
    <row r="68" spans="2:35" outlineLevel="1">
      <c r="B68" s="238" t="str">
        <f>'Line Items'!D$2285</f>
        <v>Other Revenue</v>
      </c>
      <c r="C68" s="238" t="str">
        <f>'Line Items'!D$2317</f>
        <v>Other Revenue: Revenue from Other Costs Offcharged</v>
      </c>
      <c r="D68" s="106" t="str">
        <f>'Other Revenue'!D564</f>
        <v>Train Fuel: Other TOCs</v>
      </c>
      <c r="E68" s="89"/>
      <c r="F68" s="107" t="str">
        <f>'Other Revenue'!F564</f>
        <v>£000</v>
      </c>
      <c r="G68" s="90">
        <f>'Other Revenue'!G564</f>
        <v>0</v>
      </c>
      <c r="H68" s="90">
        <f>'Other Revenue'!H564</f>
        <v>0</v>
      </c>
      <c r="I68" s="90">
        <f>'Other Revenue'!I564</f>
        <v>0</v>
      </c>
      <c r="J68" s="90">
        <f>'Other Revenue'!J564</f>
        <v>0</v>
      </c>
      <c r="K68" s="90">
        <f>'Other Revenue'!K564</f>
        <v>0</v>
      </c>
      <c r="L68" s="90">
        <f>'Other Revenue'!L564</f>
        <v>0</v>
      </c>
      <c r="M68" s="90">
        <f>'Other Revenue'!M564</f>
        <v>0</v>
      </c>
      <c r="N68" s="90">
        <f>'Other Revenue'!N564</f>
        <v>0</v>
      </c>
      <c r="O68" s="90">
        <f>'Other Revenue'!O564</f>
        <v>0</v>
      </c>
      <c r="P68" s="90">
        <f>'Other Revenue'!P564</f>
        <v>0</v>
      </c>
      <c r="Q68" s="90">
        <f>'Other Revenue'!Q564</f>
        <v>0</v>
      </c>
      <c r="R68" s="90">
        <f>'Other Revenue'!R564</f>
        <v>0</v>
      </c>
      <c r="S68" s="90">
        <f>'Other Revenue'!S564</f>
        <v>0</v>
      </c>
      <c r="T68" s="90">
        <f>'Other Revenue'!T564</f>
        <v>0</v>
      </c>
      <c r="U68" s="90">
        <f>'Other Revenue'!U564</f>
        <v>0</v>
      </c>
      <c r="V68" s="90">
        <f>'Other Revenue'!V564</f>
        <v>0</v>
      </c>
      <c r="W68" s="90">
        <f>'Other Revenue'!W564</f>
        <v>0</v>
      </c>
      <c r="X68" s="90">
        <f>'Other Revenue'!X564</f>
        <v>0</v>
      </c>
      <c r="Y68" s="90">
        <f>'Other Revenue'!Y564</f>
        <v>0</v>
      </c>
      <c r="Z68" s="90">
        <f>'Other Revenue'!Z564</f>
        <v>0</v>
      </c>
      <c r="AA68" s="90">
        <f>'Other Revenue'!AA564</f>
        <v>0</v>
      </c>
      <c r="AB68" s="90">
        <f>'Other Revenue'!AB564</f>
        <v>0</v>
      </c>
      <c r="AC68" s="91">
        <f>'Other Revenue'!AC564</f>
        <v>0</v>
      </c>
      <c r="AE68" s="476">
        <f>'Other Revenue'!AE564</f>
        <v>0</v>
      </c>
      <c r="AG68" s="476">
        <f>'Other Revenue'!AG564</f>
        <v>0</v>
      </c>
      <c r="AI68" s="476">
        <f>'Other Revenue'!AI564</f>
        <v>0</v>
      </c>
    </row>
    <row r="69" spans="2:35" outlineLevel="1">
      <c r="B69" s="238" t="str">
        <f>'Line Items'!D$2285</f>
        <v>Other Revenue</v>
      </c>
      <c r="C69" s="238" t="str">
        <f>'Line Items'!D$2317</f>
        <v>Other Revenue: Revenue from Other Costs Offcharged</v>
      </c>
      <c r="D69" s="106" t="str">
        <f>'Other Revenue'!D565</f>
        <v>Depot Access: Other TOCs</v>
      </c>
      <c r="E69" s="89"/>
      <c r="F69" s="107" t="str">
        <f>'Other Revenue'!F565</f>
        <v>£000</v>
      </c>
      <c r="G69" s="90">
        <f>'Other Revenue'!G565</f>
        <v>0</v>
      </c>
      <c r="H69" s="90">
        <f>'Other Revenue'!H565</f>
        <v>0</v>
      </c>
      <c r="I69" s="90">
        <f>'Other Revenue'!I565</f>
        <v>0</v>
      </c>
      <c r="J69" s="90">
        <f>'Other Revenue'!J565</f>
        <v>0</v>
      </c>
      <c r="K69" s="90">
        <f>'Other Revenue'!K565</f>
        <v>0</v>
      </c>
      <c r="L69" s="90">
        <f>'Other Revenue'!L565</f>
        <v>0</v>
      </c>
      <c r="M69" s="90">
        <f>'Other Revenue'!M565</f>
        <v>0</v>
      </c>
      <c r="N69" s="90">
        <f>'Other Revenue'!N565</f>
        <v>0</v>
      </c>
      <c r="O69" s="90">
        <f>'Other Revenue'!O565</f>
        <v>0</v>
      </c>
      <c r="P69" s="90">
        <f>'Other Revenue'!P565</f>
        <v>0</v>
      </c>
      <c r="Q69" s="90">
        <f>'Other Revenue'!Q565</f>
        <v>0</v>
      </c>
      <c r="R69" s="90">
        <f>'Other Revenue'!R565</f>
        <v>0</v>
      </c>
      <c r="S69" s="90">
        <f>'Other Revenue'!S565</f>
        <v>0</v>
      </c>
      <c r="T69" s="90">
        <f>'Other Revenue'!T565</f>
        <v>0</v>
      </c>
      <c r="U69" s="90">
        <f>'Other Revenue'!U565</f>
        <v>0</v>
      </c>
      <c r="V69" s="90">
        <f>'Other Revenue'!V565</f>
        <v>0</v>
      </c>
      <c r="W69" s="90">
        <f>'Other Revenue'!W565</f>
        <v>0</v>
      </c>
      <c r="X69" s="90">
        <f>'Other Revenue'!X565</f>
        <v>0</v>
      </c>
      <c r="Y69" s="90">
        <f>'Other Revenue'!Y565</f>
        <v>0</v>
      </c>
      <c r="Z69" s="90">
        <f>'Other Revenue'!Z565</f>
        <v>0</v>
      </c>
      <c r="AA69" s="90">
        <f>'Other Revenue'!AA565</f>
        <v>0</v>
      </c>
      <c r="AB69" s="90">
        <f>'Other Revenue'!AB565</f>
        <v>0</v>
      </c>
      <c r="AC69" s="91">
        <f>'Other Revenue'!AC565</f>
        <v>0</v>
      </c>
      <c r="AE69" s="476">
        <f>'Other Revenue'!AE565</f>
        <v>0</v>
      </c>
      <c r="AG69" s="476">
        <f>'Other Revenue'!AG565</f>
        <v>0</v>
      </c>
      <c r="AI69" s="476">
        <f>'Other Revenue'!AI565</f>
        <v>0</v>
      </c>
    </row>
    <row r="70" spans="2:35" outlineLevel="1">
      <c r="B70" s="238" t="str">
        <f>'Line Items'!D$2285</f>
        <v>Other Revenue</v>
      </c>
      <c r="C70" s="238" t="str">
        <f>'Line Items'!D$2317</f>
        <v>Other Revenue: Revenue from Other Costs Offcharged</v>
      </c>
      <c r="D70" s="106" t="str">
        <f>'Other Revenue'!D566</f>
        <v>Other Depot Income</v>
      </c>
      <c r="E70" s="89"/>
      <c r="F70" s="107" t="str">
        <f>'Other Revenue'!F566</f>
        <v>£000</v>
      </c>
      <c r="G70" s="90">
        <f>'Other Revenue'!G566</f>
        <v>0</v>
      </c>
      <c r="H70" s="90">
        <f>'Other Revenue'!H566</f>
        <v>0</v>
      </c>
      <c r="I70" s="90">
        <f>'Other Revenue'!I566</f>
        <v>0</v>
      </c>
      <c r="J70" s="90">
        <f>'Other Revenue'!J566</f>
        <v>0</v>
      </c>
      <c r="K70" s="90">
        <f>'Other Revenue'!K566</f>
        <v>0</v>
      </c>
      <c r="L70" s="90">
        <f>'Other Revenue'!L566</f>
        <v>0</v>
      </c>
      <c r="M70" s="90">
        <f>'Other Revenue'!M566</f>
        <v>0</v>
      </c>
      <c r="N70" s="90">
        <f>'Other Revenue'!N566</f>
        <v>0</v>
      </c>
      <c r="O70" s="90">
        <f>'Other Revenue'!O566</f>
        <v>0</v>
      </c>
      <c r="P70" s="90">
        <f>'Other Revenue'!P566</f>
        <v>0</v>
      </c>
      <c r="Q70" s="90">
        <f>'Other Revenue'!Q566</f>
        <v>0</v>
      </c>
      <c r="R70" s="90">
        <f>'Other Revenue'!R566</f>
        <v>0</v>
      </c>
      <c r="S70" s="90">
        <f>'Other Revenue'!S566</f>
        <v>0</v>
      </c>
      <c r="T70" s="90">
        <f>'Other Revenue'!T566</f>
        <v>0</v>
      </c>
      <c r="U70" s="90">
        <f>'Other Revenue'!U566</f>
        <v>0</v>
      </c>
      <c r="V70" s="90">
        <f>'Other Revenue'!V566</f>
        <v>0</v>
      </c>
      <c r="W70" s="90">
        <f>'Other Revenue'!W566</f>
        <v>0</v>
      </c>
      <c r="X70" s="90">
        <f>'Other Revenue'!X566</f>
        <v>0</v>
      </c>
      <c r="Y70" s="90">
        <f>'Other Revenue'!Y566</f>
        <v>0</v>
      </c>
      <c r="Z70" s="90">
        <f>'Other Revenue'!Z566</f>
        <v>0</v>
      </c>
      <c r="AA70" s="90">
        <f>'Other Revenue'!AA566</f>
        <v>0</v>
      </c>
      <c r="AB70" s="90">
        <f>'Other Revenue'!AB566</f>
        <v>0</v>
      </c>
      <c r="AC70" s="91">
        <f>'Other Revenue'!AC566</f>
        <v>0</v>
      </c>
      <c r="AE70" s="476">
        <f>'Other Revenue'!AE566</f>
        <v>0</v>
      </c>
      <c r="AG70" s="476">
        <f>'Other Revenue'!AG566</f>
        <v>0</v>
      </c>
      <c r="AI70" s="476">
        <f>'Other Revenue'!AI566</f>
        <v>0</v>
      </c>
    </row>
    <row r="71" spans="2:35" outlineLevel="1">
      <c r="B71" s="238" t="str">
        <f>'Line Items'!D$2285</f>
        <v>Other Revenue</v>
      </c>
      <c r="C71" s="238" t="str">
        <f>'Line Items'!D$2317</f>
        <v>Other Revenue: Revenue from Other Costs Offcharged</v>
      </c>
      <c r="D71" s="106" t="str">
        <f>'Other Revenue'!D567</f>
        <v>Training &amp; Assessment</v>
      </c>
      <c r="E71" s="89"/>
      <c r="F71" s="107" t="str">
        <f>'Other Revenue'!F567</f>
        <v>£000</v>
      </c>
      <c r="G71" s="90">
        <f>'Other Revenue'!G567</f>
        <v>0</v>
      </c>
      <c r="H71" s="90">
        <f>'Other Revenue'!H567</f>
        <v>0</v>
      </c>
      <c r="I71" s="90">
        <f>'Other Revenue'!I567</f>
        <v>0</v>
      </c>
      <c r="J71" s="90">
        <f>'Other Revenue'!J567</f>
        <v>0</v>
      </c>
      <c r="K71" s="90">
        <f>'Other Revenue'!K567</f>
        <v>0</v>
      </c>
      <c r="L71" s="90">
        <f>'Other Revenue'!L567</f>
        <v>0</v>
      </c>
      <c r="M71" s="90">
        <f>'Other Revenue'!M567</f>
        <v>0</v>
      </c>
      <c r="N71" s="90">
        <f>'Other Revenue'!N567</f>
        <v>0</v>
      </c>
      <c r="O71" s="90">
        <f>'Other Revenue'!O567</f>
        <v>0</v>
      </c>
      <c r="P71" s="90">
        <f>'Other Revenue'!P567</f>
        <v>0</v>
      </c>
      <c r="Q71" s="90">
        <f>'Other Revenue'!Q567</f>
        <v>0</v>
      </c>
      <c r="R71" s="90">
        <f>'Other Revenue'!R567</f>
        <v>0</v>
      </c>
      <c r="S71" s="90">
        <f>'Other Revenue'!S567</f>
        <v>0</v>
      </c>
      <c r="T71" s="90">
        <f>'Other Revenue'!T567</f>
        <v>0</v>
      </c>
      <c r="U71" s="90">
        <f>'Other Revenue'!U567</f>
        <v>0</v>
      </c>
      <c r="V71" s="90">
        <f>'Other Revenue'!V567</f>
        <v>0</v>
      </c>
      <c r="W71" s="90">
        <f>'Other Revenue'!W567</f>
        <v>0</v>
      </c>
      <c r="X71" s="90">
        <f>'Other Revenue'!X567</f>
        <v>0</v>
      </c>
      <c r="Y71" s="90">
        <f>'Other Revenue'!Y567</f>
        <v>0</v>
      </c>
      <c r="Z71" s="90">
        <f>'Other Revenue'!Z567</f>
        <v>0</v>
      </c>
      <c r="AA71" s="90">
        <f>'Other Revenue'!AA567</f>
        <v>0</v>
      </c>
      <c r="AB71" s="90">
        <f>'Other Revenue'!AB567</f>
        <v>0</v>
      </c>
      <c r="AC71" s="91">
        <f>'Other Revenue'!AC567</f>
        <v>0</v>
      </c>
      <c r="AE71" s="476">
        <f>'Other Revenue'!AE567</f>
        <v>0</v>
      </c>
      <c r="AG71" s="476">
        <f>'Other Revenue'!AG567</f>
        <v>0</v>
      </c>
      <c r="AI71" s="476">
        <f>'Other Revenue'!AI567</f>
        <v>0</v>
      </c>
    </row>
    <row r="72" spans="2:35" outlineLevel="1">
      <c r="B72" s="238" t="str">
        <f>'Line Items'!D$2285</f>
        <v>Other Revenue</v>
      </c>
      <c r="C72" s="238" t="str">
        <f>'Line Items'!D$2317</f>
        <v>Other Revenue: Revenue from Other Costs Offcharged</v>
      </c>
      <c r="D72" s="106" t="str">
        <f>'Other Revenue'!D568</f>
        <v>Traincrew Income</v>
      </c>
      <c r="E72" s="89"/>
      <c r="F72" s="107" t="str">
        <f>'Other Revenue'!F568</f>
        <v>£000</v>
      </c>
      <c r="G72" s="90">
        <f>'Other Revenue'!G568</f>
        <v>0</v>
      </c>
      <c r="H72" s="90">
        <f>'Other Revenue'!H568</f>
        <v>0</v>
      </c>
      <c r="I72" s="90">
        <f>'Other Revenue'!I568</f>
        <v>0</v>
      </c>
      <c r="J72" s="90">
        <f>'Other Revenue'!J568</f>
        <v>0</v>
      </c>
      <c r="K72" s="90">
        <f>'Other Revenue'!K568</f>
        <v>0</v>
      </c>
      <c r="L72" s="90">
        <f>'Other Revenue'!L568</f>
        <v>0</v>
      </c>
      <c r="M72" s="90">
        <f>'Other Revenue'!M568</f>
        <v>0</v>
      </c>
      <c r="N72" s="90">
        <f>'Other Revenue'!N568</f>
        <v>0</v>
      </c>
      <c r="O72" s="90">
        <f>'Other Revenue'!O568</f>
        <v>0</v>
      </c>
      <c r="P72" s="90">
        <f>'Other Revenue'!P568</f>
        <v>0</v>
      </c>
      <c r="Q72" s="90">
        <f>'Other Revenue'!Q568</f>
        <v>0</v>
      </c>
      <c r="R72" s="90">
        <f>'Other Revenue'!R568</f>
        <v>0</v>
      </c>
      <c r="S72" s="90">
        <f>'Other Revenue'!S568</f>
        <v>0</v>
      </c>
      <c r="T72" s="90">
        <f>'Other Revenue'!T568</f>
        <v>0</v>
      </c>
      <c r="U72" s="90">
        <f>'Other Revenue'!U568</f>
        <v>0</v>
      </c>
      <c r="V72" s="90">
        <f>'Other Revenue'!V568</f>
        <v>0</v>
      </c>
      <c r="W72" s="90">
        <f>'Other Revenue'!W568</f>
        <v>0</v>
      </c>
      <c r="X72" s="90">
        <f>'Other Revenue'!X568</f>
        <v>0</v>
      </c>
      <c r="Y72" s="90">
        <f>'Other Revenue'!Y568</f>
        <v>0</v>
      </c>
      <c r="Z72" s="90">
        <f>'Other Revenue'!Z568</f>
        <v>0</v>
      </c>
      <c r="AA72" s="90">
        <f>'Other Revenue'!AA568</f>
        <v>0</v>
      </c>
      <c r="AB72" s="90">
        <f>'Other Revenue'!AB568</f>
        <v>0</v>
      </c>
      <c r="AC72" s="91">
        <f>'Other Revenue'!AC568</f>
        <v>0</v>
      </c>
      <c r="AE72" s="476">
        <f>'Other Revenue'!AE568</f>
        <v>0</v>
      </c>
      <c r="AG72" s="476">
        <f>'Other Revenue'!AG568</f>
        <v>0</v>
      </c>
      <c r="AI72" s="476">
        <f>'Other Revenue'!AI568</f>
        <v>0</v>
      </c>
    </row>
    <row r="73" spans="2:35" outlineLevel="1">
      <c r="B73" s="238" t="str">
        <f>'Line Items'!D$2285</f>
        <v>Other Revenue</v>
      </c>
      <c r="C73" s="238" t="str">
        <f>'Line Items'!D$2317</f>
        <v>Other Revenue: Revenue from Other Costs Offcharged</v>
      </c>
      <c r="D73" s="106" t="str">
        <f>'Other Revenue'!D569</f>
        <v>Rolling Stock Hire</v>
      </c>
      <c r="E73" s="89"/>
      <c r="F73" s="107" t="str">
        <f>'Other Revenue'!F569</f>
        <v>£000</v>
      </c>
      <c r="G73" s="90">
        <f>'Other Revenue'!G569</f>
        <v>0</v>
      </c>
      <c r="H73" s="90">
        <f>'Other Revenue'!H569</f>
        <v>0</v>
      </c>
      <c r="I73" s="90">
        <f>'Other Revenue'!I569</f>
        <v>0</v>
      </c>
      <c r="J73" s="90">
        <f>'Other Revenue'!J569</f>
        <v>0</v>
      </c>
      <c r="K73" s="90">
        <f>'Other Revenue'!K569</f>
        <v>0</v>
      </c>
      <c r="L73" s="90">
        <f>'Other Revenue'!L569</f>
        <v>0</v>
      </c>
      <c r="M73" s="90">
        <f>'Other Revenue'!M569</f>
        <v>0</v>
      </c>
      <c r="N73" s="90">
        <f>'Other Revenue'!N569</f>
        <v>0</v>
      </c>
      <c r="O73" s="90">
        <f>'Other Revenue'!O569</f>
        <v>0</v>
      </c>
      <c r="P73" s="90">
        <f>'Other Revenue'!P569</f>
        <v>0</v>
      </c>
      <c r="Q73" s="90">
        <f>'Other Revenue'!Q569</f>
        <v>0</v>
      </c>
      <c r="R73" s="90">
        <f>'Other Revenue'!R569</f>
        <v>0</v>
      </c>
      <c r="S73" s="90">
        <f>'Other Revenue'!S569</f>
        <v>0</v>
      </c>
      <c r="T73" s="90">
        <f>'Other Revenue'!T569</f>
        <v>0</v>
      </c>
      <c r="U73" s="90">
        <f>'Other Revenue'!U569</f>
        <v>0</v>
      </c>
      <c r="V73" s="90">
        <f>'Other Revenue'!V569</f>
        <v>0</v>
      </c>
      <c r="W73" s="90">
        <f>'Other Revenue'!W569</f>
        <v>0</v>
      </c>
      <c r="X73" s="90">
        <f>'Other Revenue'!X569</f>
        <v>0</v>
      </c>
      <c r="Y73" s="90">
        <f>'Other Revenue'!Y569</f>
        <v>0</v>
      </c>
      <c r="Z73" s="90">
        <f>'Other Revenue'!Z569</f>
        <v>0</v>
      </c>
      <c r="AA73" s="90">
        <f>'Other Revenue'!AA569</f>
        <v>0</v>
      </c>
      <c r="AB73" s="90">
        <f>'Other Revenue'!AB569</f>
        <v>0</v>
      </c>
      <c r="AC73" s="91">
        <f>'Other Revenue'!AC569</f>
        <v>0</v>
      </c>
      <c r="AE73" s="476">
        <f>'Other Revenue'!AE569</f>
        <v>0</v>
      </c>
      <c r="AG73" s="476">
        <f>'Other Revenue'!AG569</f>
        <v>0</v>
      </c>
      <c r="AI73" s="476">
        <f>'Other Revenue'!AI569</f>
        <v>0</v>
      </c>
    </row>
    <row r="74" spans="2:35" outlineLevel="1">
      <c r="B74" s="238" t="str">
        <f>'Line Items'!D$2285</f>
        <v>Other Revenue</v>
      </c>
      <c r="C74" s="238" t="str">
        <f>'Line Items'!D$2317</f>
        <v>Other Revenue: Revenue from Other Costs Offcharged</v>
      </c>
      <c r="D74" s="106" t="str">
        <f>'Other Revenue'!D570</f>
        <v>ROSCO compensation</v>
      </c>
      <c r="E74" s="89"/>
      <c r="F74" s="107" t="str">
        <f>'Other Revenue'!F570</f>
        <v>£000</v>
      </c>
      <c r="G74" s="90">
        <f>'Other Revenue'!G570</f>
        <v>0</v>
      </c>
      <c r="H74" s="90">
        <f>'Other Revenue'!H570</f>
        <v>0</v>
      </c>
      <c r="I74" s="90">
        <f>'Other Revenue'!I570</f>
        <v>0</v>
      </c>
      <c r="J74" s="90">
        <f>'Other Revenue'!J570</f>
        <v>0</v>
      </c>
      <c r="K74" s="90">
        <f>'Other Revenue'!K570</f>
        <v>0</v>
      </c>
      <c r="L74" s="90">
        <f>'Other Revenue'!L570</f>
        <v>0</v>
      </c>
      <c r="M74" s="90">
        <f>'Other Revenue'!M570</f>
        <v>0</v>
      </c>
      <c r="N74" s="90">
        <f>'Other Revenue'!N570</f>
        <v>0</v>
      </c>
      <c r="O74" s="90">
        <f>'Other Revenue'!O570</f>
        <v>0</v>
      </c>
      <c r="P74" s="90">
        <f>'Other Revenue'!P570</f>
        <v>0</v>
      </c>
      <c r="Q74" s="90">
        <f>'Other Revenue'!Q570</f>
        <v>0</v>
      </c>
      <c r="R74" s="90">
        <f>'Other Revenue'!R570</f>
        <v>0</v>
      </c>
      <c r="S74" s="90">
        <f>'Other Revenue'!S570</f>
        <v>0</v>
      </c>
      <c r="T74" s="90">
        <f>'Other Revenue'!T570</f>
        <v>0</v>
      </c>
      <c r="U74" s="90">
        <f>'Other Revenue'!U570</f>
        <v>0</v>
      </c>
      <c r="V74" s="90">
        <f>'Other Revenue'!V570</f>
        <v>0</v>
      </c>
      <c r="W74" s="90">
        <f>'Other Revenue'!W570</f>
        <v>0</v>
      </c>
      <c r="X74" s="90">
        <f>'Other Revenue'!X570</f>
        <v>0</v>
      </c>
      <c r="Y74" s="90">
        <f>'Other Revenue'!Y570</f>
        <v>0</v>
      </c>
      <c r="Z74" s="90">
        <f>'Other Revenue'!Z570</f>
        <v>0</v>
      </c>
      <c r="AA74" s="90">
        <f>'Other Revenue'!AA570</f>
        <v>0</v>
      </c>
      <c r="AB74" s="90">
        <f>'Other Revenue'!AB570</f>
        <v>0</v>
      </c>
      <c r="AC74" s="91">
        <f>'Other Revenue'!AC570</f>
        <v>0</v>
      </c>
      <c r="AE74" s="476">
        <f>'Other Revenue'!AE570</f>
        <v>0</v>
      </c>
      <c r="AG74" s="476">
        <f>'Other Revenue'!AG570</f>
        <v>0</v>
      </c>
      <c r="AI74" s="476">
        <f>'Other Revenue'!AI570</f>
        <v>0</v>
      </c>
    </row>
    <row r="75" spans="2:35" outlineLevel="1">
      <c r="B75" s="238" t="str">
        <f>'Line Items'!D$2285</f>
        <v>Other Revenue</v>
      </c>
      <c r="C75" s="238" t="str">
        <f>'Line Items'!D$2317</f>
        <v>Other Revenue: Revenue from Other Costs Offcharged</v>
      </c>
      <c r="D75" s="106" t="str">
        <f>'Other Revenue'!D571</f>
        <v>Court income/Fines</v>
      </c>
      <c r="E75" s="89"/>
      <c r="F75" s="107" t="str">
        <f>'Other Revenue'!F571</f>
        <v>£000</v>
      </c>
      <c r="G75" s="90">
        <f>'Other Revenue'!G571</f>
        <v>0</v>
      </c>
      <c r="H75" s="90">
        <f>'Other Revenue'!H571</f>
        <v>0</v>
      </c>
      <c r="I75" s="90">
        <f>'Other Revenue'!I571</f>
        <v>0</v>
      </c>
      <c r="J75" s="90">
        <f>'Other Revenue'!J571</f>
        <v>0</v>
      </c>
      <c r="K75" s="90">
        <f>'Other Revenue'!K571</f>
        <v>0</v>
      </c>
      <c r="L75" s="90">
        <f>'Other Revenue'!L571</f>
        <v>0</v>
      </c>
      <c r="M75" s="90">
        <f>'Other Revenue'!M571</f>
        <v>0</v>
      </c>
      <c r="N75" s="90">
        <f>'Other Revenue'!N571</f>
        <v>0</v>
      </c>
      <c r="O75" s="90">
        <f>'Other Revenue'!O571</f>
        <v>0</v>
      </c>
      <c r="P75" s="90">
        <f>'Other Revenue'!P571</f>
        <v>0</v>
      </c>
      <c r="Q75" s="90">
        <f>'Other Revenue'!Q571</f>
        <v>0</v>
      </c>
      <c r="R75" s="90">
        <f>'Other Revenue'!R571</f>
        <v>0</v>
      </c>
      <c r="S75" s="90">
        <f>'Other Revenue'!S571</f>
        <v>0</v>
      </c>
      <c r="T75" s="90">
        <f>'Other Revenue'!T571</f>
        <v>0</v>
      </c>
      <c r="U75" s="90">
        <f>'Other Revenue'!U571</f>
        <v>0</v>
      </c>
      <c r="V75" s="90">
        <f>'Other Revenue'!V571</f>
        <v>0</v>
      </c>
      <c r="W75" s="90">
        <f>'Other Revenue'!W571</f>
        <v>0</v>
      </c>
      <c r="X75" s="90">
        <f>'Other Revenue'!X571</f>
        <v>0</v>
      </c>
      <c r="Y75" s="90">
        <f>'Other Revenue'!Y571</f>
        <v>0</v>
      </c>
      <c r="Z75" s="90">
        <f>'Other Revenue'!Z571</f>
        <v>0</v>
      </c>
      <c r="AA75" s="90">
        <f>'Other Revenue'!AA571</f>
        <v>0</v>
      </c>
      <c r="AB75" s="90">
        <f>'Other Revenue'!AB571</f>
        <v>0</v>
      </c>
      <c r="AC75" s="91">
        <f>'Other Revenue'!AC571</f>
        <v>0</v>
      </c>
      <c r="AE75" s="476">
        <f>'Other Revenue'!AE571</f>
        <v>0</v>
      </c>
      <c r="AG75" s="476">
        <f>'Other Revenue'!AG571</f>
        <v>0</v>
      </c>
      <c r="AI75" s="476">
        <f>'Other Revenue'!AI571</f>
        <v>0</v>
      </c>
    </row>
    <row r="76" spans="2:35" outlineLevel="1">
      <c r="B76" s="238" t="str">
        <f>'Line Items'!D$2285</f>
        <v>Other Revenue</v>
      </c>
      <c r="C76" s="238" t="str">
        <f>'Line Items'!D$2317</f>
        <v>Other Revenue: Revenue from Other Costs Offcharged</v>
      </c>
      <c r="D76" s="106" t="str">
        <f>'Other Revenue'!D572</f>
        <v>Other income - external</v>
      </c>
      <c r="E76" s="89"/>
      <c r="F76" s="107" t="str">
        <f>'Other Revenue'!F572</f>
        <v>£000</v>
      </c>
      <c r="G76" s="90">
        <f>'Other Revenue'!G572</f>
        <v>0</v>
      </c>
      <c r="H76" s="90">
        <f>'Other Revenue'!H572</f>
        <v>0</v>
      </c>
      <c r="I76" s="90">
        <f>'Other Revenue'!I572</f>
        <v>0</v>
      </c>
      <c r="J76" s="90">
        <f>'Other Revenue'!J572</f>
        <v>0</v>
      </c>
      <c r="K76" s="90">
        <f>'Other Revenue'!K572</f>
        <v>0</v>
      </c>
      <c r="L76" s="90">
        <f>'Other Revenue'!L572</f>
        <v>0</v>
      </c>
      <c r="M76" s="90">
        <f>'Other Revenue'!M572</f>
        <v>0</v>
      </c>
      <c r="N76" s="90">
        <f>'Other Revenue'!N572</f>
        <v>0</v>
      </c>
      <c r="O76" s="90">
        <f>'Other Revenue'!O572</f>
        <v>0</v>
      </c>
      <c r="P76" s="90">
        <f>'Other Revenue'!P572</f>
        <v>0</v>
      </c>
      <c r="Q76" s="90">
        <f>'Other Revenue'!Q572</f>
        <v>0</v>
      </c>
      <c r="R76" s="90">
        <f>'Other Revenue'!R572</f>
        <v>0</v>
      </c>
      <c r="S76" s="90">
        <f>'Other Revenue'!S572</f>
        <v>0</v>
      </c>
      <c r="T76" s="90">
        <f>'Other Revenue'!T572</f>
        <v>0</v>
      </c>
      <c r="U76" s="90">
        <f>'Other Revenue'!U572</f>
        <v>0</v>
      </c>
      <c r="V76" s="90">
        <f>'Other Revenue'!V572</f>
        <v>0</v>
      </c>
      <c r="W76" s="90">
        <f>'Other Revenue'!W572</f>
        <v>0</v>
      </c>
      <c r="X76" s="90">
        <f>'Other Revenue'!X572</f>
        <v>0</v>
      </c>
      <c r="Y76" s="90">
        <f>'Other Revenue'!Y572</f>
        <v>0</v>
      </c>
      <c r="Z76" s="90">
        <f>'Other Revenue'!Z572</f>
        <v>0</v>
      </c>
      <c r="AA76" s="90">
        <f>'Other Revenue'!AA572</f>
        <v>0</v>
      </c>
      <c r="AB76" s="90">
        <f>'Other Revenue'!AB572</f>
        <v>0</v>
      </c>
      <c r="AC76" s="91">
        <f>'Other Revenue'!AC572</f>
        <v>0</v>
      </c>
      <c r="AE76" s="476">
        <f>'Other Revenue'!AE572</f>
        <v>0</v>
      </c>
      <c r="AG76" s="476">
        <f>'Other Revenue'!AG572</f>
        <v>0</v>
      </c>
      <c r="AI76" s="476">
        <f>'Other Revenue'!AI572</f>
        <v>0</v>
      </c>
    </row>
    <row r="77" spans="2:35" outlineLevel="1">
      <c r="B77" s="238" t="str">
        <f>'Line Items'!D$2285</f>
        <v>Other Revenue</v>
      </c>
      <c r="C77" s="238" t="str">
        <f>'Line Items'!D$2317</f>
        <v>Other Revenue: Revenue from Other Costs Offcharged</v>
      </c>
      <c r="D77" s="106" t="str">
        <f>'Other Revenue'!D573</f>
        <v>Other income - internal</v>
      </c>
      <c r="E77" s="89"/>
      <c r="F77" s="107" t="str">
        <f>'Other Revenue'!F573</f>
        <v>£000</v>
      </c>
      <c r="G77" s="90">
        <f>'Other Revenue'!G573</f>
        <v>0</v>
      </c>
      <c r="H77" s="90">
        <f>'Other Revenue'!H573</f>
        <v>0</v>
      </c>
      <c r="I77" s="90">
        <f>'Other Revenue'!I573</f>
        <v>0</v>
      </c>
      <c r="J77" s="90">
        <f>'Other Revenue'!J573</f>
        <v>0</v>
      </c>
      <c r="K77" s="90">
        <f>'Other Revenue'!K573</f>
        <v>0</v>
      </c>
      <c r="L77" s="90">
        <f>'Other Revenue'!L573</f>
        <v>0</v>
      </c>
      <c r="M77" s="90">
        <f>'Other Revenue'!M573</f>
        <v>0</v>
      </c>
      <c r="N77" s="90">
        <f>'Other Revenue'!N573</f>
        <v>0</v>
      </c>
      <c r="O77" s="90">
        <f>'Other Revenue'!O573</f>
        <v>0</v>
      </c>
      <c r="P77" s="90">
        <f>'Other Revenue'!P573</f>
        <v>0</v>
      </c>
      <c r="Q77" s="90">
        <f>'Other Revenue'!Q573</f>
        <v>0</v>
      </c>
      <c r="R77" s="90">
        <f>'Other Revenue'!R573</f>
        <v>0</v>
      </c>
      <c r="S77" s="90">
        <f>'Other Revenue'!S573</f>
        <v>0</v>
      </c>
      <c r="T77" s="90">
        <f>'Other Revenue'!T573</f>
        <v>0</v>
      </c>
      <c r="U77" s="90">
        <f>'Other Revenue'!U573</f>
        <v>0</v>
      </c>
      <c r="V77" s="90">
        <f>'Other Revenue'!V573</f>
        <v>0</v>
      </c>
      <c r="W77" s="90">
        <f>'Other Revenue'!W573</f>
        <v>0</v>
      </c>
      <c r="X77" s="90">
        <f>'Other Revenue'!X573</f>
        <v>0</v>
      </c>
      <c r="Y77" s="90">
        <f>'Other Revenue'!Y573</f>
        <v>0</v>
      </c>
      <c r="Z77" s="90">
        <f>'Other Revenue'!Z573</f>
        <v>0</v>
      </c>
      <c r="AA77" s="90">
        <f>'Other Revenue'!AA573</f>
        <v>0</v>
      </c>
      <c r="AB77" s="90">
        <f>'Other Revenue'!AB573</f>
        <v>0</v>
      </c>
      <c r="AC77" s="91">
        <f>'Other Revenue'!AC573</f>
        <v>0</v>
      </c>
      <c r="AE77" s="476">
        <f>'Other Revenue'!AE573</f>
        <v>0</v>
      </c>
      <c r="AG77" s="476">
        <f>'Other Revenue'!AG573</f>
        <v>0</v>
      </c>
      <c r="AI77" s="476">
        <f>'Other Revenue'!AI573</f>
        <v>0</v>
      </c>
    </row>
    <row r="78" spans="2:35" outlineLevel="1">
      <c r="B78" s="238" t="str">
        <f>'Line Items'!D$2285</f>
        <v>Other Revenue</v>
      </c>
      <c r="C78" s="238" t="str">
        <f>'Line Items'!D$2317</f>
        <v>Other Revenue: Revenue from Other Costs Offcharged</v>
      </c>
      <c r="D78" s="106" t="str">
        <f>'Other Revenue'!D574</f>
        <v>Bus Compensation</v>
      </c>
      <c r="E78" s="89"/>
      <c r="F78" s="107" t="str">
        <f>'Other Revenue'!F574</f>
        <v>£000</v>
      </c>
      <c r="G78" s="90">
        <f>'Other Revenue'!G574</f>
        <v>0</v>
      </c>
      <c r="H78" s="90">
        <f>'Other Revenue'!H574</f>
        <v>0</v>
      </c>
      <c r="I78" s="90">
        <f>'Other Revenue'!I574</f>
        <v>0</v>
      </c>
      <c r="J78" s="90">
        <f>'Other Revenue'!J574</f>
        <v>0</v>
      </c>
      <c r="K78" s="90">
        <f>'Other Revenue'!K574</f>
        <v>0</v>
      </c>
      <c r="L78" s="90">
        <f>'Other Revenue'!L574</f>
        <v>0</v>
      </c>
      <c r="M78" s="90">
        <f>'Other Revenue'!M574</f>
        <v>0</v>
      </c>
      <c r="N78" s="90">
        <f>'Other Revenue'!N574</f>
        <v>0</v>
      </c>
      <c r="O78" s="90">
        <f>'Other Revenue'!O574</f>
        <v>0</v>
      </c>
      <c r="P78" s="90">
        <f>'Other Revenue'!P574</f>
        <v>0</v>
      </c>
      <c r="Q78" s="90">
        <f>'Other Revenue'!Q574</f>
        <v>0</v>
      </c>
      <c r="R78" s="90">
        <f>'Other Revenue'!R574</f>
        <v>0</v>
      </c>
      <c r="S78" s="90">
        <f>'Other Revenue'!S574</f>
        <v>0</v>
      </c>
      <c r="T78" s="90">
        <f>'Other Revenue'!T574</f>
        <v>0</v>
      </c>
      <c r="U78" s="90">
        <f>'Other Revenue'!U574</f>
        <v>0</v>
      </c>
      <c r="V78" s="90">
        <f>'Other Revenue'!V574</f>
        <v>0</v>
      </c>
      <c r="W78" s="90">
        <f>'Other Revenue'!W574</f>
        <v>0</v>
      </c>
      <c r="X78" s="90">
        <f>'Other Revenue'!X574</f>
        <v>0</v>
      </c>
      <c r="Y78" s="90">
        <f>'Other Revenue'!Y574</f>
        <v>0</v>
      </c>
      <c r="Z78" s="90">
        <f>'Other Revenue'!Z574</f>
        <v>0</v>
      </c>
      <c r="AA78" s="90">
        <f>'Other Revenue'!AA574</f>
        <v>0</v>
      </c>
      <c r="AB78" s="90">
        <f>'Other Revenue'!AB574</f>
        <v>0</v>
      </c>
      <c r="AC78" s="91">
        <f>'Other Revenue'!AC574</f>
        <v>0</v>
      </c>
      <c r="AE78" s="476">
        <f>'Other Revenue'!AE574</f>
        <v>0</v>
      </c>
      <c r="AG78" s="476">
        <f>'Other Revenue'!AG574</f>
        <v>0</v>
      </c>
      <c r="AI78" s="476">
        <f>'Other Revenue'!AI574</f>
        <v>0</v>
      </c>
    </row>
    <row r="79" spans="2:35" outlineLevel="1">
      <c r="B79" s="238" t="str">
        <f>'Line Items'!D$2285</f>
        <v>Other Revenue</v>
      </c>
      <c r="C79" s="238" t="str">
        <f>'Line Items'!D$2317</f>
        <v>Other Revenue: Revenue from Other Costs Offcharged</v>
      </c>
      <c r="D79" s="106" t="str">
        <f>'Other Revenue'!D575</f>
        <v>Network Rail non-Schedule 4 income</v>
      </c>
      <c r="E79" s="89"/>
      <c r="F79" s="107" t="str">
        <f>'Other Revenue'!F575</f>
        <v>£000</v>
      </c>
      <c r="G79" s="90">
        <f>'Other Revenue'!G575</f>
        <v>0</v>
      </c>
      <c r="H79" s="90">
        <f>'Other Revenue'!H575</f>
        <v>0</v>
      </c>
      <c r="I79" s="90">
        <f>'Other Revenue'!I575</f>
        <v>0</v>
      </c>
      <c r="J79" s="90">
        <f>'Other Revenue'!J575</f>
        <v>0</v>
      </c>
      <c r="K79" s="90">
        <f>'Other Revenue'!K575</f>
        <v>0</v>
      </c>
      <c r="L79" s="90">
        <f>'Other Revenue'!L575</f>
        <v>0</v>
      </c>
      <c r="M79" s="90">
        <f>'Other Revenue'!M575</f>
        <v>0</v>
      </c>
      <c r="N79" s="90">
        <f>'Other Revenue'!N575</f>
        <v>0</v>
      </c>
      <c r="O79" s="90">
        <f>'Other Revenue'!O575</f>
        <v>0</v>
      </c>
      <c r="P79" s="90">
        <f>'Other Revenue'!P575</f>
        <v>0</v>
      </c>
      <c r="Q79" s="90">
        <f>'Other Revenue'!Q575</f>
        <v>0</v>
      </c>
      <c r="R79" s="90">
        <f>'Other Revenue'!R575</f>
        <v>0</v>
      </c>
      <c r="S79" s="90">
        <f>'Other Revenue'!S575</f>
        <v>0</v>
      </c>
      <c r="T79" s="90">
        <f>'Other Revenue'!T575</f>
        <v>0</v>
      </c>
      <c r="U79" s="90">
        <f>'Other Revenue'!U575</f>
        <v>0</v>
      </c>
      <c r="V79" s="90">
        <f>'Other Revenue'!V575</f>
        <v>0</v>
      </c>
      <c r="W79" s="90">
        <f>'Other Revenue'!W575</f>
        <v>0</v>
      </c>
      <c r="X79" s="90">
        <f>'Other Revenue'!X575</f>
        <v>0</v>
      </c>
      <c r="Y79" s="90">
        <f>'Other Revenue'!Y575</f>
        <v>0</v>
      </c>
      <c r="Z79" s="90">
        <f>'Other Revenue'!Z575</f>
        <v>0</v>
      </c>
      <c r="AA79" s="90">
        <f>'Other Revenue'!AA575</f>
        <v>0</v>
      </c>
      <c r="AB79" s="90">
        <f>'Other Revenue'!AB575</f>
        <v>0</v>
      </c>
      <c r="AC79" s="91">
        <f>'Other Revenue'!AC575</f>
        <v>0</v>
      </c>
      <c r="AE79" s="476">
        <f>'Other Revenue'!AE575</f>
        <v>0</v>
      </c>
      <c r="AG79" s="476">
        <f>'Other Revenue'!AG575</f>
        <v>0</v>
      </c>
      <c r="AI79" s="476">
        <f>'Other Revenue'!AI575</f>
        <v>0</v>
      </c>
    </row>
    <row r="80" spans="2:35" outlineLevel="1">
      <c r="B80" s="238" t="str">
        <f>'Line Items'!D$2285</f>
        <v>Other Revenue</v>
      </c>
      <c r="C80" s="238" t="str">
        <f>'Line Items'!D$2317</f>
        <v>Other Revenue: Revenue from Other Costs Offcharged</v>
      </c>
      <c r="D80" s="106" t="str">
        <f>'Other Revenue'!D576</f>
        <v>Site Usage Fees</v>
      </c>
      <c r="E80" s="89"/>
      <c r="F80" s="107" t="str">
        <f>'Other Revenue'!F576</f>
        <v>£000</v>
      </c>
      <c r="G80" s="90">
        <f>'Other Revenue'!G576</f>
        <v>0</v>
      </c>
      <c r="H80" s="90">
        <f>'Other Revenue'!H576</f>
        <v>0</v>
      </c>
      <c r="I80" s="90">
        <f>'Other Revenue'!I576</f>
        <v>0</v>
      </c>
      <c r="J80" s="90">
        <f>'Other Revenue'!J576</f>
        <v>0</v>
      </c>
      <c r="K80" s="90">
        <f>'Other Revenue'!K576</f>
        <v>0</v>
      </c>
      <c r="L80" s="90">
        <f>'Other Revenue'!L576</f>
        <v>0</v>
      </c>
      <c r="M80" s="90">
        <f>'Other Revenue'!M576</f>
        <v>0</v>
      </c>
      <c r="N80" s="90">
        <f>'Other Revenue'!N576</f>
        <v>0</v>
      </c>
      <c r="O80" s="90">
        <f>'Other Revenue'!O576</f>
        <v>0</v>
      </c>
      <c r="P80" s="90">
        <f>'Other Revenue'!P576</f>
        <v>0</v>
      </c>
      <c r="Q80" s="90">
        <f>'Other Revenue'!Q576</f>
        <v>0</v>
      </c>
      <c r="R80" s="90">
        <f>'Other Revenue'!R576</f>
        <v>0</v>
      </c>
      <c r="S80" s="90">
        <f>'Other Revenue'!S576</f>
        <v>0</v>
      </c>
      <c r="T80" s="90">
        <f>'Other Revenue'!T576</f>
        <v>0</v>
      </c>
      <c r="U80" s="90">
        <f>'Other Revenue'!U576</f>
        <v>0</v>
      </c>
      <c r="V80" s="90">
        <f>'Other Revenue'!V576</f>
        <v>0</v>
      </c>
      <c r="W80" s="90">
        <f>'Other Revenue'!W576</f>
        <v>0</v>
      </c>
      <c r="X80" s="90">
        <f>'Other Revenue'!X576</f>
        <v>0</v>
      </c>
      <c r="Y80" s="90">
        <f>'Other Revenue'!Y576</f>
        <v>0</v>
      </c>
      <c r="Z80" s="90">
        <f>'Other Revenue'!Z576</f>
        <v>0</v>
      </c>
      <c r="AA80" s="90">
        <f>'Other Revenue'!AA576</f>
        <v>0</v>
      </c>
      <c r="AB80" s="90">
        <f>'Other Revenue'!AB576</f>
        <v>0</v>
      </c>
      <c r="AC80" s="91">
        <f>'Other Revenue'!AC576</f>
        <v>0</v>
      </c>
      <c r="AE80" s="476">
        <f>'Other Revenue'!AE576</f>
        <v>0</v>
      </c>
      <c r="AG80" s="476">
        <f>'Other Revenue'!AG576</f>
        <v>0</v>
      </c>
      <c r="AI80" s="476">
        <f>'Other Revenue'!AI576</f>
        <v>0</v>
      </c>
    </row>
    <row r="81" spans="2:35" outlineLevel="1">
      <c r="B81" s="238" t="str">
        <f>'Line Items'!D$2285</f>
        <v>Other Revenue</v>
      </c>
      <c r="C81" s="238" t="str">
        <f>'Line Items'!D$2317</f>
        <v>Other Revenue: Revenue from Other Costs Offcharged</v>
      </c>
      <c r="D81" s="106" t="str">
        <f>'Other Revenue'!D577</f>
        <v>[Revenue from Other Costs Offcharged Line 19]</v>
      </c>
      <c r="E81" s="89"/>
      <c r="F81" s="107" t="str">
        <f>'Other Revenue'!F577</f>
        <v>£000</v>
      </c>
      <c r="G81" s="90">
        <f>'Other Revenue'!G577</f>
        <v>0</v>
      </c>
      <c r="H81" s="90">
        <f>'Other Revenue'!H577</f>
        <v>0</v>
      </c>
      <c r="I81" s="90">
        <f>'Other Revenue'!I577</f>
        <v>0</v>
      </c>
      <c r="J81" s="90">
        <f>'Other Revenue'!J577</f>
        <v>0</v>
      </c>
      <c r="K81" s="90">
        <f>'Other Revenue'!K577</f>
        <v>0</v>
      </c>
      <c r="L81" s="90">
        <f>'Other Revenue'!L577</f>
        <v>0</v>
      </c>
      <c r="M81" s="90">
        <f>'Other Revenue'!M577</f>
        <v>0</v>
      </c>
      <c r="N81" s="90">
        <f>'Other Revenue'!N577</f>
        <v>0</v>
      </c>
      <c r="O81" s="90">
        <f>'Other Revenue'!O577</f>
        <v>0</v>
      </c>
      <c r="P81" s="90">
        <f>'Other Revenue'!P577</f>
        <v>0</v>
      </c>
      <c r="Q81" s="90">
        <f>'Other Revenue'!Q577</f>
        <v>0</v>
      </c>
      <c r="R81" s="90">
        <f>'Other Revenue'!R577</f>
        <v>0</v>
      </c>
      <c r="S81" s="90">
        <f>'Other Revenue'!S577</f>
        <v>0</v>
      </c>
      <c r="T81" s="90">
        <f>'Other Revenue'!T577</f>
        <v>0</v>
      </c>
      <c r="U81" s="90">
        <f>'Other Revenue'!U577</f>
        <v>0</v>
      </c>
      <c r="V81" s="90">
        <f>'Other Revenue'!V577</f>
        <v>0</v>
      </c>
      <c r="W81" s="90">
        <f>'Other Revenue'!W577</f>
        <v>0</v>
      </c>
      <c r="X81" s="90">
        <f>'Other Revenue'!X577</f>
        <v>0</v>
      </c>
      <c r="Y81" s="90">
        <f>'Other Revenue'!Y577</f>
        <v>0</v>
      </c>
      <c r="Z81" s="90">
        <f>'Other Revenue'!Z577</f>
        <v>0</v>
      </c>
      <c r="AA81" s="90">
        <f>'Other Revenue'!AA577</f>
        <v>0</v>
      </c>
      <c r="AB81" s="90">
        <f>'Other Revenue'!AB577</f>
        <v>0</v>
      </c>
      <c r="AC81" s="91">
        <f>'Other Revenue'!AC577</f>
        <v>0</v>
      </c>
      <c r="AE81" s="476">
        <f>'Other Revenue'!AE577</f>
        <v>0</v>
      </c>
      <c r="AG81" s="476">
        <f>'Other Revenue'!AG577</f>
        <v>0</v>
      </c>
      <c r="AI81" s="476">
        <f>'Other Revenue'!AI577</f>
        <v>0</v>
      </c>
    </row>
    <row r="82" spans="2:35" outlineLevel="1">
      <c r="B82" s="238" t="str">
        <f>'Line Items'!D$2285</f>
        <v>Other Revenue</v>
      </c>
      <c r="C82" s="238" t="str">
        <f>'Line Items'!D$2317</f>
        <v>Other Revenue: Revenue from Other Costs Offcharged</v>
      </c>
      <c r="D82" s="106" t="str">
        <f>'Other Revenue'!D578</f>
        <v>[Revenue from Other Costs Offcharged Line 20]</v>
      </c>
      <c r="E82" s="89"/>
      <c r="F82" s="107" t="str">
        <f>'Other Revenue'!F578</f>
        <v>£000</v>
      </c>
      <c r="G82" s="90">
        <f>'Other Revenue'!G578</f>
        <v>0</v>
      </c>
      <c r="H82" s="90">
        <f>'Other Revenue'!H578</f>
        <v>0</v>
      </c>
      <c r="I82" s="90">
        <f>'Other Revenue'!I578</f>
        <v>0</v>
      </c>
      <c r="J82" s="90">
        <f>'Other Revenue'!J578</f>
        <v>0</v>
      </c>
      <c r="K82" s="90">
        <f>'Other Revenue'!K578</f>
        <v>0</v>
      </c>
      <c r="L82" s="90">
        <f>'Other Revenue'!L578</f>
        <v>0</v>
      </c>
      <c r="M82" s="90">
        <f>'Other Revenue'!M578</f>
        <v>0</v>
      </c>
      <c r="N82" s="90">
        <f>'Other Revenue'!N578</f>
        <v>0</v>
      </c>
      <c r="O82" s="90">
        <f>'Other Revenue'!O578</f>
        <v>0</v>
      </c>
      <c r="P82" s="90">
        <f>'Other Revenue'!P578</f>
        <v>0</v>
      </c>
      <c r="Q82" s="90">
        <f>'Other Revenue'!Q578</f>
        <v>0</v>
      </c>
      <c r="R82" s="90">
        <f>'Other Revenue'!R578</f>
        <v>0</v>
      </c>
      <c r="S82" s="90">
        <f>'Other Revenue'!S578</f>
        <v>0</v>
      </c>
      <c r="T82" s="90">
        <f>'Other Revenue'!T578</f>
        <v>0</v>
      </c>
      <c r="U82" s="90">
        <f>'Other Revenue'!U578</f>
        <v>0</v>
      </c>
      <c r="V82" s="90">
        <f>'Other Revenue'!V578</f>
        <v>0</v>
      </c>
      <c r="W82" s="90">
        <f>'Other Revenue'!W578</f>
        <v>0</v>
      </c>
      <c r="X82" s="90">
        <f>'Other Revenue'!X578</f>
        <v>0</v>
      </c>
      <c r="Y82" s="90">
        <f>'Other Revenue'!Y578</f>
        <v>0</v>
      </c>
      <c r="Z82" s="90">
        <f>'Other Revenue'!Z578</f>
        <v>0</v>
      </c>
      <c r="AA82" s="90">
        <f>'Other Revenue'!AA578</f>
        <v>0</v>
      </c>
      <c r="AB82" s="90">
        <f>'Other Revenue'!AB578</f>
        <v>0</v>
      </c>
      <c r="AC82" s="91">
        <f>'Other Revenue'!AC578</f>
        <v>0</v>
      </c>
      <c r="AE82" s="476">
        <f>'Other Revenue'!AE578</f>
        <v>0</v>
      </c>
      <c r="AG82" s="476">
        <f>'Other Revenue'!AG578</f>
        <v>0</v>
      </c>
      <c r="AI82" s="476">
        <f>'Other Revenue'!AI578</f>
        <v>0</v>
      </c>
    </row>
    <row r="83" spans="2:35" outlineLevel="1">
      <c r="B83" s="238" t="str">
        <f>'Line Items'!D$2285</f>
        <v>Other Revenue</v>
      </c>
      <c r="C83" s="238" t="str">
        <f>'Line Items'!D$2317</f>
        <v>Other Revenue: Revenue from Other Costs Offcharged</v>
      </c>
      <c r="D83" s="106" t="str">
        <f>'Other Revenue'!D579</f>
        <v>[Revenue from Other Costs Offcharged Line 21]</v>
      </c>
      <c r="E83" s="89"/>
      <c r="F83" s="107" t="str">
        <f>'Other Revenue'!F579</f>
        <v>£000</v>
      </c>
      <c r="G83" s="90">
        <f>'Other Revenue'!G579</f>
        <v>0</v>
      </c>
      <c r="H83" s="90">
        <f>'Other Revenue'!H579</f>
        <v>0</v>
      </c>
      <c r="I83" s="90">
        <f>'Other Revenue'!I579</f>
        <v>0</v>
      </c>
      <c r="J83" s="90">
        <f>'Other Revenue'!J579</f>
        <v>0</v>
      </c>
      <c r="K83" s="90">
        <f>'Other Revenue'!K579</f>
        <v>0</v>
      </c>
      <c r="L83" s="90">
        <f>'Other Revenue'!L579</f>
        <v>0</v>
      </c>
      <c r="M83" s="90">
        <f>'Other Revenue'!M579</f>
        <v>0</v>
      </c>
      <c r="N83" s="90">
        <f>'Other Revenue'!N579</f>
        <v>0</v>
      </c>
      <c r="O83" s="90">
        <f>'Other Revenue'!O579</f>
        <v>0</v>
      </c>
      <c r="P83" s="90">
        <f>'Other Revenue'!P579</f>
        <v>0</v>
      </c>
      <c r="Q83" s="90">
        <f>'Other Revenue'!Q579</f>
        <v>0</v>
      </c>
      <c r="R83" s="90">
        <f>'Other Revenue'!R579</f>
        <v>0</v>
      </c>
      <c r="S83" s="90">
        <f>'Other Revenue'!S579</f>
        <v>0</v>
      </c>
      <c r="T83" s="90">
        <f>'Other Revenue'!T579</f>
        <v>0</v>
      </c>
      <c r="U83" s="90">
        <f>'Other Revenue'!U579</f>
        <v>0</v>
      </c>
      <c r="V83" s="90">
        <f>'Other Revenue'!V579</f>
        <v>0</v>
      </c>
      <c r="W83" s="90">
        <f>'Other Revenue'!W579</f>
        <v>0</v>
      </c>
      <c r="X83" s="90">
        <f>'Other Revenue'!X579</f>
        <v>0</v>
      </c>
      <c r="Y83" s="90">
        <f>'Other Revenue'!Y579</f>
        <v>0</v>
      </c>
      <c r="Z83" s="90">
        <f>'Other Revenue'!Z579</f>
        <v>0</v>
      </c>
      <c r="AA83" s="90">
        <f>'Other Revenue'!AA579</f>
        <v>0</v>
      </c>
      <c r="AB83" s="90">
        <f>'Other Revenue'!AB579</f>
        <v>0</v>
      </c>
      <c r="AC83" s="91">
        <f>'Other Revenue'!AC579</f>
        <v>0</v>
      </c>
      <c r="AE83" s="476">
        <f>'Other Revenue'!AE579</f>
        <v>0</v>
      </c>
      <c r="AG83" s="476">
        <f>'Other Revenue'!AG579</f>
        <v>0</v>
      </c>
      <c r="AI83" s="476">
        <f>'Other Revenue'!AI579</f>
        <v>0</v>
      </c>
    </row>
    <row r="84" spans="2:35" outlineLevel="1">
      <c r="B84" s="238" t="str">
        <f>'Line Items'!D$2285</f>
        <v>Other Revenue</v>
      </c>
      <c r="C84" s="238" t="str">
        <f>'Line Items'!D$2317</f>
        <v>Other Revenue: Revenue from Other Costs Offcharged</v>
      </c>
      <c r="D84" s="106" t="str">
        <f>'Other Revenue'!D580</f>
        <v>[Revenue from Other Costs Offcharged Line 22]</v>
      </c>
      <c r="E84" s="89"/>
      <c r="F84" s="107" t="str">
        <f>'Other Revenue'!F580</f>
        <v>£000</v>
      </c>
      <c r="G84" s="90">
        <f>'Other Revenue'!G580</f>
        <v>0</v>
      </c>
      <c r="H84" s="90">
        <f>'Other Revenue'!H580</f>
        <v>0</v>
      </c>
      <c r="I84" s="90">
        <f>'Other Revenue'!I580</f>
        <v>0</v>
      </c>
      <c r="J84" s="90">
        <f>'Other Revenue'!J580</f>
        <v>0</v>
      </c>
      <c r="K84" s="90">
        <f>'Other Revenue'!K580</f>
        <v>0</v>
      </c>
      <c r="L84" s="90">
        <f>'Other Revenue'!L580</f>
        <v>0</v>
      </c>
      <c r="M84" s="90">
        <f>'Other Revenue'!M580</f>
        <v>0</v>
      </c>
      <c r="N84" s="90">
        <f>'Other Revenue'!N580</f>
        <v>0</v>
      </c>
      <c r="O84" s="90">
        <f>'Other Revenue'!O580</f>
        <v>0</v>
      </c>
      <c r="P84" s="90">
        <f>'Other Revenue'!P580</f>
        <v>0</v>
      </c>
      <c r="Q84" s="90">
        <f>'Other Revenue'!Q580</f>
        <v>0</v>
      </c>
      <c r="R84" s="90">
        <f>'Other Revenue'!R580</f>
        <v>0</v>
      </c>
      <c r="S84" s="90">
        <f>'Other Revenue'!S580</f>
        <v>0</v>
      </c>
      <c r="T84" s="90">
        <f>'Other Revenue'!T580</f>
        <v>0</v>
      </c>
      <c r="U84" s="90">
        <f>'Other Revenue'!U580</f>
        <v>0</v>
      </c>
      <c r="V84" s="90">
        <f>'Other Revenue'!V580</f>
        <v>0</v>
      </c>
      <c r="W84" s="90">
        <f>'Other Revenue'!W580</f>
        <v>0</v>
      </c>
      <c r="X84" s="90">
        <f>'Other Revenue'!X580</f>
        <v>0</v>
      </c>
      <c r="Y84" s="90">
        <f>'Other Revenue'!Y580</f>
        <v>0</v>
      </c>
      <c r="Z84" s="90">
        <f>'Other Revenue'!Z580</f>
        <v>0</v>
      </c>
      <c r="AA84" s="90">
        <f>'Other Revenue'!AA580</f>
        <v>0</v>
      </c>
      <c r="AB84" s="90">
        <f>'Other Revenue'!AB580</f>
        <v>0</v>
      </c>
      <c r="AC84" s="91">
        <f>'Other Revenue'!AC580</f>
        <v>0</v>
      </c>
      <c r="AE84" s="476">
        <f>'Other Revenue'!AE580</f>
        <v>0</v>
      </c>
      <c r="AG84" s="476">
        <f>'Other Revenue'!AG580</f>
        <v>0</v>
      </c>
      <c r="AI84" s="476">
        <f>'Other Revenue'!AI580</f>
        <v>0</v>
      </c>
    </row>
    <row r="85" spans="2:35" outlineLevel="1">
      <c r="B85" s="238" t="str">
        <f>'Line Items'!D$2285</f>
        <v>Other Revenue</v>
      </c>
      <c r="C85" s="238" t="str">
        <f>'Line Items'!D$2317</f>
        <v>Other Revenue: Revenue from Other Costs Offcharged</v>
      </c>
      <c r="D85" s="106" t="str">
        <f>'Other Revenue'!D581</f>
        <v>[Revenue from Other Costs Offcharged Line 23]</v>
      </c>
      <c r="E85" s="89"/>
      <c r="F85" s="107" t="str">
        <f>'Other Revenue'!F581</f>
        <v>£000</v>
      </c>
      <c r="G85" s="90">
        <f>'Other Revenue'!G581</f>
        <v>0</v>
      </c>
      <c r="H85" s="90">
        <f>'Other Revenue'!H581</f>
        <v>0</v>
      </c>
      <c r="I85" s="90">
        <f>'Other Revenue'!I581</f>
        <v>0</v>
      </c>
      <c r="J85" s="90">
        <f>'Other Revenue'!J581</f>
        <v>0</v>
      </c>
      <c r="K85" s="90">
        <f>'Other Revenue'!K581</f>
        <v>0</v>
      </c>
      <c r="L85" s="90">
        <f>'Other Revenue'!L581</f>
        <v>0</v>
      </c>
      <c r="M85" s="90">
        <f>'Other Revenue'!M581</f>
        <v>0</v>
      </c>
      <c r="N85" s="90">
        <f>'Other Revenue'!N581</f>
        <v>0</v>
      </c>
      <c r="O85" s="90">
        <f>'Other Revenue'!O581</f>
        <v>0</v>
      </c>
      <c r="P85" s="90">
        <f>'Other Revenue'!P581</f>
        <v>0</v>
      </c>
      <c r="Q85" s="90">
        <f>'Other Revenue'!Q581</f>
        <v>0</v>
      </c>
      <c r="R85" s="90">
        <f>'Other Revenue'!R581</f>
        <v>0</v>
      </c>
      <c r="S85" s="90">
        <f>'Other Revenue'!S581</f>
        <v>0</v>
      </c>
      <c r="T85" s="90">
        <f>'Other Revenue'!T581</f>
        <v>0</v>
      </c>
      <c r="U85" s="90">
        <f>'Other Revenue'!U581</f>
        <v>0</v>
      </c>
      <c r="V85" s="90">
        <f>'Other Revenue'!V581</f>
        <v>0</v>
      </c>
      <c r="W85" s="90">
        <f>'Other Revenue'!W581</f>
        <v>0</v>
      </c>
      <c r="X85" s="90">
        <f>'Other Revenue'!X581</f>
        <v>0</v>
      </c>
      <c r="Y85" s="90">
        <f>'Other Revenue'!Y581</f>
        <v>0</v>
      </c>
      <c r="Z85" s="90">
        <f>'Other Revenue'!Z581</f>
        <v>0</v>
      </c>
      <c r="AA85" s="90">
        <f>'Other Revenue'!AA581</f>
        <v>0</v>
      </c>
      <c r="AB85" s="90">
        <f>'Other Revenue'!AB581</f>
        <v>0</v>
      </c>
      <c r="AC85" s="91">
        <f>'Other Revenue'!AC581</f>
        <v>0</v>
      </c>
      <c r="AE85" s="476">
        <f>'Other Revenue'!AE581</f>
        <v>0</v>
      </c>
      <c r="AG85" s="476">
        <f>'Other Revenue'!AG581</f>
        <v>0</v>
      </c>
      <c r="AI85" s="476">
        <f>'Other Revenue'!AI581</f>
        <v>0</v>
      </c>
    </row>
    <row r="86" spans="2:35" outlineLevel="1">
      <c r="B86" s="238" t="str">
        <f>'Line Items'!D$2285</f>
        <v>Other Revenue</v>
      </c>
      <c r="C86" s="238" t="str">
        <f>'Line Items'!D$2317</f>
        <v>Other Revenue: Revenue from Other Costs Offcharged</v>
      </c>
      <c r="D86" s="106" t="str">
        <f>'Other Revenue'!D582</f>
        <v>[Revenue from Other Costs Offcharged Line 24]</v>
      </c>
      <c r="E86" s="89"/>
      <c r="F86" s="107" t="str">
        <f>'Other Revenue'!F582</f>
        <v>£000</v>
      </c>
      <c r="G86" s="90">
        <f>'Other Revenue'!G582</f>
        <v>0</v>
      </c>
      <c r="H86" s="90">
        <f>'Other Revenue'!H582</f>
        <v>0</v>
      </c>
      <c r="I86" s="90">
        <f>'Other Revenue'!I582</f>
        <v>0</v>
      </c>
      <c r="J86" s="90">
        <f>'Other Revenue'!J582</f>
        <v>0</v>
      </c>
      <c r="K86" s="90">
        <f>'Other Revenue'!K582</f>
        <v>0</v>
      </c>
      <c r="L86" s="90">
        <f>'Other Revenue'!L582</f>
        <v>0</v>
      </c>
      <c r="M86" s="90">
        <f>'Other Revenue'!M582</f>
        <v>0</v>
      </c>
      <c r="N86" s="90">
        <f>'Other Revenue'!N582</f>
        <v>0</v>
      </c>
      <c r="O86" s="90">
        <f>'Other Revenue'!O582</f>
        <v>0</v>
      </c>
      <c r="P86" s="90">
        <f>'Other Revenue'!P582</f>
        <v>0</v>
      </c>
      <c r="Q86" s="90">
        <f>'Other Revenue'!Q582</f>
        <v>0</v>
      </c>
      <c r="R86" s="90">
        <f>'Other Revenue'!R582</f>
        <v>0</v>
      </c>
      <c r="S86" s="90">
        <f>'Other Revenue'!S582</f>
        <v>0</v>
      </c>
      <c r="T86" s="90">
        <f>'Other Revenue'!T582</f>
        <v>0</v>
      </c>
      <c r="U86" s="90">
        <f>'Other Revenue'!U582</f>
        <v>0</v>
      </c>
      <c r="V86" s="90">
        <f>'Other Revenue'!V582</f>
        <v>0</v>
      </c>
      <c r="W86" s="90">
        <f>'Other Revenue'!W582</f>
        <v>0</v>
      </c>
      <c r="X86" s="90">
        <f>'Other Revenue'!X582</f>
        <v>0</v>
      </c>
      <c r="Y86" s="90">
        <f>'Other Revenue'!Y582</f>
        <v>0</v>
      </c>
      <c r="Z86" s="90">
        <f>'Other Revenue'!Z582</f>
        <v>0</v>
      </c>
      <c r="AA86" s="90">
        <f>'Other Revenue'!AA582</f>
        <v>0</v>
      </c>
      <c r="AB86" s="90">
        <f>'Other Revenue'!AB582</f>
        <v>0</v>
      </c>
      <c r="AC86" s="91">
        <f>'Other Revenue'!AC582</f>
        <v>0</v>
      </c>
      <c r="AE86" s="476">
        <f>'Other Revenue'!AE582</f>
        <v>0</v>
      </c>
      <c r="AG86" s="476">
        <f>'Other Revenue'!AG582</f>
        <v>0</v>
      </c>
      <c r="AI86" s="476">
        <f>'Other Revenue'!AI582</f>
        <v>0</v>
      </c>
    </row>
    <row r="87" spans="2:35" outlineLevel="1">
      <c r="B87" s="238" t="str">
        <f>'Line Items'!D$2285</f>
        <v>Other Revenue</v>
      </c>
      <c r="C87" s="238" t="str">
        <f>'Line Items'!D$2317</f>
        <v>Other Revenue: Revenue from Other Costs Offcharged</v>
      </c>
      <c r="D87" s="106" t="str">
        <f>'Other Revenue'!D583</f>
        <v>[Revenue from Other Costs Offcharged Line 25]</v>
      </c>
      <c r="E87" s="89"/>
      <c r="F87" s="107" t="str">
        <f>'Other Revenue'!F583</f>
        <v>£000</v>
      </c>
      <c r="G87" s="90">
        <f>'Other Revenue'!G583</f>
        <v>0</v>
      </c>
      <c r="H87" s="90">
        <f>'Other Revenue'!H583</f>
        <v>0</v>
      </c>
      <c r="I87" s="90">
        <f>'Other Revenue'!I583</f>
        <v>0</v>
      </c>
      <c r="J87" s="90">
        <f>'Other Revenue'!J583</f>
        <v>0</v>
      </c>
      <c r="K87" s="90">
        <f>'Other Revenue'!K583</f>
        <v>0</v>
      </c>
      <c r="L87" s="90">
        <f>'Other Revenue'!L583</f>
        <v>0</v>
      </c>
      <c r="M87" s="90">
        <f>'Other Revenue'!M583</f>
        <v>0</v>
      </c>
      <c r="N87" s="90">
        <f>'Other Revenue'!N583</f>
        <v>0</v>
      </c>
      <c r="O87" s="90">
        <f>'Other Revenue'!O583</f>
        <v>0</v>
      </c>
      <c r="P87" s="90">
        <f>'Other Revenue'!P583</f>
        <v>0</v>
      </c>
      <c r="Q87" s="90">
        <f>'Other Revenue'!Q583</f>
        <v>0</v>
      </c>
      <c r="R87" s="90">
        <f>'Other Revenue'!R583</f>
        <v>0</v>
      </c>
      <c r="S87" s="90">
        <f>'Other Revenue'!S583</f>
        <v>0</v>
      </c>
      <c r="T87" s="90">
        <f>'Other Revenue'!T583</f>
        <v>0</v>
      </c>
      <c r="U87" s="90">
        <f>'Other Revenue'!U583</f>
        <v>0</v>
      </c>
      <c r="V87" s="90">
        <f>'Other Revenue'!V583</f>
        <v>0</v>
      </c>
      <c r="W87" s="90">
        <f>'Other Revenue'!W583</f>
        <v>0</v>
      </c>
      <c r="X87" s="90">
        <f>'Other Revenue'!X583</f>
        <v>0</v>
      </c>
      <c r="Y87" s="90">
        <f>'Other Revenue'!Y583</f>
        <v>0</v>
      </c>
      <c r="Z87" s="90">
        <f>'Other Revenue'!Z583</f>
        <v>0</v>
      </c>
      <c r="AA87" s="90">
        <f>'Other Revenue'!AA583</f>
        <v>0</v>
      </c>
      <c r="AB87" s="90">
        <f>'Other Revenue'!AB583</f>
        <v>0</v>
      </c>
      <c r="AC87" s="91">
        <f>'Other Revenue'!AC583</f>
        <v>0</v>
      </c>
      <c r="AE87" s="476">
        <f>'Other Revenue'!AE583</f>
        <v>0</v>
      </c>
      <c r="AG87" s="476">
        <f>'Other Revenue'!AG583</f>
        <v>0</v>
      </c>
      <c r="AI87" s="476">
        <f>'Other Revenue'!AI583</f>
        <v>0</v>
      </c>
    </row>
    <row r="88" spans="2:35" outlineLevel="1">
      <c r="B88" s="238" t="str">
        <f>'Line Items'!D$2285</f>
        <v>Other Revenue</v>
      </c>
      <c r="C88" s="238" t="str">
        <f>'Line Items'!D$2317</f>
        <v>Other Revenue: Revenue from Other Costs Offcharged</v>
      </c>
      <c r="D88" s="106" t="str">
        <f>'Other Revenue'!D584</f>
        <v>[Revenue from Other Costs Offcharged Line 26]</v>
      </c>
      <c r="E88" s="89"/>
      <c r="F88" s="107" t="str">
        <f>'Other Revenue'!F584</f>
        <v>£000</v>
      </c>
      <c r="G88" s="90">
        <f>'Other Revenue'!G584</f>
        <v>0</v>
      </c>
      <c r="H88" s="90">
        <f>'Other Revenue'!H584</f>
        <v>0</v>
      </c>
      <c r="I88" s="90">
        <f>'Other Revenue'!I584</f>
        <v>0</v>
      </c>
      <c r="J88" s="90">
        <f>'Other Revenue'!J584</f>
        <v>0</v>
      </c>
      <c r="K88" s="90">
        <f>'Other Revenue'!K584</f>
        <v>0</v>
      </c>
      <c r="L88" s="90">
        <f>'Other Revenue'!L584</f>
        <v>0</v>
      </c>
      <c r="M88" s="90">
        <f>'Other Revenue'!M584</f>
        <v>0</v>
      </c>
      <c r="N88" s="90">
        <f>'Other Revenue'!N584</f>
        <v>0</v>
      </c>
      <c r="O88" s="90">
        <f>'Other Revenue'!O584</f>
        <v>0</v>
      </c>
      <c r="P88" s="90">
        <f>'Other Revenue'!P584</f>
        <v>0</v>
      </c>
      <c r="Q88" s="90">
        <f>'Other Revenue'!Q584</f>
        <v>0</v>
      </c>
      <c r="R88" s="90">
        <f>'Other Revenue'!R584</f>
        <v>0</v>
      </c>
      <c r="S88" s="90">
        <f>'Other Revenue'!S584</f>
        <v>0</v>
      </c>
      <c r="T88" s="90">
        <f>'Other Revenue'!T584</f>
        <v>0</v>
      </c>
      <c r="U88" s="90">
        <f>'Other Revenue'!U584</f>
        <v>0</v>
      </c>
      <c r="V88" s="90">
        <f>'Other Revenue'!V584</f>
        <v>0</v>
      </c>
      <c r="W88" s="90">
        <f>'Other Revenue'!W584</f>
        <v>0</v>
      </c>
      <c r="X88" s="90">
        <f>'Other Revenue'!X584</f>
        <v>0</v>
      </c>
      <c r="Y88" s="90">
        <f>'Other Revenue'!Y584</f>
        <v>0</v>
      </c>
      <c r="Z88" s="90">
        <f>'Other Revenue'!Z584</f>
        <v>0</v>
      </c>
      <c r="AA88" s="90">
        <f>'Other Revenue'!AA584</f>
        <v>0</v>
      </c>
      <c r="AB88" s="90">
        <f>'Other Revenue'!AB584</f>
        <v>0</v>
      </c>
      <c r="AC88" s="91">
        <f>'Other Revenue'!AC584</f>
        <v>0</v>
      </c>
      <c r="AE88" s="476">
        <f>'Other Revenue'!AE584</f>
        <v>0</v>
      </c>
      <c r="AG88" s="476">
        <f>'Other Revenue'!AG584</f>
        <v>0</v>
      </c>
      <c r="AI88" s="476">
        <f>'Other Revenue'!AI584</f>
        <v>0</v>
      </c>
    </row>
    <row r="89" spans="2:35" outlineLevel="1">
      <c r="B89" s="238" t="str">
        <f>'Line Items'!D$2285</f>
        <v>Other Revenue</v>
      </c>
      <c r="C89" s="238" t="str">
        <f>'Line Items'!D$2317</f>
        <v>Other Revenue: Revenue from Other Costs Offcharged</v>
      </c>
      <c r="D89" s="106" t="str">
        <f>'Other Revenue'!D585</f>
        <v>[Revenue from Other Costs Offcharged Line 27]</v>
      </c>
      <c r="E89" s="89"/>
      <c r="F89" s="107" t="str">
        <f>'Other Revenue'!F585</f>
        <v>£000</v>
      </c>
      <c r="G89" s="90">
        <f>'Other Revenue'!G585</f>
        <v>0</v>
      </c>
      <c r="H89" s="90">
        <f>'Other Revenue'!H585</f>
        <v>0</v>
      </c>
      <c r="I89" s="90">
        <f>'Other Revenue'!I585</f>
        <v>0</v>
      </c>
      <c r="J89" s="90">
        <f>'Other Revenue'!J585</f>
        <v>0</v>
      </c>
      <c r="K89" s="90">
        <f>'Other Revenue'!K585</f>
        <v>0</v>
      </c>
      <c r="L89" s="90">
        <f>'Other Revenue'!L585</f>
        <v>0</v>
      </c>
      <c r="M89" s="90">
        <f>'Other Revenue'!M585</f>
        <v>0</v>
      </c>
      <c r="N89" s="90">
        <f>'Other Revenue'!N585</f>
        <v>0</v>
      </c>
      <c r="O89" s="90">
        <f>'Other Revenue'!O585</f>
        <v>0</v>
      </c>
      <c r="P89" s="90">
        <f>'Other Revenue'!P585</f>
        <v>0</v>
      </c>
      <c r="Q89" s="90">
        <f>'Other Revenue'!Q585</f>
        <v>0</v>
      </c>
      <c r="R89" s="90">
        <f>'Other Revenue'!R585</f>
        <v>0</v>
      </c>
      <c r="S89" s="90">
        <f>'Other Revenue'!S585</f>
        <v>0</v>
      </c>
      <c r="T89" s="90">
        <f>'Other Revenue'!T585</f>
        <v>0</v>
      </c>
      <c r="U89" s="90">
        <f>'Other Revenue'!U585</f>
        <v>0</v>
      </c>
      <c r="V89" s="90">
        <f>'Other Revenue'!V585</f>
        <v>0</v>
      </c>
      <c r="W89" s="90">
        <f>'Other Revenue'!W585</f>
        <v>0</v>
      </c>
      <c r="X89" s="90">
        <f>'Other Revenue'!X585</f>
        <v>0</v>
      </c>
      <c r="Y89" s="90">
        <f>'Other Revenue'!Y585</f>
        <v>0</v>
      </c>
      <c r="Z89" s="90">
        <f>'Other Revenue'!Z585</f>
        <v>0</v>
      </c>
      <c r="AA89" s="90">
        <f>'Other Revenue'!AA585</f>
        <v>0</v>
      </c>
      <c r="AB89" s="90">
        <f>'Other Revenue'!AB585</f>
        <v>0</v>
      </c>
      <c r="AC89" s="91">
        <f>'Other Revenue'!AC585</f>
        <v>0</v>
      </c>
      <c r="AE89" s="476">
        <f>'Other Revenue'!AE585</f>
        <v>0</v>
      </c>
      <c r="AG89" s="476">
        <f>'Other Revenue'!AG585</f>
        <v>0</v>
      </c>
      <c r="AI89" s="476">
        <f>'Other Revenue'!AI585</f>
        <v>0</v>
      </c>
    </row>
    <row r="90" spans="2:35" outlineLevel="1">
      <c r="B90" s="238" t="str">
        <f>'Line Items'!D$2285</f>
        <v>Other Revenue</v>
      </c>
      <c r="C90" s="238" t="str">
        <f>'Line Items'!D$2317</f>
        <v>Other Revenue: Revenue from Other Costs Offcharged</v>
      </c>
      <c r="D90" s="106" t="str">
        <f>'Other Revenue'!D586</f>
        <v>[Revenue from Other Costs Offcharged Line 28]</v>
      </c>
      <c r="E90" s="89"/>
      <c r="F90" s="107" t="str">
        <f>'Other Revenue'!F586</f>
        <v>£000</v>
      </c>
      <c r="G90" s="90">
        <f>'Other Revenue'!G586</f>
        <v>0</v>
      </c>
      <c r="H90" s="90">
        <f>'Other Revenue'!H586</f>
        <v>0</v>
      </c>
      <c r="I90" s="90">
        <f>'Other Revenue'!I586</f>
        <v>0</v>
      </c>
      <c r="J90" s="90">
        <f>'Other Revenue'!J586</f>
        <v>0</v>
      </c>
      <c r="K90" s="90">
        <f>'Other Revenue'!K586</f>
        <v>0</v>
      </c>
      <c r="L90" s="90">
        <f>'Other Revenue'!L586</f>
        <v>0</v>
      </c>
      <c r="M90" s="90">
        <f>'Other Revenue'!M586</f>
        <v>0</v>
      </c>
      <c r="N90" s="90">
        <f>'Other Revenue'!N586</f>
        <v>0</v>
      </c>
      <c r="O90" s="90">
        <f>'Other Revenue'!O586</f>
        <v>0</v>
      </c>
      <c r="P90" s="90">
        <f>'Other Revenue'!P586</f>
        <v>0</v>
      </c>
      <c r="Q90" s="90">
        <f>'Other Revenue'!Q586</f>
        <v>0</v>
      </c>
      <c r="R90" s="90">
        <f>'Other Revenue'!R586</f>
        <v>0</v>
      </c>
      <c r="S90" s="90">
        <f>'Other Revenue'!S586</f>
        <v>0</v>
      </c>
      <c r="T90" s="90">
        <f>'Other Revenue'!T586</f>
        <v>0</v>
      </c>
      <c r="U90" s="90">
        <f>'Other Revenue'!U586</f>
        <v>0</v>
      </c>
      <c r="V90" s="90">
        <f>'Other Revenue'!V586</f>
        <v>0</v>
      </c>
      <c r="W90" s="90">
        <f>'Other Revenue'!W586</f>
        <v>0</v>
      </c>
      <c r="X90" s="90">
        <f>'Other Revenue'!X586</f>
        <v>0</v>
      </c>
      <c r="Y90" s="90">
        <f>'Other Revenue'!Y586</f>
        <v>0</v>
      </c>
      <c r="Z90" s="90">
        <f>'Other Revenue'!Z586</f>
        <v>0</v>
      </c>
      <c r="AA90" s="90">
        <f>'Other Revenue'!AA586</f>
        <v>0</v>
      </c>
      <c r="AB90" s="90">
        <f>'Other Revenue'!AB586</f>
        <v>0</v>
      </c>
      <c r="AC90" s="91">
        <f>'Other Revenue'!AC586</f>
        <v>0</v>
      </c>
      <c r="AE90" s="476">
        <f>'Other Revenue'!AE586</f>
        <v>0</v>
      </c>
      <c r="AG90" s="476">
        <f>'Other Revenue'!AG586</f>
        <v>0</v>
      </c>
      <c r="AI90" s="476">
        <f>'Other Revenue'!AI586</f>
        <v>0</v>
      </c>
    </row>
    <row r="91" spans="2:35" outlineLevel="1">
      <c r="B91" s="238" t="str">
        <f>'Line Items'!D$2285</f>
        <v>Other Revenue</v>
      </c>
      <c r="C91" s="238" t="str">
        <f>'Line Items'!D$2317</f>
        <v>Other Revenue: Revenue from Other Costs Offcharged</v>
      </c>
      <c r="D91" s="106" t="str">
        <f>'Other Revenue'!D587</f>
        <v>[Revenue from Other Costs Offcharged Line 29]</v>
      </c>
      <c r="E91" s="89"/>
      <c r="F91" s="107" t="str">
        <f>'Other Revenue'!F587</f>
        <v>£000</v>
      </c>
      <c r="G91" s="90">
        <f>'Other Revenue'!G587</f>
        <v>0</v>
      </c>
      <c r="H91" s="90">
        <f>'Other Revenue'!H587</f>
        <v>0</v>
      </c>
      <c r="I91" s="90">
        <f>'Other Revenue'!I587</f>
        <v>0</v>
      </c>
      <c r="J91" s="90">
        <f>'Other Revenue'!J587</f>
        <v>0</v>
      </c>
      <c r="K91" s="90">
        <f>'Other Revenue'!K587</f>
        <v>0</v>
      </c>
      <c r="L91" s="90">
        <f>'Other Revenue'!L587</f>
        <v>0</v>
      </c>
      <c r="M91" s="90">
        <f>'Other Revenue'!M587</f>
        <v>0</v>
      </c>
      <c r="N91" s="90">
        <f>'Other Revenue'!N587</f>
        <v>0</v>
      </c>
      <c r="O91" s="90">
        <f>'Other Revenue'!O587</f>
        <v>0</v>
      </c>
      <c r="P91" s="90">
        <f>'Other Revenue'!P587</f>
        <v>0</v>
      </c>
      <c r="Q91" s="90">
        <f>'Other Revenue'!Q587</f>
        <v>0</v>
      </c>
      <c r="R91" s="90">
        <f>'Other Revenue'!R587</f>
        <v>0</v>
      </c>
      <c r="S91" s="90">
        <f>'Other Revenue'!S587</f>
        <v>0</v>
      </c>
      <c r="T91" s="90">
        <f>'Other Revenue'!T587</f>
        <v>0</v>
      </c>
      <c r="U91" s="90">
        <f>'Other Revenue'!U587</f>
        <v>0</v>
      </c>
      <c r="V91" s="90">
        <f>'Other Revenue'!V587</f>
        <v>0</v>
      </c>
      <c r="W91" s="90">
        <f>'Other Revenue'!W587</f>
        <v>0</v>
      </c>
      <c r="X91" s="90">
        <f>'Other Revenue'!X587</f>
        <v>0</v>
      </c>
      <c r="Y91" s="90">
        <f>'Other Revenue'!Y587</f>
        <v>0</v>
      </c>
      <c r="Z91" s="90">
        <f>'Other Revenue'!Z587</f>
        <v>0</v>
      </c>
      <c r="AA91" s="90">
        <f>'Other Revenue'!AA587</f>
        <v>0</v>
      </c>
      <c r="AB91" s="90">
        <f>'Other Revenue'!AB587</f>
        <v>0</v>
      </c>
      <c r="AC91" s="91">
        <f>'Other Revenue'!AC587</f>
        <v>0</v>
      </c>
      <c r="AE91" s="476">
        <f>'Other Revenue'!AE587</f>
        <v>0</v>
      </c>
      <c r="AG91" s="476">
        <f>'Other Revenue'!AG587</f>
        <v>0</v>
      </c>
      <c r="AI91" s="476">
        <f>'Other Revenue'!AI587</f>
        <v>0</v>
      </c>
    </row>
    <row r="92" spans="2:35" outlineLevel="1">
      <c r="B92" s="238" t="str">
        <f>'Line Items'!D$2285</f>
        <v>Other Revenue</v>
      </c>
      <c r="C92" s="238" t="str">
        <f>'Line Items'!D$2317</f>
        <v>Other Revenue: Revenue from Other Costs Offcharged</v>
      </c>
      <c r="D92" s="117" t="str">
        <f>'Other Revenue'!D588</f>
        <v>[Revenue from Other Costs Offcharged Line 30]</v>
      </c>
      <c r="E92" s="175"/>
      <c r="F92" s="118" t="str">
        <f>'Other Revenue'!F588</f>
        <v>£000</v>
      </c>
      <c r="G92" s="94">
        <f>'Other Revenue'!G588</f>
        <v>0</v>
      </c>
      <c r="H92" s="94">
        <f>'Other Revenue'!H588</f>
        <v>0</v>
      </c>
      <c r="I92" s="94">
        <f>'Other Revenue'!I588</f>
        <v>0</v>
      </c>
      <c r="J92" s="94">
        <f>'Other Revenue'!J588</f>
        <v>0</v>
      </c>
      <c r="K92" s="94">
        <f>'Other Revenue'!K588</f>
        <v>0</v>
      </c>
      <c r="L92" s="94">
        <f>'Other Revenue'!L588</f>
        <v>0</v>
      </c>
      <c r="M92" s="94">
        <f>'Other Revenue'!M588</f>
        <v>0</v>
      </c>
      <c r="N92" s="94">
        <f>'Other Revenue'!N588</f>
        <v>0</v>
      </c>
      <c r="O92" s="94">
        <f>'Other Revenue'!O588</f>
        <v>0</v>
      </c>
      <c r="P92" s="94">
        <f>'Other Revenue'!P588</f>
        <v>0</v>
      </c>
      <c r="Q92" s="94">
        <f>'Other Revenue'!Q588</f>
        <v>0</v>
      </c>
      <c r="R92" s="94">
        <f>'Other Revenue'!R588</f>
        <v>0</v>
      </c>
      <c r="S92" s="94">
        <f>'Other Revenue'!S588</f>
        <v>0</v>
      </c>
      <c r="T92" s="94">
        <f>'Other Revenue'!T588</f>
        <v>0</v>
      </c>
      <c r="U92" s="94">
        <f>'Other Revenue'!U588</f>
        <v>0</v>
      </c>
      <c r="V92" s="94">
        <f>'Other Revenue'!V588</f>
        <v>0</v>
      </c>
      <c r="W92" s="94">
        <f>'Other Revenue'!W588</f>
        <v>0</v>
      </c>
      <c r="X92" s="94">
        <f>'Other Revenue'!X588</f>
        <v>0</v>
      </c>
      <c r="Y92" s="94">
        <f>'Other Revenue'!Y588</f>
        <v>0</v>
      </c>
      <c r="Z92" s="94">
        <f>'Other Revenue'!Z588</f>
        <v>0</v>
      </c>
      <c r="AA92" s="94">
        <f>'Other Revenue'!AA588</f>
        <v>0</v>
      </c>
      <c r="AB92" s="94">
        <f>'Other Revenue'!AB588</f>
        <v>0</v>
      </c>
      <c r="AC92" s="95">
        <f>'Other Revenue'!AC588</f>
        <v>0</v>
      </c>
      <c r="AE92" s="477">
        <f>'Other Revenue'!AE588</f>
        <v>0</v>
      </c>
      <c r="AG92" s="477">
        <f>'Other Revenue'!AG588</f>
        <v>0</v>
      </c>
      <c r="AI92" s="477">
        <f>'Other Revenue'!AI588</f>
        <v>0</v>
      </c>
    </row>
    <row r="93" spans="2:35" outlineLevel="1"/>
    <row r="94" spans="2:35" ht="13.5" outlineLevel="1" thickBot="1">
      <c r="D94" s="244" t="str">
        <f>'Line Items'!D2346</f>
        <v>Total Revenue</v>
      </c>
      <c r="E94" s="245"/>
      <c r="F94" s="246" t="str">
        <f>F92</f>
        <v>£000</v>
      </c>
      <c r="G94" s="247">
        <f t="shared" ref="G94:AC94" si="0">SUM(G15:G92)</f>
        <v>0</v>
      </c>
      <c r="H94" s="247">
        <f t="shared" si="0"/>
        <v>0</v>
      </c>
      <c r="I94" s="247">
        <f t="shared" si="0"/>
        <v>0</v>
      </c>
      <c r="J94" s="247">
        <f t="shared" si="0"/>
        <v>0</v>
      </c>
      <c r="K94" s="247">
        <f t="shared" si="0"/>
        <v>0</v>
      </c>
      <c r="L94" s="247">
        <f t="shared" si="0"/>
        <v>0</v>
      </c>
      <c r="M94" s="247">
        <f t="shared" si="0"/>
        <v>0</v>
      </c>
      <c r="N94" s="247">
        <f t="shared" si="0"/>
        <v>0</v>
      </c>
      <c r="O94" s="247">
        <f t="shared" si="0"/>
        <v>0</v>
      </c>
      <c r="P94" s="247">
        <f t="shared" si="0"/>
        <v>0</v>
      </c>
      <c r="Q94" s="247">
        <f t="shared" si="0"/>
        <v>0</v>
      </c>
      <c r="R94" s="247">
        <f t="shared" si="0"/>
        <v>0</v>
      </c>
      <c r="S94" s="247">
        <f t="shared" si="0"/>
        <v>0</v>
      </c>
      <c r="T94" s="247">
        <f t="shared" si="0"/>
        <v>0</v>
      </c>
      <c r="U94" s="247">
        <f t="shared" si="0"/>
        <v>0</v>
      </c>
      <c r="V94" s="247">
        <f t="shared" si="0"/>
        <v>0</v>
      </c>
      <c r="W94" s="247">
        <f t="shared" si="0"/>
        <v>0</v>
      </c>
      <c r="X94" s="247">
        <f t="shared" si="0"/>
        <v>0</v>
      </c>
      <c r="Y94" s="247">
        <f t="shared" si="0"/>
        <v>0</v>
      </c>
      <c r="Z94" s="247">
        <f t="shared" si="0"/>
        <v>0</v>
      </c>
      <c r="AA94" s="247">
        <f t="shared" si="0"/>
        <v>0</v>
      </c>
      <c r="AB94" s="247">
        <f t="shared" si="0"/>
        <v>0</v>
      </c>
      <c r="AC94" s="248">
        <f t="shared" si="0"/>
        <v>0</v>
      </c>
      <c r="AE94" s="248">
        <f>SUM(AE15:AE92)</f>
        <v>0</v>
      </c>
      <c r="AG94" s="248">
        <f>SUM(AG15:AG92)</f>
        <v>0</v>
      </c>
      <c r="AI94" s="248">
        <f>SUM(AI15:AI92)</f>
        <v>0</v>
      </c>
    </row>
    <row r="95" spans="2:35" ht="13.5" outlineLevel="1" thickTop="1"/>
    <row r="96" spans="2:35" outlineLevel="1">
      <c r="B96" s="238" t="str">
        <f>'Line Items'!D$2286</f>
        <v>Staff Costs</v>
      </c>
      <c r="C96" s="238" t="str">
        <f>INDEX('Line Items'!$F$645:$F$688,MATCH($D96,'Line Items'!$D$645:$D$688,0))</f>
        <v>Staff Costs: Trains</v>
      </c>
      <c r="D96" s="100" t="str">
        <f>Staff!D287</f>
        <v>Drivers</v>
      </c>
      <c r="E96" s="85"/>
      <c r="F96" s="183" t="str">
        <f>Staff!F287</f>
        <v>£000</v>
      </c>
      <c r="G96" s="86">
        <f>Staff!G287</f>
        <v>0</v>
      </c>
      <c r="H96" s="86">
        <f>Staff!H287</f>
        <v>0</v>
      </c>
      <c r="I96" s="86">
        <f>Staff!I287</f>
        <v>0</v>
      </c>
      <c r="J96" s="86">
        <f>Staff!J287</f>
        <v>0</v>
      </c>
      <c r="K96" s="86">
        <f>Staff!K287</f>
        <v>0</v>
      </c>
      <c r="L96" s="86">
        <f>Staff!L287</f>
        <v>0</v>
      </c>
      <c r="M96" s="86">
        <f>Staff!M287</f>
        <v>0</v>
      </c>
      <c r="N96" s="86">
        <f>Staff!N287</f>
        <v>0</v>
      </c>
      <c r="O96" s="86">
        <f>Staff!O287</f>
        <v>0</v>
      </c>
      <c r="P96" s="86">
        <f>Staff!P287</f>
        <v>0</v>
      </c>
      <c r="Q96" s="86">
        <f>Staff!Q287</f>
        <v>0</v>
      </c>
      <c r="R96" s="86">
        <f>Staff!R287</f>
        <v>0</v>
      </c>
      <c r="S96" s="86">
        <f>Staff!S287</f>
        <v>0</v>
      </c>
      <c r="T96" s="86">
        <f>Staff!T287</f>
        <v>0</v>
      </c>
      <c r="U96" s="86">
        <f>Staff!U287</f>
        <v>0</v>
      </c>
      <c r="V96" s="86">
        <f>Staff!V287</f>
        <v>0</v>
      </c>
      <c r="W96" s="86">
        <f>Staff!W287</f>
        <v>0</v>
      </c>
      <c r="X96" s="86">
        <f>Staff!X287</f>
        <v>0</v>
      </c>
      <c r="Y96" s="86">
        <f>Staff!Y287</f>
        <v>0</v>
      </c>
      <c r="Z96" s="86">
        <f>Staff!Z287</f>
        <v>0</v>
      </c>
      <c r="AA96" s="86">
        <f>Staff!AA287</f>
        <v>0</v>
      </c>
      <c r="AB96" s="86">
        <f>Staff!AB287</f>
        <v>0</v>
      </c>
      <c r="AC96" s="87">
        <f>Staff!AC287</f>
        <v>0</v>
      </c>
      <c r="AE96" s="475">
        <f>Staff!AE287</f>
        <v>0</v>
      </c>
      <c r="AG96" s="475">
        <f>Staff!AG287</f>
        <v>0</v>
      </c>
      <c r="AI96" s="475">
        <f>Staff!AI287</f>
        <v>0</v>
      </c>
    </row>
    <row r="97" spans="2:35" outlineLevel="1">
      <c r="B97" s="238" t="str">
        <f>'Line Items'!D$2286</f>
        <v>Staff Costs</v>
      </c>
      <c r="C97" s="238" t="str">
        <f>INDEX('Line Items'!$F$645:$F$688,MATCH($D97,'Line Items'!$D$645:$D$688,0))</f>
        <v>Staff Costs: Trains</v>
      </c>
      <c r="D97" s="106" t="str">
        <f>Staff!D288</f>
        <v>Trainee Drivers</v>
      </c>
      <c r="E97" s="89"/>
      <c r="F97" s="107" t="str">
        <f>Staff!F288</f>
        <v>£000</v>
      </c>
      <c r="G97" s="90">
        <f>Staff!G288</f>
        <v>0</v>
      </c>
      <c r="H97" s="90">
        <f>Staff!H288</f>
        <v>0</v>
      </c>
      <c r="I97" s="90">
        <f>Staff!I288</f>
        <v>0</v>
      </c>
      <c r="J97" s="90">
        <f>Staff!J288</f>
        <v>0</v>
      </c>
      <c r="K97" s="90">
        <f>Staff!K288</f>
        <v>0</v>
      </c>
      <c r="L97" s="90">
        <f>Staff!L288</f>
        <v>0</v>
      </c>
      <c r="M97" s="90">
        <f>Staff!M288</f>
        <v>0</v>
      </c>
      <c r="N97" s="90">
        <f>Staff!N288</f>
        <v>0</v>
      </c>
      <c r="O97" s="90">
        <f>Staff!O288</f>
        <v>0</v>
      </c>
      <c r="P97" s="90">
        <f>Staff!P288</f>
        <v>0</v>
      </c>
      <c r="Q97" s="90">
        <f>Staff!Q288</f>
        <v>0</v>
      </c>
      <c r="R97" s="90">
        <f>Staff!R288</f>
        <v>0</v>
      </c>
      <c r="S97" s="90">
        <f>Staff!S288</f>
        <v>0</v>
      </c>
      <c r="T97" s="90">
        <f>Staff!T288</f>
        <v>0</v>
      </c>
      <c r="U97" s="90">
        <f>Staff!U288</f>
        <v>0</v>
      </c>
      <c r="V97" s="90">
        <f>Staff!V288</f>
        <v>0</v>
      </c>
      <c r="W97" s="90">
        <f>Staff!W288</f>
        <v>0</v>
      </c>
      <c r="X97" s="90">
        <f>Staff!X288</f>
        <v>0</v>
      </c>
      <c r="Y97" s="90">
        <f>Staff!Y288</f>
        <v>0</v>
      </c>
      <c r="Z97" s="90">
        <f>Staff!Z288</f>
        <v>0</v>
      </c>
      <c r="AA97" s="90">
        <f>Staff!AA288</f>
        <v>0</v>
      </c>
      <c r="AB97" s="90">
        <f>Staff!AB288</f>
        <v>0</v>
      </c>
      <c r="AC97" s="91">
        <f>Staff!AC288</f>
        <v>0</v>
      </c>
      <c r="AE97" s="476">
        <f>Staff!AE288</f>
        <v>0</v>
      </c>
      <c r="AG97" s="476">
        <f>Staff!AG288</f>
        <v>0</v>
      </c>
      <c r="AI97" s="476">
        <f>Staff!AI288</f>
        <v>0</v>
      </c>
    </row>
    <row r="98" spans="2:35" outlineLevel="1">
      <c r="B98" s="238" t="str">
        <f>'Line Items'!D$2286</f>
        <v>Staff Costs</v>
      </c>
      <c r="C98" s="238" t="str">
        <f>INDEX('Line Items'!$F$645:$F$688,MATCH($D98,'Line Items'!$D$645:$D$688,0))</f>
        <v>Staff Costs: Trains</v>
      </c>
      <c r="D98" s="106" t="str">
        <f>Staff!D289</f>
        <v>Conductors</v>
      </c>
      <c r="E98" s="89"/>
      <c r="F98" s="107" t="str">
        <f>Staff!F289</f>
        <v>£000</v>
      </c>
      <c r="G98" s="90">
        <f>Staff!G289</f>
        <v>0</v>
      </c>
      <c r="H98" s="90">
        <f>Staff!H289</f>
        <v>0</v>
      </c>
      <c r="I98" s="90">
        <f>Staff!I289</f>
        <v>0</v>
      </c>
      <c r="J98" s="90">
        <f>Staff!J289</f>
        <v>0</v>
      </c>
      <c r="K98" s="90">
        <f>Staff!K289</f>
        <v>0</v>
      </c>
      <c r="L98" s="90">
        <f>Staff!L289</f>
        <v>0</v>
      </c>
      <c r="M98" s="90">
        <f>Staff!M289</f>
        <v>0</v>
      </c>
      <c r="N98" s="90">
        <f>Staff!N289</f>
        <v>0</v>
      </c>
      <c r="O98" s="90">
        <f>Staff!O289</f>
        <v>0</v>
      </c>
      <c r="P98" s="90">
        <f>Staff!P289</f>
        <v>0</v>
      </c>
      <c r="Q98" s="90">
        <f>Staff!Q289</f>
        <v>0</v>
      </c>
      <c r="R98" s="90">
        <f>Staff!R289</f>
        <v>0</v>
      </c>
      <c r="S98" s="90">
        <f>Staff!S289</f>
        <v>0</v>
      </c>
      <c r="T98" s="90">
        <f>Staff!T289</f>
        <v>0</v>
      </c>
      <c r="U98" s="90">
        <f>Staff!U289</f>
        <v>0</v>
      </c>
      <c r="V98" s="90">
        <f>Staff!V289</f>
        <v>0</v>
      </c>
      <c r="W98" s="90">
        <f>Staff!W289</f>
        <v>0</v>
      </c>
      <c r="X98" s="90">
        <f>Staff!X289</f>
        <v>0</v>
      </c>
      <c r="Y98" s="90">
        <f>Staff!Y289</f>
        <v>0</v>
      </c>
      <c r="Z98" s="90">
        <f>Staff!Z289</f>
        <v>0</v>
      </c>
      <c r="AA98" s="90">
        <f>Staff!AA289</f>
        <v>0</v>
      </c>
      <c r="AB98" s="90">
        <f>Staff!AB289</f>
        <v>0</v>
      </c>
      <c r="AC98" s="91">
        <f>Staff!AC289</f>
        <v>0</v>
      </c>
      <c r="AE98" s="476">
        <f>Staff!AE289</f>
        <v>0</v>
      </c>
      <c r="AG98" s="476">
        <f>Staff!AG289</f>
        <v>0</v>
      </c>
      <c r="AI98" s="476">
        <f>Staff!AI289</f>
        <v>0</v>
      </c>
    </row>
    <row r="99" spans="2:35" outlineLevel="1">
      <c r="B99" s="238" t="str">
        <f>'Line Items'!D$2286</f>
        <v>Staff Costs</v>
      </c>
      <c r="C99" s="238" t="str">
        <f>INDEX('Line Items'!$F$645:$F$688,MATCH($D99,'Line Items'!$D$645:$D$688,0))</f>
        <v>Staff Costs: Trains</v>
      </c>
      <c r="D99" s="106" t="str">
        <f>Staff!D290</f>
        <v>Trainee Conductors</v>
      </c>
      <c r="E99" s="89"/>
      <c r="F99" s="107" t="str">
        <f>Staff!F290</f>
        <v>£000</v>
      </c>
      <c r="G99" s="90">
        <f>Staff!G290</f>
        <v>0</v>
      </c>
      <c r="H99" s="90">
        <f>Staff!H290</f>
        <v>0</v>
      </c>
      <c r="I99" s="90">
        <f>Staff!I290</f>
        <v>0</v>
      </c>
      <c r="J99" s="90">
        <f>Staff!J290</f>
        <v>0</v>
      </c>
      <c r="K99" s="90">
        <f>Staff!K290</f>
        <v>0</v>
      </c>
      <c r="L99" s="90">
        <f>Staff!L290</f>
        <v>0</v>
      </c>
      <c r="M99" s="90">
        <f>Staff!M290</f>
        <v>0</v>
      </c>
      <c r="N99" s="90">
        <f>Staff!N290</f>
        <v>0</v>
      </c>
      <c r="O99" s="90">
        <f>Staff!O290</f>
        <v>0</v>
      </c>
      <c r="P99" s="90">
        <f>Staff!P290</f>
        <v>0</v>
      </c>
      <c r="Q99" s="90">
        <f>Staff!Q290</f>
        <v>0</v>
      </c>
      <c r="R99" s="90">
        <f>Staff!R290</f>
        <v>0</v>
      </c>
      <c r="S99" s="90">
        <f>Staff!S290</f>
        <v>0</v>
      </c>
      <c r="T99" s="90">
        <f>Staff!T290</f>
        <v>0</v>
      </c>
      <c r="U99" s="90">
        <f>Staff!U290</f>
        <v>0</v>
      </c>
      <c r="V99" s="90">
        <f>Staff!V290</f>
        <v>0</v>
      </c>
      <c r="W99" s="90">
        <f>Staff!W290</f>
        <v>0</v>
      </c>
      <c r="X99" s="90">
        <f>Staff!X290</f>
        <v>0</v>
      </c>
      <c r="Y99" s="90">
        <f>Staff!Y290</f>
        <v>0</v>
      </c>
      <c r="Z99" s="90">
        <f>Staff!Z290</f>
        <v>0</v>
      </c>
      <c r="AA99" s="90">
        <f>Staff!AA290</f>
        <v>0</v>
      </c>
      <c r="AB99" s="90">
        <f>Staff!AB290</f>
        <v>0</v>
      </c>
      <c r="AC99" s="91">
        <f>Staff!AC290</f>
        <v>0</v>
      </c>
      <c r="AE99" s="476">
        <f>Staff!AE290</f>
        <v>0</v>
      </c>
      <c r="AG99" s="476">
        <f>Staff!AG290</f>
        <v>0</v>
      </c>
      <c r="AI99" s="476">
        <f>Staff!AI290</f>
        <v>0</v>
      </c>
    </row>
    <row r="100" spans="2:35" outlineLevel="1">
      <c r="B100" s="238" t="str">
        <f>'Line Items'!D$2286</f>
        <v>Staff Costs</v>
      </c>
      <c r="C100" s="238" t="str">
        <f>INDEX('Line Items'!$F$645:$F$688,MATCH($D100,'Line Items'!$D$645:$D$688,0))</f>
        <v>Staff Costs: Stations</v>
      </c>
      <c r="D100" s="106" t="str">
        <f>Staff!D291</f>
        <v>Station - Sales</v>
      </c>
      <c r="E100" s="89"/>
      <c r="F100" s="107" t="str">
        <f>Staff!F291</f>
        <v>£000</v>
      </c>
      <c r="G100" s="90">
        <f>Staff!G291</f>
        <v>0</v>
      </c>
      <c r="H100" s="90">
        <f>Staff!H291</f>
        <v>0</v>
      </c>
      <c r="I100" s="90">
        <f>Staff!I291</f>
        <v>0</v>
      </c>
      <c r="J100" s="90">
        <f>Staff!J291</f>
        <v>0</v>
      </c>
      <c r="K100" s="90">
        <f>Staff!K291</f>
        <v>0</v>
      </c>
      <c r="L100" s="90">
        <f>Staff!L291</f>
        <v>0</v>
      </c>
      <c r="M100" s="90">
        <f>Staff!M291</f>
        <v>0</v>
      </c>
      <c r="N100" s="90">
        <f>Staff!N291</f>
        <v>0</v>
      </c>
      <c r="O100" s="90">
        <f>Staff!O291</f>
        <v>0</v>
      </c>
      <c r="P100" s="90">
        <f>Staff!P291</f>
        <v>0</v>
      </c>
      <c r="Q100" s="90">
        <f>Staff!Q291</f>
        <v>0</v>
      </c>
      <c r="R100" s="90">
        <f>Staff!R291</f>
        <v>0</v>
      </c>
      <c r="S100" s="90">
        <f>Staff!S291</f>
        <v>0</v>
      </c>
      <c r="T100" s="90">
        <f>Staff!T291</f>
        <v>0</v>
      </c>
      <c r="U100" s="90">
        <f>Staff!U291</f>
        <v>0</v>
      </c>
      <c r="V100" s="90">
        <f>Staff!V291</f>
        <v>0</v>
      </c>
      <c r="W100" s="90">
        <f>Staff!W291</f>
        <v>0</v>
      </c>
      <c r="X100" s="90">
        <f>Staff!X291</f>
        <v>0</v>
      </c>
      <c r="Y100" s="90">
        <f>Staff!Y291</f>
        <v>0</v>
      </c>
      <c r="Z100" s="90">
        <f>Staff!Z291</f>
        <v>0</v>
      </c>
      <c r="AA100" s="90">
        <f>Staff!AA291</f>
        <v>0</v>
      </c>
      <c r="AB100" s="90">
        <f>Staff!AB291</f>
        <v>0</v>
      </c>
      <c r="AC100" s="91">
        <f>Staff!AC291</f>
        <v>0</v>
      </c>
      <c r="AE100" s="476">
        <f>Staff!AE291</f>
        <v>0</v>
      </c>
      <c r="AG100" s="476">
        <f>Staff!AG291</f>
        <v>0</v>
      </c>
      <c r="AI100" s="476">
        <f>Staff!AI291</f>
        <v>0</v>
      </c>
    </row>
    <row r="101" spans="2:35" outlineLevel="1">
      <c r="B101" s="238" t="str">
        <f>'Line Items'!D$2286</f>
        <v>Staff Costs</v>
      </c>
      <c r="C101" s="238" t="str">
        <f>INDEX('Line Items'!$F$645:$F$688,MATCH($D101,'Line Items'!$D$645:$D$688,0))</f>
        <v>Staff Costs: Stations</v>
      </c>
      <c r="D101" s="106" t="str">
        <f>Staff!D292</f>
        <v>Station - Platform</v>
      </c>
      <c r="E101" s="89"/>
      <c r="F101" s="107" t="str">
        <f>Staff!F292</f>
        <v>£000</v>
      </c>
      <c r="G101" s="90">
        <f>Staff!G292</f>
        <v>0</v>
      </c>
      <c r="H101" s="90">
        <f>Staff!H292</f>
        <v>0</v>
      </c>
      <c r="I101" s="90">
        <f>Staff!I292</f>
        <v>0</v>
      </c>
      <c r="J101" s="90">
        <f>Staff!J292</f>
        <v>0</v>
      </c>
      <c r="K101" s="90">
        <f>Staff!K292</f>
        <v>0</v>
      </c>
      <c r="L101" s="90">
        <f>Staff!L292</f>
        <v>0</v>
      </c>
      <c r="M101" s="90">
        <f>Staff!M292</f>
        <v>0</v>
      </c>
      <c r="N101" s="90">
        <f>Staff!N292</f>
        <v>0</v>
      </c>
      <c r="O101" s="90">
        <f>Staff!O292</f>
        <v>0</v>
      </c>
      <c r="P101" s="90">
        <f>Staff!P292</f>
        <v>0</v>
      </c>
      <c r="Q101" s="90">
        <f>Staff!Q292</f>
        <v>0</v>
      </c>
      <c r="R101" s="90">
        <f>Staff!R292</f>
        <v>0</v>
      </c>
      <c r="S101" s="90">
        <f>Staff!S292</f>
        <v>0</v>
      </c>
      <c r="T101" s="90">
        <f>Staff!T292</f>
        <v>0</v>
      </c>
      <c r="U101" s="90">
        <f>Staff!U292</f>
        <v>0</v>
      </c>
      <c r="V101" s="90">
        <f>Staff!V292</f>
        <v>0</v>
      </c>
      <c r="W101" s="90">
        <f>Staff!W292</f>
        <v>0</v>
      </c>
      <c r="X101" s="90">
        <f>Staff!X292</f>
        <v>0</v>
      </c>
      <c r="Y101" s="90">
        <f>Staff!Y292</f>
        <v>0</v>
      </c>
      <c r="Z101" s="90">
        <f>Staff!Z292</f>
        <v>0</v>
      </c>
      <c r="AA101" s="90">
        <f>Staff!AA292</f>
        <v>0</v>
      </c>
      <c r="AB101" s="90">
        <f>Staff!AB292</f>
        <v>0</v>
      </c>
      <c r="AC101" s="91">
        <f>Staff!AC292</f>
        <v>0</v>
      </c>
      <c r="AE101" s="476">
        <f>Staff!AE292</f>
        <v>0</v>
      </c>
      <c r="AG101" s="476">
        <f>Staff!AG292</f>
        <v>0</v>
      </c>
      <c r="AI101" s="476">
        <f>Staff!AI292</f>
        <v>0</v>
      </c>
    </row>
    <row r="102" spans="2:35" outlineLevel="1">
      <c r="B102" s="238" t="str">
        <f>'Line Items'!D$2286</f>
        <v>Staff Costs</v>
      </c>
      <c r="C102" s="238" t="str">
        <f>INDEX('Line Items'!$F$645:$F$688,MATCH($D102,'Line Items'!$D$645:$D$688,0))</f>
        <v>Staff Costs: Stations</v>
      </c>
      <c r="D102" s="106" t="str">
        <f>Staff!D293</f>
        <v>Station - Gating</v>
      </c>
      <c r="E102" s="89"/>
      <c r="F102" s="107" t="str">
        <f>Staff!F293</f>
        <v>£000</v>
      </c>
      <c r="G102" s="90">
        <f>Staff!G293</f>
        <v>0</v>
      </c>
      <c r="H102" s="90">
        <f>Staff!H293</f>
        <v>0</v>
      </c>
      <c r="I102" s="90">
        <f>Staff!I293</f>
        <v>0</v>
      </c>
      <c r="J102" s="90">
        <f>Staff!J293</f>
        <v>0</v>
      </c>
      <c r="K102" s="90">
        <f>Staff!K293</f>
        <v>0</v>
      </c>
      <c r="L102" s="90">
        <f>Staff!L293</f>
        <v>0</v>
      </c>
      <c r="M102" s="90">
        <f>Staff!M293</f>
        <v>0</v>
      </c>
      <c r="N102" s="90">
        <f>Staff!N293</f>
        <v>0</v>
      </c>
      <c r="O102" s="90">
        <f>Staff!O293</f>
        <v>0</v>
      </c>
      <c r="P102" s="90">
        <f>Staff!P293</f>
        <v>0</v>
      </c>
      <c r="Q102" s="90">
        <f>Staff!Q293</f>
        <v>0</v>
      </c>
      <c r="R102" s="90">
        <f>Staff!R293</f>
        <v>0</v>
      </c>
      <c r="S102" s="90">
        <f>Staff!S293</f>
        <v>0</v>
      </c>
      <c r="T102" s="90">
        <f>Staff!T293</f>
        <v>0</v>
      </c>
      <c r="U102" s="90">
        <f>Staff!U293</f>
        <v>0</v>
      </c>
      <c r="V102" s="90">
        <f>Staff!V293</f>
        <v>0</v>
      </c>
      <c r="W102" s="90">
        <f>Staff!W293</f>
        <v>0</v>
      </c>
      <c r="X102" s="90">
        <f>Staff!X293</f>
        <v>0</v>
      </c>
      <c r="Y102" s="90">
        <f>Staff!Y293</f>
        <v>0</v>
      </c>
      <c r="Z102" s="90">
        <f>Staff!Z293</f>
        <v>0</v>
      </c>
      <c r="AA102" s="90">
        <f>Staff!AA293</f>
        <v>0</v>
      </c>
      <c r="AB102" s="90">
        <f>Staff!AB293</f>
        <v>0</v>
      </c>
      <c r="AC102" s="91">
        <f>Staff!AC293</f>
        <v>0</v>
      </c>
      <c r="AE102" s="476">
        <f>Staff!AE293</f>
        <v>0</v>
      </c>
      <c r="AG102" s="476">
        <f>Staff!AG293</f>
        <v>0</v>
      </c>
      <c r="AI102" s="476">
        <f>Staff!AI293</f>
        <v>0</v>
      </c>
    </row>
    <row r="103" spans="2:35" outlineLevel="1">
      <c r="B103" s="238" t="str">
        <f>'Line Items'!D$2286</f>
        <v>Staff Costs</v>
      </c>
      <c r="C103" s="238" t="str">
        <f>INDEX('Line Items'!$F$645:$F$688,MATCH($D103,'Line Items'!$D$645:$D$688,0))</f>
        <v>Staff Costs: Other</v>
      </c>
      <c r="D103" s="106" t="str">
        <f>Staff!D294</f>
        <v>Revenue Protection</v>
      </c>
      <c r="E103" s="89"/>
      <c r="F103" s="107" t="str">
        <f>Staff!F294</f>
        <v>£000</v>
      </c>
      <c r="G103" s="90">
        <f>Staff!G294</f>
        <v>0</v>
      </c>
      <c r="H103" s="90">
        <f>Staff!H294</f>
        <v>0</v>
      </c>
      <c r="I103" s="90">
        <f>Staff!I294</f>
        <v>0</v>
      </c>
      <c r="J103" s="90">
        <f>Staff!J294</f>
        <v>0</v>
      </c>
      <c r="K103" s="90">
        <f>Staff!K294</f>
        <v>0</v>
      </c>
      <c r="L103" s="90">
        <f>Staff!L294</f>
        <v>0</v>
      </c>
      <c r="M103" s="90">
        <f>Staff!M294</f>
        <v>0</v>
      </c>
      <c r="N103" s="90">
        <f>Staff!N294</f>
        <v>0</v>
      </c>
      <c r="O103" s="90">
        <f>Staff!O294</f>
        <v>0</v>
      </c>
      <c r="P103" s="90">
        <f>Staff!P294</f>
        <v>0</v>
      </c>
      <c r="Q103" s="90">
        <f>Staff!Q294</f>
        <v>0</v>
      </c>
      <c r="R103" s="90">
        <f>Staff!R294</f>
        <v>0</v>
      </c>
      <c r="S103" s="90">
        <f>Staff!S294</f>
        <v>0</v>
      </c>
      <c r="T103" s="90">
        <f>Staff!T294</f>
        <v>0</v>
      </c>
      <c r="U103" s="90">
        <f>Staff!U294</f>
        <v>0</v>
      </c>
      <c r="V103" s="90">
        <f>Staff!V294</f>
        <v>0</v>
      </c>
      <c r="W103" s="90">
        <f>Staff!W294</f>
        <v>0</v>
      </c>
      <c r="X103" s="90">
        <f>Staff!X294</f>
        <v>0</v>
      </c>
      <c r="Y103" s="90">
        <f>Staff!Y294</f>
        <v>0</v>
      </c>
      <c r="Z103" s="90">
        <f>Staff!Z294</f>
        <v>0</v>
      </c>
      <c r="AA103" s="90">
        <f>Staff!AA294</f>
        <v>0</v>
      </c>
      <c r="AB103" s="90">
        <f>Staff!AB294</f>
        <v>0</v>
      </c>
      <c r="AC103" s="91">
        <f>Staff!AC294</f>
        <v>0</v>
      </c>
      <c r="AE103" s="476">
        <f>Staff!AE294</f>
        <v>0</v>
      </c>
      <c r="AG103" s="476">
        <f>Staff!AG294</f>
        <v>0</v>
      </c>
      <c r="AI103" s="476">
        <f>Staff!AI294</f>
        <v>0</v>
      </c>
    </row>
    <row r="104" spans="2:35" outlineLevel="1">
      <c r="B104" s="238" t="str">
        <f>'Line Items'!D$2286</f>
        <v>Staff Costs</v>
      </c>
      <c r="C104" s="238" t="str">
        <f>INDEX('Line Items'!$F$645:$F$688,MATCH($D104,'Line Items'!$D$645:$D$688,0))</f>
        <v>Staff Costs: Depot</v>
      </c>
      <c r="D104" s="106" t="str">
        <f>Staff!D295</f>
        <v>Engineering - Shunters</v>
      </c>
      <c r="E104" s="89"/>
      <c r="F104" s="107" t="str">
        <f>Staff!F295</f>
        <v>£000</v>
      </c>
      <c r="G104" s="90">
        <f>Staff!G295</f>
        <v>0</v>
      </c>
      <c r="H104" s="90">
        <f>Staff!H295</f>
        <v>0</v>
      </c>
      <c r="I104" s="90">
        <f>Staff!I295</f>
        <v>0</v>
      </c>
      <c r="J104" s="90">
        <f>Staff!J295</f>
        <v>0</v>
      </c>
      <c r="K104" s="90">
        <f>Staff!K295</f>
        <v>0</v>
      </c>
      <c r="L104" s="90">
        <f>Staff!L295</f>
        <v>0</v>
      </c>
      <c r="M104" s="90">
        <f>Staff!M295</f>
        <v>0</v>
      </c>
      <c r="N104" s="90">
        <f>Staff!N295</f>
        <v>0</v>
      </c>
      <c r="O104" s="90">
        <f>Staff!O295</f>
        <v>0</v>
      </c>
      <c r="P104" s="90">
        <f>Staff!P295</f>
        <v>0</v>
      </c>
      <c r="Q104" s="90">
        <f>Staff!Q295</f>
        <v>0</v>
      </c>
      <c r="R104" s="90">
        <f>Staff!R295</f>
        <v>0</v>
      </c>
      <c r="S104" s="90">
        <f>Staff!S295</f>
        <v>0</v>
      </c>
      <c r="T104" s="90">
        <f>Staff!T295</f>
        <v>0</v>
      </c>
      <c r="U104" s="90">
        <f>Staff!U295</f>
        <v>0</v>
      </c>
      <c r="V104" s="90">
        <f>Staff!V295</f>
        <v>0</v>
      </c>
      <c r="W104" s="90">
        <f>Staff!W295</f>
        <v>0</v>
      </c>
      <c r="X104" s="90">
        <f>Staff!X295</f>
        <v>0</v>
      </c>
      <c r="Y104" s="90">
        <f>Staff!Y295</f>
        <v>0</v>
      </c>
      <c r="Z104" s="90">
        <f>Staff!Z295</f>
        <v>0</v>
      </c>
      <c r="AA104" s="90">
        <f>Staff!AA295</f>
        <v>0</v>
      </c>
      <c r="AB104" s="90">
        <f>Staff!AB295</f>
        <v>0</v>
      </c>
      <c r="AC104" s="91">
        <f>Staff!AC295</f>
        <v>0</v>
      </c>
      <c r="AE104" s="476">
        <f>Staff!AE295</f>
        <v>0</v>
      </c>
      <c r="AG104" s="476">
        <f>Staff!AG295</f>
        <v>0</v>
      </c>
      <c r="AI104" s="476">
        <f>Staff!AI295</f>
        <v>0</v>
      </c>
    </row>
    <row r="105" spans="2:35" outlineLevel="1">
      <c r="B105" s="238" t="str">
        <f>'Line Items'!D$2286</f>
        <v>Staff Costs</v>
      </c>
      <c r="C105" s="238" t="str">
        <f>INDEX('Line Items'!$F$645:$F$688,MATCH($D105,'Line Items'!$D$645:$D$688,0))</f>
        <v>Staff Costs: Depot</v>
      </c>
      <c r="D105" s="106" t="str">
        <f>Staff!D296</f>
        <v>Engineering - Workshop</v>
      </c>
      <c r="E105" s="89"/>
      <c r="F105" s="107" t="str">
        <f>Staff!F296</f>
        <v>£000</v>
      </c>
      <c r="G105" s="90">
        <f>Staff!G296</f>
        <v>0</v>
      </c>
      <c r="H105" s="90">
        <f>Staff!H296</f>
        <v>0</v>
      </c>
      <c r="I105" s="90">
        <f>Staff!I296</f>
        <v>0</v>
      </c>
      <c r="J105" s="90">
        <f>Staff!J296</f>
        <v>0</v>
      </c>
      <c r="K105" s="90">
        <f>Staff!K296</f>
        <v>0</v>
      </c>
      <c r="L105" s="90">
        <f>Staff!L296</f>
        <v>0</v>
      </c>
      <c r="M105" s="90">
        <f>Staff!M296</f>
        <v>0</v>
      </c>
      <c r="N105" s="90">
        <f>Staff!N296</f>
        <v>0</v>
      </c>
      <c r="O105" s="90">
        <f>Staff!O296</f>
        <v>0</v>
      </c>
      <c r="P105" s="90">
        <f>Staff!P296</f>
        <v>0</v>
      </c>
      <c r="Q105" s="90">
        <f>Staff!Q296</f>
        <v>0</v>
      </c>
      <c r="R105" s="90">
        <f>Staff!R296</f>
        <v>0</v>
      </c>
      <c r="S105" s="90">
        <f>Staff!S296</f>
        <v>0</v>
      </c>
      <c r="T105" s="90">
        <f>Staff!T296</f>
        <v>0</v>
      </c>
      <c r="U105" s="90">
        <f>Staff!U296</f>
        <v>0</v>
      </c>
      <c r="V105" s="90">
        <f>Staff!V296</f>
        <v>0</v>
      </c>
      <c r="W105" s="90">
        <f>Staff!W296</f>
        <v>0</v>
      </c>
      <c r="X105" s="90">
        <f>Staff!X296</f>
        <v>0</v>
      </c>
      <c r="Y105" s="90">
        <f>Staff!Y296</f>
        <v>0</v>
      </c>
      <c r="Z105" s="90">
        <f>Staff!Z296</f>
        <v>0</v>
      </c>
      <c r="AA105" s="90">
        <f>Staff!AA296</f>
        <v>0</v>
      </c>
      <c r="AB105" s="90">
        <f>Staff!AB296</f>
        <v>0</v>
      </c>
      <c r="AC105" s="91">
        <f>Staff!AC296</f>
        <v>0</v>
      </c>
      <c r="AE105" s="476">
        <f>Staff!AE296</f>
        <v>0</v>
      </c>
      <c r="AG105" s="476">
        <f>Staff!AG296</f>
        <v>0</v>
      </c>
      <c r="AI105" s="476">
        <f>Staff!AI296</f>
        <v>0</v>
      </c>
    </row>
    <row r="106" spans="2:35" outlineLevel="1">
      <c r="B106" s="238" t="str">
        <f>'Line Items'!D$2286</f>
        <v>Staff Costs</v>
      </c>
      <c r="C106" s="238" t="str">
        <f>INDEX('Line Items'!$F$645:$F$688,MATCH($D106,'Line Items'!$D$645:$D$688,0))</f>
        <v>Staff Costs: Stations</v>
      </c>
      <c r="D106" s="106" t="str">
        <f>Staff!D297</f>
        <v>Station Cleaners</v>
      </c>
      <c r="E106" s="89"/>
      <c r="F106" s="107" t="str">
        <f>Staff!F297</f>
        <v>£000</v>
      </c>
      <c r="G106" s="90">
        <f>Staff!G297</f>
        <v>0</v>
      </c>
      <c r="H106" s="90">
        <f>Staff!H297</f>
        <v>0</v>
      </c>
      <c r="I106" s="90">
        <f>Staff!I297</f>
        <v>0</v>
      </c>
      <c r="J106" s="90">
        <f>Staff!J297</f>
        <v>0</v>
      </c>
      <c r="K106" s="90">
        <f>Staff!K297</f>
        <v>0</v>
      </c>
      <c r="L106" s="90">
        <f>Staff!L297</f>
        <v>0</v>
      </c>
      <c r="M106" s="90">
        <f>Staff!M297</f>
        <v>0</v>
      </c>
      <c r="N106" s="90">
        <f>Staff!N297</f>
        <v>0</v>
      </c>
      <c r="O106" s="90">
        <f>Staff!O297</f>
        <v>0</v>
      </c>
      <c r="P106" s="90">
        <f>Staff!P297</f>
        <v>0</v>
      </c>
      <c r="Q106" s="90">
        <f>Staff!Q297</f>
        <v>0</v>
      </c>
      <c r="R106" s="90">
        <f>Staff!R297</f>
        <v>0</v>
      </c>
      <c r="S106" s="90">
        <f>Staff!S297</f>
        <v>0</v>
      </c>
      <c r="T106" s="90">
        <f>Staff!T297</f>
        <v>0</v>
      </c>
      <c r="U106" s="90">
        <f>Staff!U297</f>
        <v>0</v>
      </c>
      <c r="V106" s="90">
        <f>Staff!V297</f>
        <v>0</v>
      </c>
      <c r="W106" s="90">
        <f>Staff!W297</f>
        <v>0</v>
      </c>
      <c r="X106" s="90">
        <f>Staff!X297</f>
        <v>0</v>
      </c>
      <c r="Y106" s="90">
        <f>Staff!Y297</f>
        <v>0</v>
      </c>
      <c r="Z106" s="90">
        <f>Staff!Z297</f>
        <v>0</v>
      </c>
      <c r="AA106" s="90">
        <f>Staff!AA297</f>
        <v>0</v>
      </c>
      <c r="AB106" s="90">
        <f>Staff!AB297</f>
        <v>0</v>
      </c>
      <c r="AC106" s="91">
        <f>Staff!AC297</f>
        <v>0</v>
      </c>
      <c r="AE106" s="476">
        <f>Staff!AE297</f>
        <v>0</v>
      </c>
      <c r="AG106" s="476">
        <f>Staff!AG297</f>
        <v>0</v>
      </c>
      <c r="AI106" s="476">
        <f>Staff!AI297</f>
        <v>0</v>
      </c>
    </row>
    <row r="107" spans="2:35" outlineLevel="1">
      <c r="B107" s="238" t="str">
        <f>'Line Items'!D$2286</f>
        <v>Staff Costs</v>
      </c>
      <c r="C107" s="238" t="str">
        <f>INDEX('Line Items'!$F$645:$F$688,MATCH($D107,'Line Items'!$D$645:$D$688,0))</f>
        <v>Staff Costs: Trains</v>
      </c>
      <c r="D107" s="106" t="str">
        <f>Staff!D298</f>
        <v>Train Cleaners</v>
      </c>
      <c r="E107" s="89"/>
      <c r="F107" s="107" t="str">
        <f>Staff!F298</f>
        <v>£000</v>
      </c>
      <c r="G107" s="90">
        <f>Staff!G298</f>
        <v>0</v>
      </c>
      <c r="H107" s="90">
        <f>Staff!H298</f>
        <v>0</v>
      </c>
      <c r="I107" s="90">
        <f>Staff!I298</f>
        <v>0</v>
      </c>
      <c r="J107" s="90">
        <f>Staff!J298</f>
        <v>0</v>
      </c>
      <c r="K107" s="90">
        <f>Staff!K298</f>
        <v>0</v>
      </c>
      <c r="L107" s="90">
        <f>Staff!L298</f>
        <v>0</v>
      </c>
      <c r="M107" s="90">
        <f>Staff!M298</f>
        <v>0</v>
      </c>
      <c r="N107" s="90">
        <f>Staff!N298</f>
        <v>0</v>
      </c>
      <c r="O107" s="90">
        <f>Staff!O298</f>
        <v>0</v>
      </c>
      <c r="P107" s="90">
        <f>Staff!P298</f>
        <v>0</v>
      </c>
      <c r="Q107" s="90">
        <f>Staff!Q298</f>
        <v>0</v>
      </c>
      <c r="R107" s="90">
        <f>Staff!R298</f>
        <v>0</v>
      </c>
      <c r="S107" s="90">
        <f>Staff!S298</f>
        <v>0</v>
      </c>
      <c r="T107" s="90">
        <f>Staff!T298</f>
        <v>0</v>
      </c>
      <c r="U107" s="90">
        <f>Staff!U298</f>
        <v>0</v>
      </c>
      <c r="V107" s="90">
        <f>Staff!V298</f>
        <v>0</v>
      </c>
      <c r="W107" s="90">
        <f>Staff!W298</f>
        <v>0</v>
      </c>
      <c r="X107" s="90">
        <f>Staff!X298</f>
        <v>0</v>
      </c>
      <c r="Y107" s="90">
        <f>Staff!Y298</f>
        <v>0</v>
      </c>
      <c r="Z107" s="90">
        <f>Staff!Z298</f>
        <v>0</v>
      </c>
      <c r="AA107" s="90">
        <f>Staff!AA298</f>
        <v>0</v>
      </c>
      <c r="AB107" s="90">
        <f>Staff!AB298</f>
        <v>0</v>
      </c>
      <c r="AC107" s="91">
        <f>Staff!AC298</f>
        <v>0</v>
      </c>
      <c r="AE107" s="476">
        <f>Staff!AE298</f>
        <v>0</v>
      </c>
      <c r="AG107" s="476">
        <f>Staff!AG298</f>
        <v>0</v>
      </c>
      <c r="AI107" s="476">
        <f>Staff!AI298</f>
        <v>0</v>
      </c>
    </row>
    <row r="108" spans="2:35" outlineLevel="1">
      <c r="B108" s="238" t="str">
        <f>'Line Items'!D$2286</f>
        <v>Staff Costs</v>
      </c>
      <c r="C108" s="238" t="str">
        <f>INDEX('Line Items'!$F$645:$F$688,MATCH($D108,'Line Items'!$D$645:$D$688,0))</f>
        <v>Staff Costs: Stations</v>
      </c>
      <c r="D108" s="106" t="str">
        <f>Staff!D299</f>
        <v>Mgt &amp; Support - Station Mgt</v>
      </c>
      <c r="E108" s="89"/>
      <c r="F108" s="107" t="str">
        <f>Staff!F299</f>
        <v>£000</v>
      </c>
      <c r="G108" s="90">
        <f>Staff!G299</f>
        <v>0</v>
      </c>
      <c r="H108" s="90">
        <f>Staff!H299</f>
        <v>0</v>
      </c>
      <c r="I108" s="90">
        <f>Staff!I299</f>
        <v>0</v>
      </c>
      <c r="J108" s="90">
        <f>Staff!J299</f>
        <v>0</v>
      </c>
      <c r="K108" s="90">
        <f>Staff!K299</f>
        <v>0</v>
      </c>
      <c r="L108" s="90">
        <f>Staff!L299</f>
        <v>0</v>
      </c>
      <c r="M108" s="90">
        <f>Staff!M299</f>
        <v>0</v>
      </c>
      <c r="N108" s="90">
        <f>Staff!N299</f>
        <v>0</v>
      </c>
      <c r="O108" s="90">
        <f>Staff!O299</f>
        <v>0</v>
      </c>
      <c r="P108" s="90">
        <f>Staff!P299</f>
        <v>0</v>
      </c>
      <c r="Q108" s="90">
        <f>Staff!Q299</f>
        <v>0</v>
      </c>
      <c r="R108" s="90">
        <f>Staff!R299</f>
        <v>0</v>
      </c>
      <c r="S108" s="90">
        <f>Staff!S299</f>
        <v>0</v>
      </c>
      <c r="T108" s="90">
        <f>Staff!T299</f>
        <v>0</v>
      </c>
      <c r="U108" s="90">
        <f>Staff!U299</f>
        <v>0</v>
      </c>
      <c r="V108" s="90">
        <f>Staff!V299</f>
        <v>0</v>
      </c>
      <c r="W108" s="90">
        <f>Staff!W299</f>
        <v>0</v>
      </c>
      <c r="X108" s="90">
        <f>Staff!X299</f>
        <v>0</v>
      </c>
      <c r="Y108" s="90">
        <f>Staff!Y299</f>
        <v>0</v>
      </c>
      <c r="Z108" s="90">
        <f>Staff!Z299</f>
        <v>0</v>
      </c>
      <c r="AA108" s="90">
        <f>Staff!AA299</f>
        <v>0</v>
      </c>
      <c r="AB108" s="90">
        <f>Staff!AB299</f>
        <v>0</v>
      </c>
      <c r="AC108" s="91">
        <f>Staff!AC299</f>
        <v>0</v>
      </c>
      <c r="AE108" s="476">
        <f>Staff!AE299</f>
        <v>0</v>
      </c>
      <c r="AG108" s="476">
        <f>Staff!AG299</f>
        <v>0</v>
      </c>
      <c r="AI108" s="476">
        <f>Staff!AI299</f>
        <v>0</v>
      </c>
    </row>
    <row r="109" spans="2:35" outlineLevel="1">
      <c r="B109" s="238" t="str">
        <f>'Line Items'!D$2286</f>
        <v>Staff Costs</v>
      </c>
      <c r="C109" s="238" t="str">
        <f>INDEX('Line Items'!$F$645:$F$688,MATCH($D109,'Line Items'!$D$645:$D$688,0))</f>
        <v>Staff Costs: Depot</v>
      </c>
      <c r="D109" s="106" t="str">
        <f>Staff!D300</f>
        <v>Mgt &amp; Support - Engineering Mgt</v>
      </c>
      <c r="E109" s="89"/>
      <c r="F109" s="107" t="str">
        <f>Staff!F300</f>
        <v>£000</v>
      </c>
      <c r="G109" s="90">
        <f>Staff!G300</f>
        <v>0</v>
      </c>
      <c r="H109" s="90">
        <f>Staff!H300</f>
        <v>0</v>
      </c>
      <c r="I109" s="90">
        <f>Staff!I300</f>
        <v>0</v>
      </c>
      <c r="J109" s="90">
        <f>Staff!J300</f>
        <v>0</v>
      </c>
      <c r="K109" s="90">
        <f>Staff!K300</f>
        <v>0</v>
      </c>
      <c r="L109" s="90">
        <f>Staff!L300</f>
        <v>0</v>
      </c>
      <c r="M109" s="90">
        <f>Staff!M300</f>
        <v>0</v>
      </c>
      <c r="N109" s="90">
        <f>Staff!N300</f>
        <v>0</v>
      </c>
      <c r="O109" s="90">
        <f>Staff!O300</f>
        <v>0</v>
      </c>
      <c r="P109" s="90">
        <f>Staff!P300</f>
        <v>0</v>
      </c>
      <c r="Q109" s="90">
        <f>Staff!Q300</f>
        <v>0</v>
      </c>
      <c r="R109" s="90">
        <f>Staff!R300</f>
        <v>0</v>
      </c>
      <c r="S109" s="90">
        <f>Staff!S300</f>
        <v>0</v>
      </c>
      <c r="T109" s="90">
        <f>Staff!T300</f>
        <v>0</v>
      </c>
      <c r="U109" s="90">
        <f>Staff!U300</f>
        <v>0</v>
      </c>
      <c r="V109" s="90">
        <f>Staff!V300</f>
        <v>0</v>
      </c>
      <c r="W109" s="90">
        <f>Staff!W300</f>
        <v>0</v>
      </c>
      <c r="X109" s="90">
        <f>Staff!X300</f>
        <v>0</v>
      </c>
      <c r="Y109" s="90">
        <f>Staff!Y300</f>
        <v>0</v>
      </c>
      <c r="Z109" s="90">
        <f>Staff!Z300</f>
        <v>0</v>
      </c>
      <c r="AA109" s="90">
        <f>Staff!AA300</f>
        <v>0</v>
      </c>
      <c r="AB109" s="90">
        <f>Staff!AB300</f>
        <v>0</v>
      </c>
      <c r="AC109" s="91">
        <f>Staff!AC300</f>
        <v>0</v>
      </c>
      <c r="AE109" s="476">
        <f>Staff!AE300</f>
        <v>0</v>
      </c>
      <c r="AG109" s="476">
        <f>Staff!AG300</f>
        <v>0</v>
      </c>
      <c r="AI109" s="476">
        <f>Staff!AI300</f>
        <v>0</v>
      </c>
    </row>
    <row r="110" spans="2:35" outlineLevel="1">
      <c r="B110" s="238" t="str">
        <f>'Line Items'!D$2286</f>
        <v>Staff Costs</v>
      </c>
      <c r="C110" s="238" t="str">
        <f>INDEX('Line Items'!$F$645:$F$688,MATCH($D110,'Line Items'!$D$645:$D$688,0))</f>
        <v>Staff Costs: Trains</v>
      </c>
      <c r="D110" s="106" t="str">
        <f>Staff!D301</f>
        <v>Mgt &amp; Support - Ops Mgt</v>
      </c>
      <c r="E110" s="89"/>
      <c r="F110" s="107" t="str">
        <f>Staff!F301</f>
        <v>£000</v>
      </c>
      <c r="G110" s="90">
        <f>Staff!G301</f>
        <v>0</v>
      </c>
      <c r="H110" s="90">
        <f>Staff!H301</f>
        <v>0</v>
      </c>
      <c r="I110" s="90">
        <f>Staff!I301</f>
        <v>0</v>
      </c>
      <c r="J110" s="90">
        <f>Staff!J301</f>
        <v>0</v>
      </c>
      <c r="K110" s="90">
        <f>Staff!K301</f>
        <v>0</v>
      </c>
      <c r="L110" s="90">
        <f>Staff!L301</f>
        <v>0</v>
      </c>
      <c r="M110" s="90">
        <f>Staff!M301</f>
        <v>0</v>
      </c>
      <c r="N110" s="90">
        <f>Staff!N301</f>
        <v>0</v>
      </c>
      <c r="O110" s="90">
        <f>Staff!O301</f>
        <v>0</v>
      </c>
      <c r="P110" s="90">
        <f>Staff!P301</f>
        <v>0</v>
      </c>
      <c r="Q110" s="90">
        <f>Staff!Q301</f>
        <v>0</v>
      </c>
      <c r="R110" s="90">
        <f>Staff!R301</f>
        <v>0</v>
      </c>
      <c r="S110" s="90">
        <f>Staff!S301</f>
        <v>0</v>
      </c>
      <c r="T110" s="90">
        <f>Staff!T301</f>
        <v>0</v>
      </c>
      <c r="U110" s="90">
        <f>Staff!U301</f>
        <v>0</v>
      </c>
      <c r="V110" s="90">
        <f>Staff!V301</f>
        <v>0</v>
      </c>
      <c r="W110" s="90">
        <f>Staff!W301</f>
        <v>0</v>
      </c>
      <c r="X110" s="90">
        <f>Staff!X301</f>
        <v>0</v>
      </c>
      <c r="Y110" s="90">
        <f>Staff!Y301</f>
        <v>0</v>
      </c>
      <c r="Z110" s="90">
        <f>Staff!Z301</f>
        <v>0</v>
      </c>
      <c r="AA110" s="90">
        <f>Staff!AA301</f>
        <v>0</v>
      </c>
      <c r="AB110" s="90">
        <f>Staff!AB301</f>
        <v>0</v>
      </c>
      <c r="AC110" s="91">
        <f>Staff!AC301</f>
        <v>0</v>
      </c>
      <c r="AE110" s="476">
        <f>Staff!AE301</f>
        <v>0</v>
      </c>
      <c r="AG110" s="476">
        <f>Staff!AG301</f>
        <v>0</v>
      </c>
      <c r="AI110" s="476">
        <f>Staff!AI301</f>
        <v>0</v>
      </c>
    </row>
    <row r="111" spans="2:35" outlineLevel="1">
      <c r="B111" s="238" t="str">
        <f>'Line Items'!D$2286</f>
        <v>Staff Costs</v>
      </c>
      <c r="C111" s="238" t="str">
        <f>INDEX('Line Items'!$F$645:$F$688,MATCH($D111,'Line Items'!$D$645:$D$688,0))</f>
        <v>Staff Costs: HQ</v>
      </c>
      <c r="D111" s="106" t="str">
        <f>Staff!D302</f>
        <v>Mgt &amp; Support - Directors</v>
      </c>
      <c r="E111" s="89"/>
      <c r="F111" s="107" t="str">
        <f>Staff!F302</f>
        <v>£000</v>
      </c>
      <c r="G111" s="90">
        <f>Staff!G302</f>
        <v>0</v>
      </c>
      <c r="H111" s="90">
        <f>Staff!H302</f>
        <v>0</v>
      </c>
      <c r="I111" s="90">
        <f>Staff!I302</f>
        <v>0</v>
      </c>
      <c r="J111" s="90">
        <f>Staff!J302</f>
        <v>0</v>
      </c>
      <c r="K111" s="90">
        <f>Staff!K302</f>
        <v>0</v>
      </c>
      <c r="L111" s="90">
        <f>Staff!L302</f>
        <v>0</v>
      </c>
      <c r="M111" s="90">
        <f>Staff!M302</f>
        <v>0</v>
      </c>
      <c r="N111" s="90">
        <f>Staff!N302</f>
        <v>0</v>
      </c>
      <c r="O111" s="90">
        <f>Staff!O302</f>
        <v>0</v>
      </c>
      <c r="P111" s="90">
        <f>Staff!P302</f>
        <v>0</v>
      </c>
      <c r="Q111" s="90">
        <f>Staff!Q302</f>
        <v>0</v>
      </c>
      <c r="R111" s="90">
        <f>Staff!R302</f>
        <v>0</v>
      </c>
      <c r="S111" s="90">
        <f>Staff!S302</f>
        <v>0</v>
      </c>
      <c r="T111" s="90">
        <f>Staff!T302</f>
        <v>0</v>
      </c>
      <c r="U111" s="90">
        <f>Staff!U302</f>
        <v>0</v>
      </c>
      <c r="V111" s="90">
        <f>Staff!V302</f>
        <v>0</v>
      </c>
      <c r="W111" s="90">
        <f>Staff!W302</f>
        <v>0</v>
      </c>
      <c r="X111" s="90">
        <f>Staff!X302</f>
        <v>0</v>
      </c>
      <c r="Y111" s="90">
        <f>Staff!Y302</f>
        <v>0</v>
      </c>
      <c r="Z111" s="90">
        <f>Staff!Z302</f>
        <v>0</v>
      </c>
      <c r="AA111" s="90">
        <f>Staff!AA302</f>
        <v>0</v>
      </c>
      <c r="AB111" s="90">
        <f>Staff!AB302</f>
        <v>0</v>
      </c>
      <c r="AC111" s="91">
        <f>Staff!AC302</f>
        <v>0</v>
      </c>
      <c r="AE111" s="476">
        <f>Staff!AE302</f>
        <v>0</v>
      </c>
      <c r="AG111" s="476">
        <f>Staff!AG302</f>
        <v>0</v>
      </c>
      <c r="AI111" s="476">
        <f>Staff!AI302</f>
        <v>0</v>
      </c>
    </row>
    <row r="112" spans="2:35" outlineLevel="1">
      <c r="B112" s="238" t="str">
        <f>'Line Items'!D$2286</f>
        <v>Staff Costs</v>
      </c>
      <c r="C112" s="238" t="str">
        <f>INDEX('Line Items'!$F$645:$F$688,MATCH($D112,'Line Items'!$D$645:$D$688,0))</f>
        <v>Staff Costs: HQ</v>
      </c>
      <c r="D112" s="106" t="str">
        <f>Staff!D303</f>
        <v>Mgt &amp; Support - Other HQ</v>
      </c>
      <c r="E112" s="89"/>
      <c r="F112" s="107" t="str">
        <f>Staff!F303</f>
        <v>£000</v>
      </c>
      <c r="G112" s="90">
        <f>Staff!G303</f>
        <v>0</v>
      </c>
      <c r="H112" s="90">
        <f>Staff!H303</f>
        <v>0</v>
      </c>
      <c r="I112" s="90">
        <f>Staff!I303</f>
        <v>0</v>
      </c>
      <c r="J112" s="90">
        <f>Staff!J303</f>
        <v>0</v>
      </c>
      <c r="K112" s="90">
        <f>Staff!K303</f>
        <v>0</v>
      </c>
      <c r="L112" s="90">
        <f>Staff!L303</f>
        <v>0</v>
      </c>
      <c r="M112" s="90">
        <f>Staff!M303</f>
        <v>0</v>
      </c>
      <c r="N112" s="90">
        <f>Staff!N303</f>
        <v>0</v>
      </c>
      <c r="O112" s="90">
        <f>Staff!O303</f>
        <v>0</v>
      </c>
      <c r="P112" s="90">
        <f>Staff!P303</f>
        <v>0</v>
      </c>
      <c r="Q112" s="90">
        <f>Staff!Q303</f>
        <v>0</v>
      </c>
      <c r="R112" s="90">
        <f>Staff!R303</f>
        <v>0</v>
      </c>
      <c r="S112" s="90">
        <f>Staff!S303</f>
        <v>0</v>
      </c>
      <c r="T112" s="90">
        <f>Staff!T303</f>
        <v>0</v>
      </c>
      <c r="U112" s="90">
        <f>Staff!U303</f>
        <v>0</v>
      </c>
      <c r="V112" s="90">
        <f>Staff!V303</f>
        <v>0</v>
      </c>
      <c r="W112" s="90">
        <f>Staff!W303</f>
        <v>0</v>
      </c>
      <c r="X112" s="90">
        <f>Staff!X303</f>
        <v>0</v>
      </c>
      <c r="Y112" s="90">
        <f>Staff!Y303</f>
        <v>0</v>
      </c>
      <c r="Z112" s="90">
        <f>Staff!Z303</f>
        <v>0</v>
      </c>
      <c r="AA112" s="90">
        <f>Staff!AA303</f>
        <v>0</v>
      </c>
      <c r="AB112" s="90">
        <f>Staff!AB303</f>
        <v>0</v>
      </c>
      <c r="AC112" s="91">
        <f>Staff!AC303</f>
        <v>0</v>
      </c>
      <c r="AE112" s="476">
        <f>Staff!AE303</f>
        <v>0</v>
      </c>
      <c r="AG112" s="476">
        <f>Staff!AG303</f>
        <v>0</v>
      </c>
      <c r="AI112" s="476">
        <f>Staff!AI303</f>
        <v>0</v>
      </c>
    </row>
    <row r="113" spans="2:35" outlineLevel="1">
      <c r="B113" s="238" t="str">
        <f>'Line Items'!D$2286</f>
        <v>Staff Costs</v>
      </c>
      <c r="C113" s="238" t="str">
        <f>INDEX('Line Items'!$F$645:$F$688,MATCH($D113,'Line Items'!$D$645:$D$688,0))</f>
        <v>Staff Costs: Other</v>
      </c>
      <c r="D113" s="106" t="str">
        <f>Staff!D304</f>
        <v>[Staff Functions Line 18]</v>
      </c>
      <c r="E113" s="89"/>
      <c r="F113" s="107" t="str">
        <f>Staff!F304</f>
        <v>£000</v>
      </c>
      <c r="G113" s="90">
        <f>Staff!G304</f>
        <v>0</v>
      </c>
      <c r="H113" s="90">
        <f>Staff!H304</f>
        <v>0</v>
      </c>
      <c r="I113" s="90">
        <f>Staff!I304</f>
        <v>0</v>
      </c>
      <c r="J113" s="90">
        <f>Staff!J304</f>
        <v>0</v>
      </c>
      <c r="K113" s="90">
        <f>Staff!K304</f>
        <v>0</v>
      </c>
      <c r="L113" s="90">
        <f>Staff!L304</f>
        <v>0</v>
      </c>
      <c r="M113" s="90">
        <f>Staff!M304</f>
        <v>0</v>
      </c>
      <c r="N113" s="90">
        <f>Staff!N304</f>
        <v>0</v>
      </c>
      <c r="O113" s="90">
        <f>Staff!O304</f>
        <v>0</v>
      </c>
      <c r="P113" s="90">
        <f>Staff!P304</f>
        <v>0</v>
      </c>
      <c r="Q113" s="90">
        <f>Staff!Q304</f>
        <v>0</v>
      </c>
      <c r="R113" s="90">
        <f>Staff!R304</f>
        <v>0</v>
      </c>
      <c r="S113" s="90">
        <f>Staff!S304</f>
        <v>0</v>
      </c>
      <c r="T113" s="90">
        <f>Staff!T304</f>
        <v>0</v>
      </c>
      <c r="U113" s="90">
        <f>Staff!U304</f>
        <v>0</v>
      </c>
      <c r="V113" s="90">
        <f>Staff!V304</f>
        <v>0</v>
      </c>
      <c r="W113" s="90">
        <f>Staff!W304</f>
        <v>0</v>
      </c>
      <c r="X113" s="90">
        <f>Staff!X304</f>
        <v>0</v>
      </c>
      <c r="Y113" s="90">
        <f>Staff!Y304</f>
        <v>0</v>
      </c>
      <c r="Z113" s="90">
        <f>Staff!Z304</f>
        <v>0</v>
      </c>
      <c r="AA113" s="90">
        <f>Staff!AA304</f>
        <v>0</v>
      </c>
      <c r="AB113" s="90">
        <f>Staff!AB304</f>
        <v>0</v>
      </c>
      <c r="AC113" s="91">
        <f>Staff!AC304</f>
        <v>0</v>
      </c>
      <c r="AE113" s="476">
        <f>Staff!AE304</f>
        <v>0</v>
      </c>
      <c r="AG113" s="476">
        <f>Staff!AG304</f>
        <v>0</v>
      </c>
      <c r="AI113" s="476">
        <f>Staff!AI304</f>
        <v>0</v>
      </c>
    </row>
    <row r="114" spans="2:35" outlineLevel="1">
      <c r="B114" s="238" t="str">
        <f>'Line Items'!D$2286</f>
        <v>Staff Costs</v>
      </c>
      <c r="C114" s="238" t="str">
        <f>INDEX('Line Items'!$F$645:$F$688,MATCH($D114,'Line Items'!$D$645:$D$688,0))</f>
        <v>Staff Costs: Other</v>
      </c>
      <c r="D114" s="106" t="str">
        <f>Staff!D305</f>
        <v>[Staff Functions Line 19]</v>
      </c>
      <c r="E114" s="89"/>
      <c r="F114" s="107" t="str">
        <f>Staff!F305</f>
        <v>£000</v>
      </c>
      <c r="G114" s="90">
        <f>Staff!G305</f>
        <v>0</v>
      </c>
      <c r="H114" s="90">
        <f>Staff!H305</f>
        <v>0</v>
      </c>
      <c r="I114" s="90">
        <f>Staff!I305</f>
        <v>0</v>
      </c>
      <c r="J114" s="90">
        <f>Staff!J305</f>
        <v>0</v>
      </c>
      <c r="K114" s="90">
        <f>Staff!K305</f>
        <v>0</v>
      </c>
      <c r="L114" s="90">
        <f>Staff!L305</f>
        <v>0</v>
      </c>
      <c r="M114" s="90">
        <f>Staff!M305</f>
        <v>0</v>
      </c>
      <c r="N114" s="90">
        <f>Staff!N305</f>
        <v>0</v>
      </c>
      <c r="O114" s="90">
        <f>Staff!O305</f>
        <v>0</v>
      </c>
      <c r="P114" s="90">
        <f>Staff!P305</f>
        <v>0</v>
      </c>
      <c r="Q114" s="90">
        <f>Staff!Q305</f>
        <v>0</v>
      </c>
      <c r="R114" s="90">
        <f>Staff!R305</f>
        <v>0</v>
      </c>
      <c r="S114" s="90">
        <f>Staff!S305</f>
        <v>0</v>
      </c>
      <c r="T114" s="90">
        <f>Staff!T305</f>
        <v>0</v>
      </c>
      <c r="U114" s="90">
        <f>Staff!U305</f>
        <v>0</v>
      </c>
      <c r="V114" s="90">
        <f>Staff!V305</f>
        <v>0</v>
      </c>
      <c r="W114" s="90">
        <f>Staff!W305</f>
        <v>0</v>
      </c>
      <c r="X114" s="90">
        <f>Staff!X305</f>
        <v>0</v>
      </c>
      <c r="Y114" s="90">
        <f>Staff!Y305</f>
        <v>0</v>
      </c>
      <c r="Z114" s="90">
        <f>Staff!Z305</f>
        <v>0</v>
      </c>
      <c r="AA114" s="90">
        <f>Staff!AA305</f>
        <v>0</v>
      </c>
      <c r="AB114" s="90">
        <f>Staff!AB305</f>
        <v>0</v>
      </c>
      <c r="AC114" s="91">
        <f>Staff!AC305</f>
        <v>0</v>
      </c>
      <c r="AE114" s="476">
        <f>Staff!AE305</f>
        <v>0</v>
      </c>
      <c r="AG114" s="476">
        <f>Staff!AG305</f>
        <v>0</v>
      </c>
      <c r="AI114" s="476">
        <f>Staff!AI305</f>
        <v>0</v>
      </c>
    </row>
    <row r="115" spans="2:35" outlineLevel="1">
      <c r="B115" s="238" t="str">
        <f>'Line Items'!D$2286</f>
        <v>Staff Costs</v>
      </c>
      <c r="C115" s="238" t="str">
        <f>INDEX('Line Items'!$F$645:$F$688,MATCH($D115,'Line Items'!$D$645:$D$688,0))</f>
        <v>Staff Costs: Other</v>
      </c>
      <c r="D115" s="106" t="str">
        <f>Staff!D306</f>
        <v>[Staff Functions Line 20]</v>
      </c>
      <c r="E115" s="89"/>
      <c r="F115" s="107" t="str">
        <f>Staff!F306</f>
        <v>£000</v>
      </c>
      <c r="G115" s="90">
        <f>Staff!G306</f>
        <v>0</v>
      </c>
      <c r="H115" s="90">
        <f>Staff!H306</f>
        <v>0</v>
      </c>
      <c r="I115" s="90">
        <f>Staff!I306</f>
        <v>0</v>
      </c>
      <c r="J115" s="90">
        <f>Staff!J306</f>
        <v>0</v>
      </c>
      <c r="K115" s="90">
        <f>Staff!K306</f>
        <v>0</v>
      </c>
      <c r="L115" s="90">
        <f>Staff!L306</f>
        <v>0</v>
      </c>
      <c r="M115" s="90">
        <f>Staff!M306</f>
        <v>0</v>
      </c>
      <c r="N115" s="90">
        <f>Staff!N306</f>
        <v>0</v>
      </c>
      <c r="O115" s="90">
        <f>Staff!O306</f>
        <v>0</v>
      </c>
      <c r="P115" s="90">
        <f>Staff!P306</f>
        <v>0</v>
      </c>
      <c r="Q115" s="90">
        <f>Staff!Q306</f>
        <v>0</v>
      </c>
      <c r="R115" s="90">
        <f>Staff!R306</f>
        <v>0</v>
      </c>
      <c r="S115" s="90">
        <f>Staff!S306</f>
        <v>0</v>
      </c>
      <c r="T115" s="90">
        <f>Staff!T306</f>
        <v>0</v>
      </c>
      <c r="U115" s="90">
        <f>Staff!U306</f>
        <v>0</v>
      </c>
      <c r="V115" s="90">
        <f>Staff!V306</f>
        <v>0</v>
      </c>
      <c r="W115" s="90">
        <f>Staff!W306</f>
        <v>0</v>
      </c>
      <c r="X115" s="90">
        <f>Staff!X306</f>
        <v>0</v>
      </c>
      <c r="Y115" s="90">
        <f>Staff!Y306</f>
        <v>0</v>
      </c>
      <c r="Z115" s="90">
        <f>Staff!Z306</f>
        <v>0</v>
      </c>
      <c r="AA115" s="90">
        <f>Staff!AA306</f>
        <v>0</v>
      </c>
      <c r="AB115" s="90">
        <f>Staff!AB306</f>
        <v>0</v>
      </c>
      <c r="AC115" s="91">
        <f>Staff!AC306</f>
        <v>0</v>
      </c>
      <c r="AE115" s="476">
        <f>Staff!AE306</f>
        <v>0</v>
      </c>
      <c r="AG115" s="476">
        <f>Staff!AG306</f>
        <v>0</v>
      </c>
      <c r="AI115" s="476">
        <f>Staff!AI306</f>
        <v>0</v>
      </c>
    </row>
    <row r="116" spans="2:35" outlineLevel="1">
      <c r="B116" s="238" t="str">
        <f>'Line Items'!D$2286</f>
        <v>Staff Costs</v>
      </c>
      <c r="C116" s="238" t="str">
        <f>INDEX('Line Items'!$F$645:$F$688,MATCH($D116,'Line Items'!$D$645:$D$688,0))</f>
        <v>Staff Costs: Other</v>
      </c>
      <c r="D116" s="106" t="str">
        <f>Staff!D307</f>
        <v>[Staff Functions Line 21]</v>
      </c>
      <c r="E116" s="89"/>
      <c r="F116" s="107" t="str">
        <f>Staff!F307</f>
        <v>£000</v>
      </c>
      <c r="G116" s="90">
        <f>Staff!G307</f>
        <v>0</v>
      </c>
      <c r="H116" s="90">
        <f>Staff!H307</f>
        <v>0</v>
      </c>
      <c r="I116" s="90">
        <f>Staff!I307</f>
        <v>0</v>
      </c>
      <c r="J116" s="90">
        <f>Staff!J307</f>
        <v>0</v>
      </c>
      <c r="K116" s="90">
        <f>Staff!K307</f>
        <v>0</v>
      </c>
      <c r="L116" s="90">
        <f>Staff!L307</f>
        <v>0</v>
      </c>
      <c r="M116" s="90">
        <f>Staff!M307</f>
        <v>0</v>
      </c>
      <c r="N116" s="90">
        <f>Staff!N307</f>
        <v>0</v>
      </c>
      <c r="O116" s="90">
        <f>Staff!O307</f>
        <v>0</v>
      </c>
      <c r="P116" s="90">
        <f>Staff!P307</f>
        <v>0</v>
      </c>
      <c r="Q116" s="90">
        <f>Staff!Q307</f>
        <v>0</v>
      </c>
      <c r="R116" s="90">
        <f>Staff!R307</f>
        <v>0</v>
      </c>
      <c r="S116" s="90">
        <f>Staff!S307</f>
        <v>0</v>
      </c>
      <c r="T116" s="90">
        <f>Staff!T307</f>
        <v>0</v>
      </c>
      <c r="U116" s="90">
        <f>Staff!U307</f>
        <v>0</v>
      </c>
      <c r="V116" s="90">
        <f>Staff!V307</f>
        <v>0</v>
      </c>
      <c r="W116" s="90">
        <f>Staff!W307</f>
        <v>0</v>
      </c>
      <c r="X116" s="90">
        <f>Staff!X307</f>
        <v>0</v>
      </c>
      <c r="Y116" s="90">
        <f>Staff!Y307</f>
        <v>0</v>
      </c>
      <c r="Z116" s="90">
        <f>Staff!Z307</f>
        <v>0</v>
      </c>
      <c r="AA116" s="90">
        <f>Staff!AA307</f>
        <v>0</v>
      </c>
      <c r="AB116" s="90">
        <f>Staff!AB307</f>
        <v>0</v>
      </c>
      <c r="AC116" s="91">
        <f>Staff!AC307</f>
        <v>0</v>
      </c>
      <c r="AE116" s="476">
        <f>Staff!AE307</f>
        <v>0</v>
      </c>
      <c r="AG116" s="476">
        <f>Staff!AG307</f>
        <v>0</v>
      </c>
      <c r="AI116" s="476">
        <f>Staff!AI307</f>
        <v>0</v>
      </c>
    </row>
    <row r="117" spans="2:35" outlineLevel="1">
      <c r="B117" s="238" t="str">
        <f>'Line Items'!D$2286</f>
        <v>Staff Costs</v>
      </c>
      <c r="C117" s="238" t="str">
        <f>INDEX('Line Items'!$F$645:$F$688,MATCH($D117,'Line Items'!$D$645:$D$688,0))</f>
        <v>Staff Costs: Other</v>
      </c>
      <c r="D117" s="106" t="str">
        <f>Staff!D308</f>
        <v>[Staff Functions Line 22]</v>
      </c>
      <c r="E117" s="89"/>
      <c r="F117" s="107" t="str">
        <f>Staff!F308</f>
        <v>£000</v>
      </c>
      <c r="G117" s="90">
        <f>Staff!G308</f>
        <v>0</v>
      </c>
      <c r="H117" s="90">
        <f>Staff!H308</f>
        <v>0</v>
      </c>
      <c r="I117" s="90">
        <f>Staff!I308</f>
        <v>0</v>
      </c>
      <c r="J117" s="90">
        <f>Staff!J308</f>
        <v>0</v>
      </c>
      <c r="K117" s="90">
        <f>Staff!K308</f>
        <v>0</v>
      </c>
      <c r="L117" s="90">
        <f>Staff!L308</f>
        <v>0</v>
      </c>
      <c r="M117" s="90">
        <f>Staff!M308</f>
        <v>0</v>
      </c>
      <c r="N117" s="90">
        <f>Staff!N308</f>
        <v>0</v>
      </c>
      <c r="O117" s="90">
        <f>Staff!O308</f>
        <v>0</v>
      </c>
      <c r="P117" s="90">
        <f>Staff!P308</f>
        <v>0</v>
      </c>
      <c r="Q117" s="90">
        <f>Staff!Q308</f>
        <v>0</v>
      </c>
      <c r="R117" s="90">
        <f>Staff!R308</f>
        <v>0</v>
      </c>
      <c r="S117" s="90">
        <f>Staff!S308</f>
        <v>0</v>
      </c>
      <c r="T117" s="90">
        <f>Staff!T308</f>
        <v>0</v>
      </c>
      <c r="U117" s="90">
        <f>Staff!U308</f>
        <v>0</v>
      </c>
      <c r="V117" s="90">
        <f>Staff!V308</f>
        <v>0</v>
      </c>
      <c r="W117" s="90">
        <f>Staff!W308</f>
        <v>0</v>
      </c>
      <c r="X117" s="90">
        <f>Staff!X308</f>
        <v>0</v>
      </c>
      <c r="Y117" s="90">
        <f>Staff!Y308</f>
        <v>0</v>
      </c>
      <c r="Z117" s="90">
        <f>Staff!Z308</f>
        <v>0</v>
      </c>
      <c r="AA117" s="90">
        <f>Staff!AA308</f>
        <v>0</v>
      </c>
      <c r="AB117" s="90">
        <f>Staff!AB308</f>
        <v>0</v>
      </c>
      <c r="AC117" s="91">
        <f>Staff!AC308</f>
        <v>0</v>
      </c>
      <c r="AE117" s="476">
        <f>Staff!AE308</f>
        <v>0</v>
      </c>
      <c r="AG117" s="476">
        <f>Staff!AG308</f>
        <v>0</v>
      </c>
      <c r="AI117" s="476">
        <f>Staff!AI308</f>
        <v>0</v>
      </c>
    </row>
    <row r="118" spans="2:35" outlineLevel="1">
      <c r="B118" s="238" t="str">
        <f>'Line Items'!D$2286</f>
        <v>Staff Costs</v>
      </c>
      <c r="C118" s="238" t="str">
        <f>INDEX('Line Items'!$F$645:$F$688,MATCH($D118,'Line Items'!$D$645:$D$688,0))</f>
        <v>Staff Costs: Other</v>
      </c>
      <c r="D118" s="106" t="str">
        <f>Staff!D309</f>
        <v>[Staff Functions Line 23]</v>
      </c>
      <c r="E118" s="89"/>
      <c r="F118" s="107" t="str">
        <f>Staff!F309</f>
        <v>£000</v>
      </c>
      <c r="G118" s="90">
        <f>Staff!G309</f>
        <v>0</v>
      </c>
      <c r="H118" s="90">
        <f>Staff!H309</f>
        <v>0</v>
      </c>
      <c r="I118" s="90">
        <f>Staff!I309</f>
        <v>0</v>
      </c>
      <c r="J118" s="90">
        <f>Staff!J309</f>
        <v>0</v>
      </c>
      <c r="K118" s="90">
        <f>Staff!K309</f>
        <v>0</v>
      </c>
      <c r="L118" s="90">
        <f>Staff!L309</f>
        <v>0</v>
      </c>
      <c r="M118" s="90">
        <f>Staff!M309</f>
        <v>0</v>
      </c>
      <c r="N118" s="90">
        <f>Staff!N309</f>
        <v>0</v>
      </c>
      <c r="O118" s="90">
        <f>Staff!O309</f>
        <v>0</v>
      </c>
      <c r="P118" s="90">
        <f>Staff!P309</f>
        <v>0</v>
      </c>
      <c r="Q118" s="90">
        <f>Staff!Q309</f>
        <v>0</v>
      </c>
      <c r="R118" s="90">
        <f>Staff!R309</f>
        <v>0</v>
      </c>
      <c r="S118" s="90">
        <f>Staff!S309</f>
        <v>0</v>
      </c>
      <c r="T118" s="90">
        <f>Staff!T309</f>
        <v>0</v>
      </c>
      <c r="U118" s="90">
        <f>Staff!U309</f>
        <v>0</v>
      </c>
      <c r="V118" s="90">
        <f>Staff!V309</f>
        <v>0</v>
      </c>
      <c r="W118" s="90">
        <f>Staff!W309</f>
        <v>0</v>
      </c>
      <c r="X118" s="90">
        <f>Staff!X309</f>
        <v>0</v>
      </c>
      <c r="Y118" s="90">
        <f>Staff!Y309</f>
        <v>0</v>
      </c>
      <c r="Z118" s="90">
        <f>Staff!Z309</f>
        <v>0</v>
      </c>
      <c r="AA118" s="90">
        <f>Staff!AA309</f>
        <v>0</v>
      </c>
      <c r="AB118" s="90">
        <f>Staff!AB309</f>
        <v>0</v>
      </c>
      <c r="AC118" s="91">
        <f>Staff!AC309</f>
        <v>0</v>
      </c>
      <c r="AE118" s="476">
        <f>Staff!AE309</f>
        <v>0</v>
      </c>
      <c r="AG118" s="476">
        <f>Staff!AG309</f>
        <v>0</v>
      </c>
      <c r="AI118" s="476">
        <f>Staff!AI309</f>
        <v>0</v>
      </c>
    </row>
    <row r="119" spans="2:35" outlineLevel="1">
      <c r="B119" s="238" t="str">
        <f>'Line Items'!D$2286</f>
        <v>Staff Costs</v>
      </c>
      <c r="C119" s="238" t="str">
        <f>INDEX('Line Items'!$F$645:$F$688,MATCH($D119,'Line Items'!$D$645:$D$688,0))</f>
        <v>Staff Costs: Other</v>
      </c>
      <c r="D119" s="106" t="str">
        <f>Staff!D310</f>
        <v>[Staff Functions Line 24]</v>
      </c>
      <c r="E119" s="89"/>
      <c r="F119" s="107" t="str">
        <f>Staff!F310</f>
        <v>£000</v>
      </c>
      <c r="G119" s="90">
        <f>Staff!G310</f>
        <v>0</v>
      </c>
      <c r="H119" s="90">
        <f>Staff!H310</f>
        <v>0</v>
      </c>
      <c r="I119" s="90">
        <f>Staff!I310</f>
        <v>0</v>
      </c>
      <c r="J119" s="90">
        <f>Staff!J310</f>
        <v>0</v>
      </c>
      <c r="K119" s="90">
        <f>Staff!K310</f>
        <v>0</v>
      </c>
      <c r="L119" s="90">
        <f>Staff!L310</f>
        <v>0</v>
      </c>
      <c r="M119" s="90">
        <f>Staff!M310</f>
        <v>0</v>
      </c>
      <c r="N119" s="90">
        <f>Staff!N310</f>
        <v>0</v>
      </c>
      <c r="O119" s="90">
        <f>Staff!O310</f>
        <v>0</v>
      </c>
      <c r="P119" s="90">
        <f>Staff!P310</f>
        <v>0</v>
      </c>
      <c r="Q119" s="90">
        <f>Staff!Q310</f>
        <v>0</v>
      </c>
      <c r="R119" s="90">
        <f>Staff!R310</f>
        <v>0</v>
      </c>
      <c r="S119" s="90">
        <f>Staff!S310</f>
        <v>0</v>
      </c>
      <c r="T119" s="90">
        <f>Staff!T310</f>
        <v>0</v>
      </c>
      <c r="U119" s="90">
        <f>Staff!U310</f>
        <v>0</v>
      </c>
      <c r="V119" s="90">
        <f>Staff!V310</f>
        <v>0</v>
      </c>
      <c r="W119" s="90">
        <f>Staff!W310</f>
        <v>0</v>
      </c>
      <c r="X119" s="90">
        <f>Staff!X310</f>
        <v>0</v>
      </c>
      <c r="Y119" s="90">
        <f>Staff!Y310</f>
        <v>0</v>
      </c>
      <c r="Z119" s="90">
        <f>Staff!Z310</f>
        <v>0</v>
      </c>
      <c r="AA119" s="90">
        <f>Staff!AA310</f>
        <v>0</v>
      </c>
      <c r="AB119" s="90">
        <f>Staff!AB310</f>
        <v>0</v>
      </c>
      <c r="AC119" s="91">
        <f>Staff!AC310</f>
        <v>0</v>
      </c>
      <c r="AE119" s="476">
        <f>Staff!AE310</f>
        <v>0</v>
      </c>
      <c r="AG119" s="476">
        <f>Staff!AG310</f>
        <v>0</v>
      </c>
      <c r="AI119" s="476">
        <f>Staff!AI310</f>
        <v>0</v>
      </c>
    </row>
    <row r="120" spans="2:35" outlineLevel="1">
      <c r="B120" s="238" t="str">
        <f>'Line Items'!D$2286</f>
        <v>Staff Costs</v>
      </c>
      <c r="C120" s="238" t="str">
        <f>INDEX('Line Items'!$F$645:$F$688,MATCH($D120,'Line Items'!$D$645:$D$688,0))</f>
        <v>Staff Costs: Other</v>
      </c>
      <c r="D120" s="106" t="str">
        <f>Staff!D311</f>
        <v>[Staff Functions Line 25]</v>
      </c>
      <c r="E120" s="89"/>
      <c r="F120" s="107" t="str">
        <f>Staff!F311</f>
        <v>£000</v>
      </c>
      <c r="G120" s="90">
        <f>Staff!G311</f>
        <v>0</v>
      </c>
      <c r="H120" s="90">
        <f>Staff!H311</f>
        <v>0</v>
      </c>
      <c r="I120" s="90">
        <f>Staff!I311</f>
        <v>0</v>
      </c>
      <c r="J120" s="90">
        <f>Staff!J311</f>
        <v>0</v>
      </c>
      <c r="K120" s="90">
        <f>Staff!K311</f>
        <v>0</v>
      </c>
      <c r="L120" s="90">
        <f>Staff!L311</f>
        <v>0</v>
      </c>
      <c r="M120" s="90">
        <f>Staff!M311</f>
        <v>0</v>
      </c>
      <c r="N120" s="90">
        <f>Staff!N311</f>
        <v>0</v>
      </c>
      <c r="O120" s="90">
        <f>Staff!O311</f>
        <v>0</v>
      </c>
      <c r="P120" s="90">
        <f>Staff!P311</f>
        <v>0</v>
      </c>
      <c r="Q120" s="90">
        <f>Staff!Q311</f>
        <v>0</v>
      </c>
      <c r="R120" s="90">
        <f>Staff!R311</f>
        <v>0</v>
      </c>
      <c r="S120" s="90">
        <f>Staff!S311</f>
        <v>0</v>
      </c>
      <c r="T120" s="90">
        <f>Staff!T311</f>
        <v>0</v>
      </c>
      <c r="U120" s="90">
        <f>Staff!U311</f>
        <v>0</v>
      </c>
      <c r="V120" s="90">
        <f>Staff!V311</f>
        <v>0</v>
      </c>
      <c r="W120" s="90">
        <f>Staff!W311</f>
        <v>0</v>
      </c>
      <c r="X120" s="90">
        <f>Staff!X311</f>
        <v>0</v>
      </c>
      <c r="Y120" s="90">
        <f>Staff!Y311</f>
        <v>0</v>
      </c>
      <c r="Z120" s="90">
        <f>Staff!Z311</f>
        <v>0</v>
      </c>
      <c r="AA120" s="90">
        <f>Staff!AA311</f>
        <v>0</v>
      </c>
      <c r="AB120" s="90">
        <f>Staff!AB311</f>
        <v>0</v>
      </c>
      <c r="AC120" s="91">
        <f>Staff!AC311</f>
        <v>0</v>
      </c>
      <c r="AE120" s="476">
        <f>Staff!AE311</f>
        <v>0</v>
      </c>
      <c r="AG120" s="476">
        <f>Staff!AG311</f>
        <v>0</v>
      </c>
      <c r="AI120" s="476">
        <f>Staff!AI311</f>
        <v>0</v>
      </c>
    </row>
    <row r="121" spans="2:35" outlineLevel="1">
      <c r="B121" s="238" t="str">
        <f>'Line Items'!D$2286</f>
        <v>Staff Costs</v>
      </c>
      <c r="C121" s="238" t="str">
        <f>INDEX('Line Items'!$F$645:$F$688,MATCH($D121,'Line Items'!$D$645:$D$688,0))</f>
        <v>Staff Costs: Other</v>
      </c>
      <c r="D121" s="106" t="str">
        <f>Staff!D312</f>
        <v>[Staff Functions Line 26]</v>
      </c>
      <c r="E121" s="89"/>
      <c r="F121" s="107" t="str">
        <f>Staff!F312</f>
        <v>£000</v>
      </c>
      <c r="G121" s="90">
        <f>Staff!G312</f>
        <v>0</v>
      </c>
      <c r="H121" s="90">
        <f>Staff!H312</f>
        <v>0</v>
      </c>
      <c r="I121" s="90">
        <f>Staff!I312</f>
        <v>0</v>
      </c>
      <c r="J121" s="90">
        <f>Staff!J312</f>
        <v>0</v>
      </c>
      <c r="K121" s="90">
        <f>Staff!K312</f>
        <v>0</v>
      </c>
      <c r="L121" s="90">
        <f>Staff!L312</f>
        <v>0</v>
      </c>
      <c r="M121" s="90">
        <f>Staff!M312</f>
        <v>0</v>
      </c>
      <c r="N121" s="90">
        <f>Staff!N312</f>
        <v>0</v>
      </c>
      <c r="O121" s="90">
        <f>Staff!O312</f>
        <v>0</v>
      </c>
      <c r="P121" s="90">
        <f>Staff!P312</f>
        <v>0</v>
      </c>
      <c r="Q121" s="90">
        <f>Staff!Q312</f>
        <v>0</v>
      </c>
      <c r="R121" s="90">
        <f>Staff!R312</f>
        <v>0</v>
      </c>
      <c r="S121" s="90">
        <f>Staff!S312</f>
        <v>0</v>
      </c>
      <c r="T121" s="90">
        <f>Staff!T312</f>
        <v>0</v>
      </c>
      <c r="U121" s="90">
        <f>Staff!U312</f>
        <v>0</v>
      </c>
      <c r="V121" s="90">
        <f>Staff!V312</f>
        <v>0</v>
      </c>
      <c r="W121" s="90">
        <f>Staff!W312</f>
        <v>0</v>
      </c>
      <c r="X121" s="90">
        <f>Staff!X312</f>
        <v>0</v>
      </c>
      <c r="Y121" s="90">
        <f>Staff!Y312</f>
        <v>0</v>
      </c>
      <c r="Z121" s="90">
        <f>Staff!Z312</f>
        <v>0</v>
      </c>
      <c r="AA121" s="90">
        <f>Staff!AA312</f>
        <v>0</v>
      </c>
      <c r="AB121" s="90">
        <f>Staff!AB312</f>
        <v>0</v>
      </c>
      <c r="AC121" s="91">
        <f>Staff!AC312</f>
        <v>0</v>
      </c>
      <c r="AE121" s="476">
        <f>Staff!AE312</f>
        <v>0</v>
      </c>
      <c r="AG121" s="476">
        <f>Staff!AG312</f>
        <v>0</v>
      </c>
      <c r="AI121" s="476">
        <f>Staff!AI312</f>
        <v>0</v>
      </c>
    </row>
    <row r="122" spans="2:35" outlineLevel="1">
      <c r="B122" s="238" t="str">
        <f>'Line Items'!D$2286</f>
        <v>Staff Costs</v>
      </c>
      <c r="C122" s="238" t="str">
        <f>INDEX('Line Items'!$F$645:$F$688,MATCH($D122,'Line Items'!$D$645:$D$688,0))</f>
        <v>Staff Costs: Other</v>
      </c>
      <c r="D122" s="106" t="str">
        <f>Staff!D313</f>
        <v>[Staff Functions Line 27]</v>
      </c>
      <c r="E122" s="89"/>
      <c r="F122" s="107" t="str">
        <f>Staff!F313</f>
        <v>£000</v>
      </c>
      <c r="G122" s="90">
        <f>Staff!G313</f>
        <v>0</v>
      </c>
      <c r="H122" s="90">
        <f>Staff!H313</f>
        <v>0</v>
      </c>
      <c r="I122" s="90">
        <f>Staff!I313</f>
        <v>0</v>
      </c>
      <c r="J122" s="90">
        <f>Staff!J313</f>
        <v>0</v>
      </c>
      <c r="K122" s="90">
        <f>Staff!K313</f>
        <v>0</v>
      </c>
      <c r="L122" s="90">
        <f>Staff!L313</f>
        <v>0</v>
      </c>
      <c r="M122" s="90">
        <f>Staff!M313</f>
        <v>0</v>
      </c>
      <c r="N122" s="90">
        <f>Staff!N313</f>
        <v>0</v>
      </c>
      <c r="O122" s="90">
        <f>Staff!O313</f>
        <v>0</v>
      </c>
      <c r="P122" s="90">
        <f>Staff!P313</f>
        <v>0</v>
      </c>
      <c r="Q122" s="90">
        <f>Staff!Q313</f>
        <v>0</v>
      </c>
      <c r="R122" s="90">
        <f>Staff!R313</f>
        <v>0</v>
      </c>
      <c r="S122" s="90">
        <f>Staff!S313</f>
        <v>0</v>
      </c>
      <c r="T122" s="90">
        <f>Staff!T313</f>
        <v>0</v>
      </c>
      <c r="U122" s="90">
        <f>Staff!U313</f>
        <v>0</v>
      </c>
      <c r="V122" s="90">
        <f>Staff!V313</f>
        <v>0</v>
      </c>
      <c r="W122" s="90">
        <f>Staff!W313</f>
        <v>0</v>
      </c>
      <c r="X122" s="90">
        <f>Staff!X313</f>
        <v>0</v>
      </c>
      <c r="Y122" s="90">
        <f>Staff!Y313</f>
        <v>0</v>
      </c>
      <c r="Z122" s="90">
        <f>Staff!Z313</f>
        <v>0</v>
      </c>
      <c r="AA122" s="90">
        <f>Staff!AA313</f>
        <v>0</v>
      </c>
      <c r="AB122" s="90">
        <f>Staff!AB313</f>
        <v>0</v>
      </c>
      <c r="AC122" s="91">
        <f>Staff!AC313</f>
        <v>0</v>
      </c>
      <c r="AE122" s="476">
        <f>Staff!AE313</f>
        <v>0</v>
      </c>
      <c r="AG122" s="476">
        <f>Staff!AG313</f>
        <v>0</v>
      </c>
      <c r="AI122" s="476">
        <f>Staff!AI313</f>
        <v>0</v>
      </c>
    </row>
    <row r="123" spans="2:35" outlineLevel="1">
      <c r="B123" s="238" t="str">
        <f>'Line Items'!D$2286</f>
        <v>Staff Costs</v>
      </c>
      <c r="C123" s="238" t="str">
        <f>INDEX('Line Items'!$F$645:$F$688,MATCH($D123,'Line Items'!$D$645:$D$688,0))</f>
        <v>Staff Costs: Other</v>
      </c>
      <c r="D123" s="106" t="str">
        <f>Staff!D314</f>
        <v>[Staff Functions Line 28]</v>
      </c>
      <c r="E123" s="89"/>
      <c r="F123" s="107" t="str">
        <f>Staff!F314</f>
        <v>£000</v>
      </c>
      <c r="G123" s="90">
        <f>Staff!G314</f>
        <v>0</v>
      </c>
      <c r="H123" s="90">
        <f>Staff!H314</f>
        <v>0</v>
      </c>
      <c r="I123" s="90">
        <f>Staff!I314</f>
        <v>0</v>
      </c>
      <c r="J123" s="90">
        <f>Staff!J314</f>
        <v>0</v>
      </c>
      <c r="K123" s="90">
        <f>Staff!K314</f>
        <v>0</v>
      </c>
      <c r="L123" s="90">
        <f>Staff!L314</f>
        <v>0</v>
      </c>
      <c r="M123" s="90">
        <f>Staff!M314</f>
        <v>0</v>
      </c>
      <c r="N123" s="90">
        <f>Staff!N314</f>
        <v>0</v>
      </c>
      <c r="O123" s="90">
        <f>Staff!O314</f>
        <v>0</v>
      </c>
      <c r="P123" s="90">
        <f>Staff!P314</f>
        <v>0</v>
      </c>
      <c r="Q123" s="90">
        <f>Staff!Q314</f>
        <v>0</v>
      </c>
      <c r="R123" s="90">
        <f>Staff!R314</f>
        <v>0</v>
      </c>
      <c r="S123" s="90">
        <f>Staff!S314</f>
        <v>0</v>
      </c>
      <c r="T123" s="90">
        <f>Staff!T314</f>
        <v>0</v>
      </c>
      <c r="U123" s="90">
        <f>Staff!U314</f>
        <v>0</v>
      </c>
      <c r="V123" s="90">
        <f>Staff!V314</f>
        <v>0</v>
      </c>
      <c r="W123" s="90">
        <f>Staff!W314</f>
        <v>0</v>
      </c>
      <c r="X123" s="90">
        <f>Staff!X314</f>
        <v>0</v>
      </c>
      <c r="Y123" s="90">
        <f>Staff!Y314</f>
        <v>0</v>
      </c>
      <c r="Z123" s="90">
        <f>Staff!Z314</f>
        <v>0</v>
      </c>
      <c r="AA123" s="90">
        <f>Staff!AA314</f>
        <v>0</v>
      </c>
      <c r="AB123" s="90">
        <f>Staff!AB314</f>
        <v>0</v>
      </c>
      <c r="AC123" s="91">
        <f>Staff!AC314</f>
        <v>0</v>
      </c>
      <c r="AE123" s="476">
        <f>Staff!AE314</f>
        <v>0</v>
      </c>
      <c r="AG123" s="476">
        <f>Staff!AG314</f>
        <v>0</v>
      </c>
      <c r="AI123" s="476">
        <f>Staff!AI314</f>
        <v>0</v>
      </c>
    </row>
    <row r="124" spans="2:35" outlineLevel="1">
      <c r="B124" s="238" t="str">
        <f>'Line Items'!D$2286</f>
        <v>Staff Costs</v>
      </c>
      <c r="C124" s="238" t="str">
        <f>INDEX('Line Items'!$F$645:$F$688,MATCH($D124,'Line Items'!$D$645:$D$688,0))</f>
        <v>Staff Costs: Other</v>
      </c>
      <c r="D124" s="106" t="str">
        <f>Staff!D315</f>
        <v>[Staff Functions Line 29]</v>
      </c>
      <c r="E124" s="89"/>
      <c r="F124" s="107" t="str">
        <f>Staff!F315</f>
        <v>£000</v>
      </c>
      <c r="G124" s="90">
        <f>Staff!G315</f>
        <v>0</v>
      </c>
      <c r="H124" s="90">
        <f>Staff!H315</f>
        <v>0</v>
      </c>
      <c r="I124" s="90">
        <f>Staff!I315</f>
        <v>0</v>
      </c>
      <c r="J124" s="90">
        <f>Staff!J315</f>
        <v>0</v>
      </c>
      <c r="K124" s="90">
        <f>Staff!K315</f>
        <v>0</v>
      </c>
      <c r="L124" s="90">
        <f>Staff!L315</f>
        <v>0</v>
      </c>
      <c r="M124" s="90">
        <f>Staff!M315</f>
        <v>0</v>
      </c>
      <c r="N124" s="90">
        <f>Staff!N315</f>
        <v>0</v>
      </c>
      <c r="O124" s="90">
        <f>Staff!O315</f>
        <v>0</v>
      </c>
      <c r="P124" s="90">
        <f>Staff!P315</f>
        <v>0</v>
      </c>
      <c r="Q124" s="90">
        <f>Staff!Q315</f>
        <v>0</v>
      </c>
      <c r="R124" s="90">
        <f>Staff!R315</f>
        <v>0</v>
      </c>
      <c r="S124" s="90">
        <f>Staff!S315</f>
        <v>0</v>
      </c>
      <c r="T124" s="90">
        <f>Staff!T315</f>
        <v>0</v>
      </c>
      <c r="U124" s="90">
        <f>Staff!U315</f>
        <v>0</v>
      </c>
      <c r="V124" s="90">
        <f>Staff!V315</f>
        <v>0</v>
      </c>
      <c r="W124" s="90">
        <f>Staff!W315</f>
        <v>0</v>
      </c>
      <c r="X124" s="90">
        <f>Staff!X315</f>
        <v>0</v>
      </c>
      <c r="Y124" s="90">
        <f>Staff!Y315</f>
        <v>0</v>
      </c>
      <c r="Z124" s="90">
        <f>Staff!Z315</f>
        <v>0</v>
      </c>
      <c r="AA124" s="90">
        <f>Staff!AA315</f>
        <v>0</v>
      </c>
      <c r="AB124" s="90">
        <f>Staff!AB315</f>
        <v>0</v>
      </c>
      <c r="AC124" s="91">
        <f>Staff!AC315</f>
        <v>0</v>
      </c>
      <c r="AE124" s="476">
        <f>Staff!AE315</f>
        <v>0</v>
      </c>
      <c r="AG124" s="476">
        <f>Staff!AG315</f>
        <v>0</v>
      </c>
      <c r="AI124" s="476">
        <f>Staff!AI315</f>
        <v>0</v>
      </c>
    </row>
    <row r="125" spans="2:35" outlineLevel="1">
      <c r="B125" s="238" t="str">
        <f>'Line Items'!D$2286</f>
        <v>Staff Costs</v>
      </c>
      <c r="C125" s="238" t="str">
        <f>INDEX('Line Items'!$F$645:$F$688,MATCH($D125,'Line Items'!$D$645:$D$688,0))</f>
        <v>Staff Costs: Other</v>
      </c>
      <c r="D125" s="106" t="str">
        <f>Staff!D316</f>
        <v>[Staff Functions Line 30]</v>
      </c>
      <c r="E125" s="89"/>
      <c r="F125" s="107" t="str">
        <f>Staff!F316</f>
        <v>£000</v>
      </c>
      <c r="G125" s="90">
        <f>Staff!G316</f>
        <v>0</v>
      </c>
      <c r="H125" s="90">
        <f>Staff!H316</f>
        <v>0</v>
      </c>
      <c r="I125" s="90">
        <f>Staff!I316</f>
        <v>0</v>
      </c>
      <c r="J125" s="90">
        <f>Staff!J316</f>
        <v>0</v>
      </c>
      <c r="K125" s="90">
        <f>Staff!K316</f>
        <v>0</v>
      </c>
      <c r="L125" s="90">
        <f>Staff!L316</f>
        <v>0</v>
      </c>
      <c r="M125" s="90">
        <f>Staff!M316</f>
        <v>0</v>
      </c>
      <c r="N125" s="90">
        <f>Staff!N316</f>
        <v>0</v>
      </c>
      <c r="O125" s="90">
        <f>Staff!O316</f>
        <v>0</v>
      </c>
      <c r="P125" s="90">
        <f>Staff!P316</f>
        <v>0</v>
      </c>
      <c r="Q125" s="90">
        <f>Staff!Q316</f>
        <v>0</v>
      </c>
      <c r="R125" s="90">
        <f>Staff!R316</f>
        <v>0</v>
      </c>
      <c r="S125" s="90">
        <f>Staff!S316</f>
        <v>0</v>
      </c>
      <c r="T125" s="90">
        <f>Staff!T316</f>
        <v>0</v>
      </c>
      <c r="U125" s="90">
        <f>Staff!U316</f>
        <v>0</v>
      </c>
      <c r="V125" s="90">
        <f>Staff!V316</f>
        <v>0</v>
      </c>
      <c r="W125" s="90">
        <f>Staff!W316</f>
        <v>0</v>
      </c>
      <c r="X125" s="90">
        <f>Staff!X316</f>
        <v>0</v>
      </c>
      <c r="Y125" s="90">
        <f>Staff!Y316</f>
        <v>0</v>
      </c>
      <c r="Z125" s="90">
        <f>Staff!Z316</f>
        <v>0</v>
      </c>
      <c r="AA125" s="90">
        <f>Staff!AA316</f>
        <v>0</v>
      </c>
      <c r="AB125" s="90">
        <f>Staff!AB316</f>
        <v>0</v>
      </c>
      <c r="AC125" s="91">
        <f>Staff!AC316</f>
        <v>0</v>
      </c>
      <c r="AE125" s="476">
        <f>Staff!AE316</f>
        <v>0</v>
      </c>
      <c r="AG125" s="476">
        <f>Staff!AG316</f>
        <v>0</v>
      </c>
      <c r="AI125" s="476">
        <f>Staff!AI316</f>
        <v>0</v>
      </c>
    </row>
    <row r="126" spans="2:35" outlineLevel="1">
      <c r="B126" s="238" t="str">
        <f>'Line Items'!D$2286</f>
        <v>Staff Costs</v>
      </c>
      <c r="C126" s="238" t="str">
        <f>INDEX('Line Items'!$F$645:$F$688,MATCH($D126,'Line Items'!$D$645:$D$688,0))</f>
        <v>Staff Costs: Other</v>
      </c>
      <c r="D126" s="106" t="str">
        <f>Staff!D317</f>
        <v>[Staff Functions Line 31]</v>
      </c>
      <c r="E126" s="89"/>
      <c r="F126" s="107" t="str">
        <f>Staff!F317</f>
        <v>£000</v>
      </c>
      <c r="G126" s="90">
        <f>Staff!G317</f>
        <v>0</v>
      </c>
      <c r="H126" s="90">
        <f>Staff!H317</f>
        <v>0</v>
      </c>
      <c r="I126" s="90">
        <f>Staff!I317</f>
        <v>0</v>
      </c>
      <c r="J126" s="90">
        <f>Staff!J317</f>
        <v>0</v>
      </c>
      <c r="K126" s="90">
        <f>Staff!K317</f>
        <v>0</v>
      </c>
      <c r="L126" s="90">
        <f>Staff!L317</f>
        <v>0</v>
      </c>
      <c r="M126" s="90">
        <f>Staff!M317</f>
        <v>0</v>
      </c>
      <c r="N126" s="90">
        <f>Staff!N317</f>
        <v>0</v>
      </c>
      <c r="O126" s="90">
        <f>Staff!O317</f>
        <v>0</v>
      </c>
      <c r="P126" s="90">
        <f>Staff!P317</f>
        <v>0</v>
      </c>
      <c r="Q126" s="90">
        <f>Staff!Q317</f>
        <v>0</v>
      </c>
      <c r="R126" s="90">
        <f>Staff!R317</f>
        <v>0</v>
      </c>
      <c r="S126" s="90">
        <f>Staff!S317</f>
        <v>0</v>
      </c>
      <c r="T126" s="90">
        <f>Staff!T317</f>
        <v>0</v>
      </c>
      <c r="U126" s="90">
        <f>Staff!U317</f>
        <v>0</v>
      </c>
      <c r="V126" s="90">
        <f>Staff!V317</f>
        <v>0</v>
      </c>
      <c r="W126" s="90">
        <f>Staff!W317</f>
        <v>0</v>
      </c>
      <c r="X126" s="90">
        <f>Staff!X317</f>
        <v>0</v>
      </c>
      <c r="Y126" s="90">
        <f>Staff!Y317</f>
        <v>0</v>
      </c>
      <c r="Z126" s="90">
        <f>Staff!Z317</f>
        <v>0</v>
      </c>
      <c r="AA126" s="90">
        <f>Staff!AA317</f>
        <v>0</v>
      </c>
      <c r="AB126" s="90">
        <f>Staff!AB317</f>
        <v>0</v>
      </c>
      <c r="AC126" s="91">
        <f>Staff!AC317</f>
        <v>0</v>
      </c>
      <c r="AE126" s="476">
        <f>Staff!AE317</f>
        <v>0</v>
      </c>
      <c r="AG126" s="476">
        <f>Staff!AG317</f>
        <v>0</v>
      </c>
      <c r="AI126" s="476">
        <f>Staff!AI317</f>
        <v>0</v>
      </c>
    </row>
    <row r="127" spans="2:35" outlineLevel="1">
      <c r="B127" s="238" t="str">
        <f>'Line Items'!D$2286</f>
        <v>Staff Costs</v>
      </c>
      <c r="C127" s="238" t="str">
        <f>INDEX('Line Items'!$F$645:$F$688,MATCH($D127,'Line Items'!$D$645:$D$688,0))</f>
        <v>Staff Costs: Other</v>
      </c>
      <c r="D127" s="106" t="str">
        <f>Staff!D318</f>
        <v>[Staff Functions Line 32]</v>
      </c>
      <c r="E127" s="89"/>
      <c r="F127" s="107" t="str">
        <f>Staff!F318</f>
        <v>£000</v>
      </c>
      <c r="G127" s="90">
        <f>Staff!G318</f>
        <v>0</v>
      </c>
      <c r="H127" s="90">
        <f>Staff!H318</f>
        <v>0</v>
      </c>
      <c r="I127" s="90">
        <f>Staff!I318</f>
        <v>0</v>
      </c>
      <c r="J127" s="90">
        <f>Staff!J318</f>
        <v>0</v>
      </c>
      <c r="K127" s="90">
        <f>Staff!K318</f>
        <v>0</v>
      </c>
      <c r="L127" s="90">
        <f>Staff!L318</f>
        <v>0</v>
      </c>
      <c r="M127" s="90">
        <f>Staff!M318</f>
        <v>0</v>
      </c>
      <c r="N127" s="90">
        <f>Staff!N318</f>
        <v>0</v>
      </c>
      <c r="O127" s="90">
        <f>Staff!O318</f>
        <v>0</v>
      </c>
      <c r="P127" s="90">
        <f>Staff!P318</f>
        <v>0</v>
      </c>
      <c r="Q127" s="90">
        <f>Staff!Q318</f>
        <v>0</v>
      </c>
      <c r="R127" s="90">
        <f>Staff!R318</f>
        <v>0</v>
      </c>
      <c r="S127" s="90">
        <f>Staff!S318</f>
        <v>0</v>
      </c>
      <c r="T127" s="90">
        <f>Staff!T318</f>
        <v>0</v>
      </c>
      <c r="U127" s="90">
        <f>Staff!U318</f>
        <v>0</v>
      </c>
      <c r="V127" s="90">
        <f>Staff!V318</f>
        <v>0</v>
      </c>
      <c r="W127" s="90">
        <f>Staff!W318</f>
        <v>0</v>
      </c>
      <c r="X127" s="90">
        <f>Staff!X318</f>
        <v>0</v>
      </c>
      <c r="Y127" s="90">
        <f>Staff!Y318</f>
        <v>0</v>
      </c>
      <c r="Z127" s="90">
        <f>Staff!Z318</f>
        <v>0</v>
      </c>
      <c r="AA127" s="90">
        <f>Staff!AA318</f>
        <v>0</v>
      </c>
      <c r="AB127" s="90">
        <f>Staff!AB318</f>
        <v>0</v>
      </c>
      <c r="AC127" s="91">
        <f>Staff!AC318</f>
        <v>0</v>
      </c>
      <c r="AE127" s="476">
        <f>Staff!AE318</f>
        <v>0</v>
      </c>
      <c r="AG127" s="476">
        <f>Staff!AG318</f>
        <v>0</v>
      </c>
      <c r="AI127" s="476">
        <f>Staff!AI318</f>
        <v>0</v>
      </c>
    </row>
    <row r="128" spans="2:35" outlineLevel="1">
      <c r="B128" s="238" t="str">
        <f>'Line Items'!D$2286</f>
        <v>Staff Costs</v>
      </c>
      <c r="C128" s="238" t="str">
        <f>INDEX('Line Items'!$F$645:$F$688,MATCH($D128,'Line Items'!$D$645:$D$688,0))</f>
        <v>Staff Costs: Other</v>
      </c>
      <c r="D128" s="106" t="str">
        <f>Staff!D319</f>
        <v>[Staff Functions Line 33]</v>
      </c>
      <c r="E128" s="89"/>
      <c r="F128" s="107" t="str">
        <f>Staff!F319</f>
        <v>£000</v>
      </c>
      <c r="G128" s="90">
        <f>Staff!G319</f>
        <v>0</v>
      </c>
      <c r="H128" s="90">
        <f>Staff!H319</f>
        <v>0</v>
      </c>
      <c r="I128" s="90">
        <f>Staff!I319</f>
        <v>0</v>
      </c>
      <c r="J128" s="90">
        <f>Staff!J319</f>
        <v>0</v>
      </c>
      <c r="K128" s="90">
        <f>Staff!K319</f>
        <v>0</v>
      </c>
      <c r="L128" s="90">
        <f>Staff!L319</f>
        <v>0</v>
      </c>
      <c r="M128" s="90">
        <f>Staff!M319</f>
        <v>0</v>
      </c>
      <c r="N128" s="90">
        <f>Staff!N319</f>
        <v>0</v>
      </c>
      <c r="O128" s="90">
        <f>Staff!O319</f>
        <v>0</v>
      </c>
      <c r="P128" s="90">
        <f>Staff!P319</f>
        <v>0</v>
      </c>
      <c r="Q128" s="90">
        <f>Staff!Q319</f>
        <v>0</v>
      </c>
      <c r="R128" s="90">
        <f>Staff!R319</f>
        <v>0</v>
      </c>
      <c r="S128" s="90">
        <f>Staff!S319</f>
        <v>0</v>
      </c>
      <c r="T128" s="90">
        <f>Staff!T319</f>
        <v>0</v>
      </c>
      <c r="U128" s="90">
        <f>Staff!U319</f>
        <v>0</v>
      </c>
      <c r="V128" s="90">
        <f>Staff!V319</f>
        <v>0</v>
      </c>
      <c r="W128" s="90">
        <f>Staff!W319</f>
        <v>0</v>
      </c>
      <c r="X128" s="90">
        <f>Staff!X319</f>
        <v>0</v>
      </c>
      <c r="Y128" s="90">
        <f>Staff!Y319</f>
        <v>0</v>
      </c>
      <c r="Z128" s="90">
        <f>Staff!Z319</f>
        <v>0</v>
      </c>
      <c r="AA128" s="90">
        <f>Staff!AA319</f>
        <v>0</v>
      </c>
      <c r="AB128" s="90">
        <f>Staff!AB319</f>
        <v>0</v>
      </c>
      <c r="AC128" s="91">
        <f>Staff!AC319</f>
        <v>0</v>
      </c>
      <c r="AE128" s="476">
        <f>Staff!AE319</f>
        <v>0</v>
      </c>
      <c r="AG128" s="476">
        <f>Staff!AG319</f>
        <v>0</v>
      </c>
      <c r="AI128" s="476">
        <f>Staff!AI319</f>
        <v>0</v>
      </c>
    </row>
    <row r="129" spans="2:35" outlineLevel="1">
      <c r="B129" s="238" t="str">
        <f>'Line Items'!D$2286</f>
        <v>Staff Costs</v>
      </c>
      <c r="C129" s="238" t="str">
        <f>INDEX('Line Items'!$F$645:$F$688,MATCH($D129,'Line Items'!$D$645:$D$688,0))</f>
        <v>Staff Costs: Other</v>
      </c>
      <c r="D129" s="106" t="str">
        <f>Staff!D320</f>
        <v>[Staff Functions Line 34]</v>
      </c>
      <c r="E129" s="89"/>
      <c r="F129" s="107" t="str">
        <f>Staff!F320</f>
        <v>£000</v>
      </c>
      <c r="G129" s="90">
        <f>Staff!G320</f>
        <v>0</v>
      </c>
      <c r="H129" s="90">
        <f>Staff!H320</f>
        <v>0</v>
      </c>
      <c r="I129" s="90">
        <f>Staff!I320</f>
        <v>0</v>
      </c>
      <c r="J129" s="90">
        <f>Staff!J320</f>
        <v>0</v>
      </c>
      <c r="K129" s="90">
        <f>Staff!K320</f>
        <v>0</v>
      </c>
      <c r="L129" s="90">
        <f>Staff!L320</f>
        <v>0</v>
      </c>
      <c r="M129" s="90">
        <f>Staff!M320</f>
        <v>0</v>
      </c>
      <c r="N129" s="90">
        <f>Staff!N320</f>
        <v>0</v>
      </c>
      <c r="O129" s="90">
        <f>Staff!O320</f>
        <v>0</v>
      </c>
      <c r="P129" s="90">
        <f>Staff!P320</f>
        <v>0</v>
      </c>
      <c r="Q129" s="90">
        <f>Staff!Q320</f>
        <v>0</v>
      </c>
      <c r="R129" s="90">
        <f>Staff!R320</f>
        <v>0</v>
      </c>
      <c r="S129" s="90">
        <f>Staff!S320</f>
        <v>0</v>
      </c>
      <c r="T129" s="90">
        <f>Staff!T320</f>
        <v>0</v>
      </c>
      <c r="U129" s="90">
        <f>Staff!U320</f>
        <v>0</v>
      </c>
      <c r="V129" s="90">
        <f>Staff!V320</f>
        <v>0</v>
      </c>
      <c r="W129" s="90">
        <f>Staff!W320</f>
        <v>0</v>
      </c>
      <c r="X129" s="90">
        <f>Staff!X320</f>
        <v>0</v>
      </c>
      <c r="Y129" s="90">
        <f>Staff!Y320</f>
        <v>0</v>
      </c>
      <c r="Z129" s="90">
        <f>Staff!Z320</f>
        <v>0</v>
      </c>
      <c r="AA129" s="90">
        <f>Staff!AA320</f>
        <v>0</v>
      </c>
      <c r="AB129" s="90">
        <f>Staff!AB320</f>
        <v>0</v>
      </c>
      <c r="AC129" s="91">
        <f>Staff!AC320</f>
        <v>0</v>
      </c>
      <c r="AE129" s="476">
        <f>Staff!AE320</f>
        <v>0</v>
      </c>
      <c r="AG129" s="476">
        <f>Staff!AG320</f>
        <v>0</v>
      </c>
      <c r="AI129" s="476">
        <f>Staff!AI320</f>
        <v>0</v>
      </c>
    </row>
    <row r="130" spans="2:35" outlineLevel="1">
      <c r="B130" s="238" t="str">
        <f>'Line Items'!D$2286</f>
        <v>Staff Costs</v>
      </c>
      <c r="C130" s="238" t="str">
        <f>INDEX('Line Items'!$F$645:$F$688,MATCH($D130,'Line Items'!$D$645:$D$688,0))</f>
        <v>Staff Costs: Other</v>
      </c>
      <c r="D130" s="106" t="str">
        <f>Staff!D321</f>
        <v>[Staff Functions Line 35]</v>
      </c>
      <c r="E130" s="89"/>
      <c r="F130" s="107" t="str">
        <f>Staff!F321</f>
        <v>£000</v>
      </c>
      <c r="G130" s="90">
        <f>Staff!G321</f>
        <v>0</v>
      </c>
      <c r="H130" s="90">
        <f>Staff!H321</f>
        <v>0</v>
      </c>
      <c r="I130" s="90">
        <f>Staff!I321</f>
        <v>0</v>
      </c>
      <c r="J130" s="90">
        <f>Staff!J321</f>
        <v>0</v>
      </c>
      <c r="K130" s="90">
        <f>Staff!K321</f>
        <v>0</v>
      </c>
      <c r="L130" s="90">
        <f>Staff!L321</f>
        <v>0</v>
      </c>
      <c r="M130" s="90">
        <f>Staff!M321</f>
        <v>0</v>
      </c>
      <c r="N130" s="90">
        <f>Staff!N321</f>
        <v>0</v>
      </c>
      <c r="O130" s="90">
        <f>Staff!O321</f>
        <v>0</v>
      </c>
      <c r="P130" s="90">
        <f>Staff!P321</f>
        <v>0</v>
      </c>
      <c r="Q130" s="90">
        <f>Staff!Q321</f>
        <v>0</v>
      </c>
      <c r="R130" s="90">
        <f>Staff!R321</f>
        <v>0</v>
      </c>
      <c r="S130" s="90">
        <f>Staff!S321</f>
        <v>0</v>
      </c>
      <c r="T130" s="90">
        <f>Staff!T321</f>
        <v>0</v>
      </c>
      <c r="U130" s="90">
        <f>Staff!U321</f>
        <v>0</v>
      </c>
      <c r="V130" s="90">
        <f>Staff!V321</f>
        <v>0</v>
      </c>
      <c r="W130" s="90">
        <f>Staff!W321</f>
        <v>0</v>
      </c>
      <c r="X130" s="90">
        <f>Staff!X321</f>
        <v>0</v>
      </c>
      <c r="Y130" s="90">
        <f>Staff!Y321</f>
        <v>0</v>
      </c>
      <c r="Z130" s="90">
        <f>Staff!Z321</f>
        <v>0</v>
      </c>
      <c r="AA130" s="90">
        <f>Staff!AA321</f>
        <v>0</v>
      </c>
      <c r="AB130" s="90">
        <f>Staff!AB321</f>
        <v>0</v>
      </c>
      <c r="AC130" s="91">
        <f>Staff!AC321</f>
        <v>0</v>
      </c>
      <c r="AE130" s="476">
        <f>Staff!AE321</f>
        <v>0</v>
      </c>
      <c r="AG130" s="476">
        <f>Staff!AG321</f>
        <v>0</v>
      </c>
      <c r="AI130" s="476">
        <f>Staff!AI321</f>
        <v>0</v>
      </c>
    </row>
    <row r="131" spans="2:35" outlineLevel="1">
      <c r="B131" s="238" t="str">
        <f>'Line Items'!D$2286</f>
        <v>Staff Costs</v>
      </c>
      <c r="C131" s="238" t="str">
        <f>INDEX('Line Items'!$F$645:$F$688,MATCH($D131,'Line Items'!$D$645:$D$688,0))</f>
        <v>Staff Costs: Other</v>
      </c>
      <c r="D131" s="106" t="str">
        <f>Staff!D322</f>
        <v>[Staff Functions Line 36]</v>
      </c>
      <c r="E131" s="89"/>
      <c r="F131" s="107" t="str">
        <f>Staff!F322</f>
        <v>£000</v>
      </c>
      <c r="G131" s="90">
        <f>Staff!G322</f>
        <v>0</v>
      </c>
      <c r="H131" s="90">
        <f>Staff!H322</f>
        <v>0</v>
      </c>
      <c r="I131" s="90">
        <f>Staff!I322</f>
        <v>0</v>
      </c>
      <c r="J131" s="90">
        <f>Staff!J322</f>
        <v>0</v>
      </c>
      <c r="K131" s="90">
        <f>Staff!K322</f>
        <v>0</v>
      </c>
      <c r="L131" s="90">
        <f>Staff!L322</f>
        <v>0</v>
      </c>
      <c r="M131" s="90">
        <f>Staff!M322</f>
        <v>0</v>
      </c>
      <c r="N131" s="90">
        <f>Staff!N322</f>
        <v>0</v>
      </c>
      <c r="O131" s="90">
        <f>Staff!O322</f>
        <v>0</v>
      </c>
      <c r="P131" s="90">
        <f>Staff!P322</f>
        <v>0</v>
      </c>
      <c r="Q131" s="90">
        <f>Staff!Q322</f>
        <v>0</v>
      </c>
      <c r="R131" s="90">
        <f>Staff!R322</f>
        <v>0</v>
      </c>
      <c r="S131" s="90">
        <f>Staff!S322</f>
        <v>0</v>
      </c>
      <c r="T131" s="90">
        <f>Staff!T322</f>
        <v>0</v>
      </c>
      <c r="U131" s="90">
        <f>Staff!U322</f>
        <v>0</v>
      </c>
      <c r="V131" s="90">
        <f>Staff!V322</f>
        <v>0</v>
      </c>
      <c r="W131" s="90">
        <f>Staff!W322</f>
        <v>0</v>
      </c>
      <c r="X131" s="90">
        <f>Staff!X322</f>
        <v>0</v>
      </c>
      <c r="Y131" s="90">
        <f>Staff!Y322</f>
        <v>0</v>
      </c>
      <c r="Z131" s="90">
        <f>Staff!Z322</f>
        <v>0</v>
      </c>
      <c r="AA131" s="90">
        <f>Staff!AA322</f>
        <v>0</v>
      </c>
      <c r="AB131" s="90">
        <f>Staff!AB322</f>
        <v>0</v>
      </c>
      <c r="AC131" s="91">
        <f>Staff!AC322</f>
        <v>0</v>
      </c>
      <c r="AE131" s="476">
        <f>Staff!AE322</f>
        <v>0</v>
      </c>
      <c r="AG131" s="476">
        <f>Staff!AG322</f>
        <v>0</v>
      </c>
      <c r="AI131" s="476">
        <f>Staff!AI322</f>
        <v>0</v>
      </c>
    </row>
    <row r="132" spans="2:35" outlineLevel="1">
      <c r="B132" s="238" t="str">
        <f>'Line Items'!D$2286</f>
        <v>Staff Costs</v>
      </c>
      <c r="C132" s="238" t="str">
        <f>INDEX('Line Items'!$F$645:$F$688,MATCH($D132,'Line Items'!$D$645:$D$688,0))</f>
        <v>Staff Costs: Other</v>
      </c>
      <c r="D132" s="106" t="str">
        <f>Staff!D323</f>
        <v>[Staff Functions Line 37]</v>
      </c>
      <c r="E132" s="89"/>
      <c r="F132" s="107" t="str">
        <f>Staff!F323</f>
        <v>£000</v>
      </c>
      <c r="G132" s="90">
        <f>Staff!G323</f>
        <v>0</v>
      </c>
      <c r="H132" s="90">
        <f>Staff!H323</f>
        <v>0</v>
      </c>
      <c r="I132" s="90">
        <f>Staff!I323</f>
        <v>0</v>
      </c>
      <c r="J132" s="90">
        <f>Staff!J323</f>
        <v>0</v>
      </c>
      <c r="K132" s="90">
        <f>Staff!K323</f>
        <v>0</v>
      </c>
      <c r="L132" s="90">
        <f>Staff!L323</f>
        <v>0</v>
      </c>
      <c r="M132" s="90">
        <f>Staff!M323</f>
        <v>0</v>
      </c>
      <c r="N132" s="90">
        <f>Staff!N323</f>
        <v>0</v>
      </c>
      <c r="O132" s="90">
        <f>Staff!O323</f>
        <v>0</v>
      </c>
      <c r="P132" s="90">
        <f>Staff!P323</f>
        <v>0</v>
      </c>
      <c r="Q132" s="90">
        <f>Staff!Q323</f>
        <v>0</v>
      </c>
      <c r="R132" s="90">
        <f>Staff!R323</f>
        <v>0</v>
      </c>
      <c r="S132" s="90">
        <f>Staff!S323</f>
        <v>0</v>
      </c>
      <c r="T132" s="90">
        <f>Staff!T323</f>
        <v>0</v>
      </c>
      <c r="U132" s="90">
        <f>Staff!U323</f>
        <v>0</v>
      </c>
      <c r="V132" s="90">
        <f>Staff!V323</f>
        <v>0</v>
      </c>
      <c r="W132" s="90">
        <f>Staff!W323</f>
        <v>0</v>
      </c>
      <c r="X132" s="90">
        <f>Staff!X323</f>
        <v>0</v>
      </c>
      <c r="Y132" s="90">
        <f>Staff!Y323</f>
        <v>0</v>
      </c>
      <c r="Z132" s="90">
        <f>Staff!Z323</f>
        <v>0</v>
      </c>
      <c r="AA132" s="90">
        <f>Staff!AA323</f>
        <v>0</v>
      </c>
      <c r="AB132" s="90">
        <f>Staff!AB323</f>
        <v>0</v>
      </c>
      <c r="AC132" s="91">
        <f>Staff!AC323</f>
        <v>0</v>
      </c>
      <c r="AE132" s="476">
        <f>Staff!AE323</f>
        <v>0</v>
      </c>
      <c r="AG132" s="476">
        <f>Staff!AG323</f>
        <v>0</v>
      </c>
      <c r="AI132" s="476">
        <f>Staff!AI323</f>
        <v>0</v>
      </c>
    </row>
    <row r="133" spans="2:35" outlineLevel="1">
      <c r="B133" s="238" t="str">
        <f>'Line Items'!D$2286</f>
        <v>Staff Costs</v>
      </c>
      <c r="C133" s="238" t="str">
        <f>INDEX('Line Items'!$F$645:$F$688,MATCH($D133,'Line Items'!$D$645:$D$688,0))</f>
        <v>Staff Costs: Other</v>
      </c>
      <c r="D133" s="106" t="str">
        <f>Staff!D324</f>
        <v>[Staff Functions Line 38]</v>
      </c>
      <c r="E133" s="89"/>
      <c r="F133" s="107" t="str">
        <f>Staff!F324</f>
        <v>£000</v>
      </c>
      <c r="G133" s="90">
        <f>Staff!G324</f>
        <v>0</v>
      </c>
      <c r="H133" s="90">
        <f>Staff!H324</f>
        <v>0</v>
      </c>
      <c r="I133" s="90">
        <f>Staff!I324</f>
        <v>0</v>
      </c>
      <c r="J133" s="90">
        <f>Staff!J324</f>
        <v>0</v>
      </c>
      <c r="K133" s="90">
        <f>Staff!K324</f>
        <v>0</v>
      </c>
      <c r="L133" s="90">
        <f>Staff!L324</f>
        <v>0</v>
      </c>
      <c r="M133" s="90">
        <f>Staff!M324</f>
        <v>0</v>
      </c>
      <c r="N133" s="90">
        <f>Staff!N324</f>
        <v>0</v>
      </c>
      <c r="O133" s="90">
        <f>Staff!O324</f>
        <v>0</v>
      </c>
      <c r="P133" s="90">
        <f>Staff!P324</f>
        <v>0</v>
      </c>
      <c r="Q133" s="90">
        <f>Staff!Q324</f>
        <v>0</v>
      </c>
      <c r="R133" s="90">
        <f>Staff!R324</f>
        <v>0</v>
      </c>
      <c r="S133" s="90">
        <f>Staff!S324</f>
        <v>0</v>
      </c>
      <c r="T133" s="90">
        <f>Staff!T324</f>
        <v>0</v>
      </c>
      <c r="U133" s="90">
        <f>Staff!U324</f>
        <v>0</v>
      </c>
      <c r="V133" s="90">
        <f>Staff!V324</f>
        <v>0</v>
      </c>
      <c r="W133" s="90">
        <f>Staff!W324</f>
        <v>0</v>
      </c>
      <c r="X133" s="90">
        <f>Staff!X324</f>
        <v>0</v>
      </c>
      <c r="Y133" s="90">
        <f>Staff!Y324</f>
        <v>0</v>
      </c>
      <c r="Z133" s="90">
        <f>Staff!Z324</f>
        <v>0</v>
      </c>
      <c r="AA133" s="90">
        <f>Staff!AA324</f>
        <v>0</v>
      </c>
      <c r="AB133" s="90">
        <f>Staff!AB324</f>
        <v>0</v>
      </c>
      <c r="AC133" s="91">
        <f>Staff!AC324</f>
        <v>0</v>
      </c>
      <c r="AE133" s="476">
        <f>Staff!AE324</f>
        <v>0</v>
      </c>
      <c r="AG133" s="476">
        <f>Staff!AG324</f>
        <v>0</v>
      </c>
      <c r="AI133" s="476">
        <f>Staff!AI324</f>
        <v>0</v>
      </c>
    </row>
    <row r="134" spans="2:35" outlineLevel="1">
      <c r="B134" s="238" t="str">
        <f>'Line Items'!D$2286</f>
        <v>Staff Costs</v>
      </c>
      <c r="C134" s="238" t="str">
        <f>INDEX('Line Items'!$F$645:$F$688,MATCH($D134,'Line Items'!$D$645:$D$688,0))</f>
        <v>Staff Costs: Other</v>
      </c>
      <c r="D134" s="106" t="str">
        <f>Staff!D325</f>
        <v>[Staff Functions Line 39]</v>
      </c>
      <c r="E134" s="89"/>
      <c r="F134" s="107" t="str">
        <f>Staff!F325</f>
        <v>£000</v>
      </c>
      <c r="G134" s="90">
        <f>Staff!G325</f>
        <v>0</v>
      </c>
      <c r="H134" s="90">
        <f>Staff!H325</f>
        <v>0</v>
      </c>
      <c r="I134" s="90">
        <f>Staff!I325</f>
        <v>0</v>
      </c>
      <c r="J134" s="90">
        <f>Staff!J325</f>
        <v>0</v>
      </c>
      <c r="K134" s="90">
        <f>Staff!K325</f>
        <v>0</v>
      </c>
      <c r="L134" s="90">
        <f>Staff!L325</f>
        <v>0</v>
      </c>
      <c r="M134" s="90">
        <f>Staff!M325</f>
        <v>0</v>
      </c>
      <c r="N134" s="90">
        <f>Staff!N325</f>
        <v>0</v>
      </c>
      <c r="O134" s="90">
        <f>Staff!O325</f>
        <v>0</v>
      </c>
      <c r="P134" s="90">
        <f>Staff!P325</f>
        <v>0</v>
      </c>
      <c r="Q134" s="90">
        <f>Staff!Q325</f>
        <v>0</v>
      </c>
      <c r="R134" s="90">
        <f>Staff!R325</f>
        <v>0</v>
      </c>
      <c r="S134" s="90">
        <f>Staff!S325</f>
        <v>0</v>
      </c>
      <c r="T134" s="90">
        <f>Staff!T325</f>
        <v>0</v>
      </c>
      <c r="U134" s="90">
        <f>Staff!U325</f>
        <v>0</v>
      </c>
      <c r="V134" s="90">
        <f>Staff!V325</f>
        <v>0</v>
      </c>
      <c r="W134" s="90">
        <f>Staff!W325</f>
        <v>0</v>
      </c>
      <c r="X134" s="90">
        <f>Staff!X325</f>
        <v>0</v>
      </c>
      <c r="Y134" s="90">
        <f>Staff!Y325</f>
        <v>0</v>
      </c>
      <c r="Z134" s="90">
        <f>Staff!Z325</f>
        <v>0</v>
      </c>
      <c r="AA134" s="90">
        <f>Staff!AA325</f>
        <v>0</v>
      </c>
      <c r="AB134" s="90">
        <f>Staff!AB325</f>
        <v>0</v>
      </c>
      <c r="AC134" s="91">
        <f>Staff!AC325</f>
        <v>0</v>
      </c>
      <c r="AE134" s="476">
        <f>Staff!AE325</f>
        <v>0</v>
      </c>
      <c r="AG134" s="476">
        <f>Staff!AG325</f>
        <v>0</v>
      </c>
      <c r="AI134" s="476">
        <f>Staff!AI325</f>
        <v>0</v>
      </c>
    </row>
    <row r="135" spans="2:35" outlineLevel="1">
      <c r="B135" s="238" t="str">
        <f>'Line Items'!D$2286</f>
        <v>Staff Costs</v>
      </c>
      <c r="C135" s="238" t="str">
        <f>INDEX('Line Items'!$F$645:$F$688,MATCH($D135,'Line Items'!$D$645:$D$688,0))</f>
        <v>Staff Costs: Other</v>
      </c>
      <c r="D135" s="239" t="str">
        <f>Staff!D326</f>
        <v>[Staff Functions Line 40]</v>
      </c>
      <c r="E135" s="240"/>
      <c r="F135" s="241" t="str">
        <f>Staff!F326</f>
        <v>£000</v>
      </c>
      <c r="G135" s="242">
        <f>Staff!G326</f>
        <v>0</v>
      </c>
      <c r="H135" s="242">
        <f>Staff!H326</f>
        <v>0</v>
      </c>
      <c r="I135" s="242">
        <f>Staff!I326</f>
        <v>0</v>
      </c>
      <c r="J135" s="242">
        <f>Staff!J326</f>
        <v>0</v>
      </c>
      <c r="K135" s="242">
        <f>Staff!K326</f>
        <v>0</v>
      </c>
      <c r="L135" s="242">
        <f>Staff!L326</f>
        <v>0</v>
      </c>
      <c r="M135" s="242">
        <f>Staff!M326</f>
        <v>0</v>
      </c>
      <c r="N135" s="242">
        <f>Staff!N326</f>
        <v>0</v>
      </c>
      <c r="O135" s="242">
        <f>Staff!O326</f>
        <v>0</v>
      </c>
      <c r="P135" s="242">
        <f>Staff!P326</f>
        <v>0</v>
      </c>
      <c r="Q135" s="242">
        <f>Staff!Q326</f>
        <v>0</v>
      </c>
      <c r="R135" s="242">
        <f>Staff!R326</f>
        <v>0</v>
      </c>
      <c r="S135" s="242">
        <f>Staff!S326</f>
        <v>0</v>
      </c>
      <c r="T135" s="242">
        <f>Staff!T326</f>
        <v>0</v>
      </c>
      <c r="U135" s="242">
        <f>Staff!U326</f>
        <v>0</v>
      </c>
      <c r="V135" s="242">
        <f>Staff!V326</f>
        <v>0</v>
      </c>
      <c r="W135" s="242">
        <f>Staff!W326</f>
        <v>0</v>
      </c>
      <c r="X135" s="242">
        <f>Staff!X326</f>
        <v>0</v>
      </c>
      <c r="Y135" s="242">
        <f>Staff!Y326</f>
        <v>0</v>
      </c>
      <c r="Z135" s="242">
        <f>Staff!Z326</f>
        <v>0</v>
      </c>
      <c r="AA135" s="242">
        <f>Staff!AA326</f>
        <v>0</v>
      </c>
      <c r="AB135" s="242">
        <f>Staff!AB326</f>
        <v>0</v>
      </c>
      <c r="AC135" s="243">
        <f>Staff!AC326</f>
        <v>0</v>
      </c>
      <c r="AE135" s="517">
        <f>Staff!AE326</f>
        <v>0</v>
      </c>
      <c r="AG135" s="517">
        <f>Staff!AG326</f>
        <v>0</v>
      </c>
      <c r="AI135" s="517">
        <f>Staff!AI326</f>
        <v>0</v>
      </c>
    </row>
    <row r="136" spans="2:35" outlineLevel="1">
      <c r="B136" s="238" t="str">
        <f>'Line Items'!D$2286</f>
        <v>Staff Costs</v>
      </c>
      <c r="C136" s="238" t="str">
        <f>INDEX('Line Items'!$F$645:$F$688,MATCH($D136,'Line Items'!$D$645:$D$688,0))</f>
        <v>Staff Costs: Other</v>
      </c>
      <c r="D136" s="117" t="str">
        <f>Staff!D466</f>
        <v>Total Redundancy Compensation</v>
      </c>
      <c r="E136" s="175"/>
      <c r="F136" s="118" t="str">
        <f>Staff!F466</f>
        <v>£000</v>
      </c>
      <c r="G136" s="94">
        <f>Staff!G466</f>
        <v>0</v>
      </c>
      <c r="H136" s="94">
        <f>Staff!H466</f>
        <v>0</v>
      </c>
      <c r="I136" s="94">
        <f>Staff!I466</f>
        <v>0</v>
      </c>
      <c r="J136" s="94">
        <f>Staff!J466</f>
        <v>0</v>
      </c>
      <c r="K136" s="94">
        <f>Staff!K466</f>
        <v>0</v>
      </c>
      <c r="L136" s="94">
        <f>Staff!L466</f>
        <v>0</v>
      </c>
      <c r="M136" s="94">
        <f>Staff!M466</f>
        <v>0</v>
      </c>
      <c r="N136" s="94">
        <f>Staff!N466</f>
        <v>0</v>
      </c>
      <c r="O136" s="94">
        <f>Staff!O466</f>
        <v>0</v>
      </c>
      <c r="P136" s="94">
        <f>Staff!P466</f>
        <v>0</v>
      </c>
      <c r="Q136" s="94">
        <f>Staff!Q466</f>
        <v>0</v>
      </c>
      <c r="R136" s="94">
        <f>Staff!R466</f>
        <v>0</v>
      </c>
      <c r="S136" s="94">
        <f>Staff!S466</f>
        <v>0</v>
      </c>
      <c r="T136" s="94">
        <f>Staff!T466</f>
        <v>0</v>
      </c>
      <c r="U136" s="94">
        <f>Staff!U466</f>
        <v>0</v>
      </c>
      <c r="V136" s="94">
        <f>Staff!V466</f>
        <v>0</v>
      </c>
      <c r="W136" s="94">
        <f>Staff!W466</f>
        <v>0</v>
      </c>
      <c r="X136" s="94">
        <f>Staff!X466</f>
        <v>0</v>
      </c>
      <c r="Y136" s="94">
        <f>Staff!Y466</f>
        <v>0</v>
      </c>
      <c r="Z136" s="94">
        <f>Staff!Z466</f>
        <v>0</v>
      </c>
      <c r="AA136" s="94">
        <f>Staff!AA466</f>
        <v>0</v>
      </c>
      <c r="AB136" s="94">
        <f>Staff!AB466</f>
        <v>0</v>
      </c>
      <c r="AC136" s="95">
        <f>Staff!AC466</f>
        <v>0</v>
      </c>
      <c r="AE136" s="477">
        <f>Staff!AE466</f>
        <v>0</v>
      </c>
      <c r="AG136" s="477">
        <f>Staff!AG466</f>
        <v>0</v>
      </c>
      <c r="AI136" s="477">
        <f>Staff!AI466</f>
        <v>0</v>
      </c>
    </row>
    <row r="137" spans="2:35" outlineLevel="1">
      <c r="B137" s="238" t="str">
        <f>'Line Items'!D$2287</f>
        <v>Other Operating Costs</v>
      </c>
      <c r="C137" s="238" t="str">
        <f>'Line Items'!D$2323</f>
        <v>Other Operating Costs: Other Staff Costs</v>
      </c>
      <c r="D137" s="106" t="str">
        <f>'Other Opex'!D17</f>
        <v>Uniforms &amp; Protective Clothing</v>
      </c>
      <c r="E137" s="89"/>
      <c r="F137" s="107" t="str">
        <f>'Other Opex'!F17</f>
        <v>£000</v>
      </c>
      <c r="G137" s="90">
        <f>'Other Opex'!G17</f>
        <v>0</v>
      </c>
      <c r="H137" s="90">
        <f>'Other Opex'!H17</f>
        <v>0</v>
      </c>
      <c r="I137" s="90">
        <f>'Other Opex'!I17</f>
        <v>0</v>
      </c>
      <c r="J137" s="90">
        <f>'Other Opex'!J17</f>
        <v>0</v>
      </c>
      <c r="K137" s="90">
        <f>'Other Opex'!K17</f>
        <v>0</v>
      </c>
      <c r="L137" s="90">
        <f>'Other Opex'!L17</f>
        <v>0</v>
      </c>
      <c r="M137" s="90">
        <f>'Other Opex'!M17</f>
        <v>0</v>
      </c>
      <c r="N137" s="90">
        <f>'Other Opex'!N17</f>
        <v>0</v>
      </c>
      <c r="O137" s="90">
        <f>'Other Opex'!O17</f>
        <v>0</v>
      </c>
      <c r="P137" s="90">
        <f>'Other Opex'!P17</f>
        <v>0</v>
      </c>
      <c r="Q137" s="90">
        <f>'Other Opex'!Q17</f>
        <v>0</v>
      </c>
      <c r="R137" s="90">
        <f>'Other Opex'!R17</f>
        <v>0</v>
      </c>
      <c r="S137" s="90">
        <f>'Other Opex'!S17</f>
        <v>0</v>
      </c>
      <c r="T137" s="90">
        <f>'Other Opex'!T17</f>
        <v>0</v>
      </c>
      <c r="U137" s="90">
        <f>'Other Opex'!U17</f>
        <v>0</v>
      </c>
      <c r="V137" s="90">
        <f>'Other Opex'!V17</f>
        <v>0</v>
      </c>
      <c r="W137" s="90">
        <f>'Other Opex'!W17</f>
        <v>0</v>
      </c>
      <c r="X137" s="90">
        <f>'Other Opex'!X17</f>
        <v>0</v>
      </c>
      <c r="Y137" s="90">
        <f>'Other Opex'!Y17</f>
        <v>0</v>
      </c>
      <c r="Z137" s="90">
        <f>'Other Opex'!Z17</f>
        <v>0</v>
      </c>
      <c r="AA137" s="90">
        <f>'Other Opex'!AA17</f>
        <v>0</v>
      </c>
      <c r="AB137" s="90">
        <f>'Other Opex'!AB17</f>
        <v>0</v>
      </c>
      <c r="AC137" s="91">
        <f>'Other Opex'!AC17</f>
        <v>0</v>
      </c>
      <c r="AE137" s="475">
        <f>'Other Opex'!AE17</f>
        <v>0</v>
      </c>
      <c r="AG137" s="476">
        <f>'Other Opex'!AG17</f>
        <v>0</v>
      </c>
      <c r="AI137" s="476">
        <f>'Other Opex'!AI17</f>
        <v>0</v>
      </c>
    </row>
    <row r="138" spans="2:35" outlineLevel="1">
      <c r="B138" s="238" t="str">
        <f>'Line Items'!D$2287</f>
        <v>Other Operating Costs</v>
      </c>
      <c r="C138" s="238" t="str">
        <f>'Line Items'!D$2323</f>
        <v>Other Operating Costs: Other Staff Costs</v>
      </c>
      <c r="D138" s="106" t="str">
        <f>'Other Opex'!D18</f>
        <v>Medical, Healthcare and Other Staff Benefits</v>
      </c>
      <c r="E138" s="89"/>
      <c r="F138" s="107" t="str">
        <f>'Other Opex'!F18</f>
        <v>£000</v>
      </c>
      <c r="G138" s="90">
        <f>'Other Opex'!G18</f>
        <v>0</v>
      </c>
      <c r="H138" s="90">
        <f>'Other Opex'!H18</f>
        <v>0</v>
      </c>
      <c r="I138" s="90">
        <f>'Other Opex'!I18</f>
        <v>0</v>
      </c>
      <c r="J138" s="90">
        <f>'Other Opex'!J18</f>
        <v>0</v>
      </c>
      <c r="K138" s="90">
        <f>'Other Opex'!K18</f>
        <v>0</v>
      </c>
      <c r="L138" s="90">
        <f>'Other Opex'!L18</f>
        <v>0</v>
      </c>
      <c r="M138" s="90">
        <f>'Other Opex'!M18</f>
        <v>0</v>
      </c>
      <c r="N138" s="90">
        <f>'Other Opex'!N18</f>
        <v>0</v>
      </c>
      <c r="O138" s="90">
        <f>'Other Opex'!O18</f>
        <v>0</v>
      </c>
      <c r="P138" s="90">
        <f>'Other Opex'!P18</f>
        <v>0</v>
      </c>
      <c r="Q138" s="90">
        <f>'Other Opex'!Q18</f>
        <v>0</v>
      </c>
      <c r="R138" s="90">
        <f>'Other Opex'!R18</f>
        <v>0</v>
      </c>
      <c r="S138" s="90">
        <f>'Other Opex'!S18</f>
        <v>0</v>
      </c>
      <c r="T138" s="90">
        <f>'Other Opex'!T18</f>
        <v>0</v>
      </c>
      <c r="U138" s="90">
        <f>'Other Opex'!U18</f>
        <v>0</v>
      </c>
      <c r="V138" s="90">
        <f>'Other Opex'!V18</f>
        <v>0</v>
      </c>
      <c r="W138" s="90">
        <f>'Other Opex'!W18</f>
        <v>0</v>
      </c>
      <c r="X138" s="90">
        <f>'Other Opex'!X18</f>
        <v>0</v>
      </c>
      <c r="Y138" s="90">
        <f>'Other Opex'!Y18</f>
        <v>0</v>
      </c>
      <c r="Z138" s="90">
        <f>'Other Opex'!Z18</f>
        <v>0</v>
      </c>
      <c r="AA138" s="90">
        <f>'Other Opex'!AA18</f>
        <v>0</v>
      </c>
      <c r="AB138" s="90">
        <f>'Other Opex'!AB18</f>
        <v>0</v>
      </c>
      <c r="AC138" s="91">
        <f>'Other Opex'!AC18</f>
        <v>0</v>
      </c>
      <c r="AE138" s="476">
        <f>'Other Opex'!AE18</f>
        <v>0</v>
      </c>
      <c r="AG138" s="476">
        <f>'Other Opex'!AG18</f>
        <v>0</v>
      </c>
      <c r="AI138" s="476">
        <f>'Other Opex'!AI18</f>
        <v>0</v>
      </c>
    </row>
    <row r="139" spans="2:35" outlineLevel="1">
      <c r="B139" s="238" t="str">
        <f>'Line Items'!D$2287</f>
        <v>Other Operating Costs</v>
      </c>
      <c r="C139" s="238" t="str">
        <f>'Line Items'!D$2323</f>
        <v>Other Operating Costs: Other Staff Costs</v>
      </c>
      <c r="D139" s="106" t="str">
        <f>'Other Opex'!D19</f>
        <v>Ill Health Severance</v>
      </c>
      <c r="E139" s="89"/>
      <c r="F139" s="107" t="str">
        <f>'Other Opex'!F19</f>
        <v>£000</v>
      </c>
      <c r="G139" s="90">
        <f>'Other Opex'!G19</f>
        <v>0</v>
      </c>
      <c r="H139" s="90">
        <f>'Other Opex'!H19</f>
        <v>0</v>
      </c>
      <c r="I139" s="90">
        <f>'Other Opex'!I19</f>
        <v>0</v>
      </c>
      <c r="J139" s="90">
        <f>'Other Opex'!J19</f>
        <v>0</v>
      </c>
      <c r="K139" s="90">
        <f>'Other Opex'!K19</f>
        <v>0</v>
      </c>
      <c r="L139" s="90">
        <f>'Other Opex'!L19</f>
        <v>0</v>
      </c>
      <c r="M139" s="90">
        <f>'Other Opex'!M19</f>
        <v>0</v>
      </c>
      <c r="N139" s="90">
        <f>'Other Opex'!N19</f>
        <v>0</v>
      </c>
      <c r="O139" s="90">
        <f>'Other Opex'!O19</f>
        <v>0</v>
      </c>
      <c r="P139" s="90">
        <f>'Other Opex'!P19</f>
        <v>0</v>
      </c>
      <c r="Q139" s="90">
        <f>'Other Opex'!Q19</f>
        <v>0</v>
      </c>
      <c r="R139" s="90">
        <f>'Other Opex'!R19</f>
        <v>0</v>
      </c>
      <c r="S139" s="90">
        <f>'Other Opex'!S19</f>
        <v>0</v>
      </c>
      <c r="T139" s="90">
        <f>'Other Opex'!T19</f>
        <v>0</v>
      </c>
      <c r="U139" s="90">
        <f>'Other Opex'!U19</f>
        <v>0</v>
      </c>
      <c r="V139" s="90">
        <f>'Other Opex'!V19</f>
        <v>0</v>
      </c>
      <c r="W139" s="90">
        <f>'Other Opex'!W19</f>
        <v>0</v>
      </c>
      <c r="X139" s="90">
        <f>'Other Opex'!X19</f>
        <v>0</v>
      </c>
      <c r="Y139" s="90">
        <f>'Other Opex'!Y19</f>
        <v>0</v>
      </c>
      <c r="Z139" s="90">
        <f>'Other Opex'!Z19</f>
        <v>0</v>
      </c>
      <c r="AA139" s="90">
        <f>'Other Opex'!AA19</f>
        <v>0</v>
      </c>
      <c r="AB139" s="90">
        <f>'Other Opex'!AB19</f>
        <v>0</v>
      </c>
      <c r="AC139" s="91">
        <f>'Other Opex'!AC19</f>
        <v>0</v>
      </c>
      <c r="AE139" s="476">
        <f>'Other Opex'!AE19</f>
        <v>0</v>
      </c>
      <c r="AG139" s="476">
        <f>'Other Opex'!AG19</f>
        <v>0</v>
      </c>
      <c r="AI139" s="476">
        <f>'Other Opex'!AI19</f>
        <v>0</v>
      </c>
    </row>
    <row r="140" spans="2:35" outlineLevel="1">
      <c r="B140" s="238" t="str">
        <f>'Line Items'!D$2287</f>
        <v>Other Operating Costs</v>
      </c>
      <c r="C140" s="238" t="str">
        <f>'Line Items'!D$2323</f>
        <v>Other Operating Costs: Other Staff Costs</v>
      </c>
      <c r="D140" s="106" t="str">
        <f>'Other Opex'!D20</f>
        <v>Motor Vehicle Expenses</v>
      </c>
      <c r="E140" s="89"/>
      <c r="F140" s="107" t="str">
        <f>'Other Opex'!F20</f>
        <v>£000</v>
      </c>
      <c r="G140" s="90">
        <f>'Other Opex'!G20</f>
        <v>0</v>
      </c>
      <c r="H140" s="90">
        <f>'Other Opex'!H20</f>
        <v>0</v>
      </c>
      <c r="I140" s="90">
        <f>'Other Opex'!I20</f>
        <v>0</v>
      </c>
      <c r="J140" s="90">
        <f>'Other Opex'!J20</f>
        <v>0</v>
      </c>
      <c r="K140" s="90">
        <f>'Other Opex'!K20</f>
        <v>0</v>
      </c>
      <c r="L140" s="90">
        <f>'Other Opex'!L20</f>
        <v>0</v>
      </c>
      <c r="M140" s="90">
        <f>'Other Opex'!M20</f>
        <v>0</v>
      </c>
      <c r="N140" s="90">
        <f>'Other Opex'!N20</f>
        <v>0</v>
      </c>
      <c r="O140" s="90">
        <f>'Other Opex'!O20</f>
        <v>0</v>
      </c>
      <c r="P140" s="90">
        <f>'Other Opex'!P20</f>
        <v>0</v>
      </c>
      <c r="Q140" s="90">
        <f>'Other Opex'!Q20</f>
        <v>0</v>
      </c>
      <c r="R140" s="90">
        <f>'Other Opex'!R20</f>
        <v>0</v>
      </c>
      <c r="S140" s="90">
        <f>'Other Opex'!S20</f>
        <v>0</v>
      </c>
      <c r="T140" s="90">
        <f>'Other Opex'!T20</f>
        <v>0</v>
      </c>
      <c r="U140" s="90">
        <f>'Other Opex'!U20</f>
        <v>0</v>
      </c>
      <c r="V140" s="90">
        <f>'Other Opex'!V20</f>
        <v>0</v>
      </c>
      <c r="W140" s="90">
        <f>'Other Opex'!W20</f>
        <v>0</v>
      </c>
      <c r="X140" s="90">
        <f>'Other Opex'!X20</f>
        <v>0</v>
      </c>
      <c r="Y140" s="90">
        <f>'Other Opex'!Y20</f>
        <v>0</v>
      </c>
      <c r="Z140" s="90">
        <f>'Other Opex'!Z20</f>
        <v>0</v>
      </c>
      <c r="AA140" s="90">
        <f>'Other Opex'!AA20</f>
        <v>0</v>
      </c>
      <c r="AB140" s="90">
        <f>'Other Opex'!AB20</f>
        <v>0</v>
      </c>
      <c r="AC140" s="91">
        <f>'Other Opex'!AC20</f>
        <v>0</v>
      </c>
      <c r="AE140" s="476">
        <f>'Other Opex'!AE20</f>
        <v>0</v>
      </c>
      <c r="AG140" s="476">
        <f>'Other Opex'!AG20</f>
        <v>0</v>
      </c>
      <c r="AI140" s="476">
        <f>'Other Opex'!AI20</f>
        <v>0</v>
      </c>
    </row>
    <row r="141" spans="2:35" outlineLevel="1">
      <c r="B141" s="238" t="str">
        <f>'Line Items'!D$2287</f>
        <v>Other Operating Costs</v>
      </c>
      <c r="C141" s="238" t="str">
        <f>'Line Items'!D$2323</f>
        <v>Other Operating Costs: Other Staff Costs</v>
      </c>
      <c r="D141" s="106" t="str">
        <f>'Other Opex'!D21</f>
        <v>Employee Expenses</v>
      </c>
      <c r="E141" s="89"/>
      <c r="F141" s="107" t="str">
        <f>'Other Opex'!F21</f>
        <v>£000</v>
      </c>
      <c r="G141" s="90">
        <f>'Other Opex'!G21</f>
        <v>0</v>
      </c>
      <c r="H141" s="90">
        <f>'Other Opex'!H21</f>
        <v>0</v>
      </c>
      <c r="I141" s="90">
        <f>'Other Opex'!I21</f>
        <v>0</v>
      </c>
      <c r="J141" s="90">
        <f>'Other Opex'!J21</f>
        <v>0</v>
      </c>
      <c r="K141" s="90">
        <f>'Other Opex'!K21</f>
        <v>0</v>
      </c>
      <c r="L141" s="90">
        <f>'Other Opex'!L21</f>
        <v>0</v>
      </c>
      <c r="M141" s="90">
        <f>'Other Opex'!M21</f>
        <v>0</v>
      </c>
      <c r="N141" s="90">
        <f>'Other Opex'!N21</f>
        <v>0</v>
      </c>
      <c r="O141" s="90">
        <f>'Other Opex'!O21</f>
        <v>0</v>
      </c>
      <c r="P141" s="90">
        <f>'Other Opex'!P21</f>
        <v>0</v>
      </c>
      <c r="Q141" s="90">
        <f>'Other Opex'!Q21</f>
        <v>0</v>
      </c>
      <c r="R141" s="90">
        <f>'Other Opex'!R21</f>
        <v>0</v>
      </c>
      <c r="S141" s="90">
        <f>'Other Opex'!S21</f>
        <v>0</v>
      </c>
      <c r="T141" s="90">
        <f>'Other Opex'!T21</f>
        <v>0</v>
      </c>
      <c r="U141" s="90">
        <f>'Other Opex'!U21</f>
        <v>0</v>
      </c>
      <c r="V141" s="90">
        <f>'Other Opex'!V21</f>
        <v>0</v>
      </c>
      <c r="W141" s="90">
        <f>'Other Opex'!W21</f>
        <v>0</v>
      </c>
      <c r="X141" s="90">
        <f>'Other Opex'!X21</f>
        <v>0</v>
      </c>
      <c r="Y141" s="90">
        <f>'Other Opex'!Y21</f>
        <v>0</v>
      </c>
      <c r="Z141" s="90">
        <f>'Other Opex'!Z21</f>
        <v>0</v>
      </c>
      <c r="AA141" s="90">
        <f>'Other Opex'!AA21</f>
        <v>0</v>
      </c>
      <c r="AB141" s="90">
        <f>'Other Opex'!AB21</f>
        <v>0</v>
      </c>
      <c r="AC141" s="91">
        <f>'Other Opex'!AC21</f>
        <v>0</v>
      </c>
      <c r="AE141" s="476">
        <f>'Other Opex'!AE21</f>
        <v>0</v>
      </c>
      <c r="AG141" s="476">
        <f>'Other Opex'!AG21</f>
        <v>0</v>
      </c>
      <c r="AI141" s="476">
        <f>'Other Opex'!AI21</f>
        <v>0</v>
      </c>
    </row>
    <row r="142" spans="2:35" outlineLevel="1">
      <c r="B142" s="238" t="str">
        <f>'Line Items'!D$2287</f>
        <v>Other Operating Costs</v>
      </c>
      <c r="C142" s="238" t="str">
        <f>'Line Items'!D$2323</f>
        <v>Other Operating Costs: Other Staff Costs</v>
      </c>
      <c r="D142" s="106" t="str">
        <f>'Other Opex'!D22</f>
        <v>Bonuses</v>
      </c>
      <c r="E142" s="89"/>
      <c r="F142" s="107" t="str">
        <f>'Other Opex'!F22</f>
        <v>£000</v>
      </c>
      <c r="G142" s="90">
        <f>'Other Opex'!G22</f>
        <v>0</v>
      </c>
      <c r="H142" s="90">
        <f>'Other Opex'!H22</f>
        <v>0</v>
      </c>
      <c r="I142" s="90">
        <f>'Other Opex'!I22</f>
        <v>0</v>
      </c>
      <c r="J142" s="90">
        <f>'Other Opex'!J22</f>
        <v>0</v>
      </c>
      <c r="K142" s="90">
        <f>'Other Opex'!K22</f>
        <v>0</v>
      </c>
      <c r="L142" s="90">
        <f>'Other Opex'!L22</f>
        <v>0</v>
      </c>
      <c r="M142" s="90">
        <f>'Other Opex'!M22</f>
        <v>0</v>
      </c>
      <c r="N142" s="90">
        <f>'Other Opex'!N22</f>
        <v>0</v>
      </c>
      <c r="O142" s="90">
        <f>'Other Opex'!O22</f>
        <v>0</v>
      </c>
      <c r="P142" s="90">
        <f>'Other Opex'!P22</f>
        <v>0</v>
      </c>
      <c r="Q142" s="90">
        <f>'Other Opex'!Q22</f>
        <v>0</v>
      </c>
      <c r="R142" s="90">
        <f>'Other Opex'!R22</f>
        <v>0</v>
      </c>
      <c r="S142" s="90">
        <f>'Other Opex'!S22</f>
        <v>0</v>
      </c>
      <c r="T142" s="90">
        <f>'Other Opex'!T22</f>
        <v>0</v>
      </c>
      <c r="U142" s="90">
        <f>'Other Opex'!U22</f>
        <v>0</v>
      </c>
      <c r="V142" s="90">
        <f>'Other Opex'!V22</f>
        <v>0</v>
      </c>
      <c r="W142" s="90">
        <f>'Other Opex'!W22</f>
        <v>0</v>
      </c>
      <c r="X142" s="90">
        <f>'Other Opex'!X22</f>
        <v>0</v>
      </c>
      <c r="Y142" s="90">
        <f>'Other Opex'!Y22</f>
        <v>0</v>
      </c>
      <c r="Z142" s="90">
        <f>'Other Opex'!Z22</f>
        <v>0</v>
      </c>
      <c r="AA142" s="90">
        <f>'Other Opex'!AA22</f>
        <v>0</v>
      </c>
      <c r="AB142" s="90">
        <f>'Other Opex'!AB22</f>
        <v>0</v>
      </c>
      <c r="AC142" s="91">
        <f>'Other Opex'!AC22</f>
        <v>0</v>
      </c>
      <c r="AE142" s="476">
        <f>'Other Opex'!AE22</f>
        <v>0</v>
      </c>
      <c r="AG142" s="476">
        <f>'Other Opex'!AG22</f>
        <v>0</v>
      </c>
      <c r="AI142" s="476">
        <f>'Other Opex'!AI22</f>
        <v>0</v>
      </c>
    </row>
    <row r="143" spans="2:35" outlineLevel="1">
      <c r="B143" s="238" t="str">
        <f>'Line Items'!D$2287</f>
        <v>Other Operating Costs</v>
      </c>
      <c r="C143" s="238" t="str">
        <f>'Line Items'!D$2323</f>
        <v>Other Operating Costs: Other Staff Costs</v>
      </c>
      <c r="D143" s="106" t="str">
        <f>'Other Opex'!D23</f>
        <v>Staff Recruitment</v>
      </c>
      <c r="E143" s="89"/>
      <c r="F143" s="107" t="str">
        <f>'Other Opex'!F23</f>
        <v>£000</v>
      </c>
      <c r="G143" s="90">
        <f>'Other Opex'!G23</f>
        <v>0</v>
      </c>
      <c r="H143" s="90">
        <f>'Other Opex'!H23</f>
        <v>0</v>
      </c>
      <c r="I143" s="90">
        <f>'Other Opex'!I23</f>
        <v>0</v>
      </c>
      <c r="J143" s="90">
        <f>'Other Opex'!J23</f>
        <v>0</v>
      </c>
      <c r="K143" s="90">
        <f>'Other Opex'!K23</f>
        <v>0</v>
      </c>
      <c r="L143" s="90">
        <f>'Other Opex'!L23</f>
        <v>0</v>
      </c>
      <c r="M143" s="90">
        <f>'Other Opex'!M23</f>
        <v>0</v>
      </c>
      <c r="N143" s="90">
        <f>'Other Opex'!N23</f>
        <v>0</v>
      </c>
      <c r="O143" s="90">
        <f>'Other Opex'!O23</f>
        <v>0</v>
      </c>
      <c r="P143" s="90">
        <f>'Other Opex'!P23</f>
        <v>0</v>
      </c>
      <c r="Q143" s="90">
        <f>'Other Opex'!Q23</f>
        <v>0</v>
      </c>
      <c r="R143" s="90">
        <f>'Other Opex'!R23</f>
        <v>0</v>
      </c>
      <c r="S143" s="90">
        <f>'Other Opex'!S23</f>
        <v>0</v>
      </c>
      <c r="T143" s="90">
        <f>'Other Opex'!T23</f>
        <v>0</v>
      </c>
      <c r="U143" s="90">
        <f>'Other Opex'!U23</f>
        <v>0</v>
      </c>
      <c r="V143" s="90">
        <f>'Other Opex'!V23</f>
        <v>0</v>
      </c>
      <c r="W143" s="90">
        <f>'Other Opex'!W23</f>
        <v>0</v>
      </c>
      <c r="X143" s="90">
        <f>'Other Opex'!X23</f>
        <v>0</v>
      </c>
      <c r="Y143" s="90">
        <f>'Other Opex'!Y23</f>
        <v>0</v>
      </c>
      <c r="Z143" s="90">
        <f>'Other Opex'!Z23</f>
        <v>0</v>
      </c>
      <c r="AA143" s="90">
        <f>'Other Opex'!AA23</f>
        <v>0</v>
      </c>
      <c r="AB143" s="90">
        <f>'Other Opex'!AB23</f>
        <v>0</v>
      </c>
      <c r="AC143" s="91">
        <f>'Other Opex'!AC23</f>
        <v>0</v>
      </c>
      <c r="AE143" s="476">
        <f>'Other Opex'!AE23</f>
        <v>0</v>
      </c>
      <c r="AG143" s="476">
        <f>'Other Opex'!AG23</f>
        <v>0</v>
      </c>
      <c r="AI143" s="476">
        <f>'Other Opex'!AI23</f>
        <v>0</v>
      </c>
    </row>
    <row r="144" spans="2:35" outlineLevel="1">
      <c r="B144" s="238" t="str">
        <f>'Line Items'!D$2287</f>
        <v>Other Operating Costs</v>
      </c>
      <c r="C144" s="238" t="str">
        <f>'Line Items'!D$2323</f>
        <v>Other Operating Costs: Other Staff Costs</v>
      </c>
      <c r="D144" s="106" t="str">
        <f>'Other Opex'!D24</f>
        <v>Staff Training</v>
      </c>
      <c r="E144" s="89"/>
      <c r="F144" s="107" t="str">
        <f>'Other Opex'!F24</f>
        <v>£000</v>
      </c>
      <c r="G144" s="90">
        <f>'Other Opex'!G24</f>
        <v>0</v>
      </c>
      <c r="H144" s="90">
        <f>'Other Opex'!H24</f>
        <v>0</v>
      </c>
      <c r="I144" s="90">
        <f>'Other Opex'!I24</f>
        <v>0</v>
      </c>
      <c r="J144" s="90">
        <f>'Other Opex'!J24</f>
        <v>0</v>
      </c>
      <c r="K144" s="90">
        <f>'Other Opex'!K24</f>
        <v>0</v>
      </c>
      <c r="L144" s="90">
        <f>'Other Opex'!L24</f>
        <v>0</v>
      </c>
      <c r="M144" s="90">
        <f>'Other Opex'!M24</f>
        <v>0</v>
      </c>
      <c r="N144" s="90">
        <f>'Other Opex'!N24</f>
        <v>0</v>
      </c>
      <c r="O144" s="90">
        <f>'Other Opex'!O24</f>
        <v>0</v>
      </c>
      <c r="P144" s="90">
        <f>'Other Opex'!P24</f>
        <v>0</v>
      </c>
      <c r="Q144" s="90">
        <f>'Other Opex'!Q24</f>
        <v>0</v>
      </c>
      <c r="R144" s="90">
        <f>'Other Opex'!R24</f>
        <v>0</v>
      </c>
      <c r="S144" s="90">
        <f>'Other Opex'!S24</f>
        <v>0</v>
      </c>
      <c r="T144" s="90">
        <f>'Other Opex'!T24</f>
        <v>0</v>
      </c>
      <c r="U144" s="90">
        <f>'Other Opex'!U24</f>
        <v>0</v>
      </c>
      <c r="V144" s="90">
        <f>'Other Opex'!V24</f>
        <v>0</v>
      </c>
      <c r="W144" s="90">
        <f>'Other Opex'!W24</f>
        <v>0</v>
      </c>
      <c r="X144" s="90">
        <f>'Other Opex'!X24</f>
        <v>0</v>
      </c>
      <c r="Y144" s="90">
        <f>'Other Opex'!Y24</f>
        <v>0</v>
      </c>
      <c r="Z144" s="90">
        <f>'Other Opex'!Z24</f>
        <v>0</v>
      </c>
      <c r="AA144" s="90">
        <f>'Other Opex'!AA24</f>
        <v>0</v>
      </c>
      <c r="AB144" s="90">
        <f>'Other Opex'!AB24</f>
        <v>0</v>
      </c>
      <c r="AC144" s="91">
        <f>'Other Opex'!AC24</f>
        <v>0</v>
      </c>
      <c r="AE144" s="476">
        <f>'Other Opex'!AE24</f>
        <v>0</v>
      </c>
      <c r="AG144" s="476">
        <f>'Other Opex'!AG24</f>
        <v>0</v>
      </c>
      <c r="AI144" s="476">
        <f>'Other Opex'!AI24</f>
        <v>0</v>
      </c>
    </row>
    <row r="145" spans="2:35" outlineLevel="1">
      <c r="B145" s="238" t="str">
        <f>'Line Items'!D$2287</f>
        <v>Other Operating Costs</v>
      </c>
      <c r="C145" s="238" t="str">
        <f>'Line Items'!D$2323</f>
        <v>Other Operating Costs: Other Staff Costs</v>
      </c>
      <c r="D145" s="106" t="str">
        <f>'Other Opex'!D25</f>
        <v>Staff Catering</v>
      </c>
      <c r="E145" s="89"/>
      <c r="F145" s="107" t="str">
        <f>'Other Opex'!F25</f>
        <v>£000</v>
      </c>
      <c r="G145" s="90">
        <f>'Other Opex'!G25</f>
        <v>0</v>
      </c>
      <c r="H145" s="90">
        <f>'Other Opex'!H25</f>
        <v>0</v>
      </c>
      <c r="I145" s="90">
        <f>'Other Opex'!I25</f>
        <v>0</v>
      </c>
      <c r="J145" s="90">
        <f>'Other Opex'!J25</f>
        <v>0</v>
      </c>
      <c r="K145" s="90">
        <f>'Other Opex'!K25</f>
        <v>0</v>
      </c>
      <c r="L145" s="90">
        <f>'Other Opex'!L25</f>
        <v>0</v>
      </c>
      <c r="M145" s="90">
        <f>'Other Opex'!M25</f>
        <v>0</v>
      </c>
      <c r="N145" s="90">
        <f>'Other Opex'!N25</f>
        <v>0</v>
      </c>
      <c r="O145" s="90">
        <f>'Other Opex'!O25</f>
        <v>0</v>
      </c>
      <c r="P145" s="90">
        <f>'Other Opex'!P25</f>
        <v>0</v>
      </c>
      <c r="Q145" s="90">
        <f>'Other Opex'!Q25</f>
        <v>0</v>
      </c>
      <c r="R145" s="90">
        <f>'Other Opex'!R25</f>
        <v>0</v>
      </c>
      <c r="S145" s="90">
        <f>'Other Opex'!S25</f>
        <v>0</v>
      </c>
      <c r="T145" s="90">
        <f>'Other Opex'!T25</f>
        <v>0</v>
      </c>
      <c r="U145" s="90">
        <f>'Other Opex'!U25</f>
        <v>0</v>
      </c>
      <c r="V145" s="90">
        <f>'Other Opex'!V25</f>
        <v>0</v>
      </c>
      <c r="W145" s="90">
        <f>'Other Opex'!W25</f>
        <v>0</v>
      </c>
      <c r="X145" s="90">
        <f>'Other Opex'!X25</f>
        <v>0</v>
      </c>
      <c r="Y145" s="90">
        <f>'Other Opex'!Y25</f>
        <v>0</v>
      </c>
      <c r="Z145" s="90">
        <f>'Other Opex'!Z25</f>
        <v>0</v>
      </c>
      <c r="AA145" s="90">
        <f>'Other Opex'!AA25</f>
        <v>0</v>
      </c>
      <c r="AB145" s="90">
        <f>'Other Opex'!AB25</f>
        <v>0</v>
      </c>
      <c r="AC145" s="91">
        <f>'Other Opex'!AC25</f>
        <v>0</v>
      </c>
      <c r="AE145" s="476">
        <f>'Other Opex'!AE25</f>
        <v>0</v>
      </c>
      <c r="AG145" s="476">
        <f>'Other Opex'!AG25</f>
        <v>0</v>
      </c>
      <c r="AI145" s="476">
        <f>'Other Opex'!AI25</f>
        <v>0</v>
      </c>
    </row>
    <row r="146" spans="2:35" outlineLevel="1">
      <c r="B146" s="238" t="str">
        <f>'Line Items'!D$2287</f>
        <v>Other Operating Costs</v>
      </c>
      <c r="C146" s="238" t="str">
        <f>'Line Items'!D$2323</f>
        <v>Other Operating Costs: Other Staff Costs</v>
      </c>
      <c r="D146" s="106" t="str">
        <f>'Other Opex'!D26</f>
        <v>Staff Equipment</v>
      </c>
      <c r="E146" s="89"/>
      <c r="F146" s="107" t="str">
        <f>'Other Opex'!F26</f>
        <v>£000</v>
      </c>
      <c r="G146" s="90">
        <f>'Other Opex'!G26</f>
        <v>0</v>
      </c>
      <c r="H146" s="90">
        <f>'Other Opex'!H26</f>
        <v>0</v>
      </c>
      <c r="I146" s="90">
        <f>'Other Opex'!I26</f>
        <v>0</v>
      </c>
      <c r="J146" s="90">
        <f>'Other Opex'!J26</f>
        <v>0</v>
      </c>
      <c r="K146" s="90">
        <f>'Other Opex'!K26</f>
        <v>0</v>
      </c>
      <c r="L146" s="90">
        <f>'Other Opex'!L26</f>
        <v>0</v>
      </c>
      <c r="M146" s="90">
        <f>'Other Opex'!M26</f>
        <v>0</v>
      </c>
      <c r="N146" s="90">
        <f>'Other Opex'!N26</f>
        <v>0</v>
      </c>
      <c r="O146" s="90">
        <f>'Other Opex'!O26</f>
        <v>0</v>
      </c>
      <c r="P146" s="90">
        <f>'Other Opex'!P26</f>
        <v>0</v>
      </c>
      <c r="Q146" s="90">
        <f>'Other Opex'!Q26</f>
        <v>0</v>
      </c>
      <c r="R146" s="90">
        <f>'Other Opex'!R26</f>
        <v>0</v>
      </c>
      <c r="S146" s="90">
        <f>'Other Opex'!S26</f>
        <v>0</v>
      </c>
      <c r="T146" s="90">
        <f>'Other Opex'!T26</f>
        <v>0</v>
      </c>
      <c r="U146" s="90">
        <f>'Other Opex'!U26</f>
        <v>0</v>
      </c>
      <c r="V146" s="90">
        <f>'Other Opex'!V26</f>
        <v>0</v>
      </c>
      <c r="W146" s="90">
        <f>'Other Opex'!W26</f>
        <v>0</v>
      </c>
      <c r="X146" s="90">
        <f>'Other Opex'!X26</f>
        <v>0</v>
      </c>
      <c r="Y146" s="90">
        <f>'Other Opex'!Y26</f>
        <v>0</v>
      </c>
      <c r="Z146" s="90">
        <f>'Other Opex'!Z26</f>
        <v>0</v>
      </c>
      <c r="AA146" s="90">
        <f>'Other Opex'!AA26</f>
        <v>0</v>
      </c>
      <c r="AB146" s="90">
        <f>'Other Opex'!AB26</f>
        <v>0</v>
      </c>
      <c r="AC146" s="91">
        <f>'Other Opex'!AC26</f>
        <v>0</v>
      </c>
      <c r="AE146" s="476">
        <f>'Other Opex'!AE26</f>
        <v>0</v>
      </c>
      <c r="AG146" s="476">
        <f>'Other Opex'!AG26</f>
        <v>0</v>
      </c>
      <c r="AI146" s="476">
        <f>'Other Opex'!AI26</f>
        <v>0</v>
      </c>
    </row>
    <row r="147" spans="2:35" outlineLevel="1">
      <c r="B147" s="238" t="str">
        <f>'Line Items'!D$2287</f>
        <v>Other Operating Costs</v>
      </c>
      <c r="C147" s="238" t="str">
        <f>'Line Items'!D$2323</f>
        <v>Other Operating Costs: Other Staff Costs</v>
      </c>
      <c r="D147" s="106" t="str">
        <f>'Other Opex'!D27</f>
        <v>Staff Travel</v>
      </c>
      <c r="E147" s="89"/>
      <c r="F147" s="107" t="str">
        <f>'Other Opex'!F27</f>
        <v>£000</v>
      </c>
      <c r="G147" s="90">
        <f>'Other Opex'!G27</f>
        <v>0</v>
      </c>
      <c r="H147" s="90">
        <f>'Other Opex'!H27</f>
        <v>0</v>
      </c>
      <c r="I147" s="90">
        <f>'Other Opex'!I27</f>
        <v>0</v>
      </c>
      <c r="J147" s="90">
        <f>'Other Opex'!J27</f>
        <v>0</v>
      </c>
      <c r="K147" s="90">
        <f>'Other Opex'!K27</f>
        <v>0</v>
      </c>
      <c r="L147" s="90">
        <f>'Other Opex'!L27</f>
        <v>0</v>
      </c>
      <c r="M147" s="90">
        <f>'Other Opex'!M27</f>
        <v>0</v>
      </c>
      <c r="N147" s="90">
        <f>'Other Opex'!N27</f>
        <v>0</v>
      </c>
      <c r="O147" s="90">
        <f>'Other Opex'!O27</f>
        <v>0</v>
      </c>
      <c r="P147" s="90">
        <f>'Other Opex'!P27</f>
        <v>0</v>
      </c>
      <c r="Q147" s="90">
        <f>'Other Opex'!Q27</f>
        <v>0</v>
      </c>
      <c r="R147" s="90">
        <f>'Other Opex'!R27</f>
        <v>0</v>
      </c>
      <c r="S147" s="90">
        <f>'Other Opex'!S27</f>
        <v>0</v>
      </c>
      <c r="T147" s="90">
        <f>'Other Opex'!T27</f>
        <v>0</v>
      </c>
      <c r="U147" s="90">
        <f>'Other Opex'!U27</f>
        <v>0</v>
      </c>
      <c r="V147" s="90">
        <f>'Other Opex'!V27</f>
        <v>0</v>
      </c>
      <c r="W147" s="90">
        <f>'Other Opex'!W27</f>
        <v>0</v>
      </c>
      <c r="X147" s="90">
        <f>'Other Opex'!X27</f>
        <v>0</v>
      </c>
      <c r="Y147" s="90">
        <f>'Other Opex'!Y27</f>
        <v>0</v>
      </c>
      <c r="Z147" s="90">
        <f>'Other Opex'!Z27</f>
        <v>0</v>
      </c>
      <c r="AA147" s="90">
        <f>'Other Opex'!AA27</f>
        <v>0</v>
      </c>
      <c r="AB147" s="90">
        <f>'Other Opex'!AB27</f>
        <v>0</v>
      </c>
      <c r="AC147" s="91">
        <f>'Other Opex'!AC27</f>
        <v>0</v>
      </c>
      <c r="AE147" s="476">
        <f>'Other Opex'!AE27</f>
        <v>0</v>
      </c>
      <c r="AG147" s="476">
        <f>'Other Opex'!AG27</f>
        <v>0</v>
      </c>
      <c r="AI147" s="476">
        <f>'Other Opex'!AI27</f>
        <v>0</v>
      </c>
    </row>
    <row r="148" spans="2:35" outlineLevel="1">
      <c r="B148" s="238" t="str">
        <f>'Line Items'!D$2287</f>
        <v>Other Operating Costs</v>
      </c>
      <c r="C148" s="238" t="str">
        <f>'Line Items'!D$2323</f>
        <v>Other Operating Costs: Other Staff Costs</v>
      </c>
      <c r="D148" s="106" t="str">
        <f>'Other Opex'!D28</f>
        <v>Staff Accommodation</v>
      </c>
      <c r="E148" s="89"/>
      <c r="F148" s="107" t="str">
        <f>'Other Opex'!F28</f>
        <v>£000</v>
      </c>
      <c r="G148" s="90">
        <f>'Other Opex'!G28</f>
        <v>0</v>
      </c>
      <c r="H148" s="90">
        <f>'Other Opex'!H28</f>
        <v>0</v>
      </c>
      <c r="I148" s="90">
        <f>'Other Opex'!I28</f>
        <v>0</v>
      </c>
      <c r="J148" s="90">
        <f>'Other Opex'!J28</f>
        <v>0</v>
      </c>
      <c r="K148" s="90">
        <f>'Other Opex'!K28</f>
        <v>0</v>
      </c>
      <c r="L148" s="90">
        <f>'Other Opex'!L28</f>
        <v>0</v>
      </c>
      <c r="M148" s="90">
        <f>'Other Opex'!M28</f>
        <v>0</v>
      </c>
      <c r="N148" s="90">
        <f>'Other Opex'!N28</f>
        <v>0</v>
      </c>
      <c r="O148" s="90">
        <f>'Other Opex'!O28</f>
        <v>0</v>
      </c>
      <c r="P148" s="90">
        <f>'Other Opex'!P28</f>
        <v>0</v>
      </c>
      <c r="Q148" s="90">
        <f>'Other Opex'!Q28</f>
        <v>0</v>
      </c>
      <c r="R148" s="90">
        <f>'Other Opex'!R28</f>
        <v>0</v>
      </c>
      <c r="S148" s="90">
        <f>'Other Opex'!S28</f>
        <v>0</v>
      </c>
      <c r="T148" s="90">
        <f>'Other Opex'!T28</f>
        <v>0</v>
      </c>
      <c r="U148" s="90">
        <f>'Other Opex'!U28</f>
        <v>0</v>
      </c>
      <c r="V148" s="90">
        <f>'Other Opex'!V28</f>
        <v>0</v>
      </c>
      <c r="W148" s="90">
        <f>'Other Opex'!W28</f>
        <v>0</v>
      </c>
      <c r="X148" s="90">
        <f>'Other Opex'!X28</f>
        <v>0</v>
      </c>
      <c r="Y148" s="90">
        <f>'Other Opex'!Y28</f>
        <v>0</v>
      </c>
      <c r="Z148" s="90">
        <f>'Other Opex'!Z28</f>
        <v>0</v>
      </c>
      <c r="AA148" s="90">
        <f>'Other Opex'!AA28</f>
        <v>0</v>
      </c>
      <c r="AB148" s="90">
        <f>'Other Opex'!AB28</f>
        <v>0</v>
      </c>
      <c r="AC148" s="91">
        <f>'Other Opex'!AC28</f>
        <v>0</v>
      </c>
      <c r="AE148" s="476">
        <f>'Other Opex'!AE28</f>
        <v>0</v>
      </c>
      <c r="AG148" s="476">
        <f>'Other Opex'!AG28</f>
        <v>0</v>
      </c>
      <c r="AI148" s="476">
        <f>'Other Opex'!AI28</f>
        <v>0</v>
      </c>
    </row>
    <row r="149" spans="2:35" outlineLevel="1">
      <c r="B149" s="238" t="str">
        <f>'Line Items'!D$2287</f>
        <v>Other Operating Costs</v>
      </c>
      <c r="C149" s="238" t="str">
        <f>'Line Items'!D$2323</f>
        <v>Other Operating Costs: Other Staff Costs</v>
      </c>
      <c r="D149" s="106" t="str">
        <f>'Other Opex'!D29</f>
        <v>Staff Entertainment</v>
      </c>
      <c r="E149" s="89"/>
      <c r="F149" s="107" t="str">
        <f>'Other Opex'!F29</f>
        <v>£000</v>
      </c>
      <c r="G149" s="90">
        <f>'Other Opex'!G29</f>
        <v>0</v>
      </c>
      <c r="H149" s="90">
        <f>'Other Opex'!H29</f>
        <v>0</v>
      </c>
      <c r="I149" s="90">
        <f>'Other Opex'!I29</f>
        <v>0</v>
      </c>
      <c r="J149" s="90">
        <f>'Other Opex'!J29</f>
        <v>0</v>
      </c>
      <c r="K149" s="90">
        <f>'Other Opex'!K29</f>
        <v>0</v>
      </c>
      <c r="L149" s="90">
        <f>'Other Opex'!L29</f>
        <v>0</v>
      </c>
      <c r="M149" s="90">
        <f>'Other Opex'!M29</f>
        <v>0</v>
      </c>
      <c r="N149" s="90">
        <f>'Other Opex'!N29</f>
        <v>0</v>
      </c>
      <c r="O149" s="90">
        <f>'Other Opex'!O29</f>
        <v>0</v>
      </c>
      <c r="P149" s="90">
        <f>'Other Opex'!P29</f>
        <v>0</v>
      </c>
      <c r="Q149" s="90">
        <f>'Other Opex'!Q29</f>
        <v>0</v>
      </c>
      <c r="R149" s="90">
        <f>'Other Opex'!R29</f>
        <v>0</v>
      </c>
      <c r="S149" s="90">
        <f>'Other Opex'!S29</f>
        <v>0</v>
      </c>
      <c r="T149" s="90">
        <f>'Other Opex'!T29</f>
        <v>0</v>
      </c>
      <c r="U149" s="90">
        <f>'Other Opex'!U29</f>
        <v>0</v>
      </c>
      <c r="V149" s="90">
        <f>'Other Opex'!V29</f>
        <v>0</v>
      </c>
      <c r="W149" s="90">
        <f>'Other Opex'!W29</f>
        <v>0</v>
      </c>
      <c r="X149" s="90">
        <f>'Other Opex'!X29</f>
        <v>0</v>
      </c>
      <c r="Y149" s="90">
        <f>'Other Opex'!Y29</f>
        <v>0</v>
      </c>
      <c r="Z149" s="90">
        <f>'Other Opex'!Z29</f>
        <v>0</v>
      </c>
      <c r="AA149" s="90">
        <f>'Other Opex'!AA29</f>
        <v>0</v>
      </c>
      <c r="AB149" s="90">
        <f>'Other Opex'!AB29</f>
        <v>0</v>
      </c>
      <c r="AC149" s="91">
        <f>'Other Opex'!AC29</f>
        <v>0</v>
      </c>
      <c r="AE149" s="476">
        <f>'Other Opex'!AE29</f>
        <v>0</v>
      </c>
      <c r="AG149" s="476">
        <f>'Other Opex'!AG29</f>
        <v>0</v>
      </c>
      <c r="AI149" s="476">
        <f>'Other Opex'!AI29</f>
        <v>0</v>
      </c>
    </row>
    <row r="150" spans="2:35" outlineLevel="1">
      <c r="B150" s="238" t="str">
        <f>'Line Items'!D$2287</f>
        <v>Other Operating Costs</v>
      </c>
      <c r="C150" s="238" t="str">
        <f>'Line Items'!D$2323</f>
        <v>Other Operating Costs: Other Staff Costs</v>
      </c>
      <c r="D150" s="106" t="str">
        <f>'Other Opex'!D30</f>
        <v>Meeting expenses</v>
      </c>
      <c r="E150" s="89"/>
      <c r="F150" s="107" t="str">
        <f>'Other Opex'!F30</f>
        <v>£000</v>
      </c>
      <c r="G150" s="90">
        <f>'Other Opex'!G30</f>
        <v>0</v>
      </c>
      <c r="H150" s="90">
        <f>'Other Opex'!H30</f>
        <v>0</v>
      </c>
      <c r="I150" s="90">
        <f>'Other Opex'!I30</f>
        <v>0</v>
      </c>
      <c r="J150" s="90">
        <f>'Other Opex'!J30</f>
        <v>0</v>
      </c>
      <c r="K150" s="90">
        <f>'Other Opex'!K30</f>
        <v>0</v>
      </c>
      <c r="L150" s="90">
        <f>'Other Opex'!L30</f>
        <v>0</v>
      </c>
      <c r="M150" s="90">
        <f>'Other Opex'!M30</f>
        <v>0</v>
      </c>
      <c r="N150" s="90">
        <f>'Other Opex'!N30</f>
        <v>0</v>
      </c>
      <c r="O150" s="90">
        <f>'Other Opex'!O30</f>
        <v>0</v>
      </c>
      <c r="P150" s="90">
        <f>'Other Opex'!P30</f>
        <v>0</v>
      </c>
      <c r="Q150" s="90">
        <f>'Other Opex'!Q30</f>
        <v>0</v>
      </c>
      <c r="R150" s="90">
        <f>'Other Opex'!R30</f>
        <v>0</v>
      </c>
      <c r="S150" s="90">
        <f>'Other Opex'!S30</f>
        <v>0</v>
      </c>
      <c r="T150" s="90">
        <f>'Other Opex'!T30</f>
        <v>0</v>
      </c>
      <c r="U150" s="90">
        <f>'Other Opex'!U30</f>
        <v>0</v>
      </c>
      <c r="V150" s="90">
        <f>'Other Opex'!V30</f>
        <v>0</v>
      </c>
      <c r="W150" s="90">
        <f>'Other Opex'!W30</f>
        <v>0</v>
      </c>
      <c r="X150" s="90">
        <f>'Other Opex'!X30</f>
        <v>0</v>
      </c>
      <c r="Y150" s="90">
        <f>'Other Opex'!Y30</f>
        <v>0</v>
      </c>
      <c r="Z150" s="90">
        <f>'Other Opex'!Z30</f>
        <v>0</v>
      </c>
      <c r="AA150" s="90">
        <f>'Other Opex'!AA30</f>
        <v>0</v>
      </c>
      <c r="AB150" s="90">
        <f>'Other Opex'!AB30</f>
        <v>0</v>
      </c>
      <c r="AC150" s="91">
        <f>'Other Opex'!AC30</f>
        <v>0</v>
      </c>
      <c r="AE150" s="476">
        <f>'Other Opex'!AE30</f>
        <v>0</v>
      </c>
      <c r="AG150" s="476">
        <f>'Other Opex'!AG30</f>
        <v>0</v>
      </c>
      <c r="AI150" s="476">
        <f>'Other Opex'!AI30</f>
        <v>0</v>
      </c>
    </row>
    <row r="151" spans="2:35" outlineLevel="1">
      <c r="B151" s="238" t="str">
        <f>'Line Items'!D$2287</f>
        <v>Other Operating Costs</v>
      </c>
      <c r="C151" s="238" t="str">
        <f>'Line Items'!D$2323</f>
        <v>Other Operating Costs: Other Staff Costs</v>
      </c>
      <c r="D151" s="106" t="str">
        <f>'Other Opex'!D31</f>
        <v>Conferences and Events</v>
      </c>
      <c r="E151" s="89"/>
      <c r="F151" s="107" t="str">
        <f>'Other Opex'!F31</f>
        <v>£000</v>
      </c>
      <c r="G151" s="90">
        <f>'Other Opex'!G31</f>
        <v>0</v>
      </c>
      <c r="H151" s="90">
        <f>'Other Opex'!H31</f>
        <v>0</v>
      </c>
      <c r="I151" s="90">
        <f>'Other Opex'!I31</f>
        <v>0</v>
      </c>
      <c r="J151" s="90">
        <f>'Other Opex'!J31</f>
        <v>0</v>
      </c>
      <c r="K151" s="90">
        <f>'Other Opex'!K31</f>
        <v>0</v>
      </c>
      <c r="L151" s="90">
        <f>'Other Opex'!L31</f>
        <v>0</v>
      </c>
      <c r="M151" s="90">
        <f>'Other Opex'!M31</f>
        <v>0</v>
      </c>
      <c r="N151" s="90">
        <f>'Other Opex'!N31</f>
        <v>0</v>
      </c>
      <c r="O151" s="90">
        <f>'Other Opex'!O31</f>
        <v>0</v>
      </c>
      <c r="P151" s="90">
        <f>'Other Opex'!P31</f>
        <v>0</v>
      </c>
      <c r="Q151" s="90">
        <f>'Other Opex'!Q31</f>
        <v>0</v>
      </c>
      <c r="R151" s="90">
        <f>'Other Opex'!R31</f>
        <v>0</v>
      </c>
      <c r="S151" s="90">
        <f>'Other Opex'!S31</f>
        <v>0</v>
      </c>
      <c r="T151" s="90">
        <f>'Other Opex'!T31</f>
        <v>0</v>
      </c>
      <c r="U151" s="90">
        <f>'Other Opex'!U31</f>
        <v>0</v>
      </c>
      <c r="V151" s="90">
        <f>'Other Opex'!V31</f>
        <v>0</v>
      </c>
      <c r="W151" s="90">
        <f>'Other Opex'!W31</f>
        <v>0</v>
      </c>
      <c r="X151" s="90">
        <f>'Other Opex'!X31</f>
        <v>0</v>
      </c>
      <c r="Y151" s="90">
        <f>'Other Opex'!Y31</f>
        <v>0</v>
      </c>
      <c r="Z151" s="90">
        <f>'Other Opex'!Z31</f>
        <v>0</v>
      </c>
      <c r="AA151" s="90">
        <f>'Other Opex'!AA31</f>
        <v>0</v>
      </c>
      <c r="AB151" s="90">
        <f>'Other Opex'!AB31</f>
        <v>0</v>
      </c>
      <c r="AC151" s="91">
        <f>'Other Opex'!AC31</f>
        <v>0</v>
      </c>
      <c r="AE151" s="476">
        <f>'Other Opex'!AE31</f>
        <v>0</v>
      </c>
      <c r="AG151" s="476">
        <f>'Other Opex'!AG31</f>
        <v>0</v>
      </c>
      <c r="AI151" s="476">
        <f>'Other Opex'!AI31</f>
        <v>0</v>
      </c>
    </row>
    <row r="152" spans="2:35" outlineLevel="1">
      <c r="B152" s="238" t="str">
        <f>'Line Items'!D$2287</f>
        <v>Other Operating Costs</v>
      </c>
      <c r="C152" s="238" t="str">
        <f>'Line Items'!D$2323</f>
        <v>Other Operating Costs: Other Staff Costs</v>
      </c>
      <c r="D152" s="106" t="str">
        <f>'Other Opex'!D32</f>
        <v>Reorganisation Costs</v>
      </c>
      <c r="E152" s="89"/>
      <c r="F152" s="107" t="str">
        <f>'Other Opex'!F32</f>
        <v>£000</v>
      </c>
      <c r="G152" s="90">
        <f>'Other Opex'!G32</f>
        <v>0</v>
      </c>
      <c r="H152" s="90">
        <f>'Other Opex'!H32</f>
        <v>0</v>
      </c>
      <c r="I152" s="90">
        <f>'Other Opex'!I32</f>
        <v>0</v>
      </c>
      <c r="J152" s="90">
        <f>'Other Opex'!J32</f>
        <v>0</v>
      </c>
      <c r="K152" s="90">
        <f>'Other Opex'!K32</f>
        <v>0</v>
      </c>
      <c r="L152" s="90">
        <f>'Other Opex'!L32</f>
        <v>0</v>
      </c>
      <c r="M152" s="90">
        <f>'Other Opex'!M32</f>
        <v>0</v>
      </c>
      <c r="N152" s="90">
        <f>'Other Opex'!N32</f>
        <v>0</v>
      </c>
      <c r="O152" s="90">
        <f>'Other Opex'!O32</f>
        <v>0</v>
      </c>
      <c r="P152" s="90">
        <f>'Other Opex'!P32</f>
        <v>0</v>
      </c>
      <c r="Q152" s="90">
        <f>'Other Opex'!Q32</f>
        <v>0</v>
      </c>
      <c r="R152" s="90">
        <f>'Other Opex'!R32</f>
        <v>0</v>
      </c>
      <c r="S152" s="90">
        <f>'Other Opex'!S32</f>
        <v>0</v>
      </c>
      <c r="T152" s="90">
        <f>'Other Opex'!T32</f>
        <v>0</v>
      </c>
      <c r="U152" s="90">
        <f>'Other Opex'!U32</f>
        <v>0</v>
      </c>
      <c r="V152" s="90">
        <f>'Other Opex'!V32</f>
        <v>0</v>
      </c>
      <c r="W152" s="90">
        <f>'Other Opex'!W32</f>
        <v>0</v>
      </c>
      <c r="X152" s="90">
        <f>'Other Opex'!X32</f>
        <v>0</v>
      </c>
      <c r="Y152" s="90">
        <f>'Other Opex'!Y32</f>
        <v>0</v>
      </c>
      <c r="Z152" s="90">
        <f>'Other Opex'!Z32</f>
        <v>0</v>
      </c>
      <c r="AA152" s="90">
        <f>'Other Opex'!AA32</f>
        <v>0</v>
      </c>
      <c r="AB152" s="90">
        <f>'Other Opex'!AB32</f>
        <v>0</v>
      </c>
      <c r="AC152" s="91">
        <f>'Other Opex'!AC32</f>
        <v>0</v>
      </c>
      <c r="AE152" s="476">
        <f>'Other Opex'!AE32</f>
        <v>0</v>
      </c>
      <c r="AG152" s="476">
        <f>'Other Opex'!AG32</f>
        <v>0</v>
      </c>
      <c r="AI152" s="476">
        <f>'Other Opex'!AI32</f>
        <v>0</v>
      </c>
    </row>
    <row r="153" spans="2:35" outlineLevel="1">
      <c r="B153" s="238" t="str">
        <f>'Line Items'!D$2287</f>
        <v>Other Operating Costs</v>
      </c>
      <c r="C153" s="238" t="str">
        <f>'Line Items'!D$2323</f>
        <v>Other Operating Costs: Other Staff Costs</v>
      </c>
      <c r="D153" s="106" t="str">
        <f>'Other Opex'!D33</f>
        <v>Severance / Redundancy</v>
      </c>
      <c r="E153" s="89"/>
      <c r="F153" s="107" t="str">
        <f>'Other Opex'!F33</f>
        <v>£000</v>
      </c>
      <c r="G153" s="90">
        <f>'Other Opex'!G33</f>
        <v>0</v>
      </c>
      <c r="H153" s="90">
        <f>'Other Opex'!H33</f>
        <v>0</v>
      </c>
      <c r="I153" s="90">
        <f>'Other Opex'!I33</f>
        <v>0</v>
      </c>
      <c r="J153" s="90">
        <f>'Other Opex'!J33</f>
        <v>0</v>
      </c>
      <c r="K153" s="90">
        <f>'Other Opex'!K33</f>
        <v>0</v>
      </c>
      <c r="L153" s="90">
        <f>'Other Opex'!L33</f>
        <v>0</v>
      </c>
      <c r="M153" s="90">
        <f>'Other Opex'!M33</f>
        <v>0</v>
      </c>
      <c r="N153" s="90">
        <f>'Other Opex'!N33</f>
        <v>0</v>
      </c>
      <c r="O153" s="90">
        <f>'Other Opex'!O33</f>
        <v>0</v>
      </c>
      <c r="P153" s="90">
        <f>'Other Opex'!P33</f>
        <v>0</v>
      </c>
      <c r="Q153" s="90">
        <f>'Other Opex'!Q33</f>
        <v>0</v>
      </c>
      <c r="R153" s="90">
        <f>'Other Opex'!R33</f>
        <v>0</v>
      </c>
      <c r="S153" s="90">
        <f>'Other Opex'!S33</f>
        <v>0</v>
      </c>
      <c r="T153" s="90">
        <f>'Other Opex'!T33</f>
        <v>0</v>
      </c>
      <c r="U153" s="90">
        <f>'Other Opex'!U33</f>
        <v>0</v>
      </c>
      <c r="V153" s="90">
        <f>'Other Opex'!V33</f>
        <v>0</v>
      </c>
      <c r="W153" s="90">
        <f>'Other Opex'!W33</f>
        <v>0</v>
      </c>
      <c r="X153" s="90">
        <f>'Other Opex'!X33</f>
        <v>0</v>
      </c>
      <c r="Y153" s="90">
        <f>'Other Opex'!Y33</f>
        <v>0</v>
      </c>
      <c r="Z153" s="90">
        <f>'Other Opex'!Z33</f>
        <v>0</v>
      </c>
      <c r="AA153" s="90">
        <f>'Other Opex'!AA33</f>
        <v>0</v>
      </c>
      <c r="AB153" s="90">
        <f>'Other Opex'!AB33</f>
        <v>0</v>
      </c>
      <c r="AC153" s="91">
        <f>'Other Opex'!AC33</f>
        <v>0</v>
      </c>
      <c r="AE153" s="476">
        <f>'Other Opex'!AE33</f>
        <v>0</v>
      </c>
      <c r="AG153" s="476">
        <f>'Other Opex'!AG33</f>
        <v>0</v>
      </c>
      <c r="AI153" s="476">
        <f>'Other Opex'!AI33</f>
        <v>0</v>
      </c>
    </row>
    <row r="154" spans="2:35" outlineLevel="1">
      <c r="B154" s="238" t="str">
        <f>'Line Items'!D$2287</f>
        <v>Other Operating Costs</v>
      </c>
      <c r="C154" s="238" t="str">
        <f>'Line Items'!D$2323</f>
        <v>Other Operating Costs: Other Staff Costs</v>
      </c>
      <c r="D154" s="106" t="str">
        <f>'Other Opex'!D34</f>
        <v>Employee Relocation costs</v>
      </c>
      <c r="E154" s="89"/>
      <c r="F154" s="107" t="str">
        <f>'Other Opex'!F34</f>
        <v>£000</v>
      </c>
      <c r="G154" s="90">
        <f>'Other Opex'!G34</f>
        <v>0</v>
      </c>
      <c r="H154" s="90">
        <f>'Other Opex'!H34</f>
        <v>0</v>
      </c>
      <c r="I154" s="90">
        <f>'Other Opex'!I34</f>
        <v>0</v>
      </c>
      <c r="J154" s="90">
        <f>'Other Opex'!J34</f>
        <v>0</v>
      </c>
      <c r="K154" s="90">
        <f>'Other Opex'!K34</f>
        <v>0</v>
      </c>
      <c r="L154" s="90">
        <f>'Other Opex'!L34</f>
        <v>0</v>
      </c>
      <c r="M154" s="90">
        <f>'Other Opex'!M34</f>
        <v>0</v>
      </c>
      <c r="N154" s="90">
        <f>'Other Opex'!N34</f>
        <v>0</v>
      </c>
      <c r="O154" s="90">
        <f>'Other Opex'!O34</f>
        <v>0</v>
      </c>
      <c r="P154" s="90">
        <f>'Other Opex'!P34</f>
        <v>0</v>
      </c>
      <c r="Q154" s="90">
        <f>'Other Opex'!Q34</f>
        <v>0</v>
      </c>
      <c r="R154" s="90">
        <f>'Other Opex'!R34</f>
        <v>0</v>
      </c>
      <c r="S154" s="90">
        <f>'Other Opex'!S34</f>
        <v>0</v>
      </c>
      <c r="T154" s="90">
        <f>'Other Opex'!T34</f>
        <v>0</v>
      </c>
      <c r="U154" s="90">
        <f>'Other Opex'!U34</f>
        <v>0</v>
      </c>
      <c r="V154" s="90">
        <f>'Other Opex'!V34</f>
        <v>0</v>
      </c>
      <c r="W154" s="90">
        <f>'Other Opex'!W34</f>
        <v>0</v>
      </c>
      <c r="X154" s="90">
        <f>'Other Opex'!X34</f>
        <v>0</v>
      </c>
      <c r="Y154" s="90">
        <f>'Other Opex'!Y34</f>
        <v>0</v>
      </c>
      <c r="Z154" s="90">
        <f>'Other Opex'!Z34</f>
        <v>0</v>
      </c>
      <c r="AA154" s="90">
        <f>'Other Opex'!AA34</f>
        <v>0</v>
      </c>
      <c r="AB154" s="90">
        <f>'Other Opex'!AB34</f>
        <v>0</v>
      </c>
      <c r="AC154" s="91">
        <f>'Other Opex'!AC34</f>
        <v>0</v>
      </c>
      <c r="AE154" s="476">
        <f>'Other Opex'!AE34</f>
        <v>0</v>
      </c>
      <c r="AG154" s="476">
        <f>'Other Opex'!AG34</f>
        <v>0</v>
      </c>
      <c r="AI154" s="476">
        <f>'Other Opex'!AI34</f>
        <v>0</v>
      </c>
    </row>
    <row r="155" spans="2:35" outlineLevel="1">
      <c r="B155" s="238" t="str">
        <f>'Line Items'!D$2287</f>
        <v>Other Operating Costs</v>
      </c>
      <c r="C155" s="238" t="str">
        <f>'Line Items'!D$2323</f>
        <v>Other Operating Costs: Other Staff Costs</v>
      </c>
      <c r="D155" s="106" t="str">
        <f>'Other Opex'!D35</f>
        <v>Change Management</v>
      </c>
      <c r="E155" s="89"/>
      <c r="F155" s="107" t="str">
        <f>'Other Opex'!F35</f>
        <v>£000</v>
      </c>
      <c r="G155" s="90">
        <f>'Other Opex'!G35</f>
        <v>0</v>
      </c>
      <c r="H155" s="90">
        <f>'Other Opex'!H35</f>
        <v>0</v>
      </c>
      <c r="I155" s="90">
        <f>'Other Opex'!I35</f>
        <v>0</v>
      </c>
      <c r="J155" s="90">
        <f>'Other Opex'!J35</f>
        <v>0</v>
      </c>
      <c r="K155" s="90">
        <f>'Other Opex'!K35</f>
        <v>0</v>
      </c>
      <c r="L155" s="90">
        <f>'Other Opex'!L35</f>
        <v>0</v>
      </c>
      <c r="M155" s="90">
        <f>'Other Opex'!M35</f>
        <v>0</v>
      </c>
      <c r="N155" s="90">
        <f>'Other Opex'!N35</f>
        <v>0</v>
      </c>
      <c r="O155" s="90">
        <f>'Other Opex'!O35</f>
        <v>0</v>
      </c>
      <c r="P155" s="90">
        <f>'Other Opex'!P35</f>
        <v>0</v>
      </c>
      <c r="Q155" s="90">
        <f>'Other Opex'!Q35</f>
        <v>0</v>
      </c>
      <c r="R155" s="90">
        <f>'Other Opex'!R35</f>
        <v>0</v>
      </c>
      <c r="S155" s="90">
        <f>'Other Opex'!S35</f>
        <v>0</v>
      </c>
      <c r="T155" s="90">
        <f>'Other Opex'!T35</f>
        <v>0</v>
      </c>
      <c r="U155" s="90">
        <f>'Other Opex'!U35</f>
        <v>0</v>
      </c>
      <c r="V155" s="90">
        <f>'Other Opex'!V35</f>
        <v>0</v>
      </c>
      <c r="W155" s="90">
        <f>'Other Opex'!W35</f>
        <v>0</v>
      </c>
      <c r="X155" s="90">
        <f>'Other Opex'!X35</f>
        <v>0</v>
      </c>
      <c r="Y155" s="90">
        <f>'Other Opex'!Y35</f>
        <v>0</v>
      </c>
      <c r="Z155" s="90">
        <f>'Other Opex'!Z35</f>
        <v>0</v>
      </c>
      <c r="AA155" s="90">
        <f>'Other Opex'!AA35</f>
        <v>0</v>
      </c>
      <c r="AB155" s="90">
        <f>'Other Opex'!AB35</f>
        <v>0</v>
      </c>
      <c r="AC155" s="91">
        <f>'Other Opex'!AC35</f>
        <v>0</v>
      </c>
      <c r="AE155" s="476">
        <f>'Other Opex'!AE35</f>
        <v>0</v>
      </c>
      <c r="AG155" s="476">
        <f>'Other Opex'!AG35</f>
        <v>0</v>
      </c>
      <c r="AI155" s="476">
        <f>'Other Opex'!AI35</f>
        <v>0</v>
      </c>
    </row>
    <row r="156" spans="2:35" outlineLevel="1">
      <c r="B156" s="238" t="str">
        <f>'Line Items'!D$2287</f>
        <v>Other Operating Costs</v>
      </c>
      <c r="C156" s="238" t="str">
        <f>'Line Items'!D$2323</f>
        <v>Other Operating Costs: Other Staff Costs</v>
      </c>
      <c r="D156" s="106" t="str">
        <f>'Other Opex'!D36</f>
        <v>Internal Communications</v>
      </c>
      <c r="E156" s="89"/>
      <c r="F156" s="107" t="str">
        <f>'Other Opex'!F36</f>
        <v>£000</v>
      </c>
      <c r="G156" s="90">
        <f>'Other Opex'!G36</f>
        <v>0</v>
      </c>
      <c r="H156" s="90">
        <f>'Other Opex'!H36</f>
        <v>0</v>
      </c>
      <c r="I156" s="90">
        <f>'Other Opex'!I36</f>
        <v>0</v>
      </c>
      <c r="J156" s="90">
        <f>'Other Opex'!J36</f>
        <v>0</v>
      </c>
      <c r="K156" s="90">
        <f>'Other Opex'!K36</f>
        <v>0</v>
      </c>
      <c r="L156" s="90">
        <f>'Other Opex'!L36</f>
        <v>0</v>
      </c>
      <c r="M156" s="90">
        <f>'Other Opex'!M36</f>
        <v>0</v>
      </c>
      <c r="N156" s="90">
        <f>'Other Opex'!N36</f>
        <v>0</v>
      </c>
      <c r="O156" s="90">
        <f>'Other Opex'!O36</f>
        <v>0</v>
      </c>
      <c r="P156" s="90">
        <f>'Other Opex'!P36</f>
        <v>0</v>
      </c>
      <c r="Q156" s="90">
        <f>'Other Opex'!Q36</f>
        <v>0</v>
      </c>
      <c r="R156" s="90">
        <f>'Other Opex'!R36</f>
        <v>0</v>
      </c>
      <c r="S156" s="90">
        <f>'Other Opex'!S36</f>
        <v>0</v>
      </c>
      <c r="T156" s="90">
        <f>'Other Opex'!T36</f>
        <v>0</v>
      </c>
      <c r="U156" s="90">
        <f>'Other Opex'!U36</f>
        <v>0</v>
      </c>
      <c r="V156" s="90">
        <f>'Other Opex'!V36</f>
        <v>0</v>
      </c>
      <c r="W156" s="90">
        <f>'Other Opex'!W36</f>
        <v>0</v>
      </c>
      <c r="X156" s="90">
        <f>'Other Opex'!X36</f>
        <v>0</v>
      </c>
      <c r="Y156" s="90">
        <f>'Other Opex'!Y36</f>
        <v>0</v>
      </c>
      <c r="Z156" s="90">
        <f>'Other Opex'!Z36</f>
        <v>0</v>
      </c>
      <c r="AA156" s="90">
        <f>'Other Opex'!AA36</f>
        <v>0</v>
      </c>
      <c r="AB156" s="90">
        <f>'Other Opex'!AB36</f>
        <v>0</v>
      </c>
      <c r="AC156" s="91">
        <f>'Other Opex'!AC36</f>
        <v>0</v>
      </c>
      <c r="AE156" s="476">
        <f>'Other Opex'!AE36</f>
        <v>0</v>
      </c>
      <c r="AG156" s="476">
        <f>'Other Opex'!AG36</f>
        <v>0</v>
      </c>
      <c r="AI156" s="476">
        <f>'Other Opex'!AI36</f>
        <v>0</v>
      </c>
    </row>
    <row r="157" spans="2:35" outlineLevel="1">
      <c r="B157" s="238" t="str">
        <f>'Line Items'!D$2287</f>
        <v>Other Operating Costs</v>
      </c>
      <c r="C157" s="238" t="str">
        <f>'Line Items'!D$2323</f>
        <v>Other Operating Costs: Other Staff Costs</v>
      </c>
      <c r="D157" s="106" t="str">
        <f>'Other Opex'!D37</f>
        <v>Tribunals</v>
      </c>
      <c r="E157" s="89"/>
      <c r="F157" s="107" t="str">
        <f>'Other Opex'!F37</f>
        <v>£000</v>
      </c>
      <c r="G157" s="90">
        <f>'Other Opex'!G37</f>
        <v>0</v>
      </c>
      <c r="H157" s="90">
        <f>'Other Opex'!H37</f>
        <v>0</v>
      </c>
      <c r="I157" s="90">
        <f>'Other Opex'!I37</f>
        <v>0</v>
      </c>
      <c r="J157" s="90">
        <f>'Other Opex'!J37</f>
        <v>0</v>
      </c>
      <c r="K157" s="90">
        <f>'Other Opex'!K37</f>
        <v>0</v>
      </c>
      <c r="L157" s="90">
        <f>'Other Opex'!L37</f>
        <v>0</v>
      </c>
      <c r="M157" s="90">
        <f>'Other Opex'!M37</f>
        <v>0</v>
      </c>
      <c r="N157" s="90">
        <f>'Other Opex'!N37</f>
        <v>0</v>
      </c>
      <c r="O157" s="90">
        <f>'Other Opex'!O37</f>
        <v>0</v>
      </c>
      <c r="P157" s="90">
        <f>'Other Opex'!P37</f>
        <v>0</v>
      </c>
      <c r="Q157" s="90">
        <f>'Other Opex'!Q37</f>
        <v>0</v>
      </c>
      <c r="R157" s="90">
        <f>'Other Opex'!R37</f>
        <v>0</v>
      </c>
      <c r="S157" s="90">
        <f>'Other Opex'!S37</f>
        <v>0</v>
      </c>
      <c r="T157" s="90">
        <f>'Other Opex'!T37</f>
        <v>0</v>
      </c>
      <c r="U157" s="90">
        <f>'Other Opex'!U37</f>
        <v>0</v>
      </c>
      <c r="V157" s="90">
        <f>'Other Opex'!V37</f>
        <v>0</v>
      </c>
      <c r="W157" s="90">
        <f>'Other Opex'!W37</f>
        <v>0</v>
      </c>
      <c r="X157" s="90">
        <f>'Other Opex'!X37</f>
        <v>0</v>
      </c>
      <c r="Y157" s="90">
        <f>'Other Opex'!Y37</f>
        <v>0</v>
      </c>
      <c r="Z157" s="90">
        <f>'Other Opex'!Z37</f>
        <v>0</v>
      </c>
      <c r="AA157" s="90">
        <f>'Other Opex'!AA37</f>
        <v>0</v>
      </c>
      <c r="AB157" s="90">
        <f>'Other Opex'!AB37</f>
        <v>0</v>
      </c>
      <c r="AC157" s="91">
        <f>'Other Opex'!AC37</f>
        <v>0</v>
      </c>
      <c r="AE157" s="476">
        <f>'Other Opex'!AE37</f>
        <v>0</v>
      </c>
      <c r="AG157" s="476">
        <f>'Other Opex'!AG37</f>
        <v>0</v>
      </c>
      <c r="AI157" s="476">
        <f>'Other Opex'!AI37</f>
        <v>0</v>
      </c>
    </row>
    <row r="158" spans="2:35" outlineLevel="1">
      <c r="B158" s="238" t="str">
        <f>'Line Items'!D$2287</f>
        <v>Other Operating Costs</v>
      </c>
      <c r="C158" s="238" t="str">
        <f>'Line Items'!D$2323</f>
        <v>Other Operating Costs: Other Staff Costs</v>
      </c>
      <c r="D158" s="106" t="str">
        <f>'Other Opex'!D38</f>
        <v>Petty cash</v>
      </c>
      <c r="E158" s="89"/>
      <c r="F158" s="107" t="str">
        <f>'Other Opex'!F38</f>
        <v>£000</v>
      </c>
      <c r="G158" s="90">
        <f>'Other Opex'!G38</f>
        <v>0</v>
      </c>
      <c r="H158" s="90">
        <f>'Other Opex'!H38</f>
        <v>0</v>
      </c>
      <c r="I158" s="90">
        <f>'Other Opex'!I38</f>
        <v>0</v>
      </c>
      <c r="J158" s="90">
        <f>'Other Opex'!J38</f>
        <v>0</v>
      </c>
      <c r="K158" s="90">
        <f>'Other Opex'!K38</f>
        <v>0</v>
      </c>
      <c r="L158" s="90">
        <f>'Other Opex'!L38</f>
        <v>0</v>
      </c>
      <c r="M158" s="90">
        <f>'Other Opex'!M38</f>
        <v>0</v>
      </c>
      <c r="N158" s="90">
        <f>'Other Opex'!N38</f>
        <v>0</v>
      </c>
      <c r="O158" s="90">
        <f>'Other Opex'!O38</f>
        <v>0</v>
      </c>
      <c r="P158" s="90">
        <f>'Other Opex'!P38</f>
        <v>0</v>
      </c>
      <c r="Q158" s="90">
        <f>'Other Opex'!Q38</f>
        <v>0</v>
      </c>
      <c r="R158" s="90">
        <f>'Other Opex'!R38</f>
        <v>0</v>
      </c>
      <c r="S158" s="90">
        <f>'Other Opex'!S38</f>
        <v>0</v>
      </c>
      <c r="T158" s="90">
        <f>'Other Opex'!T38</f>
        <v>0</v>
      </c>
      <c r="U158" s="90">
        <f>'Other Opex'!U38</f>
        <v>0</v>
      </c>
      <c r="V158" s="90">
        <f>'Other Opex'!V38</f>
        <v>0</v>
      </c>
      <c r="W158" s="90">
        <f>'Other Opex'!W38</f>
        <v>0</v>
      </c>
      <c r="X158" s="90">
        <f>'Other Opex'!X38</f>
        <v>0</v>
      </c>
      <c r="Y158" s="90">
        <f>'Other Opex'!Y38</f>
        <v>0</v>
      </c>
      <c r="Z158" s="90">
        <f>'Other Opex'!Z38</f>
        <v>0</v>
      </c>
      <c r="AA158" s="90">
        <f>'Other Opex'!AA38</f>
        <v>0</v>
      </c>
      <c r="AB158" s="90">
        <f>'Other Opex'!AB38</f>
        <v>0</v>
      </c>
      <c r="AC158" s="91">
        <f>'Other Opex'!AC38</f>
        <v>0</v>
      </c>
      <c r="AE158" s="476">
        <f>'Other Opex'!AE38</f>
        <v>0</v>
      </c>
      <c r="AG158" s="476">
        <f>'Other Opex'!AG38</f>
        <v>0</v>
      </c>
      <c r="AI158" s="476">
        <f>'Other Opex'!AI38</f>
        <v>0</v>
      </c>
    </row>
    <row r="159" spans="2:35" outlineLevel="1">
      <c r="B159" s="238" t="str">
        <f>'Line Items'!D$2287</f>
        <v>Other Operating Costs</v>
      </c>
      <c r="C159" s="238" t="str">
        <f>'Line Items'!D$2323</f>
        <v>Other Operating Costs: Other Staff Costs</v>
      </c>
      <c r="D159" s="106" t="str">
        <f>'Other Opex'!D39</f>
        <v>Long Service awards</v>
      </c>
      <c r="E159" s="89"/>
      <c r="F159" s="107" t="str">
        <f>'Other Opex'!F39</f>
        <v>£000</v>
      </c>
      <c r="G159" s="90">
        <f>'Other Opex'!G39</f>
        <v>0</v>
      </c>
      <c r="H159" s="90">
        <f>'Other Opex'!H39</f>
        <v>0</v>
      </c>
      <c r="I159" s="90">
        <f>'Other Opex'!I39</f>
        <v>0</v>
      </c>
      <c r="J159" s="90">
        <f>'Other Opex'!J39</f>
        <v>0</v>
      </c>
      <c r="K159" s="90">
        <f>'Other Opex'!K39</f>
        <v>0</v>
      </c>
      <c r="L159" s="90">
        <f>'Other Opex'!L39</f>
        <v>0</v>
      </c>
      <c r="M159" s="90">
        <f>'Other Opex'!M39</f>
        <v>0</v>
      </c>
      <c r="N159" s="90">
        <f>'Other Opex'!N39</f>
        <v>0</v>
      </c>
      <c r="O159" s="90">
        <f>'Other Opex'!O39</f>
        <v>0</v>
      </c>
      <c r="P159" s="90">
        <f>'Other Opex'!P39</f>
        <v>0</v>
      </c>
      <c r="Q159" s="90">
        <f>'Other Opex'!Q39</f>
        <v>0</v>
      </c>
      <c r="R159" s="90">
        <f>'Other Opex'!R39</f>
        <v>0</v>
      </c>
      <c r="S159" s="90">
        <f>'Other Opex'!S39</f>
        <v>0</v>
      </c>
      <c r="T159" s="90">
        <f>'Other Opex'!T39</f>
        <v>0</v>
      </c>
      <c r="U159" s="90">
        <f>'Other Opex'!U39</f>
        <v>0</v>
      </c>
      <c r="V159" s="90">
        <f>'Other Opex'!V39</f>
        <v>0</v>
      </c>
      <c r="W159" s="90">
        <f>'Other Opex'!W39</f>
        <v>0</v>
      </c>
      <c r="X159" s="90">
        <f>'Other Opex'!X39</f>
        <v>0</v>
      </c>
      <c r="Y159" s="90">
        <f>'Other Opex'!Y39</f>
        <v>0</v>
      </c>
      <c r="Z159" s="90">
        <f>'Other Opex'!Z39</f>
        <v>0</v>
      </c>
      <c r="AA159" s="90">
        <f>'Other Opex'!AA39</f>
        <v>0</v>
      </c>
      <c r="AB159" s="90">
        <f>'Other Opex'!AB39</f>
        <v>0</v>
      </c>
      <c r="AC159" s="91">
        <f>'Other Opex'!AC39</f>
        <v>0</v>
      </c>
      <c r="AE159" s="476">
        <f>'Other Opex'!AE39</f>
        <v>0</v>
      </c>
      <c r="AG159" s="476">
        <f>'Other Opex'!AG39</f>
        <v>0</v>
      </c>
      <c r="AI159" s="476">
        <f>'Other Opex'!AI39</f>
        <v>0</v>
      </c>
    </row>
    <row r="160" spans="2:35" outlineLevel="1">
      <c r="B160" s="238" t="str">
        <f>'Line Items'!D$2287</f>
        <v>Other Operating Costs</v>
      </c>
      <c r="C160" s="238" t="str">
        <f>'Line Items'!D$2323</f>
        <v>Other Operating Costs: Other Staff Costs</v>
      </c>
      <c r="D160" s="106" t="str">
        <f>'Other Opex'!D40</f>
        <v>Pensions - admin fee</v>
      </c>
      <c r="E160" s="89"/>
      <c r="F160" s="107" t="str">
        <f>'Other Opex'!F40</f>
        <v>£000</v>
      </c>
      <c r="G160" s="90">
        <f>'Other Opex'!G40</f>
        <v>0</v>
      </c>
      <c r="H160" s="90">
        <f>'Other Opex'!H40</f>
        <v>0</v>
      </c>
      <c r="I160" s="90">
        <f>'Other Opex'!I40</f>
        <v>0</v>
      </c>
      <c r="J160" s="90">
        <f>'Other Opex'!J40</f>
        <v>0</v>
      </c>
      <c r="K160" s="90">
        <f>'Other Opex'!K40</f>
        <v>0</v>
      </c>
      <c r="L160" s="90">
        <f>'Other Opex'!L40</f>
        <v>0</v>
      </c>
      <c r="M160" s="90">
        <f>'Other Opex'!M40</f>
        <v>0</v>
      </c>
      <c r="N160" s="90">
        <f>'Other Opex'!N40</f>
        <v>0</v>
      </c>
      <c r="O160" s="90">
        <f>'Other Opex'!O40</f>
        <v>0</v>
      </c>
      <c r="P160" s="90">
        <f>'Other Opex'!P40</f>
        <v>0</v>
      </c>
      <c r="Q160" s="90">
        <f>'Other Opex'!Q40</f>
        <v>0</v>
      </c>
      <c r="R160" s="90">
        <f>'Other Opex'!R40</f>
        <v>0</v>
      </c>
      <c r="S160" s="90">
        <f>'Other Opex'!S40</f>
        <v>0</v>
      </c>
      <c r="T160" s="90">
        <f>'Other Opex'!T40</f>
        <v>0</v>
      </c>
      <c r="U160" s="90">
        <f>'Other Opex'!U40</f>
        <v>0</v>
      </c>
      <c r="V160" s="90">
        <f>'Other Opex'!V40</f>
        <v>0</v>
      </c>
      <c r="W160" s="90">
        <f>'Other Opex'!W40</f>
        <v>0</v>
      </c>
      <c r="X160" s="90">
        <f>'Other Opex'!X40</f>
        <v>0</v>
      </c>
      <c r="Y160" s="90">
        <f>'Other Opex'!Y40</f>
        <v>0</v>
      </c>
      <c r="Z160" s="90">
        <f>'Other Opex'!Z40</f>
        <v>0</v>
      </c>
      <c r="AA160" s="90">
        <f>'Other Opex'!AA40</f>
        <v>0</v>
      </c>
      <c r="AB160" s="90">
        <f>'Other Opex'!AB40</f>
        <v>0</v>
      </c>
      <c r="AC160" s="91">
        <f>'Other Opex'!AC40</f>
        <v>0</v>
      </c>
      <c r="AE160" s="476">
        <f>'Other Opex'!AE40</f>
        <v>0</v>
      </c>
      <c r="AG160" s="476">
        <f>'Other Opex'!AG40</f>
        <v>0</v>
      </c>
      <c r="AI160" s="476">
        <f>'Other Opex'!AI40</f>
        <v>0</v>
      </c>
    </row>
    <row r="161" spans="2:35" outlineLevel="1">
      <c r="B161" s="238" t="str">
        <f>'Line Items'!D$2287</f>
        <v>Other Operating Costs</v>
      </c>
      <c r="C161" s="238" t="str">
        <f>'Line Items'!D$2323</f>
        <v>Other Operating Costs: Other Staff Costs</v>
      </c>
      <c r="D161" s="106" t="str">
        <f>'Other Opex'!D41</f>
        <v>FRS17</v>
      </c>
      <c r="E161" s="89"/>
      <c r="F161" s="107" t="str">
        <f>'Other Opex'!F41</f>
        <v>£000</v>
      </c>
      <c r="G161" s="90">
        <f>'Other Opex'!G41</f>
        <v>0</v>
      </c>
      <c r="H161" s="90">
        <f>'Other Opex'!H41</f>
        <v>0</v>
      </c>
      <c r="I161" s="90">
        <f>'Other Opex'!I41</f>
        <v>0</v>
      </c>
      <c r="J161" s="90">
        <f>'Other Opex'!J41</f>
        <v>0</v>
      </c>
      <c r="K161" s="90">
        <f>'Other Opex'!K41</f>
        <v>0</v>
      </c>
      <c r="L161" s="90">
        <f>'Other Opex'!L41</f>
        <v>0</v>
      </c>
      <c r="M161" s="90">
        <f>'Other Opex'!M41</f>
        <v>0</v>
      </c>
      <c r="N161" s="90">
        <f>'Other Opex'!N41</f>
        <v>0</v>
      </c>
      <c r="O161" s="90">
        <f>'Other Opex'!O41</f>
        <v>0</v>
      </c>
      <c r="P161" s="90">
        <f>'Other Opex'!P41</f>
        <v>0</v>
      </c>
      <c r="Q161" s="90">
        <f>'Other Opex'!Q41</f>
        <v>0</v>
      </c>
      <c r="R161" s="90">
        <f>'Other Opex'!R41</f>
        <v>0</v>
      </c>
      <c r="S161" s="90">
        <f>'Other Opex'!S41</f>
        <v>0</v>
      </c>
      <c r="T161" s="90">
        <f>'Other Opex'!T41</f>
        <v>0</v>
      </c>
      <c r="U161" s="90">
        <f>'Other Opex'!U41</f>
        <v>0</v>
      </c>
      <c r="V161" s="90">
        <f>'Other Opex'!V41</f>
        <v>0</v>
      </c>
      <c r="W161" s="90">
        <f>'Other Opex'!W41</f>
        <v>0</v>
      </c>
      <c r="X161" s="90">
        <f>'Other Opex'!X41</f>
        <v>0</v>
      </c>
      <c r="Y161" s="90">
        <f>'Other Opex'!Y41</f>
        <v>0</v>
      </c>
      <c r="Z161" s="90">
        <f>'Other Opex'!Z41</f>
        <v>0</v>
      </c>
      <c r="AA161" s="90">
        <f>'Other Opex'!AA41</f>
        <v>0</v>
      </c>
      <c r="AB161" s="90">
        <f>'Other Opex'!AB41</f>
        <v>0</v>
      </c>
      <c r="AC161" s="91">
        <f>'Other Opex'!AC41</f>
        <v>0</v>
      </c>
      <c r="AE161" s="476">
        <f>'Other Opex'!AE41</f>
        <v>0</v>
      </c>
      <c r="AG161" s="476">
        <f>'Other Opex'!AG41</f>
        <v>0</v>
      </c>
      <c r="AI161" s="476">
        <f>'Other Opex'!AI41</f>
        <v>0</v>
      </c>
    </row>
    <row r="162" spans="2:35" outlineLevel="1">
      <c r="B162" s="238" t="str">
        <f>'Line Items'!D$2287</f>
        <v>Other Operating Costs</v>
      </c>
      <c r="C162" s="238" t="str">
        <f>'Line Items'!D$2323</f>
        <v>Other Operating Costs: Other Staff Costs</v>
      </c>
      <c r="D162" s="106" t="str">
        <f>'Other Opex'!D42</f>
        <v>Pensions advisor</v>
      </c>
      <c r="E162" s="89"/>
      <c r="F162" s="107" t="str">
        <f>'Other Opex'!F42</f>
        <v>£000</v>
      </c>
      <c r="G162" s="90">
        <f>'Other Opex'!G42</f>
        <v>0</v>
      </c>
      <c r="H162" s="90">
        <f>'Other Opex'!H42</f>
        <v>0</v>
      </c>
      <c r="I162" s="90">
        <f>'Other Opex'!I42</f>
        <v>0</v>
      </c>
      <c r="J162" s="90">
        <f>'Other Opex'!J42</f>
        <v>0</v>
      </c>
      <c r="K162" s="90">
        <f>'Other Opex'!K42</f>
        <v>0</v>
      </c>
      <c r="L162" s="90">
        <f>'Other Opex'!L42</f>
        <v>0</v>
      </c>
      <c r="M162" s="90">
        <f>'Other Opex'!M42</f>
        <v>0</v>
      </c>
      <c r="N162" s="90">
        <f>'Other Opex'!N42</f>
        <v>0</v>
      </c>
      <c r="O162" s="90">
        <f>'Other Opex'!O42</f>
        <v>0</v>
      </c>
      <c r="P162" s="90">
        <f>'Other Opex'!P42</f>
        <v>0</v>
      </c>
      <c r="Q162" s="90">
        <f>'Other Opex'!Q42</f>
        <v>0</v>
      </c>
      <c r="R162" s="90">
        <f>'Other Opex'!R42</f>
        <v>0</v>
      </c>
      <c r="S162" s="90">
        <f>'Other Opex'!S42</f>
        <v>0</v>
      </c>
      <c r="T162" s="90">
        <f>'Other Opex'!T42</f>
        <v>0</v>
      </c>
      <c r="U162" s="90">
        <f>'Other Opex'!U42</f>
        <v>0</v>
      </c>
      <c r="V162" s="90">
        <f>'Other Opex'!V42</f>
        <v>0</v>
      </c>
      <c r="W162" s="90">
        <f>'Other Opex'!W42</f>
        <v>0</v>
      </c>
      <c r="X162" s="90">
        <f>'Other Opex'!X42</f>
        <v>0</v>
      </c>
      <c r="Y162" s="90">
        <f>'Other Opex'!Y42</f>
        <v>0</v>
      </c>
      <c r="Z162" s="90">
        <f>'Other Opex'!Z42</f>
        <v>0</v>
      </c>
      <c r="AA162" s="90">
        <f>'Other Opex'!AA42</f>
        <v>0</v>
      </c>
      <c r="AB162" s="90">
        <f>'Other Opex'!AB42</f>
        <v>0</v>
      </c>
      <c r="AC162" s="91">
        <f>'Other Opex'!AC42</f>
        <v>0</v>
      </c>
      <c r="AE162" s="476">
        <f>'Other Opex'!AE42</f>
        <v>0</v>
      </c>
      <c r="AG162" s="476">
        <f>'Other Opex'!AG42</f>
        <v>0</v>
      </c>
      <c r="AI162" s="476">
        <f>'Other Opex'!AI42</f>
        <v>0</v>
      </c>
    </row>
    <row r="163" spans="2:35" outlineLevel="1">
      <c r="B163" s="238" t="str">
        <f>'Line Items'!D$2287</f>
        <v>Other Operating Costs</v>
      </c>
      <c r="C163" s="238" t="str">
        <f>'Line Items'!D$2323</f>
        <v>Other Operating Costs: Other Staff Costs</v>
      </c>
      <c r="D163" s="106" t="str">
        <f>'Other Opex'!D43</f>
        <v>Agency and Casual Staff - Cleaning</v>
      </c>
      <c r="E163" s="89"/>
      <c r="F163" s="107" t="str">
        <f>'Other Opex'!F43</f>
        <v>£000</v>
      </c>
      <c r="G163" s="90">
        <f>'Other Opex'!G43</f>
        <v>0</v>
      </c>
      <c r="H163" s="90">
        <f>'Other Opex'!H43</f>
        <v>0</v>
      </c>
      <c r="I163" s="90">
        <f>'Other Opex'!I43</f>
        <v>0</v>
      </c>
      <c r="J163" s="90">
        <f>'Other Opex'!J43</f>
        <v>0</v>
      </c>
      <c r="K163" s="90">
        <f>'Other Opex'!K43</f>
        <v>0</v>
      </c>
      <c r="L163" s="90">
        <f>'Other Opex'!L43</f>
        <v>0</v>
      </c>
      <c r="M163" s="90">
        <f>'Other Opex'!M43</f>
        <v>0</v>
      </c>
      <c r="N163" s="90">
        <f>'Other Opex'!N43</f>
        <v>0</v>
      </c>
      <c r="O163" s="90">
        <f>'Other Opex'!O43</f>
        <v>0</v>
      </c>
      <c r="P163" s="90">
        <f>'Other Opex'!P43</f>
        <v>0</v>
      </c>
      <c r="Q163" s="90">
        <f>'Other Opex'!Q43</f>
        <v>0</v>
      </c>
      <c r="R163" s="90">
        <f>'Other Opex'!R43</f>
        <v>0</v>
      </c>
      <c r="S163" s="90">
        <f>'Other Opex'!S43</f>
        <v>0</v>
      </c>
      <c r="T163" s="90">
        <f>'Other Opex'!T43</f>
        <v>0</v>
      </c>
      <c r="U163" s="90">
        <f>'Other Opex'!U43</f>
        <v>0</v>
      </c>
      <c r="V163" s="90">
        <f>'Other Opex'!V43</f>
        <v>0</v>
      </c>
      <c r="W163" s="90">
        <f>'Other Opex'!W43</f>
        <v>0</v>
      </c>
      <c r="X163" s="90">
        <f>'Other Opex'!X43</f>
        <v>0</v>
      </c>
      <c r="Y163" s="90">
        <f>'Other Opex'!Y43</f>
        <v>0</v>
      </c>
      <c r="Z163" s="90">
        <f>'Other Opex'!Z43</f>
        <v>0</v>
      </c>
      <c r="AA163" s="90">
        <f>'Other Opex'!AA43</f>
        <v>0</v>
      </c>
      <c r="AB163" s="90">
        <f>'Other Opex'!AB43</f>
        <v>0</v>
      </c>
      <c r="AC163" s="91">
        <f>'Other Opex'!AC43</f>
        <v>0</v>
      </c>
      <c r="AE163" s="476">
        <f>'Other Opex'!AE43</f>
        <v>0</v>
      </c>
      <c r="AG163" s="476">
        <f>'Other Opex'!AG43</f>
        <v>0</v>
      </c>
      <c r="AI163" s="476">
        <f>'Other Opex'!AI43</f>
        <v>0</v>
      </c>
    </row>
    <row r="164" spans="2:35" outlineLevel="1">
      <c r="B164" s="238" t="str">
        <f>'Line Items'!D$2287</f>
        <v>Other Operating Costs</v>
      </c>
      <c r="C164" s="238" t="str">
        <f>'Line Items'!D$2323</f>
        <v>Other Operating Costs: Other Staff Costs</v>
      </c>
      <c r="D164" s="106" t="str">
        <f>'Other Opex'!D44</f>
        <v>Agency and Casual Staff - Engineering</v>
      </c>
      <c r="E164" s="89"/>
      <c r="F164" s="107" t="str">
        <f>'Other Opex'!F44</f>
        <v>£000</v>
      </c>
      <c r="G164" s="90">
        <f>'Other Opex'!G44</f>
        <v>0</v>
      </c>
      <c r="H164" s="90">
        <f>'Other Opex'!H44</f>
        <v>0</v>
      </c>
      <c r="I164" s="90">
        <f>'Other Opex'!I44</f>
        <v>0</v>
      </c>
      <c r="J164" s="90">
        <f>'Other Opex'!J44</f>
        <v>0</v>
      </c>
      <c r="K164" s="90">
        <f>'Other Opex'!K44</f>
        <v>0</v>
      </c>
      <c r="L164" s="90">
        <f>'Other Opex'!L44</f>
        <v>0</v>
      </c>
      <c r="M164" s="90">
        <f>'Other Opex'!M44</f>
        <v>0</v>
      </c>
      <c r="N164" s="90">
        <f>'Other Opex'!N44</f>
        <v>0</v>
      </c>
      <c r="O164" s="90">
        <f>'Other Opex'!O44</f>
        <v>0</v>
      </c>
      <c r="P164" s="90">
        <f>'Other Opex'!P44</f>
        <v>0</v>
      </c>
      <c r="Q164" s="90">
        <f>'Other Opex'!Q44</f>
        <v>0</v>
      </c>
      <c r="R164" s="90">
        <f>'Other Opex'!R44</f>
        <v>0</v>
      </c>
      <c r="S164" s="90">
        <f>'Other Opex'!S44</f>
        <v>0</v>
      </c>
      <c r="T164" s="90">
        <f>'Other Opex'!T44</f>
        <v>0</v>
      </c>
      <c r="U164" s="90">
        <f>'Other Opex'!U44</f>
        <v>0</v>
      </c>
      <c r="V164" s="90">
        <f>'Other Opex'!V44</f>
        <v>0</v>
      </c>
      <c r="W164" s="90">
        <f>'Other Opex'!W44</f>
        <v>0</v>
      </c>
      <c r="X164" s="90">
        <f>'Other Opex'!X44</f>
        <v>0</v>
      </c>
      <c r="Y164" s="90">
        <f>'Other Opex'!Y44</f>
        <v>0</v>
      </c>
      <c r="Z164" s="90">
        <f>'Other Opex'!Z44</f>
        <v>0</v>
      </c>
      <c r="AA164" s="90">
        <f>'Other Opex'!AA44</f>
        <v>0</v>
      </c>
      <c r="AB164" s="90">
        <f>'Other Opex'!AB44</f>
        <v>0</v>
      </c>
      <c r="AC164" s="91">
        <f>'Other Opex'!AC44</f>
        <v>0</v>
      </c>
      <c r="AE164" s="476">
        <f>'Other Opex'!AE44</f>
        <v>0</v>
      </c>
      <c r="AG164" s="476">
        <f>'Other Opex'!AG44</f>
        <v>0</v>
      </c>
      <c r="AI164" s="476">
        <f>'Other Opex'!AI44</f>
        <v>0</v>
      </c>
    </row>
    <row r="165" spans="2:35" outlineLevel="1">
      <c r="B165" s="238" t="str">
        <f>'Line Items'!D$2287</f>
        <v>Other Operating Costs</v>
      </c>
      <c r="C165" s="238" t="str">
        <f>'Line Items'!D$2323</f>
        <v>Other Operating Costs: Other Staff Costs</v>
      </c>
      <c r="D165" s="106" t="str">
        <f>'Other Opex'!D45</f>
        <v>Agency and Casual Staff - Customer Services</v>
      </c>
      <c r="E165" s="89"/>
      <c r="F165" s="107" t="str">
        <f>'Other Opex'!F45</f>
        <v>£000</v>
      </c>
      <c r="G165" s="90">
        <f>'Other Opex'!G45</f>
        <v>0</v>
      </c>
      <c r="H165" s="90">
        <f>'Other Opex'!H45</f>
        <v>0</v>
      </c>
      <c r="I165" s="90">
        <f>'Other Opex'!I45</f>
        <v>0</v>
      </c>
      <c r="J165" s="90">
        <f>'Other Opex'!J45</f>
        <v>0</v>
      </c>
      <c r="K165" s="90">
        <f>'Other Opex'!K45</f>
        <v>0</v>
      </c>
      <c r="L165" s="90">
        <f>'Other Opex'!L45</f>
        <v>0</v>
      </c>
      <c r="M165" s="90">
        <f>'Other Opex'!M45</f>
        <v>0</v>
      </c>
      <c r="N165" s="90">
        <f>'Other Opex'!N45</f>
        <v>0</v>
      </c>
      <c r="O165" s="90">
        <f>'Other Opex'!O45</f>
        <v>0</v>
      </c>
      <c r="P165" s="90">
        <f>'Other Opex'!P45</f>
        <v>0</v>
      </c>
      <c r="Q165" s="90">
        <f>'Other Opex'!Q45</f>
        <v>0</v>
      </c>
      <c r="R165" s="90">
        <f>'Other Opex'!R45</f>
        <v>0</v>
      </c>
      <c r="S165" s="90">
        <f>'Other Opex'!S45</f>
        <v>0</v>
      </c>
      <c r="T165" s="90">
        <f>'Other Opex'!T45</f>
        <v>0</v>
      </c>
      <c r="U165" s="90">
        <f>'Other Opex'!U45</f>
        <v>0</v>
      </c>
      <c r="V165" s="90">
        <f>'Other Opex'!V45</f>
        <v>0</v>
      </c>
      <c r="W165" s="90">
        <f>'Other Opex'!W45</f>
        <v>0</v>
      </c>
      <c r="X165" s="90">
        <f>'Other Opex'!X45</f>
        <v>0</v>
      </c>
      <c r="Y165" s="90">
        <f>'Other Opex'!Y45</f>
        <v>0</v>
      </c>
      <c r="Z165" s="90">
        <f>'Other Opex'!Z45</f>
        <v>0</v>
      </c>
      <c r="AA165" s="90">
        <f>'Other Opex'!AA45</f>
        <v>0</v>
      </c>
      <c r="AB165" s="90">
        <f>'Other Opex'!AB45</f>
        <v>0</v>
      </c>
      <c r="AC165" s="91">
        <f>'Other Opex'!AC45</f>
        <v>0</v>
      </c>
      <c r="AE165" s="476">
        <f>'Other Opex'!AE45</f>
        <v>0</v>
      </c>
      <c r="AG165" s="476">
        <f>'Other Opex'!AG45</f>
        <v>0</v>
      </c>
      <c r="AI165" s="476">
        <f>'Other Opex'!AI45</f>
        <v>0</v>
      </c>
    </row>
    <row r="166" spans="2:35" outlineLevel="1">
      <c r="B166" s="238" t="str">
        <f>'Line Items'!D$2287</f>
        <v>Other Operating Costs</v>
      </c>
      <c r="C166" s="238" t="str">
        <f>'Line Items'!D$2323</f>
        <v>Other Operating Costs: Other Staff Costs</v>
      </c>
      <c r="D166" s="106" t="str">
        <f>'Other Opex'!D46</f>
        <v>Agency and Casual Staff - Revenue Protection</v>
      </c>
      <c r="E166" s="89"/>
      <c r="F166" s="107" t="str">
        <f>'Other Opex'!F46</f>
        <v>£000</v>
      </c>
      <c r="G166" s="90">
        <f>'Other Opex'!G46</f>
        <v>0</v>
      </c>
      <c r="H166" s="90">
        <f>'Other Opex'!H46</f>
        <v>0</v>
      </c>
      <c r="I166" s="90">
        <f>'Other Opex'!I46</f>
        <v>0</v>
      </c>
      <c r="J166" s="90">
        <f>'Other Opex'!J46</f>
        <v>0</v>
      </c>
      <c r="K166" s="90">
        <f>'Other Opex'!K46</f>
        <v>0</v>
      </c>
      <c r="L166" s="90">
        <f>'Other Opex'!L46</f>
        <v>0</v>
      </c>
      <c r="M166" s="90">
        <f>'Other Opex'!M46</f>
        <v>0</v>
      </c>
      <c r="N166" s="90">
        <f>'Other Opex'!N46</f>
        <v>0</v>
      </c>
      <c r="O166" s="90">
        <f>'Other Opex'!O46</f>
        <v>0</v>
      </c>
      <c r="P166" s="90">
        <f>'Other Opex'!P46</f>
        <v>0</v>
      </c>
      <c r="Q166" s="90">
        <f>'Other Opex'!Q46</f>
        <v>0</v>
      </c>
      <c r="R166" s="90">
        <f>'Other Opex'!R46</f>
        <v>0</v>
      </c>
      <c r="S166" s="90">
        <f>'Other Opex'!S46</f>
        <v>0</v>
      </c>
      <c r="T166" s="90">
        <f>'Other Opex'!T46</f>
        <v>0</v>
      </c>
      <c r="U166" s="90">
        <f>'Other Opex'!U46</f>
        <v>0</v>
      </c>
      <c r="V166" s="90">
        <f>'Other Opex'!V46</f>
        <v>0</v>
      </c>
      <c r="W166" s="90">
        <f>'Other Opex'!W46</f>
        <v>0</v>
      </c>
      <c r="X166" s="90">
        <f>'Other Opex'!X46</f>
        <v>0</v>
      </c>
      <c r="Y166" s="90">
        <f>'Other Opex'!Y46</f>
        <v>0</v>
      </c>
      <c r="Z166" s="90">
        <f>'Other Opex'!Z46</f>
        <v>0</v>
      </c>
      <c r="AA166" s="90">
        <f>'Other Opex'!AA46</f>
        <v>0</v>
      </c>
      <c r="AB166" s="90">
        <f>'Other Opex'!AB46</f>
        <v>0</v>
      </c>
      <c r="AC166" s="91">
        <f>'Other Opex'!AC46</f>
        <v>0</v>
      </c>
      <c r="AE166" s="476">
        <f>'Other Opex'!AE46</f>
        <v>0</v>
      </c>
      <c r="AG166" s="476">
        <f>'Other Opex'!AG46</f>
        <v>0</v>
      </c>
      <c r="AI166" s="476">
        <f>'Other Opex'!AI46</f>
        <v>0</v>
      </c>
    </row>
    <row r="167" spans="2:35" outlineLevel="1">
      <c r="B167" s="238" t="str">
        <f>'Line Items'!D$2287</f>
        <v>Other Operating Costs</v>
      </c>
      <c r="C167" s="238" t="str">
        <f>'Line Items'!D$2323</f>
        <v>Other Operating Costs: Other Staff Costs</v>
      </c>
      <c r="D167" s="106" t="str">
        <f>'Other Opex'!D47</f>
        <v>Agency and Casual Staff - Management</v>
      </c>
      <c r="E167" s="89"/>
      <c r="F167" s="107" t="str">
        <f>'Other Opex'!F47</f>
        <v>£000</v>
      </c>
      <c r="G167" s="90">
        <f>'Other Opex'!G47</f>
        <v>0</v>
      </c>
      <c r="H167" s="90">
        <f>'Other Opex'!H47</f>
        <v>0</v>
      </c>
      <c r="I167" s="90">
        <f>'Other Opex'!I47</f>
        <v>0</v>
      </c>
      <c r="J167" s="90">
        <f>'Other Opex'!J47</f>
        <v>0</v>
      </c>
      <c r="K167" s="90">
        <f>'Other Opex'!K47</f>
        <v>0</v>
      </c>
      <c r="L167" s="90">
        <f>'Other Opex'!L47</f>
        <v>0</v>
      </c>
      <c r="M167" s="90">
        <f>'Other Opex'!M47</f>
        <v>0</v>
      </c>
      <c r="N167" s="90">
        <f>'Other Opex'!N47</f>
        <v>0</v>
      </c>
      <c r="O167" s="90">
        <f>'Other Opex'!O47</f>
        <v>0</v>
      </c>
      <c r="P167" s="90">
        <f>'Other Opex'!P47</f>
        <v>0</v>
      </c>
      <c r="Q167" s="90">
        <f>'Other Opex'!Q47</f>
        <v>0</v>
      </c>
      <c r="R167" s="90">
        <f>'Other Opex'!R47</f>
        <v>0</v>
      </c>
      <c r="S167" s="90">
        <f>'Other Opex'!S47</f>
        <v>0</v>
      </c>
      <c r="T167" s="90">
        <f>'Other Opex'!T47</f>
        <v>0</v>
      </c>
      <c r="U167" s="90">
        <f>'Other Opex'!U47</f>
        <v>0</v>
      </c>
      <c r="V167" s="90">
        <f>'Other Opex'!V47</f>
        <v>0</v>
      </c>
      <c r="W167" s="90">
        <f>'Other Opex'!W47</f>
        <v>0</v>
      </c>
      <c r="X167" s="90">
        <f>'Other Opex'!X47</f>
        <v>0</v>
      </c>
      <c r="Y167" s="90">
        <f>'Other Opex'!Y47</f>
        <v>0</v>
      </c>
      <c r="Z167" s="90">
        <f>'Other Opex'!Z47</f>
        <v>0</v>
      </c>
      <c r="AA167" s="90">
        <f>'Other Opex'!AA47</f>
        <v>0</v>
      </c>
      <c r="AB167" s="90">
        <f>'Other Opex'!AB47</f>
        <v>0</v>
      </c>
      <c r="AC167" s="91">
        <f>'Other Opex'!AC47</f>
        <v>0</v>
      </c>
      <c r="AE167" s="476">
        <f>'Other Opex'!AE47</f>
        <v>0</v>
      </c>
      <c r="AG167" s="476">
        <f>'Other Opex'!AG47</f>
        <v>0</v>
      </c>
      <c r="AI167" s="476">
        <f>'Other Opex'!AI47</f>
        <v>0</v>
      </c>
    </row>
    <row r="168" spans="2:35" outlineLevel="1">
      <c r="B168" s="238" t="str">
        <f>'Line Items'!D$2287</f>
        <v>Other Operating Costs</v>
      </c>
      <c r="C168" s="238" t="str">
        <f>'Line Items'!D$2323</f>
        <v>Other Operating Costs: Other Staff Costs</v>
      </c>
      <c r="D168" s="106" t="str">
        <f>'Other Opex'!D48</f>
        <v>Agency and Casual Staff - Other</v>
      </c>
      <c r="E168" s="89"/>
      <c r="F168" s="107" t="str">
        <f>'Other Opex'!F48</f>
        <v>£000</v>
      </c>
      <c r="G168" s="90">
        <f>'Other Opex'!G48</f>
        <v>0</v>
      </c>
      <c r="H168" s="90">
        <f>'Other Opex'!H48</f>
        <v>0</v>
      </c>
      <c r="I168" s="90">
        <f>'Other Opex'!I48</f>
        <v>0</v>
      </c>
      <c r="J168" s="90">
        <f>'Other Opex'!J48</f>
        <v>0</v>
      </c>
      <c r="K168" s="90">
        <f>'Other Opex'!K48</f>
        <v>0</v>
      </c>
      <c r="L168" s="90">
        <f>'Other Opex'!L48</f>
        <v>0</v>
      </c>
      <c r="M168" s="90">
        <f>'Other Opex'!M48</f>
        <v>0</v>
      </c>
      <c r="N168" s="90">
        <f>'Other Opex'!N48</f>
        <v>0</v>
      </c>
      <c r="O168" s="90">
        <f>'Other Opex'!O48</f>
        <v>0</v>
      </c>
      <c r="P168" s="90">
        <f>'Other Opex'!P48</f>
        <v>0</v>
      </c>
      <c r="Q168" s="90">
        <f>'Other Opex'!Q48</f>
        <v>0</v>
      </c>
      <c r="R168" s="90">
        <f>'Other Opex'!R48</f>
        <v>0</v>
      </c>
      <c r="S168" s="90">
        <f>'Other Opex'!S48</f>
        <v>0</v>
      </c>
      <c r="T168" s="90">
        <f>'Other Opex'!T48</f>
        <v>0</v>
      </c>
      <c r="U168" s="90">
        <f>'Other Opex'!U48</f>
        <v>0</v>
      </c>
      <c r="V168" s="90">
        <f>'Other Opex'!V48</f>
        <v>0</v>
      </c>
      <c r="W168" s="90">
        <f>'Other Opex'!W48</f>
        <v>0</v>
      </c>
      <c r="X168" s="90">
        <f>'Other Opex'!X48</f>
        <v>0</v>
      </c>
      <c r="Y168" s="90">
        <f>'Other Opex'!Y48</f>
        <v>0</v>
      </c>
      <c r="Z168" s="90">
        <f>'Other Opex'!Z48</f>
        <v>0</v>
      </c>
      <c r="AA168" s="90">
        <f>'Other Opex'!AA48</f>
        <v>0</v>
      </c>
      <c r="AB168" s="90">
        <f>'Other Opex'!AB48</f>
        <v>0</v>
      </c>
      <c r="AC168" s="91">
        <f>'Other Opex'!AC48</f>
        <v>0</v>
      </c>
      <c r="AE168" s="476">
        <f>'Other Opex'!AE48</f>
        <v>0</v>
      </c>
      <c r="AG168" s="476">
        <f>'Other Opex'!AG48</f>
        <v>0</v>
      </c>
      <c r="AI168" s="476">
        <f>'Other Opex'!AI48</f>
        <v>0</v>
      </c>
    </row>
    <row r="169" spans="2:35" outlineLevel="1">
      <c r="B169" s="238" t="str">
        <f>'Line Items'!D$2287</f>
        <v>Other Operating Costs</v>
      </c>
      <c r="C169" s="238" t="str">
        <f>'Line Items'!D$2323</f>
        <v>Other Operating Costs: Other Staff Costs</v>
      </c>
      <c r="D169" s="106" t="str">
        <f>'Other Opex'!D49</f>
        <v>Salary Recharges / Overlays</v>
      </c>
      <c r="E169" s="89"/>
      <c r="F169" s="107" t="str">
        <f>'Other Opex'!F49</f>
        <v>£000</v>
      </c>
      <c r="G169" s="90">
        <f>'Other Opex'!G49</f>
        <v>0</v>
      </c>
      <c r="H169" s="90">
        <f>'Other Opex'!H49</f>
        <v>0</v>
      </c>
      <c r="I169" s="90">
        <f>'Other Opex'!I49</f>
        <v>0</v>
      </c>
      <c r="J169" s="90">
        <f>'Other Opex'!J49</f>
        <v>0</v>
      </c>
      <c r="K169" s="90">
        <f>'Other Opex'!K49</f>
        <v>0</v>
      </c>
      <c r="L169" s="90">
        <f>'Other Opex'!L49</f>
        <v>0</v>
      </c>
      <c r="M169" s="90">
        <f>'Other Opex'!M49</f>
        <v>0</v>
      </c>
      <c r="N169" s="90">
        <f>'Other Opex'!N49</f>
        <v>0</v>
      </c>
      <c r="O169" s="90">
        <f>'Other Opex'!O49</f>
        <v>0</v>
      </c>
      <c r="P169" s="90">
        <f>'Other Opex'!P49</f>
        <v>0</v>
      </c>
      <c r="Q169" s="90">
        <f>'Other Opex'!Q49</f>
        <v>0</v>
      </c>
      <c r="R169" s="90">
        <f>'Other Opex'!R49</f>
        <v>0</v>
      </c>
      <c r="S169" s="90">
        <f>'Other Opex'!S49</f>
        <v>0</v>
      </c>
      <c r="T169" s="90">
        <f>'Other Opex'!T49</f>
        <v>0</v>
      </c>
      <c r="U169" s="90">
        <f>'Other Opex'!U49</f>
        <v>0</v>
      </c>
      <c r="V169" s="90">
        <f>'Other Opex'!V49</f>
        <v>0</v>
      </c>
      <c r="W169" s="90">
        <f>'Other Opex'!W49</f>
        <v>0</v>
      </c>
      <c r="X169" s="90">
        <f>'Other Opex'!X49</f>
        <v>0</v>
      </c>
      <c r="Y169" s="90">
        <f>'Other Opex'!Y49</f>
        <v>0</v>
      </c>
      <c r="Z169" s="90">
        <f>'Other Opex'!Z49</f>
        <v>0</v>
      </c>
      <c r="AA169" s="90">
        <f>'Other Opex'!AA49</f>
        <v>0</v>
      </c>
      <c r="AB169" s="90">
        <f>'Other Opex'!AB49</f>
        <v>0</v>
      </c>
      <c r="AC169" s="91">
        <f>'Other Opex'!AC49</f>
        <v>0</v>
      </c>
      <c r="AE169" s="476">
        <f>'Other Opex'!AE49</f>
        <v>0</v>
      </c>
      <c r="AG169" s="476">
        <f>'Other Opex'!AG49</f>
        <v>0</v>
      </c>
      <c r="AI169" s="476">
        <f>'Other Opex'!AI49</f>
        <v>0</v>
      </c>
    </row>
    <row r="170" spans="2:35" outlineLevel="1">
      <c r="B170" s="238" t="str">
        <f>'Line Items'!D$2287</f>
        <v>Other Operating Costs</v>
      </c>
      <c r="C170" s="238" t="str">
        <f>'Line Items'!D$2323</f>
        <v>Other Operating Costs: Other Staff Costs</v>
      </c>
      <c r="D170" s="106" t="str">
        <f>'Other Opex'!D50</f>
        <v>Other Employee Benefits</v>
      </c>
      <c r="E170" s="89"/>
      <c r="F170" s="107" t="str">
        <f>'Other Opex'!F50</f>
        <v>£000</v>
      </c>
      <c r="G170" s="90">
        <f>'Other Opex'!G50</f>
        <v>0</v>
      </c>
      <c r="H170" s="90">
        <f>'Other Opex'!H50</f>
        <v>0</v>
      </c>
      <c r="I170" s="90">
        <f>'Other Opex'!I50</f>
        <v>0</v>
      </c>
      <c r="J170" s="90">
        <f>'Other Opex'!J50</f>
        <v>0</v>
      </c>
      <c r="K170" s="90">
        <f>'Other Opex'!K50</f>
        <v>0</v>
      </c>
      <c r="L170" s="90">
        <f>'Other Opex'!L50</f>
        <v>0</v>
      </c>
      <c r="M170" s="90">
        <f>'Other Opex'!M50</f>
        <v>0</v>
      </c>
      <c r="N170" s="90">
        <f>'Other Opex'!N50</f>
        <v>0</v>
      </c>
      <c r="O170" s="90">
        <f>'Other Opex'!O50</f>
        <v>0</v>
      </c>
      <c r="P170" s="90">
        <f>'Other Opex'!P50</f>
        <v>0</v>
      </c>
      <c r="Q170" s="90">
        <f>'Other Opex'!Q50</f>
        <v>0</v>
      </c>
      <c r="R170" s="90">
        <f>'Other Opex'!R50</f>
        <v>0</v>
      </c>
      <c r="S170" s="90">
        <f>'Other Opex'!S50</f>
        <v>0</v>
      </c>
      <c r="T170" s="90">
        <f>'Other Opex'!T50</f>
        <v>0</v>
      </c>
      <c r="U170" s="90">
        <f>'Other Opex'!U50</f>
        <v>0</v>
      </c>
      <c r="V170" s="90">
        <f>'Other Opex'!V50</f>
        <v>0</v>
      </c>
      <c r="W170" s="90">
        <f>'Other Opex'!W50</f>
        <v>0</v>
      </c>
      <c r="X170" s="90">
        <f>'Other Opex'!X50</f>
        <v>0</v>
      </c>
      <c r="Y170" s="90">
        <f>'Other Opex'!Y50</f>
        <v>0</v>
      </c>
      <c r="Z170" s="90">
        <f>'Other Opex'!Z50</f>
        <v>0</v>
      </c>
      <c r="AA170" s="90">
        <f>'Other Opex'!AA50</f>
        <v>0</v>
      </c>
      <c r="AB170" s="90">
        <f>'Other Opex'!AB50</f>
        <v>0</v>
      </c>
      <c r="AC170" s="91">
        <f>'Other Opex'!AC50</f>
        <v>0</v>
      </c>
      <c r="AE170" s="476">
        <f>'Other Opex'!AE50</f>
        <v>0</v>
      </c>
      <c r="AG170" s="476">
        <f>'Other Opex'!AG50</f>
        <v>0</v>
      </c>
      <c r="AI170" s="476">
        <f>'Other Opex'!AI50</f>
        <v>0</v>
      </c>
    </row>
    <row r="171" spans="2:35" outlineLevel="1">
      <c r="B171" s="238" t="str">
        <f>'Line Items'!D$2287</f>
        <v>Other Operating Costs</v>
      </c>
      <c r="C171" s="238" t="str">
        <f>'Line Items'!D$2323</f>
        <v>Other Operating Costs: Other Staff Costs</v>
      </c>
      <c r="D171" s="106" t="str">
        <f>'Other Opex'!D51</f>
        <v>Gifts</v>
      </c>
      <c r="E171" s="89"/>
      <c r="F171" s="107" t="str">
        <f>'Other Opex'!F51</f>
        <v>£000</v>
      </c>
      <c r="G171" s="90">
        <f>'Other Opex'!G51</f>
        <v>0</v>
      </c>
      <c r="H171" s="90">
        <f>'Other Opex'!H51</f>
        <v>0</v>
      </c>
      <c r="I171" s="90">
        <f>'Other Opex'!I51</f>
        <v>0</v>
      </c>
      <c r="J171" s="90">
        <f>'Other Opex'!J51</f>
        <v>0</v>
      </c>
      <c r="K171" s="90">
        <f>'Other Opex'!K51</f>
        <v>0</v>
      </c>
      <c r="L171" s="90">
        <f>'Other Opex'!L51</f>
        <v>0</v>
      </c>
      <c r="M171" s="90">
        <f>'Other Opex'!M51</f>
        <v>0</v>
      </c>
      <c r="N171" s="90">
        <f>'Other Opex'!N51</f>
        <v>0</v>
      </c>
      <c r="O171" s="90">
        <f>'Other Opex'!O51</f>
        <v>0</v>
      </c>
      <c r="P171" s="90">
        <f>'Other Opex'!P51</f>
        <v>0</v>
      </c>
      <c r="Q171" s="90">
        <f>'Other Opex'!Q51</f>
        <v>0</v>
      </c>
      <c r="R171" s="90">
        <f>'Other Opex'!R51</f>
        <v>0</v>
      </c>
      <c r="S171" s="90">
        <f>'Other Opex'!S51</f>
        <v>0</v>
      </c>
      <c r="T171" s="90">
        <f>'Other Opex'!T51</f>
        <v>0</v>
      </c>
      <c r="U171" s="90">
        <f>'Other Opex'!U51</f>
        <v>0</v>
      </c>
      <c r="V171" s="90">
        <f>'Other Opex'!V51</f>
        <v>0</v>
      </c>
      <c r="W171" s="90">
        <f>'Other Opex'!W51</f>
        <v>0</v>
      </c>
      <c r="X171" s="90">
        <f>'Other Opex'!X51</f>
        <v>0</v>
      </c>
      <c r="Y171" s="90">
        <f>'Other Opex'!Y51</f>
        <v>0</v>
      </c>
      <c r="Z171" s="90">
        <f>'Other Opex'!Z51</f>
        <v>0</v>
      </c>
      <c r="AA171" s="90">
        <f>'Other Opex'!AA51</f>
        <v>0</v>
      </c>
      <c r="AB171" s="90">
        <f>'Other Opex'!AB51</f>
        <v>0</v>
      </c>
      <c r="AC171" s="91">
        <f>'Other Opex'!AC51</f>
        <v>0</v>
      </c>
      <c r="AE171" s="476">
        <f>'Other Opex'!AE51</f>
        <v>0</v>
      </c>
      <c r="AG171" s="476">
        <f>'Other Opex'!AG51</f>
        <v>0</v>
      </c>
      <c r="AI171" s="476">
        <f>'Other Opex'!AI51</f>
        <v>0</v>
      </c>
    </row>
    <row r="172" spans="2:35" outlineLevel="1">
      <c r="B172" s="238" t="str">
        <f>'Line Items'!D$2287</f>
        <v>Other Operating Costs</v>
      </c>
      <c r="C172" s="238" t="str">
        <f>'Line Items'!D$2323</f>
        <v>Other Operating Costs: Other Staff Costs</v>
      </c>
      <c r="D172" s="106" t="str">
        <f>'Other Opex'!D52</f>
        <v>[Other Staff Costs Line 36]</v>
      </c>
      <c r="E172" s="89"/>
      <c r="F172" s="107" t="str">
        <f>'Other Opex'!F52</f>
        <v>£000</v>
      </c>
      <c r="G172" s="90">
        <f>'Other Opex'!G52</f>
        <v>0</v>
      </c>
      <c r="H172" s="90">
        <f>'Other Opex'!H52</f>
        <v>0</v>
      </c>
      <c r="I172" s="90">
        <f>'Other Opex'!I52</f>
        <v>0</v>
      </c>
      <c r="J172" s="90">
        <f>'Other Opex'!J52</f>
        <v>0</v>
      </c>
      <c r="K172" s="90">
        <f>'Other Opex'!K52</f>
        <v>0</v>
      </c>
      <c r="L172" s="90">
        <f>'Other Opex'!L52</f>
        <v>0</v>
      </c>
      <c r="M172" s="90">
        <f>'Other Opex'!M52</f>
        <v>0</v>
      </c>
      <c r="N172" s="90">
        <f>'Other Opex'!N52</f>
        <v>0</v>
      </c>
      <c r="O172" s="90">
        <f>'Other Opex'!O52</f>
        <v>0</v>
      </c>
      <c r="P172" s="90">
        <f>'Other Opex'!P52</f>
        <v>0</v>
      </c>
      <c r="Q172" s="90">
        <f>'Other Opex'!Q52</f>
        <v>0</v>
      </c>
      <c r="R172" s="90">
        <f>'Other Opex'!R52</f>
        <v>0</v>
      </c>
      <c r="S172" s="90">
        <f>'Other Opex'!S52</f>
        <v>0</v>
      </c>
      <c r="T172" s="90">
        <f>'Other Opex'!T52</f>
        <v>0</v>
      </c>
      <c r="U172" s="90">
        <f>'Other Opex'!U52</f>
        <v>0</v>
      </c>
      <c r="V172" s="90">
        <f>'Other Opex'!V52</f>
        <v>0</v>
      </c>
      <c r="W172" s="90">
        <f>'Other Opex'!W52</f>
        <v>0</v>
      </c>
      <c r="X172" s="90">
        <f>'Other Opex'!X52</f>
        <v>0</v>
      </c>
      <c r="Y172" s="90">
        <f>'Other Opex'!Y52</f>
        <v>0</v>
      </c>
      <c r="Z172" s="90">
        <f>'Other Opex'!Z52</f>
        <v>0</v>
      </c>
      <c r="AA172" s="90">
        <f>'Other Opex'!AA52</f>
        <v>0</v>
      </c>
      <c r="AB172" s="90">
        <f>'Other Opex'!AB52</f>
        <v>0</v>
      </c>
      <c r="AC172" s="91">
        <f>'Other Opex'!AC52</f>
        <v>0</v>
      </c>
      <c r="AE172" s="476">
        <f>'Other Opex'!AE52</f>
        <v>0</v>
      </c>
      <c r="AG172" s="476">
        <f>'Other Opex'!AG52</f>
        <v>0</v>
      </c>
      <c r="AI172" s="476">
        <f>'Other Opex'!AI52</f>
        <v>0</v>
      </c>
    </row>
    <row r="173" spans="2:35" outlineLevel="1">
      <c r="B173" s="238" t="str">
        <f>'Line Items'!D$2287</f>
        <v>Other Operating Costs</v>
      </c>
      <c r="C173" s="238" t="str">
        <f>'Line Items'!D$2323</f>
        <v>Other Operating Costs: Other Staff Costs</v>
      </c>
      <c r="D173" s="106" t="str">
        <f>'Other Opex'!D53</f>
        <v>[Other Staff Costs Line 37]</v>
      </c>
      <c r="E173" s="89"/>
      <c r="F173" s="107" t="str">
        <f>'Other Opex'!F53</f>
        <v>£000</v>
      </c>
      <c r="G173" s="90">
        <f>'Other Opex'!G53</f>
        <v>0</v>
      </c>
      <c r="H173" s="90">
        <f>'Other Opex'!H53</f>
        <v>0</v>
      </c>
      <c r="I173" s="90">
        <f>'Other Opex'!I53</f>
        <v>0</v>
      </c>
      <c r="J173" s="90">
        <f>'Other Opex'!J53</f>
        <v>0</v>
      </c>
      <c r="K173" s="90">
        <f>'Other Opex'!K53</f>
        <v>0</v>
      </c>
      <c r="L173" s="90">
        <f>'Other Opex'!L53</f>
        <v>0</v>
      </c>
      <c r="M173" s="90">
        <f>'Other Opex'!M53</f>
        <v>0</v>
      </c>
      <c r="N173" s="90">
        <f>'Other Opex'!N53</f>
        <v>0</v>
      </c>
      <c r="O173" s="90">
        <f>'Other Opex'!O53</f>
        <v>0</v>
      </c>
      <c r="P173" s="90">
        <f>'Other Opex'!P53</f>
        <v>0</v>
      </c>
      <c r="Q173" s="90">
        <f>'Other Opex'!Q53</f>
        <v>0</v>
      </c>
      <c r="R173" s="90">
        <f>'Other Opex'!R53</f>
        <v>0</v>
      </c>
      <c r="S173" s="90">
        <f>'Other Opex'!S53</f>
        <v>0</v>
      </c>
      <c r="T173" s="90">
        <f>'Other Opex'!T53</f>
        <v>0</v>
      </c>
      <c r="U173" s="90">
        <f>'Other Opex'!U53</f>
        <v>0</v>
      </c>
      <c r="V173" s="90">
        <f>'Other Opex'!V53</f>
        <v>0</v>
      </c>
      <c r="W173" s="90">
        <f>'Other Opex'!W53</f>
        <v>0</v>
      </c>
      <c r="X173" s="90">
        <f>'Other Opex'!X53</f>
        <v>0</v>
      </c>
      <c r="Y173" s="90">
        <f>'Other Opex'!Y53</f>
        <v>0</v>
      </c>
      <c r="Z173" s="90">
        <f>'Other Opex'!Z53</f>
        <v>0</v>
      </c>
      <c r="AA173" s="90">
        <f>'Other Opex'!AA53</f>
        <v>0</v>
      </c>
      <c r="AB173" s="90">
        <f>'Other Opex'!AB53</f>
        <v>0</v>
      </c>
      <c r="AC173" s="91">
        <f>'Other Opex'!AC53</f>
        <v>0</v>
      </c>
      <c r="AE173" s="476">
        <f>'Other Opex'!AE53</f>
        <v>0</v>
      </c>
      <c r="AG173" s="476">
        <f>'Other Opex'!AG53</f>
        <v>0</v>
      </c>
      <c r="AI173" s="476">
        <f>'Other Opex'!AI53</f>
        <v>0</v>
      </c>
    </row>
    <row r="174" spans="2:35" outlineLevel="1">
      <c r="B174" s="238" t="str">
        <f>'Line Items'!D$2287</f>
        <v>Other Operating Costs</v>
      </c>
      <c r="C174" s="238" t="str">
        <f>'Line Items'!D$2323</f>
        <v>Other Operating Costs: Other Staff Costs</v>
      </c>
      <c r="D174" s="106" t="str">
        <f>'Other Opex'!D54</f>
        <v>[Other Staff Costs Line 38]</v>
      </c>
      <c r="E174" s="89"/>
      <c r="F174" s="107" t="str">
        <f>'Other Opex'!F54</f>
        <v>£000</v>
      </c>
      <c r="G174" s="90">
        <f>'Other Opex'!G54</f>
        <v>0</v>
      </c>
      <c r="H174" s="90">
        <f>'Other Opex'!H54</f>
        <v>0</v>
      </c>
      <c r="I174" s="90">
        <f>'Other Opex'!I54</f>
        <v>0</v>
      </c>
      <c r="J174" s="90">
        <f>'Other Opex'!J54</f>
        <v>0</v>
      </c>
      <c r="K174" s="90">
        <f>'Other Opex'!K54</f>
        <v>0</v>
      </c>
      <c r="L174" s="90">
        <f>'Other Opex'!L54</f>
        <v>0</v>
      </c>
      <c r="M174" s="90">
        <f>'Other Opex'!M54</f>
        <v>0</v>
      </c>
      <c r="N174" s="90">
        <f>'Other Opex'!N54</f>
        <v>0</v>
      </c>
      <c r="O174" s="90">
        <f>'Other Opex'!O54</f>
        <v>0</v>
      </c>
      <c r="P174" s="90">
        <f>'Other Opex'!P54</f>
        <v>0</v>
      </c>
      <c r="Q174" s="90">
        <f>'Other Opex'!Q54</f>
        <v>0</v>
      </c>
      <c r="R174" s="90">
        <f>'Other Opex'!R54</f>
        <v>0</v>
      </c>
      <c r="S174" s="90">
        <f>'Other Opex'!S54</f>
        <v>0</v>
      </c>
      <c r="T174" s="90">
        <f>'Other Opex'!T54</f>
        <v>0</v>
      </c>
      <c r="U174" s="90">
        <f>'Other Opex'!U54</f>
        <v>0</v>
      </c>
      <c r="V174" s="90">
        <f>'Other Opex'!V54</f>
        <v>0</v>
      </c>
      <c r="W174" s="90">
        <f>'Other Opex'!W54</f>
        <v>0</v>
      </c>
      <c r="X174" s="90">
        <f>'Other Opex'!X54</f>
        <v>0</v>
      </c>
      <c r="Y174" s="90">
        <f>'Other Opex'!Y54</f>
        <v>0</v>
      </c>
      <c r="Z174" s="90">
        <f>'Other Opex'!Z54</f>
        <v>0</v>
      </c>
      <c r="AA174" s="90">
        <f>'Other Opex'!AA54</f>
        <v>0</v>
      </c>
      <c r="AB174" s="90">
        <f>'Other Opex'!AB54</f>
        <v>0</v>
      </c>
      <c r="AC174" s="91">
        <f>'Other Opex'!AC54</f>
        <v>0</v>
      </c>
      <c r="AE174" s="476">
        <f>'Other Opex'!AE54</f>
        <v>0</v>
      </c>
      <c r="AG174" s="476">
        <f>'Other Opex'!AG54</f>
        <v>0</v>
      </c>
      <c r="AI174" s="476">
        <f>'Other Opex'!AI54</f>
        <v>0</v>
      </c>
    </row>
    <row r="175" spans="2:35" outlineLevel="1">
      <c r="B175" s="238" t="str">
        <f>'Line Items'!D$2287</f>
        <v>Other Operating Costs</v>
      </c>
      <c r="C175" s="238" t="str">
        <f>'Line Items'!D$2323</f>
        <v>Other Operating Costs: Other Staff Costs</v>
      </c>
      <c r="D175" s="106" t="str">
        <f>'Other Opex'!D55</f>
        <v>[Other Staff Costs Line 39]</v>
      </c>
      <c r="E175" s="89"/>
      <c r="F175" s="107" t="str">
        <f>'Other Opex'!F55</f>
        <v>£000</v>
      </c>
      <c r="G175" s="90">
        <f>'Other Opex'!G55</f>
        <v>0</v>
      </c>
      <c r="H175" s="90">
        <f>'Other Opex'!H55</f>
        <v>0</v>
      </c>
      <c r="I175" s="90">
        <f>'Other Opex'!I55</f>
        <v>0</v>
      </c>
      <c r="J175" s="90">
        <f>'Other Opex'!J55</f>
        <v>0</v>
      </c>
      <c r="K175" s="90">
        <f>'Other Opex'!K55</f>
        <v>0</v>
      </c>
      <c r="L175" s="90">
        <f>'Other Opex'!L55</f>
        <v>0</v>
      </c>
      <c r="M175" s="90">
        <f>'Other Opex'!M55</f>
        <v>0</v>
      </c>
      <c r="N175" s="90">
        <f>'Other Opex'!N55</f>
        <v>0</v>
      </c>
      <c r="O175" s="90">
        <f>'Other Opex'!O55</f>
        <v>0</v>
      </c>
      <c r="P175" s="90">
        <f>'Other Opex'!P55</f>
        <v>0</v>
      </c>
      <c r="Q175" s="90">
        <f>'Other Opex'!Q55</f>
        <v>0</v>
      </c>
      <c r="R175" s="90">
        <f>'Other Opex'!R55</f>
        <v>0</v>
      </c>
      <c r="S175" s="90">
        <f>'Other Opex'!S55</f>
        <v>0</v>
      </c>
      <c r="T175" s="90">
        <f>'Other Opex'!T55</f>
        <v>0</v>
      </c>
      <c r="U175" s="90">
        <f>'Other Opex'!U55</f>
        <v>0</v>
      </c>
      <c r="V175" s="90">
        <f>'Other Opex'!V55</f>
        <v>0</v>
      </c>
      <c r="W175" s="90">
        <f>'Other Opex'!W55</f>
        <v>0</v>
      </c>
      <c r="X175" s="90">
        <f>'Other Opex'!X55</f>
        <v>0</v>
      </c>
      <c r="Y175" s="90">
        <f>'Other Opex'!Y55</f>
        <v>0</v>
      </c>
      <c r="Z175" s="90">
        <f>'Other Opex'!Z55</f>
        <v>0</v>
      </c>
      <c r="AA175" s="90">
        <f>'Other Opex'!AA55</f>
        <v>0</v>
      </c>
      <c r="AB175" s="90">
        <f>'Other Opex'!AB55</f>
        <v>0</v>
      </c>
      <c r="AC175" s="91">
        <f>'Other Opex'!AC55</f>
        <v>0</v>
      </c>
      <c r="AE175" s="476">
        <f>'Other Opex'!AE55</f>
        <v>0</v>
      </c>
      <c r="AG175" s="476">
        <f>'Other Opex'!AG55</f>
        <v>0</v>
      </c>
      <c r="AI175" s="476">
        <f>'Other Opex'!AI55</f>
        <v>0</v>
      </c>
    </row>
    <row r="176" spans="2:35" outlineLevel="1">
      <c r="B176" s="238" t="str">
        <f>'Line Items'!D$2287</f>
        <v>Other Operating Costs</v>
      </c>
      <c r="C176" s="238" t="str">
        <f>'Line Items'!D$2323</f>
        <v>Other Operating Costs: Other Staff Costs</v>
      </c>
      <c r="D176" s="106" t="str">
        <f>'Other Opex'!D56</f>
        <v>[Other Staff Costs Line 40]</v>
      </c>
      <c r="E176" s="89"/>
      <c r="F176" s="107" t="str">
        <f>'Other Opex'!F56</f>
        <v>£000</v>
      </c>
      <c r="G176" s="90">
        <f>'Other Opex'!G56</f>
        <v>0</v>
      </c>
      <c r="H176" s="90">
        <f>'Other Opex'!H56</f>
        <v>0</v>
      </c>
      <c r="I176" s="90">
        <f>'Other Opex'!I56</f>
        <v>0</v>
      </c>
      <c r="J176" s="90">
        <f>'Other Opex'!J56</f>
        <v>0</v>
      </c>
      <c r="K176" s="90">
        <f>'Other Opex'!K56</f>
        <v>0</v>
      </c>
      <c r="L176" s="90">
        <f>'Other Opex'!L56</f>
        <v>0</v>
      </c>
      <c r="M176" s="90">
        <f>'Other Opex'!M56</f>
        <v>0</v>
      </c>
      <c r="N176" s="90">
        <f>'Other Opex'!N56</f>
        <v>0</v>
      </c>
      <c r="O176" s="90">
        <f>'Other Opex'!O56</f>
        <v>0</v>
      </c>
      <c r="P176" s="90">
        <f>'Other Opex'!P56</f>
        <v>0</v>
      </c>
      <c r="Q176" s="90">
        <f>'Other Opex'!Q56</f>
        <v>0</v>
      </c>
      <c r="R176" s="90">
        <f>'Other Opex'!R56</f>
        <v>0</v>
      </c>
      <c r="S176" s="90">
        <f>'Other Opex'!S56</f>
        <v>0</v>
      </c>
      <c r="T176" s="90">
        <f>'Other Opex'!T56</f>
        <v>0</v>
      </c>
      <c r="U176" s="90">
        <f>'Other Opex'!U56</f>
        <v>0</v>
      </c>
      <c r="V176" s="90">
        <f>'Other Opex'!V56</f>
        <v>0</v>
      </c>
      <c r="W176" s="90">
        <f>'Other Opex'!W56</f>
        <v>0</v>
      </c>
      <c r="X176" s="90">
        <f>'Other Opex'!X56</f>
        <v>0</v>
      </c>
      <c r="Y176" s="90">
        <f>'Other Opex'!Y56</f>
        <v>0</v>
      </c>
      <c r="Z176" s="90">
        <f>'Other Opex'!Z56</f>
        <v>0</v>
      </c>
      <c r="AA176" s="90">
        <f>'Other Opex'!AA56</f>
        <v>0</v>
      </c>
      <c r="AB176" s="90">
        <f>'Other Opex'!AB56</f>
        <v>0</v>
      </c>
      <c r="AC176" s="91">
        <f>'Other Opex'!AC56</f>
        <v>0</v>
      </c>
      <c r="AE176" s="476">
        <f>'Other Opex'!AE56</f>
        <v>0</v>
      </c>
      <c r="AG176" s="476">
        <f>'Other Opex'!AG56</f>
        <v>0</v>
      </c>
      <c r="AI176" s="476">
        <f>'Other Opex'!AI56</f>
        <v>0</v>
      </c>
    </row>
    <row r="177" spans="2:35" outlineLevel="1">
      <c r="B177" s="238" t="str">
        <f>'Line Items'!D$2287</f>
        <v>Other Operating Costs</v>
      </c>
      <c r="C177" s="238" t="str">
        <f>'Line Items'!D$2323</f>
        <v>Other Operating Costs: Other Staff Costs</v>
      </c>
      <c r="D177" s="106" t="str">
        <f>'Other Opex'!D57</f>
        <v>[Other Staff Costs Line 41]</v>
      </c>
      <c r="E177" s="89"/>
      <c r="F177" s="107" t="str">
        <f>'Other Opex'!F57</f>
        <v>£000</v>
      </c>
      <c r="G177" s="90">
        <f>'Other Opex'!G57</f>
        <v>0</v>
      </c>
      <c r="H177" s="90">
        <f>'Other Opex'!H57</f>
        <v>0</v>
      </c>
      <c r="I177" s="90">
        <f>'Other Opex'!I57</f>
        <v>0</v>
      </c>
      <c r="J177" s="90">
        <f>'Other Opex'!J57</f>
        <v>0</v>
      </c>
      <c r="K177" s="90">
        <f>'Other Opex'!K57</f>
        <v>0</v>
      </c>
      <c r="L177" s="90">
        <f>'Other Opex'!L57</f>
        <v>0</v>
      </c>
      <c r="M177" s="90">
        <f>'Other Opex'!M57</f>
        <v>0</v>
      </c>
      <c r="N177" s="90">
        <f>'Other Opex'!N57</f>
        <v>0</v>
      </c>
      <c r="O177" s="90">
        <f>'Other Opex'!O57</f>
        <v>0</v>
      </c>
      <c r="P177" s="90">
        <f>'Other Opex'!P57</f>
        <v>0</v>
      </c>
      <c r="Q177" s="90">
        <f>'Other Opex'!Q57</f>
        <v>0</v>
      </c>
      <c r="R177" s="90">
        <f>'Other Opex'!R57</f>
        <v>0</v>
      </c>
      <c r="S177" s="90">
        <f>'Other Opex'!S57</f>
        <v>0</v>
      </c>
      <c r="T177" s="90">
        <f>'Other Opex'!T57</f>
        <v>0</v>
      </c>
      <c r="U177" s="90">
        <f>'Other Opex'!U57</f>
        <v>0</v>
      </c>
      <c r="V177" s="90">
        <f>'Other Opex'!V57</f>
        <v>0</v>
      </c>
      <c r="W177" s="90">
        <f>'Other Opex'!W57</f>
        <v>0</v>
      </c>
      <c r="X177" s="90">
        <f>'Other Opex'!X57</f>
        <v>0</v>
      </c>
      <c r="Y177" s="90">
        <f>'Other Opex'!Y57</f>
        <v>0</v>
      </c>
      <c r="Z177" s="90">
        <f>'Other Opex'!Z57</f>
        <v>0</v>
      </c>
      <c r="AA177" s="90">
        <f>'Other Opex'!AA57</f>
        <v>0</v>
      </c>
      <c r="AB177" s="90">
        <f>'Other Opex'!AB57</f>
        <v>0</v>
      </c>
      <c r="AC177" s="91">
        <f>'Other Opex'!AC57</f>
        <v>0</v>
      </c>
      <c r="AE177" s="476">
        <f>'Other Opex'!AE57</f>
        <v>0</v>
      </c>
      <c r="AG177" s="476">
        <f>'Other Opex'!AG57</f>
        <v>0</v>
      </c>
      <c r="AI177" s="476">
        <f>'Other Opex'!AI57</f>
        <v>0</v>
      </c>
    </row>
    <row r="178" spans="2:35" outlineLevel="1">
      <c r="B178" s="238" t="str">
        <f>'Line Items'!D$2287</f>
        <v>Other Operating Costs</v>
      </c>
      <c r="C178" s="238" t="str">
        <f>'Line Items'!D$2323</f>
        <v>Other Operating Costs: Other Staff Costs</v>
      </c>
      <c r="D178" s="106" t="str">
        <f>'Other Opex'!D58</f>
        <v>[Other Staff Costs Line 42]</v>
      </c>
      <c r="E178" s="89"/>
      <c r="F178" s="107" t="str">
        <f>'Other Opex'!F58</f>
        <v>£000</v>
      </c>
      <c r="G178" s="90">
        <f>'Other Opex'!G58</f>
        <v>0</v>
      </c>
      <c r="H178" s="90">
        <f>'Other Opex'!H58</f>
        <v>0</v>
      </c>
      <c r="I178" s="90">
        <f>'Other Opex'!I58</f>
        <v>0</v>
      </c>
      <c r="J178" s="90">
        <f>'Other Opex'!J58</f>
        <v>0</v>
      </c>
      <c r="K178" s="90">
        <f>'Other Opex'!K58</f>
        <v>0</v>
      </c>
      <c r="L178" s="90">
        <f>'Other Opex'!L58</f>
        <v>0</v>
      </c>
      <c r="M178" s="90">
        <f>'Other Opex'!M58</f>
        <v>0</v>
      </c>
      <c r="N178" s="90">
        <f>'Other Opex'!N58</f>
        <v>0</v>
      </c>
      <c r="O178" s="90">
        <f>'Other Opex'!O58</f>
        <v>0</v>
      </c>
      <c r="P178" s="90">
        <f>'Other Opex'!P58</f>
        <v>0</v>
      </c>
      <c r="Q178" s="90">
        <f>'Other Opex'!Q58</f>
        <v>0</v>
      </c>
      <c r="R178" s="90">
        <f>'Other Opex'!R58</f>
        <v>0</v>
      </c>
      <c r="S178" s="90">
        <f>'Other Opex'!S58</f>
        <v>0</v>
      </c>
      <c r="T178" s="90">
        <f>'Other Opex'!T58</f>
        <v>0</v>
      </c>
      <c r="U178" s="90">
        <f>'Other Opex'!U58</f>
        <v>0</v>
      </c>
      <c r="V178" s="90">
        <f>'Other Opex'!V58</f>
        <v>0</v>
      </c>
      <c r="W178" s="90">
        <f>'Other Opex'!W58</f>
        <v>0</v>
      </c>
      <c r="X178" s="90">
        <f>'Other Opex'!X58</f>
        <v>0</v>
      </c>
      <c r="Y178" s="90">
        <f>'Other Opex'!Y58</f>
        <v>0</v>
      </c>
      <c r="Z178" s="90">
        <f>'Other Opex'!Z58</f>
        <v>0</v>
      </c>
      <c r="AA178" s="90">
        <f>'Other Opex'!AA58</f>
        <v>0</v>
      </c>
      <c r="AB178" s="90">
        <f>'Other Opex'!AB58</f>
        <v>0</v>
      </c>
      <c r="AC178" s="91">
        <f>'Other Opex'!AC58</f>
        <v>0</v>
      </c>
      <c r="AE178" s="476">
        <f>'Other Opex'!AE58</f>
        <v>0</v>
      </c>
      <c r="AG178" s="476">
        <f>'Other Opex'!AG58</f>
        <v>0</v>
      </c>
      <c r="AI178" s="476">
        <f>'Other Opex'!AI58</f>
        <v>0</v>
      </c>
    </row>
    <row r="179" spans="2:35" outlineLevel="1">
      <c r="B179" s="238" t="str">
        <f>'Line Items'!D$2287</f>
        <v>Other Operating Costs</v>
      </c>
      <c r="C179" s="238" t="str">
        <f>'Line Items'!D$2323</f>
        <v>Other Operating Costs: Other Staff Costs</v>
      </c>
      <c r="D179" s="106" t="str">
        <f>'Other Opex'!D59</f>
        <v>[Other Staff Costs Line 43]</v>
      </c>
      <c r="E179" s="89"/>
      <c r="F179" s="107" t="str">
        <f>'Other Opex'!F59</f>
        <v>£000</v>
      </c>
      <c r="G179" s="90">
        <f>'Other Opex'!G59</f>
        <v>0</v>
      </c>
      <c r="H179" s="90">
        <f>'Other Opex'!H59</f>
        <v>0</v>
      </c>
      <c r="I179" s="90">
        <f>'Other Opex'!I59</f>
        <v>0</v>
      </c>
      <c r="J179" s="90">
        <f>'Other Opex'!J59</f>
        <v>0</v>
      </c>
      <c r="K179" s="90">
        <f>'Other Opex'!K59</f>
        <v>0</v>
      </c>
      <c r="L179" s="90">
        <f>'Other Opex'!L59</f>
        <v>0</v>
      </c>
      <c r="M179" s="90">
        <f>'Other Opex'!M59</f>
        <v>0</v>
      </c>
      <c r="N179" s="90">
        <f>'Other Opex'!N59</f>
        <v>0</v>
      </c>
      <c r="O179" s="90">
        <f>'Other Opex'!O59</f>
        <v>0</v>
      </c>
      <c r="P179" s="90">
        <f>'Other Opex'!P59</f>
        <v>0</v>
      </c>
      <c r="Q179" s="90">
        <f>'Other Opex'!Q59</f>
        <v>0</v>
      </c>
      <c r="R179" s="90">
        <f>'Other Opex'!R59</f>
        <v>0</v>
      </c>
      <c r="S179" s="90">
        <f>'Other Opex'!S59</f>
        <v>0</v>
      </c>
      <c r="T179" s="90">
        <f>'Other Opex'!T59</f>
        <v>0</v>
      </c>
      <c r="U179" s="90">
        <f>'Other Opex'!U59</f>
        <v>0</v>
      </c>
      <c r="V179" s="90">
        <f>'Other Opex'!V59</f>
        <v>0</v>
      </c>
      <c r="W179" s="90">
        <f>'Other Opex'!W59</f>
        <v>0</v>
      </c>
      <c r="X179" s="90">
        <f>'Other Opex'!X59</f>
        <v>0</v>
      </c>
      <c r="Y179" s="90">
        <f>'Other Opex'!Y59</f>
        <v>0</v>
      </c>
      <c r="Z179" s="90">
        <f>'Other Opex'!Z59</f>
        <v>0</v>
      </c>
      <c r="AA179" s="90">
        <f>'Other Opex'!AA59</f>
        <v>0</v>
      </c>
      <c r="AB179" s="90">
        <f>'Other Opex'!AB59</f>
        <v>0</v>
      </c>
      <c r="AC179" s="91">
        <f>'Other Opex'!AC59</f>
        <v>0</v>
      </c>
      <c r="AE179" s="476">
        <f>'Other Opex'!AE59</f>
        <v>0</v>
      </c>
      <c r="AG179" s="476">
        <f>'Other Opex'!AG59</f>
        <v>0</v>
      </c>
      <c r="AI179" s="476">
        <f>'Other Opex'!AI59</f>
        <v>0</v>
      </c>
    </row>
    <row r="180" spans="2:35" outlineLevel="1">
      <c r="B180" s="238" t="str">
        <f>'Line Items'!D$2287</f>
        <v>Other Operating Costs</v>
      </c>
      <c r="C180" s="238" t="str">
        <f>'Line Items'!D$2323</f>
        <v>Other Operating Costs: Other Staff Costs</v>
      </c>
      <c r="D180" s="106" t="str">
        <f>'Other Opex'!D60</f>
        <v>[Other Staff Costs Line 44]</v>
      </c>
      <c r="E180" s="89"/>
      <c r="F180" s="107" t="str">
        <f>'Other Opex'!F60</f>
        <v>£000</v>
      </c>
      <c r="G180" s="90">
        <f>'Other Opex'!G60</f>
        <v>0</v>
      </c>
      <c r="H180" s="90">
        <f>'Other Opex'!H60</f>
        <v>0</v>
      </c>
      <c r="I180" s="90">
        <f>'Other Opex'!I60</f>
        <v>0</v>
      </c>
      <c r="J180" s="90">
        <f>'Other Opex'!J60</f>
        <v>0</v>
      </c>
      <c r="K180" s="90">
        <f>'Other Opex'!K60</f>
        <v>0</v>
      </c>
      <c r="L180" s="90">
        <f>'Other Opex'!L60</f>
        <v>0</v>
      </c>
      <c r="M180" s="90">
        <f>'Other Opex'!M60</f>
        <v>0</v>
      </c>
      <c r="N180" s="90">
        <f>'Other Opex'!N60</f>
        <v>0</v>
      </c>
      <c r="O180" s="90">
        <f>'Other Opex'!O60</f>
        <v>0</v>
      </c>
      <c r="P180" s="90">
        <f>'Other Opex'!P60</f>
        <v>0</v>
      </c>
      <c r="Q180" s="90">
        <f>'Other Opex'!Q60</f>
        <v>0</v>
      </c>
      <c r="R180" s="90">
        <f>'Other Opex'!R60</f>
        <v>0</v>
      </c>
      <c r="S180" s="90">
        <f>'Other Opex'!S60</f>
        <v>0</v>
      </c>
      <c r="T180" s="90">
        <f>'Other Opex'!T60</f>
        <v>0</v>
      </c>
      <c r="U180" s="90">
        <f>'Other Opex'!U60</f>
        <v>0</v>
      </c>
      <c r="V180" s="90">
        <f>'Other Opex'!V60</f>
        <v>0</v>
      </c>
      <c r="W180" s="90">
        <f>'Other Opex'!W60</f>
        <v>0</v>
      </c>
      <c r="X180" s="90">
        <f>'Other Opex'!X60</f>
        <v>0</v>
      </c>
      <c r="Y180" s="90">
        <f>'Other Opex'!Y60</f>
        <v>0</v>
      </c>
      <c r="Z180" s="90">
        <f>'Other Opex'!Z60</f>
        <v>0</v>
      </c>
      <c r="AA180" s="90">
        <f>'Other Opex'!AA60</f>
        <v>0</v>
      </c>
      <c r="AB180" s="90">
        <f>'Other Opex'!AB60</f>
        <v>0</v>
      </c>
      <c r="AC180" s="91">
        <f>'Other Opex'!AC60</f>
        <v>0</v>
      </c>
      <c r="AE180" s="476">
        <f>'Other Opex'!AE60</f>
        <v>0</v>
      </c>
      <c r="AG180" s="476">
        <f>'Other Opex'!AG60</f>
        <v>0</v>
      </c>
      <c r="AI180" s="476">
        <f>'Other Opex'!AI60</f>
        <v>0</v>
      </c>
    </row>
    <row r="181" spans="2:35" outlineLevel="1">
      <c r="B181" s="238" t="str">
        <f>'Line Items'!D$2287</f>
        <v>Other Operating Costs</v>
      </c>
      <c r="C181" s="238" t="str">
        <f>'Line Items'!D$2323</f>
        <v>Other Operating Costs: Other Staff Costs</v>
      </c>
      <c r="D181" s="239" t="str">
        <f>'Other Opex'!D61</f>
        <v>[Other Staff Costs Line 45]</v>
      </c>
      <c r="E181" s="240"/>
      <c r="F181" s="241" t="str">
        <f>'Other Opex'!F61</f>
        <v>£000</v>
      </c>
      <c r="G181" s="242">
        <f>'Other Opex'!G61</f>
        <v>0</v>
      </c>
      <c r="H181" s="242">
        <f>'Other Opex'!H61</f>
        <v>0</v>
      </c>
      <c r="I181" s="242">
        <f>'Other Opex'!I61</f>
        <v>0</v>
      </c>
      <c r="J181" s="242">
        <f>'Other Opex'!J61</f>
        <v>0</v>
      </c>
      <c r="K181" s="242">
        <f>'Other Opex'!K61</f>
        <v>0</v>
      </c>
      <c r="L181" s="242">
        <f>'Other Opex'!L61</f>
        <v>0</v>
      </c>
      <c r="M181" s="242">
        <f>'Other Opex'!M61</f>
        <v>0</v>
      </c>
      <c r="N181" s="242">
        <f>'Other Opex'!N61</f>
        <v>0</v>
      </c>
      <c r="O181" s="242">
        <f>'Other Opex'!O61</f>
        <v>0</v>
      </c>
      <c r="P181" s="242">
        <f>'Other Opex'!P61</f>
        <v>0</v>
      </c>
      <c r="Q181" s="242">
        <f>'Other Opex'!Q61</f>
        <v>0</v>
      </c>
      <c r="R181" s="242">
        <f>'Other Opex'!R61</f>
        <v>0</v>
      </c>
      <c r="S181" s="242">
        <f>'Other Opex'!S61</f>
        <v>0</v>
      </c>
      <c r="T181" s="242">
        <f>'Other Opex'!T61</f>
        <v>0</v>
      </c>
      <c r="U181" s="242">
        <f>'Other Opex'!U61</f>
        <v>0</v>
      </c>
      <c r="V181" s="242">
        <f>'Other Opex'!V61</f>
        <v>0</v>
      </c>
      <c r="W181" s="242">
        <f>'Other Opex'!W61</f>
        <v>0</v>
      </c>
      <c r="X181" s="242">
        <f>'Other Opex'!X61</f>
        <v>0</v>
      </c>
      <c r="Y181" s="242">
        <f>'Other Opex'!Y61</f>
        <v>0</v>
      </c>
      <c r="Z181" s="242">
        <f>'Other Opex'!Z61</f>
        <v>0</v>
      </c>
      <c r="AA181" s="242">
        <f>'Other Opex'!AA61</f>
        <v>0</v>
      </c>
      <c r="AB181" s="242">
        <f>'Other Opex'!AB61</f>
        <v>0</v>
      </c>
      <c r="AC181" s="243">
        <f>'Other Opex'!AC61</f>
        <v>0</v>
      </c>
      <c r="AE181" s="517">
        <f>'Other Opex'!AE61</f>
        <v>0</v>
      </c>
      <c r="AG181" s="517">
        <f>'Other Opex'!AG61</f>
        <v>0</v>
      </c>
      <c r="AI181" s="517">
        <f>'Other Opex'!AI61</f>
        <v>0</v>
      </c>
    </row>
    <row r="182" spans="2:35" outlineLevel="1">
      <c r="B182" s="238" t="str">
        <f>'Line Items'!D$2287</f>
        <v>Other Operating Costs</v>
      </c>
      <c r="C182" s="238" t="str">
        <f>'Line Items'!D$2324</f>
        <v>Other Operating Costs: Station &amp; Train Operations</v>
      </c>
      <c r="D182" s="106" t="str">
        <f>'Other Opex'!D67</f>
        <v>Diesel Fuel</v>
      </c>
      <c r="E182" s="81"/>
      <c r="F182" s="107" t="str">
        <f>'Other Opex'!F67</f>
        <v>£000</v>
      </c>
      <c r="G182" s="90">
        <f>'Other Opex'!G67</f>
        <v>0</v>
      </c>
      <c r="H182" s="90">
        <f>'Other Opex'!H67</f>
        <v>0</v>
      </c>
      <c r="I182" s="90">
        <f>'Other Opex'!I67</f>
        <v>0</v>
      </c>
      <c r="J182" s="90">
        <f>'Other Opex'!J67</f>
        <v>0</v>
      </c>
      <c r="K182" s="90">
        <f>'Other Opex'!K67</f>
        <v>0</v>
      </c>
      <c r="L182" s="90">
        <f>'Other Opex'!L67</f>
        <v>0</v>
      </c>
      <c r="M182" s="90">
        <f>'Other Opex'!M67</f>
        <v>0</v>
      </c>
      <c r="N182" s="90">
        <f>'Other Opex'!N67</f>
        <v>0</v>
      </c>
      <c r="O182" s="90">
        <f>'Other Opex'!O67</f>
        <v>0</v>
      </c>
      <c r="P182" s="90">
        <f>'Other Opex'!P67</f>
        <v>0</v>
      </c>
      <c r="Q182" s="90">
        <f>'Other Opex'!Q67</f>
        <v>0</v>
      </c>
      <c r="R182" s="90">
        <f>'Other Opex'!R67</f>
        <v>0</v>
      </c>
      <c r="S182" s="90">
        <f>'Other Opex'!S67</f>
        <v>0</v>
      </c>
      <c r="T182" s="90">
        <f>'Other Opex'!T67</f>
        <v>0</v>
      </c>
      <c r="U182" s="90">
        <f>'Other Opex'!U67</f>
        <v>0</v>
      </c>
      <c r="V182" s="90">
        <f>'Other Opex'!V67</f>
        <v>0</v>
      </c>
      <c r="W182" s="90">
        <f>'Other Opex'!W67</f>
        <v>0</v>
      </c>
      <c r="X182" s="90">
        <f>'Other Opex'!X67</f>
        <v>0</v>
      </c>
      <c r="Y182" s="90">
        <f>'Other Opex'!Y67</f>
        <v>0</v>
      </c>
      <c r="Z182" s="90">
        <f>'Other Opex'!Z67</f>
        <v>0</v>
      </c>
      <c r="AA182" s="90">
        <f>'Other Opex'!AA67</f>
        <v>0</v>
      </c>
      <c r="AB182" s="90">
        <f>'Other Opex'!AB67</f>
        <v>0</v>
      </c>
      <c r="AC182" s="91">
        <f>'Other Opex'!AC67</f>
        <v>0</v>
      </c>
      <c r="AE182" s="476">
        <f>'Other Opex'!AE67</f>
        <v>0</v>
      </c>
      <c r="AG182" s="476">
        <f>'Other Opex'!AG67</f>
        <v>0</v>
      </c>
      <c r="AI182" s="476">
        <f>'Other Opex'!AI67</f>
        <v>0</v>
      </c>
    </row>
    <row r="183" spans="2:35" outlineLevel="1">
      <c r="B183" s="238" t="str">
        <f>'Line Items'!D$2287</f>
        <v>Other Operating Costs</v>
      </c>
      <c r="C183" s="238" t="str">
        <f>'Line Items'!D$2324</f>
        <v>Other Operating Costs: Station &amp; Train Operations</v>
      </c>
      <c r="D183" s="106" t="str">
        <f>'Other Opex'!D68</f>
        <v>Traincrew Hire Costs</v>
      </c>
      <c r="E183" s="89"/>
      <c r="F183" s="107" t="str">
        <f>'Other Opex'!F68</f>
        <v>£000</v>
      </c>
      <c r="G183" s="90">
        <f>'Other Opex'!G68</f>
        <v>0</v>
      </c>
      <c r="H183" s="90">
        <f>'Other Opex'!H68</f>
        <v>0</v>
      </c>
      <c r="I183" s="90">
        <f>'Other Opex'!I68</f>
        <v>0</v>
      </c>
      <c r="J183" s="90">
        <f>'Other Opex'!J68</f>
        <v>0</v>
      </c>
      <c r="K183" s="90">
        <f>'Other Opex'!K68</f>
        <v>0</v>
      </c>
      <c r="L183" s="90">
        <f>'Other Opex'!L68</f>
        <v>0</v>
      </c>
      <c r="M183" s="90">
        <f>'Other Opex'!M68</f>
        <v>0</v>
      </c>
      <c r="N183" s="90">
        <f>'Other Opex'!N68</f>
        <v>0</v>
      </c>
      <c r="O183" s="90">
        <f>'Other Opex'!O68</f>
        <v>0</v>
      </c>
      <c r="P183" s="90">
        <f>'Other Opex'!P68</f>
        <v>0</v>
      </c>
      <c r="Q183" s="90">
        <f>'Other Opex'!Q68</f>
        <v>0</v>
      </c>
      <c r="R183" s="90">
        <f>'Other Opex'!R68</f>
        <v>0</v>
      </c>
      <c r="S183" s="90">
        <f>'Other Opex'!S68</f>
        <v>0</v>
      </c>
      <c r="T183" s="90">
        <f>'Other Opex'!T68</f>
        <v>0</v>
      </c>
      <c r="U183" s="90">
        <f>'Other Opex'!U68</f>
        <v>0</v>
      </c>
      <c r="V183" s="90">
        <f>'Other Opex'!V68</f>
        <v>0</v>
      </c>
      <c r="W183" s="90">
        <f>'Other Opex'!W68</f>
        <v>0</v>
      </c>
      <c r="X183" s="90">
        <f>'Other Opex'!X68</f>
        <v>0</v>
      </c>
      <c r="Y183" s="90">
        <f>'Other Opex'!Y68</f>
        <v>0</v>
      </c>
      <c r="Z183" s="90">
        <f>'Other Opex'!Z68</f>
        <v>0</v>
      </c>
      <c r="AA183" s="90">
        <f>'Other Opex'!AA68</f>
        <v>0</v>
      </c>
      <c r="AB183" s="90">
        <f>'Other Opex'!AB68</f>
        <v>0</v>
      </c>
      <c r="AC183" s="91">
        <f>'Other Opex'!AC68</f>
        <v>0</v>
      </c>
      <c r="AE183" s="476">
        <f>'Other Opex'!AE68</f>
        <v>0</v>
      </c>
      <c r="AG183" s="476">
        <f>'Other Opex'!AG68</f>
        <v>0</v>
      </c>
      <c r="AI183" s="476">
        <f>'Other Opex'!AI68</f>
        <v>0</v>
      </c>
    </row>
    <row r="184" spans="2:35" outlineLevel="1">
      <c r="B184" s="238" t="str">
        <f>'Line Items'!D$2287</f>
        <v>Other Operating Costs</v>
      </c>
      <c r="C184" s="238" t="str">
        <f>'Line Items'!D$2324</f>
        <v>Other Operating Costs: Station &amp; Train Operations</v>
      </c>
      <c r="D184" s="106" t="str">
        <f>'Other Opex'!D69</f>
        <v>Rolling Stock Hire Costs</v>
      </c>
      <c r="E184" s="89"/>
      <c r="F184" s="107" t="str">
        <f>'Other Opex'!F69</f>
        <v>£000</v>
      </c>
      <c r="G184" s="90">
        <f>'Other Opex'!G69</f>
        <v>0</v>
      </c>
      <c r="H184" s="90">
        <f>'Other Opex'!H69</f>
        <v>0</v>
      </c>
      <c r="I184" s="90">
        <f>'Other Opex'!I69</f>
        <v>0</v>
      </c>
      <c r="J184" s="90">
        <f>'Other Opex'!J69</f>
        <v>0</v>
      </c>
      <c r="K184" s="90">
        <f>'Other Opex'!K69</f>
        <v>0</v>
      </c>
      <c r="L184" s="90">
        <f>'Other Opex'!L69</f>
        <v>0</v>
      </c>
      <c r="M184" s="90">
        <f>'Other Opex'!M69</f>
        <v>0</v>
      </c>
      <c r="N184" s="90">
        <f>'Other Opex'!N69</f>
        <v>0</v>
      </c>
      <c r="O184" s="90">
        <f>'Other Opex'!O69</f>
        <v>0</v>
      </c>
      <c r="P184" s="90">
        <f>'Other Opex'!P69</f>
        <v>0</v>
      </c>
      <c r="Q184" s="90">
        <f>'Other Opex'!Q69</f>
        <v>0</v>
      </c>
      <c r="R184" s="90">
        <f>'Other Opex'!R69</f>
        <v>0</v>
      </c>
      <c r="S184" s="90">
        <f>'Other Opex'!S69</f>
        <v>0</v>
      </c>
      <c r="T184" s="90">
        <f>'Other Opex'!T69</f>
        <v>0</v>
      </c>
      <c r="U184" s="90">
        <f>'Other Opex'!U69</f>
        <v>0</v>
      </c>
      <c r="V184" s="90">
        <f>'Other Opex'!V69</f>
        <v>0</v>
      </c>
      <c r="W184" s="90">
        <f>'Other Opex'!W69</f>
        <v>0</v>
      </c>
      <c r="X184" s="90">
        <f>'Other Opex'!X69</f>
        <v>0</v>
      </c>
      <c r="Y184" s="90">
        <f>'Other Opex'!Y69</f>
        <v>0</v>
      </c>
      <c r="Z184" s="90">
        <f>'Other Opex'!Z69</f>
        <v>0</v>
      </c>
      <c r="AA184" s="90">
        <f>'Other Opex'!AA69</f>
        <v>0</v>
      </c>
      <c r="AB184" s="90">
        <f>'Other Opex'!AB69</f>
        <v>0</v>
      </c>
      <c r="AC184" s="91">
        <f>'Other Opex'!AC69</f>
        <v>0</v>
      </c>
      <c r="AE184" s="476">
        <f>'Other Opex'!AE69</f>
        <v>0</v>
      </c>
      <c r="AG184" s="476">
        <f>'Other Opex'!AG69</f>
        <v>0</v>
      </c>
      <c r="AI184" s="476">
        <f>'Other Opex'!AI69</f>
        <v>0</v>
      </c>
    </row>
    <row r="185" spans="2:35" outlineLevel="1">
      <c r="B185" s="238" t="str">
        <f>'Line Items'!D$2287</f>
        <v>Other Operating Costs</v>
      </c>
      <c r="C185" s="238" t="str">
        <f>'Line Items'!D$2324</f>
        <v>Other Operating Costs: Station &amp; Train Operations</v>
      </c>
      <c r="D185" s="106" t="str">
        <f>'Other Opex'!D70</f>
        <v>Hire of Plant and Equipment</v>
      </c>
      <c r="E185" s="89"/>
      <c r="F185" s="107" t="str">
        <f>'Other Opex'!F70</f>
        <v>£000</v>
      </c>
      <c r="G185" s="90">
        <f>'Other Opex'!G70</f>
        <v>0</v>
      </c>
      <c r="H185" s="90">
        <f>'Other Opex'!H70</f>
        <v>0</v>
      </c>
      <c r="I185" s="90">
        <f>'Other Opex'!I70</f>
        <v>0</v>
      </c>
      <c r="J185" s="90">
        <f>'Other Opex'!J70</f>
        <v>0</v>
      </c>
      <c r="K185" s="90">
        <f>'Other Opex'!K70</f>
        <v>0</v>
      </c>
      <c r="L185" s="90">
        <f>'Other Opex'!L70</f>
        <v>0</v>
      </c>
      <c r="M185" s="90">
        <f>'Other Opex'!M70</f>
        <v>0</v>
      </c>
      <c r="N185" s="90">
        <f>'Other Opex'!N70</f>
        <v>0</v>
      </c>
      <c r="O185" s="90">
        <f>'Other Opex'!O70</f>
        <v>0</v>
      </c>
      <c r="P185" s="90">
        <f>'Other Opex'!P70</f>
        <v>0</v>
      </c>
      <c r="Q185" s="90">
        <f>'Other Opex'!Q70</f>
        <v>0</v>
      </c>
      <c r="R185" s="90">
        <f>'Other Opex'!R70</f>
        <v>0</v>
      </c>
      <c r="S185" s="90">
        <f>'Other Opex'!S70</f>
        <v>0</v>
      </c>
      <c r="T185" s="90">
        <f>'Other Opex'!T70</f>
        <v>0</v>
      </c>
      <c r="U185" s="90">
        <f>'Other Opex'!U70</f>
        <v>0</v>
      </c>
      <c r="V185" s="90">
        <f>'Other Opex'!V70</f>
        <v>0</v>
      </c>
      <c r="W185" s="90">
        <f>'Other Opex'!W70</f>
        <v>0</v>
      </c>
      <c r="X185" s="90">
        <f>'Other Opex'!X70</f>
        <v>0</v>
      </c>
      <c r="Y185" s="90">
        <f>'Other Opex'!Y70</f>
        <v>0</v>
      </c>
      <c r="Z185" s="90">
        <f>'Other Opex'!Z70</f>
        <v>0</v>
      </c>
      <c r="AA185" s="90">
        <f>'Other Opex'!AA70</f>
        <v>0</v>
      </c>
      <c r="AB185" s="90">
        <f>'Other Opex'!AB70</f>
        <v>0</v>
      </c>
      <c r="AC185" s="91">
        <f>'Other Opex'!AC70</f>
        <v>0</v>
      </c>
      <c r="AE185" s="476">
        <f>'Other Opex'!AE70</f>
        <v>0</v>
      </c>
      <c r="AG185" s="476">
        <f>'Other Opex'!AG70</f>
        <v>0</v>
      </c>
      <c r="AI185" s="476">
        <f>'Other Opex'!AI70</f>
        <v>0</v>
      </c>
    </row>
    <row r="186" spans="2:35" outlineLevel="1">
      <c r="B186" s="238" t="str">
        <f>'Line Items'!D$2287</f>
        <v>Other Operating Costs</v>
      </c>
      <c r="C186" s="238" t="str">
        <f>'Line Items'!D$2324</f>
        <v>Other Operating Costs: Station &amp; Train Operations</v>
      </c>
      <c r="D186" s="106" t="str">
        <f>'Other Opex'!D71</f>
        <v>Hire and Leasing of Road Transport</v>
      </c>
      <c r="E186" s="89"/>
      <c r="F186" s="107" t="str">
        <f>'Other Opex'!F71</f>
        <v>£000</v>
      </c>
      <c r="G186" s="90">
        <f>'Other Opex'!G71</f>
        <v>0</v>
      </c>
      <c r="H186" s="90">
        <f>'Other Opex'!H71</f>
        <v>0</v>
      </c>
      <c r="I186" s="90">
        <f>'Other Opex'!I71</f>
        <v>0</v>
      </c>
      <c r="J186" s="90">
        <f>'Other Opex'!J71</f>
        <v>0</v>
      </c>
      <c r="K186" s="90">
        <f>'Other Opex'!K71</f>
        <v>0</v>
      </c>
      <c r="L186" s="90">
        <f>'Other Opex'!L71</f>
        <v>0</v>
      </c>
      <c r="M186" s="90">
        <f>'Other Opex'!M71</f>
        <v>0</v>
      </c>
      <c r="N186" s="90">
        <f>'Other Opex'!N71</f>
        <v>0</v>
      </c>
      <c r="O186" s="90">
        <f>'Other Opex'!O71</f>
        <v>0</v>
      </c>
      <c r="P186" s="90">
        <f>'Other Opex'!P71</f>
        <v>0</v>
      </c>
      <c r="Q186" s="90">
        <f>'Other Opex'!Q71</f>
        <v>0</v>
      </c>
      <c r="R186" s="90">
        <f>'Other Opex'!R71</f>
        <v>0</v>
      </c>
      <c r="S186" s="90">
        <f>'Other Opex'!S71</f>
        <v>0</v>
      </c>
      <c r="T186" s="90">
        <f>'Other Opex'!T71</f>
        <v>0</v>
      </c>
      <c r="U186" s="90">
        <f>'Other Opex'!U71</f>
        <v>0</v>
      </c>
      <c r="V186" s="90">
        <f>'Other Opex'!V71</f>
        <v>0</v>
      </c>
      <c r="W186" s="90">
        <f>'Other Opex'!W71</f>
        <v>0</v>
      </c>
      <c r="X186" s="90">
        <f>'Other Opex'!X71</f>
        <v>0</v>
      </c>
      <c r="Y186" s="90">
        <f>'Other Opex'!Y71</f>
        <v>0</v>
      </c>
      <c r="Z186" s="90">
        <f>'Other Opex'!Z71</f>
        <v>0</v>
      </c>
      <c r="AA186" s="90">
        <f>'Other Opex'!AA71</f>
        <v>0</v>
      </c>
      <c r="AB186" s="90">
        <f>'Other Opex'!AB71</f>
        <v>0</v>
      </c>
      <c r="AC186" s="91">
        <f>'Other Opex'!AC71</f>
        <v>0</v>
      </c>
      <c r="AE186" s="476">
        <f>'Other Opex'!AE71</f>
        <v>0</v>
      </c>
      <c r="AG186" s="476">
        <f>'Other Opex'!AG71</f>
        <v>0</v>
      </c>
      <c r="AI186" s="476">
        <f>'Other Opex'!AI71</f>
        <v>0</v>
      </c>
    </row>
    <row r="187" spans="2:35" outlineLevel="1">
      <c r="B187" s="238" t="str">
        <f>'Line Items'!D$2287</f>
        <v>Other Operating Costs</v>
      </c>
      <c r="C187" s="238" t="str">
        <f>'Line Items'!D$2324</f>
        <v>Other Operating Costs: Station &amp; Train Operations</v>
      </c>
      <c r="D187" s="106" t="str">
        <f>'Other Opex'!D72</f>
        <v>Fuel for road vehicles</v>
      </c>
      <c r="E187" s="89"/>
      <c r="F187" s="107" t="str">
        <f>'Other Opex'!F72</f>
        <v>£000</v>
      </c>
      <c r="G187" s="90">
        <f>'Other Opex'!G72</f>
        <v>0</v>
      </c>
      <c r="H187" s="90">
        <f>'Other Opex'!H72</f>
        <v>0</v>
      </c>
      <c r="I187" s="90">
        <f>'Other Opex'!I72</f>
        <v>0</v>
      </c>
      <c r="J187" s="90">
        <f>'Other Opex'!J72</f>
        <v>0</v>
      </c>
      <c r="K187" s="90">
        <f>'Other Opex'!K72</f>
        <v>0</v>
      </c>
      <c r="L187" s="90">
        <f>'Other Opex'!L72</f>
        <v>0</v>
      </c>
      <c r="M187" s="90">
        <f>'Other Opex'!M72</f>
        <v>0</v>
      </c>
      <c r="N187" s="90">
        <f>'Other Opex'!N72</f>
        <v>0</v>
      </c>
      <c r="O187" s="90">
        <f>'Other Opex'!O72</f>
        <v>0</v>
      </c>
      <c r="P187" s="90">
        <f>'Other Opex'!P72</f>
        <v>0</v>
      </c>
      <c r="Q187" s="90">
        <f>'Other Opex'!Q72</f>
        <v>0</v>
      </c>
      <c r="R187" s="90">
        <f>'Other Opex'!R72</f>
        <v>0</v>
      </c>
      <c r="S187" s="90">
        <f>'Other Opex'!S72</f>
        <v>0</v>
      </c>
      <c r="T187" s="90">
        <f>'Other Opex'!T72</f>
        <v>0</v>
      </c>
      <c r="U187" s="90">
        <f>'Other Opex'!U72</f>
        <v>0</v>
      </c>
      <c r="V187" s="90">
        <f>'Other Opex'!V72</f>
        <v>0</v>
      </c>
      <c r="W187" s="90">
        <f>'Other Opex'!W72</f>
        <v>0</v>
      </c>
      <c r="X187" s="90">
        <f>'Other Opex'!X72</f>
        <v>0</v>
      </c>
      <c r="Y187" s="90">
        <f>'Other Opex'!Y72</f>
        <v>0</v>
      </c>
      <c r="Z187" s="90">
        <f>'Other Opex'!Z72</f>
        <v>0</v>
      </c>
      <c r="AA187" s="90">
        <f>'Other Opex'!AA72</f>
        <v>0</v>
      </c>
      <c r="AB187" s="90">
        <f>'Other Opex'!AB72</f>
        <v>0</v>
      </c>
      <c r="AC187" s="91">
        <f>'Other Opex'!AC72</f>
        <v>0</v>
      </c>
      <c r="AE187" s="476">
        <f>'Other Opex'!AE72</f>
        <v>0</v>
      </c>
      <c r="AG187" s="476">
        <f>'Other Opex'!AG72</f>
        <v>0</v>
      </c>
      <c r="AI187" s="476">
        <f>'Other Opex'!AI72</f>
        <v>0</v>
      </c>
    </row>
    <row r="188" spans="2:35" outlineLevel="1">
      <c r="B188" s="238" t="str">
        <f>'Line Items'!D$2287</f>
        <v>Other Operating Costs</v>
      </c>
      <c r="C188" s="238" t="str">
        <f>'Line Items'!D$2324</f>
        <v>Other Operating Costs: Station &amp; Train Operations</v>
      </c>
      <c r="D188" s="106" t="str">
        <f>'Other Opex'!D73</f>
        <v>Train Cleaning</v>
      </c>
      <c r="E188" s="89"/>
      <c r="F188" s="107" t="str">
        <f>'Other Opex'!F73</f>
        <v>£000</v>
      </c>
      <c r="G188" s="90">
        <f>'Other Opex'!G73</f>
        <v>0</v>
      </c>
      <c r="H188" s="90">
        <f>'Other Opex'!H73</f>
        <v>0</v>
      </c>
      <c r="I188" s="90">
        <f>'Other Opex'!I73</f>
        <v>0</v>
      </c>
      <c r="J188" s="90">
        <f>'Other Opex'!J73</f>
        <v>0</v>
      </c>
      <c r="K188" s="90">
        <f>'Other Opex'!K73</f>
        <v>0</v>
      </c>
      <c r="L188" s="90">
        <f>'Other Opex'!L73</f>
        <v>0</v>
      </c>
      <c r="M188" s="90">
        <f>'Other Opex'!M73</f>
        <v>0</v>
      </c>
      <c r="N188" s="90">
        <f>'Other Opex'!N73</f>
        <v>0</v>
      </c>
      <c r="O188" s="90">
        <f>'Other Opex'!O73</f>
        <v>0</v>
      </c>
      <c r="P188" s="90">
        <f>'Other Opex'!P73</f>
        <v>0</v>
      </c>
      <c r="Q188" s="90">
        <f>'Other Opex'!Q73</f>
        <v>0</v>
      </c>
      <c r="R188" s="90">
        <f>'Other Opex'!R73</f>
        <v>0</v>
      </c>
      <c r="S188" s="90">
        <f>'Other Opex'!S73</f>
        <v>0</v>
      </c>
      <c r="T188" s="90">
        <f>'Other Opex'!T73</f>
        <v>0</v>
      </c>
      <c r="U188" s="90">
        <f>'Other Opex'!U73</f>
        <v>0</v>
      </c>
      <c r="V188" s="90">
        <f>'Other Opex'!V73</f>
        <v>0</v>
      </c>
      <c r="W188" s="90">
        <f>'Other Opex'!W73</f>
        <v>0</v>
      </c>
      <c r="X188" s="90">
        <f>'Other Opex'!X73</f>
        <v>0</v>
      </c>
      <c r="Y188" s="90">
        <f>'Other Opex'!Y73</f>
        <v>0</v>
      </c>
      <c r="Z188" s="90">
        <f>'Other Opex'!Z73</f>
        <v>0</v>
      </c>
      <c r="AA188" s="90">
        <f>'Other Opex'!AA73</f>
        <v>0</v>
      </c>
      <c r="AB188" s="90">
        <f>'Other Opex'!AB73</f>
        <v>0</v>
      </c>
      <c r="AC188" s="91">
        <f>'Other Opex'!AC73</f>
        <v>0</v>
      </c>
      <c r="AE188" s="476">
        <f>'Other Opex'!AE73</f>
        <v>0</v>
      </c>
      <c r="AG188" s="476">
        <f>'Other Opex'!AG73</f>
        <v>0</v>
      </c>
      <c r="AI188" s="476">
        <f>'Other Opex'!AI73</f>
        <v>0</v>
      </c>
    </row>
    <row r="189" spans="2:35" outlineLevel="1">
      <c r="B189" s="238" t="str">
        <f>'Line Items'!D$2287</f>
        <v>Other Operating Costs</v>
      </c>
      <c r="C189" s="238" t="str">
        <f>'Line Items'!D$2324</f>
        <v>Other Operating Costs: Station &amp; Train Operations</v>
      </c>
      <c r="D189" s="106" t="str">
        <f>'Other Opex'!D74</f>
        <v>Train Maintenance</v>
      </c>
      <c r="E189" s="89"/>
      <c r="F189" s="107" t="str">
        <f>'Other Opex'!F74</f>
        <v>£000</v>
      </c>
      <c r="G189" s="90">
        <f>'Other Opex'!G74</f>
        <v>0</v>
      </c>
      <c r="H189" s="90">
        <f>'Other Opex'!H74</f>
        <v>0</v>
      </c>
      <c r="I189" s="90">
        <f>'Other Opex'!I74</f>
        <v>0</v>
      </c>
      <c r="J189" s="90">
        <f>'Other Opex'!J74</f>
        <v>0</v>
      </c>
      <c r="K189" s="90">
        <f>'Other Opex'!K74</f>
        <v>0</v>
      </c>
      <c r="L189" s="90">
        <f>'Other Opex'!L74</f>
        <v>0</v>
      </c>
      <c r="M189" s="90">
        <f>'Other Opex'!M74</f>
        <v>0</v>
      </c>
      <c r="N189" s="90">
        <f>'Other Opex'!N74</f>
        <v>0</v>
      </c>
      <c r="O189" s="90">
        <f>'Other Opex'!O74</f>
        <v>0</v>
      </c>
      <c r="P189" s="90">
        <f>'Other Opex'!P74</f>
        <v>0</v>
      </c>
      <c r="Q189" s="90">
        <f>'Other Opex'!Q74</f>
        <v>0</v>
      </c>
      <c r="R189" s="90">
        <f>'Other Opex'!R74</f>
        <v>0</v>
      </c>
      <c r="S189" s="90">
        <f>'Other Opex'!S74</f>
        <v>0</v>
      </c>
      <c r="T189" s="90">
        <f>'Other Opex'!T74</f>
        <v>0</v>
      </c>
      <c r="U189" s="90">
        <f>'Other Opex'!U74</f>
        <v>0</v>
      </c>
      <c r="V189" s="90">
        <f>'Other Opex'!V74</f>
        <v>0</v>
      </c>
      <c r="W189" s="90">
        <f>'Other Opex'!W74</f>
        <v>0</v>
      </c>
      <c r="X189" s="90">
        <f>'Other Opex'!X74</f>
        <v>0</v>
      </c>
      <c r="Y189" s="90">
        <f>'Other Opex'!Y74</f>
        <v>0</v>
      </c>
      <c r="Z189" s="90">
        <f>'Other Opex'!Z74</f>
        <v>0</v>
      </c>
      <c r="AA189" s="90">
        <f>'Other Opex'!AA74</f>
        <v>0</v>
      </c>
      <c r="AB189" s="90">
        <f>'Other Opex'!AB74</f>
        <v>0</v>
      </c>
      <c r="AC189" s="91">
        <f>'Other Opex'!AC74</f>
        <v>0</v>
      </c>
      <c r="AE189" s="476">
        <f>'Other Opex'!AE74</f>
        <v>0</v>
      </c>
      <c r="AG189" s="476">
        <f>'Other Opex'!AG74</f>
        <v>0</v>
      </c>
      <c r="AI189" s="476">
        <f>'Other Opex'!AI74</f>
        <v>0</v>
      </c>
    </row>
    <row r="190" spans="2:35" outlineLevel="1">
      <c r="B190" s="238" t="str">
        <f>'Line Items'!D$2287</f>
        <v>Other Operating Costs</v>
      </c>
      <c r="C190" s="238" t="str">
        <f>'Line Items'!D$2324</f>
        <v>Other Operating Costs: Station &amp; Train Operations</v>
      </c>
      <c r="D190" s="106" t="str">
        <f>'Other Opex'!D75</f>
        <v>Station Cleaning</v>
      </c>
      <c r="E190" s="89"/>
      <c r="F190" s="107" t="str">
        <f>'Other Opex'!F75</f>
        <v>£000</v>
      </c>
      <c r="G190" s="90">
        <f>'Other Opex'!G75</f>
        <v>0</v>
      </c>
      <c r="H190" s="90">
        <f>'Other Opex'!H75</f>
        <v>0</v>
      </c>
      <c r="I190" s="90">
        <f>'Other Opex'!I75</f>
        <v>0</v>
      </c>
      <c r="J190" s="90">
        <f>'Other Opex'!J75</f>
        <v>0</v>
      </c>
      <c r="K190" s="90">
        <f>'Other Opex'!K75</f>
        <v>0</v>
      </c>
      <c r="L190" s="90">
        <f>'Other Opex'!L75</f>
        <v>0</v>
      </c>
      <c r="M190" s="90">
        <f>'Other Opex'!M75</f>
        <v>0</v>
      </c>
      <c r="N190" s="90">
        <f>'Other Opex'!N75</f>
        <v>0</v>
      </c>
      <c r="O190" s="90">
        <f>'Other Opex'!O75</f>
        <v>0</v>
      </c>
      <c r="P190" s="90">
        <f>'Other Opex'!P75</f>
        <v>0</v>
      </c>
      <c r="Q190" s="90">
        <f>'Other Opex'!Q75</f>
        <v>0</v>
      </c>
      <c r="R190" s="90">
        <f>'Other Opex'!R75</f>
        <v>0</v>
      </c>
      <c r="S190" s="90">
        <f>'Other Opex'!S75</f>
        <v>0</v>
      </c>
      <c r="T190" s="90">
        <f>'Other Opex'!T75</f>
        <v>0</v>
      </c>
      <c r="U190" s="90">
        <f>'Other Opex'!U75</f>
        <v>0</v>
      </c>
      <c r="V190" s="90">
        <f>'Other Opex'!V75</f>
        <v>0</v>
      </c>
      <c r="W190" s="90">
        <f>'Other Opex'!W75</f>
        <v>0</v>
      </c>
      <c r="X190" s="90">
        <f>'Other Opex'!X75</f>
        <v>0</v>
      </c>
      <c r="Y190" s="90">
        <f>'Other Opex'!Y75</f>
        <v>0</v>
      </c>
      <c r="Z190" s="90">
        <f>'Other Opex'!Z75</f>
        <v>0</v>
      </c>
      <c r="AA190" s="90">
        <f>'Other Opex'!AA75</f>
        <v>0</v>
      </c>
      <c r="AB190" s="90">
        <f>'Other Opex'!AB75</f>
        <v>0</v>
      </c>
      <c r="AC190" s="91">
        <f>'Other Opex'!AC75</f>
        <v>0</v>
      </c>
      <c r="AE190" s="476">
        <f>'Other Opex'!AE75</f>
        <v>0</v>
      </c>
      <c r="AG190" s="476">
        <f>'Other Opex'!AG75</f>
        <v>0</v>
      </c>
      <c r="AI190" s="476">
        <f>'Other Opex'!AI75</f>
        <v>0</v>
      </c>
    </row>
    <row r="191" spans="2:35" outlineLevel="1">
      <c r="B191" s="238" t="str">
        <f>'Line Items'!D$2287</f>
        <v>Other Operating Costs</v>
      </c>
      <c r="C191" s="238" t="str">
        <f>'Line Items'!D$2324</f>
        <v>Other Operating Costs: Station &amp; Train Operations</v>
      </c>
      <c r="D191" s="106" t="str">
        <f>'Other Opex'!D76</f>
        <v>Station Security</v>
      </c>
      <c r="E191" s="89"/>
      <c r="F191" s="107" t="str">
        <f>'Other Opex'!F76</f>
        <v>£000</v>
      </c>
      <c r="G191" s="90">
        <f>'Other Opex'!G76</f>
        <v>0</v>
      </c>
      <c r="H191" s="90">
        <f>'Other Opex'!H76</f>
        <v>0</v>
      </c>
      <c r="I191" s="90">
        <f>'Other Opex'!I76</f>
        <v>0</v>
      </c>
      <c r="J191" s="90">
        <f>'Other Opex'!J76</f>
        <v>0</v>
      </c>
      <c r="K191" s="90">
        <f>'Other Opex'!K76</f>
        <v>0</v>
      </c>
      <c r="L191" s="90">
        <f>'Other Opex'!L76</f>
        <v>0</v>
      </c>
      <c r="M191" s="90">
        <f>'Other Opex'!M76</f>
        <v>0</v>
      </c>
      <c r="N191" s="90">
        <f>'Other Opex'!N76</f>
        <v>0</v>
      </c>
      <c r="O191" s="90">
        <f>'Other Opex'!O76</f>
        <v>0</v>
      </c>
      <c r="P191" s="90">
        <f>'Other Opex'!P76</f>
        <v>0</v>
      </c>
      <c r="Q191" s="90">
        <f>'Other Opex'!Q76</f>
        <v>0</v>
      </c>
      <c r="R191" s="90">
        <f>'Other Opex'!R76</f>
        <v>0</v>
      </c>
      <c r="S191" s="90">
        <f>'Other Opex'!S76</f>
        <v>0</v>
      </c>
      <c r="T191" s="90">
        <f>'Other Opex'!T76</f>
        <v>0</v>
      </c>
      <c r="U191" s="90">
        <f>'Other Opex'!U76</f>
        <v>0</v>
      </c>
      <c r="V191" s="90">
        <f>'Other Opex'!V76</f>
        <v>0</v>
      </c>
      <c r="W191" s="90">
        <f>'Other Opex'!W76</f>
        <v>0</v>
      </c>
      <c r="X191" s="90">
        <f>'Other Opex'!X76</f>
        <v>0</v>
      </c>
      <c r="Y191" s="90">
        <f>'Other Opex'!Y76</f>
        <v>0</v>
      </c>
      <c r="Z191" s="90">
        <f>'Other Opex'!Z76</f>
        <v>0</v>
      </c>
      <c r="AA191" s="90">
        <f>'Other Opex'!AA76</f>
        <v>0</v>
      </c>
      <c r="AB191" s="90">
        <f>'Other Opex'!AB76</f>
        <v>0</v>
      </c>
      <c r="AC191" s="91">
        <f>'Other Opex'!AC76</f>
        <v>0</v>
      </c>
      <c r="AE191" s="476">
        <f>'Other Opex'!AE76</f>
        <v>0</v>
      </c>
      <c r="AG191" s="476">
        <f>'Other Opex'!AG76</f>
        <v>0</v>
      </c>
      <c r="AI191" s="476">
        <f>'Other Opex'!AI76</f>
        <v>0</v>
      </c>
    </row>
    <row r="192" spans="2:35" outlineLevel="1">
      <c r="B192" s="238" t="str">
        <f>'Line Items'!D$2287</f>
        <v>Other Operating Costs</v>
      </c>
      <c r="C192" s="238" t="str">
        <f>'Line Items'!D$2324</f>
        <v>Other Operating Costs: Station &amp; Train Operations</v>
      </c>
      <c r="D192" s="106" t="str">
        <f>'Other Opex'!D77</f>
        <v>Station Maintenance</v>
      </c>
      <c r="E192" s="89"/>
      <c r="F192" s="107" t="str">
        <f>'Other Opex'!F77</f>
        <v>£000</v>
      </c>
      <c r="G192" s="90">
        <f>'Other Opex'!G77</f>
        <v>0</v>
      </c>
      <c r="H192" s="90">
        <f>'Other Opex'!H77</f>
        <v>0</v>
      </c>
      <c r="I192" s="90">
        <f>'Other Opex'!I77</f>
        <v>0</v>
      </c>
      <c r="J192" s="90">
        <f>'Other Opex'!J77</f>
        <v>0</v>
      </c>
      <c r="K192" s="90">
        <f>'Other Opex'!K77</f>
        <v>0</v>
      </c>
      <c r="L192" s="90">
        <f>'Other Opex'!L77</f>
        <v>0</v>
      </c>
      <c r="M192" s="90">
        <f>'Other Opex'!M77</f>
        <v>0</v>
      </c>
      <c r="N192" s="90">
        <f>'Other Opex'!N77</f>
        <v>0</v>
      </c>
      <c r="O192" s="90">
        <f>'Other Opex'!O77</f>
        <v>0</v>
      </c>
      <c r="P192" s="90">
        <f>'Other Opex'!P77</f>
        <v>0</v>
      </c>
      <c r="Q192" s="90">
        <f>'Other Opex'!Q77</f>
        <v>0</v>
      </c>
      <c r="R192" s="90">
        <f>'Other Opex'!R77</f>
        <v>0</v>
      </c>
      <c r="S192" s="90">
        <f>'Other Opex'!S77</f>
        <v>0</v>
      </c>
      <c r="T192" s="90">
        <f>'Other Opex'!T77</f>
        <v>0</v>
      </c>
      <c r="U192" s="90">
        <f>'Other Opex'!U77</f>
        <v>0</v>
      </c>
      <c r="V192" s="90">
        <f>'Other Opex'!V77</f>
        <v>0</v>
      </c>
      <c r="W192" s="90">
        <f>'Other Opex'!W77</f>
        <v>0</v>
      </c>
      <c r="X192" s="90">
        <f>'Other Opex'!X77</f>
        <v>0</v>
      </c>
      <c r="Y192" s="90">
        <f>'Other Opex'!Y77</f>
        <v>0</v>
      </c>
      <c r="Z192" s="90">
        <f>'Other Opex'!Z77</f>
        <v>0</v>
      </c>
      <c r="AA192" s="90">
        <f>'Other Opex'!AA77</f>
        <v>0</v>
      </c>
      <c r="AB192" s="90">
        <f>'Other Opex'!AB77</f>
        <v>0</v>
      </c>
      <c r="AC192" s="91">
        <f>'Other Opex'!AC77</f>
        <v>0</v>
      </c>
      <c r="AE192" s="476">
        <f>'Other Opex'!AE77</f>
        <v>0</v>
      </c>
      <c r="AG192" s="476">
        <f>'Other Opex'!AG77</f>
        <v>0</v>
      </c>
      <c r="AI192" s="476">
        <f>'Other Opex'!AI77</f>
        <v>0</v>
      </c>
    </row>
    <row r="193" spans="2:35" outlineLevel="1">
      <c r="B193" s="238" t="str">
        <f>'Line Items'!D$2287</f>
        <v>Other Operating Costs</v>
      </c>
      <c r="C193" s="238" t="str">
        <f>'Line Items'!D$2324</f>
        <v>Other Operating Costs: Station &amp; Train Operations</v>
      </c>
      <c r="D193" s="106" t="str">
        <f>'Other Opex'!D78</f>
        <v>Utilities - Electricity</v>
      </c>
      <c r="E193" s="89"/>
      <c r="F193" s="107" t="str">
        <f>'Other Opex'!F78</f>
        <v>£000</v>
      </c>
      <c r="G193" s="90">
        <f>'Other Opex'!G78</f>
        <v>0</v>
      </c>
      <c r="H193" s="90">
        <f>'Other Opex'!H78</f>
        <v>0</v>
      </c>
      <c r="I193" s="90">
        <f>'Other Opex'!I78</f>
        <v>0</v>
      </c>
      <c r="J193" s="90">
        <f>'Other Opex'!J78</f>
        <v>0</v>
      </c>
      <c r="K193" s="90">
        <f>'Other Opex'!K78</f>
        <v>0</v>
      </c>
      <c r="L193" s="90">
        <f>'Other Opex'!L78</f>
        <v>0</v>
      </c>
      <c r="M193" s="90">
        <f>'Other Opex'!M78</f>
        <v>0</v>
      </c>
      <c r="N193" s="90">
        <f>'Other Opex'!N78</f>
        <v>0</v>
      </c>
      <c r="O193" s="90">
        <f>'Other Opex'!O78</f>
        <v>0</v>
      </c>
      <c r="P193" s="90">
        <f>'Other Opex'!P78</f>
        <v>0</v>
      </c>
      <c r="Q193" s="90">
        <f>'Other Opex'!Q78</f>
        <v>0</v>
      </c>
      <c r="R193" s="90">
        <f>'Other Opex'!R78</f>
        <v>0</v>
      </c>
      <c r="S193" s="90">
        <f>'Other Opex'!S78</f>
        <v>0</v>
      </c>
      <c r="T193" s="90">
        <f>'Other Opex'!T78</f>
        <v>0</v>
      </c>
      <c r="U193" s="90">
        <f>'Other Opex'!U78</f>
        <v>0</v>
      </c>
      <c r="V193" s="90">
        <f>'Other Opex'!V78</f>
        <v>0</v>
      </c>
      <c r="W193" s="90">
        <f>'Other Opex'!W78</f>
        <v>0</v>
      </c>
      <c r="X193" s="90">
        <f>'Other Opex'!X78</f>
        <v>0</v>
      </c>
      <c r="Y193" s="90">
        <f>'Other Opex'!Y78</f>
        <v>0</v>
      </c>
      <c r="Z193" s="90">
        <f>'Other Opex'!Z78</f>
        <v>0</v>
      </c>
      <c r="AA193" s="90">
        <f>'Other Opex'!AA78</f>
        <v>0</v>
      </c>
      <c r="AB193" s="90">
        <f>'Other Opex'!AB78</f>
        <v>0</v>
      </c>
      <c r="AC193" s="91">
        <f>'Other Opex'!AC78</f>
        <v>0</v>
      </c>
      <c r="AE193" s="476">
        <f>'Other Opex'!AE78</f>
        <v>0</v>
      </c>
      <c r="AG193" s="476">
        <f>'Other Opex'!AG78</f>
        <v>0</v>
      </c>
      <c r="AI193" s="476">
        <f>'Other Opex'!AI78</f>
        <v>0</v>
      </c>
    </row>
    <row r="194" spans="2:35" outlineLevel="1">
      <c r="B194" s="238" t="str">
        <f>'Line Items'!D$2287</f>
        <v>Other Operating Costs</v>
      </c>
      <c r="C194" s="238" t="str">
        <f>'Line Items'!D$2324</f>
        <v>Other Operating Costs: Station &amp; Train Operations</v>
      </c>
      <c r="D194" s="106" t="str">
        <f>'Other Opex'!D79</f>
        <v>Utilities - Water</v>
      </c>
      <c r="E194" s="89"/>
      <c r="F194" s="107" t="str">
        <f>'Other Opex'!F79</f>
        <v>£000</v>
      </c>
      <c r="G194" s="90">
        <f>'Other Opex'!G79</f>
        <v>0</v>
      </c>
      <c r="H194" s="90">
        <f>'Other Opex'!H79</f>
        <v>0</v>
      </c>
      <c r="I194" s="90">
        <f>'Other Opex'!I79</f>
        <v>0</v>
      </c>
      <c r="J194" s="90">
        <f>'Other Opex'!J79</f>
        <v>0</v>
      </c>
      <c r="K194" s="90">
        <f>'Other Opex'!K79</f>
        <v>0</v>
      </c>
      <c r="L194" s="90">
        <f>'Other Opex'!L79</f>
        <v>0</v>
      </c>
      <c r="M194" s="90">
        <f>'Other Opex'!M79</f>
        <v>0</v>
      </c>
      <c r="N194" s="90">
        <f>'Other Opex'!N79</f>
        <v>0</v>
      </c>
      <c r="O194" s="90">
        <f>'Other Opex'!O79</f>
        <v>0</v>
      </c>
      <c r="P194" s="90">
        <f>'Other Opex'!P79</f>
        <v>0</v>
      </c>
      <c r="Q194" s="90">
        <f>'Other Opex'!Q79</f>
        <v>0</v>
      </c>
      <c r="R194" s="90">
        <f>'Other Opex'!R79</f>
        <v>0</v>
      </c>
      <c r="S194" s="90">
        <f>'Other Opex'!S79</f>
        <v>0</v>
      </c>
      <c r="T194" s="90">
        <f>'Other Opex'!T79</f>
        <v>0</v>
      </c>
      <c r="U194" s="90">
        <f>'Other Opex'!U79</f>
        <v>0</v>
      </c>
      <c r="V194" s="90">
        <f>'Other Opex'!V79</f>
        <v>0</v>
      </c>
      <c r="W194" s="90">
        <f>'Other Opex'!W79</f>
        <v>0</v>
      </c>
      <c r="X194" s="90">
        <f>'Other Opex'!X79</f>
        <v>0</v>
      </c>
      <c r="Y194" s="90">
        <f>'Other Opex'!Y79</f>
        <v>0</v>
      </c>
      <c r="Z194" s="90">
        <f>'Other Opex'!Z79</f>
        <v>0</v>
      </c>
      <c r="AA194" s="90">
        <f>'Other Opex'!AA79</f>
        <v>0</v>
      </c>
      <c r="AB194" s="90">
        <f>'Other Opex'!AB79</f>
        <v>0</v>
      </c>
      <c r="AC194" s="91">
        <f>'Other Opex'!AC79</f>
        <v>0</v>
      </c>
      <c r="AE194" s="476">
        <f>'Other Opex'!AE79</f>
        <v>0</v>
      </c>
      <c r="AG194" s="476">
        <f>'Other Opex'!AG79</f>
        <v>0</v>
      </c>
      <c r="AI194" s="476">
        <f>'Other Opex'!AI79</f>
        <v>0</v>
      </c>
    </row>
    <row r="195" spans="2:35" outlineLevel="1">
      <c r="B195" s="238" t="str">
        <f>'Line Items'!D$2287</f>
        <v>Other Operating Costs</v>
      </c>
      <c r="C195" s="238" t="str">
        <f>'Line Items'!D$2324</f>
        <v>Other Operating Costs: Station &amp; Train Operations</v>
      </c>
      <c r="D195" s="106" t="str">
        <f>'Other Opex'!D80</f>
        <v>Utilities - Gas</v>
      </c>
      <c r="E195" s="89"/>
      <c r="F195" s="107" t="str">
        <f>'Other Opex'!F80</f>
        <v>£000</v>
      </c>
      <c r="G195" s="90">
        <f>'Other Opex'!G80</f>
        <v>0</v>
      </c>
      <c r="H195" s="90">
        <f>'Other Opex'!H80</f>
        <v>0</v>
      </c>
      <c r="I195" s="90">
        <f>'Other Opex'!I80</f>
        <v>0</v>
      </c>
      <c r="J195" s="90">
        <f>'Other Opex'!J80</f>
        <v>0</v>
      </c>
      <c r="K195" s="90">
        <f>'Other Opex'!K80</f>
        <v>0</v>
      </c>
      <c r="L195" s="90">
        <f>'Other Opex'!L80</f>
        <v>0</v>
      </c>
      <c r="M195" s="90">
        <f>'Other Opex'!M80</f>
        <v>0</v>
      </c>
      <c r="N195" s="90">
        <f>'Other Opex'!N80</f>
        <v>0</v>
      </c>
      <c r="O195" s="90">
        <f>'Other Opex'!O80</f>
        <v>0</v>
      </c>
      <c r="P195" s="90">
        <f>'Other Opex'!P80</f>
        <v>0</v>
      </c>
      <c r="Q195" s="90">
        <f>'Other Opex'!Q80</f>
        <v>0</v>
      </c>
      <c r="R195" s="90">
        <f>'Other Opex'!R80</f>
        <v>0</v>
      </c>
      <c r="S195" s="90">
        <f>'Other Opex'!S80</f>
        <v>0</v>
      </c>
      <c r="T195" s="90">
        <f>'Other Opex'!T80</f>
        <v>0</v>
      </c>
      <c r="U195" s="90">
        <f>'Other Opex'!U80</f>
        <v>0</v>
      </c>
      <c r="V195" s="90">
        <f>'Other Opex'!V80</f>
        <v>0</v>
      </c>
      <c r="W195" s="90">
        <f>'Other Opex'!W80</f>
        <v>0</v>
      </c>
      <c r="X195" s="90">
        <f>'Other Opex'!X80</f>
        <v>0</v>
      </c>
      <c r="Y195" s="90">
        <f>'Other Opex'!Y80</f>
        <v>0</v>
      </c>
      <c r="Z195" s="90">
        <f>'Other Opex'!Z80</f>
        <v>0</v>
      </c>
      <c r="AA195" s="90">
        <f>'Other Opex'!AA80</f>
        <v>0</v>
      </c>
      <c r="AB195" s="90">
        <f>'Other Opex'!AB80</f>
        <v>0</v>
      </c>
      <c r="AC195" s="91">
        <f>'Other Opex'!AC80</f>
        <v>0</v>
      </c>
      <c r="AE195" s="476">
        <f>'Other Opex'!AE80</f>
        <v>0</v>
      </c>
      <c r="AG195" s="476">
        <f>'Other Opex'!AG80</f>
        <v>0</v>
      </c>
      <c r="AI195" s="476">
        <f>'Other Opex'!AI80</f>
        <v>0</v>
      </c>
    </row>
    <row r="196" spans="2:35" outlineLevel="1">
      <c r="B196" s="238" t="str">
        <f>'Line Items'!D$2287</f>
        <v>Other Operating Costs</v>
      </c>
      <c r="C196" s="238" t="str">
        <f>'Line Items'!D$2324</f>
        <v>Other Operating Costs: Station &amp; Train Operations</v>
      </c>
      <c r="D196" s="106" t="str">
        <f>'Other Opex'!D81</f>
        <v>Ticket Machine Leases</v>
      </c>
      <c r="E196" s="89"/>
      <c r="F196" s="107" t="str">
        <f>'Other Opex'!F81</f>
        <v>£000</v>
      </c>
      <c r="G196" s="90">
        <f>'Other Opex'!G81</f>
        <v>0</v>
      </c>
      <c r="H196" s="90">
        <f>'Other Opex'!H81</f>
        <v>0</v>
      </c>
      <c r="I196" s="90">
        <f>'Other Opex'!I81</f>
        <v>0</v>
      </c>
      <c r="J196" s="90">
        <f>'Other Opex'!J81</f>
        <v>0</v>
      </c>
      <c r="K196" s="90">
        <f>'Other Opex'!K81</f>
        <v>0</v>
      </c>
      <c r="L196" s="90">
        <f>'Other Opex'!L81</f>
        <v>0</v>
      </c>
      <c r="M196" s="90">
        <f>'Other Opex'!M81</f>
        <v>0</v>
      </c>
      <c r="N196" s="90">
        <f>'Other Opex'!N81</f>
        <v>0</v>
      </c>
      <c r="O196" s="90">
        <f>'Other Opex'!O81</f>
        <v>0</v>
      </c>
      <c r="P196" s="90">
        <f>'Other Opex'!P81</f>
        <v>0</v>
      </c>
      <c r="Q196" s="90">
        <f>'Other Opex'!Q81</f>
        <v>0</v>
      </c>
      <c r="R196" s="90">
        <f>'Other Opex'!R81</f>
        <v>0</v>
      </c>
      <c r="S196" s="90">
        <f>'Other Opex'!S81</f>
        <v>0</v>
      </c>
      <c r="T196" s="90">
        <f>'Other Opex'!T81</f>
        <v>0</v>
      </c>
      <c r="U196" s="90">
        <f>'Other Opex'!U81</f>
        <v>0</v>
      </c>
      <c r="V196" s="90">
        <f>'Other Opex'!V81</f>
        <v>0</v>
      </c>
      <c r="W196" s="90">
        <f>'Other Opex'!W81</f>
        <v>0</v>
      </c>
      <c r="X196" s="90">
        <f>'Other Opex'!X81</f>
        <v>0</v>
      </c>
      <c r="Y196" s="90">
        <f>'Other Opex'!Y81</f>
        <v>0</v>
      </c>
      <c r="Z196" s="90">
        <f>'Other Opex'!Z81</f>
        <v>0</v>
      </c>
      <c r="AA196" s="90">
        <f>'Other Opex'!AA81</f>
        <v>0</v>
      </c>
      <c r="AB196" s="90">
        <f>'Other Opex'!AB81</f>
        <v>0</v>
      </c>
      <c r="AC196" s="91">
        <f>'Other Opex'!AC81</f>
        <v>0</v>
      </c>
      <c r="AE196" s="476">
        <f>'Other Opex'!AE81</f>
        <v>0</v>
      </c>
      <c r="AG196" s="476">
        <f>'Other Opex'!AG81</f>
        <v>0</v>
      </c>
      <c r="AI196" s="476">
        <f>'Other Opex'!AI81</f>
        <v>0</v>
      </c>
    </row>
    <row r="197" spans="2:35" outlineLevel="1">
      <c r="B197" s="238" t="str">
        <f>'Line Items'!D$2287</f>
        <v>Other Operating Costs</v>
      </c>
      <c r="C197" s="238" t="str">
        <f>'Line Items'!D$2324</f>
        <v>Other Operating Costs: Station &amp; Train Operations</v>
      </c>
      <c r="D197" s="106" t="str">
        <f>'Other Opex'!D82</f>
        <v>Ticket Machine Maintenance</v>
      </c>
      <c r="E197" s="89"/>
      <c r="F197" s="107" t="str">
        <f>'Other Opex'!F82</f>
        <v>£000</v>
      </c>
      <c r="G197" s="90">
        <f>'Other Opex'!G82</f>
        <v>0</v>
      </c>
      <c r="H197" s="90">
        <f>'Other Opex'!H82</f>
        <v>0</v>
      </c>
      <c r="I197" s="90">
        <f>'Other Opex'!I82</f>
        <v>0</v>
      </c>
      <c r="J197" s="90">
        <f>'Other Opex'!J82</f>
        <v>0</v>
      </c>
      <c r="K197" s="90">
        <f>'Other Opex'!K82</f>
        <v>0</v>
      </c>
      <c r="L197" s="90">
        <f>'Other Opex'!L82</f>
        <v>0</v>
      </c>
      <c r="M197" s="90">
        <f>'Other Opex'!M82</f>
        <v>0</v>
      </c>
      <c r="N197" s="90">
        <f>'Other Opex'!N82</f>
        <v>0</v>
      </c>
      <c r="O197" s="90">
        <f>'Other Opex'!O82</f>
        <v>0</v>
      </c>
      <c r="P197" s="90">
        <f>'Other Opex'!P82</f>
        <v>0</v>
      </c>
      <c r="Q197" s="90">
        <f>'Other Opex'!Q82</f>
        <v>0</v>
      </c>
      <c r="R197" s="90">
        <f>'Other Opex'!R82</f>
        <v>0</v>
      </c>
      <c r="S197" s="90">
        <f>'Other Opex'!S82</f>
        <v>0</v>
      </c>
      <c r="T197" s="90">
        <f>'Other Opex'!T82</f>
        <v>0</v>
      </c>
      <c r="U197" s="90">
        <f>'Other Opex'!U82</f>
        <v>0</v>
      </c>
      <c r="V197" s="90">
        <f>'Other Opex'!V82</f>
        <v>0</v>
      </c>
      <c r="W197" s="90">
        <f>'Other Opex'!W82</f>
        <v>0</v>
      </c>
      <c r="X197" s="90">
        <f>'Other Opex'!X82</f>
        <v>0</v>
      </c>
      <c r="Y197" s="90">
        <f>'Other Opex'!Y82</f>
        <v>0</v>
      </c>
      <c r="Z197" s="90">
        <f>'Other Opex'!Z82</f>
        <v>0</v>
      </c>
      <c r="AA197" s="90">
        <f>'Other Opex'!AA82</f>
        <v>0</v>
      </c>
      <c r="AB197" s="90">
        <f>'Other Opex'!AB82</f>
        <v>0</v>
      </c>
      <c r="AC197" s="91">
        <f>'Other Opex'!AC82</f>
        <v>0</v>
      </c>
      <c r="AE197" s="476">
        <f>'Other Opex'!AE82</f>
        <v>0</v>
      </c>
      <c r="AG197" s="476">
        <f>'Other Opex'!AG82</f>
        <v>0</v>
      </c>
      <c r="AI197" s="476">
        <f>'Other Opex'!AI82</f>
        <v>0</v>
      </c>
    </row>
    <row r="198" spans="2:35" outlineLevel="1">
      <c r="B198" s="238" t="str">
        <f>'Line Items'!D$2287</f>
        <v>Other Operating Costs</v>
      </c>
      <c r="C198" s="238" t="str">
        <f>'Line Items'!D$2324</f>
        <v>Other Operating Costs: Station &amp; Train Operations</v>
      </c>
      <c r="D198" s="106" t="str">
        <f>'Other Opex'!D83</f>
        <v>Buildings Materials</v>
      </c>
      <c r="E198" s="89"/>
      <c r="F198" s="107" t="str">
        <f>'Other Opex'!F83</f>
        <v>£000</v>
      </c>
      <c r="G198" s="90">
        <f>'Other Opex'!G83</f>
        <v>0</v>
      </c>
      <c r="H198" s="90">
        <f>'Other Opex'!H83</f>
        <v>0</v>
      </c>
      <c r="I198" s="90">
        <f>'Other Opex'!I83</f>
        <v>0</v>
      </c>
      <c r="J198" s="90">
        <f>'Other Opex'!J83</f>
        <v>0</v>
      </c>
      <c r="K198" s="90">
        <f>'Other Opex'!K83</f>
        <v>0</v>
      </c>
      <c r="L198" s="90">
        <f>'Other Opex'!L83</f>
        <v>0</v>
      </c>
      <c r="M198" s="90">
        <f>'Other Opex'!M83</f>
        <v>0</v>
      </c>
      <c r="N198" s="90">
        <f>'Other Opex'!N83</f>
        <v>0</v>
      </c>
      <c r="O198" s="90">
        <f>'Other Opex'!O83</f>
        <v>0</v>
      </c>
      <c r="P198" s="90">
        <f>'Other Opex'!P83</f>
        <v>0</v>
      </c>
      <c r="Q198" s="90">
        <f>'Other Opex'!Q83</f>
        <v>0</v>
      </c>
      <c r="R198" s="90">
        <f>'Other Opex'!R83</f>
        <v>0</v>
      </c>
      <c r="S198" s="90">
        <f>'Other Opex'!S83</f>
        <v>0</v>
      </c>
      <c r="T198" s="90">
        <f>'Other Opex'!T83</f>
        <v>0</v>
      </c>
      <c r="U198" s="90">
        <f>'Other Opex'!U83</f>
        <v>0</v>
      </c>
      <c r="V198" s="90">
        <f>'Other Opex'!V83</f>
        <v>0</v>
      </c>
      <c r="W198" s="90">
        <f>'Other Opex'!W83</f>
        <v>0</v>
      </c>
      <c r="X198" s="90">
        <f>'Other Opex'!X83</f>
        <v>0</v>
      </c>
      <c r="Y198" s="90">
        <f>'Other Opex'!Y83</f>
        <v>0</v>
      </c>
      <c r="Z198" s="90">
        <f>'Other Opex'!Z83</f>
        <v>0</v>
      </c>
      <c r="AA198" s="90">
        <f>'Other Opex'!AA83</f>
        <v>0</v>
      </c>
      <c r="AB198" s="90">
        <f>'Other Opex'!AB83</f>
        <v>0</v>
      </c>
      <c r="AC198" s="91">
        <f>'Other Opex'!AC83</f>
        <v>0</v>
      </c>
      <c r="AE198" s="476">
        <f>'Other Opex'!AE83</f>
        <v>0</v>
      </c>
      <c r="AG198" s="476">
        <f>'Other Opex'!AG83</f>
        <v>0</v>
      </c>
      <c r="AI198" s="476">
        <f>'Other Opex'!AI83</f>
        <v>0</v>
      </c>
    </row>
    <row r="199" spans="2:35" outlineLevel="1">
      <c r="B199" s="238" t="str">
        <f>'Line Items'!D$2287</f>
        <v>Other Operating Costs</v>
      </c>
      <c r="C199" s="238" t="str">
        <f>'Line Items'!D$2324</f>
        <v>Other Operating Costs: Station &amp; Train Operations</v>
      </c>
      <c r="D199" s="106" t="str">
        <f>'Other Opex'!D84</f>
        <v>Buildings Maintenance</v>
      </c>
      <c r="E199" s="89"/>
      <c r="F199" s="107" t="str">
        <f>'Other Opex'!F84</f>
        <v>£000</v>
      </c>
      <c r="G199" s="90">
        <f>'Other Opex'!G84</f>
        <v>0</v>
      </c>
      <c r="H199" s="90">
        <f>'Other Opex'!H84</f>
        <v>0</v>
      </c>
      <c r="I199" s="90">
        <f>'Other Opex'!I84</f>
        <v>0</v>
      </c>
      <c r="J199" s="90">
        <f>'Other Opex'!J84</f>
        <v>0</v>
      </c>
      <c r="K199" s="90">
        <f>'Other Opex'!K84</f>
        <v>0</v>
      </c>
      <c r="L199" s="90">
        <f>'Other Opex'!L84</f>
        <v>0</v>
      </c>
      <c r="M199" s="90">
        <f>'Other Opex'!M84</f>
        <v>0</v>
      </c>
      <c r="N199" s="90">
        <f>'Other Opex'!N84</f>
        <v>0</v>
      </c>
      <c r="O199" s="90">
        <f>'Other Opex'!O84</f>
        <v>0</v>
      </c>
      <c r="P199" s="90">
        <f>'Other Opex'!P84</f>
        <v>0</v>
      </c>
      <c r="Q199" s="90">
        <f>'Other Opex'!Q84</f>
        <v>0</v>
      </c>
      <c r="R199" s="90">
        <f>'Other Opex'!R84</f>
        <v>0</v>
      </c>
      <c r="S199" s="90">
        <f>'Other Opex'!S84</f>
        <v>0</v>
      </c>
      <c r="T199" s="90">
        <f>'Other Opex'!T84</f>
        <v>0</v>
      </c>
      <c r="U199" s="90">
        <f>'Other Opex'!U84</f>
        <v>0</v>
      </c>
      <c r="V199" s="90">
        <f>'Other Opex'!V84</f>
        <v>0</v>
      </c>
      <c r="W199" s="90">
        <f>'Other Opex'!W84</f>
        <v>0</v>
      </c>
      <c r="X199" s="90">
        <f>'Other Opex'!X84</f>
        <v>0</v>
      </c>
      <c r="Y199" s="90">
        <f>'Other Opex'!Y84</f>
        <v>0</v>
      </c>
      <c r="Z199" s="90">
        <f>'Other Opex'!Z84</f>
        <v>0</v>
      </c>
      <c r="AA199" s="90">
        <f>'Other Opex'!AA84</f>
        <v>0</v>
      </c>
      <c r="AB199" s="90">
        <f>'Other Opex'!AB84</f>
        <v>0</v>
      </c>
      <c r="AC199" s="91">
        <f>'Other Opex'!AC84</f>
        <v>0</v>
      </c>
      <c r="AE199" s="476">
        <f>'Other Opex'!AE84</f>
        <v>0</v>
      </c>
      <c r="AG199" s="476">
        <f>'Other Opex'!AG84</f>
        <v>0</v>
      </c>
      <c r="AI199" s="476">
        <f>'Other Opex'!AI84</f>
        <v>0</v>
      </c>
    </row>
    <row r="200" spans="2:35" outlineLevel="1">
      <c r="B200" s="238" t="str">
        <f>'Line Items'!D$2287</f>
        <v>Other Operating Costs</v>
      </c>
      <c r="C200" s="238" t="str">
        <f>'Line Items'!D$2324</f>
        <v>Other Operating Costs: Station &amp; Train Operations</v>
      </c>
      <c r="D200" s="106" t="str">
        <f>'Other Opex'!D85</f>
        <v>Plant and Machinery Maintenance</v>
      </c>
      <c r="E200" s="89"/>
      <c r="F200" s="107" t="str">
        <f>'Other Opex'!F85</f>
        <v>£000</v>
      </c>
      <c r="G200" s="90">
        <f>'Other Opex'!G85</f>
        <v>0</v>
      </c>
      <c r="H200" s="90">
        <f>'Other Opex'!H85</f>
        <v>0</v>
      </c>
      <c r="I200" s="90">
        <f>'Other Opex'!I85</f>
        <v>0</v>
      </c>
      <c r="J200" s="90">
        <f>'Other Opex'!J85</f>
        <v>0</v>
      </c>
      <c r="K200" s="90">
        <f>'Other Opex'!K85</f>
        <v>0</v>
      </c>
      <c r="L200" s="90">
        <f>'Other Opex'!L85</f>
        <v>0</v>
      </c>
      <c r="M200" s="90">
        <f>'Other Opex'!M85</f>
        <v>0</v>
      </c>
      <c r="N200" s="90">
        <f>'Other Opex'!N85</f>
        <v>0</v>
      </c>
      <c r="O200" s="90">
        <f>'Other Opex'!O85</f>
        <v>0</v>
      </c>
      <c r="P200" s="90">
        <f>'Other Opex'!P85</f>
        <v>0</v>
      </c>
      <c r="Q200" s="90">
        <f>'Other Opex'!Q85</f>
        <v>0</v>
      </c>
      <c r="R200" s="90">
        <f>'Other Opex'!R85</f>
        <v>0</v>
      </c>
      <c r="S200" s="90">
        <f>'Other Opex'!S85</f>
        <v>0</v>
      </c>
      <c r="T200" s="90">
        <f>'Other Opex'!T85</f>
        <v>0</v>
      </c>
      <c r="U200" s="90">
        <f>'Other Opex'!U85</f>
        <v>0</v>
      </c>
      <c r="V200" s="90">
        <f>'Other Opex'!V85</f>
        <v>0</v>
      </c>
      <c r="W200" s="90">
        <f>'Other Opex'!W85</f>
        <v>0</v>
      </c>
      <c r="X200" s="90">
        <f>'Other Opex'!X85</f>
        <v>0</v>
      </c>
      <c r="Y200" s="90">
        <f>'Other Opex'!Y85</f>
        <v>0</v>
      </c>
      <c r="Z200" s="90">
        <f>'Other Opex'!Z85</f>
        <v>0</v>
      </c>
      <c r="AA200" s="90">
        <f>'Other Opex'!AA85</f>
        <v>0</v>
      </c>
      <c r="AB200" s="90">
        <f>'Other Opex'!AB85</f>
        <v>0</v>
      </c>
      <c r="AC200" s="91">
        <f>'Other Opex'!AC85</f>
        <v>0</v>
      </c>
      <c r="AE200" s="476">
        <f>'Other Opex'!AE85</f>
        <v>0</v>
      </c>
      <c r="AG200" s="476">
        <f>'Other Opex'!AG85</f>
        <v>0</v>
      </c>
      <c r="AI200" s="476">
        <f>'Other Opex'!AI85</f>
        <v>0</v>
      </c>
    </row>
    <row r="201" spans="2:35" outlineLevel="1">
      <c r="B201" s="238" t="str">
        <f>'Line Items'!D$2287</f>
        <v>Other Operating Costs</v>
      </c>
      <c r="C201" s="238" t="str">
        <f>'Line Items'!D$2324</f>
        <v>Other Operating Costs: Station &amp; Train Operations</v>
      </c>
      <c r="D201" s="106" t="str">
        <f>'Other Opex'!D86</f>
        <v>CCTV Maintenance</v>
      </c>
      <c r="E201" s="89"/>
      <c r="F201" s="107" t="str">
        <f>'Other Opex'!F86</f>
        <v>£000</v>
      </c>
      <c r="G201" s="90">
        <f>'Other Opex'!G86</f>
        <v>0</v>
      </c>
      <c r="H201" s="90">
        <f>'Other Opex'!H86</f>
        <v>0</v>
      </c>
      <c r="I201" s="90">
        <f>'Other Opex'!I86</f>
        <v>0</v>
      </c>
      <c r="J201" s="90">
        <f>'Other Opex'!J86</f>
        <v>0</v>
      </c>
      <c r="K201" s="90">
        <f>'Other Opex'!K86</f>
        <v>0</v>
      </c>
      <c r="L201" s="90">
        <f>'Other Opex'!L86</f>
        <v>0</v>
      </c>
      <c r="M201" s="90">
        <f>'Other Opex'!M86</f>
        <v>0</v>
      </c>
      <c r="N201" s="90">
        <f>'Other Opex'!N86</f>
        <v>0</v>
      </c>
      <c r="O201" s="90">
        <f>'Other Opex'!O86</f>
        <v>0</v>
      </c>
      <c r="P201" s="90">
        <f>'Other Opex'!P86</f>
        <v>0</v>
      </c>
      <c r="Q201" s="90">
        <f>'Other Opex'!Q86</f>
        <v>0</v>
      </c>
      <c r="R201" s="90">
        <f>'Other Opex'!R86</f>
        <v>0</v>
      </c>
      <c r="S201" s="90">
        <f>'Other Opex'!S86</f>
        <v>0</v>
      </c>
      <c r="T201" s="90">
        <f>'Other Opex'!T86</f>
        <v>0</v>
      </c>
      <c r="U201" s="90">
        <f>'Other Opex'!U86</f>
        <v>0</v>
      </c>
      <c r="V201" s="90">
        <f>'Other Opex'!V86</f>
        <v>0</v>
      </c>
      <c r="W201" s="90">
        <f>'Other Opex'!W86</f>
        <v>0</v>
      </c>
      <c r="X201" s="90">
        <f>'Other Opex'!X86</f>
        <v>0</v>
      </c>
      <c r="Y201" s="90">
        <f>'Other Opex'!Y86</f>
        <v>0</v>
      </c>
      <c r="Z201" s="90">
        <f>'Other Opex'!Z86</f>
        <v>0</v>
      </c>
      <c r="AA201" s="90">
        <f>'Other Opex'!AA86</f>
        <v>0</v>
      </c>
      <c r="AB201" s="90">
        <f>'Other Opex'!AB86</f>
        <v>0</v>
      </c>
      <c r="AC201" s="91">
        <f>'Other Opex'!AC86</f>
        <v>0</v>
      </c>
      <c r="AE201" s="476">
        <f>'Other Opex'!AE86</f>
        <v>0</v>
      </c>
      <c r="AG201" s="476">
        <f>'Other Opex'!AG86</f>
        <v>0</v>
      </c>
      <c r="AI201" s="476">
        <f>'Other Opex'!AI86</f>
        <v>0</v>
      </c>
    </row>
    <row r="202" spans="2:35" outlineLevel="1">
      <c r="B202" s="238" t="str">
        <f>'Line Items'!D$2287</f>
        <v>Other Operating Costs</v>
      </c>
      <c r="C202" s="238" t="str">
        <f>'Line Items'!D$2324</f>
        <v>Other Operating Costs: Station &amp; Train Operations</v>
      </c>
      <c r="D202" s="106" t="str">
        <f>'Other Opex'!D87</f>
        <v>CIS Maintenance</v>
      </c>
      <c r="E202" s="89"/>
      <c r="F202" s="107" t="str">
        <f>'Other Opex'!F87</f>
        <v>£000</v>
      </c>
      <c r="G202" s="90">
        <f>'Other Opex'!G87</f>
        <v>0</v>
      </c>
      <c r="H202" s="90">
        <f>'Other Opex'!H87</f>
        <v>0</v>
      </c>
      <c r="I202" s="90">
        <f>'Other Opex'!I87</f>
        <v>0</v>
      </c>
      <c r="J202" s="90">
        <f>'Other Opex'!J87</f>
        <v>0</v>
      </c>
      <c r="K202" s="90">
        <f>'Other Opex'!K87</f>
        <v>0</v>
      </c>
      <c r="L202" s="90">
        <f>'Other Opex'!L87</f>
        <v>0</v>
      </c>
      <c r="M202" s="90">
        <f>'Other Opex'!M87</f>
        <v>0</v>
      </c>
      <c r="N202" s="90">
        <f>'Other Opex'!N87</f>
        <v>0</v>
      </c>
      <c r="O202" s="90">
        <f>'Other Opex'!O87</f>
        <v>0</v>
      </c>
      <c r="P202" s="90">
        <f>'Other Opex'!P87</f>
        <v>0</v>
      </c>
      <c r="Q202" s="90">
        <f>'Other Opex'!Q87</f>
        <v>0</v>
      </c>
      <c r="R202" s="90">
        <f>'Other Opex'!R87</f>
        <v>0</v>
      </c>
      <c r="S202" s="90">
        <f>'Other Opex'!S87</f>
        <v>0</v>
      </c>
      <c r="T202" s="90">
        <f>'Other Opex'!T87</f>
        <v>0</v>
      </c>
      <c r="U202" s="90">
        <f>'Other Opex'!U87</f>
        <v>0</v>
      </c>
      <c r="V202" s="90">
        <f>'Other Opex'!V87</f>
        <v>0</v>
      </c>
      <c r="W202" s="90">
        <f>'Other Opex'!W87</f>
        <v>0</v>
      </c>
      <c r="X202" s="90">
        <f>'Other Opex'!X87</f>
        <v>0</v>
      </c>
      <c r="Y202" s="90">
        <f>'Other Opex'!Y87</f>
        <v>0</v>
      </c>
      <c r="Z202" s="90">
        <f>'Other Opex'!Z87</f>
        <v>0</v>
      </c>
      <c r="AA202" s="90">
        <f>'Other Opex'!AA87</f>
        <v>0</v>
      </c>
      <c r="AB202" s="90">
        <f>'Other Opex'!AB87</f>
        <v>0</v>
      </c>
      <c r="AC202" s="91">
        <f>'Other Opex'!AC87</f>
        <v>0</v>
      </c>
      <c r="AE202" s="476">
        <f>'Other Opex'!AE87</f>
        <v>0</v>
      </c>
      <c r="AG202" s="476">
        <f>'Other Opex'!AG87</f>
        <v>0</v>
      </c>
      <c r="AI202" s="476">
        <f>'Other Opex'!AI87</f>
        <v>0</v>
      </c>
    </row>
    <row r="203" spans="2:35" outlineLevel="1">
      <c r="B203" s="238" t="str">
        <f>'Line Items'!D$2287</f>
        <v>Other Operating Costs</v>
      </c>
      <c r="C203" s="238" t="str">
        <f>'Line Items'!D$2324</f>
        <v>Other Operating Costs: Station &amp; Train Operations</v>
      </c>
      <c r="D203" s="106" t="str">
        <f>'Other Opex'!D88</f>
        <v>Other Station Services</v>
      </c>
      <c r="E203" s="89"/>
      <c r="F203" s="107" t="str">
        <f>'Other Opex'!F88</f>
        <v>£000</v>
      </c>
      <c r="G203" s="90">
        <f>'Other Opex'!G88</f>
        <v>0</v>
      </c>
      <c r="H203" s="90">
        <f>'Other Opex'!H88</f>
        <v>0</v>
      </c>
      <c r="I203" s="90">
        <f>'Other Opex'!I88</f>
        <v>0</v>
      </c>
      <c r="J203" s="90">
        <f>'Other Opex'!J88</f>
        <v>0</v>
      </c>
      <c r="K203" s="90">
        <f>'Other Opex'!K88</f>
        <v>0</v>
      </c>
      <c r="L203" s="90">
        <f>'Other Opex'!L88</f>
        <v>0</v>
      </c>
      <c r="M203" s="90">
        <f>'Other Opex'!M88</f>
        <v>0</v>
      </c>
      <c r="N203" s="90">
        <f>'Other Opex'!N88</f>
        <v>0</v>
      </c>
      <c r="O203" s="90">
        <f>'Other Opex'!O88</f>
        <v>0</v>
      </c>
      <c r="P203" s="90">
        <f>'Other Opex'!P88</f>
        <v>0</v>
      </c>
      <c r="Q203" s="90">
        <f>'Other Opex'!Q88</f>
        <v>0</v>
      </c>
      <c r="R203" s="90">
        <f>'Other Opex'!R88</f>
        <v>0</v>
      </c>
      <c r="S203" s="90">
        <f>'Other Opex'!S88</f>
        <v>0</v>
      </c>
      <c r="T203" s="90">
        <f>'Other Opex'!T88</f>
        <v>0</v>
      </c>
      <c r="U203" s="90">
        <f>'Other Opex'!U88</f>
        <v>0</v>
      </c>
      <c r="V203" s="90">
        <f>'Other Opex'!V88</f>
        <v>0</v>
      </c>
      <c r="W203" s="90">
        <f>'Other Opex'!W88</f>
        <v>0</v>
      </c>
      <c r="X203" s="90">
        <f>'Other Opex'!X88</f>
        <v>0</v>
      </c>
      <c r="Y203" s="90">
        <f>'Other Opex'!Y88</f>
        <v>0</v>
      </c>
      <c r="Z203" s="90">
        <f>'Other Opex'!Z88</f>
        <v>0</v>
      </c>
      <c r="AA203" s="90">
        <f>'Other Opex'!AA88</f>
        <v>0</v>
      </c>
      <c r="AB203" s="90">
        <f>'Other Opex'!AB88</f>
        <v>0</v>
      </c>
      <c r="AC203" s="91">
        <f>'Other Opex'!AC88</f>
        <v>0</v>
      </c>
      <c r="AE203" s="476">
        <f>'Other Opex'!AE88</f>
        <v>0</v>
      </c>
      <c r="AG203" s="476">
        <f>'Other Opex'!AG88</f>
        <v>0</v>
      </c>
      <c r="AI203" s="476">
        <f>'Other Opex'!AI88</f>
        <v>0</v>
      </c>
    </row>
    <row r="204" spans="2:35" outlineLevel="1">
      <c r="B204" s="238" t="str">
        <f>'Line Items'!D$2287</f>
        <v>Other Operating Costs</v>
      </c>
      <c r="C204" s="238" t="str">
        <f>'Line Items'!D$2324</f>
        <v>Other Operating Costs: Station &amp; Train Operations</v>
      </c>
      <c r="D204" s="106" t="str">
        <f>'Other Opex'!D89</f>
        <v>On Board Costs</v>
      </c>
      <c r="E204" s="89"/>
      <c r="F204" s="107" t="str">
        <f>'Other Opex'!F89</f>
        <v>£000</v>
      </c>
      <c r="G204" s="90">
        <f>'Other Opex'!G89</f>
        <v>0</v>
      </c>
      <c r="H204" s="90">
        <f>'Other Opex'!H89</f>
        <v>0</v>
      </c>
      <c r="I204" s="90">
        <f>'Other Opex'!I89</f>
        <v>0</v>
      </c>
      <c r="J204" s="90">
        <f>'Other Opex'!J89</f>
        <v>0</v>
      </c>
      <c r="K204" s="90">
        <f>'Other Opex'!K89</f>
        <v>0</v>
      </c>
      <c r="L204" s="90">
        <f>'Other Opex'!L89</f>
        <v>0</v>
      </c>
      <c r="M204" s="90">
        <f>'Other Opex'!M89</f>
        <v>0</v>
      </c>
      <c r="N204" s="90">
        <f>'Other Opex'!N89</f>
        <v>0</v>
      </c>
      <c r="O204" s="90">
        <f>'Other Opex'!O89</f>
        <v>0</v>
      </c>
      <c r="P204" s="90">
        <f>'Other Opex'!P89</f>
        <v>0</v>
      </c>
      <c r="Q204" s="90">
        <f>'Other Opex'!Q89</f>
        <v>0</v>
      </c>
      <c r="R204" s="90">
        <f>'Other Opex'!R89</f>
        <v>0</v>
      </c>
      <c r="S204" s="90">
        <f>'Other Opex'!S89</f>
        <v>0</v>
      </c>
      <c r="T204" s="90">
        <f>'Other Opex'!T89</f>
        <v>0</v>
      </c>
      <c r="U204" s="90">
        <f>'Other Opex'!U89</f>
        <v>0</v>
      </c>
      <c r="V204" s="90">
        <f>'Other Opex'!V89</f>
        <v>0</v>
      </c>
      <c r="W204" s="90">
        <f>'Other Opex'!W89</f>
        <v>0</v>
      </c>
      <c r="X204" s="90">
        <f>'Other Opex'!X89</f>
        <v>0</v>
      </c>
      <c r="Y204" s="90">
        <f>'Other Opex'!Y89</f>
        <v>0</v>
      </c>
      <c r="Z204" s="90">
        <f>'Other Opex'!Z89</f>
        <v>0</v>
      </c>
      <c r="AA204" s="90">
        <f>'Other Opex'!AA89</f>
        <v>0</v>
      </c>
      <c r="AB204" s="90">
        <f>'Other Opex'!AB89</f>
        <v>0</v>
      </c>
      <c r="AC204" s="91">
        <f>'Other Opex'!AC89</f>
        <v>0</v>
      </c>
      <c r="AE204" s="476">
        <f>'Other Opex'!AE89</f>
        <v>0</v>
      </c>
      <c r="AG204" s="476">
        <f>'Other Opex'!AG89</f>
        <v>0</v>
      </c>
      <c r="AI204" s="476">
        <f>'Other Opex'!AI89</f>
        <v>0</v>
      </c>
    </row>
    <row r="205" spans="2:35" outlineLevel="1">
      <c r="B205" s="238" t="str">
        <f>'Line Items'!D$2287</f>
        <v>Other Operating Costs</v>
      </c>
      <c r="C205" s="238" t="str">
        <f>'Line Items'!D$2324</f>
        <v>Other Operating Costs: Station &amp; Train Operations</v>
      </c>
      <c r="D205" s="106" t="str">
        <f>'Other Opex'!D90</f>
        <v>Commissions Payable</v>
      </c>
      <c r="E205" s="89"/>
      <c r="F205" s="107" t="str">
        <f>'Other Opex'!F90</f>
        <v>£000</v>
      </c>
      <c r="G205" s="90">
        <f>'Other Opex'!G90</f>
        <v>0</v>
      </c>
      <c r="H205" s="90">
        <f>'Other Opex'!H90</f>
        <v>0</v>
      </c>
      <c r="I205" s="90">
        <f>'Other Opex'!I90</f>
        <v>0</v>
      </c>
      <c r="J205" s="90">
        <f>'Other Opex'!J90</f>
        <v>0</v>
      </c>
      <c r="K205" s="90">
        <f>'Other Opex'!K90</f>
        <v>0</v>
      </c>
      <c r="L205" s="90">
        <f>'Other Opex'!L90</f>
        <v>0</v>
      </c>
      <c r="M205" s="90">
        <f>'Other Opex'!M90</f>
        <v>0</v>
      </c>
      <c r="N205" s="90">
        <f>'Other Opex'!N90</f>
        <v>0</v>
      </c>
      <c r="O205" s="90">
        <f>'Other Opex'!O90</f>
        <v>0</v>
      </c>
      <c r="P205" s="90">
        <f>'Other Opex'!P90</f>
        <v>0</v>
      </c>
      <c r="Q205" s="90">
        <f>'Other Opex'!Q90</f>
        <v>0</v>
      </c>
      <c r="R205" s="90">
        <f>'Other Opex'!R90</f>
        <v>0</v>
      </c>
      <c r="S205" s="90">
        <f>'Other Opex'!S90</f>
        <v>0</v>
      </c>
      <c r="T205" s="90">
        <f>'Other Opex'!T90</f>
        <v>0</v>
      </c>
      <c r="U205" s="90">
        <f>'Other Opex'!U90</f>
        <v>0</v>
      </c>
      <c r="V205" s="90">
        <f>'Other Opex'!V90</f>
        <v>0</v>
      </c>
      <c r="W205" s="90">
        <f>'Other Opex'!W90</f>
        <v>0</v>
      </c>
      <c r="X205" s="90">
        <f>'Other Opex'!X90</f>
        <v>0</v>
      </c>
      <c r="Y205" s="90">
        <f>'Other Opex'!Y90</f>
        <v>0</v>
      </c>
      <c r="Z205" s="90">
        <f>'Other Opex'!Z90</f>
        <v>0</v>
      </c>
      <c r="AA205" s="90">
        <f>'Other Opex'!AA90</f>
        <v>0</v>
      </c>
      <c r="AB205" s="90">
        <f>'Other Opex'!AB90</f>
        <v>0</v>
      </c>
      <c r="AC205" s="91">
        <f>'Other Opex'!AC90</f>
        <v>0</v>
      </c>
      <c r="AE205" s="476">
        <f>'Other Opex'!AE90</f>
        <v>0</v>
      </c>
      <c r="AG205" s="476">
        <f>'Other Opex'!AG90</f>
        <v>0</v>
      </c>
      <c r="AI205" s="476">
        <f>'Other Opex'!AI90</f>
        <v>0</v>
      </c>
    </row>
    <row r="206" spans="2:35" outlineLevel="1">
      <c r="B206" s="238" t="str">
        <f>'Line Items'!D$2287</f>
        <v>Other Operating Costs</v>
      </c>
      <c r="C206" s="238" t="str">
        <f>'Line Items'!D$2324</f>
        <v>Other Operating Costs: Station &amp; Train Operations</v>
      </c>
      <c r="D206" s="106" t="str">
        <f>'Other Opex'!D91</f>
        <v>Ticket and Systems Costs</v>
      </c>
      <c r="E206" s="89"/>
      <c r="F206" s="107" t="str">
        <f>'Other Opex'!F91</f>
        <v>£000</v>
      </c>
      <c r="G206" s="90">
        <f>'Other Opex'!G91</f>
        <v>0</v>
      </c>
      <c r="H206" s="90">
        <f>'Other Opex'!H91</f>
        <v>0</v>
      </c>
      <c r="I206" s="90">
        <f>'Other Opex'!I91</f>
        <v>0</v>
      </c>
      <c r="J206" s="90">
        <f>'Other Opex'!J91</f>
        <v>0</v>
      </c>
      <c r="K206" s="90">
        <f>'Other Opex'!K91</f>
        <v>0</v>
      </c>
      <c r="L206" s="90">
        <f>'Other Opex'!L91</f>
        <v>0</v>
      </c>
      <c r="M206" s="90">
        <f>'Other Opex'!M91</f>
        <v>0</v>
      </c>
      <c r="N206" s="90">
        <f>'Other Opex'!N91</f>
        <v>0</v>
      </c>
      <c r="O206" s="90">
        <f>'Other Opex'!O91</f>
        <v>0</v>
      </c>
      <c r="P206" s="90">
        <f>'Other Opex'!P91</f>
        <v>0</v>
      </c>
      <c r="Q206" s="90">
        <f>'Other Opex'!Q91</f>
        <v>0</v>
      </c>
      <c r="R206" s="90">
        <f>'Other Opex'!R91</f>
        <v>0</v>
      </c>
      <c r="S206" s="90">
        <f>'Other Opex'!S91</f>
        <v>0</v>
      </c>
      <c r="T206" s="90">
        <f>'Other Opex'!T91</f>
        <v>0</v>
      </c>
      <c r="U206" s="90">
        <f>'Other Opex'!U91</f>
        <v>0</v>
      </c>
      <c r="V206" s="90">
        <f>'Other Opex'!V91</f>
        <v>0</v>
      </c>
      <c r="W206" s="90">
        <f>'Other Opex'!W91</f>
        <v>0</v>
      </c>
      <c r="X206" s="90">
        <f>'Other Opex'!X91</f>
        <v>0</v>
      </c>
      <c r="Y206" s="90">
        <f>'Other Opex'!Y91</f>
        <v>0</v>
      </c>
      <c r="Z206" s="90">
        <f>'Other Opex'!Z91</f>
        <v>0</v>
      </c>
      <c r="AA206" s="90">
        <f>'Other Opex'!AA91</f>
        <v>0</v>
      </c>
      <c r="AB206" s="90">
        <f>'Other Opex'!AB91</f>
        <v>0</v>
      </c>
      <c r="AC206" s="91">
        <f>'Other Opex'!AC91</f>
        <v>0</v>
      </c>
      <c r="AE206" s="476">
        <f>'Other Opex'!AE91</f>
        <v>0</v>
      </c>
      <c r="AG206" s="476">
        <f>'Other Opex'!AG91</f>
        <v>0</v>
      </c>
      <c r="AI206" s="476">
        <f>'Other Opex'!AI91</f>
        <v>0</v>
      </c>
    </row>
    <row r="207" spans="2:35" outlineLevel="1">
      <c r="B207" s="238" t="str">
        <f>'Line Items'!D$2287</f>
        <v>Other Operating Costs</v>
      </c>
      <c r="C207" s="238" t="str">
        <f>'Line Items'!D$2324</f>
        <v>Other Operating Costs: Station &amp; Train Operations</v>
      </c>
      <c r="D207" s="106" t="str">
        <f>'Other Opex'!D92</f>
        <v>Other Retailing Costs</v>
      </c>
      <c r="E207" s="89"/>
      <c r="F207" s="107" t="str">
        <f>'Other Opex'!F92</f>
        <v>£000</v>
      </c>
      <c r="G207" s="90">
        <f>'Other Opex'!G92</f>
        <v>0</v>
      </c>
      <c r="H207" s="90">
        <f>'Other Opex'!H92</f>
        <v>0</v>
      </c>
      <c r="I207" s="90">
        <f>'Other Opex'!I92</f>
        <v>0</v>
      </c>
      <c r="J207" s="90">
        <f>'Other Opex'!J92</f>
        <v>0</v>
      </c>
      <c r="K207" s="90">
        <f>'Other Opex'!K92</f>
        <v>0</v>
      </c>
      <c r="L207" s="90">
        <f>'Other Opex'!L92</f>
        <v>0</v>
      </c>
      <c r="M207" s="90">
        <f>'Other Opex'!M92</f>
        <v>0</v>
      </c>
      <c r="N207" s="90">
        <f>'Other Opex'!N92</f>
        <v>0</v>
      </c>
      <c r="O207" s="90">
        <f>'Other Opex'!O92</f>
        <v>0</v>
      </c>
      <c r="P207" s="90">
        <f>'Other Opex'!P92</f>
        <v>0</v>
      </c>
      <c r="Q207" s="90">
        <f>'Other Opex'!Q92</f>
        <v>0</v>
      </c>
      <c r="R207" s="90">
        <f>'Other Opex'!R92</f>
        <v>0</v>
      </c>
      <c r="S207" s="90">
        <f>'Other Opex'!S92</f>
        <v>0</v>
      </c>
      <c r="T207" s="90">
        <f>'Other Opex'!T92</f>
        <v>0</v>
      </c>
      <c r="U207" s="90">
        <f>'Other Opex'!U92</f>
        <v>0</v>
      </c>
      <c r="V207" s="90">
        <f>'Other Opex'!V92</f>
        <v>0</v>
      </c>
      <c r="W207" s="90">
        <f>'Other Opex'!W92</f>
        <v>0</v>
      </c>
      <c r="X207" s="90">
        <f>'Other Opex'!X92</f>
        <v>0</v>
      </c>
      <c r="Y207" s="90">
        <f>'Other Opex'!Y92</f>
        <v>0</v>
      </c>
      <c r="Z207" s="90">
        <f>'Other Opex'!Z92</f>
        <v>0</v>
      </c>
      <c r="AA207" s="90">
        <f>'Other Opex'!AA92</f>
        <v>0</v>
      </c>
      <c r="AB207" s="90">
        <f>'Other Opex'!AB92</f>
        <v>0</v>
      </c>
      <c r="AC207" s="91">
        <f>'Other Opex'!AC92</f>
        <v>0</v>
      </c>
      <c r="AE207" s="476">
        <f>'Other Opex'!AE92</f>
        <v>0</v>
      </c>
      <c r="AG207" s="476">
        <f>'Other Opex'!AG92</f>
        <v>0</v>
      </c>
      <c r="AI207" s="476">
        <f>'Other Opex'!AI92</f>
        <v>0</v>
      </c>
    </row>
    <row r="208" spans="2:35" outlineLevel="1">
      <c r="B208" s="238" t="str">
        <f>'Line Items'!D$2287</f>
        <v>Other Operating Costs</v>
      </c>
      <c r="C208" s="238" t="str">
        <f>'Line Items'!D$2324</f>
        <v>Other Operating Costs: Station &amp; Train Operations</v>
      </c>
      <c r="D208" s="106" t="str">
        <f>'Other Opex'!D93</f>
        <v>Compensation Claims</v>
      </c>
      <c r="E208" s="89"/>
      <c r="F208" s="107" t="str">
        <f>'Other Opex'!F93</f>
        <v>£000</v>
      </c>
      <c r="G208" s="90">
        <f>'Other Opex'!G93</f>
        <v>0</v>
      </c>
      <c r="H208" s="90">
        <f>'Other Opex'!H93</f>
        <v>0</v>
      </c>
      <c r="I208" s="90">
        <f>'Other Opex'!I93</f>
        <v>0</v>
      </c>
      <c r="J208" s="90">
        <f>'Other Opex'!J93</f>
        <v>0</v>
      </c>
      <c r="K208" s="90">
        <f>'Other Opex'!K93</f>
        <v>0</v>
      </c>
      <c r="L208" s="90">
        <f>'Other Opex'!L93</f>
        <v>0</v>
      </c>
      <c r="M208" s="90">
        <f>'Other Opex'!M93</f>
        <v>0</v>
      </c>
      <c r="N208" s="90">
        <f>'Other Opex'!N93</f>
        <v>0</v>
      </c>
      <c r="O208" s="90">
        <f>'Other Opex'!O93</f>
        <v>0</v>
      </c>
      <c r="P208" s="90">
        <f>'Other Opex'!P93</f>
        <v>0</v>
      </c>
      <c r="Q208" s="90">
        <f>'Other Opex'!Q93</f>
        <v>0</v>
      </c>
      <c r="R208" s="90">
        <f>'Other Opex'!R93</f>
        <v>0</v>
      </c>
      <c r="S208" s="90">
        <f>'Other Opex'!S93</f>
        <v>0</v>
      </c>
      <c r="T208" s="90">
        <f>'Other Opex'!T93</f>
        <v>0</v>
      </c>
      <c r="U208" s="90">
        <f>'Other Opex'!U93</f>
        <v>0</v>
      </c>
      <c r="V208" s="90">
        <f>'Other Opex'!V93</f>
        <v>0</v>
      </c>
      <c r="W208" s="90">
        <f>'Other Opex'!W93</f>
        <v>0</v>
      </c>
      <c r="X208" s="90">
        <f>'Other Opex'!X93</f>
        <v>0</v>
      </c>
      <c r="Y208" s="90">
        <f>'Other Opex'!Y93</f>
        <v>0</v>
      </c>
      <c r="Z208" s="90">
        <f>'Other Opex'!Z93</f>
        <v>0</v>
      </c>
      <c r="AA208" s="90">
        <f>'Other Opex'!AA93</f>
        <v>0</v>
      </c>
      <c r="AB208" s="90">
        <f>'Other Opex'!AB93</f>
        <v>0</v>
      </c>
      <c r="AC208" s="91">
        <f>'Other Opex'!AC93</f>
        <v>0</v>
      </c>
      <c r="AE208" s="476">
        <f>'Other Opex'!AE93</f>
        <v>0</v>
      </c>
      <c r="AG208" s="476">
        <f>'Other Opex'!AG93</f>
        <v>0</v>
      </c>
      <c r="AI208" s="476">
        <f>'Other Opex'!AI93</f>
        <v>0</v>
      </c>
    </row>
    <row r="209" spans="2:35" outlineLevel="1">
      <c r="B209" s="238" t="str">
        <f>'Line Items'!D$2287</f>
        <v>Other Operating Costs</v>
      </c>
      <c r="C209" s="238" t="str">
        <f>'Line Items'!D$2324</f>
        <v>Other Operating Costs: Station &amp; Train Operations</v>
      </c>
      <c r="D209" s="106" t="str">
        <f>'Other Opex'!D94</f>
        <v>SEFT</v>
      </c>
      <c r="E209" s="89"/>
      <c r="F209" s="107" t="str">
        <f>'Other Opex'!F94</f>
        <v>£000</v>
      </c>
      <c r="G209" s="90">
        <f>'Other Opex'!G94</f>
        <v>0</v>
      </c>
      <c r="H209" s="90">
        <f>'Other Opex'!H94</f>
        <v>0</v>
      </c>
      <c r="I209" s="90">
        <f>'Other Opex'!I94</f>
        <v>0</v>
      </c>
      <c r="J209" s="90">
        <f>'Other Opex'!J94</f>
        <v>0</v>
      </c>
      <c r="K209" s="90">
        <f>'Other Opex'!K94</f>
        <v>0</v>
      </c>
      <c r="L209" s="90">
        <f>'Other Opex'!L94</f>
        <v>0</v>
      </c>
      <c r="M209" s="90">
        <f>'Other Opex'!M94</f>
        <v>0</v>
      </c>
      <c r="N209" s="90">
        <f>'Other Opex'!N94</f>
        <v>0</v>
      </c>
      <c r="O209" s="90">
        <f>'Other Opex'!O94</f>
        <v>0</v>
      </c>
      <c r="P209" s="90">
        <f>'Other Opex'!P94</f>
        <v>0</v>
      </c>
      <c r="Q209" s="90">
        <f>'Other Opex'!Q94</f>
        <v>0</v>
      </c>
      <c r="R209" s="90">
        <f>'Other Opex'!R94</f>
        <v>0</v>
      </c>
      <c r="S209" s="90">
        <f>'Other Opex'!S94</f>
        <v>0</v>
      </c>
      <c r="T209" s="90">
        <f>'Other Opex'!T94</f>
        <v>0</v>
      </c>
      <c r="U209" s="90">
        <f>'Other Opex'!U94</f>
        <v>0</v>
      </c>
      <c r="V209" s="90">
        <f>'Other Opex'!V94</f>
        <v>0</v>
      </c>
      <c r="W209" s="90">
        <f>'Other Opex'!W94</f>
        <v>0</v>
      </c>
      <c r="X209" s="90">
        <f>'Other Opex'!X94</f>
        <v>0</v>
      </c>
      <c r="Y209" s="90">
        <f>'Other Opex'!Y94</f>
        <v>0</v>
      </c>
      <c r="Z209" s="90">
        <f>'Other Opex'!Z94</f>
        <v>0</v>
      </c>
      <c r="AA209" s="90">
        <f>'Other Opex'!AA94</f>
        <v>0</v>
      </c>
      <c r="AB209" s="90">
        <f>'Other Opex'!AB94</f>
        <v>0</v>
      </c>
      <c r="AC209" s="91">
        <f>'Other Opex'!AC94</f>
        <v>0</v>
      </c>
      <c r="AE209" s="476">
        <f>'Other Opex'!AE94</f>
        <v>0</v>
      </c>
      <c r="AG209" s="476">
        <f>'Other Opex'!AG94</f>
        <v>0</v>
      </c>
      <c r="AI209" s="476">
        <f>'Other Opex'!AI94</f>
        <v>0</v>
      </c>
    </row>
    <row r="210" spans="2:35" outlineLevel="1">
      <c r="B210" s="238" t="str">
        <f>'Line Items'!D$2287</f>
        <v>Other Operating Costs</v>
      </c>
      <c r="C210" s="238" t="str">
        <f>'Line Items'!D$2324</f>
        <v>Other Operating Costs: Station &amp; Train Operations</v>
      </c>
      <c r="D210" s="106" t="str">
        <f>'Other Opex'!D95</f>
        <v>Station Travel Plans</v>
      </c>
      <c r="E210" s="89"/>
      <c r="F210" s="107" t="str">
        <f>'Other Opex'!F95</f>
        <v>£000</v>
      </c>
      <c r="G210" s="90">
        <f>'Other Opex'!G95</f>
        <v>0</v>
      </c>
      <c r="H210" s="90">
        <f>'Other Opex'!H95</f>
        <v>0</v>
      </c>
      <c r="I210" s="90">
        <f>'Other Opex'!I95</f>
        <v>0</v>
      </c>
      <c r="J210" s="90">
        <f>'Other Opex'!J95</f>
        <v>0</v>
      </c>
      <c r="K210" s="90">
        <f>'Other Opex'!K95</f>
        <v>0</v>
      </c>
      <c r="L210" s="90">
        <f>'Other Opex'!L95</f>
        <v>0</v>
      </c>
      <c r="M210" s="90">
        <f>'Other Opex'!M95</f>
        <v>0</v>
      </c>
      <c r="N210" s="90">
        <f>'Other Opex'!N95</f>
        <v>0</v>
      </c>
      <c r="O210" s="90">
        <f>'Other Opex'!O95</f>
        <v>0</v>
      </c>
      <c r="P210" s="90">
        <f>'Other Opex'!P95</f>
        <v>0</v>
      </c>
      <c r="Q210" s="90">
        <f>'Other Opex'!Q95</f>
        <v>0</v>
      </c>
      <c r="R210" s="90">
        <f>'Other Opex'!R95</f>
        <v>0</v>
      </c>
      <c r="S210" s="90">
        <f>'Other Opex'!S95</f>
        <v>0</v>
      </c>
      <c r="T210" s="90">
        <f>'Other Opex'!T95</f>
        <v>0</v>
      </c>
      <c r="U210" s="90">
        <f>'Other Opex'!U95</f>
        <v>0</v>
      </c>
      <c r="V210" s="90">
        <f>'Other Opex'!V95</f>
        <v>0</v>
      </c>
      <c r="W210" s="90">
        <f>'Other Opex'!W95</f>
        <v>0</v>
      </c>
      <c r="X210" s="90">
        <f>'Other Opex'!X95</f>
        <v>0</v>
      </c>
      <c r="Y210" s="90">
        <f>'Other Opex'!Y95</f>
        <v>0</v>
      </c>
      <c r="Z210" s="90">
        <f>'Other Opex'!Z95</f>
        <v>0</v>
      </c>
      <c r="AA210" s="90">
        <f>'Other Opex'!AA95</f>
        <v>0</v>
      </c>
      <c r="AB210" s="90">
        <f>'Other Opex'!AB95</f>
        <v>0</v>
      </c>
      <c r="AC210" s="91">
        <f>'Other Opex'!AC95</f>
        <v>0</v>
      </c>
      <c r="AE210" s="476">
        <f>'Other Opex'!AE95</f>
        <v>0</v>
      </c>
      <c r="AG210" s="476">
        <f>'Other Opex'!AG95</f>
        <v>0</v>
      </c>
      <c r="AI210" s="476">
        <f>'Other Opex'!AI95</f>
        <v>0</v>
      </c>
    </row>
    <row r="211" spans="2:35" outlineLevel="1">
      <c r="B211" s="238" t="str">
        <f>'Line Items'!D$2287</f>
        <v>Other Operating Costs</v>
      </c>
      <c r="C211" s="238" t="str">
        <f>'Line Items'!D$2324</f>
        <v>Other Operating Costs: Station &amp; Train Operations</v>
      </c>
      <c r="D211" s="106" t="str">
        <f>'Other Opex'!D96</f>
        <v>Station Car Parks</v>
      </c>
      <c r="E211" s="89"/>
      <c r="F211" s="107" t="str">
        <f>'Other Opex'!F96</f>
        <v>£000</v>
      </c>
      <c r="G211" s="90">
        <f>'Other Opex'!G96</f>
        <v>0</v>
      </c>
      <c r="H211" s="90">
        <f>'Other Opex'!H96</f>
        <v>0</v>
      </c>
      <c r="I211" s="90">
        <f>'Other Opex'!I96</f>
        <v>0</v>
      </c>
      <c r="J211" s="90">
        <f>'Other Opex'!J96</f>
        <v>0</v>
      </c>
      <c r="K211" s="90">
        <f>'Other Opex'!K96</f>
        <v>0</v>
      </c>
      <c r="L211" s="90">
        <f>'Other Opex'!L96</f>
        <v>0</v>
      </c>
      <c r="M211" s="90">
        <f>'Other Opex'!M96</f>
        <v>0</v>
      </c>
      <c r="N211" s="90">
        <f>'Other Opex'!N96</f>
        <v>0</v>
      </c>
      <c r="O211" s="90">
        <f>'Other Opex'!O96</f>
        <v>0</v>
      </c>
      <c r="P211" s="90">
        <f>'Other Opex'!P96</f>
        <v>0</v>
      </c>
      <c r="Q211" s="90">
        <f>'Other Opex'!Q96</f>
        <v>0</v>
      </c>
      <c r="R211" s="90">
        <f>'Other Opex'!R96</f>
        <v>0</v>
      </c>
      <c r="S211" s="90">
        <f>'Other Opex'!S96</f>
        <v>0</v>
      </c>
      <c r="T211" s="90">
        <f>'Other Opex'!T96</f>
        <v>0</v>
      </c>
      <c r="U211" s="90">
        <f>'Other Opex'!U96</f>
        <v>0</v>
      </c>
      <c r="V211" s="90">
        <f>'Other Opex'!V96</f>
        <v>0</v>
      </c>
      <c r="W211" s="90">
        <f>'Other Opex'!W96</f>
        <v>0</v>
      </c>
      <c r="X211" s="90">
        <f>'Other Opex'!X96</f>
        <v>0</v>
      </c>
      <c r="Y211" s="90">
        <f>'Other Opex'!Y96</f>
        <v>0</v>
      </c>
      <c r="Z211" s="90">
        <f>'Other Opex'!Z96</f>
        <v>0</v>
      </c>
      <c r="AA211" s="90">
        <f>'Other Opex'!AA96</f>
        <v>0</v>
      </c>
      <c r="AB211" s="90">
        <f>'Other Opex'!AB96</f>
        <v>0</v>
      </c>
      <c r="AC211" s="91">
        <f>'Other Opex'!AC96</f>
        <v>0</v>
      </c>
      <c r="AE211" s="476">
        <f>'Other Opex'!AE96</f>
        <v>0</v>
      </c>
      <c r="AG211" s="476">
        <f>'Other Opex'!AG96</f>
        <v>0</v>
      </c>
      <c r="AI211" s="476">
        <f>'Other Opex'!AI96</f>
        <v>0</v>
      </c>
    </row>
    <row r="212" spans="2:35" outlineLevel="1">
      <c r="B212" s="238" t="str">
        <f>'Line Items'!D$2287</f>
        <v>Other Operating Costs</v>
      </c>
      <c r="C212" s="238" t="str">
        <f>'Line Items'!D$2324</f>
        <v>Other Operating Costs: Station &amp; Train Operations</v>
      </c>
      <c r="D212" s="106" t="str">
        <f>'Other Opex'!D97</f>
        <v>Car park management fees</v>
      </c>
      <c r="E212" s="89"/>
      <c r="F212" s="107" t="str">
        <f>'Other Opex'!F97</f>
        <v>£000</v>
      </c>
      <c r="G212" s="90">
        <f>'Other Opex'!G97</f>
        <v>0</v>
      </c>
      <c r="H212" s="90">
        <f>'Other Opex'!H97</f>
        <v>0</v>
      </c>
      <c r="I212" s="90">
        <f>'Other Opex'!I97</f>
        <v>0</v>
      </c>
      <c r="J212" s="90">
        <f>'Other Opex'!J97</f>
        <v>0</v>
      </c>
      <c r="K212" s="90">
        <f>'Other Opex'!K97</f>
        <v>0</v>
      </c>
      <c r="L212" s="90">
        <f>'Other Opex'!L97</f>
        <v>0</v>
      </c>
      <c r="M212" s="90">
        <f>'Other Opex'!M97</f>
        <v>0</v>
      </c>
      <c r="N212" s="90">
        <f>'Other Opex'!N97</f>
        <v>0</v>
      </c>
      <c r="O212" s="90">
        <f>'Other Opex'!O97</f>
        <v>0</v>
      </c>
      <c r="P212" s="90">
        <f>'Other Opex'!P97</f>
        <v>0</v>
      </c>
      <c r="Q212" s="90">
        <f>'Other Opex'!Q97</f>
        <v>0</v>
      </c>
      <c r="R212" s="90">
        <f>'Other Opex'!R97</f>
        <v>0</v>
      </c>
      <c r="S212" s="90">
        <f>'Other Opex'!S97</f>
        <v>0</v>
      </c>
      <c r="T212" s="90">
        <f>'Other Opex'!T97</f>
        <v>0</v>
      </c>
      <c r="U212" s="90">
        <f>'Other Opex'!U97</f>
        <v>0</v>
      </c>
      <c r="V212" s="90">
        <f>'Other Opex'!V97</f>
        <v>0</v>
      </c>
      <c r="W212" s="90">
        <f>'Other Opex'!W97</f>
        <v>0</v>
      </c>
      <c r="X212" s="90">
        <f>'Other Opex'!X97</f>
        <v>0</v>
      </c>
      <c r="Y212" s="90">
        <f>'Other Opex'!Y97</f>
        <v>0</v>
      </c>
      <c r="Z212" s="90">
        <f>'Other Opex'!Z97</f>
        <v>0</v>
      </c>
      <c r="AA212" s="90">
        <f>'Other Opex'!AA97</f>
        <v>0</v>
      </c>
      <c r="AB212" s="90">
        <f>'Other Opex'!AB97</f>
        <v>0</v>
      </c>
      <c r="AC212" s="91">
        <f>'Other Opex'!AC97</f>
        <v>0</v>
      </c>
      <c r="AE212" s="476">
        <f>'Other Opex'!AE97</f>
        <v>0</v>
      </c>
      <c r="AG212" s="476">
        <f>'Other Opex'!AG97</f>
        <v>0</v>
      </c>
      <c r="AI212" s="476">
        <f>'Other Opex'!AI97</f>
        <v>0</v>
      </c>
    </row>
    <row r="213" spans="2:35" outlineLevel="1">
      <c r="B213" s="238" t="str">
        <f>'Line Items'!D$2287</f>
        <v>Other Operating Costs</v>
      </c>
      <c r="C213" s="238" t="str">
        <f>'Line Items'!D$2324</f>
        <v>Other Operating Costs: Station &amp; Train Operations</v>
      </c>
      <c r="D213" s="106" t="str">
        <f>'Other Opex'!D98</f>
        <v>Other Contractor Charges</v>
      </c>
      <c r="E213" s="89"/>
      <c r="F213" s="107" t="str">
        <f>'Other Opex'!F98</f>
        <v>£000</v>
      </c>
      <c r="G213" s="90">
        <f>'Other Opex'!G98</f>
        <v>0</v>
      </c>
      <c r="H213" s="90">
        <f>'Other Opex'!H98</f>
        <v>0</v>
      </c>
      <c r="I213" s="90">
        <f>'Other Opex'!I98</f>
        <v>0</v>
      </c>
      <c r="J213" s="90">
        <f>'Other Opex'!J98</f>
        <v>0</v>
      </c>
      <c r="K213" s="90">
        <f>'Other Opex'!K98</f>
        <v>0</v>
      </c>
      <c r="L213" s="90">
        <f>'Other Opex'!L98</f>
        <v>0</v>
      </c>
      <c r="M213" s="90">
        <f>'Other Opex'!M98</f>
        <v>0</v>
      </c>
      <c r="N213" s="90">
        <f>'Other Opex'!N98</f>
        <v>0</v>
      </c>
      <c r="O213" s="90">
        <f>'Other Opex'!O98</f>
        <v>0</v>
      </c>
      <c r="P213" s="90">
        <f>'Other Opex'!P98</f>
        <v>0</v>
      </c>
      <c r="Q213" s="90">
        <f>'Other Opex'!Q98</f>
        <v>0</v>
      </c>
      <c r="R213" s="90">
        <f>'Other Opex'!R98</f>
        <v>0</v>
      </c>
      <c r="S213" s="90">
        <f>'Other Opex'!S98</f>
        <v>0</v>
      </c>
      <c r="T213" s="90">
        <f>'Other Opex'!T98</f>
        <v>0</v>
      </c>
      <c r="U213" s="90">
        <f>'Other Opex'!U98</f>
        <v>0</v>
      </c>
      <c r="V213" s="90">
        <f>'Other Opex'!V98</f>
        <v>0</v>
      </c>
      <c r="W213" s="90">
        <f>'Other Opex'!W98</f>
        <v>0</v>
      </c>
      <c r="X213" s="90">
        <f>'Other Opex'!X98</f>
        <v>0</v>
      </c>
      <c r="Y213" s="90">
        <f>'Other Opex'!Y98</f>
        <v>0</v>
      </c>
      <c r="Z213" s="90">
        <f>'Other Opex'!Z98</f>
        <v>0</v>
      </c>
      <c r="AA213" s="90">
        <f>'Other Opex'!AA98</f>
        <v>0</v>
      </c>
      <c r="AB213" s="90">
        <f>'Other Opex'!AB98</f>
        <v>0</v>
      </c>
      <c r="AC213" s="91">
        <f>'Other Opex'!AC98</f>
        <v>0</v>
      </c>
      <c r="AE213" s="476">
        <f>'Other Opex'!AE98</f>
        <v>0</v>
      </c>
      <c r="AG213" s="476">
        <f>'Other Opex'!AG98</f>
        <v>0</v>
      </c>
      <c r="AI213" s="476">
        <f>'Other Opex'!AI98</f>
        <v>0</v>
      </c>
    </row>
    <row r="214" spans="2:35" outlineLevel="1">
      <c r="B214" s="238" t="str">
        <f>'Line Items'!D$2287</f>
        <v>Other Operating Costs</v>
      </c>
      <c r="C214" s="238" t="str">
        <f>'Line Items'!D$2324</f>
        <v>Other Operating Costs: Station &amp; Train Operations</v>
      </c>
      <c r="D214" s="106" t="str">
        <f>'Other Opex'!D99</f>
        <v>Gate Maintenance</v>
      </c>
      <c r="E214" s="89"/>
      <c r="F214" s="107" t="str">
        <f>'Other Opex'!F99</f>
        <v>£000</v>
      </c>
      <c r="G214" s="90">
        <f>'Other Opex'!G99</f>
        <v>0</v>
      </c>
      <c r="H214" s="90">
        <f>'Other Opex'!H99</f>
        <v>0</v>
      </c>
      <c r="I214" s="90">
        <f>'Other Opex'!I99</f>
        <v>0</v>
      </c>
      <c r="J214" s="90">
        <f>'Other Opex'!J99</f>
        <v>0</v>
      </c>
      <c r="K214" s="90">
        <f>'Other Opex'!K99</f>
        <v>0</v>
      </c>
      <c r="L214" s="90">
        <f>'Other Opex'!L99</f>
        <v>0</v>
      </c>
      <c r="M214" s="90">
        <f>'Other Opex'!M99</f>
        <v>0</v>
      </c>
      <c r="N214" s="90">
        <f>'Other Opex'!N99</f>
        <v>0</v>
      </c>
      <c r="O214" s="90">
        <f>'Other Opex'!O99</f>
        <v>0</v>
      </c>
      <c r="P214" s="90">
        <f>'Other Opex'!P99</f>
        <v>0</v>
      </c>
      <c r="Q214" s="90">
        <f>'Other Opex'!Q99</f>
        <v>0</v>
      </c>
      <c r="R214" s="90">
        <f>'Other Opex'!R99</f>
        <v>0</v>
      </c>
      <c r="S214" s="90">
        <f>'Other Opex'!S99</f>
        <v>0</v>
      </c>
      <c r="T214" s="90">
        <f>'Other Opex'!T99</f>
        <v>0</v>
      </c>
      <c r="U214" s="90">
        <f>'Other Opex'!U99</f>
        <v>0</v>
      </c>
      <c r="V214" s="90">
        <f>'Other Opex'!V99</f>
        <v>0</v>
      </c>
      <c r="W214" s="90">
        <f>'Other Opex'!W99</f>
        <v>0</v>
      </c>
      <c r="X214" s="90">
        <f>'Other Opex'!X99</f>
        <v>0</v>
      </c>
      <c r="Y214" s="90">
        <f>'Other Opex'!Y99</f>
        <v>0</v>
      </c>
      <c r="Z214" s="90">
        <f>'Other Opex'!Z99</f>
        <v>0</v>
      </c>
      <c r="AA214" s="90">
        <f>'Other Opex'!AA99</f>
        <v>0</v>
      </c>
      <c r="AB214" s="90">
        <f>'Other Opex'!AB99</f>
        <v>0</v>
      </c>
      <c r="AC214" s="91">
        <f>'Other Opex'!AC99</f>
        <v>0</v>
      </c>
      <c r="AE214" s="476">
        <f>'Other Opex'!AE99</f>
        <v>0</v>
      </c>
      <c r="AG214" s="476">
        <f>'Other Opex'!AG99</f>
        <v>0</v>
      </c>
      <c r="AI214" s="476">
        <f>'Other Opex'!AI99</f>
        <v>0</v>
      </c>
    </row>
    <row r="215" spans="2:35" outlineLevel="1">
      <c r="B215" s="238" t="str">
        <f>'Line Items'!D$2287</f>
        <v>Other Operating Costs</v>
      </c>
      <c r="C215" s="238" t="str">
        <f>'Line Items'!D$2324</f>
        <v>Other Operating Costs: Station &amp; Train Operations</v>
      </c>
      <c r="D215" s="106" t="str">
        <f>'Other Opex'!D100</f>
        <v>Cycle Parking</v>
      </c>
      <c r="E215" s="89"/>
      <c r="F215" s="107" t="str">
        <f>'Other Opex'!F100</f>
        <v>£000</v>
      </c>
      <c r="G215" s="90">
        <f>'Other Opex'!G100</f>
        <v>0</v>
      </c>
      <c r="H215" s="90">
        <f>'Other Opex'!H100</f>
        <v>0</v>
      </c>
      <c r="I215" s="90">
        <f>'Other Opex'!I100</f>
        <v>0</v>
      </c>
      <c r="J215" s="90">
        <f>'Other Opex'!J100</f>
        <v>0</v>
      </c>
      <c r="K215" s="90">
        <f>'Other Opex'!K100</f>
        <v>0</v>
      </c>
      <c r="L215" s="90">
        <f>'Other Opex'!L100</f>
        <v>0</v>
      </c>
      <c r="M215" s="90">
        <f>'Other Opex'!M100</f>
        <v>0</v>
      </c>
      <c r="N215" s="90">
        <f>'Other Opex'!N100</f>
        <v>0</v>
      </c>
      <c r="O215" s="90">
        <f>'Other Opex'!O100</f>
        <v>0</v>
      </c>
      <c r="P215" s="90">
        <f>'Other Opex'!P100</f>
        <v>0</v>
      </c>
      <c r="Q215" s="90">
        <f>'Other Opex'!Q100</f>
        <v>0</v>
      </c>
      <c r="R215" s="90">
        <f>'Other Opex'!R100</f>
        <v>0</v>
      </c>
      <c r="S215" s="90">
        <f>'Other Opex'!S100</f>
        <v>0</v>
      </c>
      <c r="T215" s="90">
        <f>'Other Opex'!T100</f>
        <v>0</v>
      </c>
      <c r="U215" s="90">
        <f>'Other Opex'!U100</f>
        <v>0</v>
      </c>
      <c r="V215" s="90">
        <f>'Other Opex'!V100</f>
        <v>0</v>
      </c>
      <c r="W215" s="90">
        <f>'Other Opex'!W100</f>
        <v>0</v>
      </c>
      <c r="X215" s="90">
        <f>'Other Opex'!X100</f>
        <v>0</v>
      </c>
      <c r="Y215" s="90">
        <f>'Other Opex'!Y100</f>
        <v>0</v>
      </c>
      <c r="Z215" s="90">
        <f>'Other Opex'!Z100</f>
        <v>0</v>
      </c>
      <c r="AA215" s="90">
        <f>'Other Opex'!AA100</f>
        <v>0</v>
      </c>
      <c r="AB215" s="90">
        <f>'Other Opex'!AB100</f>
        <v>0</v>
      </c>
      <c r="AC215" s="91">
        <f>'Other Opex'!AC100</f>
        <v>0</v>
      </c>
      <c r="AE215" s="476">
        <f>'Other Opex'!AE100</f>
        <v>0</v>
      </c>
      <c r="AG215" s="476">
        <f>'Other Opex'!AG100</f>
        <v>0</v>
      </c>
      <c r="AI215" s="476">
        <f>'Other Opex'!AI100</f>
        <v>0</v>
      </c>
    </row>
    <row r="216" spans="2:35" outlineLevel="1">
      <c r="B216" s="238" t="str">
        <f>'Line Items'!D$2287</f>
        <v>Other Operating Costs</v>
      </c>
      <c r="C216" s="238" t="str">
        <f>'Line Items'!D$2324</f>
        <v>Other Operating Costs: Station &amp; Train Operations</v>
      </c>
      <c r="D216" s="106" t="str">
        <f>'Other Opex'!D101</f>
        <v>Track Litter clearance</v>
      </c>
      <c r="E216" s="89"/>
      <c r="F216" s="107" t="str">
        <f>'Other Opex'!F101</f>
        <v>£000</v>
      </c>
      <c r="G216" s="90">
        <f>'Other Opex'!G101</f>
        <v>0</v>
      </c>
      <c r="H216" s="90">
        <f>'Other Opex'!H101</f>
        <v>0</v>
      </c>
      <c r="I216" s="90">
        <f>'Other Opex'!I101</f>
        <v>0</v>
      </c>
      <c r="J216" s="90">
        <f>'Other Opex'!J101</f>
        <v>0</v>
      </c>
      <c r="K216" s="90">
        <f>'Other Opex'!K101</f>
        <v>0</v>
      </c>
      <c r="L216" s="90">
        <f>'Other Opex'!L101</f>
        <v>0</v>
      </c>
      <c r="M216" s="90">
        <f>'Other Opex'!M101</f>
        <v>0</v>
      </c>
      <c r="N216" s="90">
        <f>'Other Opex'!N101</f>
        <v>0</v>
      </c>
      <c r="O216" s="90">
        <f>'Other Opex'!O101</f>
        <v>0</v>
      </c>
      <c r="P216" s="90">
        <f>'Other Opex'!P101</f>
        <v>0</v>
      </c>
      <c r="Q216" s="90">
        <f>'Other Opex'!Q101</f>
        <v>0</v>
      </c>
      <c r="R216" s="90">
        <f>'Other Opex'!R101</f>
        <v>0</v>
      </c>
      <c r="S216" s="90">
        <f>'Other Opex'!S101</f>
        <v>0</v>
      </c>
      <c r="T216" s="90">
        <f>'Other Opex'!T101</f>
        <v>0</v>
      </c>
      <c r="U216" s="90">
        <f>'Other Opex'!U101</f>
        <v>0</v>
      </c>
      <c r="V216" s="90">
        <f>'Other Opex'!V101</f>
        <v>0</v>
      </c>
      <c r="W216" s="90">
        <f>'Other Opex'!W101</f>
        <v>0</v>
      </c>
      <c r="X216" s="90">
        <f>'Other Opex'!X101</f>
        <v>0</v>
      </c>
      <c r="Y216" s="90">
        <f>'Other Opex'!Y101</f>
        <v>0</v>
      </c>
      <c r="Z216" s="90">
        <f>'Other Opex'!Z101</f>
        <v>0</v>
      </c>
      <c r="AA216" s="90">
        <f>'Other Opex'!AA101</f>
        <v>0</v>
      </c>
      <c r="AB216" s="90">
        <f>'Other Opex'!AB101</f>
        <v>0</v>
      </c>
      <c r="AC216" s="91">
        <f>'Other Opex'!AC101</f>
        <v>0</v>
      </c>
      <c r="AE216" s="476">
        <f>'Other Opex'!AE101</f>
        <v>0</v>
      </c>
      <c r="AG216" s="476">
        <f>'Other Opex'!AG101</f>
        <v>0</v>
      </c>
      <c r="AI216" s="476">
        <f>'Other Opex'!AI101</f>
        <v>0</v>
      </c>
    </row>
    <row r="217" spans="2:35" outlineLevel="1">
      <c r="B217" s="238" t="str">
        <f>'Line Items'!D$2287</f>
        <v>Other Operating Costs</v>
      </c>
      <c r="C217" s="238" t="str">
        <f>'Line Items'!D$2324</f>
        <v>Other Operating Costs: Station &amp; Train Operations</v>
      </c>
      <c r="D217" s="106" t="str">
        <f>'Other Opex'!D102</f>
        <v>Oyster PAYG</v>
      </c>
      <c r="E217" s="89"/>
      <c r="F217" s="107" t="str">
        <f>'Other Opex'!F102</f>
        <v>£000</v>
      </c>
      <c r="G217" s="90">
        <f>'Other Opex'!G102</f>
        <v>0</v>
      </c>
      <c r="H217" s="90">
        <f>'Other Opex'!H102</f>
        <v>0</v>
      </c>
      <c r="I217" s="90">
        <f>'Other Opex'!I102</f>
        <v>0</v>
      </c>
      <c r="J217" s="90">
        <f>'Other Opex'!J102</f>
        <v>0</v>
      </c>
      <c r="K217" s="90">
        <f>'Other Opex'!K102</f>
        <v>0</v>
      </c>
      <c r="L217" s="90">
        <f>'Other Opex'!L102</f>
        <v>0</v>
      </c>
      <c r="M217" s="90">
        <f>'Other Opex'!M102</f>
        <v>0</v>
      </c>
      <c r="N217" s="90">
        <f>'Other Opex'!N102</f>
        <v>0</v>
      </c>
      <c r="O217" s="90">
        <f>'Other Opex'!O102</f>
        <v>0</v>
      </c>
      <c r="P217" s="90">
        <f>'Other Opex'!P102</f>
        <v>0</v>
      </c>
      <c r="Q217" s="90">
        <f>'Other Opex'!Q102</f>
        <v>0</v>
      </c>
      <c r="R217" s="90">
        <f>'Other Opex'!R102</f>
        <v>0</v>
      </c>
      <c r="S217" s="90">
        <f>'Other Opex'!S102</f>
        <v>0</v>
      </c>
      <c r="T217" s="90">
        <f>'Other Opex'!T102</f>
        <v>0</v>
      </c>
      <c r="U217" s="90">
        <f>'Other Opex'!U102</f>
        <v>0</v>
      </c>
      <c r="V217" s="90">
        <f>'Other Opex'!V102</f>
        <v>0</v>
      </c>
      <c r="W217" s="90">
        <f>'Other Opex'!W102</f>
        <v>0</v>
      </c>
      <c r="X217" s="90">
        <f>'Other Opex'!X102</f>
        <v>0</v>
      </c>
      <c r="Y217" s="90">
        <f>'Other Opex'!Y102</f>
        <v>0</v>
      </c>
      <c r="Z217" s="90">
        <f>'Other Opex'!Z102</f>
        <v>0</v>
      </c>
      <c r="AA217" s="90">
        <f>'Other Opex'!AA102</f>
        <v>0</v>
      </c>
      <c r="AB217" s="90">
        <f>'Other Opex'!AB102</f>
        <v>0</v>
      </c>
      <c r="AC217" s="91">
        <f>'Other Opex'!AC102</f>
        <v>0</v>
      </c>
      <c r="AE217" s="476">
        <f>'Other Opex'!AE102</f>
        <v>0</v>
      </c>
      <c r="AG217" s="476">
        <f>'Other Opex'!AG102</f>
        <v>0</v>
      </c>
      <c r="AI217" s="476">
        <f>'Other Opex'!AI102</f>
        <v>0</v>
      </c>
    </row>
    <row r="218" spans="2:35" outlineLevel="1">
      <c r="B218" s="238" t="str">
        <f>'Line Items'!D$2287</f>
        <v>Other Operating Costs</v>
      </c>
      <c r="C218" s="238" t="str">
        <f>'Line Items'!D$2324</f>
        <v>Other Operating Costs: Station &amp; Train Operations</v>
      </c>
      <c r="D218" s="106" t="str">
        <f>'Other Opex'!D103</f>
        <v>External service contracts</v>
      </c>
      <c r="E218" s="89"/>
      <c r="F218" s="107" t="str">
        <f>'Other Opex'!F103</f>
        <v>£000</v>
      </c>
      <c r="G218" s="90">
        <f>'Other Opex'!G103</f>
        <v>0</v>
      </c>
      <c r="H218" s="90">
        <f>'Other Opex'!H103</f>
        <v>0</v>
      </c>
      <c r="I218" s="90">
        <f>'Other Opex'!I103</f>
        <v>0</v>
      </c>
      <c r="J218" s="90">
        <f>'Other Opex'!J103</f>
        <v>0</v>
      </c>
      <c r="K218" s="90">
        <f>'Other Opex'!K103</f>
        <v>0</v>
      </c>
      <c r="L218" s="90">
        <f>'Other Opex'!L103</f>
        <v>0</v>
      </c>
      <c r="M218" s="90">
        <f>'Other Opex'!M103</f>
        <v>0</v>
      </c>
      <c r="N218" s="90">
        <f>'Other Opex'!N103</f>
        <v>0</v>
      </c>
      <c r="O218" s="90">
        <f>'Other Opex'!O103</f>
        <v>0</v>
      </c>
      <c r="P218" s="90">
        <f>'Other Opex'!P103</f>
        <v>0</v>
      </c>
      <c r="Q218" s="90">
        <f>'Other Opex'!Q103</f>
        <v>0</v>
      </c>
      <c r="R218" s="90">
        <f>'Other Opex'!R103</f>
        <v>0</v>
      </c>
      <c r="S218" s="90">
        <f>'Other Opex'!S103</f>
        <v>0</v>
      </c>
      <c r="T218" s="90">
        <f>'Other Opex'!T103</f>
        <v>0</v>
      </c>
      <c r="U218" s="90">
        <f>'Other Opex'!U103</f>
        <v>0</v>
      </c>
      <c r="V218" s="90">
        <f>'Other Opex'!V103</f>
        <v>0</v>
      </c>
      <c r="W218" s="90">
        <f>'Other Opex'!W103</f>
        <v>0</v>
      </c>
      <c r="X218" s="90">
        <f>'Other Opex'!X103</f>
        <v>0</v>
      </c>
      <c r="Y218" s="90">
        <f>'Other Opex'!Y103</f>
        <v>0</v>
      </c>
      <c r="Z218" s="90">
        <f>'Other Opex'!Z103</f>
        <v>0</v>
      </c>
      <c r="AA218" s="90">
        <f>'Other Opex'!AA103</f>
        <v>0</v>
      </c>
      <c r="AB218" s="90">
        <f>'Other Opex'!AB103</f>
        <v>0</v>
      </c>
      <c r="AC218" s="91">
        <f>'Other Opex'!AC103</f>
        <v>0</v>
      </c>
      <c r="AE218" s="476">
        <f>'Other Opex'!AE103</f>
        <v>0</v>
      </c>
      <c r="AG218" s="476">
        <f>'Other Opex'!AG103</f>
        <v>0</v>
      </c>
      <c r="AI218" s="476">
        <f>'Other Opex'!AI103</f>
        <v>0</v>
      </c>
    </row>
    <row r="219" spans="2:35" outlineLevel="1">
      <c r="B219" s="238" t="str">
        <f>'Line Items'!D$2287</f>
        <v>Other Operating Costs</v>
      </c>
      <c r="C219" s="238" t="str">
        <f>'Line Items'!D$2324</f>
        <v>Other Operating Costs: Station &amp; Train Operations</v>
      </c>
      <c r="D219" s="106" t="str">
        <f>'Other Opex'!D104</f>
        <v>DOO Equipment</v>
      </c>
      <c r="E219" s="89"/>
      <c r="F219" s="107" t="str">
        <f>'Other Opex'!F104</f>
        <v>£000</v>
      </c>
      <c r="G219" s="90">
        <f>'Other Opex'!G104</f>
        <v>0</v>
      </c>
      <c r="H219" s="90">
        <f>'Other Opex'!H104</f>
        <v>0</v>
      </c>
      <c r="I219" s="90">
        <f>'Other Opex'!I104</f>
        <v>0</v>
      </c>
      <c r="J219" s="90">
        <f>'Other Opex'!J104</f>
        <v>0</v>
      </c>
      <c r="K219" s="90">
        <f>'Other Opex'!K104</f>
        <v>0</v>
      </c>
      <c r="L219" s="90">
        <f>'Other Opex'!L104</f>
        <v>0</v>
      </c>
      <c r="M219" s="90">
        <f>'Other Opex'!M104</f>
        <v>0</v>
      </c>
      <c r="N219" s="90">
        <f>'Other Opex'!N104</f>
        <v>0</v>
      </c>
      <c r="O219" s="90">
        <f>'Other Opex'!O104</f>
        <v>0</v>
      </c>
      <c r="P219" s="90">
        <f>'Other Opex'!P104</f>
        <v>0</v>
      </c>
      <c r="Q219" s="90">
        <f>'Other Opex'!Q104</f>
        <v>0</v>
      </c>
      <c r="R219" s="90">
        <f>'Other Opex'!R104</f>
        <v>0</v>
      </c>
      <c r="S219" s="90">
        <f>'Other Opex'!S104</f>
        <v>0</v>
      </c>
      <c r="T219" s="90">
        <f>'Other Opex'!T104</f>
        <v>0</v>
      </c>
      <c r="U219" s="90">
        <f>'Other Opex'!U104</f>
        <v>0</v>
      </c>
      <c r="V219" s="90">
        <f>'Other Opex'!V104</f>
        <v>0</v>
      </c>
      <c r="W219" s="90">
        <f>'Other Opex'!W104</f>
        <v>0</v>
      </c>
      <c r="X219" s="90">
        <f>'Other Opex'!X104</f>
        <v>0</v>
      </c>
      <c r="Y219" s="90">
        <f>'Other Opex'!Y104</f>
        <v>0</v>
      </c>
      <c r="Z219" s="90">
        <f>'Other Opex'!Z104</f>
        <v>0</v>
      </c>
      <c r="AA219" s="90">
        <f>'Other Opex'!AA104</f>
        <v>0</v>
      </c>
      <c r="AB219" s="90">
        <f>'Other Opex'!AB104</f>
        <v>0</v>
      </c>
      <c r="AC219" s="91">
        <f>'Other Opex'!AC104</f>
        <v>0</v>
      </c>
      <c r="AE219" s="476">
        <f>'Other Opex'!AE104</f>
        <v>0</v>
      </c>
      <c r="AG219" s="476">
        <f>'Other Opex'!AG104</f>
        <v>0</v>
      </c>
      <c r="AI219" s="476">
        <f>'Other Opex'!AI104</f>
        <v>0</v>
      </c>
    </row>
    <row r="220" spans="2:35" outlineLevel="1">
      <c r="B220" s="238" t="str">
        <f>'Line Items'!D$2287</f>
        <v>Other Operating Costs</v>
      </c>
      <c r="C220" s="238" t="str">
        <f>'Line Items'!D$2324</f>
        <v>Other Operating Costs: Station &amp; Train Operations</v>
      </c>
      <c r="D220" s="106" t="str">
        <f>'Other Opex'!D105</f>
        <v>Stations DDA</v>
      </c>
      <c r="E220" s="89"/>
      <c r="F220" s="107" t="str">
        <f>'Other Opex'!F105</f>
        <v>£000</v>
      </c>
      <c r="G220" s="90">
        <f>'Other Opex'!G105</f>
        <v>0</v>
      </c>
      <c r="H220" s="90">
        <f>'Other Opex'!H105</f>
        <v>0</v>
      </c>
      <c r="I220" s="90">
        <f>'Other Opex'!I105</f>
        <v>0</v>
      </c>
      <c r="J220" s="90">
        <f>'Other Opex'!J105</f>
        <v>0</v>
      </c>
      <c r="K220" s="90">
        <f>'Other Opex'!K105</f>
        <v>0</v>
      </c>
      <c r="L220" s="90">
        <f>'Other Opex'!L105</f>
        <v>0</v>
      </c>
      <c r="M220" s="90">
        <f>'Other Opex'!M105</f>
        <v>0</v>
      </c>
      <c r="N220" s="90">
        <f>'Other Opex'!N105</f>
        <v>0</v>
      </c>
      <c r="O220" s="90">
        <f>'Other Opex'!O105</f>
        <v>0</v>
      </c>
      <c r="P220" s="90">
        <f>'Other Opex'!P105</f>
        <v>0</v>
      </c>
      <c r="Q220" s="90">
        <f>'Other Opex'!Q105</f>
        <v>0</v>
      </c>
      <c r="R220" s="90">
        <f>'Other Opex'!R105</f>
        <v>0</v>
      </c>
      <c r="S220" s="90">
        <f>'Other Opex'!S105</f>
        <v>0</v>
      </c>
      <c r="T220" s="90">
        <f>'Other Opex'!T105</f>
        <v>0</v>
      </c>
      <c r="U220" s="90">
        <f>'Other Opex'!U105</f>
        <v>0</v>
      </c>
      <c r="V220" s="90">
        <f>'Other Opex'!V105</f>
        <v>0</v>
      </c>
      <c r="W220" s="90">
        <f>'Other Opex'!W105</f>
        <v>0</v>
      </c>
      <c r="X220" s="90">
        <f>'Other Opex'!X105</f>
        <v>0</v>
      </c>
      <c r="Y220" s="90">
        <f>'Other Opex'!Y105</f>
        <v>0</v>
      </c>
      <c r="Z220" s="90">
        <f>'Other Opex'!Z105</f>
        <v>0</v>
      </c>
      <c r="AA220" s="90">
        <f>'Other Opex'!AA105</f>
        <v>0</v>
      </c>
      <c r="AB220" s="90">
        <f>'Other Opex'!AB105</f>
        <v>0</v>
      </c>
      <c r="AC220" s="91">
        <f>'Other Opex'!AC105</f>
        <v>0</v>
      </c>
      <c r="AE220" s="476">
        <f>'Other Opex'!AE105</f>
        <v>0</v>
      </c>
      <c r="AG220" s="476">
        <f>'Other Opex'!AG105</f>
        <v>0</v>
      </c>
      <c r="AI220" s="476">
        <f>'Other Opex'!AI105</f>
        <v>0</v>
      </c>
    </row>
    <row r="221" spans="2:35" outlineLevel="1">
      <c r="B221" s="238" t="str">
        <f>'Line Items'!D$2287</f>
        <v>Other Operating Costs</v>
      </c>
      <c r="C221" s="238" t="str">
        <f>'Line Items'!D$2324</f>
        <v>Other Operating Costs: Station &amp; Train Operations</v>
      </c>
      <c r="D221" s="106" t="str">
        <f>'Other Opex'!D106</f>
        <v>ERTMS</v>
      </c>
      <c r="E221" s="89"/>
      <c r="F221" s="107" t="str">
        <f>'Other Opex'!F106</f>
        <v>£000</v>
      </c>
      <c r="G221" s="90">
        <f>'Other Opex'!G106</f>
        <v>0</v>
      </c>
      <c r="H221" s="90">
        <f>'Other Opex'!H106</f>
        <v>0</v>
      </c>
      <c r="I221" s="90">
        <f>'Other Opex'!I106</f>
        <v>0</v>
      </c>
      <c r="J221" s="90">
        <f>'Other Opex'!J106</f>
        <v>0</v>
      </c>
      <c r="K221" s="90">
        <f>'Other Opex'!K106</f>
        <v>0</v>
      </c>
      <c r="L221" s="90">
        <f>'Other Opex'!L106</f>
        <v>0</v>
      </c>
      <c r="M221" s="90">
        <f>'Other Opex'!M106</f>
        <v>0</v>
      </c>
      <c r="N221" s="90">
        <f>'Other Opex'!N106</f>
        <v>0</v>
      </c>
      <c r="O221" s="90">
        <f>'Other Opex'!O106</f>
        <v>0</v>
      </c>
      <c r="P221" s="90">
        <f>'Other Opex'!P106</f>
        <v>0</v>
      </c>
      <c r="Q221" s="90">
        <f>'Other Opex'!Q106</f>
        <v>0</v>
      </c>
      <c r="R221" s="90">
        <f>'Other Opex'!R106</f>
        <v>0</v>
      </c>
      <c r="S221" s="90">
        <f>'Other Opex'!S106</f>
        <v>0</v>
      </c>
      <c r="T221" s="90">
        <f>'Other Opex'!T106</f>
        <v>0</v>
      </c>
      <c r="U221" s="90">
        <f>'Other Opex'!U106</f>
        <v>0</v>
      </c>
      <c r="V221" s="90">
        <f>'Other Opex'!V106</f>
        <v>0</v>
      </c>
      <c r="W221" s="90">
        <f>'Other Opex'!W106</f>
        <v>0</v>
      </c>
      <c r="X221" s="90">
        <f>'Other Opex'!X106</f>
        <v>0</v>
      </c>
      <c r="Y221" s="90">
        <f>'Other Opex'!Y106</f>
        <v>0</v>
      </c>
      <c r="Z221" s="90">
        <f>'Other Opex'!Z106</f>
        <v>0</v>
      </c>
      <c r="AA221" s="90">
        <f>'Other Opex'!AA106</f>
        <v>0</v>
      </c>
      <c r="AB221" s="90">
        <f>'Other Opex'!AB106</f>
        <v>0</v>
      </c>
      <c r="AC221" s="91">
        <f>'Other Opex'!AC106</f>
        <v>0</v>
      </c>
      <c r="AE221" s="476">
        <f>'Other Opex'!AE106</f>
        <v>0</v>
      </c>
      <c r="AG221" s="476">
        <f>'Other Opex'!AG106</f>
        <v>0</v>
      </c>
      <c r="AI221" s="476">
        <f>'Other Opex'!AI106</f>
        <v>0</v>
      </c>
    </row>
    <row r="222" spans="2:35" outlineLevel="1">
      <c r="B222" s="238" t="str">
        <f>'Line Items'!D$2287</f>
        <v>Other Operating Costs</v>
      </c>
      <c r="C222" s="238" t="str">
        <f>'Line Items'!D$2324</f>
        <v>Other Operating Costs: Station &amp; Train Operations</v>
      </c>
      <c r="D222" s="106" t="str">
        <f>'Other Opex'!D107</f>
        <v>Wifi - Opex</v>
      </c>
      <c r="E222" s="89"/>
      <c r="F222" s="107" t="str">
        <f>'Other Opex'!F107</f>
        <v>£000</v>
      </c>
      <c r="G222" s="90">
        <f>'Other Opex'!G107</f>
        <v>0</v>
      </c>
      <c r="H222" s="90">
        <f>'Other Opex'!H107</f>
        <v>0</v>
      </c>
      <c r="I222" s="90">
        <f>'Other Opex'!I107</f>
        <v>0</v>
      </c>
      <c r="J222" s="90">
        <f>'Other Opex'!J107</f>
        <v>0</v>
      </c>
      <c r="K222" s="90">
        <f>'Other Opex'!K107</f>
        <v>0</v>
      </c>
      <c r="L222" s="90">
        <f>'Other Opex'!L107</f>
        <v>0</v>
      </c>
      <c r="M222" s="90">
        <f>'Other Opex'!M107</f>
        <v>0</v>
      </c>
      <c r="N222" s="90">
        <f>'Other Opex'!N107</f>
        <v>0</v>
      </c>
      <c r="O222" s="90">
        <f>'Other Opex'!O107</f>
        <v>0</v>
      </c>
      <c r="P222" s="90">
        <f>'Other Opex'!P107</f>
        <v>0</v>
      </c>
      <c r="Q222" s="90">
        <f>'Other Opex'!Q107</f>
        <v>0</v>
      </c>
      <c r="R222" s="90">
        <f>'Other Opex'!R107</f>
        <v>0</v>
      </c>
      <c r="S222" s="90">
        <f>'Other Opex'!S107</f>
        <v>0</v>
      </c>
      <c r="T222" s="90">
        <f>'Other Opex'!T107</f>
        <v>0</v>
      </c>
      <c r="U222" s="90">
        <f>'Other Opex'!U107</f>
        <v>0</v>
      </c>
      <c r="V222" s="90">
        <f>'Other Opex'!V107</f>
        <v>0</v>
      </c>
      <c r="W222" s="90">
        <f>'Other Opex'!W107</f>
        <v>0</v>
      </c>
      <c r="X222" s="90">
        <f>'Other Opex'!X107</f>
        <v>0</v>
      </c>
      <c r="Y222" s="90">
        <f>'Other Opex'!Y107</f>
        <v>0</v>
      </c>
      <c r="Z222" s="90">
        <f>'Other Opex'!Z107</f>
        <v>0</v>
      </c>
      <c r="AA222" s="90">
        <f>'Other Opex'!AA107</f>
        <v>0</v>
      </c>
      <c r="AB222" s="90">
        <f>'Other Opex'!AB107</f>
        <v>0</v>
      </c>
      <c r="AC222" s="91">
        <f>'Other Opex'!AC107</f>
        <v>0</v>
      </c>
      <c r="AE222" s="476">
        <f>'Other Opex'!AE107</f>
        <v>0</v>
      </c>
      <c r="AG222" s="476">
        <f>'Other Opex'!AG107</f>
        <v>0</v>
      </c>
      <c r="AI222" s="476">
        <f>'Other Opex'!AI107</f>
        <v>0</v>
      </c>
    </row>
    <row r="223" spans="2:35" outlineLevel="1">
      <c r="B223" s="238" t="str">
        <f>'Line Items'!D$2287</f>
        <v>Other Operating Costs</v>
      </c>
      <c r="C223" s="238" t="str">
        <f>'Line Items'!D$2324</f>
        <v>Other Operating Costs: Station &amp; Train Operations</v>
      </c>
      <c r="D223" s="106" t="str">
        <f>'Other Opex'!D108</f>
        <v>Revenue protection (contracts)</v>
      </c>
      <c r="E223" s="89"/>
      <c r="F223" s="107" t="str">
        <f>'Other Opex'!F108</f>
        <v>£000</v>
      </c>
      <c r="G223" s="90">
        <f>'Other Opex'!G108</f>
        <v>0</v>
      </c>
      <c r="H223" s="90">
        <f>'Other Opex'!H108</f>
        <v>0</v>
      </c>
      <c r="I223" s="90">
        <f>'Other Opex'!I108</f>
        <v>0</v>
      </c>
      <c r="J223" s="90">
        <f>'Other Opex'!J108</f>
        <v>0</v>
      </c>
      <c r="K223" s="90">
        <f>'Other Opex'!K108</f>
        <v>0</v>
      </c>
      <c r="L223" s="90">
        <f>'Other Opex'!L108</f>
        <v>0</v>
      </c>
      <c r="M223" s="90">
        <f>'Other Opex'!M108</f>
        <v>0</v>
      </c>
      <c r="N223" s="90">
        <f>'Other Opex'!N108</f>
        <v>0</v>
      </c>
      <c r="O223" s="90">
        <f>'Other Opex'!O108</f>
        <v>0</v>
      </c>
      <c r="P223" s="90">
        <f>'Other Opex'!P108</f>
        <v>0</v>
      </c>
      <c r="Q223" s="90">
        <f>'Other Opex'!Q108</f>
        <v>0</v>
      </c>
      <c r="R223" s="90">
        <f>'Other Opex'!R108</f>
        <v>0</v>
      </c>
      <c r="S223" s="90">
        <f>'Other Opex'!S108</f>
        <v>0</v>
      </c>
      <c r="T223" s="90">
        <f>'Other Opex'!T108</f>
        <v>0</v>
      </c>
      <c r="U223" s="90">
        <f>'Other Opex'!U108</f>
        <v>0</v>
      </c>
      <c r="V223" s="90">
        <f>'Other Opex'!V108</f>
        <v>0</v>
      </c>
      <c r="W223" s="90">
        <f>'Other Opex'!W108</f>
        <v>0</v>
      </c>
      <c r="X223" s="90">
        <f>'Other Opex'!X108</f>
        <v>0</v>
      </c>
      <c r="Y223" s="90">
        <f>'Other Opex'!Y108</f>
        <v>0</v>
      </c>
      <c r="Z223" s="90">
        <f>'Other Opex'!Z108</f>
        <v>0</v>
      </c>
      <c r="AA223" s="90">
        <f>'Other Opex'!AA108</f>
        <v>0</v>
      </c>
      <c r="AB223" s="90">
        <f>'Other Opex'!AB108</f>
        <v>0</v>
      </c>
      <c r="AC223" s="91">
        <f>'Other Opex'!AC108</f>
        <v>0</v>
      </c>
      <c r="AE223" s="476">
        <f>'Other Opex'!AE108</f>
        <v>0</v>
      </c>
      <c r="AG223" s="476">
        <f>'Other Opex'!AG108</f>
        <v>0</v>
      </c>
      <c r="AI223" s="476">
        <f>'Other Opex'!AI108</f>
        <v>0</v>
      </c>
    </row>
    <row r="224" spans="2:35" outlineLevel="1">
      <c r="B224" s="238" t="str">
        <f>'Line Items'!D$2287</f>
        <v>Other Operating Costs</v>
      </c>
      <c r="C224" s="238" t="str">
        <f>'Line Items'!D$2324</f>
        <v>Other Operating Costs: Station &amp; Train Operations</v>
      </c>
      <c r="D224" s="106" t="str">
        <f>'Other Opex'!D109</f>
        <v>Fire and Crime Prevention</v>
      </c>
      <c r="E224" s="89"/>
      <c r="F224" s="107" t="str">
        <f>'Other Opex'!F109</f>
        <v>£000</v>
      </c>
      <c r="G224" s="90">
        <f>'Other Opex'!G109</f>
        <v>0</v>
      </c>
      <c r="H224" s="90">
        <f>'Other Opex'!H109</f>
        <v>0</v>
      </c>
      <c r="I224" s="90">
        <f>'Other Opex'!I109</f>
        <v>0</v>
      </c>
      <c r="J224" s="90">
        <f>'Other Opex'!J109</f>
        <v>0</v>
      </c>
      <c r="K224" s="90">
        <f>'Other Opex'!K109</f>
        <v>0</v>
      </c>
      <c r="L224" s="90">
        <f>'Other Opex'!L109</f>
        <v>0</v>
      </c>
      <c r="M224" s="90">
        <f>'Other Opex'!M109</f>
        <v>0</v>
      </c>
      <c r="N224" s="90">
        <f>'Other Opex'!N109</f>
        <v>0</v>
      </c>
      <c r="O224" s="90">
        <f>'Other Opex'!O109</f>
        <v>0</v>
      </c>
      <c r="P224" s="90">
        <f>'Other Opex'!P109</f>
        <v>0</v>
      </c>
      <c r="Q224" s="90">
        <f>'Other Opex'!Q109</f>
        <v>0</v>
      </c>
      <c r="R224" s="90">
        <f>'Other Opex'!R109</f>
        <v>0</v>
      </c>
      <c r="S224" s="90">
        <f>'Other Opex'!S109</f>
        <v>0</v>
      </c>
      <c r="T224" s="90">
        <f>'Other Opex'!T109</f>
        <v>0</v>
      </c>
      <c r="U224" s="90">
        <f>'Other Opex'!U109</f>
        <v>0</v>
      </c>
      <c r="V224" s="90">
        <f>'Other Opex'!V109</f>
        <v>0</v>
      </c>
      <c r="W224" s="90">
        <f>'Other Opex'!W109</f>
        <v>0</v>
      </c>
      <c r="X224" s="90">
        <f>'Other Opex'!X109</f>
        <v>0</v>
      </c>
      <c r="Y224" s="90">
        <f>'Other Opex'!Y109</f>
        <v>0</v>
      </c>
      <c r="Z224" s="90">
        <f>'Other Opex'!Z109</f>
        <v>0</v>
      </c>
      <c r="AA224" s="90">
        <f>'Other Opex'!AA109</f>
        <v>0</v>
      </c>
      <c r="AB224" s="90">
        <f>'Other Opex'!AB109</f>
        <v>0</v>
      </c>
      <c r="AC224" s="91">
        <f>'Other Opex'!AC109</f>
        <v>0</v>
      </c>
      <c r="AE224" s="476">
        <f>'Other Opex'!AE109</f>
        <v>0</v>
      </c>
      <c r="AG224" s="476">
        <f>'Other Opex'!AG109</f>
        <v>0</v>
      </c>
      <c r="AI224" s="476">
        <f>'Other Opex'!AI109</f>
        <v>0</v>
      </c>
    </row>
    <row r="225" spans="2:35" outlineLevel="1">
      <c r="B225" s="238" t="str">
        <f>'Line Items'!D$2287</f>
        <v>Other Operating Costs</v>
      </c>
      <c r="C225" s="238" t="str">
        <f>'Line Items'!D$2324</f>
        <v>Other Operating Costs: Station &amp; Train Operations</v>
      </c>
      <c r="D225" s="106" t="str">
        <f>'Other Opex'!D110</f>
        <v>Convenience Stores Supplies</v>
      </c>
      <c r="E225" s="89"/>
      <c r="F225" s="107" t="str">
        <f>'Other Opex'!F110</f>
        <v>£000</v>
      </c>
      <c r="G225" s="90">
        <f>'Other Opex'!G110</f>
        <v>0</v>
      </c>
      <c r="H225" s="90">
        <f>'Other Opex'!H110</f>
        <v>0</v>
      </c>
      <c r="I225" s="90">
        <f>'Other Opex'!I110</f>
        <v>0</v>
      </c>
      <c r="J225" s="90">
        <f>'Other Opex'!J110</f>
        <v>0</v>
      </c>
      <c r="K225" s="90">
        <f>'Other Opex'!K110</f>
        <v>0</v>
      </c>
      <c r="L225" s="90">
        <f>'Other Opex'!L110</f>
        <v>0</v>
      </c>
      <c r="M225" s="90">
        <f>'Other Opex'!M110</f>
        <v>0</v>
      </c>
      <c r="N225" s="90">
        <f>'Other Opex'!N110</f>
        <v>0</v>
      </c>
      <c r="O225" s="90">
        <f>'Other Opex'!O110</f>
        <v>0</v>
      </c>
      <c r="P225" s="90">
        <f>'Other Opex'!P110</f>
        <v>0</v>
      </c>
      <c r="Q225" s="90">
        <f>'Other Opex'!Q110</f>
        <v>0</v>
      </c>
      <c r="R225" s="90">
        <f>'Other Opex'!R110</f>
        <v>0</v>
      </c>
      <c r="S225" s="90">
        <f>'Other Opex'!S110</f>
        <v>0</v>
      </c>
      <c r="T225" s="90">
        <f>'Other Opex'!T110</f>
        <v>0</v>
      </c>
      <c r="U225" s="90">
        <f>'Other Opex'!U110</f>
        <v>0</v>
      </c>
      <c r="V225" s="90">
        <f>'Other Opex'!V110</f>
        <v>0</v>
      </c>
      <c r="W225" s="90">
        <f>'Other Opex'!W110</f>
        <v>0</v>
      </c>
      <c r="X225" s="90">
        <f>'Other Opex'!X110</f>
        <v>0</v>
      </c>
      <c r="Y225" s="90">
        <f>'Other Opex'!Y110</f>
        <v>0</v>
      </c>
      <c r="Z225" s="90">
        <f>'Other Opex'!Z110</f>
        <v>0</v>
      </c>
      <c r="AA225" s="90">
        <f>'Other Opex'!AA110</f>
        <v>0</v>
      </c>
      <c r="AB225" s="90">
        <f>'Other Opex'!AB110</f>
        <v>0</v>
      </c>
      <c r="AC225" s="91">
        <f>'Other Opex'!AC110</f>
        <v>0</v>
      </c>
      <c r="AE225" s="476">
        <f>'Other Opex'!AE110</f>
        <v>0</v>
      </c>
      <c r="AG225" s="476">
        <f>'Other Opex'!AG110</f>
        <v>0</v>
      </c>
      <c r="AI225" s="476">
        <f>'Other Opex'!AI110</f>
        <v>0</v>
      </c>
    </row>
    <row r="226" spans="2:35" outlineLevel="1">
      <c r="B226" s="238" t="str">
        <f>'Line Items'!D$2287</f>
        <v>Other Operating Costs</v>
      </c>
      <c r="C226" s="238" t="str">
        <f>'Line Items'!D$2324</f>
        <v>Other Operating Costs: Station &amp; Train Operations</v>
      </c>
      <c r="D226" s="106" t="str">
        <f>'Other Opex'!D111</f>
        <v>Station Improvement Fund - Opex</v>
      </c>
      <c r="E226" s="89"/>
      <c r="F226" s="107" t="str">
        <f>'Other Opex'!F111</f>
        <v>£000</v>
      </c>
      <c r="G226" s="90">
        <f>'Other Opex'!G111</f>
        <v>0</v>
      </c>
      <c r="H226" s="90">
        <f>'Other Opex'!H111</f>
        <v>0</v>
      </c>
      <c r="I226" s="90">
        <f>'Other Opex'!I111</f>
        <v>0</v>
      </c>
      <c r="J226" s="90">
        <f>'Other Opex'!J111</f>
        <v>0</v>
      </c>
      <c r="K226" s="90">
        <f>'Other Opex'!K111</f>
        <v>0</v>
      </c>
      <c r="L226" s="90">
        <f>'Other Opex'!L111</f>
        <v>0</v>
      </c>
      <c r="M226" s="90">
        <f>'Other Opex'!M111</f>
        <v>0</v>
      </c>
      <c r="N226" s="90">
        <f>'Other Opex'!N111</f>
        <v>0</v>
      </c>
      <c r="O226" s="90">
        <f>'Other Opex'!O111</f>
        <v>0</v>
      </c>
      <c r="P226" s="90">
        <f>'Other Opex'!P111</f>
        <v>0</v>
      </c>
      <c r="Q226" s="90">
        <f>'Other Opex'!Q111</f>
        <v>0</v>
      </c>
      <c r="R226" s="90">
        <f>'Other Opex'!R111</f>
        <v>0</v>
      </c>
      <c r="S226" s="90">
        <f>'Other Opex'!S111</f>
        <v>0</v>
      </c>
      <c r="T226" s="90">
        <f>'Other Opex'!T111</f>
        <v>0</v>
      </c>
      <c r="U226" s="90">
        <f>'Other Opex'!U111</f>
        <v>0</v>
      </c>
      <c r="V226" s="90">
        <f>'Other Opex'!V111</f>
        <v>0</v>
      </c>
      <c r="W226" s="90">
        <f>'Other Opex'!W111</f>
        <v>0</v>
      </c>
      <c r="X226" s="90">
        <f>'Other Opex'!X111</f>
        <v>0</v>
      </c>
      <c r="Y226" s="90">
        <f>'Other Opex'!Y111</f>
        <v>0</v>
      </c>
      <c r="Z226" s="90">
        <f>'Other Opex'!Z111</f>
        <v>0</v>
      </c>
      <c r="AA226" s="90">
        <f>'Other Opex'!AA111</f>
        <v>0</v>
      </c>
      <c r="AB226" s="90">
        <f>'Other Opex'!AB111</f>
        <v>0</v>
      </c>
      <c r="AC226" s="91">
        <f>'Other Opex'!AC111</f>
        <v>0</v>
      </c>
      <c r="AE226" s="476">
        <f>'Other Opex'!AE111</f>
        <v>0</v>
      </c>
      <c r="AG226" s="476">
        <f>'Other Opex'!AG111</f>
        <v>0</v>
      </c>
      <c r="AI226" s="476">
        <f>'Other Opex'!AI111</f>
        <v>0</v>
      </c>
    </row>
    <row r="227" spans="2:35" outlineLevel="1">
      <c r="B227" s="238" t="str">
        <f>'Line Items'!D$2287</f>
        <v>Other Operating Costs</v>
      </c>
      <c r="C227" s="238" t="str">
        <f>'Line Items'!D$2324</f>
        <v>Other Operating Costs: Station &amp; Train Operations</v>
      </c>
      <c r="D227" s="106" t="str">
        <f>'Other Opex'!D112</f>
        <v>Minor Works Budget</v>
      </c>
      <c r="E227" s="89"/>
      <c r="F227" s="107" t="str">
        <f>'Other Opex'!F112</f>
        <v>£000</v>
      </c>
      <c r="G227" s="90">
        <f>'Other Opex'!G112</f>
        <v>0</v>
      </c>
      <c r="H227" s="90">
        <f>'Other Opex'!H112</f>
        <v>0</v>
      </c>
      <c r="I227" s="90">
        <f>'Other Opex'!I112</f>
        <v>0</v>
      </c>
      <c r="J227" s="90">
        <f>'Other Opex'!J112</f>
        <v>0</v>
      </c>
      <c r="K227" s="90">
        <f>'Other Opex'!K112</f>
        <v>0</v>
      </c>
      <c r="L227" s="90">
        <f>'Other Opex'!L112</f>
        <v>0</v>
      </c>
      <c r="M227" s="90">
        <f>'Other Opex'!M112</f>
        <v>0</v>
      </c>
      <c r="N227" s="90">
        <f>'Other Opex'!N112</f>
        <v>0</v>
      </c>
      <c r="O227" s="90">
        <f>'Other Opex'!O112</f>
        <v>0</v>
      </c>
      <c r="P227" s="90">
        <f>'Other Opex'!P112</f>
        <v>0</v>
      </c>
      <c r="Q227" s="90">
        <f>'Other Opex'!Q112</f>
        <v>0</v>
      </c>
      <c r="R227" s="90">
        <f>'Other Opex'!R112</f>
        <v>0</v>
      </c>
      <c r="S227" s="90">
        <f>'Other Opex'!S112</f>
        <v>0</v>
      </c>
      <c r="T227" s="90">
        <f>'Other Opex'!T112</f>
        <v>0</v>
      </c>
      <c r="U227" s="90">
        <f>'Other Opex'!U112</f>
        <v>0</v>
      </c>
      <c r="V227" s="90">
        <f>'Other Opex'!V112</f>
        <v>0</v>
      </c>
      <c r="W227" s="90">
        <f>'Other Opex'!W112</f>
        <v>0</v>
      </c>
      <c r="X227" s="90">
        <f>'Other Opex'!X112</f>
        <v>0</v>
      </c>
      <c r="Y227" s="90">
        <f>'Other Opex'!Y112</f>
        <v>0</v>
      </c>
      <c r="Z227" s="90">
        <f>'Other Opex'!Z112</f>
        <v>0</v>
      </c>
      <c r="AA227" s="90">
        <f>'Other Opex'!AA112</f>
        <v>0</v>
      </c>
      <c r="AB227" s="90">
        <f>'Other Opex'!AB112</f>
        <v>0</v>
      </c>
      <c r="AC227" s="91">
        <f>'Other Opex'!AC112</f>
        <v>0</v>
      </c>
      <c r="AE227" s="476">
        <f>'Other Opex'!AE112</f>
        <v>0</v>
      </c>
      <c r="AG227" s="476">
        <f>'Other Opex'!AG112</f>
        <v>0</v>
      </c>
      <c r="AI227" s="476">
        <f>'Other Opex'!AI112</f>
        <v>0</v>
      </c>
    </row>
    <row r="228" spans="2:35" outlineLevel="1">
      <c r="B228" s="238" t="str">
        <f>'Line Items'!D$2287</f>
        <v>Other Operating Costs</v>
      </c>
      <c r="C228" s="238" t="str">
        <f>'Line Items'!D$2324</f>
        <v>Other Operating Costs: Station &amp; Train Operations</v>
      </c>
      <c r="D228" s="106" t="str">
        <f>'Other Opex'!D113</f>
        <v>Station Asset Management Plan Accreditation</v>
      </c>
      <c r="E228" s="89"/>
      <c r="F228" s="107" t="str">
        <f>'Other Opex'!F113</f>
        <v>£000</v>
      </c>
      <c r="G228" s="90">
        <f>'Other Opex'!G113</f>
        <v>0</v>
      </c>
      <c r="H228" s="90">
        <f>'Other Opex'!H113</f>
        <v>0</v>
      </c>
      <c r="I228" s="90">
        <f>'Other Opex'!I113</f>
        <v>0</v>
      </c>
      <c r="J228" s="90">
        <f>'Other Opex'!J113</f>
        <v>0</v>
      </c>
      <c r="K228" s="90">
        <f>'Other Opex'!K113</f>
        <v>0</v>
      </c>
      <c r="L228" s="90">
        <f>'Other Opex'!L113</f>
        <v>0</v>
      </c>
      <c r="M228" s="90">
        <f>'Other Opex'!M113</f>
        <v>0</v>
      </c>
      <c r="N228" s="90">
        <f>'Other Opex'!N113</f>
        <v>0</v>
      </c>
      <c r="O228" s="90">
        <f>'Other Opex'!O113</f>
        <v>0</v>
      </c>
      <c r="P228" s="90">
        <f>'Other Opex'!P113</f>
        <v>0</v>
      </c>
      <c r="Q228" s="90">
        <f>'Other Opex'!Q113</f>
        <v>0</v>
      </c>
      <c r="R228" s="90">
        <f>'Other Opex'!R113</f>
        <v>0</v>
      </c>
      <c r="S228" s="90">
        <f>'Other Opex'!S113</f>
        <v>0</v>
      </c>
      <c r="T228" s="90">
        <f>'Other Opex'!T113</f>
        <v>0</v>
      </c>
      <c r="U228" s="90">
        <f>'Other Opex'!U113</f>
        <v>0</v>
      </c>
      <c r="V228" s="90">
        <f>'Other Opex'!V113</f>
        <v>0</v>
      </c>
      <c r="W228" s="90">
        <f>'Other Opex'!W113</f>
        <v>0</v>
      </c>
      <c r="X228" s="90">
        <f>'Other Opex'!X113</f>
        <v>0</v>
      </c>
      <c r="Y228" s="90">
        <f>'Other Opex'!Y113</f>
        <v>0</v>
      </c>
      <c r="Z228" s="90">
        <f>'Other Opex'!Z113</f>
        <v>0</v>
      </c>
      <c r="AA228" s="90">
        <f>'Other Opex'!AA113</f>
        <v>0</v>
      </c>
      <c r="AB228" s="90">
        <f>'Other Opex'!AB113</f>
        <v>0</v>
      </c>
      <c r="AC228" s="91">
        <f>'Other Opex'!AC113</f>
        <v>0</v>
      </c>
      <c r="AE228" s="476">
        <f>'Other Opex'!AE113</f>
        <v>0</v>
      </c>
      <c r="AG228" s="476">
        <f>'Other Opex'!AG113</f>
        <v>0</v>
      </c>
      <c r="AI228" s="476">
        <f>'Other Opex'!AI113</f>
        <v>0</v>
      </c>
    </row>
    <row r="229" spans="2:35" outlineLevel="1">
      <c r="B229" s="238" t="str">
        <f>'Line Items'!D$2287</f>
        <v>Other Operating Costs</v>
      </c>
      <c r="C229" s="238" t="str">
        <f>'Line Items'!D$2324</f>
        <v>Other Operating Costs: Station &amp; Train Operations</v>
      </c>
      <c r="D229" s="106" t="str">
        <f>'Other Opex'!D114</f>
        <v>Depot and Stabling Works Fund</v>
      </c>
      <c r="E229" s="89"/>
      <c r="F229" s="107" t="str">
        <f>'Other Opex'!F114</f>
        <v>£000</v>
      </c>
      <c r="G229" s="90">
        <f>'Other Opex'!G114</f>
        <v>0</v>
      </c>
      <c r="H229" s="90">
        <f>'Other Opex'!H114</f>
        <v>0</v>
      </c>
      <c r="I229" s="90">
        <f>'Other Opex'!I114</f>
        <v>0</v>
      </c>
      <c r="J229" s="90">
        <f>'Other Opex'!J114</f>
        <v>0</v>
      </c>
      <c r="K229" s="90">
        <f>'Other Opex'!K114</f>
        <v>0</v>
      </c>
      <c r="L229" s="90">
        <f>'Other Opex'!L114</f>
        <v>0</v>
      </c>
      <c r="M229" s="90">
        <f>'Other Opex'!M114</f>
        <v>0</v>
      </c>
      <c r="N229" s="90">
        <f>'Other Opex'!N114</f>
        <v>0</v>
      </c>
      <c r="O229" s="90">
        <f>'Other Opex'!O114</f>
        <v>0</v>
      </c>
      <c r="P229" s="90">
        <f>'Other Opex'!P114</f>
        <v>0</v>
      </c>
      <c r="Q229" s="90">
        <f>'Other Opex'!Q114</f>
        <v>0</v>
      </c>
      <c r="R229" s="90">
        <f>'Other Opex'!R114</f>
        <v>0</v>
      </c>
      <c r="S229" s="90">
        <f>'Other Opex'!S114</f>
        <v>0</v>
      </c>
      <c r="T229" s="90">
        <f>'Other Opex'!T114</f>
        <v>0</v>
      </c>
      <c r="U229" s="90">
        <f>'Other Opex'!U114</f>
        <v>0</v>
      </c>
      <c r="V229" s="90">
        <f>'Other Opex'!V114</f>
        <v>0</v>
      </c>
      <c r="W229" s="90">
        <f>'Other Opex'!W114</f>
        <v>0</v>
      </c>
      <c r="X229" s="90">
        <f>'Other Opex'!X114</f>
        <v>0</v>
      </c>
      <c r="Y229" s="90">
        <f>'Other Opex'!Y114</f>
        <v>0</v>
      </c>
      <c r="Z229" s="90">
        <f>'Other Opex'!Z114</f>
        <v>0</v>
      </c>
      <c r="AA229" s="90">
        <f>'Other Opex'!AA114</f>
        <v>0</v>
      </c>
      <c r="AB229" s="90">
        <f>'Other Opex'!AB114</f>
        <v>0</v>
      </c>
      <c r="AC229" s="91">
        <f>'Other Opex'!AC114</f>
        <v>0</v>
      </c>
      <c r="AE229" s="476">
        <f>'Other Opex'!AE114</f>
        <v>0</v>
      </c>
      <c r="AG229" s="476">
        <f>'Other Opex'!AG114</f>
        <v>0</v>
      </c>
      <c r="AI229" s="476">
        <f>'Other Opex'!AI114</f>
        <v>0</v>
      </c>
    </row>
    <row r="230" spans="2:35" outlineLevel="1">
      <c r="B230" s="238" t="str">
        <f>'Line Items'!D$2287</f>
        <v>Other Operating Costs</v>
      </c>
      <c r="C230" s="238" t="str">
        <f>'Line Items'!D$2324</f>
        <v>Other Operating Costs: Station &amp; Train Operations</v>
      </c>
      <c r="D230" s="106" t="str">
        <f>'Other Opex'!D115</f>
        <v>Service Option Scheme Fund</v>
      </c>
      <c r="E230" s="89"/>
      <c r="F230" s="107" t="str">
        <f>'Other Opex'!F115</f>
        <v>£000</v>
      </c>
      <c r="G230" s="90">
        <f>'Other Opex'!G115</f>
        <v>0</v>
      </c>
      <c r="H230" s="90">
        <f>'Other Opex'!H115</f>
        <v>0</v>
      </c>
      <c r="I230" s="90">
        <f>'Other Opex'!I115</f>
        <v>0</v>
      </c>
      <c r="J230" s="90">
        <f>'Other Opex'!J115</f>
        <v>0</v>
      </c>
      <c r="K230" s="90">
        <f>'Other Opex'!K115</f>
        <v>0</v>
      </c>
      <c r="L230" s="90">
        <f>'Other Opex'!L115</f>
        <v>0</v>
      </c>
      <c r="M230" s="90">
        <f>'Other Opex'!M115</f>
        <v>0</v>
      </c>
      <c r="N230" s="90">
        <f>'Other Opex'!N115</f>
        <v>0</v>
      </c>
      <c r="O230" s="90">
        <f>'Other Opex'!O115</f>
        <v>0</v>
      </c>
      <c r="P230" s="90">
        <f>'Other Opex'!P115</f>
        <v>0</v>
      </c>
      <c r="Q230" s="90">
        <f>'Other Opex'!Q115</f>
        <v>0</v>
      </c>
      <c r="R230" s="90">
        <f>'Other Opex'!R115</f>
        <v>0</v>
      </c>
      <c r="S230" s="90">
        <f>'Other Opex'!S115</f>
        <v>0</v>
      </c>
      <c r="T230" s="90">
        <f>'Other Opex'!T115</f>
        <v>0</v>
      </c>
      <c r="U230" s="90">
        <f>'Other Opex'!U115</f>
        <v>0</v>
      </c>
      <c r="V230" s="90">
        <f>'Other Opex'!V115</f>
        <v>0</v>
      </c>
      <c r="W230" s="90">
        <f>'Other Opex'!W115</f>
        <v>0</v>
      </c>
      <c r="X230" s="90">
        <f>'Other Opex'!X115</f>
        <v>0</v>
      </c>
      <c r="Y230" s="90">
        <f>'Other Opex'!Y115</f>
        <v>0</v>
      </c>
      <c r="Z230" s="90">
        <f>'Other Opex'!Z115</f>
        <v>0</v>
      </c>
      <c r="AA230" s="90">
        <f>'Other Opex'!AA115</f>
        <v>0</v>
      </c>
      <c r="AB230" s="90">
        <f>'Other Opex'!AB115</f>
        <v>0</v>
      </c>
      <c r="AC230" s="91">
        <f>'Other Opex'!AC115</f>
        <v>0</v>
      </c>
      <c r="AE230" s="476">
        <f>'Other Opex'!AE115</f>
        <v>0</v>
      </c>
      <c r="AG230" s="476">
        <f>'Other Opex'!AG115</f>
        <v>0</v>
      </c>
      <c r="AI230" s="476">
        <f>'Other Opex'!AI115</f>
        <v>0</v>
      </c>
    </row>
    <row r="231" spans="2:35" outlineLevel="1">
      <c r="B231" s="238" t="str">
        <f>'Line Items'!D$2287</f>
        <v>Other Operating Costs</v>
      </c>
      <c r="C231" s="238" t="str">
        <f>'Line Items'!D$2324</f>
        <v>Other Operating Costs: Station &amp; Train Operations</v>
      </c>
      <c r="D231" s="106" t="str">
        <f>'Other Opex'!D116</f>
        <v>[Station &amp; Train Operations Line 50]</v>
      </c>
      <c r="E231" s="89"/>
      <c r="F231" s="107" t="str">
        <f>'Other Opex'!F116</f>
        <v>£000</v>
      </c>
      <c r="G231" s="90">
        <f>'Other Opex'!G116</f>
        <v>0</v>
      </c>
      <c r="H231" s="90">
        <f>'Other Opex'!H116</f>
        <v>0</v>
      </c>
      <c r="I231" s="90">
        <f>'Other Opex'!I116</f>
        <v>0</v>
      </c>
      <c r="J231" s="90">
        <f>'Other Opex'!J116</f>
        <v>0</v>
      </c>
      <c r="K231" s="90">
        <f>'Other Opex'!K116</f>
        <v>0</v>
      </c>
      <c r="L231" s="90">
        <f>'Other Opex'!L116</f>
        <v>0</v>
      </c>
      <c r="M231" s="90">
        <f>'Other Opex'!M116</f>
        <v>0</v>
      </c>
      <c r="N231" s="90">
        <f>'Other Opex'!N116</f>
        <v>0</v>
      </c>
      <c r="O231" s="90">
        <f>'Other Opex'!O116</f>
        <v>0</v>
      </c>
      <c r="P231" s="90">
        <f>'Other Opex'!P116</f>
        <v>0</v>
      </c>
      <c r="Q231" s="90">
        <f>'Other Opex'!Q116</f>
        <v>0</v>
      </c>
      <c r="R231" s="90">
        <f>'Other Opex'!R116</f>
        <v>0</v>
      </c>
      <c r="S231" s="90">
        <f>'Other Opex'!S116</f>
        <v>0</v>
      </c>
      <c r="T231" s="90">
        <f>'Other Opex'!T116</f>
        <v>0</v>
      </c>
      <c r="U231" s="90">
        <f>'Other Opex'!U116</f>
        <v>0</v>
      </c>
      <c r="V231" s="90">
        <f>'Other Opex'!V116</f>
        <v>0</v>
      </c>
      <c r="W231" s="90">
        <f>'Other Opex'!W116</f>
        <v>0</v>
      </c>
      <c r="X231" s="90">
        <f>'Other Opex'!X116</f>
        <v>0</v>
      </c>
      <c r="Y231" s="90">
        <f>'Other Opex'!Y116</f>
        <v>0</v>
      </c>
      <c r="Z231" s="90">
        <f>'Other Opex'!Z116</f>
        <v>0</v>
      </c>
      <c r="AA231" s="90">
        <f>'Other Opex'!AA116</f>
        <v>0</v>
      </c>
      <c r="AB231" s="90">
        <f>'Other Opex'!AB116</f>
        <v>0</v>
      </c>
      <c r="AC231" s="91">
        <f>'Other Opex'!AC116</f>
        <v>0</v>
      </c>
      <c r="AE231" s="476">
        <f>'Other Opex'!AE116</f>
        <v>0</v>
      </c>
      <c r="AG231" s="476">
        <f>'Other Opex'!AG116</f>
        <v>0</v>
      </c>
      <c r="AI231" s="476">
        <f>'Other Opex'!AI116</f>
        <v>0</v>
      </c>
    </row>
    <row r="232" spans="2:35" outlineLevel="1">
      <c r="B232" s="238" t="str">
        <f>'Line Items'!D$2287</f>
        <v>Other Operating Costs</v>
      </c>
      <c r="C232" s="238" t="str">
        <f>'Line Items'!D$2324</f>
        <v>Other Operating Costs: Station &amp; Train Operations</v>
      </c>
      <c r="D232" s="106" t="str">
        <f>'Other Opex'!D117</f>
        <v>[Station &amp; Train Operations Line 51]</v>
      </c>
      <c r="E232" s="89"/>
      <c r="F232" s="107" t="str">
        <f>'Other Opex'!F117</f>
        <v>£000</v>
      </c>
      <c r="G232" s="90">
        <f>'Other Opex'!G117</f>
        <v>0</v>
      </c>
      <c r="H232" s="90">
        <f>'Other Opex'!H117</f>
        <v>0</v>
      </c>
      <c r="I232" s="90">
        <f>'Other Opex'!I117</f>
        <v>0</v>
      </c>
      <c r="J232" s="90">
        <f>'Other Opex'!J117</f>
        <v>0</v>
      </c>
      <c r="K232" s="90">
        <f>'Other Opex'!K117</f>
        <v>0</v>
      </c>
      <c r="L232" s="90">
        <f>'Other Opex'!L117</f>
        <v>0</v>
      </c>
      <c r="M232" s="90">
        <f>'Other Opex'!M117</f>
        <v>0</v>
      </c>
      <c r="N232" s="90">
        <f>'Other Opex'!N117</f>
        <v>0</v>
      </c>
      <c r="O232" s="90">
        <f>'Other Opex'!O117</f>
        <v>0</v>
      </c>
      <c r="P232" s="90">
        <f>'Other Opex'!P117</f>
        <v>0</v>
      </c>
      <c r="Q232" s="90">
        <f>'Other Opex'!Q117</f>
        <v>0</v>
      </c>
      <c r="R232" s="90">
        <f>'Other Opex'!R117</f>
        <v>0</v>
      </c>
      <c r="S232" s="90">
        <f>'Other Opex'!S117</f>
        <v>0</v>
      </c>
      <c r="T232" s="90">
        <f>'Other Opex'!T117</f>
        <v>0</v>
      </c>
      <c r="U232" s="90">
        <f>'Other Opex'!U117</f>
        <v>0</v>
      </c>
      <c r="V232" s="90">
        <f>'Other Opex'!V117</f>
        <v>0</v>
      </c>
      <c r="W232" s="90">
        <f>'Other Opex'!W117</f>
        <v>0</v>
      </c>
      <c r="X232" s="90">
        <f>'Other Opex'!X117</f>
        <v>0</v>
      </c>
      <c r="Y232" s="90">
        <f>'Other Opex'!Y117</f>
        <v>0</v>
      </c>
      <c r="Z232" s="90">
        <f>'Other Opex'!Z117</f>
        <v>0</v>
      </c>
      <c r="AA232" s="90">
        <f>'Other Opex'!AA117</f>
        <v>0</v>
      </c>
      <c r="AB232" s="90">
        <f>'Other Opex'!AB117</f>
        <v>0</v>
      </c>
      <c r="AC232" s="91">
        <f>'Other Opex'!AC117</f>
        <v>0</v>
      </c>
      <c r="AE232" s="476">
        <f>'Other Opex'!AE117</f>
        <v>0</v>
      </c>
      <c r="AG232" s="476">
        <f>'Other Opex'!AG117</f>
        <v>0</v>
      </c>
      <c r="AI232" s="476">
        <f>'Other Opex'!AI117</f>
        <v>0</v>
      </c>
    </row>
    <row r="233" spans="2:35" outlineLevel="1">
      <c r="B233" s="238" t="str">
        <f>'Line Items'!D$2287</f>
        <v>Other Operating Costs</v>
      </c>
      <c r="C233" s="238" t="str">
        <f>'Line Items'!D$2324</f>
        <v>Other Operating Costs: Station &amp; Train Operations</v>
      </c>
      <c r="D233" s="106" t="str">
        <f>'Other Opex'!D118</f>
        <v>[Station &amp; Train Operations Line 52]</v>
      </c>
      <c r="E233" s="89"/>
      <c r="F233" s="107" t="str">
        <f>'Other Opex'!F118</f>
        <v>£000</v>
      </c>
      <c r="G233" s="90">
        <f>'Other Opex'!G118</f>
        <v>0</v>
      </c>
      <c r="H233" s="90">
        <f>'Other Opex'!H118</f>
        <v>0</v>
      </c>
      <c r="I233" s="90">
        <f>'Other Opex'!I118</f>
        <v>0</v>
      </c>
      <c r="J233" s="90">
        <f>'Other Opex'!J118</f>
        <v>0</v>
      </c>
      <c r="K233" s="90">
        <f>'Other Opex'!K118</f>
        <v>0</v>
      </c>
      <c r="L233" s="90">
        <f>'Other Opex'!L118</f>
        <v>0</v>
      </c>
      <c r="M233" s="90">
        <f>'Other Opex'!M118</f>
        <v>0</v>
      </c>
      <c r="N233" s="90">
        <f>'Other Opex'!N118</f>
        <v>0</v>
      </c>
      <c r="O233" s="90">
        <f>'Other Opex'!O118</f>
        <v>0</v>
      </c>
      <c r="P233" s="90">
        <f>'Other Opex'!P118</f>
        <v>0</v>
      </c>
      <c r="Q233" s="90">
        <f>'Other Opex'!Q118</f>
        <v>0</v>
      </c>
      <c r="R233" s="90">
        <f>'Other Opex'!R118</f>
        <v>0</v>
      </c>
      <c r="S233" s="90">
        <f>'Other Opex'!S118</f>
        <v>0</v>
      </c>
      <c r="T233" s="90">
        <f>'Other Opex'!T118</f>
        <v>0</v>
      </c>
      <c r="U233" s="90">
        <f>'Other Opex'!U118</f>
        <v>0</v>
      </c>
      <c r="V233" s="90">
        <f>'Other Opex'!V118</f>
        <v>0</v>
      </c>
      <c r="W233" s="90">
        <f>'Other Opex'!W118</f>
        <v>0</v>
      </c>
      <c r="X233" s="90">
        <f>'Other Opex'!X118</f>
        <v>0</v>
      </c>
      <c r="Y233" s="90">
        <f>'Other Opex'!Y118</f>
        <v>0</v>
      </c>
      <c r="Z233" s="90">
        <f>'Other Opex'!Z118</f>
        <v>0</v>
      </c>
      <c r="AA233" s="90">
        <f>'Other Opex'!AA118</f>
        <v>0</v>
      </c>
      <c r="AB233" s="90">
        <f>'Other Opex'!AB118</f>
        <v>0</v>
      </c>
      <c r="AC233" s="91">
        <f>'Other Opex'!AC118</f>
        <v>0</v>
      </c>
      <c r="AE233" s="476">
        <f>'Other Opex'!AE118</f>
        <v>0</v>
      </c>
      <c r="AG233" s="476">
        <f>'Other Opex'!AG118</f>
        <v>0</v>
      </c>
      <c r="AI233" s="476">
        <f>'Other Opex'!AI118</f>
        <v>0</v>
      </c>
    </row>
    <row r="234" spans="2:35" outlineLevel="1">
      <c r="B234" s="238" t="str">
        <f>'Line Items'!D$2287</f>
        <v>Other Operating Costs</v>
      </c>
      <c r="C234" s="238" t="str">
        <f>'Line Items'!D$2324</f>
        <v>Other Operating Costs: Station &amp; Train Operations</v>
      </c>
      <c r="D234" s="106" t="str">
        <f>'Other Opex'!D119</f>
        <v>[Station &amp; Train Operations Line 53]</v>
      </c>
      <c r="E234" s="89"/>
      <c r="F234" s="107" t="str">
        <f>'Other Opex'!F119</f>
        <v>£000</v>
      </c>
      <c r="G234" s="90">
        <f>'Other Opex'!G119</f>
        <v>0</v>
      </c>
      <c r="H234" s="90">
        <f>'Other Opex'!H119</f>
        <v>0</v>
      </c>
      <c r="I234" s="90">
        <f>'Other Opex'!I119</f>
        <v>0</v>
      </c>
      <c r="J234" s="90">
        <f>'Other Opex'!J119</f>
        <v>0</v>
      </c>
      <c r="K234" s="90">
        <f>'Other Opex'!K119</f>
        <v>0</v>
      </c>
      <c r="L234" s="90">
        <f>'Other Opex'!L119</f>
        <v>0</v>
      </c>
      <c r="M234" s="90">
        <f>'Other Opex'!M119</f>
        <v>0</v>
      </c>
      <c r="N234" s="90">
        <f>'Other Opex'!N119</f>
        <v>0</v>
      </c>
      <c r="O234" s="90">
        <f>'Other Opex'!O119</f>
        <v>0</v>
      </c>
      <c r="P234" s="90">
        <f>'Other Opex'!P119</f>
        <v>0</v>
      </c>
      <c r="Q234" s="90">
        <f>'Other Opex'!Q119</f>
        <v>0</v>
      </c>
      <c r="R234" s="90">
        <f>'Other Opex'!R119</f>
        <v>0</v>
      </c>
      <c r="S234" s="90">
        <f>'Other Opex'!S119</f>
        <v>0</v>
      </c>
      <c r="T234" s="90">
        <f>'Other Opex'!T119</f>
        <v>0</v>
      </c>
      <c r="U234" s="90">
        <f>'Other Opex'!U119</f>
        <v>0</v>
      </c>
      <c r="V234" s="90">
        <f>'Other Opex'!V119</f>
        <v>0</v>
      </c>
      <c r="W234" s="90">
        <f>'Other Opex'!W119</f>
        <v>0</v>
      </c>
      <c r="X234" s="90">
        <f>'Other Opex'!X119</f>
        <v>0</v>
      </c>
      <c r="Y234" s="90">
        <f>'Other Opex'!Y119</f>
        <v>0</v>
      </c>
      <c r="Z234" s="90">
        <f>'Other Opex'!Z119</f>
        <v>0</v>
      </c>
      <c r="AA234" s="90">
        <f>'Other Opex'!AA119</f>
        <v>0</v>
      </c>
      <c r="AB234" s="90">
        <f>'Other Opex'!AB119</f>
        <v>0</v>
      </c>
      <c r="AC234" s="91">
        <f>'Other Opex'!AC119</f>
        <v>0</v>
      </c>
      <c r="AE234" s="476">
        <f>'Other Opex'!AE119</f>
        <v>0</v>
      </c>
      <c r="AG234" s="476">
        <f>'Other Opex'!AG119</f>
        <v>0</v>
      </c>
      <c r="AI234" s="476">
        <f>'Other Opex'!AI119</f>
        <v>0</v>
      </c>
    </row>
    <row r="235" spans="2:35" outlineLevel="1">
      <c r="B235" s="238" t="str">
        <f>'Line Items'!D$2287</f>
        <v>Other Operating Costs</v>
      </c>
      <c r="C235" s="238" t="str">
        <f>'Line Items'!D$2324</f>
        <v>Other Operating Costs: Station &amp; Train Operations</v>
      </c>
      <c r="D235" s="106" t="str">
        <f>'Other Opex'!D120</f>
        <v>[Station &amp; Train Operations Line 54]</v>
      </c>
      <c r="E235" s="89"/>
      <c r="F235" s="107" t="str">
        <f>'Other Opex'!F120</f>
        <v>£000</v>
      </c>
      <c r="G235" s="90">
        <f>'Other Opex'!G120</f>
        <v>0</v>
      </c>
      <c r="H235" s="90">
        <f>'Other Opex'!H120</f>
        <v>0</v>
      </c>
      <c r="I235" s="90">
        <f>'Other Opex'!I120</f>
        <v>0</v>
      </c>
      <c r="J235" s="90">
        <f>'Other Opex'!J120</f>
        <v>0</v>
      </c>
      <c r="K235" s="90">
        <f>'Other Opex'!K120</f>
        <v>0</v>
      </c>
      <c r="L235" s="90">
        <f>'Other Opex'!L120</f>
        <v>0</v>
      </c>
      <c r="M235" s="90">
        <f>'Other Opex'!M120</f>
        <v>0</v>
      </c>
      <c r="N235" s="90">
        <f>'Other Opex'!N120</f>
        <v>0</v>
      </c>
      <c r="O235" s="90">
        <f>'Other Opex'!O120</f>
        <v>0</v>
      </c>
      <c r="P235" s="90">
        <f>'Other Opex'!P120</f>
        <v>0</v>
      </c>
      <c r="Q235" s="90">
        <f>'Other Opex'!Q120</f>
        <v>0</v>
      </c>
      <c r="R235" s="90">
        <f>'Other Opex'!R120</f>
        <v>0</v>
      </c>
      <c r="S235" s="90">
        <f>'Other Opex'!S120</f>
        <v>0</v>
      </c>
      <c r="T235" s="90">
        <f>'Other Opex'!T120</f>
        <v>0</v>
      </c>
      <c r="U235" s="90">
        <f>'Other Opex'!U120</f>
        <v>0</v>
      </c>
      <c r="V235" s="90">
        <f>'Other Opex'!V120</f>
        <v>0</v>
      </c>
      <c r="W235" s="90">
        <f>'Other Opex'!W120</f>
        <v>0</v>
      </c>
      <c r="X235" s="90">
        <f>'Other Opex'!X120</f>
        <v>0</v>
      </c>
      <c r="Y235" s="90">
        <f>'Other Opex'!Y120</f>
        <v>0</v>
      </c>
      <c r="Z235" s="90">
        <f>'Other Opex'!Z120</f>
        <v>0</v>
      </c>
      <c r="AA235" s="90">
        <f>'Other Opex'!AA120</f>
        <v>0</v>
      </c>
      <c r="AB235" s="90">
        <f>'Other Opex'!AB120</f>
        <v>0</v>
      </c>
      <c r="AC235" s="91">
        <f>'Other Opex'!AC120</f>
        <v>0</v>
      </c>
      <c r="AE235" s="476">
        <f>'Other Opex'!AE120</f>
        <v>0</v>
      </c>
      <c r="AG235" s="476">
        <f>'Other Opex'!AG120</f>
        <v>0</v>
      </c>
      <c r="AI235" s="476">
        <f>'Other Opex'!AI120</f>
        <v>0</v>
      </c>
    </row>
    <row r="236" spans="2:35" outlineLevel="1">
      <c r="B236" s="238" t="str">
        <f>'Line Items'!D$2287</f>
        <v>Other Operating Costs</v>
      </c>
      <c r="C236" s="238" t="str">
        <f>'Line Items'!D$2324</f>
        <v>Other Operating Costs: Station &amp; Train Operations</v>
      </c>
      <c r="D236" s="106" t="str">
        <f>'Other Opex'!D121</f>
        <v>[Station &amp; Train Operations Line 55]</v>
      </c>
      <c r="E236" s="89"/>
      <c r="F236" s="107" t="str">
        <f>'Other Opex'!F121</f>
        <v>£000</v>
      </c>
      <c r="G236" s="90">
        <f>'Other Opex'!G121</f>
        <v>0</v>
      </c>
      <c r="H236" s="90">
        <f>'Other Opex'!H121</f>
        <v>0</v>
      </c>
      <c r="I236" s="90">
        <f>'Other Opex'!I121</f>
        <v>0</v>
      </c>
      <c r="J236" s="90">
        <f>'Other Opex'!J121</f>
        <v>0</v>
      </c>
      <c r="K236" s="90">
        <f>'Other Opex'!K121</f>
        <v>0</v>
      </c>
      <c r="L236" s="90">
        <f>'Other Opex'!L121</f>
        <v>0</v>
      </c>
      <c r="M236" s="90">
        <f>'Other Opex'!M121</f>
        <v>0</v>
      </c>
      <c r="N236" s="90">
        <f>'Other Opex'!N121</f>
        <v>0</v>
      </c>
      <c r="O236" s="90">
        <f>'Other Opex'!O121</f>
        <v>0</v>
      </c>
      <c r="P236" s="90">
        <f>'Other Opex'!P121</f>
        <v>0</v>
      </c>
      <c r="Q236" s="90">
        <f>'Other Opex'!Q121</f>
        <v>0</v>
      </c>
      <c r="R236" s="90">
        <f>'Other Opex'!R121</f>
        <v>0</v>
      </c>
      <c r="S236" s="90">
        <f>'Other Opex'!S121</f>
        <v>0</v>
      </c>
      <c r="T236" s="90">
        <f>'Other Opex'!T121</f>
        <v>0</v>
      </c>
      <c r="U236" s="90">
        <f>'Other Opex'!U121</f>
        <v>0</v>
      </c>
      <c r="V236" s="90">
        <f>'Other Opex'!V121</f>
        <v>0</v>
      </c>
      <c r="W236" s="90">
        <f>'Other Opex'!W121</f>
        <v>0</v>
      </c>
      <c r="X236" s="90">
        <f>'Other Opex'!X121</f>
        <v>0</v>
      </c>
      <c r="Y236" s="90">
        <f>'Other Opex'!Y121</f>
        <v>0</v>
      </c>
      <c r="Z236" s="90">
        <f>'Other Opex'!Z121</f>
        <v>0</v>
      </c>
      <c r="AA236" s="90">
        <f>'Other Opex'!AA121</f>
        <v>0</v>
      </c>
      <c r="AB236" s="90">
        <f>'Other Opex'!AB121</f>
        <v>0</v>
      </c>
      <c r="AC236" s="91">
        <f>'Other Opex'!AC121</f>
        <v>0</v>
      </c>
      <c r="AE236" s="476">
        <f>'Other Opex'!AE121</f>
        <v>0</v>
      </c>
      <c r="AG236" s="476">
        <f>'Other Opex'!AG121</f>
        <v>0</v>
      </c>
      <c r="AI236" s="476">
        <f>'Other Opex'!AI121</f>
        <v>0</v>
      </c>
    </row>
    <row r="237" spans="2:35" outlineLevel="1">
      <c r="B237" s="238" t="str">
        <f>'Line Items'!D$2287</f>
        <v>Other Operating Costs</v>
      </c>
      <c r="C237" s="238" t="str">
        <f>'Line Items'!D$2324</f>
        <v>Other Operating Costs: Station &amp; Train Operations</v>
      </c>
      <c r="D237" s="106" t="str">
        <f>'Other Opex'!D122</f>
        <v>[Station &amp; Train Operations Line 56]</v>
      </c>
      <c r="E237" s="89"/>
      <c r="F237" s="107" t="str">
        <f>'Other Opex'!F122</f>
        <v>£000</v>
      </c>
      <c r="G237" s="90">
        <f>'Other Opex'!G122</f>
        <v>0</v>
      </c>
      <c r="H237" s="90">
        <f>'Other Opex'!H122</f>
        <v>0</v>
      </c>
      <c r="I237" s="90">
        <f>'Other Opex'!I122</f>
        <v>0</v>
      </c>
      <c r="J237" s="90">
        <f>'Other Opex'!J122</f>
        <v>0</v>
      </c>
      <c r="K237" s="90">
        <f>'Other Opex'!K122</f>
        <v>0</v>
      </c>
      <c r="L237" s="90">
        <f>'Other Opex'!L122</f>
        <v>0</v>
      </c>
      <c r="M237" s="90">
        <f>'Other Opex'!M122</f>
        <v>0</v>
      </c>
      <c r="N237" s="90">
        <f>'Other Opex'!N122</f>
        <v>0</v>
      </c>
      <c r="O237" s="90">
        <f>'Other Opex'!O122</f>
        <v>0</v>
      </c>
      <c r="P237" s="90">
        <f>'Other Opex'!P122</f>
        <v>0</v>
      </c>
      <c r="Q237" s="90">
        <f>'Other Opex'!Q122</f>
        <v>0</v>
      </c>
      <c r="R237" s="90">
        <f>'Other Opex'!R122</f>
        <v>0</v>
      </c>
      <c r="S237" s="90">
        <f>'Other Opex'!S122</f>
        <v>0</v>
      </c>
      <c r="T237" s="90">
        <f>'Other Opex'!T122</f>
        <v>0</v>
      </c>
      <c r="U237" s="90">
        <f>'Other Opex'!U122</f>
        <v>0</v>
      </c>
      <c r="V237" s="90">
        <f>'Other Opex'!V122</f>
        <v>0</v>
      </c>
      <c r="W237" s="90">
        <f>'Other Opex'!W122</f>
        <v>0</v>
      </c>
      <c r="X237" s="90">
        <f>'Other Opex'!X122</f>
        <v>0</v>
      </c>
      <c r="Y237" s="90">
        <f>'Other Opex'!Y122</f>
        <v>0</v>
      </c>
      <c r="Z237" s="90">
        <f>'Other Opex'!Z122</f>
        <v>0</v>
      </c>
      <c r="AA237" s="90">
        <f>'Other Opex'!AA122</f>
        <v>0</v>
      </c>
      <c r="AB237" s="90">
        <f>'Other Opex'!AB122</f>
        <v>0</v>
      </c>
      <c r="AC237" s="91">
        <f>'Other Opex'!AC122</f>
        <v>0</v>
      </c>
      <c r="AE237" s="476">
        <f>'Other Opex'!AE122</f>
        <v>0</v>
      </c>
      <c r="AG237" s="476">
        <f>'Other Opex'!AG122</f>
        <v>0</v>
      </c>
      <c r="AI237" s="476">
        <f>'Other Opex'!AI122</f>
        <v>0</v>
      </c>
    </row>
    <row r="238" spans="2:35" outlineLevel="1">
      <c r="B238" s="238" t="str">
        <f>'Line Items'!D$2287</f>
        <v>Other Operating Costs</v>
      </c>
      <c r="C238" s="238" t="str">
        <f>'Line Items'!D$2324</f>
        <v>Other Operating Costs: Station &amp; Train Operations</v>
      </c>
      <c r="D238" s="106" t="str">
        <f>'Other Opex'!D123</f>
        <v>[Station &amp; Train Operations Line 57]</v>
      </c>
      <c r="E238" s="89"/>
      <c r="F238" s="107" t="str">
        <f>'Other Opex'!F123</f>
        <v>£000</v>
      </c>
      <c r="G238" s="90">
        <f>'Other Opex'!G123</f>
        <v>0</v>
      </c>
      <c r="H238" s="90">
        <f>'Other Opex'!H123</f>
        <v>0</v>
      </c>
      <c r="I238" s="90">
        <f>'Other Opex'!I123</f>
        <v>0</v>
      </c>
      <c r="J238" s="90">
        <f>'Other Opex'!J123</f>
        <v>0</v>
      </c>
      <c r="K238" s="90">
        <f>'Other Opex'!K123</f>
        <v>0</v>
      </c>
      <c r="L238" s="90">
        <f>'Other Opex'!L123</f>
        <v>0</v>
      </c>
      <c r="M238" s="90">
        <f>'Other Opex'!M123</f>
        <v>0</v>
      </c>
      <c r="N238" s="90">
        <f>'Other Opex'!N123</f>
        <v>0</v>
      </c>
      <c r="O238" s="90">
        <f>'Other Opex'!O123</f>
        <v>0</v>
      </c>
      <c r="P238" s="90">
        <f>'Other Opex'!P123</f>
        <v>0</v>
      </c>
      <c r="Q238" s="90">
        <f>'Other Opex'!Q123</f>
        <v>0</v>
      </c>
      <c r="R238" s="90">
        <f>'Other Opex'!R123</f>
        <v>0</v>
      </c>
      <c r="S238" s="90">
        <f>'Other Opex'!S123</f>
        <v>0</v>
      </c>
      <c r="T238" s="90">
        <f>'Other Opex'!T123</f>
        <v>0</v>
      </c>
      <c r="U238" s="90">
        <f>'Other Opex'!U123</f>
        <v>0</v>
      </c>
      <c r="V238" s="90">
        <f>'Other Opex'!V123</f>
        <v>0</v>
      </c>
      <c r="W238" s="90">
        <f>'Other Opex'!W123</f>
        <v>0</v>
      </c>
      <c r="X238" s="90">
        <f>'Other Opex'!X123</f>
        <v>0</v>
      </c>
      <c r="Y238" s="90">
        <f>'Other Opex'!Y123</f>
        <v>0</v>
      </c>
      <c r="Z238" s="90">
        <f>'Other Opex'!Z123</f>
        <v>0</v>
      </c>
      <c r="AA238" s="90">
        <f>'Other Opex'!AA123</f>
        <v>0</v>
      </c>
      <c r="AB238" s="90">
        <f>'Other Opex'!AB123</f>
        <v>0</v>
      </c>
      <c r="AC238" s="91">
        <f>'Other Opex'!AC123</f>
        <v>0</v>
      </c>
      <c r="AE238" s="476">
        <f>'Other Opex'!AE123</f>
        <v>0</v>
      </c>
      <c r="AG238" s="476">
        <f>'Other Opex'!AG123</f>
        <v>0</v>
      </c>
      <c r="AI238" s="476">
        <f>'Other Opex'!AI123</f>
        <v>0</v>
      </c>
    </row>
    <row r="239" spans="2:35" outlineLevel="1">
      <c r="B239" s="238" t="str">
        <f>'Line Items'!D$2287</f>
        <v>Other Operating Costs</v>
      </c>
      <c r="C239" s="238" t="str">
        <f>'Line Items'!D$2324</f>
        <v>Other Operating Costs: Station &amp; Train Operations</v>
      </c>
      <c r="D239" s="106" t="str">
        <f>'Other Opex'!D124</f>
        <v>[Station &amp; Train Operations Line 58]</v>
      </c>
      <c r="E239" s="89"/>
      <c r="F239" s="107" t="str">
        <f>'Other Opex'!F124</f>
        <v>£000</v>
      </c>
      <c r="G239" s="90">
        <f>'Other Opex'!G124</f>
        <v>0</v>
      </c>
      <c r="H239" s="90">
        <f>'Other Opex'!H124</f>
        <v>0</v>
      </c>
      <c r="I239" s="90">
        <f>'Other Opex'!I124</f>
        <v>0</v>
      </c>
      <c r="J239" s="90">
        <f>'Other Opex'!J124</f>
        <v>0</v>
      </c>
      <c r="K239" s="90">
        <f>'Other Opex'!K124</f>
        <v>0</v>
      </c>
      <c r="L239" s="90">
        <f>'Other Opex'!L124</f>
        <v>0</v>
      </c>
      <c r="M239" s="90">
        <f>'Other Opex'!M124</f>
        <v>0</v>
      </c>
      <c r="N239" s="90">
        <f>'Other Opex'!N124</f>
        <v>0</v>
      </c>
      <c r="O239" s="90">
        <f>'Other Opex'!O124</f>
        <v>0</v>
      </c>
      <c r="P239" s="90">
        <f>'Other Opex'!P124</f>
        <v>0</v>
      </c>
      <c r="Q239" s="90">
        <f>'Other Opex'!Q124</f>
        <v>0</v>
      </c>
      <c r="R239" s="90">
        <f>'Other Opex'!R124</f>
        <v>0</v>
      </c>
      <c r="S239" s="90">
        <f>'Other Opex'!S124</f>
        <v>0</v>
      </c>
      <c r="T239" s="90">
        <f>'Other Opex'!T124</f>
        <v>0</v>
      </c>
      <c r="U239" s="90">
        <f>'Other Opex'!U124</f>
        <v>0</v>
      </c>
      <c r="V239" s="90">
        <f>'Other Opex'!V124</f>
        <v>0</v>
      </c>
      <c r="W239" s="90">
        <f>'Other Opex'!W124</f>
        <v>0</v>
      </c>
      <c r="X239" s="90">
        <f>'Other Opex'!X124</f>
        <v>0</v>
      </c>
      <c r="Y239" s="90">
        <f>'Other Opex'!Y124</f>
        <v>0</v>
      </c>
      <c r="Z239" s="90">
        <f>'Other Opex'!Z124</f>
        <v>0</v>
      </c>
      <c r="AA239" s="90">
        <f>'Other Opex'!AA124</f>
        <v>0</v>
      </c>
      <c r="AB239" s="90">
        <f>'Other Opex'!AB124</f>
        <v>0</v>
      </c>
      <c r="AC239" s="91">
        <f>'Other Opex'!AC124</f>
        <v>0</v>
      </c>
      <c r="AE239" s="476">
        <f>'Other Opex'!AE124</f>
        <v>0</v>
      </c>
      <c r="AG239" s="476">
        <f>'Other Opex'!AG124</f>
        <v>0</v>
      </c>
      <c r="AI239" s="476">
        <f>'Other Opex'!AI124</f>
        <v>0</v>
      </c>
    </row>
    <row r="240" spans="2:35" outlineLevel="1">
      <c r="B240" s="238" t="str">
        <f>'Line Items'!D$2287</f>
        <v>Other Operating Costs</v>
      </c>
      <c r="C240" s="238" t="str">
        <f>'Line Items'!D$2324</f>
        <v>Other Operating Costs: Station &amp; Train Operations</v>
      </c>
      <c r="D240" s="106" t="str">
        <f>'Other Opex'!D125</f>
        <v>[Station &amp; Train Operations Line 59]</v>
      </c>
      <c r="E240" s="89"/>
      <c r="F240" s="107" t="str">
        <f>'Other Opex'!F125</f>
        <v>£000</v>
      </c>
      <c r="G240" s="90">
        <f>'Other Opex'!G125</f>
        <v>0</v>
      </c>
      <c r="H240" s="90">
        <f>'Other Opex'!H125</f>
        <v>0</v>
      </c>
      <c r="I240" s="90">
        <f>'Other Opex'!I125</f>
        <v>0</v>
      </c>
      <c r="J240" s="90">
        <f>'Other Opex'!J125</f>
        <v>0</v>
      </c>
      <c r="K240" s="90">
        <f>'Other Opex'!K125</f>
        <v>0</v>
      </c>
      <c r="L240" s="90">
        <f>'Other Opex'!L125</f>
        <v>0</v>
      </c>
      <c r="M240" s="90">
        <f>'Other Opex'!M125</f>
        <v>0</v>
      </c>
      <c r="N240" s="90">
        <f>'Other Opex'!N125</f>
        <v>0</v>
      </c>
      <c r="O240" s="90">
        <f>'Other Opex'!O125</f>
        <v>0</v>
      </c>
      <c r="P240" s="90">
        <f>'Other Opex'!P125</f>
        <v>0</v>
      </c>
      <c r="Q240" s="90">
        <f>'Other Opex'!Q125</f>
        <v>0</v>
      </c>
      <c r="R240" s="90">
        <f>'Other Opex'!R125</f>
        <v>0</v>
      </c>
      <c r="S240" s="90">
        <f>'Other Opex'!S125</f>
        <v>0</v>
      </c>
      <c r="T240" s="90">
        <f>'Other Opex'!T125</f>
        <v>0</v>
      </c>
      <c r="U240" s="90">
        <f>'Other Opex'!U125</f>
        <v>0</v>
      </c>
      <c r="V240" s="90">
        <f>'Other Opex'!V125</f>
        <v>0</v>
      </c>
      <c r="W240" s="90">
        <f>'Other Opex'!W125</f>
        <v>0</v>
      </c>
      <c r="X240" s="90">
        <f>'Other Opex'!X125</f>
        <v>0</v>
      </c>
      <c r="Y240" s="90">
        <f>'Other Opex'!Y125</f>
        <v>0</v>
      </c>
      <c r="Z240" s="90">
        <f>'Other Opex'!Z125</f>
        <v>0</v>
      </c>
      <c r="AA240" s="90">
        <f>'Other Opex'!AA125</f>
        <v>0</v>
      </c>
      <c r="AB240" s="90">
        <f>'Other Opex'!AB125</f>
        <v>0</v>
      </c>
      <c r="AC240" s="91">
        <f>'Other Opex'!AC125</f>
        <v>0</v>
      </c>
      <c r="AE240" s="476">
        <f>'Other Opex'!AE125</f>
        <v>0</v>
      </c>
      <c r="AG240" s="476">
        <f>'Other Opex'!AG125</f>
        <v>0</v>
      </c>
      <c r="AI240" s="476">
        <f>'Other Opex'!AI125</f>
        <v>0</v>
      </c>
    </row>
    <row r="241" spans="2:35" outlineLevel="1">
      <c r="B241" s="238" t="str">
        <f>'Line Items'!D$2287</f>
        <v>Other Operating Costs</v>
      </c>
      <c r="C241" s="238" t="str">
        <f>'Line Items'!D$2324</f>
        <v>Other Operating Costs: Station &amp; Train Operations</v>
      </c>
      <c r="D241" s="239" t="str">
        <f>'Other Opex'!D126</f>
        <v>[Station &amp; Train Operations Line 60]</v>
      </c>
      <c r="E241" s="240"/>
      <c r="F241" s="241" t="str">
        <f>'Other Opex'!F126</f>
        <v>£000</v>
      </c>
      <c r="G241" s="242">
        <f>'Other Opex'!G126</f>
        <v>0</v>
      </c>
      <c r="H241" s="242">
        <f>'Other Opex'!H126</f>
        <v>0</v>
      </c>
      <c r="I241" s="242">
        <f>'Other Opex'!I126</f>
        <v>0</v>
      </c>
      <c r="J241" s="242">
        <f>'Other Opex'!J126</f>
        <v>0</v>
      </c>
      <c r="K241" s="242">
        <f>'Other Opex'!K126</f>
        <v>0</v>
      </c>
      <c r="L241" s="242">
        <f>'Other Opex'!L126</f>
        <v>0</v>
      </c>
      <c r="M241" s="242">
        <f>'Other Opex'!M126</f>
        <v>0</v>
      </c>
      <c r="N241" s="242">
        <f>'Other Opex'!N126</f>
        <v>0</v>
      </c>
      <c r="O241" s="242">
        <f>'Other Opex'!O126</f>
        <v>0</v>
      </c>
      <c r="P241" s="242">
        <f>'Other Opex'!P126</f>
        <v>0</v>
      </c>
      <c r="Q241" s="242">
        <f>'Other Opex'!Q126</f>
        <v>0</v>
      </c>
      <c r="R241" s="242">
        <f>'Other Opex'!R126</f>
        <v>0</v>
      </c>
      <c r="S241" s="242">
        <f>'Other Opex'!S126</f>
        <v>0</v>
      </c>
      <c r="T241" s="242">
        <f>'Other Opex'!T126</f>
        <v>0</v>
      </c>
      <c r="U241" s="242">
        <f>'Other Opex'!U126</f>
        <v>0</v>
      </c>
      <c r="V241" s="242">
        <f>'Other Opex'!V126</f>
        <v>0</v>
      </c>
      <c r="W241" s="242">
        <f>'Other Opex'!W126</f>
        <v>0</v>
      </c>
      <c r="X241" s="242">
        <f>'Other Opex'!X126</f>
        <v>0</v>
      </c>
      <c r="Y241" s="242">
        <f>'Other Opex'!Y126</f>
        <v>0</v>
      </c>
      <c r="Z241" s="242">
        <f>'Other Opex'!Z126</f>
        <v>0</v>
      </c>
      <c r="AA241" s="242">
        <f>'Other Opex'!AA126</f>
        <v>0</v>
      </c>
      <c r="AB241" s="242">
        <f>'Other Opex'!AB126</f>
        <v>0</v>
      </c>
      <c r="AC241" s="243">
        <f>'Other Opex'!AC126</f>
        <v>0</v>
      </c>
      <c r="AE241" s="517">
        <f>'Other Opex'!AE126</f>
        <v>0</v>
      </c>
      <c r="AG241" s="517">
        <f>'Other Opex'!AG126</f>
        <v>0</v>
      </c>
      <c r="AI241" s="517">
        <f>'Other Opex'!AI126</f>
        <v>0</v>
      </c>
    </row>
    <row r="242" spans="2:35" outlineLevel="1">
      <c r="B242" s="238" t="str">
        <f>'Line Items'!D$2287</f>
        <v>Other Operating Costs</v>
      </c>
      <c r="C242" s="238" t="str">
        <f>'Line Items'!D$2325</f>
        <v>Other Operating Costs: Rolling Stock Maintenance</v>
      </c>
      <c r="D242" s="106" t="str">
        <f>'Other Opex'!D132</f>
        <v>Fleet materials</v>
      </c>
      <c r="E242" s="89"/>
      <c r="F242" s="107" t="str">
        <f>'Other Opex'!F132</f>
        <v>£000</v>
      </c>
      <c r="G242" s="90">
        <f>'Other Opex'!G132</f>
        <v>0</v>
      </c>
      <c r="H242" s="90">
        <f>'Other Opex'!H132</f>
        <v>0</v>
      </c>
      <c r="I242" s="90">
        <f>'Other Opex'!I132</f>
        <v>0</v>
      </c>
      <c r="J242" s="90">
        <f>'Other Opex'!J132</f>
        <v>0</v>
      </c>
      <c r="K242" s="90">
        <f>'Other Opex'!K132</f>
        <v>0</v>
      </c>
      <c r="L242" s="90">
        <f>'Other Opex'!L132</f>
        <v>0</v>
      </c>
      <c r="M242" s="90">
        <f>'Other Opex'!M132</f>
        <v>0</v>
      </c>
      <c r="N242" s="90">
        <f>'Other Opex'!N132</f>
        <v>0</v>
      </c>
      <c r="O242" s="90">
        <f>'Other Opex'!O132</f>
        <v>0</v>
      </c>
      <c r="P242" s="90">
        <f>'Other Opex'!P132</f>
        <v>0</v>
      </c>
      <c r="Q242" s="90">
        <f>'Other Opex'!Q132</f>
        <v>0</v>
      </c>
      <c r="R242" s="90">
        <f>'Other Opex'!R132</f>
        <v>0</v>
      </c>
      <c r="S242" s="90">
        <f>'Other Opex'!S132</f>
        <v>0</v>
      </c>
      <c r="T242" s="90">
        <f>'Other Opex'!T132</f>
        <v>0</v>
      </c>
      <c r="U242" s="90">
        <f>'Other Opex'!U132</f>
        <v>0</v>
      </c>
      <c r="V242" s="90">
        <f>'Other Opex'!V132</f>
        <v>0</v>
      </c>
      <c r="W242" s="90">
        <f>'Other Opex'!W132</f>
        <v>0</v>
      </c>
      <c r="X242" s="90">
        <f>'Other Opex'!X132</f>
        <v>0</v>
      </c>
      <c r="Y242" s="90">
        <f>'Other Opex'!Y132</f>
        <v>0</v>
      </c>
      <c r="Z242" s="90">
        <f>'Other Opex'!Z132</f>
        <v>0</v>
      </c>
      <c r="AA242" s="90">
        <f>'Other Opex'!AA132</f>
        <v>0</v>
      </c>
      <c r="AB242" s="90">
        <f>'Other Opex'!AB132</f>
        <v>0</v>
      </c>
      <c r="AC242" s="91">
        <f>'Other Opex'!AC132</f>
        <v>0</v>
      </c>
      <c r="AE242" s="476">
        <f>'Other Opex'!AE132</f>
        <v>0</v>
      </c>
      <c r="AG242" s="476">
        <f>'Other Opex'!AG132</f>
        <v>0</v>
      </c>
      <c r="AI242" s="476">
        <f>'Other Opex'!AI132</f>
        <v>0</v>
      </c>
    </row>
    <row r="243" spans="2:35" outlineLevel="1">
      <c r="B243" s="238" t="str">
        <f>'Line Items'!D$2287</f>
        <v>Other Operating Costs</v>
      </c>
      <c r="C243" s="238" t="str">
        <f>'Line Items'!D$2325</f>
        <v>Other Operating Costs: Rolling Stock Maintenance</v>
      </c>
      <c r="D243" s="106" t="str">
        <f>'Other Opex'!D133</f>
        <v>Third party RS maintainer</v>
      </c>
      <c r="E243" s="89"/>
      <c r="F243" s="107" t="str">
        <f>'Other Opex'!F133</f>
        <v>£000</v>
      </c>
      <c r="G243" s="90">
        <f>'Other Opex'!G133</f>
        <v>0</v>
      </c>
      <c r="H243" s="90">
        <f>'Other Opex'!H133</f>
        <v>0</v>
      </c>
      <c r="I243" s="90">
        <f>'Other Opex'!I133</f>
        <v>0</v>
      </c>
      <c r="J243" s="90">
        <f>'Other Opex'!J133</f>
        <v>0</v>
      </c>
      <c r="K243" s="90">
        <f>'Other Opex'!K133</f>
        <v>0</v>
      </c>
      <c r="L243" s="90">
        <f>'Other Opex'!L133</f>
        <v>0</v>
      </c>
      <c r="M243" s="90">
        <f>'Other Opex'!M133</f>
        <v>0</v>
      </c>
      <c r="N243" s="90">
        <f>'Other Opex'!N133</f>
        <v>0</v>
      </c>
      <c r="O243" s="90">
        <f>'Other Opex'!O133</f>
        <v>0</v>
      </c>
      <c r="P243" s="90">
        <f>'Other Opex'!P133</f>
        <v>0</v>
      </c>
      <c r="Q243" s="90">
        <f>'Other Opex'!Q133</f>
        <v>0</v>
      </c>
      <c r="R243" s="90">
        <f>'Other Opex'!R133</f>
        <v>0</v>
      </c>
      <c r="S243" s="90">
        <f>'Other Opex'!S133</f>
        <v>0</v>
      </c>
      <c r="T243" s="90">
        <f>'Other Opex'!T133</f>
        <v>0</v>
      </c>
      <c r="U243" s="90">
        <f>'Other Opex'!U133</f>
        <v>0</v>
      </c>
      <c r="V243" s="90">
        <f>'Other Opex'!V133</f>
        <v>0</v>
      </c>
      <c r="W243" s="90">
        <f>'Other Opex'!W133</f>
        <v>0</v>
      </c>
      <c r="X243" s="90">
        <f>'Other Opex'!X133</f>
        <v>0</v>
      </c>
      <c r="Y243" s="90">
        <f>'Other Opex'!Y133</f>
        <v>0</v>
      </c>
      <c r="Z243" s="90">
        <f>'Other Opex'!Z133</f>
        <v>0</v>
      </c>
      <c r="AA243" s="90">
        <f>'Other Opex'!AA133</f>
        <v>0</v>
      </c>
      <c r="AB243" s="90">
        <f>'Other Opex'!AB133</f>
        <v>0</v>
      </c>
      <c r="AC243" s="91">
        <f>'Other Opex'!AC133</f>
        <v>0</v>
      </c>
      <c r="AE243" s="476">
        <f>'Other Opex'!AE133</f>
        <v>0</v>
      </c>
      <c r="AG243" s="476">
        <f>'Other Opex'!AG133</f>
        <v>0</v>
      </c>
      <c r="AI243" s="476">
        <f>'Other Opex'!AI133</f>
        <v>0</v>
      </c>
    </row>
    <row r="244" spans="2:35" outlineLevel="1">
      <c r="B244" s="238" t="str">
        <f>'Line Items'!D$2287</f>
        <v>Other Operating Costs</v>
      </c>
      <c r="C244" s="238" t="str">
        <f>'Line Items'!D$2325</f>
        <v>Other Operating Costs: Rolling Stock Maintenance</v>
      </c>
      <c r="D244" s="106" t="str">
        <f>'Other Opex'!D134</f>
        <v>HQ Depot Costs</v>
      </c>
      <c r="E244" s="89"/>
      <c r="F244" s="107" t="str">
        <f>'Other Opex'!F134</f>
        <v>£000</v>
      </c>
      <c r="G244" s="90">
        <f>'Other Opex'!G134</f>
        <v>0</v>
      </c>
      <c r="H244" s="90">
        <f>'Other Opex'!H134</f>
        <v>0</v>
      </c>
      <c r="I244" s="90">
        <f>'Other Opex'!I134</f>
        <v>0</v>
      </c>
      <c r="J244" s="90">
        <f>'Other Opex'!J134</f>
        <v>0</v>
      </c>
      <c r="K244" s="90">
        <f>'Other Opex'!K134</f>
        <v>0</v>
      </c>
      <c r="L244" s="90">
        <f>'Other Opex'!L134</f>
        <v>0</v>
      </c>
      <c r="M244" s="90">
        <f>'Other Opex'!M134</f>
        <v>0</v>
      </c>
      <c r="N244" s="90">
        <f>'Other Opex'!N134</f>
        <v>0</v>
      </c>
      <c r="O244" s="90">
        <f>'Other Opex'!O134</f>
        <v>0</v>
      </c>
      <c r="P244" s="90">
        <f>'Other Opex'!P134</f>
        <v>0</v>
      </c>
      <c r="Q244" s="90">
        <f>'Other Opex'!Q134</f>
        <v>0</v>
      </c>
      <c r="R244" s="90">
        <f>'Other Opex'!R134</f>
        <v>0</v>
      </c>
      <c r="S244" s="90">
        <f>'Other Opex'!S134</f>
        <v>0</v>
      </c>
      <c r="T244" s="90">
        <f>'Other Opex'!T134</f>
        <v>0</v>
      </c>
      <c r="U244" s="90">
        <f>'Other Opex'!U134</f>
        <v>0</v>
      </c>
      <c r="V244" s="90">
        <f>'Other Opex'!V134</f>
        <v>0</v>
      </c>
      <c r="W244" s="90">
        <f>'Other Opex'!W134</f>
        <v>0</v>
      </c>
      <c r="X244" s="90">
        <f>'Other Opex'!X134</f>
        <v>0</v>
      </c>
      <c r="Y244" s="90">
        <f>'Other Opex'!Y134</f>
        <v>0</v>
      </c>
      <c r="Z244" s="90">
        <f>'Other Opex'!Z134</f>
        <v>0</v>
      </c>
      <c r="AA244" s="90">
        <f>'Other Opex'!AA134</f>
        <v>0</v>
      </c>
      <c r="AB244" s="90">
        <f>'Other Opex'!AB134</f>
        <v>0</v>
      </c>
      <c r="AC244" s="91">
        <f>'Other Opex'!AC134</f>
        <v>0</v>
      </c>
      <c r="AE244" s="476">
        <f>'Other Opex'!AE134</f>
        <v>0</v>
      </c>
      <c r="AG244" s="476">
        <f>'Other Opex'!AG134</f>
        <v>0</v>
      </c>
      <c r="AI244" s="476">
        <f>'Other Opex'!AI134</f>
        <v>0</v>
      </c>
    </row>
    <row r="245" spans="2:35" outlineLevel="1">
      <c r="B245" s="238" t="str">
        <f>'Line Items'!D$2287</f>
        <v>Other Operating Costs</v>
      </c>
      <c r="C245" s="238" t="str">
        <f>'Line Items'!D$2325</f>
        <v>Other Operating Costs: Rolling Stock Maintenance</v>
      </c>
      <c r="D245" s="106" t="str">
        <f>'Other Opex'!D135</f>
        <v>Depot: Administrative Costs</v>
      </c>
      <c r="E245" s="89"/>
      <c r="F245" s="107" t="str">
        <f>'Other Opex'!F135</f>
        <v>£000</v>
      </c>
      <c r="G245" s="90">
        <f>'Other Opex'!G135</f>
        <v>0</v>
      </c>
      <c r="H245" s="90">
        <f>'Other Opex'!H135</f>
        <v>0</v>
      </c>
      <c r="I245" s="90">
        <f>'Other Opex'!I135</f>
        <v>0</v>
      </c>
      <c r="J245" s="90">
        <f>'Other Opex'!J135</f>
        <v>0</v>
      </c>
      <c r="K245" s="90">
        <f>'Other Opex'!K135</f>
        <v>0</v>
      </c>
      <c r="L245" s="90">
        <f>'Other Opex'!L135</f>
        <v>0</v>
      </c>
      <c r="M245" s="90">
        <f>'Other Opex'!M135</f>
        <v>0</v>
      </c>
      <c r="N245" s="90">
        <f>'Other Opex'!N135</f>
        <v>0</v>
      </c>
      <c r="O245" s="90">
        <f>'Other Opex'!O135</f>
        <v>0</v>
      </c>
      <c r="P245" s="90">
        <f>'Other Opex'!P135</f>
        <v>0</v>
      </c>
      <c r="Q245" s="90">
        <f>'Other Opex'!Q135</f>
        <v>0</v>
      </c>
      <c r="R245" s="90">
        <f>'Other Opex'!R135</f>
        <v>0</v>
      </c>
      <c r="S245" s="90">
        <f>'Other Opex'!S135</f>
        <v>0</v>
      </c>
      <c r="T245" s="90">
        <f>'Other Opex'!T135</f>
        <v>0</v>
      </c>
      <c r="U245" s="90">
        <f>'Other Opex'!U135</f>
        <v>0</v>
      </c>
      <c r="V245" s="90">
        <f>'Other Opex'!V135</f>
        <v>0</v>
      </c>
      <c r="W245" s="90">
        <f>'Other Opex'!W135</f>
        <v>0</v>
      </c>
      <c r="X245" s="90">
        <f>'Other Opex'!X135</f>
        <v>0</v>
      </c>
      <c r="Y245" s="90">
        <f>'Other Opex'!Y135</f>
        <v>0</v>
      </c>
      <c r="Z245" s="90">
        <f>'Other Opex'!Z135</f>
        <v>0</v>
      </c>
      <c r="AA245" s="90">
        <f>'Other Opex'!AA135</f>
        <v>0</v>
      </c>
      <c r="AB245" s="90">
        <f>'Other Opex'!AB135</f>
        <v>0</v>
      </c>
      <c r="AC245" s="91">
        <f>'Other Opex'!AC135</f>
        <v>0</v>
      </c>
      <c r="AE245" s="476">
        <f>'Other Opex'!AE135</f>
        <v>0</v>
      </c>
      <c r="AG245" s="476">
        <f>'Other Opex'!AG135</f>
        <v>0</v>
      </c>
      <c r="AI245" s="476">
        <f>'Other Opex'!AI135</f>
        <v>0</v>
      </c>
    </row>
    <row r="246" spans="2:35" outlineLevel="1">
      <c r="B246" s="238" t="str">
        <f>'Line Items'!D$2287</f>
        <v>Other Operating Costs</v>
      </c>
      <c r="C246" s="238" t="str">
        <f>'Line Items'!D$2325</f>
        <v>Other Operating Costs: Rolling Stock Maintenance</v>
      </c>
      <c r="D246" s="106" t="str">
        <f>'Other Opex'!D136</f>
        <v>Depot: Security Costs</v>
      </c>
      <c r="E246" s="89"/>
      <c r="F246" s="107" t="str">
        <f>'Other Opex'!F136</f>
        <v>£000</v>
      </c>
      <c r="G246" s="90">
        <f>'Other Opex'!G136</f>
        <v>0</v>
      </c>
      <c r="H246" s="90">
        <f>'Other Opex'!H136</f>
        <v>0</v>
      </c>
      <c r="I246" s="90">
        <f>'Other Opex'!I136</f>
        <v>0</v>
      </c>
      <c r="J246" s="90">
        <f>'Other Opex'!J136</f>
        <v>0</v>
      </c>
      <c r="K246" s="90">
        <f>'Other Opex'!K136</f>
        <v>0</v>
      </c>
      <c r="L246" s="90">
        <f>'Other Opex'!L136</f>
        <v>0</v>
      </c>
      <c r="M246" s="90">
        <f>'Other Opex'!M136</f>
        <v>0</v>
      </c>
      <c r="N246" s="90">
        <f>'Other Opex'!N136</f>
        <v>0</v>
      </c>
      <c r="O246" s="90">
        <f>'Other Opex'!O136</f>
        <v>0</v>
      </c>
      <c r="P246" s="90">
        <f>'Other Opex'!P136</f>
        <v>0</v>
      </c>
      <c r="Q246" s="90">
        <f>'Other Opex'!Q136</f>
        <v>0</v>
      </c>
      <c r="R246" s="90">
        <f>'Other Opex'!R136</f>
        <v>0</v>
      </c>
      <c r="S246" s="90">
        <f>'Other Opex'!S136</f>
        <v>0</v>
      </c>
      <c r="T246" s="90">
        <f>'Other Opex'!T136</f>
        <v>0</v>
      </c>
      <c r="U246" s="90">
        <f>'Other Opex'!U136</f>
        <v>0</v>
      </c>
      <c r="V246" s="90">
        <f>'Other Opex'!V136</f>
        <v>0</v>
      </c>
      <c r="W246" s="90">
        <f>'Other Opex'!W136</f>
        <v>0</v>
      </c>
      <c r="X246" s="90">
        <f>'Other Opex'!X136</f>
        <v>0</v>
      </c>
      <c r="Y246" s="90">
        <f>'Other Opex'!Y136</f>
        <v>0</v>
      </c>
      <c r="Z246" s="90">
        <f>'Other Opex'!Z136</f>
        <v>0</v>
      </c>
      <c r="AA246" s="90">
        <f>'Other Opex'!AA136</f>
        <v>0</v>
      </c>
      <c r="AB246" s="90">
        <f>'Other Opex'!AB136</f>
        <v>0</v>
      </c>
      <c r="AC246" s="91">
        <f>'Other Opex'!AC136</f>
        <v>0</v>
      </c>
      <c r="AE246" s="476">
        <f>'Other Opex'!AE136</f>
        <v>0</v>
      </c>
      <c r="AG246" s="476">
        <f>'Other Opex'!AG136</f>
        <v>0</v>
      </c>
      <c r="AI246" s="476">
        <f>'Other Opex'!AI136</f>
        <v>0</v>
      </c>
    </row>
    <row r="247" spans="2:35" outlineLevel="1">
      <c r="B247" s="238" t="str">
        <f>'Line Items'!D$2287</f>
        <v>Other Operating Costs</v>
      </c>
      <c r="C247" s="238" t="str">
        <f>'Line Items'!D$2325</f>
        <v>Other Operating Costs: Rolling Stock Maintenance</v>
      </c>
      <c r="D247" s="106" t="str">
        <f>'Other Opex'!D137</f>
        <v>Depot: Building Costs</v>
      </c>
      <c r="E247" s="89"/>
      <c r="F247" s="107" t="str">
        <f>'Other Opex'!F137</f>
        <v>£000</v>
      </c>
      <c r="G247" s="90">
        <f>'Other Opex'!G137</f>
        <v>0</v>
      </c>
      <c r="H247" s="90">
        <f>'Other Opex'!H137</f>
        <v>0</v>
      </c>
      <c r="I247" s="90">
        <f>'Other Opex'!I137</f>
        <v>0</v>
      </c>
      <c r="J247" s="90">
        <f>'Other Opex'!J137</f>
        <v>0</v>
      </c>
      <c r="K247" s="90">
        <f>'Other Opex'!K137</f>
        <v>0</v>
      </c>
      <c r="L247" s="90">
        <f>'Other Opex'!L137</f>
        <v>0</v>
      </c>
      <c r="M247" s="90">
        <f>'Other Opex'!M137</f>
        <v>0</v>
      </c>
      <c r="N247" s="90">
        <f>'Other Opex'!N137</f>
        <v>0</v>
      </c>
      <c r="O247" s="90">
        <f>'Other Opex'!O137</f>
        <v>0</v>
      </c>
      <c r="P247" s="90">
        <f>'Other Opex'!P137</f>
        <v>0</v>
      </c>
      <c r="Q247" s="90">
        <f>'Other Opex'!Q137</f>
        <v>0</v>
      </c>
      <c r="R247" s="90">
        <f>'Other Opex'!R137</f>
        <v>0</v>
      </c>
      <c r="S247" s="90">
        <f>'Other Opex'!S137</f>
        <v>0</v>
      </c>
      <c r="T247" s="90">
        <f>'Other Opex'!T137</f>
        <v>0</v>
      </c>
      <c r="U247" s="90">
        <f>'Other Opex'!U137</f>
        <v>0</v>
      </c>
      <c r="V247" s="90">
        <f>'Other Opex'!V137</f>
        <v>0</v>
      </c>
      <c r="W247" s="90">
        <f>'Other Opex'!W137</f>
        <v>0</v>
      </c>
      <c r="X247" s="90">
        <f>'Other Opex'!X137</f>
        <v>0</v>
      </c>
      <c r="Y247" s="90">
        <f>'Other Opex'!Y137</f>
        <v>0</v>
      </c>
      <c r="Z247" s="90">
        <f>'Other Opex'!Z137</f>
        <v>0</v>
      </c>
      <c r="AA247" s="90">
        <f>'Other Opex'!AA137</f>
        <v>0</v>
      </c>
      <c r="AB247" s="90">
        <f>'Other Opex'!AB137</f>
        <v>0</v>
      </c>
      <c r="AC247" s="91">
        <f>'Other Opex'!AC137</f>
        <v>0</v>
      </c>
      <c r="AE247" s="476">
        <f>'Other Opex'!AE137</f>
        <v>0</v>
      </c>
      <c r="AG247" s="476">
        <f>'Other Opex'!AG137</f>
        <v>0</v>
      </c>
      <c r="AI247" s="476">
        <f>'Other Opex'!AI137</f>
        <v>0</v>
      </c>
    </row>
    <row r="248" spans="2:35" outlineLevel="1">
      <c r="B248" s="238" t="str">
        <f>'Line Items'!D$2287</f>
        <v>Other Operating Costs</v>
      </c>
      <c r="C248" s="238" t="str">
        <f>'Line Items'!D$2325</f>
        <v>Other Operating Costs: Rolling Stock Maintenance</v>
      </c>
      <c r="D248" s="106" t="str">
        <f>'Other Opex'!D138</f>
        <v>Depot: IT Equipment</v>
      </c>
      <c r="E248" s="89"/>
      <c r="F248" s="107" t="str">
        <f>'Other Opex'!F138</f>
        <v>£000</v>
      </c>
      <c r="G248" s="90">
        <f>'Other Opex'!G138</f>
        <v>0</v>
      </c>
      <c r="H248" s="90">
        <f>'Other Opex'!H138</f>
        <v>0</v>
      </c>
      <c r="I248" s="90">
        <f>'Other Opex'!I138</f>
        <v>0</v>
      </c>
      <c r="J248" s="90">
        <f>'Other Opex'!J138</f>
        <v>0</v>
      </c>
      <c r="K248" s="90">
        <f>'Other Opex'!K138</f>
        <v>0</v>
      </c>
      <c r="L248" s="90">
        <f>'Other Opex'!L138</f>
        <v>0</v>
      </c>
      <c r="M248" s="90">
        <f>'Other Opex'!M138</f>
        <v>0</v>
      </c>
      <c r="N248" s="90">
        <f>'Other Opex'!N138</f>
        <v>0</v>
      </c>
      <c r="O248" s="90">
        <f>'Other Opex'!O138</f>
        <v>0</v>
      </c>
      <c r="P248" s="90">
        <f>'Other Opex'!P138</f>
        <v>0</v>
      </c>
      <c r="Q248" s="90">
        <f>'Other Opex'!Q138</f>
        <v>0</v>
      </c>
      <c r="R248" s="90">
        <f>'Other Opex'!R138</f>
        <v>0</v>
      </c>
      <c r="S248" s="90">
        <f>'Other Opex'!S138</f>
        <v>0</v>
      </c>
      <c r="T248" s="90">
        <f>'Other Opex'!T138</f>
        <v>0</v>
      </c>
      <c r="U248" s="90">
        <f>'Other Opex'!U138</f>
        <v>0</v>
      </c>
      <c r="V248" s="90">
        <f>'Other Opex'!V138</f>
        <v>0</v>
      </c>
      <c r="W248" s="90">
        <f>'Other Opex'!W138</f>
        <v>0</v>
      </c>
      <c r="X248" s="90">
        <f>'Other Opex'!X138</f>
        <v>0</v>
      </c>
      <c r="Y248" s="90">
        <f>'Other Opex'!Y138</f>
        <v>0</v>
      </c>
      <c r="Z248" s="90">
        <f>'Other Opex'!Z138</f>
        <v>0</v>
      </c>
      <c r="AA248" s="90">
        <f>'Other Opex'!AA138</f>
        <v>0</v>
      </c>
      <c r="AB248" s="90">
        <f>'Other Opex'!AB138</f>
        <v>0</v>
      </c>
      <c r="AC248" s="91">
        <f>'Other Opex'!AC138</f>
        <v>0</v>
      </c>
      <c r="AE248" s="476">
        <f>'Other Opex'!AE138</f>
        <v>0</v>
      </c>
      <c r="AG248" s="476">
        <f>'Other Opex'!AG138</f>
        <v>0</v>
      </c>
      <c r="AI248" s="476">
        <f>'Other Opex'!AI138</f>
        <v>0</v>
      </c>
    </row>
    <row r="249" spans="2:35" outlineLevel="1">
      <c r="B249" s="238" t="str">
        <f>'Line Items'!D$2287</f>
        <v>Other Operating Costs</v>
      </c>
      <c r="C249" s="238" t="str">
        <f>'Line Items'!D$2325</f>
        <v>Other Operating Costs: Rolling Stock Maintenance</v>
      </c>
      <c r="D249" s="106" t="str">
        <f>'Other Opex'!D139</f>
        <v>Depot: Industry Payments</v>
      </c>
      <c r="E249" s="89"/>
      <c r="F249" s="107" t="str">
        <f>'Other Opex'!F139</f>
        <v>£000</v>
      </c>
      <c r="G249" s="90">
        <f>'Other Opex'!G139</f>
        <v>0</v>
      </c>
      <c r="H249" s="90">
        <f>'Other Opex'!H139</f>
        <v>0</v>
      </c>
      <c r="I249" s="90">
        <f>'Other Opex'!I139</f>
        <v>0</v>
      </c>
      <c r="J249" s="90">
        <f>'Other Opex'!J139</f>
        <v>0</v>
      </c>
      <c r="K249" s="90">
        <f>'Other Opex'!K139</f>
        <v>0</v>
      </c>
      <c r="L249" s="90">
        <f>'Other Opex'!L139</f>
        <v>0</v>
      </c>
      <c r="M249" s="90">
        <f>'Other Opex'!M139</f>
        <v>0</v>
      </c>
      <c r="N249" s="90">
        <f>'Other Opex'!N139</f>
        <v>0</v>
      </c>
      <c r="O249" s="90">
        <f>'Other Opex'!O139</f>
        <v>0</v>
      </c>
      <c r="P249" s="90">
        <f>'Other Opex'!P139</f>
        <v>0</v>
      </c>
      <c r="Q249" s="90">
        <f>'Other Opex'!Q139</f>
        <v>0</v>
      </c>
      <c r="R249" s="90">
        <f>'Other Opex'!R139</f>
        <v>0</v>
      </c>
      <c r="S249" s="90">
        <f>'Other Opex'!S139</f>
        <v>0</v>
      </c>
      <c r="T249" s="90">
        <f>'Other Opex'!T139</f>
        <v>0</v>
      </c>
      <c r="U249" s="90">
        <f>'Other Opex'!U139</f>
        <v>0</v>
      </c>
      <c r="V249" s="90">
        <f>'Other Opex'!V139</f>
        <v>0</v>
      </c>
      <c r="W249" s="90">
        <f>'Other Opex'!W139</f>
        <v>0</v>
      </c>
      <c r="X249" s="90">
        <f>'Other Opex'!X139</f>
        <v>0</v>
      </c>
      <c r="Y249" s="90">
        <f>'Other Opex'!Y139</f>
        <v>0</v>
      </c>
      <c r="Z249" s="90">
        <f>'Other Opex'!Z139</f>
        <v>0</v>
      </c>
      <c r="AA249" s="90">
        <f>'Other Opex'!AA139</f>
        <v>0</v>
      </c>
      <c r="AB249" s="90">
        <f>'Other Opex'!AB139</f>
        <v>0</v>
      </c>
      <c r="AC249" s="91">
        <f>'Other Opex'!AC139</f>
        <v>0</v>
      </c>
      <c r="AE249" s="476">
        <f>'Other Opex'!AE139</f>
        <v>0</v>
      </c>
      <c r="AG249" s="476">
        <f>'Other Opex'!AG139</f>
        <v>0</v>
      </c>
      <c r="AI249" s="476">
        <f>'Other Opex'!AI139</f>
        <v>0</v>
      </c>
    </row>
    <row r="250" spans="2:35" outlineLevel="1">
      <c r="B250" s="238" t="str">
        <f>'Line Items'!D$2287</f>
        <v>Other Operating Costs</v>
      </c>
      <c r="C250" s="238" t="str">
        <f>'Line Items'!D$2325</f>
        <v>Other Operating Costs: Rolling Stock Maintenance</v>
      </c>
      <c r="D250" s="106" t="str">
        <f>'Other Opex'!D140</f>
        <v>Depot: Plant</v>
      </c>
      <c r="E250" s="89"/>
      <c r="F250" s="107" t="str">
        <f>'Other Opex'!F140</f>
        <v>£000</v>
      </c>
      <c r="G250" s="90">
        <f>'Other Opex'!G140</f>
        <v>0</v>
      </c>
      <c r="H250" s="90">
        <f>'Other Opex'!H140</f>
        <v>0</v>
      </c>
      <c r="I250" s="90">
        <f>'Other Opex'!I140</f>
        <v>0</v>
      </c>
      <c r="J250" s="90">
        <f>'Other Opex'!J140</f>
        <v>0</v>
      </c>
      <c r="K250" s="90">
        <f>'Other Opex'!K140</f>
        <v>0</v>
      </c>
      <c r="L250" s="90">
        <f>'Other Opex'!L140</f>
        <v>0</v>
      </c>
      <c r="M250" s="90">
        <f>'Other Opex'!M140</f>
        <v>0</v>
      </c>
      <c r="N250" s="90">
        <f>'Other Opex'!N140</f>
        <v>0</v>
      </c>
      <c r="O250" s="90">
        <f>'Other Opex'!O140</f>
        <v>0</v>
      </c>
      <c r="P250" s="90">
        <f>'Other Opex'!P140</f>
        <v>0</v>
      </c>
      <c r="Q250" s="90">
        <f>'Other Opex'!Q140</f>
        <v>0</v>
      </c>
      <c r="R250" s="90">
        <f>'Other Opex'!R140</f>
        <v>0</v>
      </c>
      <c r="S250" s="90">
        <f>'Other Opex'!S140</f>
        <v>0</v>
      </c>
      <c r="T250" s="90">
        <f>'Other Opex'!T140</f>
        <v>0</v>
      </c>
      <c r="U250" s="90">
        <f>'Other Opex'!U140</f>
        <v>0</v>
      </c>
      <c r="V250" s="90">
        <f>'Other Opex'!V140</f>
        <v>0</v>
      </c>
      <c r="W250" s="90">
        <f>'Other Opex'!W140</f>
        <v>0</v>
      </c>
      <c r="X250" s="90">
        <f>'Other Opex'!X140</f>
        <v>0</v>
      </c>
      <c r="Y250" s="90">
        <f>'Other Opex'!Y140</f>
        <v>0</v>
      </c>
      <c r="Z250" s="90">
        <f>'Other Opex'!Z140</f>
        <v>0</v>
      </c>
      <c r="AA250" s="90">
        <f>'Other Opex'!AA140</f>
        <v>0</v>
      </c>
      <c r="AB250" s="90">
        <f>'Other Opex'!AB140</f>
        <v>0</v>
      </c>
      <c r="AC250" s="91">
        <f>'Other Opex'!AC140</f>
        <v>0</v>
      </c>
      <c r="AE250" s="476">
        <f>'Other Opex'!AE140</f>
        <v>0</v>
      </c>
      <c r="AG250" s="476">
        <f>'Other Opex'!AG140</f>
        <v>0</v>
      </c>
      <c r="AI250" s="476">
        <f>'Other Opex'!AI140</f>
        <v>0</v>
      </c>
    </row>
    <row r="251" spans="2:35" outlineLevel="1">
      <c r="B251" s="238" t="str">
        <f>'Line Items'!D$2287</f>
        <v>Other Operating Costs</v>
      </c>
      <c r="C251" s="238" t="str">
        <f>'Line Items'!D$2325</f>
        <v>Other Operating Costs: Rolling Stock Maintenance</v>
      </c>
      <c r="D251" s="106" t="str">
        <f>'Other Opex'!D141</f>
        <v>Depot: Track</v>
      </c>
      <c r="E251" s="89"/>
      <c r="F251" s="107" t="str">
        <f>'Other Opex'!F141</f>
        <v>£000</v>
      </c>
      <c r="G251" s="90">
        <f>'Other Opex'!G141</f>
        <v>0</v>
      </c>
      <c r="H251" s="90">
        <f>'Other Opex'!H141</f>
        <v>0</v>
      </c>
      <c r="I251" s="90">
        <f>'Other Opex'!I141</f>
        <v>0</v>
      </c>
      <c r="J251" s="90">
        <f>'Other Opex'!J141</f>
        <v>0</v>
      </c>
      <c r="K251" s="90">
        <f>'Other Opex'!K141</f>
        <v>0</v>
      </c>
      <c r="L251" s="90">
        <f>'Other Opex'!L141</f>
        <v>0</v>
      </c>
      <c r="M251" s="90">
        <f>'Other Opex'!M141</f>
        <v>0</v>
      </c>
      <c r="N251" s="90">
        <f>'Other Opex'!N141</f>
        <v>0</v>
      </c>
      <c r="O251" s="90">
        <f>'Other Opex'!O141</f>
        <v>0</v>
      </c>
      <c r="P251" s="90">
        <f>'Other Opex'!P141</f>
        <v>0</v>
      </c>
      <c r="Q251" s="90">
        <f>'Other Opex'!Q141</f>
        <v>0</v>
      </c>
      <c r="R251" s="90">
        <f>'Other Opex'!R141</f>
        <v>0</v>
      </c>
      <c r="S251" s="90">
        <f>'Other Opex'!S141</f>
        <v>0</v>
      </c>
      <c r="T251" s="90">
        <f>'Other Opex'!T141</f>
        <v>0</v>
      </c>
      <c r="U251" s="90">
        <f>'Other Opex'!U141</f>
        <v>0</v>
      </c>
      <c r="V251" s="90">
        <f>'Other Opex'!V141</f>
        <v>0</v>
      </c>
      <c r="W251" s="90">
        <f>'Other Opex'!W141</f>
        <v>0</v>
      </c>
      <c r="X251" s="90">
        <f>'Other Opex'!X141</f>
        <v>0</v>
      </c>
      <c r="Y251" s="90">
        <f>'Other Opex'!Y141</f>
        <v>0</v>
      </c>
      <c r="Z251" s="90">
        <f>'Other Opex'!Z141</f>
        <v>0</v>
      </c>
      <c r="AA251" s="90">
        <f>'Other Opex'!AA141</f>
        <v>0</v>
      </c>
      <c r="AB251" s="90">
        <f>'Other Opex'!AB141</f>
        <v>0</v>
      </c>
      <c r="AC251" s="91">
        <f>'Other Opex'!AC141</f>
        <v>0</v>
      </c>
      <c r="AE251" s="476">
        <f>'Other Opex'!AE141</f>
        <v>0</v>
      </c>
      <c r="AG251" s="476">
        <f>'Other Opex'!AG141</f>
        <v>0</v>
      </c>
      <c r="AI251" s="476">
        <f>'Other Opex'!AI141</f>
        <v>0</v>
      </c>
    </row>
    <row r="252" spans="2:35" outlineLevel="1">
      <c r="B252" s="238" t="str">
        <f>'Line Items'!D$2287</f>
        <v>Other Operating Costs</v>
      </c>
      <c r="C252" s="238" t="str">
        <f>'Line Items'!D$2325</f>
        <v>Other Operating Costs: Rolling Stock Maintenance</v>
      </c>
      <c r="D252" s="106" t="str">
        <f>'Other Opex'!D142</f>
        <v>Depot: Equipment</v>
      </c>
      <c r="E252" s="89"/>
      <c r="F252" s="107" t="str">
        <f>'Other Opex'!F142</f>
        <v>£000</v>
      </c>
      <c r="G252" s="90">
        <f>'Other Opex'!G142</f>
        <v>0</v>
      </c>
      <c r="H252" s="90">
        <f>'Other Opex'!H142</f>
        <v>0</v>
      </c>
      <c r="I252" s="90">
        <f>'Other Opex'!I142</f>
        <v>0</v>
      </c>
      <c r="J252" s="90">
        <f>'Other Opex'!J142</f>
        <v>0</v>
      </c>
      <c r="K252" s="90">
        <f>'Other Opex'!K142</f>
        <v>0</v>
      </c>
      <c r="L252" s="90">
        <f>'Other Opex'!L142</f>
        <v>0</v>
      </c>
      <c r="M252" s="90">
        <f>'Other Opex'!M142</f>
        <v>0</v>
      </c>
      <c r="N252" s="90">
        <f>'Other Opex'!N142</f>
        <v>0</v>
      </c>
      <c r="O252" s="90">
        <f>'Other Opex'!O142</f>
        <v>0</v>
      </c>
      <c r="P252" s="90">
        <f>'Other Opex'!P142</f>
        <v>0</v>
      </c>
      <c r="Q252" s="90">
        <f>'Other Opex'!Q142</f>
        <v>0</v>
      </c>
      <c r="R252" s="90">
        <f>'Other Opex'!R142</f>
        <v>0</v>
      </c>
      <c r="S252" s="90">
        <f>'Other Opex'!S142</f>
        <v>0</v>
      </c>
      <c r="T252" s="90">
        <f>'Other Opex'!T142</f>
        <v>0</v>
      </c>
      <c r="U252" s="90">
        <f>'Other Opex'!U142</f>
        <v>0</v>
      </c>
      <c r="V252" s="90">
        <f>'Other Opex'!V142</f>
        <v>0</v>
      </c>
      <c r="W252" s="90">
        <f>'Other Opex'!W142</f>
        <v>0</v>
      </c>
      <c r="X252" s="90">
        <f>'Other Opex'!X142</f>
        <v>0</v>
      </c>
      <c r="Y252" s="90">
        <f>'Other Opex'!Y142</f>
        <v>0</v>
      </c>
      <c r="Z252" s="90">
        <f>'Other Opex'!Z142</f>
        <v>0</v>
      </c>
      <c r="AA252" s="90">
        <f>'Other Opex'!AA142</f>
        <v>0</v>
      </c>
      <c r="AB252" s="90">
        <f>'Other Opex'!AB142</f>
        <v>0</v>
      </c>
      <c r="AC252" s="91">
        <f>'Other Opex'!AC142</f>
        <v>0</v>
      </c>
      <c r="AE252" s="476">
        <f>'Other Opex'!AE142</f>
        <v>0</v>
      </c>
      <c r="AG252" s="476">
        <f>'Other Opex'!AG142</f>
        <v>0</v>
      </c>
      <c r="AI252" s="476">
        <f>'Other Opex'!AI142</f>
        <v>0</v>
      </c>
    </row>
    <row r="253" spans="2:35" outlineLevel="1">
      <c r="B253" s="238" t="str">
        <f>'Line Items'!D$2287</f>
        <v>Other Operating Costs</v>
      </c>
      <c r="C253" s="238" t="str">
        <f>'Line Items'!D$2325</f>
        <v>Other Operating Costs: Rolling Stock Maintenance</v>
      </c>
      <c r="D253" s="106" t="str">
        <f>'Other Opex'!D143</f>
        <v>Depot: Utilities</v>
      </c>
      <c r="E253" s="89"/>
      <c r="F253" s="107" t="str">
        <f>'Other Opex'!F143</f>
        <v>£000</v>
      </c>
      <c r="G253" s="90">
        <f>'Other Opex'!G143</f>
        <v>0</v>
      </c>
      <c r="H253" s="90">
        <f>'Other Opex'!H143</f>
        <v>0</v>
      </c>
      <c r="I253" s="90">
        <f>'Other Opex'!I143</f>
        <v>0</v>
      </c>
      <c r="J253" s="90">
        <f>'Other Opex'!J143</f>
        <v>0</v>
      </c>
      <c r="K253" s="90">
        <f>'Other Opex'!K143</f>
        <v>0</v>
      </c>
      <c r="L253" s="90">
        <f>'Other Opex'!L143</f>
        <v>0</v>
      </c>
      <c r="M253" s="90">
        <f>'Other Opex'!M143</f>
        <v>0</v>
      </c>
      <c r="N253" s="90">
        <f>'Other Opex'!N143</f>
        <v>0</v>
      </c>
      <c r="O253" s="90">
        <f>'Other Opex'!O143</f>
        <v>0</v>
      </c>
      <c r="P253" s="90">
        <f>'Other Opex'!P143</f>
        <v>0</v>
      </c>
      <c r="Q253" s="90">
        <f>'Other Opex'!Q143</f>
        <v>0</v>
      </c>
      <c r="R253" s="90">
        <f>'Other Opex'!R143</f>
        <v>0</v>
      </c>
      <c r="S253" s="90">
        <f>'Other Opex'!S143</f>
        <v>0</v>
      </c>
      <c r="T253" s="90">
        <f>'Other Opex'!T143</f>
        <v>0</v>
      </c>
      <c r="U253" s="90">
        <f>'Other Opex'!U143</f>
        <v>0</v>
      </c>
      <c r="V253" s="90">
        <f>'Other Opex'!V143</f>
        <v>0</v>
      </c>
      <c r="W253" s="90">
        <f>'Other Opex'!W143</f>
        <v>0</v>
      </c>
      <c r="X253" s="90">
        <f>'Other Opex'!X143</f>
        <v>0</v>
      </c>
      <c r="Y253" s="90">
        <f>'Other Opex'!Y143</f>
        <v>0</v>
      </c>
      <c r="Z253" s="90">
        <f>'Other Opex'!Z143</f>
        <v>0</v>
      </c>
      <c r="AA253" s="90">
        <f>'Other Opex'!AA143</f>
        <v>0</v>
      </c>
      <c r="AB253" s="90">
        <f>'Other Opex'!AB143</f>
        <v>0</v>
      </c>
      <c r="AC253" s="91">
        <f>'Other Opex'!AC143</f>
        <v>0</v>
      </c>
      <c r="AE253" s="476">
        <f>'Other Opex'!AE143</f>
        <v>0</v>
      </c>
      <c r="AG253" s="476">
        <f>'Other Opex'!AG143</f>
        <v>0</v>
      </c>
      <c r="AI253" s="476">
        <f>'Other Opex'!AI143</f>
        <v>0</v>
      </c>
    </row>
    <row r="254" spans="2:35" outlineLevel="1">
      <c r="B254" s="238" t="str">
        <f>'Line Items'!D$2287</f>
        <v>Other Operating Costs</v>
      </c>
      <c r="C254" s="238" t="str">
        <f>'Line Items'!D$2325</f>
        <v>Other Operating Costs: Rolling Stock Maintenance</v>
      </c>
      <c r="D254" s="106" t="str">
        <f>'Other Opex'!D144</f>
        <v>Depot: M&amp;E maintenance</v>
      </c>
      <c r="E254" s="89"/>
      <c r="F254" s="107" t="str">
        <f>'Other Opex'!F144</f>
        <v>£000</v>
      </c>
      <c r="G254" s="90">
        <f>'Other Opex'!G144</f>
        <v>0</v>
      </c>
      <c r="H254" s="90">
        <f>'Other Opex'!H144</f>
        <v>0</v>
      </c>
      <c r="I254" s="90">
        <f>'Other Opex'!I144</f>
        <v>0</v>
      </c>
      <c r="J254" s="90">
        <f>'Other Opex'!J144</f>
        <v>0</v>
      </c>
      <c r="K254" s="90">
        <f>'Other Opex'!K144</f>
        <v>0</v>
      </c>
      <c r="L254" s="90">
        <f>'Other Opex'!L144</f>
        <v>0</v>
      </c>
      <c r="M254" s="90">
        <f>'Other Opex'!M144</f>
        <v>0</v>
      </c>
      <c r="N254" s="90">
        <f>'Other Opex'!N144</f>
        <v>0</v>
      </c>
      <c r="O254" s="90">
        <f>'Other Opex'!O144</f>
        <v>0</v>
      </c>
      <c r="P254" s="90">
        <f>'Other Opex'!P144</f>
        <v>0</v>
      </c>
      <c r="Q254" s="90">
        <f>'Other Opex'!Q144</f>
        <v>0</v>
      </c>
      <c r="R254" s="90">
        <f>'Other Opex'!R144</f>
        <v>0</v>
      </c>
      <c r="S254" s="90">
        <f>'Other Opex'!S144</f>
        <v>0</v>
      </c>
      <c r="T254" s="90">
        <f>'Other Opex'!T144</f>
        <v>0</v>
      </c>
      <c r="U254" s="90">
        <f>'Other Opex'!U144</f>
        <v>0</v>
      </c>
      <c r="V254" s="90">
        <f>'Other Opex'!V144</f>
        <v>0</v>
      </c>
      <c r="W254" s="90">
        <f>'Other Opex'!W144</f>
        <v>0</v>
      </c>
      <c r="X254" s="90">
        <f>'Other Opex'!X144</f>
        <v>0</v>
      </c>
      <c r="Y254" s="90">
        <f>'Other Opex'!Y144</f>
        <v>0</v>
      </c>
      <c r="Z254" s="90">
        <f>'Other Opex'!Z144</f>
        <v>0</v>
      </c>
      <c r="AA254" s="90">
        <f>'Other Opex'!AA144</f>
        <v>0</v>
      </c>
      <c r="AB254" s="90">
        <f>'Other Opex'!AB144</f>
        <v>0</v>
      </c>
      <c r="AC254" s="91">
        <f>'Other Opex'!AC144</f>
        <v>0</v>
      </c>
      <c r="AE254" s="476">
        <f>'Other Opex'!AE144</f>
        <v>0</v>
      </c>
      <c r="AG254" s="476">
        <f>'Other Opex'!AG144</f>
        <v>0</v>
      </c>
      <c r="AI254" s="476">
        <f>'Other Opex'!AI144</f>
        <v>0</v>
      </c>
    </row>
    <row r="255" spans="2:35" outlineLevel="1">
      <c r="B255" s="238" t="str">
        <f>'Line Items'!D$2287</f>
        <v>Other Operating Costs</v>
      </c>
      <c r="C255" s="238" t="str">
        <f>'Line Items'!D$2325</f>
        <v>Other Operating Costs: Rolling Stock Maintenance</v>
      </c>
      <c r="D255" s="106" t="str">
        <f>'Other Opex'!D145</f>
        <v>Depot: Cleaning</v>
      </c>
      <c r="E255" s="89"/>
      <c r="F255" s="107" t="str">
        <f>'Other Opex'!F145</f>
        <v>£000</v>
      </c>
      <c r="G255" s="90">
        <f>'Other Opex'!G145</f>
        <v>0</v>
      </c>
      <c r="H255" s="90">
        <f>'Other Opex'!H145</f>
        <v>0</v>
      </c>
      <c r="I255" s="90">
        <f>'Other Opex'!I145</f>
        <v>0</v>
      </c>
      <c r="J255" s="90">
        <f>'Other Opex'!J145</f>
        <v>0</v>
      </c>
      <c r="K255" s="90">
        <f>'Other Opex'!K145</f>
        <v>0</v>
      </c>
      <c r="L255" s="90">
        <f>'Other Opex'!L145</f>
        <v>0</v>
      </c>
      <c r="M255" s="90">
        <f>'Other Opex'!M145</f>
        <v>0</v>
      </c>
      <c r="N255" s="90">
        <f>'Other Opex'!N145</f>
        <v>0</v>
      </c>
      <c r="O255" s="90">
        <f>'Other Opex'!O145</f>
        <v>0</v>
      </c>
      <c r="P255" s="90">
        <f>'Other Opex'!P145</f>
        <v>0</v>
      </c>
      <c r="Q255" s="90">
        <f>'Other Opex'!Q145</f>
        <v>0</v>
      </c>
      <c r="R255" s="90">
        <f>'Other Opex'!R145</f>
        <v>0</v>
      </c>
      <c r="S255" s="90">
        <f>'Other Opex'!S145</f>
        <v>0</v>
      </c>
      <c r="T255" s="90">
        <f>'Other Opex'!T145</f>
        <v>0</v>
      </c>
      <c r="U255" s="90">
        <f>'Other Opex'!U145</f>
        <v>0</v>
      </c>
      <c r="V255" s="90">
        <f>'Other Opex'!V145</f>
        <v>0</v>
      </c>
      <c r="W255" s="90">
        <f>'Other Opex'!W145</f>
        <v>0</v>
      </c>
      <c r="X255" s="90">
        <f>'Other Opex'!X145</f>
        <v>0</v>
      </c>
      <c r="Y255" s="90">
        <f>'Other Opex'!Y145</f>
        <v>0</v>
      </c>
      <c r="Z255" s="90">
        <f>'Other Opex'!Z145</f>
        <v>0</v>
      </c>
      <c r="AA255" s="90">
        <f>'Other Opex'!AA145</f>
        <v>0</v>
      </c>
      <c r="AB255" s="90">
        <f>'Other Opex'!AB145</f>
        <v>0</v>
      </c>
      <c r="AC255" s="91">
        <f>'Other Opex'!AC145</f>
        <v>0</v>
      </c>
      <c r="AE255" s="476">
        <f>'Other Opex'!AE145</f>
        <v>0</v>
      </c>
      <c r="AG255" s="476">
        <f>'Other Opex'!AG145</f>
        <v>0</v>
      </c>
      <c r="AI255" s="476">
        <f>'Other Opex'!AI145</f>
        <v>0</v>
      </c>
    </row>
    <row r="256" spans="2:35" outlineLevel="1">
      <c r="B256" s="238" t="str">
        <f>'Line Items'!D$2287</f>
        <v>Other Operating Costs</v>
      </c>
      <c r="C256" s="238" t="str">
        <f>'Line Items'!D$2325</f>
        <v>Other Operating Costs: Rolling Stock Maintenance</v>
      </c>
      <c r="D256" s="106" t="str">
        <f>'Other Opex'!D146</f>
        <v>Depot Operating Lease Costs</v>
      </c>
      <c r="E256" s="89"/>
      <c r="F256" s="107" t="str">
        <f>'Other Opex'!F146</f>
        <v>£000</v>
      </c>
      <c r="G256" s="90">
        <f>'Other Opex'!G146</f>
        <v>0</v>
      </c>
      <c r="H256" s="90">
        <f>'Other Opex'!H146</f>
        <v>0</v>
      </c>
      <c r="I256" s="90">
        <f>'Other Opex'!I146</f>
        <v>0</v>
      </c>
      <c r="J256" s="90">
        <f>'Other Opex'!J146</f>
        <v>0</v>
      </c>
      <c r="K256" s="90">
        <f>'Other Opex'!K146</f>
        <v>0</v>
      </c>
      <c r="L256" s="90">
        <f>'Other Opex'!L146</f>
        <v>0</v>
      </c>
      <c r="M256" s="90">
        <f>'Other Opex'!M146</f>
        <v>0</v>
      </c>
      <c r="N256" s="90">
        <f>'Other Opex'!N146</f>
        <v>0</v>
      </c>
      <c r="O256" s="90">
        <f>'Other Opex'!O146</f>
        <v>0</v>
      </c>
      <c r="P256" s="90">
        <f>'Other Opex'!P146</f>
        <v>0</v>
      </c>
      <c r="Q256" s="90">
        <f>'Other Opex'!Q146</f>
        <v>0</v>
      </c>
      <c r="R256" s="90">
        <f>'Other Opex'!R146</f>
        <v>0</v>
      </c>
      <c r="S256" s="90">
        <f>'Other Opex'!S146</f>
        <v>0</v>
      </c>
      <c r="T256" s="90">
        <f>'Other Opex'!T146</f>
        <v>0</v>
      </c>
      <c r="U256" s="90">
        <f>'Other Opex'!U146</f>
        <v>0</v>
      </c>
      <c r="V256" s="90">
        <f>'Other Opex'!V146</f>
        <v>0</v>
      </c>
      <c r="W256" s="90">
        <f>'Other Opex'!W146</f>
        <v>0</v>
      </c>
      <c r="X256" s="90">
        <f>'Other Opex'!X146</f>
        <v>0</v>
      </c>
      <c r="Y256" s="90">
        <f>'Other Opex'!Y146</f>
        <v>0</v>
      </c>
      <c r="Z256" s="90">
        <f>'Other Opex'!Z146</f>
        <v>0</v>
      </c>
      <c r="AA256" s="90">
        <f>'Other Opex'!AA146</f>
        <v>0</v>
      </c>
      <c r="AB256" s="90">
        <f>'Other Opex'!AB146</f>
        <v>0</v>
      </c>
      <c r="AC256" s="91">
        <f>'Other Opex'!AC146</f>
        <v>0</v>
      </c>
      <c r="AE256" s="476">
        <f>'Other Opex'!AE146</f>
        <v>0</v>
      </c>
      <c r="AG256" s="476">
        <f>'Other Opex'!AG146</f>
        <v>0</v>
      </c>
      <c r="AI256" s="476">
        <f>'Other Opex'!AI146</f>
        <v>0</v>
      </c>
    </row>
    <row r="257" spans="2:35" outlineLevel="1">
      <c r="B257" s="238" t="str">
        <f>'Line Items'!D$2287</f>
        <v>Other Operating Costs</v>
      </c>
      <c r="C257" s="238" t="str">
        <f>'Line Items'!D$2325</f>
        <v>Other Operating Costs: Rolling Stock Maintenance</v>
      </c>
      <c r="D257" s="106" t="str">
        <f>'Other Opex'!D147</f>
        <v>Stores materials</v>
      </c>
      <c r="E257" s="89"/>
      <c r="F257" s="107" t="str">
        <f>'Other Opex'!F147</f>
        <v>£000</v>
      </c>
      <c r="G257" s="90">
        <f>'Other Opex'!G147</f>
        <v>0</v>
      </c>
      <c r="H257" s="90">
        <f>'Other Opex'!H147</f>
        <v>0</v>
      </c>
      <c r="I257" s="90">
        <f>'Other Opex'!I147</f>
        <v>0</v>
      </c>
      <c r="J257" s="90">
        <f>'Other Opex'!J147</f>
        <v>0</v>
      </c>
      <c r="K257" s="90">
        <f>'Other Opex'!K147</f>
        <v>0</v>
      </c>
      <c r="L257" s="90">
        <f>'Other Opex'!L147</f>
        <v>0</v>
      </c>
      <c r="M257" s="90">
        <f>'Other Opex'!M147</f>
        <v>0</v>
      </c>
      <c r="N257" s="90">
        <f>'Other Opex'!N147</f>
        <v>0</v>
      </c>
      <c r="O257" s="90">
        <f>'Other Opex'!O147</f>
        <v>0</v>
      </c>
      <c r="P257" s="90">
        <f>'Other Opex'!P147</f>
        <v>0</v>
      </c>
      <c r="Q257" s="90">
        <f>'Other Opex'!Q147</f>
        <v>0</v>
      </c>
      <c r="R257" s="90">
        <f>'Other Opex'!R147</f>
        <v>0</v>
      </c>
      <c r="S257" s="90">
        <f>'Other Opex'!S147</f>
        <v>0</v>
      </c>
      <c r="T257" s="90">
        <f>'Other Opex'!T147</f>
        <v>0</v>
      </c>
      <c r="U257" s="90">
        <f>'Other Opex'!U147</f>
        <v>0</v>
      </c>
      <c r="V257" s="90">
        <f>'Other Opex'!V147</f>
        <v>0</v>
      </c>
      <c r="W257" s="90">
        <f>'Other Opex'!W147</f>
        <v>0</v>
      </c>
      <c r="X257" s="90">
        <f>'Other Opex'!X147</f>
        <v>0</v>
      </c>
      <c r="Y257" s="90">
        <f>'Other Opex'!Y147</f>
        <v>0</v>
      </c>
      <c r="Z257" s="90">
        <f>'Other Opex'!Z147</f>
        <v>0</v>
      </c>
      <c r="AA257" s="90">
        <f>'Other Opex'!AA147</f>
        <v>0</v>
      </c>
      <c r="AB257" s="90">
        <f>'Other Opex'!AB147</f>
        <v>0</v>
      </c>
      <c r="AC257" s="91">
        <f>'Other Opex'!AC147</f>
        <v>0</v>
      </c>
      <c r="AE257" s="476">
        <f>'Other Opex'!AE147</f>
        <v>0</v>
      </c>
      <c r="AG257" s="476">
        <f>'Other Opex'!AG147</f>
        <v>0</v>
      </c>
      <c r="AI257" s="476">
        <f>'Other Opex'!AI147</f>
        <v>0</v>
      </c>
    </row>
    <row r="258" spans="2:35" outlineLevel="1">
      <c r="B258" s="238" t="str">
        <f>'Line Items'!D$2287</f>
        <v>Other Operating Costs</v>
      </c>
      <c r="C258" s="238" t="str">
        <f>'Line Items'!D$2325</f>
        <v>Other Operating Costs: Rolling Stock Maintenance</v>
      </c>
      <c r="D258" s="106" t="str">
        <f>'Other Opex'!D148</f>
        <v>Third party stores materials</v>
      </c>
      <c r="E258" s="89"/>
      <c r="F258" s="107" t="str">
        <f>'Other Opex'!F148</f>
        <v>£000</v>
      </c>
      <c r="G258" s="90">
        <f>'Other Opex'!G148</f>
        <v>0</v>
      </c>
      <c r="H258" s="90">
        <f>'Other Opex'!H148</f>
        <v>0</v>
      </c>
      <c r="I258" s="90">
        <f>'Other Opex'!I148</f>
        <v>0</v>
      </c>
      <c r="J258" s="90">
        <f>'Other Opex'!J148</f>
        <v>0</v>
      </c>
      <c r="K258" s="90">
        <f>'Other Opex'!K148</f>
        <v>0</v>
      </c>
      <c r="L258" s="90">
        <f>'Other Opex'!L148</f>
        <v>0</v>
      </c>
      <c r="M258" s="90">
        <f>'Other Opex'!M148</f>
        <v>0</v>
      </c>
      <c r="N258" s="90">
        <f>'Other Opex'!N148</f>
        <v>0</v>
      </c>
      <c r="O258" s="90">
        <f>'Other Opex'!O148</f>
        <v>0</v>
      </c>
      <c r="P258" s="90">
        <f>'Other Opex'!P148</f>
        <v>0</v>
      </c>
      <c r="Q258" s="90">
        <f>'Other Opex'!Q148</f>
        <v>0</v>
      </c>
      <c r="R258" s="90">
        <f>'Other Opex'!R148</f>
        <v>0</v>
      </c>
      <c r="S258" s="90">
        <f>'Other Opex'!S148</f>
        <v>0</v>
      </c>
      <c r="T258" s="90">
        <f>'Other Opex'!T148</f>
        <v>0</v>
      </c>
      <c r="U258" s="90">
        <f>'Other Opex'!U148</f>
        <v>0</v>
      </c>
      <c r="V258" s="90">
        <f>'Other Opex'!V148</f>
        <v>0</v>
      </c>
      <c r="W258" s="90">
        <f>'Other Opex'!W148</f>
        <v>0</v>
      </c>
      <c r="X258" s="90">
        <f>'Other Opex'!X148</f>
        <v>0</v>
      </c>
      <c r="Y258" s="90">
        <f>'Other Opex'!Y148</f>
        <v>0</v>
      </c>
      <c r="Z258" s="90">
        <f>'Other Opex'!Z148</f>
        <v>0</v>
      </c>
      <c r="AA258" s="90">
        <f>'Other Opex'!AA148</f>
        <v>0</v>
      </c>
      <c r="AB258" s="90">
        <f>'Other Opex'!AB148</f>
        <v>0</v>
      </c>
      <c r="AC258" s="91">
        <f>'Other Opex'!AC148</f>
        <v>0</v>
      </c>
      <c r="AE258" s="476">
        <f>'Other Opex'!AE148</f>
        <v>0</v>
      </c>
      <c r="AG258" s="476">
        <f>'Other Opex'!AG148</f>
        <v>0</v>
      </c>
      <c r="AI258" s="476">
        <f>'Other Opex'!AI148</f>
        <v>0</v>
      </c>
    </row>
    <row r="259" spans="2:35" outlineLevel="1">
      <c r="B259" s="238" t="str">
        <f>'Line Items'!D$2287</f>
        <v>Other Operating Costs</v>
      </c>
      <c r="C259" s="238" t="str">
        <f>'Line Items'!D$2325</f>
        <v>Other Operating Costs: Rolling Stock Maintenance</v>
      </c>
      <c r="D259" s="106" t="str">
        <f>'Other Opex'!D149</f>
        <v>Cost of Goods Sold: Materials</v>
      </c>
      <c r="E259" s="89"/>
      <c r="F259" s="107" t="str">
        <f>'Other Opex'!F149</f>
        <v>£000</v>
      </c>
      <c r="G259" s="90">
        <f>'Other Opex'!G149</f>
        <v>0</v>
      </c>
      <c r="H259" s="90">
        <f>'Other Opex'!H149</f>
        <v>0</v>
      </c>
      <c r="I259" s="90">
        <f>'Other Opex'!I149</f>
        <v>0</v>
      </c>
      <c r="J259" s="90">
        <f>'Other Opex'!J149</f>
        <v>0</v>
      </c>
      <c r="K259" s="90">
        <f>'Other Opex'!K149</f>
        <v>0</v>
      </c>
      <c r="L259" s="90">
        <f>'Other Opex'!L149</f>
        <v>0</v>
      </c>
      <c r="M259" s="90">
        <f>'Other Opex'!M149</f>
        <v>0</v>
      </c>
      <c r="N259" s="90">
        <f>'Other Opex'!N149</f>
        <v>0</v>
      </c>
      <c r="O259" s="90">
        <f>'Other Opex'!O149</f>
        <v>0</v>
      </c>
      <c r="P259" s="90">
        <f>'Other Opex'!P149</f>
        <v>0</v>
      </c>
      <c r="Q259" s="90">
        <f>'Other Opex'!Q149</f>
        <v>0</v>
      </c>
      <c r="R259" s="90">
        <f>'Other Opex'!R149</f>
        <v>0</v>
      </c>
      <c r="S259" s="90">
        <f>'Other Opex'!S149</f>
        <v>0</v>
      </c>
      <c r="T259" s="90">
        <f>'Other Opex'!T149</f>
        <v>0</v>
      </c>
      <c r="U259" s="90">
        <f>'Other Opex'!U149</f>
        <v>0</v>
      </c>
      <c r="V259" s="90">
        <f>'Other Opex'!V149</f>
        <v>0</v>
      </c>
      <c r="W259" s="90">
        <f>'Other Opex'!W149</f>
        <v>0</v>
      </c>
      <c r="X259" s="90">
        <f>'Other Opex'!X149</f>
        <v>0</v>
      </c>
      <c r="Y259" s="90">
        <f>'Other Opex'!Y149</f>
        <v>0</v>
      </c>
      <c r="Z259" s="90">
        <f>'Other Opex'!Z149</f>
        <v>0</v>
      </c>
      <c r="AA259" s="90">
        <f>'Other Opex'!AA149</f>
        <v>0</v>
      </c>
      <c r="AB259" s="90">
        <f>'Other Opex'!AB149</f>
        <v>0</v>
      </c>
      <c r="AC259" s="91">
        <f>'Other Opex'!AC149</f>
        <v>0</v>
      </c>
      <c r="AE259" s="476">
        <f>'Other Opex'!AE149</f>
        <v>0</v>
      </c>
      <c r="AG259" s="476">
        <f>'Other Opex'!AG149</f>
        <v>0</v>
      </c>
      <c r="AI259" s="476">
        <f>'Other Opex'!AI149</f>
        <v>0</v>
      </c>
    </row>
    <row r="260" spans="2:35" outlineLevel="1">
      <c r="B260" s="238" t="str">
        <f>'Line Items'!D$2287</f>
        <v>Other Operating Costs</v>
      </c>
      <c r="C260" s="238" t="str">
        <f>'Line Items'!D$2325</f>
        <v>Other Operating Costs: Rolling Stock Maintenance</v>
      </c>
      <c r="D260" s="106" t="str">
        <f>'Other Opex'!D150</f>
        <v>Cost of Goods Sold: Fuel</v>
      </c>
      <c r="E260" s="89"/>
      <c r="F260" s="107" t="str">
        <f>'Other Opex'!F150</f>
        <v>£000</v>
      </c>
      <c r="G260" s="90">
        <f>'Other Opex'!G150</f>
        <v>0</v>
      </c>
      <c r="H260" s="90">
        <f>'Other Opex'!H150</f>
        <v>0</v>
      </c>
      <c r="I260" s="90">
        <f>'Other Opex'!I150</f>
        <v>0</v>
      </c>
      <c r="J260" s="90">
        <f>'Other Opex'!J150</f>
        <v>0</v>
      </c>
      <c r="K260" s="90">
        <f>'Other Opex'!K150</f>
        <v>0</v>
      </c>
      <c r="L260" s="90">
        <f>'Other Opex'!L150</f>
        <v>0</v>
      </c>
      <c r="M260" s="90">
        <f>'Other Opex'!M150</f>
        <v>0</v>
      </c>
      <c r="N260" s="90">
        <f>'Other Opex'!N150</f>
        <v>0</v>
      </c>
      <c r="O260" s="90">
        <f>'Other Opex'!O150</f>
        <v>0</v>
      </c>
      <c r="P260" s="90">
        <f>'Other Opex'!P150</f>
        <v>0</v>
      </c>
      <c r="Q260" s="90">
        <f>'Other Opex'!Q150</f>
        <v>0</v>
      </c>
      <c r="R260" s="90">
        <f>'Other Opex'!R150</f>
        <v>0</v>
      </c>
      <c r="S260" s="90">
        <f>'Other Opex'!S150</f>
        <v>0</v>
      </c>
      <c r="T260" s="90">
        <f>'Other Opex'!T150</f>
        <v>0</v>
      </c>
      <c r="U260" s="90">
        <f>'Other Opex'!U150</f>
        <v>0</v>
      </c>
      <c r="V260" s="90">
        <f>'Other Opex'!V150</f>
        <v>0</v>
      </c>
      <c r="W260" s="90">
        <f>'Other Opex'!W150</f>
        <v>0</v>
      </c>
      <c r="X260" s="90">
        <f>'Other Opex'!X150</f>
        <v>0</v>
      </c>
      <c r="Y260" s="90">
        <f>'Other Opex'!Y150</f>
        <v>0</v>
      </c>
      <c r="Z260" s="90">
        <f>'Other Opex'!Z150</f>
        <v>0</v>
      </c>
      <c r="AA260" s="90">
        <f>'Other Opex'!AA150</f>
        <v>0</v>
      </c>
      <c r="AB260" s="90">
        <f>'Other Opex'!AB150</f>
        <v>0</v>
      </c>
      <c r="AC260" s="91">
        <f>'Other Opex'!AC150</f>
        <v>0</v>
      </c>
      <c r="AE260" s="476">
        <f>'Other Opex'!AE150</f>
        <v>0</v>
      </c>
      <c r="AG260" s="476">
        <f>'Other Opex'!AG150</f>
        <v>0</v>
      </c>
      <c r="AI260" s="476">
        <f>'Other Opex'!AI150</f>
        <v>0</v>
      </c>
    </row>
    <row r="261" spans="2:35" outlineLevel="1">
      <c r="B261" s="238" t="str">
        <f>'Line Items'!D$2287</f>
        <v>Other Operating Costs</v>
      </c>
      <c r="C261" s="238" t="str">
        <f>'Line Items'!D$2325</f>
        <v>Other Operating Costs: Rolling Stock Maintenance</v>
      </c>
      <c r="D261" s="106" t="str">
        <f>'Other Opex'!D151</f>
        <v>Cost of Goods Sold: Contractors</v>
      </c>
      <c r="E261" s="89"/>
      <c r="F261" s="107" t="str">
        <f>'Other Opex'!F151</f>
        <v>£000</v>
      </c>
      <c r="G261" s="90">
        <f>'Other Opex'!G151</f>
        <v>0</v>
      </c>
      <c r="H261" s="90">
        <f>'Other Opex'!H151</f>
        <v>0</v>
      </c>
      <c r="I261" s="90">
        <f>'Other Opex'!I151</f>
        <v>0</v>
      </c>
      <c r="J261" s="90">
        <f>'Other Opex'!J151</f>
        <v>0</v>
      </c>
      <c r="K261" s="90">
        <f>'Other Opex'!K151</f>
        <v>0</v>
      </c>
      <c r="L261" s="90">
        <f>'Other Opex'!L151</f>
        <v>0</v>
      </c>
      <c r="M261" s="90">
        <f>'Other Opex'!M151</f>
        <v>0</v>
      </c>
      <c r="N261" s="90">
        <f>'Other Opex'!N151</f>
        <v>0</v>
      </c>
      <c r="O261" s="90">
        <f>'Other Opex'!O151</f>
        <v>0</v>
      </c>
      <c r="P261" s="90">
        <f>'Other Opex'!P151</f>
        <v>0</v>
      </c>
      <c r="Q261" s="90">
        <f>'Other Opex'!Q151</f>
        <v>0</v>
      </c>
      <c r="R261" s="90">
        <f>'Other Opex'!R151</f>
        <v>0</v>
      </c>
      <c r="S261" s="90">
        <f>'Other Opex'!S151</f>
        <v>0</v>
      </c>
      <c r="T261" s="90">
        <f>'Other Opex'!T151</f>
        <v>0</v>
      </c>
      <c r="U261" s="90">
        <f>'Other Opex'!U151</f>
        <v>0</v>
      </c>
      <c r="V261" s="90">
        <f>'Other Opex'!V151</f>
        <v>0</v>
      </c>
      <c r="W261" s="90">
        <f>'Other Opex'!W151</f>
        <v>0</v>
      </c>
      <c r="X261" s="90">
        <f>'Other Opex'!X151</f>
        <v>0</v>
      </c>
      <c r="Y261" s="90">
        <f>'Other Opex'!Y151</f>
        <v>0</v>
      </c>
      <c r="Z261" s="90">
        <f>'Other Opex'!Z151</f>
        <v>0</v>
      </c>
      <c r="AA261" s="90">
        <f>'Other Opex'!AA151</f>
        <v>0</v>
      </c>
      <c r="AB261" s="90">
        <f>'Other Opex'!AB151</f>
        <v>0</v>
      </c>
      <c r="AC261" s="91">
        <f>'Other Opex'!AC151</f>
        <v>0</v>
      </c>
      <c r="AE261" s="476">
        <f>'Other Opex'!AE151</f>
        <v>0</v>
      </c>
      <c r="AG261" s="476">
        <f>'Other Opex'!AG151</f>
        <v>0</v>
      </c>
      <c r="AI261" s="476">
        <f>'Other Opex'!AI151</f>
        <v>0</v>
      </c>
    </row>
    <row r="262" spans="2:35" outlineLevel="1">
      <c r="B262" s="238" t="str">
        <f>'Line Items'!D$2287</f>
        <v>Other Operating Costs</v>
      </c>
      <c r="C262" s="238" t="str">
        <f>'Line Items'!D$2325</f>
        <v>Other Operating Costs: Rolling Stock Maintenance</v>
      </c>
      <c r="D262" s="106" t="str">
        <f>'Other Opex'!D152</f>
        <v>ROSCO Insurance</v>
      </c>
      <c r="E262" s="89"/>
      <c r="F262" s="107" t="str">
        <f>'Other Opex'!F152</f>
        <v>£000</v>
      </c>
      <c r="G262" s="90">
        <f>'Other Opex'!G152</f>
        <v>0</v>
      </c>
      <c r="H262" s="90">
        <f>'Other Opex'!H152</f>
        <v>0</v>
      </c>
      <c r="I262" s="90">
        <f>'Other Opex'!I152</f>
        <v>0</v>
      </c>
      <c r="J262" s="90">
        <f>'Other Opex'!J152</f>
        <v>0</v>
      </c>
      <c r="K262" s="90">
        <f>'Other Opex'!K152</f>
        <v>0</v>
      </c>
      <c r="L262" s="90">
        <f>'Other Opex'!L152</f>
        <v>0</v>
      </c>
      <c r="M262" s="90">
        <f>'Other Opex'!M152</f>
        <v>0</v>
      </c>
      <c r="N262" s="90">
        <f>'Other Opex'!N152</f>
        <v>0</v>
      </c>
      <c r="O262" s="90">
        <f>'Other Opex'!O152</f>
        <v>0</v>
      </c>
      <c r="P262" s="90">
        <f>'Other Opex'!P152</f>
        <v>0</v>
      </c>
      <c r="Q262" s="90">
        <f>'Other Opex'!Q152</f>
        <v>0</v>
      </c>
      <c r="R262" s="90">
        <f>'Other Opex'!R152</f>
        <v>0</v>
      </c>
      <c r="S262" s="90">
        <f>'Other Opex'!S152</f>
        <v>0</v>
      </c>
      <c r="T262" s="90">
        <f>'Other Opex'!T152</f>
        <v>0</v>
      </c>
      <c r="U262" s="90">
        <f>'Other Opex'!U152</f>
        <v>0</v>
      </c>
      <c r="V262" s="90">
        <f>'Other Opex'!V152</f>
        <v>0</v>
      </c>
      <c r="W262" s="90">
        <f>'Other Opex'!W152</f>
        <v>0</v>
      </c>
      <c r="X262" s="90">
        <f>'Other Opex'!X152</f>
        <v>0</v>
      </c>
      <c r="Y262" s="90">
        <f>'Other Opex'!Y152</f>
        <v>0</v>
      </c>
      <c r="Z262" s="90">
        <f>'Other Opex'!Z152</f>
        <v>0</v>
      </c>
      <c r="AA262" s="90">
        <f>'Other Opex'!AA152</f>
        <v>0</v>
      </c>
      <c r="AB262" s="90">
        <f>'Other Opex'!AB152</f>
        <v>0</v>
      </c>
      <c r="AC262" s="91">
        <f>'Other Opex'!AC152</f>
        <v>0</v>
      </c>
      <c r="AE262" s="476">
        <f>'Other Opex'!AE152</f>
        <v>0</v>
      </c>
      <c r="AG262" s="476">
        <f>'Other Opex'!AG152</f>
        <v>0</v>
      </c>
      <c r="AI262" s="476">
        <f>'Other Opex'!AI152</f>
        <v>0</v>
      </c>
    </row>
    <row r="263" spans="2:35" outlineLevel="1">
      <c r="B263" s="238" t="str">
        <f>'Line Items'!D$2287</f>
        <v>Other Operating Costs</v>
      </c>
      <c r="C263" s="238" t="str">
        <f>'Line Items'!D$2325</f>
        <v>Other Operating Costs: Rolling Stock Maintenance</v>
      </c>
      <c r="D263" s="106" t="str">
        <f>'Other Opex'!D153</f>
        <v>Other Rolling Stock Maintenance Costs</v>
      </c>
      <c r="E263" s="89"/>
      <c r="F263" s="107" t="str">
        <f>'Other Opex'!F153</f>
        <v>£000</v>
      </c>
      <c r="G263" s="90">
        <f>'Other Opex'!G153</f>
        <v>0</v>
      </c>
      <c r="H263" s="90">
        <f>'Other Opex'!H153</f>
        <v>0</v>
      </c>
      <c r="I263" s="90">
        <f>'Other Opex'!I153</f>
        <v>0</v>
      </c>
      <c r="J263" s="90">
        <f>'Other Opex'!J153</f>
        <v>0</v>
      </c>
      <c r="K263" s="90">
        <f>'Other Opex'!K153</f>
        <v>0</v>
      </c>
      <c r="L263" s="90">
        <f>'Other Opex'!L153</f>
        <v>0</v>
      </c>
      <c r="M263" s="90">
        <f>'Other Opex'!M153</f>
        <v>0</v>
      </c>
      <c r="N263" s="90">
        <f>'Other Opex'!N153</f>
        <v>0</v>
      </c>
      <c r="O263" s="90">
        <f>'Other Opex'!O153</f>
        <v>0</v>
      </c>
      <c r="P263" s="90">
        <f>'Other Opex'!P153</f>
        <v>0</v>
      </c>
      <c r="Q263" s="90">
        <f>'Other Opex'!Q153</f>
        <v>0</v>
      </c>
      <c r="R263" s="90">
        <f>'Other Opex'!R153</f>
        <v>0</v>
      </c>
      <c r="S263" s="90">
        <f>'Other Opex'!S153</f>
        <v>0</v>
      </c>
      <c r="T263" s="90">
        <f>'Other Opex'!T153</f>
        <v>0</v>
      </c>
      <c r="U263" s="90">
        <f>'Other Opex'!U153</f>
        <v>0</v>
      </c>
      <c r="V263" s="90">
        <f>'Other Opex'!V153</f>
        <v>0</v>
      </c>
      <c r="W263" s="90">
        <f>'Other Opex'!W153</f>
        <v>0</v>
      </c>
      <c r="X263" s="90">
        <f>'Other Opex'!X153</f>
        <v>0</v>
      </c>
      <c r="Y263" s="90">
        <f>'Other Opex'!Y153</f>
        <v>0</v>
      </c>
      <c r="Z263" s="90">
        <f>'Other Opex'!Z153</f>
        <v>0</v>
      </c>
      <c r="AA263" s="90">
        <f>'Other Opex'!AA153</f>
        <v>0</v>
      </c>
      <c r="AB263" s="90">
        <f>'Other Opex'!AB153</f>
        <v>0</v>
      </c>
      <c r="AC263" s="91">
        <f>'Other Opex'!AC153</f>
        <v>0</v>
      </c>
      <c r="AE263" s="476">
        <f>'Other Opex'!AE153</f>
        <v>0</v>
      </c>
      <c r="AG263" s="476">
        <f>'Other Opex'!AG153</f>
        <v>0</v>
      </c>
      <c r="AI263" s="476">
        <f>'Other Opex'!AI153</f>
        <v>0</v>
      </c>
    </row>
    <row r="264" spans="2:35" outlineLevel="1">
      <c r="B264" s="238" t="str">
        <f>'Line Items'!D$2287</f>
        <v>Other Operating Costs</v>
      </c>
      <c r="C264" s="238" t="str">
        <f>'Line Items'!D$2325</f>
        <v>Other Operating Costs: Rolling Stock Maintenance</v>
      </c>
      <c r="D264" s="106" t="str">
        <f>'Other Opex'!D154</f>
        <v>Track maintenance</v>
      </c>
      <c r="E264" s="89"/>
      <c r="F264" s="107" t="str">
        <f>'Other Opex'!F154</f>
        <v>£000</v>
      </c>
      <c r="G264" s="90">
        <f>'Other Opex'!G154</f>
        <v>0</v>
      </c>
      <c r="H264" s="90">
        <f>'Other Opex'!H154</f>
        <v>0</v>
      </c>
      <c r="I264" s="90">
        <f>'Other Opex'!I154</f>
        <v>0</v>
      </c>
      <c r="J264" s="90">
        <f>'Other Opex'!J154</f>
        <v>0</v>
      </c>
      <c r="K264" s="90">
        <f>'Other Opex'!K154</f>
        <v>0</v>
      </c>
      <c r="L264" s="90">
        <f>'Other Opex'!L154</f>
        <v>0</v>
      </c>
      <c r="M264" s="90">
        <f>'Other Opex'!M154</f>
        <v>0</v>
      </c>
      <c r="N264" s="90">
        <f>'Other Opex'!N154</f>
        <v>0</v>
      </c>
      <c r="O264" s="90">
        <f>'Other Opex'!O154</f>
        <v>0</v>
      </c>
      <c r="P264" s="90">
        <f>'Other Opex'!P154</f>
        <v>0</v>
      </c>
      <c r="Q264" s="90">
        <f>'Other Opex'!Q154</f>
        <v>0</v>
      </c>
      <c r="R264" s="90">
        <f>'Other Opex'!R154</f>
        <v>0</v>
      </c>
      <c r="S264" s="90">
        <f>'Other Opex'!S154</f>
        <v>0</v>
      </c>
      <c r="T264" s="90">
        <f>'Other Opex'!T154</f>
        <v>0</v>
      </c>
      <c r="U264" s="90">
        <f>'Other Opex'!U154</f>
        <v>0</v>
      </c>
      <c r="V264" s="90">
        <f>'Other Opex'!V154</f>
        <v>0</v>
      </c>
      <c r="W264" s="90">
        <f>'Other Opex'!W154</f>
        <v>0</v>
      </c>
      <c r="X264" s="90">
        <f>'Other Opex'!X154</f>
        <v>0</v>
      </c>
      <c r="Y264" s="90">
        <f>'Other Opex'!Y154</f>
        <v>0</v>
      </c>
      <c r="Z264" s="90">
        <f>'Other Opex'!Z154</f>
        <v>0</v>
      </c>
      <c r="AA264" s="90">
        <f>'Other Opex'!AA154</f>
        <v>0</v>
      </c>
      <c r="AB264" s="90">
        <f>'Other Opex'!AB154</f>
        <v>0</v>
      </c>
      <c r="AC264" s="91">
        <f>'Other Opex'!AC154</f>
        <v>0</v>
      </c>
      <c r="AE264" s="476">
        <f>'Other Opex'!AE154</f>
        <v>0</v>
      </c>
      <c r="AG264" s="476">
        <f>'Other Opex'!AG154</f>
        <v>0</v>
      </c>
      <c r="AI264" s="476">
        <f>'Other Opex'!AI154</f>
        <v>0</v>
      </c>
    </row>
    <row r="265" spans="2:35" outlineLevel="1">
      <c r="B265" s="238" t="str">
        <f>'Line Items'!D$2287</f>
        <v>Other Operating Costs</v>
      </c>
      <c r="C265" s="238" t="str">
        <f>'Line Items'!D$2325</f>
        <v>Other Operating Costs: Rolling Stock Maintenance</v>
      </c>
      <c r="D265" s="106" t="str">
        <f>'Other Opex'!D155</f>
        <v>Technical and Engineering Support</v>
      </c>
      <c r="E265" s="89"/>
      <c r="F265" s="107" t="str">
        <f>'Other Opex'!F155</f>
        <v>£000</v>
      </c>
      <c r="G265" s="90">
        <f>'Other Opex'!G155</f>
        <v>0</v>
      </c>
      <c r="H265" s="90">
        <f>'Other Opex'!H155</f>
        <v>0</v>
      </c>
      <c r="I265" s="90">
        <f>'Other Opex'!I155</f>
        <v>0</v>
      </c>
      <c r="J265" s="90">
        <f>'Other Opex'!J155</f>
        <v>0</v>
      </c>
      <c r="K265" s="90">
        <f>'Other Opex'!K155</f>
        <v>0</v>
      </c>
      <c r="L265" s="90">
        <f>'Other Opex'!L155</f>
        <v>0</v>
      </c>
      <c r="M265" s="90">
        <f>'Other Opex'!M155</f>
        <v>0</v>
      </c>
      <c r="N265" s="90">
        <f>'Other Opex'!N155</f>
        <v>0</v>
      </c>
      <c r="O265" s="90">
        <f>'Other Opex'!O155</f>
        <v>0</v>
      </c>
      <c r="P265" s="90">
        <f>'Other Opex'!P155</f>
        <v>0</v>
      </c>
      <c r="Q265" s="90">
        <f>'Other Opex'!Q155</f>
        <v>0</v>
      </c>
      <c r="R265" s="90">
        <f>'Other Opex'!R155</f>
        <v>0</v>
      </c>
      <c r="S265" s="90">
        <f>'Other Opex'!S155</f>
        <v>0</v>
      </c>
      <c r="T265" s="90">
        <f>'Other Opex'!T155</f>
        <v>0</v>
      </c>
      <c r="U265" s="90">
        <f>'Other Opex'!U155</f>
        <v>0</v>
      </c>
      <c r="V265" s="90">
        <f>'Other Opex'!V155</f>
        <v>0</v>
      </c>
      <c r="W265" s="90">
        <f>'Other Opex'!W155</f>
        <v>0</v>
      </c>
      <c r="X265" s="90">
        <f>'Other Opex'!X155</f>
        <v>0</v>
      </c>
      <c r="Y265" s="90">
        <f>'Other Opex'!Y155</f>
        <v>0</v>
      </c>
      <c r="Z265" s="90">
        <f>'Other Opex'!Z155</f>
        <v>0</v>
      </c>
      <c r="AA265" s="90">
        <f>'Other Opex'!AA155</f>
        <v>0</v>
      </c>
      <c r="AB265" s="90">
        <f>'Other Opex'!AB155</f>
        <v>0</v>
      </c>
      <c r="AC265" s="91">
        <f>'Other Opex'!AC155</f>
        <v>0</v>
      </c>
      <c r="AE265" s="476">
        <f>'Other Opex'!AE155</f>
        <v>0</v>
      </c>
      <c r="AG265" s="476">
        <f>'Other Opex'!AG155</f>
        <v>0</v>
      </c>
      <c r="AI265" s="476">
        <f>'Other Opex'!AI155</f>
        <v>0</v>
      </c>
    </row>
    <row r="266" spans="2:35" outlineLevel="1">
      <c r="B266" s="238" t="str">
        <f>'Line Items'!D$2287</f>
        <v>Other Operating Costs</v>
      </c>
      <c r="C266" s="238" t="str">
        <f>'Line Items'!D$2325</f>
        <v>Other Operating Costs: Rolling Stock Maintenance</v>
      </c>
      <c r="D266" s="106" t="str">
        <f>'Other Opex'!D156</f>
        <v>CET &amp; CWM</v>
      </c>
      <c r="E266" s="89"/>
      <c r="F266" s="107" t="str">
        <f>'Other Opex'!F156</f>
        <v>£000</v>
      </c>
      <c r="G266" s="90">
        <f>'Other Opex'!G156</f>
        <v>0</v>
      </c>
      <c r="H266" s="90">
        <f>'Other Opex'!H156</f>
        <v>0</v>
      </c>
      <c r="I266" s="90">
        <f>'Other Opex'!I156</f>
        <v>0</v>
      </c>
      <c r="J266" s="90">
        <f>'Other Opex'!J156</f>
        <v>0</v>
      </c>
      <c r="K266" s="90">
        <f>'Other Opex'!K156</f>
        <v>0</v>
      </c>
      <c r="L266" s="90">
        <f>'Other Opex'!L156</f>
        <v>0</v>
      </c>
      <c r="M266" s="90">
        <f>'Other Opex'!M156</f>
        <v>0</v>
      </c>
      <c r="N266" s="90">
        <f>'Other Opex'!N156</f>
        <v>0</v>
      </c>
      <c r="O266" s="90">
        <f>'Other Opex'!O156</f>
        <v>0</v>
      </c>
      <c r="P266" s="90">
        <f>'Other Opex'!P156</f>
        <v>0</v>
      </c>
      <c r="Q266" s="90">
        <f>'Other Opex'!Q156</f>
        <v>0</v>
      </c>
      <c r="R266" s="90">
        <f>'Other Opex'!R156</f>
        <v>0</v>
      </c>
      <c r="S266" s="90">
        <f>'Other Opex'!S156</f>
        <v>0</v>
      </c>
      <c r="T266" s="90">
        <f>'Other Opex'!T156</f>
        <v>0</v>
      </c>
      <c r="U266" s="90">
        <f>'Other Opex'!U156</f>
        <v>0</v>
      </c>
      <c r="V266" s="90">
        <f>'Other Opex'!V156</f>
        <v>0</v>
      </c>
      <c r="W266" s="90">
        <f>'Other Opex'!W156</f>
        <v>0</v>
      </c>
      <c r="X266" s="90">
        <f>'Other Opex'!X156</f>
        <v>0</v>
      </c>
      <c r="Y266" s="90">
        <f>'Other Opex'!Y156</f>
        <v>0</v>
      </c>
      <c r="Z266" s="90">
        <f>'Other Opex'!Z156</f>
        <v>0</v>
      </c>
      <c r="AA266" s="90">
        <f>'Other Opex'!AA156</f>
        <v>0</v>
      </c>
      <c r="AB266" s="90">
        <f>'Other Opex'!AB156</f>
        <v>0</v>
      </c>
      <c r="AC266" s="91">
        <f>'Other Opex'!AC156</f>
        <v>0</v>
      </c>
      <c r="AE266" s="476">
        <f>'Other Opex'!AE156</f>
        <v>0</v>
      </c>
      <c r="AG266" s="476">
        <f>'Other Opex'!AG156</f>
        <v>0</v>
      </c>
      <c r="AI266" s="476">
        <f>'Other Opex'!AI156</f>
        <v>0</v>
      </c>
    </row>
    <row r="267" spans="2:35" outlineLevel="1">
      <c r="B267" s="238" t="str">
        <f>'Line Items'!D$2287</f>
        <v>Other Operating Costs</v>
      </c>
      <c r="C267" s="238" t="str">
        <f>'Line Items'!D$2325</f>
        <v>Other Operating Costs: Rolling Stock Maintenance</v>
      </c>
      <c r="D267" s="106" t="str">
        <f>'Other Opex'!D157</f>
        <v>Other Rolling Stock charges</v>
      </c>
      <c r="E267" s="89"/>
      <c r="F267" s="107" t="str">
        <f>'Other Opex'!F157</f>
        <v>£000</v>
      </c>
      <c r="G267" s="90">
        <f>'Other Opex'!G157</f>
        <v>0</v>
      </c>
      <c r="H267" s="90">
        <f>'Other Opex'!H157</f>
        <v>0</v>
      </c>
      <c r="I267" s="90">
        <f>'Other Opex'!I157</f>
        <v>0</v>
      </c>
      <c r="J267" s="90">
        <f>'Other Opex'!J157</f>
        <v>0</v>
      </c>
      <c r="K267" s="90">
        <f>'Other Opex'!K157</f>
        <v>0</v>
      </c>
      <c r="L267" s="90">
        <f>'Other Opex'!L157</f>
        <v>0</v>
      </c>
      <c r="M267" s="90">
        <f>'Other Opex'!M157</f>
        <v>0</v>
      </c>
      <c r="N267" s="90">
        <f>'Other Opex'!N157</f>
        <v>0</v>
      </c>
      <c r="O267" s="90">
        <f>'Other Opex'!O157</f>
        <v>0</v>
      </c>
      <c r="P267" s="90">
        <f>'Other Opex'!P157</f>
        <v>0</v>
      </c>
      <c r="Q267" s="90">
        <f>'Other Opex'!Q157</f>
        <v>0</v>
      </c>
      <c r="R267" s="90">
        <f>'Other Opex'!R157</f>
        <v>0</v>
      </c>
      <c r="S267" s="90">
        <f>'Other Opex'!S157</f>
        <v>0</v>
      </c>
      <c r="T267" s="90">
        <f>'Other Opex'!T157</f>
        <v>0</v>
      </c>
      <c r="U267" s="90">
        <f>'Other Opex'!U157</f>
        <v>0</v>
      </c>
      <c r="V267" s="90">
        <f>'Other Opex'!V157</f>
        <v>0</v>
      </c>
      <c r="W267" s="90">
        <f>'Other Opex'!W157</f>
        <v>0</v>
      </c>
      <c r="X267" s="90">
        <f>'Other Opex'!X157</f>
        <v>0</v>
      </c>
      <c r="Y267" s="90">
        <f>'Other Opex'!Y157</f>
        <v>0</v>
      </c>
      <c r="Z267" s="90">
        <f>'Other Opex'!Z157</f>
        <v>0</v>
      </c>
      <c r="AA267" s="90">
        <f>'Other Opex'!AA157</f>
        <v>0</v>
      </c>
      <c r="AB267" s="90">
        <f>'Other Opex'!AB157</f>
        <v>0</v>
      </c>
      <c r="AC267" s="91">
        <f>'Other Opex'!AC157</f>
        <v>0</v>
      </c>
      <c r="AE267" s="476">
        <f>'Other Opex'!AE157</f>
        <v>0</v>
      </c>
      <c r="AG267" s="476">
        <f>'Other Opex'!AG157</f>
        <v>0</v>
      </c>
      <c r="AI267" s="476">
        <f>'Other Opex'!AI157</f>
        <v>0</v>
      </c>
    </row>
    <row r="268" spans="2:35" outlineLevel="1">
      <c r="B268" s="238" t="str">
        <f>'Line Items'!D$2287</f>
        <v>Other Operating Costs</v>
      </c>
      <c r="C268" s="238" t="str">
        <f>'Line Items'!D$2325</f>
        <v>Other Operating Costs: Rolling Stock Maintenance</v>
      </c>
      <c r="D268" s="106" t="str">
        <f>'Other Opex'!D158</f>
        <v>Overhead Line maintenance</v>
      </c>
      <c r="E268" s="89"/>
      <c r="F268" s="107" t="str">
        <f>'Other Opex'!F158</f>
        <v>£000</v>
      </c>
      <c r="G268" s="90">
        <f>'Other Opex'!G158</f>
        <v>0</v>
      </c>
      <c r="H268" s="90">
        <f>'Other Opex'!H158</f>
        <v>0</v>
      </c>
      <c r="I268" s="90">
        <f>'Other Opex'!I158</f>
        <v>0</v>
      </c>
      <c r="J268" s="90">
        <f>'Other Opex'!J158</f>
        <v>0</v>
      </c>
      <c r="K268" s="90">
        <f>'Other Opex'!K158</f>
        <v>0</v>
      </c>
      <c r="L268" s="90">
        <f>'Other Opex'!L158</f>
        <v>0</v>
      </c>
      <c r="M268" s="90">
        <f>'Other Opex'!M158</f>
        <v>0</v>
      </c>
      <c r="N268" s="90">
        <f>'Other Opex'!N158</f>
        <v>0</v>
      </c>
      <c r="O268" s="90">
        <f>'Other Opex'!O158</f>
        <v>0</v>
      </c>
      <c r="P268" s="90">
        <f>'Other Opex'!P158</f>
        <v>0</v>
      </c>
      <c r="Q268" s="90">
        <f>'Other Opex'!Q158</f>
        <v>0</v>
      </c>
      <c r="R268" s="90">
        <f>'Other Opex'!R158</f>
        <v>0</v>
      </c>
      <c r="S268" s="90">
        <f>'Other Opex'!S158</f>
        <v>0</v>
      </c>
      <c r="T268" s="90">
        <f>'Other Opex'!T158</f>
        <v>0</v>
      </c>
      <c r="U268" s="90">
        <f>'Other Opex'!U158</f>
        <v>0</v>
      </c>
      <c r="V268" s="90">
        <f>'Other Opex'!V158</f>
        <v>0</v>
      </c>
      <c r="W268" s="90">
        <f>'Other Opex'!W158</f>
        <v>0</v>
      </c>
      <c r="X268" s="90">
        <f>'Other Opex'!X158</f>
        <v>0</v>
      </c>
      <c r="Y268" s="90">
        <f>'Other Opex'!Y158</f>
        <v>0</v>
      </c>
      <c r="Z268" s="90">
        <f>'Other Opex'!Z158</f>
        <v>0</v>
      </c>
      <c r="AA268" s="90">
        <f>'Other Opex'!AA158</f>
        <v>0</v>
      </c>
      <c r="AB268" s="90">
        <f>'Other Opex'!AB158</f>
        <v>0</v>
      </c>
      <c r="AC268" s="91">
        <f>'Other Opex'!AC158</f>
        <v>0</v>
      </c>
      <c r="AE268" s="476">
        <f>'Other Opex'!AE158</f>
        <v>0</v>
      </c>
      <c r="AG268" s="476">
        <f>'Other Opex'!AG158</f>
        <v>0</v>
      </c>
      <c r="AI268" s="476">
        <f>'Other Opex'!AI158</f>
        <v>0</v>
      </c>
    </row>
    <row r="269" spans="2:35" outlineLevel="1">
      <c r="B269" s="238" t="str">
        <f>'Line Items'!D$2287</f>
        <v>Other Operating Costs</v>
      </c>
      <c r="C269" s="238" t="str">
        <f>'Line Items'!D$2325</f>
        <v>Other Operating Costs: Rolling Stock Maintenance</v>
      </c>
      <c r="D269" s="106" t="str">
        <f>'Other Opex'!D159</f>
        <v>[Rolling Stock Maintenance Line 28]</v>
      </c>
      <c r="E269" s="89"/>
      <c r="F269" s="107" t="str">
        <f>'Other Opex'!F159</f>
        <v>£000</v>
      </c>
      <c r="G269" s="90">
        <f>'Other Opex'!G159</f>
        <v>0</v>
      </c>
      <c r="H269" s="90">
        <f>'Other Opex'!H159</f>
        <v>0</v>
      </c>
      <c r="I269" s="90">
        <f>'Other Opex'!I159</f>
        <v>0</v>
      </c>
      <c r="J269" s="90">
        <f>'Other Opex'!J159</f>
        <v>0</v>
      </c>
      <c r="K269" s="90">
        <f>'Other Opex'!K159</f>
        <v>0</v>
      </c>
      <c r="L269" s="90">
        <f>'Other Opex'!L159</f>
        <v>0</v>
      </c>
      <c r="M269" s="90">
        <f>'Other Opex'!M159</f>
        <v>0</v>
      </c>
      <c r="N269" s="90">
        <f>'Other Opex'!N159</f>
        <v>0</v>
      </c>
      <c r="O269" s="90">
        <f>'Other Opex'!O159</f>
        <v>0</v>
      </c>
      <c r="P269" s="90">
        <f>'Other Opex'!P159</f>
        <v>0</v>
      </c>
      <c r="Q269" s="90">
        <f>'Other Opex'!Q159</f>
        <v>0</v>
      </c>
      <c r="R269" s="90">
        <f>'Other Opex'!R159</f>
        <v>0</v>
      </c>
      <c r="S269" s="90">
        <f>'Other Opex'!S159</f>
        <v>0</v>
      </c>
      <c r="T269" s="90">
        <f>'Other Opex'!T159</f>
        <v>0</v>
      </c>
      <c r="U269" s="90">
        <f>'Other Opex'!U159</f>
        <v>0</v>
      </c>
      <c r="V269" s="90">
        <f>'Other Opex'!V159</f>
        <v>0</v>
      </c>
      <c r="W269" s="90">
        <f>'Other Opex'!W159</f>
        <v>0</v>
      </c>
      <c r="X269" s="90">
        <f>'Other Opex'!X159</f>
        <v>0</v>
      </c>
      <c r="Y269" s="90">
        <f>'Other Opex'!Y159</f>
        <v>0</v>
      </c>
      <c r="Z269" s="90">
        <f>'Other Opex'!Z159</f>
        <v>0</v>
      </c>
      <c r="AA269" s="90">
        <f>'Other Opex'!AA159</f>
        <v>0</v>
      </c>
      <c r="AB269" s="90">
        <f>'Other Opex'!AB159</f>
        <v>0</v>
      </c>
      <c r="AC269" s="91">
        <f>'Other Opex'!AC159</f>
        <v>0</v>
      </c>
      <c r="AE269" s="476">
        <f>'Other Opex'!AE159</f>
        <v>0</v>
      </c>
      <c r="AG269" s="476">
        <f>'Other Opex'!AG159</f>
        <v>0</v>
      </c>
      <c r="AI269" s="476">
        <f>'Other Opex'!AI159</f>
        <v>0</v>
      </c>
    </row>
    <row r="270" spans="2:35" outlineLevel="1">
      <c r="B270" s="238" t="str">
        <f>'Line Items'!D$2287</f>
        <v>Other Operating Costs</v>
      </c>
      <c r="C270" s="238" t="str">
        <f>'Line Items'!D$2325</f>
        <v>Other Operating Costs: Rolling Stock Maintenance</v>
      </c>
      <c r="D270" s="106" t="str">
        <f>'Other Opex'!D160</f>
        <v>[Rolling Stock Maintenance Line 29]</v>
      </c>
      <c r="E270" s="89"/>
      <c r="F270" s="107" t="str">
        <f>'Other Opex'!F160</f>
        <v>£000</v>
      </c>
      <c r="G270" s="90">
        <f>'Other Opex'!G160</f>
        <v>0</v>
      </c>
      <c r="H270" s="90">
        <f>'Other Opex'!H160</f>
        <v>0</v>
      </c>
      <c r="I270" s="90">
        <f>'Other Opex'!I160</f>
        <v>0</v>
      </c>
      <c r="J270" s="90">
        <f>'Other Opex'!J160</f>
        <v>0</v>
      </c>
      <c r="K270" s="90">
        <f>'Other Opex'!K160</f>
        <v>0</v>
      </c>
      <c r="L270" s="90">
        <f>'Other Opex'!L160</f>
        <v>0</v>
      </c>
      <c r="M270" s="90">
        <f>'Other Opex'!M160</f>
        <v>0</v>
      </c>
      <c r="N270" s="90">
        <f>'Other Opex'!N160</f>
        <v>0</v>
      </c>
      <c r="O270" s="90">
        <f>'Other Opex'!O160</f>
        <v>0</v>
      </c>
      <c r="P270" s="90">
        <f>'Other Opex'!P160</f>
        <v>0</v>
      </c>
      <c r="Q270" s="90">
        <f>'Other Opex'!Q160</f>
        <v>0</v>
      </c>
      <c r="R270" s="90">
        <f>'Other Opex'!R160</f>
        <v>0</v>
      </c>
      <c r="S270" s="90">
        <f>'Other Opex'!S160</f>
        <v>0</v>
      </c>
      <c r="T270" s="90">
        <f>'Other Opex'!T160</f>
        <v>0</v>
      </c>
      <c r="U270" s="90">
        <f>'Other Opex'!U160</f>
        <v>0</v>
      </c>
      <c r="V270" s="90">
        <f>'Other Opex'!V160</f>
        <v>0</v>
      </c>
      <c r="W270" s="90">
        <f>'Other Opex'!W160</f>
        <v>0</v>
      </c>
      <c r="X270" s="90">
        <f>'Other Opex'!X160</f>
        <v>0</v>
      </c>
      <c r="Y270" s="90">
        <f>'Other Opex'!Y160</f>
        <v>0</v>
      </c>
      <c r="Z270" s="90">
        <f>'Other Opex'!Z160</f>
        <v>0</v>
      </c>
      <c r="AA270" s="90">
        <f>'Other Opex'!AA160</f>
        <v>0</v>
      </c>
      <c r="AB270" s="90">
        <f>'Other Opex'!AB160</f>
        <v>0</v>
      </c>
      <c r="AC270" s="91">
        <f>'Other Opex'!AC160</f>
        <v>0</v>
      </c>
      <c r="AE270" s="476">
        <f>'Other Opex'!AE160</f>
        <v>0</v>
      </c>
      <c r="AG270" s="476">
        <f>'Other Opex'!AG160</f>
        <v>0</v>
      </c>
      <c r="AI270" s="476">
        <f>'Other Opex'!AI160</f>
        <v>0</v>
      </c>
    </row>
    <row r="271" spans="2:35" outlineLevel="1">
      <c r="B271" s="238" t="str">
        <f>'Line Items'!D$2287</f>
        <v>Other Operating Costs</v>
      </c>
      <c r="C271" s="238" t="str">
        <f>'Line Items'!D$2325</f>
        <v>Other Operating Costs: Rolling Stock Maintenance</v>
      </c>
      <c r="D271" s="106" t="str">
        <f>'Other Opex'!D161</f>
        <v>[Rolling Stock Maintenance Line 30]</v>
      </c>
      <c r="E271" s="89"/>
      <c r="F271" s="107" t="str">
        <f>'Other Opex'!F161</f>
        <v>£000</v>
      </c>
      <c r="G271" s="90">
        <f>'Other Opex'!G161</f>
        <v>0</v>
      </c>
      <c r="H271" s="90">
        <f>'Other Opex'!H161</f>
        <v>0</v>
      </c>
      <c r="I271" s="90">
        <f>'Other Opex'!I161</f>
        <v>0</v>
      </c>
      <c r="J271" s="90">
        <f>'Other Opex'!J161</f>
        <v>0</v>
      </c>
      <c r="K271" s="90">
        <f>'Other Opex'!K161</f>
        <v>0</v>
      </c>
      <c r="L271" s="90">
        <f>'Other Opex'!L161</f>
        <v>0</v>
      </c>
      <c r="M271" s="90">
        <f>'Other Opex'!M161</f>
        <v>0</v>
      </c>
      <c r="N271" s="90">
        <f>'Other Opex'!N161</f>
        <v>0</v>
      </c>
      <c r="O271" s="90">
        <f>'Other Opex'!O161</f>
        <v>0</v>
      </c>
      <c r="P271" s="90">
        <f>'Other Opex'!P161</f>
        <v>0</v>
      </c>
      <c r="Q271" s="90">
        <f>'Other Opex'!Q161</f>
        <v>0</v>
      </c>
      <c r="R271" s="90">
        <f>'Other Opex'!R161</f>
        <v>0</v>
      </c>
      <c r="S271" s="90">
        <f>'Other Opex'!S161</f>
        <v>0</v>
      </c>
      <c r="T271" s="90">
        <f>'Other Opex'!T161</f>
        <v>0</v>
      </c>
      <c r="U271" s="90">
        <f>'Other Opex'!U161</f>
        <v>0</v>
      </c>
      <c r="V271" s="90">
        <f>'Other Opex'!V161</f>
        <v>0</v>
      </c>
      <c r="W271" s="90">
        <f>'Other Opex'!W161</f>
        <v>0</v>
      </c>
      <c r="X271" s="90">
        <f>'Other Opex'!X161</f>
        <v>0</v>
      </c>
      <c r="Y271" s="90">
        <f>'Other Opex'!Y161</f>
        <v>0</v>
      </c>
      <c r="Z271" s="90">
        <f>'Other Opex'!Z161</f>
        <v>0</v>
      </c>
      <c r="AA271" s="90">
        <f>'Other Opex'!AA161</f>
        <v>0</v>
      </c>
      <c r="AB271" s="90">
        <f>'Other Opex'!AB161</f>
        <v>0</v>
      </c>
      <c r="AC271" s="91">
        <f>'Other Opex'!AC161</f>
        <v>0</v>
      </c>
      <c r="AE271" s="476">
        <f>'Other Opex'!AE161</f>
        <v>0</v>
      </c>
      <c r="AG271" s="476">
        <f>'Other Opex'!AG161</f>
        <v>0</v>
      </c>
      <c r="AI271" s="476">
        <f>'Other Opex'!AI161</f>
        <v>0</v>
      </c>
    </row>
    <row r="272" spans="2:35" outlineLevel="1">
      <c r="B272" s="238" t="str">
        <f>'Line Items'!D$2287</f>
        <v>Other Operating Costs</v>
      </c>
      <c r="C272" s="238" t="str">
        <f>'Line Items'!D$2325</f>
        <v>Other Operating Costs: Rolling Stock Maintenance</v>
      </c>
      <c r="D272" s="106" t="str">
        <f>'Other Opex'!D162</f>
        <v>[Rolling Stock Maintenance Line 31]</v>
      </c>
      <c r="E272" s="89"/>
      <c r="F272" s="107" t="str">
        <f>'Other Opex'!F162</f>
        <v>£000</v>
      </c>
      <c r="G272" s="90">
        <f>'Other Opex'!G162</f>
        <v>0</v>
      </c>
      <c r="H272" s="90">
        <f>'Other Opex'!H162</f>
        <v>0</v>
      </c>
      <c r="I272" s="90">
        <f>'Other Opex'!I162</f>
        <v>0</v>
      </c>
      <c r="J272" s="90">
        <f>'Other Opex'!J162</f>
        <v>0</v>
      </c>
      <c r="K272" s="90">
        <f>'Other Opex'!K162</f>
        <v>0</v>
      </c>
      <c r="L272" s="90">
        <f>'Other Opex'!L162</f>
        <v>0</v>
      </c>
      <c r="M272" s="90">
        <f>'Other Opex'!M162</f>
        <v>0</v>
      </c>
      <c r="N272" s="90">
        <f>'Other Opex'!N162</f>
        <v>0</v>
      </c>
      <c r="O272" s="90">
        <f>'Other Opex'!O162</f>
        <v>0</v>
      </c>
      <c r="P272" s="90">
        <f>'Other Opex'!P162</f>
        <v>0</v>
      </c>
      <c r="Q272" s="90">
        <f>'Other Opex'!Q162</f>
        <v>0</v>
      </c>
      <c r="R272" s="90">
        <f>'Other Opex'!R162</f>
        <v>0</v>
      </c>
      <c r="S272" s="90">
        <f>'Other Opex'!S162</f>
        <v>0</v>
      </c>
      <c r="T272" s="90">
        <f>'Other Opex'!T162</f>
        <v>0</v>
      </c>
      <c r="U272" s="90">
        <f>'Other Opex'!U162</f>
        <v>0</v>
      </c>
      <c r="V272" s="90">
        <f>'Other Opex'!V162</f>
        <v>0</v>
      </c>
      <c r="W272" s="90">
        <f>'Other Opex'!W162</f>
        <v>0</v>
      </c>
      <c r="X272" s="90">
        <f>'Other Opex'!X162</f>
        <v>0</v>
      </c>
      <c r="Y272" s="90">
        <f>'Other Opex'!Y162</f>
        <v>0</v>
      </c>
      <c r="Z272" s="90">
        <f>'Other Opex'!Z162</f>
        <v>0</v>
      </c>
      <c r="AA272" s="90">
        <f>'Other Opex'!AA162</f>
        <v>0</v>
      </c>
      <c r="AB272" s="90">
        <f>'Other Opex'!AB162</f>
        <v>0</v>
      </c>
      <c r="AC272" s="91">
        <f>'Other Opex'!AC162</f>
        <v>0</v>
      </c>
      <c r="AE272" s="476">
        <f>'Other Opex'!AE162</f>
        <v>0</v>
      </c>
      <c r="AG272" s="476">
        <f>'Other Opex'!AG162</f>
        <v>0</v>
      </c>
      <c r="AI272" s="476">
        <f>'Other Opex'!AI162</f>
        <v>0</v>
      </c>
    </row>
    <row r="273" spans="2:35" outlineLevel="1">
      <c r="B273" s="238" t="str">
        <f>'Line Items'!D$2287</f>
        <v>Other Operating Costs</v>
      </c>
      <c r="C273" s="238" t="str">
        <f>'Line Items'!D$2325</f>
        <v>Other Operating Costs: Rolling Stock Maintenance</v>
      </c>
      <c r="D273" s="106" t="str">
        <f>'Other Opex'!D163</f>
        <v>[Rolling Stock Maintenance Line 32]</v>
      </c>
      <c r="E273" s="89"/>
      <c r="F273" s="107" t="str">
        <f>'Other Opex'!F163</f>
        <v>£000</v>
      </c>
      <c r="G273" s="90">
        <f>'Other Opex'!G163</f>
        <v>0</v>
      </c>
      <c r="H273" s="90">
        <f>'Other Opex'!H163</f>
        <v>0</v>
      </c>
      <c r="I273" s="90">
        <f>'Other Opex'!I163</f>
        <v>0</v>
      </c>
      <c r="J273" s="90">
        <f>'Other Opex'!J163</f>
        <v>0</v>
      </c>
      <c r="K273" s="90">
        <f>'Other Opex'!K163</f>
        <v>0</v>
      </c>
      <c r="L273" s="90">
        <f>'Other Opex'!L163</f>
        <v>0</v>
      </c>
      <c r="M273" s="90">
        <f>'Other Opex'!M163</f>
        <v>0</v>
      </c>
      <c r="N273" s="90">
        <f>'Other Opex'!N163</f>
        <v>0</v>
      </c>
      <c r="O273" s="90">
        <f>'Other Opex'!O163</f>
        <v>0</v>
      </c>
      <c r="P273" s="90">
        <f>'Other Opex'!P163</f>
        <v>0</v>
      </c>
      <c r="Q273" s="90">
        <f>'Other Opex'!Q163</f>
        <v>0</v>
      </c>
      <c r="R273" s="90">
        <f>'Other Opex'!R163</f>
        <v>0</v>
      </c>
      <c r="S273" s="90">
        <f>'Other Opex'!S163</f>
        <v>0</v>
      </c>
      <c r="T273" s="90">
        <f>'Other Opex'!T163</f>
        <v>0</v>
      </c>
      <c r="U273" s="90">
        <f>'Other Opex'!U163</f>
        <v>0</v>
      </c>
      <c r="V273" s="90">
        <f>'Other Opex'!V163</f>
        <v>0</v>
      </c>
      <c r="W273" s="90">
        <f>'Other Opex'!W163</f>
        <v>0</v>
      </c>
      <c r="X273" s="90">
        <f>'Other Opex'!X163</f>
        <v>0</v>
      </c>
      <c r="Y273" s="90">
        <f>'Other Opex'!Y163</f>
        <v>0</v>
      </c>
      <c r="Z273" s="90">
        <f>'Other Opex'!Z163</f>
        <v>0</v>
      </c>
      <c r="AA273" s="90">
        <f>'Other Opex'!AA163</f>
        <v>0</v>
      </c>
      <c r="AB273" s="90">
        <f>'Other Opex'!AB163</f>
        <v>0</v>
      </c>
      <c r="AC273" s="91">
        <f>'Other Opex'!AC163</f>
        <v>0</v>
      </c>
      <c r="AE273" s="476">
        <f>'Other Opex'!AE163</f>
        <v>0</v>
      </c>
      <c r="AG273" s="476">
        <f>'Other Opex'!AG163</f>
        <v>0</v>
      </c>
      <c r="AI273" s="476">
        <f>'Other Opex'!AI163</f>
        <v>0</v>
      </c>
    </row>
    <row r="274" spans="2:35" outlineLevel="1">
      <c r="B274" s="238" t="str">
        <f>'Line Items'!D$2287</f>
        <v>Other Operating Costs</v>
      </c>
      <c r="C274" s="238" t="str">
        <f>'Line Items'!D$2325</f>
        <v>Other Operating Costs: Rolling Stock Maintenance</v>
      </c>
      <c r="D274" s="106" t="str">
        <f>'Other Opex'!D164</f>
        <v>[Rolling Stock Maintenance Line 33]</v>
      </c>
      <c r="E274" s="89"/>
      <c r="F274" s="107" t="str">
        <f>'Other Opex'!F164</f>
        <v>£000</v>
      </c>
      <c r="G274" s="90">
        <f>'Other Opex'!G164</f>
        <v>0</v>
      </c>
      <c r="H274" s="90">
        <f>'Other Opex'!H164</f>
        <v>0</v>
      </c>
      <c r="I274" s="90">
        <f>'Other Opex'!I164</f>
        <v>0</v>
      </c>
      <c r="J274" s="90">
        <f>'Other Opex'!J164</f>
        <v>0</v>
      </c>
      <c r="K274" s="90">
        <f>'Other Opex'!K164</f>
        <v>0</v>
      </c>
      <c r="L274" s="90">
        <f>'Other Opex'!L164</f>
        <v>0</v>
      </c>
      <c r="M274" s="90">
        <f>'Other Opex'!M164</f>
        <v>0</v>
      </c>
      <c r="N274" s="90">
        <f>'Other Opex'!N164</f>
        <v>0</v>
      </c>
      <c r="O274" s="90">
        <f>'Other Opex'!O164</f>
        <v>0</v>
      </c>
      <c r="P274" s="90">
        <f>'Other Opex'!P164</f>
        <v>0</v>
      </c>
      <c r="Q274" s="90">
        <f>'Other Opex'!Q164</f>
        <v>0</v>
      </c>
      <c r="R274" s="90">
        <f>'Other Opex'!R164</f>
        <v>0</v>
      </c>
      <c r="S274" s="90">
        <f>'Other Opex'!S164</f>
        <v>0</v>
      </c>
      <c r="T274" s="90">
        <f>'Other Opex'!T164</f>
        <v>0</v>
      </c>
      <c r="U274" s="90">
        <f>'Other Opex'!U164</f>
        <v>0</v>
      </c>
      <c r="V274" s="90">
        <f>'Other Opex'!V164</f>
        <v>0</v>
      </c>
      <c r="W274" s="90">
        <f>'Other Opex'!W164</f>
        <v>0</v>
      </c>
      <c r="X274" s="90">
        <f>'Other Opex'!X164</f>
        <v>0</v>
      </c>
      <c r="Y274" s="90">
        <f>'Other Opex'!Y164</f>
        <v>0</v>
      </c>
      <c r="Z274" s="90">
        <f>'Other Opex'!Z164</f>
        <v>0</v>
      </c>
      <c r="AA274" s="90">
        <f>'Other Opex'!AA164</f>
        <v>0</v>
      </c>
      <c r="AB274" s="90">
        <f>'Other Opex'!AB164</f>
        <v>0</v>
      </c>
      <c r="AC274" s="91">
        <f>'Other Opex'!AC164</f>
        <v>0</v>
      </c>
      <c r="AE274" s="476">
        <f>'Other Opex'!AE164</f>
        <v>0</v>
      </c>
      <c r="AG274" s="476">
        <f>'Other Opex'!AG164</f>
        <v>0</v>
      </c>
      <c r="AI274" s="476">
        <f>'Other Opex'!AI164</f>
        <v>0</v>
      </c>
    </row>
    <row r="275" spans="2:35" outlineLevel="1">
      <c r="B275" s="238" t="str">
        <f>'Line Items'!D$2287</f>
        <v>Other Operating Costs</v>
      </c>
      <c r="C275" s="238" t="str">
        <f>'Line Items'!D$2325</f>
        <v>Other Operating Costs: Rolling Stock Maintenance</v>
      </c>
      <c r="D275" s="106" t="str">
        <f>'Other Opex'!D165</f>
        <v>[Rolling Stock Maintenance Line 34]</v>
      </c>
      <c r="E275" s="89"/>
      <c r="F275" s="107" t="str">
        <f>'Other Opex'!F165</f>
        <v>£000</v>
      </c>
      <c r="G275" s="90">
        <f>'Other Opex'!G165</f>
        <v>0</v>
      </c>
      <c r="H275" s="90">
        <f>'Other Opex'!H165</f>
        <v>0</v>
      </c>
      <c r="I275" s="90">
        <f>'Other Opex'!I165</f>
        <v>0</v>
      </c>
      <c r="J275" s="90">
        <f>'Other Opex'!J165</f>
        <v>0</v>
      </c>
      <c r="K275" s="90">
        <f>'Other Opex'!K165</f>
        <v>0</v>
      </c>
      <c r="L275" s="90">
        <f>'Other Opex'!L165</f>
        <v>0</v>
      </c>
      <c r="M275" s="90">
        <f>'Other Opex'!M165</f>
        <v>0</v>
      </c>
      <c r="N275" s="90">
        <f>'Other Opex'!N165</f>
        <v>0</v>
      </c>
      <c r="O275" s="90">
        <f>'Other Opex'!O165</f>
        <v>0</v>
      </c>
      <c r="P275" s="90">
        <f>'Other Opex'!P165</f>
        <v>0</v>
      </c>
      <c r="Q275" s="90">
        <f>'Other Opex'!Q165</f>
        <v>0</v>
      </c>
      <c r="R275" s="90">
        <f>'Other Opex'!R165</f>
        <v>0</v>
      </c>
      <c r="S275" s="90">
        <f>'Other Opex'!S165</f>
        <v>0</v>
      </c>
      <c r="T275" s="90">
        <f>'Other Opex'!T165</f>
        <v>0</v>
      </c>
      <c r="U275" s="90">
        <f>'Other Opex'!U165</f>
        <v>0</v>
      </c>
      <c r="V275" s="90">
        <f>'Other Opex'!V165</f>
        <v>0</v>
      </c>
      <c r="W275" s="90">
        <f>'Other Opex'!W165</f>
        <v>0</v>
      </c>
      <c r="X275" s="90">
        <f>'Other Opex'!X165</f>
        <v>0</v>
      </c>
      <c r="Y275" s="90">
        <f>'Other Opex'!Y165</f>
        <v>0</v>
      </c>
      <c r="Z275" s="90">
        <f>'Other Opex'!Z165</f>
        <v>0</v>
      </c>
      <c r="AA275" s="90">
        <f>'Other Opex'!AA165</f>
        <v>0</v>
      </c>
      <c r="AB275" s="90">
        <f>'Other Opex'!AB165</f>
        <v>0</v>
      </c>
      <c r="AC275" s="91">
        <f>'Other Opex'!AC165</f>
        <v>0</v>
      </c>
      <c r="AE275" s="476">
        <f>'Other Opex'!AE165</f>
        <v>0</v>
      </c>
      <c r="AG275" s="476">
        <f>'Other Opex'!AG165</f>
        <v>0</v>
      </c>
      <c r="AI275" s="476">
        <f>'Other Opex'!AI165</f>
        <v>0</v>
      </c>
    </row>
    <row r="276" spans="2:35" outlineLevel="1">
      <c r="B276" s="238" t="str">
        <f>'Line Items'!D$2287</f>
        <v>Other Operating Costs</v>
      </c>
      <c r="C276" s="238" t="str">
        <f>'Line Items'!D$2325</f>
        <v>Other Operating Costs: Rolling Stock Maintenance</v>
      </c>
      <c r="D276" s="106" t="str">
        <f>'Other Opex'!D166</f>
        <v>[Rolling Stock Maintenance Line 35]</v>
      </c>
      <c r="E276" s="89"/>
      <c r="F276" s="107" t="str">
        <f>'Other Opex'!F166</f>
        <v>£000</v>
      </c>
      <c r="G276" s="90">
        <f>'Other Opex'!G166</f>
        <v>0</v>
      </c>
      <c r="H276" s="90">
        <f>'Other Opex'!H166</f>
        <v>0</v>
      </c>
      <c r="I276" s="90">
        <f>'Other Opex'!I166</f>
        <v>0</v>
      </c>
      <c r="J276" s="90">
        <f>'Other Opex'!J166</f>
        <v>0</v>
      </c>
      <c r="K276" s="90">
        <f>'Other Opex'!K166</f>
        <v>0</v>
      </c>
      <c r="L276" s="90">
        <f>'Other Opex'!L166</f>
        <v>0</v>
      </c>
      <c r="M276" s="90">
        <f>'Other Opex'!M166</f>
        <v>0</v>
      </c>
      <c r="N276" s="90">
        <f>'Other Opex'!N166</f>
        <v>0</v>
      </c>
      <c r="O276" s="90">
        <f>'Other Opex'!O166</f>
        <v>0</v>
      </c>
      <c r="P276" s="90">
        <f>'Other Opex'!P166</f>
        <v>0</v>
      </c>
      <c r="Q276" s="90">
        <f>'Other Opex'!Q166</f>
        <v>0</v>
      </c>
      <c r="R276" s="90">
        <f>'Other Opex'!R166</f>
        <v>0</v>
      </c>
      <c r="S276" s="90">
        <f>'Other Opex'!S166</f>
        <v>0</v>
      </c>
      <c r="T276" s="90">
        <f>'Other Opex'!T166</f>
        <v>0</v>
      </c>
      <c r="U276" s="90">
        <f>'Other Opex'!U166</f>
        <v>0</v>
      </c>
      <c r="V276" s="90">
        <f>'Other Opex'!V166</f>
        <v>0</v>
      </c>
      <c r="W276" s="90">
        <f>'Other Opex'!W166</f>
        <v>0</v>
      </c>
      <c r="X276" s="90">
        <f>'Other Opex'!X166</f>
        <v>0</v>
      </c>
      <c r="Y276" s="90">
        <f>'Other Opex'!Y166</f>
        <v>0</v>
      </c>
      <c r="Z276" s="90">
        <f>'Other Opex'!Z166</f>
        <v>0</v>
      </c>
      <c r="AA276" s="90">
        <f>'Other Opex'!AA166</f>
        <v>0</v>
      </c>
      <c r="AB276" s="90">
        <f>'Other Opex'!AB166</f>
        <v>0</v>
      </c>
      <c r="AC276" s="91">
        <f>'Other Opex'!AC166</f>
        <v>0</v>
      </c>
      <c r="AE276" s="476">
        <f>'Other Opex'!AE166</f>
        <v>0</v>
      </c>
      <c r="AG276" s="476">
        <f>'Other Opex'!AG166</f>
        <v>0</v>
      </c>
      <c r="AI276" s="476">
        <f>'Other Opex'!AI166</f>
        <v>0</v>
      </c>
    </row>
    <row r="277" spans="2:35" outlineLevel="1">
      <c r="B277" s="238" t="str">
        <f>'Line Items'!D$2287</f>
        <v>Other Operating Costs</v>
      </c>
      <c r="C277" s="238" t="str">
        <f>'Line Items'!D$2325</f>
        <v>Other Operating Costs: Rolling Stock Maintenance</v>
      </c>
      <c r="D277" s="106" t="str">
        <f>'Other Opex'!D167</f>
        <v>[Rolling Stock Maintenance Line 36]</v>
      </c>
      <c r="E277" s="89"/>
      <c r="F277" s="107" t="str">
        <f>'Other Opex'!F167</f>
        <v>£000</v>
      </c>
      <c r="G277" s="90">
        <f>'Other Opex'!G167</f>
        <v>0</v>
      </c>
      <c r="H277" s="90">
        <f>'Other Opex'!H167</f>
        <v>0</v>
      </c>
      <c r="I277" s="90">
        <f>'Other Opex'!I167</f>
        <v>0</v>
      </c>
      <c r="J277" s="90">
        <f>'Other Opex'!J167</f>
        <v>0</v>
      </c>
      <c r="K277" s="90">
        <f>'Other Opex'!K167</f>
        <v>0</v>
      </c>
      <c r="L277" s="90">
        <f>'Other Opex'!L167</f>
        <v>0</v>
      </c>
      <c r="M277" s="90">
        <f>'Other Opex'!M167</f>
        <v>0</v>
      </c>
      <c r="N277" s="90">
        <f>'Other Opex'!N167</f>
        <v>0</v>
      </c>
      <c r="O277" s="90">
        <f>'Other Opex'!O167</f>
        <v>0</v>
      </c>
      <c r="P277" s="90">
        <f>'Other Opex'!P167</f>
        <v>0</v>
      </c>
      <c r="Q277" s="90">
        <f>'Other Opex'!Q167</f>
        <v>0</v>
      </c>
      <c r="R277" s="90">
        <f>'Other Opex'!R167</f>
        <v>0</v>
      </c>
      <c r="S277" s="90">
        <f>'Other Opex'!S167</f>
        <v>0</v>
      </c>
      <c r="T277" s="90">
        <f>'Other Opex'!T167</f>
        <v>0</v>
      </c>
      <c r="U277" s="90">
        <f>'Other Opex'!U167</f>
        <v>0</v>
      </c>
      <c r="V277" s="90">
        <f>'Other Opex'!V167</f>
        <v>0</v>
      </c>
      <c r="W277" s="90">
        <f>'Other Opex'!W167</f>
        <v>0</v>
      </c>
      <c r="X277" s="90">
        <f>'Other Opex'!X167</f>
        <v>0</v>
      </c>
      <c r="Y277" s="90">
        <f>'Other Opex'!Y167</f>
        <v>0</v>
      </c>
      <c r="Z277" s="90">
        <f>'Other Opex'!Z167</f>
        <v>0</v>
      </c>
      <c r="AA277" s="90">
        <f>'Other Opex'!AA167</f>
        <v>0</v>
      </c>
      <c r="AB277" s="90">
        <f>'Other Opex'!AB167</f>
        <v>0</v>
      </c>
      <c r="AC277" s="91">
        <f>'Other Opex'!AC167</f>
        <v>0</v>
      </c>
      <c r="AE277" s="476">
        <f>'Other Opex'!AE167</f>
        <v>0</v>
      </c>
      <c r="AG277" s="476">
        <f>'Other Opex'!AG167</f>
        <v>0</v>
      </c>
      <c r="AI277" s="476">
        <f>'Other Opex'!AI167</f>
        <v>0</v>
      </c>
    </row>
    <row r="278" spans="2:35" outlineLevel="1">
      <c r="B278" s="238" t="str">
        <f>'Line Items'!D$2287</f>
        <v>Other Operating Costs</v>
      </c>
      <c r="C278" s="238" t="str">
        <f>'Line Items'!D$2325</f>
        <v>Other Operating Costs: Rolling Stock Maintenance</v>
      </c>
      <c r="D278" s="106" t="str">
        <f>'Other Opex'!D168</f>
        <v>[Rolling Stock Maintenance Line 37]</v>
      </c>
      <c r="E278" s="89"/>
      <c r="F278" s="107" t="str">
        <f>'Other Opex'!F168</f>
        <v>£000</v>
      </c>
      <c r="G278" s="90">
        <f>'Other Opex'!G168</f>
        <v>0</v>
      </c>
      <c r="H278" s="90">
        <f>'Other Opex'!H168</f>
        <v>0</v>
      </c>
      <c r="I278" s="90">
        <f>'Other Opex'!I168</f>
        <v>0</v>
      </c>
      <c r="J278" s="90">
        <f>'Other Opex'!J168</f>
        <v>0</v>
      </c>
      <c r="K278" s="90">
        <f>'Other Opex'!K168</f>
        <v>0</v>
      </c>
      <c r="L278" s="90">
        <f>'Other Opex'!L168</f>
        <v>0</v>
      </c>
      <c r="M278" s="90">
        <f>'Other Opex'!M168</f>
        <v>0</v>
      </c>
      <c r="N278" s="90">
        <f>'Other Opex'!N168</f>
        <v>0</v>
      </c>
      <c r="O278" s="90">
        <f>'Other Opex'!O168</f>
        <v>0</v>
      </c>
      <c r="P278" s="90">
        <f>'Other Opex'!P168</f>
        <v>0</v>
      </c>
      <c r="Q278" s="90">
        <f>'Other Opex'!Q168</f>
        <v>0</v>
      </c>
      <c r="R278" s="90">
        <f>'Other Opex'!R168</f>
        <v>0</v>
      </c>
      <c r="S278" s="90">
        <f>'Other Opex'!S168</f>
        <v>0</v>
      </c>
      <c r="T278" s="90">
        <f>'Other Opex'!T168</f>
        <v>0</v>
      </c>
      <c r="U278" s="90">
        <f>'Other Opex'!U168</f>
        <v>0</v>
      </c>
      <c r="V278" s="90">
        <f>'Other Opex'!V168</f>
        <v>0</v>
      </c>
      <c r="W278" s="90">
        <f>'Other Opex'!W168</f>
        <v>0</v>
      </c>
      <c r="X278" s="90">
        <f>'Other Opex'!X168</f>
        <v>0</v>
      </c>
      <c r="Y278" s="90">
        <f>'Other Opex'!Y168</f>
        <v>0</v>
      </c>
      <c r="Z278" s="90">
        <f>'Other Opex'!Z168</f>
        <v>0</v>
      </c>
      <c r="AA278" s="90">
        <f>'Other Opex'!AA168</f>
        <v>0</v>
      </c>
      <c r="AB278" s="90">
        <f>'Other Opex'!AB168</f>
        <v>0</v>
      </c>
      <c r="AC278" s="91">
        <f>'Other Opex'!AC168</f>
        <v>0</v>
      </c>
      <c r="AE278" s="476">
        <f>'Other Opex'!AE168</f>
        <v>0</v>
      </c>
      <c r="AG278" s="476">
        <f>'Other Opex'!AG168</f>
        <v>0</v>
      </c>
      <c r="AI278" s="476">
        <f>'Other Opex'!AI168</f>
        <v>0</v>
      </c>
    </row>
    <row r="279" spans="2:35" outlineLevel="1">
      <c r="B279" s="238" t="str">
        <f>'Line Items'!D$2287</f>
        <v>Other Operating Costs</v>
      </c>
      <c r="C279" s="238" t="str">
        <f>'Line Items'!D$2325</f>
        <v>Other Operating Costs: Rolling Stock Maintenance</v>
      </c>
      <c r="D279" s="106" t="str">
        <f>'Other Opex'!D169</f>
        <v>[Rolling Stock Maintenance Line 38]</v>
      </c>
      <c r="E279" s="89"/>
      <c r="F279" s="107" t="str">
        <f>'Other Opex'!F169</f>
        <v>£000</v>
      </c>
      <c r="G279" s="90">
        <f>'Other Opex'!G169</f>
        <v>0</v>
      </c>
      <c r="H279" s="90">
        <f>'Other Opex'!H169</f>
        <v>0</v>
      </c>
      <c r="I279" s="90">
        <f>'Other Opex'!I169</f>
        <v>0</v>
      </c>
      <c r="J279" s="90">
        <f>'Other Opex'!J169</f>
        <v>0</v>
      </c>
      <c r="K279" s="90">
        <f>'Other Opex'!K169</f>
        <v>0</v>
      </c>
      <c r="L279" s="90">
        <f>'Other Opex'!L169</f>
        <v>0</v>
      </c>
      <c r="M279" s="90">
        <f>'Other Opex'!M169</f>
        <v>0</v>
      </c>
      <c r="N279" s="90">
        <f>'Other Opex'!N169</f>
        <v>0</v>
      </c>
      <c r="O279" s="90">
        <f>'Other Opex'!O169</f>
        <v>0</v>
      </c>
      <c r="P279" s="90">
        <f>'Other Opex'!P169</f>
        <v>0</v>
      </c>
      <c r="Q279" s="90">
        <f>'Other Opex'!Q169</f>
        <v>0</v>
      </c>
      <c r="R279" s="90">
        <f>'Other Opex'!R169</f>
        <v>0</v>
      </c>
      <c r="S279" s="90">
        <f>'Other Opex'!S169</f>
        <v>0</v>
      </c>
      <c r="T279" s="90">
        <f>'Other Opex'!T169</f>
        <v>0</v>
      </c>
      <c r="U279" s="90">
        <f>'Other Opex'!U169</f>
        <v>0</v>
      </c>
      <c r="V279" s="90">
        <f>'Other Opex'!V169</f>
        <v>0</v>
      </c>
      <c r="W279" s="90">
        <f>'Other Opex'!W169</f>
        <v>0</v>
      </c>
      <c r="X279" s="90">
        <f>'Other Opex'!X169</f>
        <v>0</v>
      </c>
      <c r="Y279" s="90">
        <f>'Other Opex'!Y169</f>
        <v>0</v>
      </c>
      <c r="Z279" s="90">
        <f>'Other Opex'!Z169</f>
        <v>0</v>
      </c>
      <c r="AA279" s="90">
        <f>'Other Opex'!AA169</f>
        <v>0</v>
      </c>
      <c r="AB279" s="90">
        <f>'Other Opex'!AB169</f>
        <v>0</v>
      </c>
      <c r="AC279" s="91">
        <f>'Other Opex'!AC169</f>
        <v>0</v>
      </c>
      <c r="AE279" s="476">
        <f>'Other Opex'!AE169</f>
        <v>0</v>
      </c>
      <c r="AG279" s="476">
        <f>'Other Opex'!AG169</f>
        <v>0</v>
      </c>
      <c r="AI279" s="476">
        <f>'Other Opex'!AI169</f>
        <v>0</v>
      </c>
    </row>
    <row r="280" spans="2:35" outlineLevel="1">
      <c r="B280" s="238" t="str">
        <f>'Line Items'!D$2287</f>
        <v>Other Operating Costs</v>
      </c>
      <c r="C280" s="238" t="str">
        <f>'Line Items'!D$2325</f>
        <v>Other Operating Costs: Rolling Stock Maintenance</v>
      </c>
      <c r="D280" s="106" t="str">
        <f>'Other Opex'!D170</f>
        <v>[Rolling Stock Maintenance Line 39]</v>
      </c>
      <c r="E280" s="89"/>
      <c r="F280" s="107" t="str">
        <f>'Other Opex'!F170</f>
        <v>£000</v>
      </c>
      <c r="G280" s="90">
        <f>'Other Opex'!G170</f>
        <v>0</v>
      </c>
      <c r="H280" s="90">
        <f>'Other Opex'!H170</f>
        <v>0</v>
      </c>
      <c r="I280" s="90">
        <f>'Other Opex'!I170</f>
        <v>0</v>
      </c>
      <c r="J280" s="90">
        <f>'Other Opex'!J170</f>
        <v>0</v>
      </c>
      <c r="K280" s="90">
        <f>'Other Opex'!K170</f>
        <v>0</v>
      </c>
      <c r="L280" s="90">
        <f>'Other Opex'!L170</f>
        <v>0</v>
      </c>
      <c r="M280" s="90">
        <f>'Other Opex'!M170</f>
        <v>0</v>
      </c>
      <c r="N280" s="90">
        <f>'Other Opex'!N170</f>
        <v>0</v>
      </c>
      <c r="O280" s="90">
        <f>'Other Opex'!O170</f>
        <v>0</v>
      </c>
      <c r="P280" s="90">
        <f>'Other Opex'!P170</f>
        <v>0</v>
      </c>
      <c r="Q280" s="90">
        <f>'Other Opex'!Q170</f>
        <v>0</v>
      </c>
      <c r="R280" s="90">
        <f>'Other Opex'!R170</f>
        <v>0</v>
      </c>
      <c r="S280" s="90">
        <f>'Other Opex'!S170</f>
        <v>0</v>
      </c>
      <c r="T280" s="90">
        <f>'Other Opex'!T170</f>
        <v>0</v>
      </c>
      <c r="U280" s="90">
        <f>'Other Opex'!U170</f>
        <v>0</v>
      </c>
      <c r="V280" s="90">
        <f>'Other Opex'!V170</f>
        <v>0</v>
      </c>
      <c r="W280" s="90">
        <f>'Other Opex'!W170</f>
        <v>0</v>
      </c>
      <c r="X280" s="90">
        <f>'Other Opex'!X170</f>
        <v>0</v>
      </c>
      <c r="Y280" s="90">
        <f>'Other Opex'!Y170</f>
        <v>0</v>
      </c>
      <c r="Z280" s="90">
        <f>'Other Opex'!Z170</f>
        <v>0</v>
      </c>
      <c r="AA280" s="90">
        <f>'Other Opex'!AA170</f>
        <v>0</v>
      </c>
      <c r="AB280" s="90">
        <f>'Other Opex'!AB170</f>
        <v>0</v>
      </c>
      <c r="AC280" s="91">
        <f>'Other Opex'!AC170</f>
        <v>0</v>
      </c>
      <c r="AE280" s="476">
        <f>'Other Opex'!AE170</f>
        <v>0</v>
      </c>
      <c r="AG280" s="476">
        <f>'Other Opex'!AG170</f>
        <v>0</v>
      </c>
      <c r="AI280" s="476">
        <f>'Other Opex'!AI170</f>
        <v>0</v>
      </c>
    </row>
    <row r="281" spans="2:35" outlineLevel="1">
      <c r="B281" s="238" t="str">
        <f>'Line Items'!D$2287</f>
        <v>Other Operating Costs</v>
      </c>
      <c r="C281" s="238" t="str">
        <f>'Line Items'!D$2325</f>
        <v>Other Operating Costs: Rolling Stock Maintenance</v>
      </c>
      <c r="D281" s="106" t="str">
        <f>'Other Opex'!D171</f>
        <v>[Rolling Stock Maintenance Line 40]</v>
      </c>
      <c r="E281" s="89"/>
      <c r="F281" s="107" t="str">
        <f>'Other Opex'!F171</f>
        <v>£000</v>
      </c>
      <c r="G281" s="90">
        <f>'Other Opex'!G171</f>
        <v>0</v>
      </c>
      <c r="H281" s="90">
        <f>'Other Opex'!H171</f>
        <v>0</v>
      </c>
      <c r="I281" s="90">
        <f>'Other Opex'!I171</f>
        <v>0</v>
      </c>
      <c r="J281" s="90">
        <f>'Other Opex'!J171</f>
        <v>0</v>
      </c>
      <c r="K281" s="90">
        <f>'Other Opex'!K171</f>
        <v>0</v>
      </c>
      <c r="L281" s="90">
        <f>'Other Opex'!L171</f>
        <v>0</v>
      </c>
      <c r="M281" s="90">
        <f>'Other Opex'!M171</f>
        <v>0</v>
      </c>
      <c r="N281" s="90">
        <f>'Other Opex'!N171</f>
        <v>0</v>
      </c>
      <c r="O281" s="90">
        <f>'Other Opex'!O171</f>
        <v>0</v>
      </c>
      <c r="P281" s="90">
        <f>'Other Opex'!P171</f>
        <v>0</v>
      </c>
      <c r="Q281" s="90">
        <f>'Other Opex'!Q171</f>
        <v>0</v>
      </c>
      <c r="R281" s="90">
        <f>'Other Opex'!R171</f>
        <v>0</v>
      </c>
      <c r="S281" s="90">
        <f>'Other Opex'!S171</f>
        <v>0</v>
      </c>
      <c r="T281" s="90">
        <f>'Other Opex'!T171</f>
        <v>0</v>
      </c>
      <c r="U281" s="90">
        <f>'Other Opex'!U171</f>
        <v>0</v>
      </c>
      <c r="V281" s="90">
        <f>'Other Opex'!V171</f>
        <v>0</v>
      </c>
      <c r="W281" s="90">
        <f>'Other Opex'!W171</f>
        <v>0</v>
      </c>
      <c r="X281" s="90">
        <f>'Other Opex'!X171</f>
        <v>0</v>
      </c>
      <c r="Y281" s="90">
        <f>'Other Opex'!Y171</f>
        <v>0</v>
      </c>
      <c r="Z281" s="90">
        <f>'Other Opex'!Z171</f>
        <v>0</v>
      </c>
      <c r="AA281" s="90">
        <f>'Other Opex'!AA171</f>
        <v>0</v>
      </c>
      <c r="AB281" s="90">
        <f>'Other Opex'!AB171</f>
        <v>0</v>
      </c>
      <c r="AC281" s="91">
        <f>'Other Opex'!AC171</f>
        <v>0</v>
      </c>
      <c r="AE281" s="476">
        <f>'Other Opex'!AE171</f>
        <v>0</v>
      </c>
      <c r="AG281" s="476">
        <f>'Other Opex'!AG171</f>
        <v>0</v>
      </c>
      <c r="AI281" s="476">
        <f>'Other Opex'!AI171</f>
        <v>0</v>
      </c>
    </row>
    <row r="282" spans="2:35" outlineLevel="1">
      <c r="B282" s="238" t="str">
        <f>'Line Items'!D$2287</f>
        <v>Other Operating Costs</v>
      </c>
      <c r="C282" s="238" t="str">
        <f>'Line Items'!D$2325</f>
        <v>Other Operating Costs: Rolling Stock Maintenance</v>
      </c>
      <c r="D282" s="106" t="str">
        <f>'Other Opex'!D172</f>
        <v>[Rolling Stock Maintenance Line 41]</v>
      </c>
      <c r="E282" s="89"/>
      <c r="F282" s="107" t="str">
        <f>'Other Opex'!F172</f>
        <v>£000</v>
      </c>
      <c r="G282" s="90">
        <f>'Other Opex'!G172</f>
        <v>0</v>
      </c>
      <c r="H282" s="90">
        <f>'Other Opex'!H172</f>
        <v>0</v>
      </c>
      <c r="I282" s="90">
        <f>'Other Opex'!I172</f>
        <v>0</v>
      </c>
      <c r="J282" s="90">
        <f>'Other Opex'!J172</f>
        <v>0</v>
      </c>
      <c r="K282" s="90">
        <f>'Other Opex'!K172</f>
        <v>0</v>
      </c>
      <c r="L282" s="90">
        <f>'Other Opex'!L172</f>
        <v>0</v>
      </c>
      <c r="M282" s="90">
        <f>'Other Opex'!M172</f>
        <v>0</v>
      </c>
      <c r="N282" s="90">
        <f>'Other Opex'!N172</f>
        <v>0</v>
      </c>
      <c r="O282" s="90">
        <f>'Other Opex'!O172</f>
        <v>0</v>
      </c>
      <c r="P282" s="90">
        <f>'Other Opex'!P172</f>
        <v>0</v>
      </c>
      <c r="Q282" s="90">
        <f>'Other Opex'!Q172</f>
        <v>0</v>
      </c>
      <c r="R282" s="90">
        <f>'Other Opex'!R172</f>
        <v>0</v>
      </c>
      <c r="S282" s="90">
        <f>'Other Opex'!S172</f>
        <v>0</v>
      </c>
      <c r="T282" s="90">
        <f>'Other Opex'!T172</f>
        <v>0</v>
      </c>
      <c r="U282" s="90">
        <f>'Other Opex'!U172</f>
        <v>0</v>
      </c>
      <c r="V282" s="90">
        <f>'Other Opex'!V172</f>
        <v>0</v>
      </c>
      <c r="W282" s="90">
        <f>'Other Opex'!W172</f>
        <v>0</v>
      </c>
      <c r="X282" s="90">
        <f>'Other Opex'!X172</f>
        <v>0</v>
      </c>
      <c r="Y282" s="90">
        <f>'Other Opex'!Y172</f>
        <v>0</v>
      </c>
      <c r="Z282" s="90">
        <f>'Other Opex'!Z172</f>
        <v>0</v>
      </c>
      <c r="AA282" s="90">
        <f>'Other Opex'!AA172</f>
        <v>0</v>
      </c>
      <c r="AB282" s="90">
        <f>'Other Opex'!AB172</f>
        <v>0</v>
      </c>
      <c r="AC282" s="91">
        <f>'Other Opex'!AC172</f>
        <v>0</v>
      </c>
      <c r="AE282" s="476">
        <f>'Other Opex'!AE172</f>
        <v>0</v>
      </c>
      <c r="AG282" s="476">
        <f>'Other Opex'!AG172</f>
        <v>0</v>
      </c>
      <c r="AI282" s="476">
        <f>'Other Opex'!AI172</f>
        <v>0</v>
      </c>
    </row>
    <row r="283" spans="2:35" outlineLevel="1">
      <c r="B283" s="238" t="str">
        <f>'Line Items'!D$2287</f>
        <v>Other Operating Costs</v>
      </c>
      <c r="C283" s="238" t="str">
        <f>'Line Items'!D$2325</f>
        <v>Other Operating Costs: Rolling Stock Maintenance</v>
      </c>
      <c r="D283" s="106" t="str">
        <f>'Other Opex'!D173</f>
        <v>[Rolling Stock Maintenance Line 42]</v>
      </c>
      <c r="E283" s="89"/>
      <c r="F283" s="107" t="str">
        <f>'Other Opex'!F173</f>
        <v>£000</v>
      </c>
      <c r="G283" s="90">
        <f>'Other Opex'!G173</f>
        <v>0</v>
      </c>
      <c r="H283" s="90">
        <f>'Other Opex'!H173</f>
        <v>0</v>
      </c>
      <c r="I283" s="90">
        <f>'Other Opex'!I173</f>
        <v>0</v>
      </c>
      <c r="J283" s="90">
        <f>'Other Opex'!J173</f>
        <v>0</v>
      </c>
      <c r="K283" s="90">
        <f>'Other Opex'!K173</f>
        <v>0</v>
      </c>
      <c r="L283" s="90">
        <f>'Other Opex'!L173</f>
        <v>0</v>
      </c>
      <c r="M283" s="90">
        <f>'Other Opex'!M173</f>
        <v>0</v>
      </c>
      <c r="N283" s="90">
        <f>'Other Opex'!N173</f>
        <v>0</v>
      </c>
      <c r="O283" s="90">
        <f>'Other Opex'!O173</f>
        <v>0</v>
      </c>
      <c r="P283" s="90">
        <f>'Other Opex'!P173</f>
        <v>0</v>
      </c>
      <c r="Q283" s="90">
        <f>'Other Opex'!Q173</f>
        <v>0</v>
      </c>
      <c r="R283" s="90">
        <f>'Other Opex'!R173</f>
        <v>0</v>
      </c>
      <c r="S283" s="90">
        <f>'Other Opex'!S173</f>
        <v>0</v>
      </c>
      <c r="T283" s="90">
        <f>'Other Opex'!T173</f>
        <v>0</v>
      </c>
      <c r="U283" s="90">
        <f>'Other Opex'!U173</f>
        <v>0</v>
      </c>
      <c r="V283" s="90">
        <f>'Other Opex'!V173</f>
        <v>0</v>
      </c>
      <c r="W283" s="90">
        <f>'Other Opex'!W173</f>
        <v>0</v>
      </c>
      <c r="X283" s="90">
        <f>'Other Opex'!X173</f>
        <v>0</v>
      </c>
      <c r="Y283" s="90">
        <f>'Other Opex'!Y173</f>
        <v>0</v>
      </c>
      <c r="Z283" s="90">
        <f>'Other Opex'!Z173</f>
        <v>0</v>
      </c>
      <c r="AA283" s="90">
        <f>'Other Opex'!AA173</f>
        <v>0</v>
      </c>
      <c r="AB283" s="90">
        <f>'Other Opex'!AB173</f>
        <v>0</v>
      </c>
      <c r="AC283" s="91">
        <f>'Other Opex'!AC173</f>
        <v>0</v>
      </c>
      <c r="AE283" s="476">
        <f>'Other Opex'!AE173</f>
        <v>0</v>
      </c>
      <c r="AG283" s="476">
        <f>'Other Opex'!AG173</f>
        <v>0</v>
      </c>
      <c r="AI283" s="476">
        <f>'Other Opex'!AI173</f>
        <v>0</v>
      </c>
    </row>
    <row r="284" spans="2:35" outlineLevel="1">
      <c r="B284" s="238" t="str">
        <f>'Line Items'!D$2287</f>
        <v>Other Operating Costs</v>
      </c>
      <c r="C284" s="238" t="str">
        <f>'Line Items'!D$2325</f>
        <v>Other Operating Costs: Rolling Stock Maintenance</v>
      </c>
      <c r="D284" s="106" t="str">
        <f>'Other Opex'!D174</f>
        <v>[Rolling Stock Maintenance Line 43]</v>
      </c>
      <c r="E284" s="89"/>
      <c r="F284" s="107" t="str">
        <f>'Other Opex'!F174</f>
        <v>£000</v>
      </c>
      <c r="G284" s="90">
        <f>'Other Opex'!G174</f>
        <v>0</v>
      </c>
      <c r="H284" s="90">
        <f>'Other Opex'!H174</f>
        <v>0</v>
      </c>
      <c r="I284" s="90">
        <f>'Other Opex'!I174</f>
        <v>0</v>
      </c>
      <c r="J284" s="90">
        <f>'Other Opex'!J174</f>
        <v>0</v>
      </c>
      <c r="K284" s="90">
        <f>'Other Opex'!K174</f>
        <v>0</v>
      </c>
      <c r="L284" s="90">
        <f>'Other Opex'!L174</f>
        <v>0</v>
      </c>
      <c r="M284" s="90">
        <f>'Other Opex'!M174</f>
        <v>0</v>
      </c>
      <c r="N284" s="90">
        <f>'Other Opex'!N174</f>
        <v>0</v>
      </c>
      <c r="O284" s="90">
        <f>'Other Opex'!O174</f>
        <v>0</v>
      </c>
      <c r="P284" s="90">
        <f>'Other Opex'!P174</f>
        <v>0</v>
      </c>
      <c r="Q284" s="90">
        <f>'Other Opex'!Q174</f>
        <v>0</v>
      </c>
      <c r="R284" s="90">
        <f>'Other Opex'!R174</f>
        <v>0</v>
      </c>
      <c r="S284" s="90">
        <f>'Other Opex'!S174</f>
        <v>0</v>
      </c>
      <c r="T284" s="90">
        <f>'Other Opex'!T174</f>
        <v>0</v>
      </c>
      <c r="U284" s="90">
        <f>'Other Opex'!U174</f>
        <v>0</v>
      </c>
      <c r="V284" s="90">
        <f>'Other Opex'!V174</f>
        <v>0</v>
      </c>
      <c r="W284" s="90">
        <f>'Other Opex'!W174</f>
        <v>0</v>
      </c>
      <c r="X284" s="90">
        <f>'Other Opex'!X174</f>
        <v>0</v>
      </c>
      <c r="Y284" s="90">
        <f>'Other Opex'!Y174</f>
        <v>0</v>
      </c>
      <c r="Z284" s="90">
        <f>'Other Opex'!Z174</f>
        <v>0</v>
      </c>
      <c r="AA284" s="90">
        <f>'Other Opex'!AA174</f>
        <v>0</v>
      </c>
      <c r="AB284" s="90">
        <f>'Other Opex'!AB174</f>
        <v>0</v>
      </c>
      <c r="AC284" s="91">
        <f>'Other Opex'!AC174</f>
        <v>0</v>
      </c>
      <c r="AE284" s="476">
        <f>'Other Opex'!AE174</f>
        <v>0</v>
      </c>
      <c r="AG284" s="476">
        <f>'Other Opex'!AG174</f>
        <v>0</v>
      </c>
      <c r="AI284" s="476">
        <f>'Other Opex'!AI174</f>
        <v>0</v>
      </c>
    </row>
    <row r="285" spans="2:35" outlineLevel="1">
      <c r="B285" s="238" t="str">
        <f>'Line Items'!D$2287</f>
        <v>Other Operating Costs</v>
      </c>
      <c r="C285" s="238" t="str">
        <f>'Line Items'!D$2325</f>
        <v>Other Operating Costs: Rolling Stock Maintenance</v>
      </c>
      <c r="D285" s="106" t="str">
        <f>'Other Opex'!D175</f>
        <v>[Rolling Stock Maintenance Line 44]</v>
      </c>
      <c r="E285" s="89"/>
      <c r="F285" s="107" t="str">
        <f>'Other Opex'!F175</f>
        <v>£000</v>
      </c>
      <c r="G285" s="90">
        <f>'Other Opex'!G175</f>
        <v>0</v>
      </c>
      <c r="H285" s="90">
        <f>'Other Opex'!H175</f>
        <v>0</v>
      </c>
      <c r="I285" s="90">
        <f>'Other Opex'!I175</f>
        <v>0</v>
      </c>
      <c r="J285" s="90">
        <f>'Other Opex'!J175</f>
        <v>0</v>
      </c>
      <c r="K285" s="90">
        <f>'Other Opex'!K175</f>
        <v>0</v>
      </c>
      <c r="L285" s="90">
        <f>'Other Opex'!L175</f>
        <v>0</v>
      </c>
      <c r="M285" s="90">
        <f>'Other Opex'!M175</f>
        <v>0</v>
      </c>
      <c r="N285" s="90">
        <f>'Other Opex'!N175</f>
        <v>0</v>
      </c>
      <c r="O285" s="90">
        <f>'Other Opex'!O175</f>
        <v>0</v>
      </c>
      <c r="P285" s="90">
        <f>'Other Opex'!P175</f>
        <v>0</v>
      </c>
      <c r="Q285" s="90">
        <f>'Other Opex'!Q175</f>
        <v>0</v>
      </c>
      <c r="R285" s="90">
        <f>'Other Opex'!R175</f>
        <v>0</v>
      </c>
      <c r="S285" s="90">
        <f>'Other Opex'!S175</f>
        <v>0</v>
      </c>
      <c r="T285" s="90">
        <f>'Other Opex'!T175</f>
        <v>0</v>
      </c>
      <c r="U285" s="90">
        <f>'Other Opex'!U175</f>
        <v>0</v>
      </c>
      <c r="V285" s="90">
        <f>'Other Opex'!V175</f>
        <v>0</v>
      </c>
      <c r="W285" s="90">
        <f>'Other Opex'!W175</f>
        <v>0</v>
      </c>
      <c r="X285" s="90">
        <f>'Other Opex'!X175</f>
        <v>0</v>
      </c>
      <c r="Y285" s="90">
        <f>'Other Opex'!Y175</f>
        <v>0</v>
      </c>
      <c r="Z285" s="90">
        <f>'Other Opex'!Z175</f>
        <v>0</v>
      </c>
      <c r="AA285" s="90">
        <f>'Other Opex'!AA175</f>
        <v>0</v>
      </c>
      <c r="AB285" s="90">
        <f>'Other Opex'!AB175</f>
        <v>0</v>
      </c>
      <c r="AC285" s="91">
        <f>'Other Opex'!AC175</f>
        <v>0</v>
      </c>
      <c r="AE285" s="476">
        <f>'Other Opex'!AE175</f>
        <v>0</v>
      </c>
      <c r="AG285" s="476">
        <f>'Other Opex'!AG175</f>
        <v>0</v>
      </c>
      <c r="AI285" s="476">
        <f>'Other Opex'!AI175</f>
        <v>0</v>
      </c>
    </row>
    <row r="286" spans="2:35" outlineLevel="1">
      <c r="B286" s="238" t="str">
        <f>'Line Items'!D$2287</f>
        <v>Other Operating Costs</v>
      </c>
      <c r="C286" s="238" t="str">
        <f>'Line Items'!D$2325</f>
        <v>Other Operating Costs: Rolling Stock Maintenance</v>
      </c>
      <c r="D286" s="239" t="str">
        <f>'Other Opex'!D176</f>
        <v>[Rolling Stock Maintenance Line 45]</v>
      </c>
      <c r="E286" s="240"/>
      <c r="F286" s="241" t="str">
        <f>'Other Opex'!F176</f>
        <v>£000</v>
      </c>
      <c r="G286" s="242">
        <f>'Other Opex'!G176</f>
        <v>0</v>
      </c>
      <c r="H286" s="242">
        <f>'Other Opex'!H176</f>
        <v>0</v>
      </c>
      <c r="I286" s="242">
        <f>'Other Opex'!I176</f>
        <v>0</v>
      </c>
      <c r="J286" s="242">
        <f>'Other Opex'!J176</f>
        <v>0</v>
      </c>
      <c r="K286" s="242">
        <f>'Other Opex'!K176</f>
        <v>0</v>
      </c>
      <c r="L286" s="242">
        <f>'Other Opex'!L176</f>
        <v>0</v>
      </c>
      <c r="M286" s="242">
        <f>'Other Opex'!M176</f>
        <v>0</v>
      </c>
      <c r="N286" s="242">
        <f>'Other Opex'!N176</f>
        <v>0</v>
      </c>
      <c r="O286" s="242">
        <f>'Other Opex'!O176</f>
        <v>0</v>
      </c>
      <c r="P286" s="242">
        <f>'Other Opex'!P176</f>
        <v>0</v>
      </c>
      <c r="Q286" s="242">
        <f>'Other Opex'!Q176</f>
        <v>0</v>
      </c>
      <c r="R286" s="242">
        <f>'Other Opex'!R176</f>
        <v>0</v>
      </c>
      <c r="S286" s="242">
        <f>'Other Opex'!S176</f>
        <v>0</v>
      </c>
      <c r="T286" s="242">
        <f>'Other Opex'!T176</f>
        <v>0</v>
      </c>
      <c r="U286" s="242">
        <f>'Other Opex'!U176</f>
        <v>0</v>
      </c>
      <c r="V286" s="242">
        <f>'Other Opex'!V176</f>
        <v>0</v>
      </c>
      <c r="W286" s="242">
        <f>'Other Opex'!W176</f>
        <v>0</v>
      </c>
      <c r="X286" s="242">
        <f>'Other Opex'!X176</f>
        <v>0</v>
      </c>
      <c r="Y286" s="242">
        <f>'Other Opex'!Y176</f>
        <v>0</v>
      </c>
      <c r="Z286" s="242">
        <f>'Other Opex'!Z176</f>
        <v>0</v>
      </c>
      <c r="AA286" s="242">
        <f>'Other Opex'!AA176</f>
        <v>0</v>
      </c>
      <c r="AB286" s="242">
        <f>'Other Opex'!AB176</f>
        <v>0</v>
      </c>
      <c r="AC286" s="243">
        <f>'Other Opex'!AC176</f>
        <v>0</v>
      </c>
      <c r="AE286" s="517">
        <f>'Other Opex'!AE176</f>
        <v>0</v>
      </c>
      <c r="AG286" s="517">
        <f>'Other Opex'!AG176</f>
        <v>0</v>
      </c>
      <c r="AI286" s="517">
        <f>'Other Opex'!AI176</f>
        <v>0</v>
      </c>
    </row>
    <row r="287" spans="2:35" outlineLevel="1">
      <c r="B287" s="238" t="str">
        <f>'Line Items'!D$2287</f>
        <v>Other Operating Costs</v>
      </c>
      <c r="C287" s="238" t="str">
        <f>'Line Items'!D$2326</f>
        <v>Other Operating Costs: Industry &amp; Professional Services</v>
      </c>
      <c r="D287" s="106" t="str">
        <f>'Other Opex'!D182</f>
        <v>British Transport Police</v>
      </c>
      <c r="E287" s="89"/>
      <c r="F287" s="107" t="str">
        <f>'Other Opex'!F182</f>
        <v>£000</v>
      </c>
      <c r="G287" s="90">
        <f>'Other Opex'!G182</f>
        <v>0</v>
      </c>
      <c r="H287" s="90">
        <f>'Other Opex'!H182</f>
        <v>0</v>
      </c>
      <c r="I287" s="90">
        <f>'Other Opex'!I182</f>
        <v>0</v>
      </c>
      <c r="J287" s="90">
        <f>'Other Opex'!J182</f>
        <v>0</v>
      </c>
      <c r="K287" s="90">
        <f>'Other Opex'!K182</f>
        <v>0</v>
      </c>
      <c r="L287" s="90">
        <f>'Other Opex'!L182</f>
        <v>0</v>
      </c>
      <c r="M287" s="90">
        <f>'Other Opex'!M182</f>
        <v>0</v>
      </c>
      <c r="N287" s="90">
        <f>'Other Opex'!N182</f>
        <v>0</v>
      </c>
      <c r="O287" s="90">
        <f>'Other Opex'!O182</f>
        <v>0</v>
      </c>
      <c r="P287" s="90">
        <f>'Other Opex'!P182</f>
        <v>0</v>
      </c>
      <c r="Q287" s="90">
        <f>'Other Opex'!Q182</f>
        <v>0</v>
      </c>
      <c r="R287" s="90">
        <f>'Other Opex'!R182</f>
        <v>0</v>
      </c>
      <c r="S287" s="90">
        <f>'Other Opex'!S182</f>
        <v>0</v>
      </c>
      <c r="T287" s="90">
        <f>'Other Opex'!T182</f>
        <v>0</v>
      </c>
      <c r="U287" s="90">
        <f>'Other Opex'!U182</f>
        <v>0</v>
      </c>
      <c r="V287" s="90">
        <f>'Other Opex'!V182</f>
        <v>0</v>
      </c>
      <c r="W287" s="90">
        <f>'Other Opex'!W182</f>
        <v>0</v>
      </c>
      <c r="X287" s="90">
        <f>'Other Opex'!X182</f>
        <v>0</v>
      </c>
      <c r="Y287" s="90">
        <f>'Other Opex'!Y182</f>
        <v>0</v>
      </c>
      <c r="Z287" s="90">
        <f>'Other Opex'!Z182</f>
        <v>0</v>
      </c>
      <c r="AA287" s="90">
        <f>'Other Opex'!AA182</f>
        <v>0</v>
      </c>
      <c r="AB287" s="90">
        <f>'Other Opex'!AB182</f>
        <v>0</v>
      </c>
      <c r="AC287" s="91">
        <f>'Other Opex'!AC182</f>
        <v>0</v>
      </c>
      <c r="AE287" s="476">
        <f>'Other Opex'!AE182</f>
        <v>0</v>
      </c>
      <c r="AG287" s="476">
        <f>'Other Opex'!AG182</f>
        <v>0</v>
      </c>
      <c r="AI287" s="476">
        <f>'Other Opex'!AI182</f>
        <v>0</v>
      </c>
    </row>
    <row r="288" spans="2:35" outlineLevel="1">
      <c r="B288" s="238" t="str">
        <f>'Line Items'!D$2287</f>
        <v>Other Operating Costs</v>
      </c>
      <c r="C288" s="238" t="str">
        <f>'Line Items'!D$2326</f>
        <v>Other Operating Costs: Industry &amp; Professional Services</v>
      </c>
      <c r="D288" s="106" t="str">
        <f>'Other Opex'!D183</f>
        <v>Hire of Buses</v>
      </c>
      <c r="E288" s="89"/>
      <c r="F288" s="107" t="str">
        <f>'Other Opex'!F183</f>
        <v>£000</v>
      </c>
      <c r="G288" s="90">
        <f>'Other Opex'!G183</f>
        <v>0</v>
      </c>
      <c r="H288" s="90">
        <f>'Other Opex'!H183</f>
        <v>0</v>
      </c>
      <c r="I288" s="90">
        <f>'Other Opex'!I183</f>
        <v>0</v>
      </c>
      <c r="J288" s="90">
        <f>'Other Opex'!J183</f>
        <v>0</v>
      </c>
      <c r="K288" s="90">
        <f>'Other Opex'!K183</f>
        <v>0</v>
      </c>
      <c r="L288" s="90">
        <f>'Other Opex'!L183</f>
        <v>0</v>
      </c>
      <c r="M288" s="90">
        <f>'Other Opex'!M183</f>
        <v>0</v>
      </c>
      <c r="N288" s="90">
        <f>'Other Opex'!N183</f>
        <v>0</v>
      </c>
      <c r="O288" s="90">
        <f>'Other Opex'!O183</f>
        <v>0</v>
      </c>
      <c r="P288" s="90">
        <f>'Other Opex'!P183</f>
        <v>0</v>
      </c>
      <c r="Q288" s="90">
        <f>'Other Opex'!Q183</f>
        <v>0</v>
      </c>
      <c r="R288" s="90">
        <f>'Other Opex'!R183</f>
        <v>0</v>
      </c>
      <c r="S288" s="90">
        <f>'Other Opex'!S183</f>
        <v>0</v>
      </c>
      <c r="T288" s="90">
        <f>'Other Opex'!T183</f>
        <v>0</v>
      </c>
      <c r="U288" s="90">
        <f>'Other Opex'!U183</f>
        <v>0</v>
      </c>
      <c r="V288" s="90">
        <f>'Other Opex'!V183</f>
        <v>0</v>
      </c>
      <c r="W288" s="90">
        <f>'Other Opex'!W183</f>
        <v>0</v>
      </c>
      <c r="X288" s="90">
        <f>'Other Opex'!X183</f>
        <v>0</v>
      </c>
      <c r="Y288" s="90">
        <f>'Other Opex'!Y183</f>
        <v>0</v>
      </c>
      <c r="Z288" s="90">
        <f>'Other Opex'!Z183</f>
        <v>0</v>
      </c>
      <c r="AA288" s="90">
        <f>'Other Opex'!AA183</f>
        <v>0</v>
      </c>
      <c r="AB288" s="90">
        <f>'Other Opex'!AB183</f>
        <v>0</v>
      </c>
      <c r="AC288" s="91">
        <f>'Other Opex'!AC183</f>
        <v>0</v>
      </c>
      <c r="AE288" s="476">
        <f>'Other Opex'!AE183</f>
        <v>0</v>
      </c>
      <c r="AG288" s="476">
        <f>'Other Opex'!AG183</f>
        <v>0</v>
      </c>
      <c r="AI288" s="476">
        <f>'Other Opex'!AI183</f>
        <v>0</v>
      </c>
    </row>
    <row r="289" spans="2:35" outlineLevel="1">
      <c r="B289" s="238" t="str">
        <f>'Line Items'!D$2287</f>
        <v>Other Operating Costs</v>
      </c>
      <c r="C289" s="238" t="str">
        <f>'Line Items'!D$2326</f>
        <v>Other Operating Costs: Industry &amp; Professional Services</v>
      </c>
      <c r="D289" s="106" t="str">
        <f>'Other Opex'!D184</f>
        <v>Hire of Taxis</v>
      </c>
      <c r="E289" s="89"/>
      <c r="F289" s="107" t="str">
        <f>'Other Opex'!F184</f>
        <v>£000</v>
      </c>
      <c r="G289" s="90">
        <f>'Other Opex'!G184</f>
        <v>0</v>
      </c>
      <c r="H289" s="90">
        <f>'Other Opex'!H184</f>
        <v>0</v>
      </c>
      <c r="I289" s="90">
        <f>'Other Opex'!I184</f>
        <v>0</v>
      </c>
      <c r="J289" s="90">
        <f>'Other Opex'!J184</f>
        <v>0</v>
      </c>
      <c r="K289" s="90">
        <f>'Other Opex'!K184</f>
        <v>0</v>
      </c>
      <c r="L289" s="90">
        <f>'Other Opex'!L184</f>
        <v>0</v>
      </c>
      <c r="M289" s="90">
        <f>'Other Opex'!M184</f>
        <v>0</v>
      </c>
      <c r="N289" s="90">
        <f>'Other Opex'!N184</f>
        <v>0</v>
      </c>
      <c r="O289" s="90">
        <f>'Other Opex'!O184</f>
        <v>0</v>
      </c>
      <c r="P289" s="90">
        <f>'Other Opex'!P184</f>
        <v>0</v>
      </c>
      <c r="Q289" s="90">
        <f>'Other Opex'!Q184</f>
        <v>0</v>
      </c>
      <c r="R289" s="90">
        <f>'Other Opex'!R184</f>
        <v>0</v>
      </c>
      <c r="S289" s="90">
        <f>'Other Opex'!S184</f>
        <v>0</v>
      </c>
      <c r="T289" s="90">
        <f>'Other Opex'!T184</f>
        <v>0</v>
      </c>
      <c r="U289" s="90">
        <f>'Other Opex'!U184</f>
        <v>0</v>
      </c>
      <c r="V289" s="90">
        <f>'Other Opex'!V184</f>
        <v>0</v>
      </c>
      <c r="W289" s="90">
        <f>'Other Opex'!W184</f>
        <v>0</v>
      </c>
      <c r="X289" s="90">
        <f>'Other Opex'!X184</f>
        <v>0</v>
      </c>
      <c r="Y289" s="90">
        <f>'Other Opex'!Y184</f>
        <v>0</v>
      </c>
      <c r="Z289" s="90">
        <f>'Other Opex'!Z184</f>
        <v>0</v>
      </c>
      <c r="AA289" s="90">
        <f>'Other Opex'!AA184</f>
        <v>0</v>
      </c>
      <c r="AB289" s="90">
        <f>'Other Opex'!AB184</f>
        <v>0</v>
      </c>
      <c r="AC289" s="91">
        <f>'Other Opex'!AC184</f>
        <v>0</v>
      </c>
      <c r="AE289" s="476">
        <f>'Other Opex'!AE184</f>
        <v>0</v>
      </c>
      <c r="AG289" s="476">
        <f>'Other Opex'!AG184</f>
        <v>0</v>
      </c>
      <c r="AI289" s="476">
        <f>'Other Opex'!AI184</f>
        <v>0</v>
      </c>
    </row>
    <row r="290" spans="2:35" outlineLevel="1">
      <c r="B290" s="238" t="str">
        <f>'Line Items'!D$2287</f>
        <v>Other Operating Costs</v>
      </c>
      <c r="C290" s="238" t="str">
        <f>'Line Items'!D$2326</f>
        <v>Other Operating Costs: Industry &amp; Professional Services</v>
      </c>
      <c r="D290" s="106" t="str">
        <f>'Other Opex'!D185</f>
        <v>Bus Feeder Charges</v>
      </c>
      <c r="E290" s="89"/>
      <c r="F290" s="107" t="str">
        <f>'Other Opex'!F185</f>
        <v>£000</v>
      </c>
      <c r="G290" s="90">
        <f>'Other Opex'!G185</f>
        <v>0</v>
      </c>
      <c r="H290" s="90">
        <f>'Other Opex'!H185</f>
        <v>0</v>
      </c>
      <c r="I290" s="90">
        <f>'Other Opex'!I185</f>
        <v>0</v>
      </c>
      <c r="J290" s="90">
        <f>'Other Opex'!J185</f>
        <v>0</v>
      </c>
      <c r="K290" s="90">
        <f>'Other Opex'!K185</f>
        <v>0</v>
      </c>
      <c r="L290" s="90">
        <f>'Other Opex'!L185</f>
        <v>0</v>
      </c>
      <c r="M290" s="90">
        <f>'Other Opex'!M185</f>
        <v>0</v>
      </c>
      <c r="N290" s="90">
        <f>'Other Opex'!N185</f>
        <v>0</v>
      </c>
      <c r="O290" s="90">
        <f>'Other Opex'!O185</f>
        <v>0</v>
      </c>
      <c r="P290" s="90">
        <f>'Other Opex'!P185</f>
        <v>0</v>
      </c>
      <c r="Q290" s="90">
        <f>'Other Opex'!Q185</f>
        <v>0</v>
      </c>
      <c r="R290" s="90">
        <f>'Other Opex'!R185</f>
        <v>0</v>
      </c>
      <c r="S290" s="90">
        <f>'Other Opex'!S185</f>
        <v>0</v>
      </c>
      <c r="T290" s="90">
        <f>'Other Opex'!T185</f>
        <v>0</v>
      </c>
      <c r="U290" s="90">
        <f>'Other Opex'!U185</f>
        <v>0</v>
      </c>
      <c r="V290" s="90">
        <f>'Other Opex'!V185</f>
        <v>0</v>
      </c>
      <c r="W290" s="90">
        <f>'Other Opex'!W185</f>
        <v>0</v>
      </c>
      <c r="X290" s="90">
        <f>'Other Opex'!X185</f>
        <v>0</v>
      </c>
      <c r="Y290" s="90">
        <f>'Other Opex'!Y185</f>
        <v>0</v>
      </c>
      <c r="Z290" s="90">
        <f>'Other Opex'!Z185</f>
        <v>0</v>
      </c>
      <c r="AA290" s="90">
        <f>'Other Opex'!AA185</f>
        <v>0</v>
      </c>
      <c r="AB290" s="90">
        <f>'Other Opex'!AB185</f>
        <v>0</v>
      </c>
      <c r="AC290" s="91">
        <f>'Other Opex'!AC185</f>
        <v>0</v>
      </c>
      <c r="AE290" s="476">
        <f>'Other Opex'!AE185</f>
        <v>0</v>
      </c>
      <c r="AG290" s="476">
        <f>'Other Opex'!AG185</f>
        <v>0</v>
      </c>
      <c r="AI290" s="476">
        <f>'Other Opex'!AI185</f>
        <v>0</v>
      </c>
    </row>
    <row r="291" spans="2:35" outlineLevel="1">
      <c r="B291" s="238" t="str">
        <f>'Line Items'!D$2287</f>
        <v>Other Operating Costs</v>
      </c>
      <c r="C291" s="238" t="str">
        <f>'Line Items'!D$2326</f>
        <v>Other Operating Costs: Industry &amp; Professional Services</v>
      </c>
      <c r="D291" s="106" t="str">
        <f>'Other Opex'!D186</f>
        <v>Property Management</v>
      </c>
      <c r="E291" s="89"/>
      <c r="F291" s="107" t="str">
        <f>'Other Opex'!F186</f>
        <v>£000</v>
      </c>
      <c r="G291" s="90">
        <f>'Other Opex'!G186</f>
        <v>0</v>
      </c>
      <c r="H291" s="90">
        <f>'Other Opex'!H186</f>
        <v>0</v>
      </c>
      <c r="I291" s="90">
        <f>'Other Opex'!I186</f>
        <v>0</v>
      </c>
      <c r="J291" s="90">
        <f>'Other Opex'!J186</f>
        <v>0</v>
      </c>
      <c r="K291" s="90">
        <f>'Other Opex'!K186</f>
        <v>0</v>
      </c>
      <c r="L291" s="90">
        <f>'Other Opex'!L186</f>
        <v>0</v>
      </c>
      <c r="M291" s="90">
        <f>'Other Opex'!M186</f>
        <v>0</v>
      </c>
      <c r="N291" s="90">
        <f>'Other Opex'!N186</f>
        <v>0</v>
      </c>
      <c r="O291" s="90">
        <f>'Other Opex'!O186</f>
        <v>0</v>
      </c>
      <c r="P291" s="90">
        <f>'Other Opex'!P186</f>
        <v>0</v>
      </c>
      <c r="Q291" s="90">
        <f>'Other Opex'!Q186</f>
        <v>0</v>
      </c>
      <c r="R291" s="90">
        <f>'Other Opex'!R186</f>
        <v>0</v>
      </c>
      <c r="S291" s="90">
        <f>'Other Opex'!S186</f>
        <v>0</v>
      </c>
      <c r="T291" s="90">
        <f>'Other Opex'!T186</f>
        <v>0</v>
      </c>
      <c r="U291" s="90">
        <f>'Other Opex'!U186</f>
        <v>0</v>
      </c>
      <c r="V291" s="90">
        <f>'Other Opex'!V186</f>
        <v>0</v>
      </c>
      <c r="W291" s="90">
        <f>'Other Opex'!W186</f>
        <v>0</v>
      </c>
      <c r="X291" s="90">
        <f>'Other Opex'!X186</f>
        <v>0</v>
      </c>
      <c r="Y291" s="90">
        <f>'Other Opex'!Y186</f>
        <v>0</v>
      </c>
      <c r="Z291" s="90">
        <f>'Other Opex'!Z186</f>
        <v>0</v>
      </c>
      <c r="AA291" s="90">
        <f>'Other Opex'!AA186</f>
        <v>0</v>
      </c>
      <c r="AB291" s="90">
        <f>'Other Opex'!AB186</f>
        <v>0</v>
      </c>
      <c r="AC291" s="91">
        <f>'Other Opex'!AC186</f>
        <v>0</v>
      </c>
      <c r="AE291" s="476">
        <f>'Other Opex'!AE186</f>
        <v>0</v>
      </c>
      <c r="AG291" s="476">
        <f>'Other Opex'!AG186</f>
        <v>0</v>
      </c>
      <c r="AI291" s="476">
        <f>'Other Opex'!AI186</f>
        <v>0</v>
      </c>
    </row>
    <row r="292" spans="2:35" outlineLevel="1">
      <c r="B292" s="238" t="str">
        <f>'Line Items'!D$2287</f>
        <v>Other Operating Costs</v>
      </c>
      <c r="C292" s="238" t="str">
        <f>'Line Items'!D$2326</f>
        <v>Other Operating Costs: Industry &amp; Professional Services</v>
      </c>
      <c r="D292" s="106" t="str">
        <f>'Other Opex'!D187</f>
        <v>Catering Contract</v>
      </c>
      <c r="E292" s="89"/>
      <c r="F292" s="107" t="str">
        <f>'Other Opex'!F187</f>
        <v>£000</v>
      </c>
      <c r="G292" s="90">
        <f>'Other Opex'!G187</f>
        <v>0</v>
      </c>
      <c r="H292" s="90">
        <f>'Other Opex'!H187</f>
        <v>0</v>
      </c>
      <c r="I292" s="90">
        <f>'Other Opex'!I187</f>
        <v>0</v>
      </c>
      <c r="J292" s="90">
        <f>'Other Opex'!J187</f>
        <v>0</v>
      </c>
      <c r="K292" s="90">
        <f>'Other Opex'!K187</f>
        <v>0</v>
      </c>
      <c r="L292" s="90">
        <f>'Other Opex'!L187</f>
        <v>0</v>
      </c>
      <c r="M292" s="90">
        <f>'Other Opex'!M187</f>
        <v>0</v>
      </c>
      <c r="N292" s="90">
        <f>'Other Opex'!N187</f>
        <v>0</v>
      </c>
      <c r="O292" s="90">
        <f>'Other Opex'!O187</f>
        <v>0</v>
      </c>
      <c r="P292" s="90">
        <f>'Other Opex'!P187</f>
        <v>0</v>
      </c>
      <c r="Q292" s="90">
        <f>'Other Opex'!Q187</f>
        <v>0</v>
      </c>
      <c r="R292" s="90">
        <f>'Other Opex'!R187</f>
        <v>0</v>
      </c>
      <c r="S292" s="90">
        <f>'Other Opex'!S187</f>
        <v>0</v>
      </c>
      <c r="T292" s="90">
        <f>'Other Opex'!T187</f>
        <v>0</v>
      </c>
      <c r="U292" s="90">
        <f>'Other Opex'!U187</f>
        <v>0</v>
      </c>
      <c r="V292" s="90">
        <f>'Other Opex'!V187</f>
        <v>0</v>
      </c>
      <c r="W292" s="90">
        <f>'Other Opex'!W187</f>
        <v>0</v>
      </c>
      <c r="X292" s="90">
        <f>'Other Opex'!X187</f>
        <v>0</v>
      </c>
      <c r="Y292" s="90">
        <f>'Other Opex'!Y187</f>
        <v>0</v>
      </c>
      <c r="Z292" s="90">
        <f>'Other Opex'!Z187</f>
        <v>0</v>
      </c>
      <c r="AA292" s="90">
        <f>'Other Opex'!AA187</f>
        <v>0</v>
      </c>
      <c r="AB292" s="90">
        <f>'Other Opex'!AB187</f>
        <v>0</v>
      </c>
      <c r="AC292" s="91">
        <f>'Other Opex'!AC187</f>
        <v>0</v>
      </c>
      <c r="AE292" s="476">
        <f>'Other Opex'!AE187</f>
        <v>0</v>
      </c>
      <c r="AG292" s="476">
        <f>'Other Opex'!AG187</f>
        <v>0</v>
      </c>
      <c r="AI292" s="476">
        <f>'Other Opex'!AI187</f>
        <v>0</v>
      </c>
    </row>
    <row r="293" spans="2:35" outlineLevel="1">
      <c r="B293" s="238" t="str">
        <f>'Line Items'!D$2287</f>
        <v>Other Operating Costs</v>
      </c>
      <c r="C293" s="238" t="str">
        <f>'Line Items'!D$2326</f>
        <v>Other Operating Costs: Industry &amp; Professional Services</v>
      </c>
      <c r="D293" s="106" t="str">
        <f>'Other Opex'!D188</f>
        <v>Marketing</v>
      </c>
      <c r="E293" s="89"/>
      <c r="F293" s="107" t="str">
        <f>'Other Opex'!F188</f>
        <v>£000</v>
      </c>
      <c r="G293" s="90">
        <f>'Other Opex'!G188</f>
        <v>0</v>
      </c>
      <c r="H293" s="90">
        <f>'Other Opex'!H188</f>
        <v>0</v>
      </c>
      <c r="I293" s="90">
        <f>'Other Opex'!I188</f>
        <v>0</v>
      </c>
      <c r="J293" s="90">
        <f>'Other Opex'!J188</f>
        <v>0</v>
      </c>
      <c r="K293" s="90">
        <f>'Other Opex'!K188</f>
        <v>0</v>
      </c>
      <c r="L293" s="90">
        <f>'Other Opex'!L188</f>
        <v>0</v>
      </c>
      <c r="M293" s="90">
        <f>'Other Opex'!M188</f>
        <v>0</v>
      </c>
      <c r="N293" s="90">
        <f>'Other Opex'!N188</f>
        <v>0</v>
      </c>
      <c r="O293" s="90">
        <f>'Other Opex'!O188</f>
        <v>0</v>
      </c>
      <c r="P293" s="90">
        <f>'Other Opex'!P188</f>
        <v>0</v>
      </c>
      <c r="Q293" s="90">
        <f>'Other Opex'!Q188</f>
        <v>0</v>
      </c>
      <c r="R293" s="90">
        <f>'Other Opex'!R188</f>
        <v>0</v>
      </c>
      <c r="S293" s="90">
        <f>'Other Opex'!S188</f>
        <v>0</v>
      </c>
      <c r="T293" s="90">
        <f>'Other Opex'!T188</f>
        <v>0</v>
      </c>
      <c r="U293" s="90">
        <f>'Other Opex'!U188</f>
        <v>0</v>
      </c>
      <c r="V293" s="90">
        <f>'Other Opex'!V188</f>
        <v>0</v>
      </c>
      <c r="W293" s="90">
        <f>'Other Opex'!W188</f>
        <v>0</v>
      </c>
      <c r="X293" s="90">
        <f>'Other Opex'!X188</f>
        <v>0</v>
      </c>
      <c r="Y293" s="90">
        <f>'Other Opex'!Y188</f>
        <v>0</v>
      </c>
      <c r="Z293" s="90">
        <f>'Other Opex'!Z188</f>
        <v>0</v>
      </c>
      <c r="AA293" s="90">
        <f>'Other Opex'!AA188</f>
        <v>0</v>
      </c>
      <c r="AB293" s="90">
        <f>'Other Opex'!AB188</f>
        <v>0</v>
      </c>
      <c r="AC293" s="91">
        <f>'Other Opex'!AC188</f>
        <v>0</v>
      </c>
      <c r="AE293" s="476">
        <f>'Other Opex'!AE188</f>
        <v>0</v>
      </c>
      <c r="AG293" s="476">
        <f>'Other Opex'!AG188</f>
        <v>0</v>
      </c>
      <c r="AI293" s="476">
        <f>'Other Opex'!AI188</f>
        <v>0</v>
      </c>
    </row>
    <row r="294" spans="2:35" outlineLevel="1">
      <c r="B294" s="238" t="str">
        <f>'Line Items'!D$2287</f>
        <v>Other Operating Costs</v>
      </c>
      <c r="C294" s="238" t="str">
        <f>'Line Items'!D$2326</f>
        <v>Other Operating Costs: Industry &amp; Professional Services</v>
      </c>
      <c r="D294" s="106" t="str">
        <f>'Other Opex'!D189</f>
        <v>Customer service centre costs</v>
      </c>
      <c r="E294" s="89"/>
      <c r="F294" s="107" t="str">
        <f>'Other Opex'!F189</f>
        <v>£000</v>
      </c>
      <c r="G294" s="90">
        <f>'Other Opex'!G189</f>
        <v>0</v>
      </c>
      <c r="H294" s="90">
        <f>'Other Opex'!H189</f>
        <v>0</v>
      </c>
      <c r="I294" s="90">
        <f>'Other Opex'!I189</f>
        <v>0</v>
      </c>
      <c r="J294" s="90">
        <f>'Other Opex'!J189</f>
        <v>0</v>
      </c>
      <c r="K294" s="90">
        <f>'Other Opex'!K189</f>
        <v>0</v>
      </c>
      <c r="L294" s="90">
        <f>'Other Opex'!L189</f>
        <v>0</v>
      </c>
      <c r="M294" s="90">
        <f>'Other Opex'!M189</f>
        <v>0</v>
      </c>
      <c r="N294" s="90">
        <f>'Other Opex'!N189</f>
        <v>0</v>
      </c>
      <c r="O294" s="90">
        <f>'Other Opex'!O189</f>
        <v>0</v>
      </c>
      <c r="P294" s="90">
        <f>'Other Opex'!P189</f>
        <v>0</v>
      </c>
      <c r="Q294" s="90">
        <f>'Other Opex'!Q189</f>
        <v>0</v>
      </c>
      <c r="R294" s="90">
        <f>'Other Opex'!R189</f>
        <v>0</v>
      </c>
      <c r="S294" s="90">
        <f>'Other Opex'!S189</f>
        <v>0</v>
      </c>
      <c r="T294" s="90">
        <f>'Other Opex'!T189</f>
        <v>0</v>
      </c>
      <c r="U294" s="90">
        <f>'Other Opex'!U189</f>
        <v>0</v>
      </c>
      <c r="V294" s="90">
        <f>'Other Opex'!V189</f>
        <v>0</v>
      </c>
      <c r="W294" s="90">
        <f>'Other Opex'!W189</f>
        <v>0</v>
      </c>
      <c r="X294" s="90">
        <f>'Other Opex'!X189</f>
        <v>0</v>
      </c>
      <c r="Y294" s="90">
        <f>'Other Opex'!Y189</f>
        <v>0</v>
      </c>
      <c r="Z294" s="90">
        <f>'Other Opex'!Z189</f>
        <v>0</v>
      </c>
      <c r="AA294" s="90">
        <f>'Other Opex'!AA189</f>
        <v>0</v>
      </c>
      <c r="AB294" s="90">
        <f>'Other Opex'!AB189</f>
        <v>0</v>
      </c>
      <c r="AC294" s="91">
        <f>'Other Opex'!AC189</f>
        <v>0</v>
      </c>
      <c r="AE294" s="476">
        <f>'Other Opex'!AE189</f>
        <v>0</v>
      </c>
      <c r="AG294" s="476">
        <f>'Other Opex'!AG189</f>
        <v>0</v>
      </c>
      <c r="AI294" s="476">
        <f>'Other Opex'!AI189</f>
        <v>0</v>
      </c>
    </row>
    <row r="295" spans="2:35" outlineLevel="1">
      <c r="B295" s="238" t="str">
        <f>'Line Items'!D$2287</f>
        <v>Other Operating Costs</v>
      </c>
      <c r="C295" s="238" t="str">
        <f>'Line Items'!D$2326</f>
        <v>Other Operating Costs: Industry &amp; Professional Services</v>
      </c>
      <c r="D295" s="106" t="str">
        <f>'Other Opex'!D190</f>
        <v>ATOC</v>
      </c>
      <c r="E295" s="89"/>
      <c r="F295" s="107" t="str">
        <f>'Other Opex'!F190</f>
        <v>£000</v>
      </c>
      <c r="G295" s="90">
        <f>'Other Opex'!G190</f>
        <v>0</v>
      </c>
      <c r="H295" s="90">
        <f>'Other Opex'!H190</f>
        <v>0</v>
      </c>
      <c r="I295" s="90">
        <f>'Other Opex'!I190</f>
        <v>0</v>
      </c>
      <c r="J295" s="90">
        <f>'Other Opex'!J190</f>
        <v>0</v>
      </c>
      <c r="K295" s="90">
        <f>'Other Opex'!K190</f>
        <v>0</v>
      </c>
      <c r="L295" s="90">
        <f>'Other Opex'!L190</f>
        <v>0</v>
      </c>
      <c r="M295" s="90">
        <f>'Other Opex'!M190</f>
        <v>0</v>
      </c>
      <c r="N295" s="90">
        <f>'Other Opex'!N190</f>
        <v>0</v>
      </c>
      <c r="O295" s="90">
        <f>'Other Opex'!O190</f>
        <v>0</v>
      </c>
      <c r="P295" s="90">
        <f>'Other Opex'!P190</f>
        <v>0</v>
      </c>
      <c r="Q295" s="90">
        <f>'Other Opex'!Q190</f>
        <v>0</v>
      </c>
      <c r="R295" s="90">
        <f>'Other Opex'!R190</f>
        <v>0</v>
      </c>
      <c r="S295" s="90">
        <f>'Other Opex'!S190</f>
        <v>0</v>
      </c>
      <c r="T295" s="90">
        <f>'Other Opex'!T190</f>
        <v>0</v>
      </c>
      <c r="U295" s="90">
        <f>'Other Opex'!U190</f>
        <v>0</v>
      </c>
      <c r="V295" s="90">
        <f>'Other Opex'!V190</f>
        <v>0</v>
      </c>
      <c r="W295" s="90">
        <f>'Other Opex'!W190</f>
        <v>0</v>
      </c>
      <c r="X295" s="90">
        <f>'Other Opex'!X190</f>
        <v>0</v>
      </c>
      <c r="Y295" s="90">
        <f>'Other Opex'!Y190</f>
        <v>0</v>
      </c>
      <c r="Z295" s="90">
        <f>'Other Opex'!Z190</f>
        <v>0</v>
      </c>
      <c r="AA295" s="90">
        <f>'Other Opex'!AA190</f>
        <v>0</v>
      </c>
      <c r="AB295" s="90">
        <f>'Other Opex'!AB190</f>
        <v>0</v>
      </c>
      <c r="AC295" s="91">
        <f>'Other Opex'!AC190</f>
        <v>0</v>
      </c>
      <c r="AE295" s="476">
        <f>'Other Opex'!AE190</f>
        <v>0</v>
      </c>
      <c r="AG295" s="476">
        <f>'Other Opex'!AG190</f>
        <v>0</v>
      </c>
      <c r="AI295" s="476">
        <f>'Other Opex'!AI190</f>
        <v>0</v>
      </c>
    </row>
    <row r="296" spans="2:35" outlineLevel="1">
      <c r="B296" s="238" t="str">
        <f>'Line Items'!D$2287</f>
        <v>Other Operating Costs</v>
      </c>
      <c r="C296" s="238" t="str">
        <f>'Line Items'!D$2326</f>
        <v>Other Operating Costs: Industry &amp; Professional Services</v>
      </c>
      <c r="D296" s="106" t="str">
        <f>'Other Opex'!D191</f>
        <v>RSP</v>
      </c>
      <c r="E296" s="89"/>
      <c r="F296" s="107" t="str">
        <f>'Other Opex'!F191</f>
        <v>£000</v>
      </c>
      <c r="G296" s="90">
        <f>'Other Opex'!G191</f>
        <v>0</v>
      </c>
      <c r="H296" s="90">
        <f>'Other Opex'!H191</f>
        <v>0</v>
      </c>
      <c r="I296" s="90">
        <f>'Other Opex'!I191</f>
        <v>0</v>
      </c>
      <c r="J296" s="90">
        <f>'Other Opex'!J191</f>
        <v>0</v>
      </c>
      <c r="K296" s="90">
        <f>'Other Opex'!K191</f>
        <v>0</v>
      </c>
      <c r="L296" s="90">
        <f>'Other Opex'!L191</f>
        <v>0</v>
      </c>
      <c r="M296" s="90">
        <f>'Other Opex'!M191</f>
        <v>0</v>
      </c>
      <c r="N296" s="90">
        <f>'Other Opex'!N191</f>
        <v>0</v>
      </c>
      <c r="O296" s="90">
        <f>'Other Opex'!O191</f>
        <v>0</v>
      </c>
      <c r="P296" s="90">
        <f>'Other Opex'!P191</f>
        <v>0</v>
      </c>
      <c r="Q296" s="90">
        <f>'Other Opex'!Q191</f>
        <v>0</v>
      </c>
      <c r="R296" s="90">
        <f>'Other Opex'!R191</f>
        <v>0</v>
      </c>
      <c r="S296" s="90">
        <f>'Other Opex'!S191</f>
        <v>0</v>
      </c>
      <c r="T296" s="90">
        <f>'Other Opex'!T191</f>
        <v>0</v>
      </c>
      <c r="U296" s="90">
        <f>'Other Opex'!U191</f>
        <v>0</v>
      </c>
      <c r="V296" s="90">
        <f>'Other Opex'!V191</f>
        <v>0</v>
      </c>
      <c r="W296" s="90">
        <f>'Other Opex'!W191</f>
        <v>0</v>
      </c>
      <c r="X296" s="90">
        <f>'Other Opex'!X191</f>
        <v>0</v>
      </c>
      <c r="Y296" s="90">
        <f>'Other Opex'!Y191</f>
        <v>0</v>
      </c>
      <c r="Z296" s="90">
        <f>'Other Opex'!Z191</f>
        <v>0</v>
      </c>
      <c r="AA296" s="90">
        <f>'Other Opex'!AA191</f>
        <v>0</v>
      </c>
      <c r="AB296" s="90">
        <f>'Other Opex'!AB191</f>
        <v>0</v>
      </c>
      <c r="AC296" s="91">
        <f>'Other Opex'!AC191</f>
        <v>0</v>
      </c>
      <c r="AE296" s="476">
        <f>'Other Opex'!AE191</f>
        <v>0</v>
      </c>
      <c r="AG296" s="476">
        <f>'Other Opex'!AG191</f>
        <v>0</v>
      </c>
      <c r="AI296" s="476">
        <f>'Other Opex'!AI191</f>
        <v>0</v>
      </c>
    </row>
    <row r="297" spans="2:35" outlineLevel="1">
      <c r="B297" s="238" t="str">
        <f>'Line Items'!D$2287</f>
        <v>Other Operating Costs</v>
      </c>
      <c r="C297" s="238" t="str">
        <f>'Line Items'!D$2326</f>
        <v>Other Operating Costs: Industry &amp; Professional Services</v>
      </c>
      <c r="D297" s="106" t="str">
        <f>'Other Opex'!D192</f>
        <v>NRES</v>
      </c>
      <c r="E297" s="89"/>
      <c r="F297" s="107" t="str">
        <f>'Other Opex'!F192</f>
        <v>£000</v>
      </c>
      <c r="G297" s="90">
        <f>'Other Opex'!G192</f>
        <v>0</v>
      </c>
      <c r="H297" s="90">
        <f>'Other Opex'!H192</f>
        <v>0</v>
      </c>
      <c r="I297" s="90">
        <f>'Other Opex'!I192</f>
        <v>0</v>
      </c>
      <c r="J297" s="90">
        <f>'Other Opex'!J192</f>
        <v>0</v>
      </c>
      <c r="K297" s="90">
        <f>'Other Opex'!K192</f>
        <v>0</v>
      </c>
      <c r="L297" s="90">
        <f>'Other Opex'!L192</f>
        <v>0</v>
      </c>
      <c r="M297" s="90">
        <f>'Other Opex'!M192</f>
        <v>0</v>
      </c>
      <c r="N297" s="90">
        <f>'Other Opex'!N192</f>
        <v>0</v>
      </c>
      <c r="O297" s="90">
        <f>'Other Opex'!O192</f>
        <v>0</v>
      </c>
      <c r="P297" s="90">
        <f>'Other Opex'!P192</f>
        <v>0</v>
      </c>
      <c r="Q297" s="90">
        <f>'Other Opex'!Q192</f>
        <v>0</v>
      </c>
      <c r="R297" s="90">
        <f>'Other Opex'!R192</f>
        <v>0</v>
      </c>
      <c r="S297" s="90">
        <f>'Other Opex'!S192</f>
        <v>0</v>
      </c>
      <c r="T297" s="90">
        <f>'Other Opex'!T192</f>
        <v>0</v>
      </c>
      <c r="U297" s="90">
        <f>'Other Opex'!U192</f>
        <v>0</v>
      </c>
      <c r="V297" s="90">
        <f>'Other Opex'!V192</f>
        <v>0</v>
      </c>
      <c r="W297" s="90">
        <f>'Other Opex'!W192</f>
        <v>0</v>
      </c>
      <c r="X297" s="90">
        <f>'Other Opex'!X192</f>
        <v>0</v>
      </c>
      <c r="Y297" s="90">
        <f>'Other Opex'!Y192</f>
        <v>0</v>
      </c>
      <c r="Z297" s="90">
        <f>'Other Opex'!Z192</f>
        <v>0</v>
      </c>
      <c r="AA297" s="90">
        <f>'Other Opex'!AA192</f>
        <v>0</v>
      </c>
      <c r="AB297" s="90">
        <f>'Other Opex'!AB192</f>
        <v>0</v>
      </c>
      <c r="AC297" s="91">
        <f>'Other Opex'!AC192</f>
        <v>0</v>
      </c>
      <c r="AE297" s="476">
        <f>'Other Opex'!AE192</f>
        <v>0</v>
      </c>
      <c r="AG297" s="476">
        <f>'Other Opex'!AG192</f>
        <v>0</v>
      </c>
      <c r="AI297" s="476">
        <f>'Other Opex'!AI192</f>
        <v>0</v>
      </c>
    </row>
    <row r="298" spans="2:35" outlineLevel="1">
      <c r="B298" s="238" t="str">
        <f>'Line Items'!D$2287</f>
        <v>Other Operating Costs</v>
      </c>
      <c r="C298" s="238" t="str">
        <f>'Line Items'!D$2326</f>
        <v>Other Operating Costs: Industry &amp; Professional Services</v>
      </c>
      <c r="D298" s="106" t="str">
        <f>'Other Opex'!D193</f>
        <v>RSSB</v>
      </c>
      <c r="E298" s="89"/>
      <c r="F298" s="107" t="str">
        <f>'Other Opex'!F193</f>
        <v>£000</v>
      </c>
      <c r="G298" s="90">
        <f>'Other Opex'!G193</f>
        <v>0</v>
      </c>
      <c r="H298" s="90">
        <f>'Other Opex'!H193</f>
        <v>0</v>
      </c>
      <c r="I298" s="90">
        <f>'Other Opex'!I193</f>
        <v>0</v>
      </c>
      <c r="J298" s="90">
        <f>'Other Opex'!J193</f>
        <v>0</v>
      </c>
      <c r="K298" s="90">
        <f>'Other Opex'!K193</f>
        <v>0</v>
      </c>
      <c r="L298" s="90">
        <f>'Other Opex'!L193</f>
        <v>0</v>
      </c>
      <c r="M298" s="90">
        <f>'Other Opex'!M193</f>
        <v>0</v>
      </c>
      <c r="N298" s="90">
        <f>'Other Opex'!N193</f>
        <v>0</v>
      </c>
      <c r="O298" s="90">
        <f>'Other Opex'!O193</f>
        <v>0</v>
      </c>
      <c r="P298" s="90">
        <f>'Other Opex'!P193</f>
        <v>0</v>
      </c>
      <c r="Q298" s="90">
        <f>'Other Opex'!Q193</f>
        <v>0</v>
      </c>
      <c r="R298" s="90">
        <f>'Other Opex'!R193</f>
        <v>0</v>
      </c>
      <c r="S298" s="90">
        <f>'Other Opex'!S193</f>
        <v>0</v>
      </c>
      <c r="T298" s="90">
        <f>'Other Opex'!T193</f>
        <v>0</v>
      </c>
      <c r="U298" s="90">
        <f>'Other Opex'!U193</f>
        <v>0</v>
      </c>
      <c r="V298" s="90">
        <f>'Other Opex'!V193</f>
        <v>0</v>
      </c>
      <c r="W298" s="90">
        <f>'Other Opex'!W193</f>
        <v>0</v>
      </c>
      <c r="X298" s="90">
        <f>'Other Opex'!X193</f>
        <v>0</v>
      </c>
      <c r="Y298" s="90">
        <f>'Other Opex'!Y193</f>
        <v>0</v>
      </c>
      <c r="Z298" s="90">
        <f>'Other Opex'!Z193</f>
        <v>0</v>
      </c>
      <c r="AA298" s="90">
        <f>'Other Opex'!AA193</f>
        <v>0</v>
      </c>
      <c r="AB298" s="90">
        <f>'Other Opex'!AB193</f>
        <v>0</v>
      </c>
      <c r="AC298" s="91">
        <f>'Other Opex'!AC193</f>
        <v>0</v>
      </c>
      <c r="AE298" s="476">
        <f>'Other Opex'!AE193</f>
        <v>0</v>
      </c>
      <c r="AG298" s="476">
        <f>'Other Opex'!AG193</f>
        <v>0</v>
      </c>
      <c r="AI298" s="476">
        <f>'Other Opex'!AI193</f>
        <v>0</v>
      </c>
    </row>
    <row r="299" spans="2:35" outlineLevel="1">
      <c r="B299" s="238" t="str">
        <f>'Line Items'!D$2287</f>
        <v>Other Operating Costs</v>
      </c>
      <c r="C299" s="238" t="str">
        <f>'Line Items'!D$2326</f>
        <v>Other Operating Costs: Industry &amp; Professional Services</v>
      </c>
      <c r="D299" s="106" t="str">
        <f>'Other Opex'!D194</f>
        <v>Rail Regulators Fees</v>
      </c>
      <c r="E299" s="89"/>
      <c r="F299" s="107" t="str">
        <f>'Other Opex'!F194</f>
        <v>£000</v>
      </c>
      <c r="G299" s="90">
        <f>'Other Opex'!G194</f>
        <v>0</v>
      </c>
      <c r="H299" s="90">
        <f>'Other Opex'!H194</f>
        <v>0</v>
      </c>
      <c r="I299" s="90">
        <f>'Other Opex'!I194</f>
        <v>0</v>
      </c>
      <c r="J299" s="90">
        <f>'Other Opex'!J194</f>
        <v>0</v>
      </c>
      <c r="K299" s="90">
        <f>'Other Opex'!K194</f>
        <v>0</v>
      </c>
      <c r="L299" s="90">
        <f>'Other Opex'!L194</f>
        <v>0</v>
      </c>
      <c r="M299" s="90">
        <f>'Other Opex'!M194</f>
        <v>0</v>
      </c>
      <c r="N299" s="90">
        <f>'Other Opex'!N194</f>
        <v>0</v>
      </c>
      <c r="O299" s="90">
        <f>'Other Opex'!O194</f>
        <v>0</v>
      </c>
      <c r="P299" s="90">
        <f>'Other Opex'!P194</f>
        <v>0</v>
      </c>
      <c r="Q299" s="90">
        <f>'Other Opex'!Q194</f>
        <v>0</v>
      </c>
      <c r="R299" s="90">
        <f>'Other Opex'!R194</f>
        <v>0</v>
      </c>
      <c r="S299" s="90">
        <f>'Other Opex'!S194</f>
        <v>0</v>
      </c>
      <c r="T299" s="90">
        <f>'Other Opex'!T194</f>
        <v>0</v>
      </c>
      <c r="U299" s="90">
        <f>'Other Opex'!U194</f>
        <v>0</v>
      </c>
      <c r="V299" s="90">
        <f>'Other Opex'!V194</f>
        <v>0</v>
      </c>
      <c r="W299" s="90">
        <f>'Other Opex'!W194</f>
        <v>0</v>
      </c>
      <c r="X299" s="90">
        <f>'Other Opex'!X194</f>
        <v>0</v>
      </c>
      <c r="Y299" s="90">
        <f>'Other Opex'!Y194</f>
        <v>0</v>
      </c>
      <c r="Z299" s="90">
        <f>'Other Opex'!Z194</f>
        <v>0</v>
      </c>
      <c r="AA299" s="90">
        <f>'Other Opex'!AA194</f>
        <v>0</v>
      </c>
      <c r="AB299" s="90">
        <f>'Other Opex'!AB194</f>
        <v>0</v>
      </c>
      <c r="AC299" s="91">
        <f>'Other Opex'!AC194</f>
        <v>0</v>
      </c>
      <c r="AE299" s="476">
        <f>'Other Opex'!AE194</f>
        <v>0</v>
      </c>
      <c r="AG299" s="476">
        <f>'Other Opex'!AG194</f>
        <v>0</v>
      </c>
      <c r="AI299" s="476">
        <f>'Other Opex'!AI194</f>
        <v>0</v>
      </c>
    </row>
    <row r="300" spans="2:35" outlineLevel="1">
      <c r="B300" s="238" t="str">
        <f>'Line Items'!D$2287</f>
        <v>Other Operating Costs</v>
      </c>
      <c r="C300" s="238" t="str">
        <f>'Line Items'!D$2326</f>
        <v>Other Operating Costs: Industry &amp; Professional Services</v>
      </c>
      <c r="D300" s="106" t="str">
        <f>'Other Opex'!D195</f>
        <v>Other industry systems</v>
      </c>
      <c r="E300" s="89"/>
      <c r="F300" s="107" t="str">
        <f>'Other Opex'!F195</f>
        <v>£000</v>
      </c>
      <c r="G300" s="90">
        <f>'Other Opex'!G195</f>
        <v>0</v>
      </c>
      <c r="H300" s="90">
        <f>'Other Opex'!H195</f>
        <v>0</v>
      </c>
      <c r="I300" s="90">
        <f>'Other Opex'!I195</f>
        <v>0</v>
      </c>
      <c r="J300" s="90">
        <f>'Other Opex'!J195</f>
        <v>0</v>
      </c>
      <c r="K300" s="90">
        <f>'Other Opex'!K195</f>
        <v>0</v>
      </c>
      <c r="L300" s="90">
        <f>'Other Opex'!L195</f>
        <v>0</v>
      </c>
      <c r="M300" s="90">
        <f>'Other Opex'!M195</f>
        <v>0</v>
      </c>
      <c r="N300" s="90">
        <f>'Other Opex'!N195</f>
        <v>0</v>
      </c>
      <c r="O300" s="90">
        <f>'Other Opex'!O195</f>
        <v>0</v>
      </c>
      <c r="P300" s="90">
        <f>'Other Opex'!P195</f>
        <v>0</v>
      </c>
      <c r="Q300" s="90">
        <f>'Other Opex'!Q195</f>
        <v>0</v>
      </c>
      <c r="R300" s="90">
        <f>'Other Opex'!R195</f>
        <v>0</v>
      </c>
      <c r="S300" s="90">
        <f>'Other Opex'!S195</f>
        <v>0</v>
      </c>
      <c r="T300" s="90">
        <f>'Other Opex'!T195</f>
        <v>0</v>
      </c>
      <c r="U300" s="90">
        <f>'Other Opex'!U195</f>
        <v>0</v>
      </c>
      <c r="V300" s="90">
        <f>'Other Opex'!V195</f>
        <v>0</v>
      </c>
      <c r="W300" s="90">
        <f>'Other Opex'!W195</f>
        <v>0</v>
      </c>
      <c r="X300" s="90">
        <f>'Other Opex'!X195</f>
        <v>0</v>
      </c>
      <c r="Y300" s="90">
        <f>'Other Opex'!Y195</f>
        <v>0</v>
      </c>
      <c r="Z300" s="90">
        <f>'Other Opex'!Z195</f>
        <v>0</v>
      </c>
      <c r="AA300" s="90">
        <f>'Other Opex'!AA195</f>
        <v>0</v>
      </c>
      <c r="AB300" s="90">
        <f>'Other Opex'!AB195</f>
        <v>0</v>
      </c>
      <c r="AC300" s="91">
        <f>'Other Opex'!AC195</f>
        <v>0</v>
      </c>
      <c r="AE300" s="476">
        <f>'Other Opex'!AE195</f>
        <v>0</v>
      </c>
      <c r="AG300" s="476">
        <f>'Other Opex'!AG195</f>
        <v>0</v>
      </c>
      <c r="AI300" s="476">
        <f>'Other Opex'!AI195</f>
        <v>0</v>
      </c>
    </row>
    <row r="301" spans="2:35" outlineLevel="1">
      <c r="B301" s="238" t="str">
        <f>'Line Items'!D$2287</f>
        <v>Other Operating Costs</v>
      </c>
      <c r="C301" s="238" t="str">
        <f>'Line Items'!D$2326</f>
        <v>Other Operating Costs: Industry &amp; Professional Services</v>
      </c>
      <c r="D301" s="106" t="str">
        <f>'Other Opex'!D196</f>
        <v>External Audit fees</v>
      </c>
      <c r="E301" s="89"/>
      <c r="F301" s="107" t="str">
        <f>'Other Opex'!F196</f>
        <v>£000</v>
      </c>
      <c r="G301" s="90">
        <f>'Other Opex'!G196</f>
        <v>0</v>
      </c>
      <c r="H301" s="90">
        <f>'Other Opex'!H196</f>
        <v>0</v>
      </c>
      <c r="I301" s="90">
        <f>'Other Opex'!I196</f>
        <v>0</v>
      </c>
      <c r="J301" s="90">
        <f>'Other Opex'!J196</f>
        <v>0</v>
      </c>
      <c r="K301" s="90">
        <f>'Other Opex'!K196</f>
        <v>0</v>
      </c>
      <c r="L301" s="90">
        <f>'Other Opex'!L196</f>
        <v>0</v>
      </c>
      <c r="M301" s="90">
        <f>'Other Opex'!M196</f>
        <v>0</v>
      </c>
      <c r="N301" s="90">
        <f>'Other Opex'!N196</f>
        <v>0</v>
      </c>
      <c r="O301" s="90">
        <f>'Other Opex'!O196</f>
        <v>0</v>
      </c>
      <c r="P301" s="90">
        <f>'Other Opex'!P196</f>
        <v>0</v>
      </c>
      <c r="Q301" s="90">
        <f>'Other Opex'!Q196</f>
        <v>0</v>
      </c>
      <c r="R301" s="90">
        <f>'Other Opex'!R196</f>
        <v>0</v>
      </c>
      <c r="S301" s="90">
        <f>'Other Opex'!S196</f>
        <v>0</v>
      </c>
      <c r="T301" s="90">
        <f>'Other Opex'!T196</f>
        <v>0</v>
      </c>
      <c r="U301" s="90">
        <f>'Other Opex'!U196</f>
        <v>0</v>
      </c>
      <c r="V301" s="90">
        <f>'Other Opex'!V196</f>
        <v>0</v>
      </c>
      <c r="W301" s="90">
        <f>'Other Opex'!W196</f>
        <v>0</v>
      </c>
      <c r="X301" s="90">
        <f>'Other Opex'!X196</f>
        <v>0</v>
      </c>
      <c r="Y301" s="90">
        <f>'Other Opex'!Y196</f>
        <v>0</v>
      </c>
      <c r="Z301" s="90">
        <f>'Other Opex'!Z196</f>
        <v>0</v>
      </c>
      <c r="AA301" s="90">
        <f>'Other Opex'!AA196</f>
        <v>0</v>
      </c>
      <c r="AB301" s="90">
        <f>'Other Opex'!AB196</f>
        <v>0</v>
      </c>
      <c r="AC301" s="91">
        <f>'Other Opex'!AC196</f>
        <v>0</v>
      </c>
      <c r="AE301" s="476">
        <f>'Other Opex'!AE196</f>
        <v>0</v>
      </c>
      <c r="AG301" s="476">
        <f>'Other Opex'!AG196</f>
        <v>0</v>
      </c>
      <c r="AI301" s="476">
        <f>'Other Opex'!AI196</f>
        <v>0</v>
      </c>
    </row>
    <row r="302" spans="2:35" outlineLevel="1">
      <c r="B302" s="238" t="str">
        <f>'Line Items'!D$2287</f>
        <v>Other Operating Costs</v>
      </c>
      <c r="C302" s="238" t="str">
        <f>'Line Items'!D$2326</f>
        <v>Other Operating Costs: Industry &amp; Professional Services</v>
      </c>
      <c r="D302" s="106" t="str">
        <f>'Other Opex'!D197</f>
        <v>Other fees to Auditors</v>
      </c>
      <c r="E302" s="89"/>
      <c r="F302" s="107" t="str">
        <f>'Other Opex'!F197</f>
        <v>£000</v>
      </c>
      <c r="G302" s="90">
        <f>'Other Opex'!G197</f>
        <v>0</v>
      </c>
      <c r="H302" s="90">
        <f>'Other Opex'!H197</f>
        <v>0</v>
      </c>
      <c r="I302" s="90">
        <f>'Other Opex'!I197</f>
        <v>0</v>
      </c>
      <c r="J302" s="90">
        <f>'Other Opex'!J197</f>
        <v>0</v>
      </c>
      <c r="K302" s="90">
        <f>'Other Opex'!K197</f>
        <v>0</v>
      </c>
      <c r="L302" s="90">
        <f>'Other Opex'!L197</f>
        <v>0</v>
      </c>
      <c r="M302" s="90">
        <f>'Other Opex'!M197</f>
        <v>0</v>
      </c>
      <c r="N302" s="90">
        <f>'Other Opex'!N197</f>
        <v>0</v>
      </c>
      <c r="O302" s="90">
        <f>'Other Opex'!O197</f>
        <v>0</v>
      </c>
      <c r="P302" s="90">
        <f>'Other Opex'!P197</f>
        <v>0</v>
      </c>
      <c r="Q302" s="90">
        <f>'Other Opex'!Q197</f>
        <v>0</v>
      </c>
      <c r="R302" s="90">
        <f>'Other Opex'!R197</f>
        <v>0</v>
      </c>
      <c r="S302" s="90">
        <f>'Other Opex'!S197</f>
        <v>0</v>
      </c>
      <c r="T302" s="90">
        <f>'Other Opex'!T197</f>
        <v>0</v>
      </c>
      <c r="U302" s="90">
        <f>'Other Opex'!U197</f>
        <v>0</v>
      </c>
      <c r="V302" s="90">
        <f>'Other Opex'!V197</f>
        <v>0</v>
      </c>
      <c r="W302" s="90">
        <f>'Other Opex'!W197</f>
        <v>0</v>
      </c>
      <c r="X302" s="90">
        <f>'Other Opex'!X197</f>
        <v>0</v>
      </c>
      <c r="Y302" s="90">
        <f>'Other Opex'!Y197</f>
        <v>0</v>
      </c>
      <c r="Z302" s="90">
        <f>'Other Opex'!Z197</f>
        <v>0</v>
      </c>
      <c r="AA302" s="90">
        <f>'Other Opex'!AA197</f>
        <v>0</v>
      </c>
      <c r="AB302" s="90">
        <f>'Other Opex'!AB197</f>
        <v>0</v>
      </c>
      <c r="AC302" s="91">
        <f>'Other Opex'!AC197</f>
        <v>0</v>
      </c>
      <c r="AE302" s="476">
        <f>'Other Opex'!AE197</f>
        <v>0</v>
      </c>
      <c r="AG302" s="476">
        <f>'Other Opex'!AG197</f>
        <v>0</v>
      </c>
      <c r="AI302" s="476">
        <f>'Other Opex'!AI197</f>
        <v>0</v>
      </c>
    </row>
    <row r="303" spans="2:35" outlineLevel="1">
      <c r="B303" s="238" t="str">
        <f>'Line Items'!D$2287</f>
        <v>Other Operating Costs</v>
      </c>
      <c r="C303" s="238" t="str">
        <f>'Line Items'!D$2326</f>
        <v>Other Operating Costs: Industry &amp; Professional Services</v>
      </c>
      <c r="D303" s="106" t="str">
        <f>'Other Opex'!D198</f>
        <v>Legal Fees</v>
      </c>
      <c r="E303" s="89"/>
      <c r="F303" s="107" t="str">
        <f>'Other Opex'!F198</f>
        <v>£000</v>
      </c>
      <c r="G303" s="90">
        <f>'Other Opex'!G198</f>
        <v>0</v>
      </c>
      <c r="H303" s="90">
        <f>'Other Opex'!H198</f>
        <v>0</v>
      </c>
      <c r="I303" s="90">
        <f>'Other Opex'!I198</f>
        <v>0</v>
      </c>
      <c r="J303" s="90">
        <f>'Other Opex'!J198</f>
        <v>0</v>
      </c>
      <c r="K303" s="90">
        <f>'Other Opex'!K198</f>
        <v>0</v>
      </c>
      <c r="L303" s="90">
        <f>'Other Opex'!L198</f>
        <v>0</v>
      </c>
      <c r="M303" s="90">
        <f>'Other Opex'!M198</f>
        <v>0</v>
      </c>
      <c r="N303" s="90">
        <f>'Other Opex'!N198</f>
        <v>0</v>
      </c>
      <c r="O303" s="90">
        <f>'Other Opex'!O198</f>
        <v>0</v>
      </c>
      <c r="P303" s="90">
        <f>'Other Opex'!P198</f>
        <v>0</v>
      </c>
      <c r="Q303" s="90">
        <f>'Other Opex'!Q198</f>
        <v>0</v>
      </c>
      <c r="R303" s="90">
        <f>'Other Opex'!R198</f>
        <v>0</v>
      </c>
      <c r="S303" s="90">
        <f>'Other Opex'!S198</f>
        <v>0</v>
      </c>
      <c r="T303" s="90">
        <f>'Other Opex'!T198</f>
        <v>0</v>
      </c>
      <c r="U303" s="90">
        <f>'Other Opex'!U198</f>
        <v>0</v>
      </c>
      <c r="V303" s="90">
        <f>'Other Opex'!V198</f>
        <v>0</v>
      </c>
      <c r="W303" s="90">
        <f>'Other Opex'!W198</f>
        <v>0</v>
      </c>
      <c r="X303" s="90">
        <f>'Other Opex'!X198</f>
        <v>0</v>
      </c>
      <c r="Y303" s="90">
        <f>'Other Opex'!Y198</f>
        <v>0</v>
      </c>
      <c r="Z303" s="90">
        <f>'Other Opex'!Z198</f>
        <v>0</v>
      </c>
      <c r="AA303" s="90">
        <f>'Other Opex'!AA198</f>
        <v>0</v>
      </c>
      <c r="AB303" s="90">
        <f>'Other Opex'!AB198</f>
        <v>0</v>
      </c>
      <c r="AC303" s="91">
        <f>'Other Opex'!AC198</f>
        <v>0</v>
      </c>
      <c r="AE303" s="476">
        <f>'Other Opex'!AE198</f>
        <v>0</v>
      </c>
      <c r="AG303" s="476">
        <f>'Other Opex'!AG198</f>
        <v>0</v>
      </c>
      <c r="AI303" s="476">
        <f>'Other Opex'!AI198</f>
        <v>0</v>
      </c>
    </row>
    <row r="304" spans="2:35" outlineLevel="1">
      <c r="B304" s="238" t="str">
        <f>'Line Items'!D$2287</f>
        <v>Other Operating Costs</v>
      </c>
      <c r="C304" s="238" t="str">
        <f>'Line Items'!D$2326</f>
        <v>Other Operating Costs: Industry &amp; Professional Services</v>
      </c>
      <c r="D304" s="106" t="str">
        <f>'Other Opex'!D199</f>
        <v>Other Professional Services</v>
      </c>
      <c r="E304" s="89"/>
      <c r="F304" s="107" t="str">
        <f>'Other Opex'!F199</f>
        <v>£000</v>
      </c>
      <c r="G304" s="90">
        <f>'Other Opex'!G199</f>
        <v>0</v>
      </c>
      <c r="H304" s="90">
        <f>'Other Opex'!H199</f>
        <v>0</v>
      </c>
      <c r="I304" s="90">
        <f>'Other Opex'!I199</f>
        <v>0</v>
      </c>
      <c r="J304" s="90">
        <f>'Other Opex'!J199</f>
        <v>0</v>
      </c>
      <c r="K304" s="90">
        <f>'Other Opex'!K199</f>
        <v>0</v>
      </c>
      <c r="L304" s="90">
        <f>'Other Opex'!L199</f>
        <v>0</v>
      </c>
      <c r="M304" s="90">
        <f>'Other Opex'!M199</f>
        <v>0</v>
      </c>
      <c r="N304" s="90">
        <f>'Other Opex'!N199</f>
        <v>0</v>
      </c>
      <c r="O304" s="90">
        <f>'Other Opex'!O199</f>
        <v>0</v>
      </c>
      <c r="P304" s="90">
        <f>'Other Opex'!P199</f>
        <v>0</v>
      </c>
      <c r="Q304" s="90">
        <f>'Other Opex'!Q199</f>
        <v>0</v>
      </c>
      <c r="R304" s="90">
        <f>'Other Opex'!R199</f>
        <v>0</v>
      </c>
      <c r="S304" s="90">
        <f>'Other Opex'!S199</f>
        <v>0</v>
      </c>
      <c r="T304" s="90">
        <f>'Other Opex'!T199</f>
        <v>0</v>
      </c>
      <c r="U304" s="90">
        <f>'Other Opex'!U199</f>
        <v>0</v>
      </c>
      <c r="V304" s="90">
        <f>'Other Opex'!V199</f>
        <v>0</v>
      </c>
      <c r="W304" s="90">
        <f>'Other Opex'!W199</f>
        <v>0</v>
      </c>
      <c r="X304" s="90">
        <f>'Other Opex'!X199</f>
        <v>0</v>
      </c>
      <c r="Y304" s="90">
        <f>'Other Opex'!Y199</f>
        <v>0</v>
      </c>
      <c r="Z304" s="90">
        <f>'Other Opex'!Z199</f>
        <v>0</v>
      </c>
      <c r="AA304" s="90">
        <f>'Other Opex'!AA199</f>
        <v>0</v>
      </c>
      <c r="AB304" s="90">
        <f>'Other Opex'!AB199</f>
        <v>0</v>
      </c>
      <c r="AC304" s="91">
        <f>'Other Opex'!AC199</f>
        <v>0</v>
      </c>
      <c r="AE304" s="476">
        <f>'Other Opex'!AE199</f>
        <v>0</v>
      </c>
      <c r="AG304" s="476">
        <f>'Other Opex'!AG199</f>
        <v>0</v>
      </c>
      <c r="AI304" s="476">
        <f>'Other Opex'!AI199</f>
        <v>0</v>
      </c>
    </row>
    <row r="305" spans="2:35" outlineLevel="1">
      <c r="B305" s="238" t="str">
        <f>'Line Items'!D$2287</f>
        <v>Other Operating Costs</v>
      </c>
      <c r="C305" s="238" t="str">
        <f>'Line Items'!D$2326</f>
        <v>Other Operating Costs: Industry &amp; Professional Services</v>
      </c>
      <c r="D305" s="106" t="str">
        <f>'Other Opex'!D200</f>
        <v>Other Contracted Services</v>
      </c>
      <c r="E305" s="89"/>
      <c r="F305" s="107" t="str">
        <f>'Other Opex'!F200</f>
        <v>£000</v>
      </c>
      <c r="G305" s="90">
        <f>'Other Opex'!G200</f>
        <v>0</v>
      </c>
      <c r="H305" s="90">
        <f>'Other Opex'!H200</f>
        <v>0</v>
      </c>
      <c r="I305" s="90">
        <f>'Other Opex'!I200</f>
        <v>0</v>
      </c>
      <c r="J305" s="90">
        <f>'Other Opex'!J200</f>
        <v>0</v>
      </c>
      <c r="K305" s="90">
        <f>'Other Opex'!K200</f>
        <v>0</v>
      </c>
      <c r="L305" s="90">
        <f>'Other Opex'!L200</f>
        <v>0</v>
      </c>
      <c r="M305" s="90">
        <f>'Other Opex'!M200</f>
        <v>0</v>
      </c>
      <c r="N305" s="90">
        <f>'Other Opex'!N200</f>
        <v>0</v>
      </c>
      <c r="O305" s="90">
        <f>'Other Opex'!O200</f>
        <v>0</v>
      </c>
      <c r="P305" s="90">
        <f>'Other Opex'!P200</f>
        <v>0</v>
      </c>
      <c r="Q305" s="90">
        <f>'Other Opex'!Q200</f>
        <v>0</v>
      </c>
      <c r="R305" s="90">
        <f>'Other Opex'!R200</f>
        <v>0</v>
      </c>
      <c r="S305" s="90">
        <f>'Other Opex'!S200</f>
        <v>0</v>
      </c>
      <c r="T305" s="90">
        <f>'Other Opex'!T200</f>
        <v>0</v>
      </c>
      <c r="U305" s="90">
        <f>'Other Opex'!U200</f>
        <v>0</v>
      </c>
      <c r="V305" s="90">
        <f>'Other Opex'!V200</f>
        <v>0</v>
      </c>
      <c r="W305" s="90">
        <f>'Other Opex'!W200</f>
        <v>0</v>
      </c>
      <c r="X305" s="90">
        <f>'Other Opex'!X200</f>
        <v>0</v>
      </c>
      <c r="Y305" s="90">
        <f>'Other Opex'!Y200</f>
        <v>0</v>
      </c>
      <c r="Z305" s="90">
        <f>'Other Opex'!Z200</f>
        <v>0</v>
      </c>
      <c r="AA305" s="90">
        <f>'Other Opex'!AA200</f>
        <v>0</v>
      </c>
      <c r="AB305" s="90">
        <f>'Other Opex'!AB200</f>
        <v>0</v>
      </c>
      <c r="AC305" s="91">
        <f>'Other Opex'!AC200</f>
        <v>0</v>
      </c>
      <c r="AE305" s="476">
        <f>'Other Opex'!AE200</f>
        <v>0</v>
      </c>
      <c r="AG305" s="476">
        <f>'Other Opex'!AG200</f>
        <v>0</v>
      </c>
      <c r="AI305" s="476">
        <f>'Other Opex'!AI200</f>
        <v>0</v>
      </c>
    </row>
    <row r="306" spans="2:35" outlineLevel="1">
      <c r="B306" s="238" t="str">
        <f>'Line Items'!D$2287</f>
        <v>Other Operating Costs</v>
      </c>
      <c r="C306" s="238" t="str">
        <f>'Line Items'!D$2326</f>
        <v>Other Operating Costs: Industry &amp; Professional Services</v>
      </c>
      <c r="D306" s="106" t="str">
        <f>'Other Opex'!D201</f>
        <v>Additional Industry &amp; Professional Services</v>
      </c>
      <c r="E306" s="89"/>
      <c r="F306" s="107" t="str">
        <f>'Other Opex'!F201</f>
        <v>£000</v>
      </c>
      <c r="G306" s="90">
        <f>'Other Opex'!G201</f>
        <v>0</v>
      </c>
      <c r="H306" s="90">
        <f>'Other Opex'!H201</f>
        <v>0</v>
      </c>
      <c r="I306" s="90">
        <f>'Other Opex'!I201</f>
        <v>0</v>
      </c>
      <c r="J306" s="90">
        <f>'Other Opex'!J201</f>
        <v>0</v>
      </c>
      <c r="K306" s="90">
        <f>'Other Opex'!K201</f>
        <v>0</v>
      </c>
      <c r="L306" s="90">
        <f>'Other Opex'!L201</f>
        <v>0</v>
      </c>
      <c r="M306" s="90">
        <f>'Other Opex'!M201</f>
        <v>0</v>
      </c>
      <c r="N306" s="90">
        <f>'Other Opex'!N201</f>
        <v>0</v>
      </c>
      <c r="O306" s="90">
        <f>'Other Opex'!O201</f>
        <v>0</v>
      </c>
      <c r="P306" s="90">
        <f>'Other Opex'!P201</f>
        <v>0</v>
      </c>
      <c r="Q306" s="90">
        <f>'Other Opex'!Q201</f>
        <v>0</v>
      </c>
      <c r="R306" s="90">
        <f>'Other Opex'!R201</f>
        <v>0</v>
      </c>
      <c r="S306" s="90">
        <f>'Other Opex'!S201</f>
        <v>0</v>
      </c>
      <c r="T306" s="90">
        <f>'Other Opex'!T201</f>
        <v>0</v>
      </c>
      <c r="U306" s="90">
        <f>'Other Opex'!U201</f>
        <v>0</v>
      </c>
      <c r="V306" s="90">
        <f>'Other Opex'!V201</f>
        <v>0</v>
      </c>
      <c r="W306" s="90">
        <f>'Other Opex'!W201</f>
        <v>0</v>
      </c>
      <c r="X306" s="90">
        <f>'Other Opex'!X201</f>
        <v>0</v>
      </c>
      <c r="Y306" s="90">
        <f>'Other Opex'!Y201</f>
        <v>0</v>
      </c>
      <c r="Z306" s="90">
        <f>'Other Opex'!Z201</f>
        <v>0</v>
      </c>
      <c r="AA306" s="90">
        <f>'Other Opex'!AA201</f>
        <v>0</v>
      </c>
      <c r="AB306" s="90">
        <f>'Other Opex'!AB201</f>
        <v>0</v>
      </c>
      <c r="AC306" s="91">
        <f>'Other Opex'!AC201</f>
        <v>0</v>
      </c>
      <c r="AE306" s="476">
        <f>'Other Opex'!AE201</f>
        <v>0</v>
      </c>
      <c r="AG306" s="476">
        <f>'Other Opex'!AG201</f>
        <v>0</v>
      </c>
      <c r="AI306" s="476">
        <f>'Other Opex'!AI201</f>
        <v>0</v>
      </c>
    </row>
    <row r="307" spans="2:35" outlineLevel="1">
      <c r="B307" s="238" t="str">
        <f>'Line Items'!D$2287</f>
        <v>Other Operating Costs</v>
      </c>
      <c r="C307" s="238" t="str">
        <f>'Line Items'!D$2326</f>
        <v>Other Operating Costs: Industry &amp; Professional Services</v>
      </c>
      <c r="D307" s="106" t="str">
        <f>'Other Opex'!D202</f>
        <v>Cash Collection</v>
      </c>
      <c r="E307" s="89"/>
      <c r="F307" s="107" t="str">
        <f>'Other Opex'!F202</f>
        <v>£000</v>
      </c>
      <c r="G307" s="90">
        <f>'Other Opex'!G202</f>
        <v>0</v>
      </c>
      <c r="H307" s="90">
        <f>'Other Opex'!H202</f>
        <v>0</v>
      </c>
      <c r="I307" s="90">
        <f>'Other Opex'!I202</f>
        <v>0</v>
      </c>
      <c r="J307" s="90">
        <f>'Other Opex'!J202</f>
        <v>0</v>
      </c>
      <c r="K307" s="90">
        <f>'Other Opex'!K202</f>
        <v>0</v>
      </c>
      <c r="L307" s="90">
        <f>'Other Opex'!L202</f>
        <v>0</v>
      </c>
      <c r="M307" s="90">
        <f>'Other Opex'!M202</f>
        <v>0</v>
      </c>
      <c r="N307" s="90">
        <f>'Other Opex'!N202</f>
        <v>0</v>
      </c>
      <c r="O307" s="90">
        <f>'Other Opex'!O202</f>
        <v>0</v>
      </c>
      <c r="P307" s="90">
        <f>'Other Opex'!P202</f>
        <v>0</v>
      </c>
      <c r="Q307" s="90">
        <f>'Other Opex'!Q202</f>
        <v>0</v>
      </c>
      <c r="R307" s="90">
        <f>'Other Opex'!R202</f>
        <v>0</v>
      </c>
      <c r="S307" s="90">
        <f>'Other Opex'!S202</f>
        <v>0</v>
      </c>
      <c r="T307" s="90">
        <f>'Other Opex'!T202</f>
        <v>0</v>
      </c>
      <c r="U307" s="90">
        <f>'Other Opex'!U202</f>
        <v>0</v>
      </c>
      <c r="V307" s="90">
        <f>'Other Opex'!V202</f>
        <v>0</v>
      </c>
      <c r="W307" s="90">
        <f>'Other Opex'!W202</f>
        <v>0</v>
      </c>
      <c r="X307" s="90">
        <f>'Other Opex'!X202</f>
        <v>0</v>
      </c>
      <c r="Y307" s="90">
        <f>'Other Opex'!Y202</f>
        <v>0</v>
      </c>
      <c r="Z307" s="90">
        <f>'Other Opex'!Z202</f>
        <v>0</v>
      </c>
      <c r="AA307" s="90">
        <f>'Other Opex'!AA202</f>
        <v>0</v>
      </c>
      <c r="AB307" s="90">
        <f>'Other Opex'!AB202</f>
        <v>0</v>
      </c>
      <c r="AC307" s="91">
        <f>'Other Opex'!AC202</f>
        <v>0</v>
      </c>
      <c r="AE307" s="476">
        <f>'Other Opex'!AE202</f>
        <v>0</v>
      </c>
      <c r="AG307" s="476">
        <f>'Other Opex'!AG202</f>
        <v>0</v>
      </c>
      <c r="AI307" s="476">
        <f>'Other Opex'!AI202</f>
        <v>0</v>
      </c>
    </row>
    <row r="308" spans="2:35" outlineLevel="1">
      <c r="B308" s="238" t="str">
        <f>'Line Items'!D$2287</f>
        <v>Other Operating Costs</v>
      </c>
      <c r="C308" s="238" t="str">
        <f>'Line Items'!D$2326</f>
        <v>Other Operating Costs: Industry &amp; Professional Services</v>
      </c>
      <c r="D308" s="106" t="str">
        <f>'Other Opex'!D203</f>
        <v>SFO Station Repairing Lease: Civils - Planned</v>
      </c>
      <c r="E308" s="89"/>
      <c r="F308" s="107" t="str">
        <f>'Other Opex'!F203</f>
        <v>£000</v>
      </c>
      <c r="G308" s="90">
        <f>'Other Opex'!G203</f>
        <v>0</v>
      </c>
      <c r="H308" s="90">
        <f>'Other Opex'!H203</f>
        <v>0</v>
      </c>
      <c r="I308" s="90">
        <f>'Other Opex'!I203</f>
        <v>0</v>
      </c>
      <c r="J308" s="90">
        <f>'Other Opex'!J203</f>
        <v>0</v>
      </c>
      <c r="K308" s="90">
        <f>'Other Opex'!K203</f>
        <v>0</v>
      </c>
      <c r="L308" s="90">
        <f>'Other Opex'!L203</f>
        <v>0</v>
      </c>
      <c r="M308" s="90">
        <f>'Other Opex'!M203</f>
        <v>0</v>
      </c>
      <c r="N308" s="90">
        <f>'Other Opex'!N203</f>
        <v>0</v>
      </c>
      <c r="O308" s="90">
        <f>'Other Opex'!O203</f>
        <v>0</v>
      </c>
      <c r="P308" s="90">
        <f>'Other Opex'!P203</f>
        <v>0</v>
      </c>
      <c r="Q308" s="90">
        <f>'Other Opex'!Q203</f>
        <v>0</v>
      </c>
      <c r="R308" s="90">
        <f>'Other Opex'!R203</f>
        <v>0</v>
      </c>
      <c r="S308" s="90">
        <f>'Other Opex'!S203</f>
        <v>0</v>
      </c>
      <c r="T308" s="90">
        <f>'Other Opex'!T203</f>
        <v>0</v>
      </c>
      <c r="U308" s="90">
        <f>'Other Opex'!U203</f>
        <v>0</v>
      </c>
      <c r="V308" s="90">
        <f>'Other Opex'!V203</f>
        <v>0</v>
      </c>
      <c r="W308" s="90">
        <f>'Other Opex'!W203</f>
        <v>0</v>
      </c>
      <c r="X308" s="90">
        <f>'Other Opex'!X203</f>
        <v>0</v>
      </c>
      <c r="Y308" s="90">
        <f>'Other Opex'!Y203</f>
        <v>0</v>
      </c>
      <c r="Z308" s="90">
        <f>'Other Opex'!Z203</f>
        <v>0</v>
      </c>
      <c r="AA308" s="90">
        <f>'Other Opex'!AA203</f>
        <v>0</v>
      </c>
      <c r="AB308" s="90">
        <f>'Other Opex'!AB203</f>
        <v>0</v>
      </c>
      <c r="AC308" s="91">
        <f>'Other Opex'!AC203</f>
        <v>0</v>
      </c>
      <c r="AE308" s="476">
        <f>'Other Opex'!AE203</f>
        <v>0</v>
      </c>
      <c r="AG308" s="476">
        <f>'Other Opex'!AG203</f>
        <v>0</v>
      </c>
      <c r="AI308" s="476">
        <f>'Other Opex'!AI203</f>
        <v>0</v>
      </c>
    </row>
    <row r="309" spans="2:35" outlineLevel="1">
      <c r="B309" s="238" t="str">
        <f>'Line Items'!D$2287</f>
        <v>Other Operating Costs</v>
      </c>
      <c r="C309" s="238" t="str">
        <f>'Line Items'!D$2326</f>
        <v>Other Operating Costs: Industry &amp; Professional Services</v>
      </c>
      <c r="D309" s="106" t="str">
        <f>'Other Opex'!D204</f>
        <v>SFO Station Repairing Lease: Civils - Unplanned</v>
      </c>
      <c r="E309" s="89"/>
      <c r="F309" s="107" t="str">
        <f>'Other Opex'!F204</f>
        <v>£000</v>
      </c>
      <c r="G309" s="90">
        <f>'Other Opex'!G204</f>
        <v>0</v>
      </c>
      <c r="H309" s="90">
        <f>'Other Opex'!H204</f>
        <v>0</v>
      </c>
      <c r="I309" s="90">
        <f>'Other Opex'!I204</f>
        <v>0</v>
      </c>
      <c r="J309" s="90">
        <f>'Other Opex'!J204</f>
        <v>0</v>
      </c>
      <c r="K309" s="90">
        <f>'Other Opex'!K204</f>
        <v>0</v>
      </c>
      <c r="L309" s="90">
        <f>'Other Opex'!L204</f>
        <v>0</v>
      </c>
      <c r="M309" s="90">
        <f>'Other Opex'!M204</f>
        <v>0</v>
      </c>
      <c r="N309" s="90">
        <f>'Other Opex'!N204</f>
        <v>0</v>
      </c>
      <c r="O309" s="90">
        <f>'Other Opex'!O204</f>
        <v>0</v>
      </c>
      <c r="P309" s="90">
        <f>'Other Opex'!P204</f>
        <v>0</v>
      </c>
      <c r="Q309" s="90">
        <f>'Other Opex'!Q204</f>
        <v>0</v>
      </c>
      <c r="R309" s="90">
        <f>'Other Opex'!R204</f>
        <v>0</v>
      </c>
      <c r="S309" s="90">
        <f>'Other Opex'!S204</f>
        <v>0</v>
      </c>
      <c r="T309" s="90">
        <f>'Other Opex'!T204</f>
        <v>0</v>
      </c>
      <c r="U309" s="90">
        <f>'Other Opex'!U204</f>
        <v>0</v>
      </c>
      <c r="V309" s="90">
        <f>'Other Opex'!V204</f>
        <v>0</v>
      </c>
      <c r="W309" s="90">
        <f>'Other Opex'!W204</f>
        <v>0</v>
      </c>
      <c r="X309" s="90">
        <f>'Other Opex'!X204</f>
        <v>0</v>
      </c>
      <c r="Y309" s="90">
        <f>'Other Opex'!Y204</f>
        <v>0</v>
      </c>
      <c r="Z309" s="90">
        <f>'Other Opex'!Z204</f>
        <v>0</v>
      </c>
      <c r="AA309" s="90">
        <f>'Other Opex'!AA204</f>
        <v>0</v>
      </c>
      <c r="AB309" s="90">
        <f>'Other Opex'!AB204</f>
        <v>0</v>
      </c>
      <c r="AC309" s="91">
        <f>'Other Opex'!AC204</f>
        <v>0</v>
      </c>
      <c r="AE309" s="476">
        <f>'Other Opex'!AE204</f>
        <v>0</v>
      </c>
      <c r="AG309" s="476">
        <f>'Other Opex'!AG204</f>
        <v>0</v>
      </c>
      <c r="AI309" s="476">
        <f>'Other Opex'!AI204</f>
        <v>0</v>
      </c>
    </row>
    <row r="310" spans="2:35" outlineLevel="1">
      <c r="B310" s="238" t="str">
        <f>'Line Items'!D$2287</f>
        <v>Other Operating Costs</v>
      </c>
      <c r="C310" s="238" t="str">
        <f>'Line Items'!D$2326</f>
        <v>Other Operating Costs: Industry &amp; Professional Services</v>
      </c>
      <c r="D310" s="106" t="str">
        <f>'Other Opex'!D205</f>
        <v>SFO Station Repairing Lease: M&amp;E - Planned</v>
      </c>
      <c r="E310" s="89"/>
      <c r="F310" s="107" t="str">
        <f>'Other Opex'!F205</f>
        <v>£000</v>
      </c>
      <c r="G310" s="90">
        <f>'Other Opex'!G205</f>
        <v>0</v>
      </c>
      <c r="H310" s="90">
        <f>'Other Opex'!H205</f>
        <v>0</v>
      </c>
      <c r="I310" s="90">
        <f>'Other Opex'!I205</f>
        <v>0</v>
      </c>
      <c r="J310" s="90">
        <f>'Other Opex'!J205</f>
        <v>0</v>
      </c>
      <c r="K310" s="90">
        <f>'Other Opex'!K205</f>
        <v>0</v>
      </c>
      <c r="L310" s="90">
        <f>'Other Opex'!L205</f>
        <v>0</v>
      </c>
      <c r="M310" s="90">
        <f>'Other Opex'!M205</f>
        <v>0</v>
      </c>
      <c r="N310" s="90">
        <f>'Other Opex'!N205</f>
        <v>0</v>
      </c>
      <c r="O310" s="90">
        <f>'Other Opex'!O205</f>
        <v>0</v>
      </c>
      <c r="P310" s="90">
        <f>'Other Opex'!P205</f>
        <v>0</v>
      </c>
      <c r="Q310" s="90">
        <f>'Other Opex'!Q205</f>
        <v>0</v>
      </c>
      <c r="R310" s="90">
        <f>'Other Opex'!R205</f>
        <v>0</v>
      </c>
      <c r="S310" s="90">
        <f>'Other Opex'!S205</f>
        <v>0</v>
      </c>
      <c r="T310" s="90">
        <f>'Other Opex'!T205</f>
        <v>0</v>
      </c>
      <c r="U310" s="90">
        <f>'Other Opex'!U205</f>
        <v>0</v>
      </c>
      <c r="V310" s="90">
        <f>'Other Opex'!V205</f>
        <v>0</v>
      </c>
      <c r="W310" s="90">
        <f>'Other Opex'!W205</f>
        <v>0</v>
      </c>
      <c r="X310" s="90">
        <f>'Other Opex'!X205</f>
        <v>0</v>
      </c>
      <c r="Y310" s="90">
        <f>'Other Opex'!Y205</f>
        <v>0</v>
      </c>
      <c r="Z310" s="90">
        <f>'Other Opex'!Z205</f>
        <v>0</v>
      </c>
      <c r="AA310" s="90">
        <f>'Other Opex'!AA205</f>
        <v>0</v>
      </c>
      <c r="AB310" s="90">
        <f>'Other Opex'!AB205</f>
        <v>0</v>
      </c>
      <c r="AC310" s="91">
        <f>'Other Opex'!AC205</f>
        <v>0</v>
      </c>
      <c r="AE310" s="476">
        <f>'Other Opex'!AE205</f>
        <v>0</v>
      </c>
      <c r="AG310" s="476">
        <f>'Other Opex'!AG205</f>
        <v>0</v>
      </c>
      <c r="AI310" s="476">
        <f>'Other Opex'!AI205</f>
        <v>0</v>
      </c>
    </row>
    <row r="311" spans="2:35" outlineLevel="1">
      <c r="B311" s="238" t="str">
        <f>'Line Items'!D$2287</f>
        <v>Other Operating Costs</v>
      </c>
      <c r="C311" s="238" t="str">
        <f>'Line Items'!D$2326</f>
        <v>Other Operating Costs: Industry &amp; Professional Services</v>
      </c>
      <c r="D311" s="106" t="str">
        <f>'Other Opex'!D206</f>
        <v>SFO Station Repairing Lease: M&amp;E - Unplanned</v>
      </c>
      <c r="E311" s="89"/>
      <c r="F311" s="107" t="str">
        <f>'Other Opex'!F206</f>
        <v>£000</v>
      </c>
      <c r="G311" s="90">
        <f>'Other Opex'!G206</f>
        <v>0</v>
      </c>
      <c r="H311" s="90">
        <f>'Other Opex'!H206</f>
        <v>0</v>
      </c>
      <c r="I311" s="90">
        <f>'Other Opex'!I206</f>
        <v>0</v>
      </c>
      <c r="J311" s="90">
        <f>'Other Opex'!J206</f>
        <v>0</v>
      </c>
      <c r="K311" s="90">
        <f>'Other Opex'!K206</f>
        <v>0</v>
      </c>
      <c r="L311" s="90">
        <f>'Other Opex'!L206</f>
        <v>0</v>
      </c>
      <c r="M311" s="90">
        <f>'Other Opex'!M206</f>
        <v>0</v>
      </c>
      <c r="N311" s="90">
        <f>'Other Opex'!N206</f>
        <v>0</v>
      </c>
      <c r="O311" s="90">
        <f>'Other Opex'!O206</f>
        <v>0</v>
      </c>
      <c r="P311" s="90">
        <f>'Other Opex'!P206</f>
        <v>0</v>
      </c>
      <c r="Q311" s="90">
        <f>'Other Opex'!Q206</f>
        <v>0</v>
      </c>
      <c r="R311" s="90">
        <f>'Other Opex'!R206</f>
        <v>0</v>
      </c>
      <c r="S311" s="90">
        <f>'Other Opex'!S206</f>
        <v>0</v>
      </c>
      <c r="T311" s="90">
        <f>'Other Opex'!T206</f>
        <v>0</v>
      </c>
      <c r="U311" s="90">
        <f>'Other Opex'!U206</f>
        <v>0</v>
      </c>
      <c r="V311" s="90">
        <f>'Other Opex'!V206</f>
        <v>0</v>
      </c>
      <c r="W311" s="90">
        <f>'Other Opex'!W206</f>
        <v>0</v>
      </c>
      <c r="X311" s="90">
        <f>'Other Opex'!X206</f>
        <v>0</v>
      </c>
      <c r="Y311" s="90">
        <f>'Other Opex'!Y206</f>
        <v>0</v>
      </c>
      <c r="Z311" s="90">
        <f>'Other Opex'!Z206</f>
        <v>0</v>
      </c>
      <c r="AA311" s="90">
        <f>'Other Opex'!AA206</f>
        <v>0</v>
      </c>
      <c r="AB311" s="90">
        <f>'Other Opex'!AB206</f>
        <v>0</v>
      </c>
      <c r="AC311" s="91">
        <f>'Other Opex'!AC206</f>
        <v>0</v>
      </c>
      <c r="AE311" s="476">
        <f>'Other Opex'!AE206</f>
        <v>0</v>
      </c>
      <c r="AG311" s="476">
        <f>'Other Opex'!AG206</f>
        <v>0</v>
      </c>
      <c r="AI311" s="476">
        <f>'Other Opex'!AI206</f>
        <v>0</v>
      </c>
    </row>
    <row r="312" spans="2:35" outlineLevel="1">
      <c r="B312" s="238" t="str">
        <f>'Line Items'!D$2287</f>
        <v>Other Operating Costs</v>
      </c>
      <c r="C312" s="238" t="str">
        <f>'Line Items'!D$2326</f>
        <v>Other Operating Costs: Industry &amp; Professional Services</v>
      </c>
      <c r="D312" s="106" t="str">
        <f>'Other Opex'!D207</f>
        <v>SFO Station Repairing Lease: Lifts - Planned</v>
      </c>
      <c r="E312" s="89"/>
      <c r="F312" s="107" t="str">
        <f>'Other Opex'!F207</f>
        <v>£000</v>
      </c>
      <c r="G312" s="90">
        <f>'Other Opex'!G207</f>
        <v>0</v>
      </c>
      <c r="H312" s="90">
        <f>'Other Opex'!H207</f>
        <v>0</v>
      </c>
      <c r="I312" s="90">
        <f>'Other Opex'!I207</f>
        <v>0</v>
      </c>
      <c r="J312" s="90">
        <f>'Other Opex'!J207</f>
        <v>0</v>
      </c>
      <c r="K312" s="90">
        <f>'Other Opex'!K207</f>
        <v>0</v>
      </c>
      <c r="L312" s="90">
        <f>'Other Opex'!L207</f>
        <v>0</v>
      </c>
      <c r="M312" s="90">
        <f>'Other Opex'!M207</f>
        <v>0</v>
      </c>
      <c r="N312" s="90">
        <f>'Other Opex'!N207</f>
        <v>0</v>
      </c>
      <c r="O312" s="90">
        <f>'Other Opex'!O207</f>
        <v>0</v>
      </c>
      <c r="P312" s="90">
        <f>'Other Opex'!P207</f>
        <v>0</v>
      </c>
      <c r="Q312" s="90">
        <f>'Other Opex'!Q207</f>
        <v>0</v>
      </c>
      <c r="R312" s="90">
        <f>'Other Opex'!R207</f>
        <v>0</v>
      </c>
      <c r="S312" s="90">
        <f>'Other Opex'!S207</f>
        <v>0</v>
      </c>
      <c r="T312" s="90">
        <f>'Other Opex'!T207</f>
        <v>0</v>
      </c>
      <c r="U312" s="90">
        <f>'Other Opex'!U207</f>
        <v>0</v>
      </c>
      <c r="V312" s="90">
        <f>'Other Opex'!V207</f>
        <v>0</v>
      </c>
      <c r="W312" s="90">
        <f>'Other Opex'!W207</f>
        <v>0</v>
      </c>
      <c r="X312" s="90">
        <f>'Other Opex'!X207</f>
        <v>0</v>
      </c>
      <c r="Y312" s="90">
        <f>'Other Opex'!Y207</f>
        <v>0</v>
      </c>
      <c r="Z312" s="90">
        <f>'Other Opex'!Z207</f>
        <v>0</v>
      </c>
      <c r="AA312" s="90">
        <f>'Other Opex'!AA207</f>
        <v>0</v>
      </c>
      <c r="AB312" s="90">
        <f>'Other Opex'!AB207</f>
        <v>0</v>
      </c>
      <c r="AC312" s="91">
        <f>'Other Opex'!AC207</f>
        <v>0</v>
      </c>
      <c r="AE312" s="476">
        <f>'Other Opex'!AE207</f>
        <v>0</v>
      </c>
      <c r="AG312" s="476">
        <f>'Other Opex'!AG207</f>
        <v>0</v>
      </c>
      <c r="AI312" s="476">
        <f>'Other Opex'!AI207</f>
        <v>0</v>
      </c>
    </row>
    <row r="313" spans="2:35" outlineLevel="1">
      <c r="B313" s="238" t="str">
        <f>'Line Items'!D$2287</f>
        <v>Other Operating Costs</v>
      </c>
      <c r="C313" s="238" t="str">
        <f>'Line Items'!D$2326</f>
        <v>Other Operating Costs: Industry &amp; Professional Services</v>
      </c>
      <c r="D313" s="106" t="str">
        <f>'Other Opex'!D208</f>
        <v>SFO Station Repairing Lease: Lifts - Unplanned</v>
      </c>
      <c r="E313" s="89"/>
      <c r="F313" s="107" t="str">
        <f>'Other Opex'!F208</f>
        <v>£000</v>
      </c>
      <c r="G313" s="90">
        <f>'Other Opex'!G208</f>
        <v>0</v>
      </c>
      <c r="H313" s="90">
        <f>'Other Opex'!H208</f>
        <v>0</v>
      </c>
      <c r="I313" s="90">
        <f>'Other Opex'!I208</f>
        <v>0</v>
      </c>
      <c r="J313" s="90">
        <f>'Other Opex'!J208</f>
        <v>0</v>
      </c>
      <c r="K313" s="90">
        <f>'Other Opex'!K208</f>
        <v>0</v>
      </c>
      <c r="L313" s="90">
        <f>'Other Opex'!L208</f>
        <v>0</v>
      </c>
      <c r="M313" s="90">
        <f>'Other Opex'!M208</f>
        <v>0</v>
      </c>
      <c r="N313" s="90">
        <f>'Other Opex'!N208</f>
        <v>0</v>
      </c>
      <c r="O313" s="90">
        <f>'Other Opex'!O208</f>
        <v>0</v>
      </c>
      <c r="P313" s="90">
        <f>'Other Opex'!P208</f>
        <v>0</v>
      </c>
      <c r="Q313" s="90">
        <f>'Other Opex'!Q208</f>
        <v>0</v>
      </c>
      <c r="R313" s="90">
        <f>'Other Opex'!R208</f>
        <v>0</v>
      </c>
      <c r="S313" s="90">
        <f>'Other Opex'!S208</f>
        <v>0</v>
      </c>
      <c r="T313" s="90">
        <f>'Other Opex'!T208</f>
        <v>0</v>
      </c>
      <c r="U313" s="90">
        <f>'Other Opex'!U208</f>
        <v>0</v>
      </c>
      <c r="V313" s="90">
        <f>'Other Opex'!V208</f>
        <v>0</v>
      </c>
      <c r="W313" s="90">
        <f>'Other Opex'!W208</f>
        <v>0</v>
      </c>
      <c r="X313" s="90">
        <f>'Other Opex'!X208</f>
        <v>0</v>
      </c>
      <c r="Y313" s="90">
        <f>'Other Opex'!Y208</f>
        <v>0</v>
      </c>
      <c r="Z313" s="90">
        <f>'Other Opex'!Z208</f>
        <v>0</v>
      </c>
      <c r="AA313" s="90">
        <f>'Other Opex'!AA208</f>
        <v>0</v>
      </c>
      <c r="AB313" s="90">
        <f>'Other Opex'!AB208</f>
        <v>0</v>
      </c>
      <c r="AC313" s="91">
        <f>'Other Opex'!AC208</f>
        <v>0</v>
      </c>
      <c r="AE313" s="476">
        <f>'Other Opex'!AE208</f>
        <v>0</v>
      </c>
      <c r="AG313" s="476">
        <f>'Other Opex'!AG208</f>
        <v>0</v>
      </c>
      <c r="AI313" s="476">
        <f>'Other Opex'!AI208</f>
        <v>0</v>
      </c>
    </row>
    <row r="314" spans="2:35" outlineLevel="1">
      <c r="B314" s="238" t="str">
        <f>'Line Items'!D$2287</f>
        <v>Other Operating Costs</v>
      </c>
      <c r="C314" s="238" t="str">
        <f>'Line Items'!D$2326</f>
        <v>Other Operating Costs: Industry &amp; Professional Services</v>
      </c>
      <c r="D314" s="106" t="str">
        <f>'Other Opex'!D209</f>
        <v>Community Rail Partnership (CRP)</v>
      </c>
      <c r="E314" s="89"/>
      <c r="F314" s="107" t="str">
        <f>'Other Opex'!F209</f>
        <v>£000</v>
      </c>
      <c r="G314" s="90">
        <f>'Other Opex'!G209</f>
        <v>0</v>
      </c>
      <c r="H314" s="90">
        <f>'Other Opex'!H209</f>
        <v>0</v>
      </c>
      <c r="I314" s="90">
        <f>'Other Opex'!I209</f>
        <v>0</v>
      </c>
      <c r="J314" s="90">
        <f>'Other Opex'!J209</f>
        <v>0</v>
      </c>
      <c r="K314" s="90">
        <f>'Other Opex'!K209</f>
        <v>0</v>
      </c>
      <c r="L314" s="90">
        <f>'Other Opex'!L209</f>
        <v>0</v>
      </c>
      <c r="M314" s="90">
        <f>'Other Opex'!M209</f>
        <v>0</v>
      </c>
      <c r="N314" s="90">
        <f>'Other Opex'!N209</f>
        <v>0</v>
      </c>
      <c r="O314" s="90">
        <f>'Other Opex'!O209</f>
        <v>0</v>
      </c>
      <c r="P314" s="90">
        <f>'Other Opex'!P209</f>
        <v>0</v>
      </c>
      <c r="Q314" s="90">
        <f>'Other Opex'!Q209</f>
        <v>0</v>
      </c>
      <c r="R314" s="90">
        <f>'Other Opex'!R209</f>
        <v>0</v>
      </c>
      <c r="S314" s="90">
        <f>'Other Opex'!S209</f>
        <v>0</v>
      </c>
      <c r="T314" s="90">
        <f>'Other Opex'!T209</f>
        <v>0</v>
      </c>
      <c r="U314" s="90">
        <f>'Other Opex'!U209</f>
        <v>0</v>
      </c>
      <c r="V314" s="90">
        <f>'Other Opex'!V209</f>
        <v>0</v>
      </c>
      <c r="W314" s="90">
        <f>'Other Opex'!W209</f>
        <v>0</v>
      </c>
      <c r="X314" s="90">
        <f>'Other Opex'!X209</f>
        <v>0</v>
      </c>
      <c r="Y314" s="90">
        <f>'Other Opex'!Y209</f>
        <v>0</v>
      </c>
      <c r="Z314" s="90">
        <f>'Other Opex'!Z209</f>
        <v>0</v>
      </c>
      <c r="AA314" s="90">
        <f>'Other Opex'!AA209</f>
        <v>0</v>
      </c>
      <c r="AB314" s="90">
        <f>'Other Opex'!AB209</f>
        <v>0</v>
      </c>
      <c r="AC314" s="91">
        <f>'Other Opex'!AC209</f>
        <v>0</v>
      </c>
      <c r="AE314" s="476">
        <f>'Other Opex'!AE209</f>
        <v>0</v>
      </c>
      <c r="AG314" s="476">
        <f>'Other Opex'!AG209</f>
        <v>0</v>
      </c>
      <c r="AI314" s="476">
        <f>'Other Opex'!AI209</f>
        <v>0</v>
      </c>
    </row>
    <row r="315" spans="2:35" outlineLevel="1">
      <c r="B315" s="238" t="str">
        <f>'Line Items'!D$2287</f>
        <v>Other Operating Costs</v>
      </c>
      <c r="C315" s="238" t="str">
        <f>'Line Items'!D$2326</f>
        <v>Other Operating Costs: Industry &amp; Professional Services</v>
      </c>
      <c r="D315" s="106" t="str">
        <f>'Other Opex'!D210</f>
        <v>Customer and Communities Improvement Fund (CCIF)</v>
      </c>
      <c r="E315" s="89"/>
      <c r="F315" s="107" t="str">
        <f>'Other Opex'!F210</f>
        <v>£000</v>
      </c>
      <c r="G315" s="90">
        <f>'Other Opex'!G210</f>
        <v>0</v>
      </c>
      <c r="H315" s="90">
        <f>'Other Opex'!H210</f>
        <v>0</v>
      </c>
      <c r="I315" s="90">
        <f>'Other Opex'!I210</f>
        <v>0</v>
      </c>
      <c r="J315" s="90">
        <f>'Other Opex'!J210</f>
        <v>0</v>
      </c>
      <c r="K315" s="90">
        <f>'Other Opex'!K210</f>
        <v>0</v>
      </c>
      <c r="L315" s="90">
        <f>'Other Opex'!L210</f>
        <v>0</v>
      </c>
      <c r="M315" s="90">
        <f>'Other Opex'!M210</f>
        <v>0</v>
      </c>
      <c r="N315" s="90">
        <f>'Other Opex'!N210</f>
        <v>0</v>
      </c>
      <c r="O315" s="90">
        <f>'Other Opex'!O210</f>
        <v>0</v>
      </c>
      <c r="P315" s="90">
        <f>'Other Opex'!P210</f>
        <v>0</v>
      </c>
      <c r="Q315" s="90">
        <f>'Other Opex'!Q210</f>
        <v>0</v>
      </c>
      <c r="R315" s="90">
        <f>'Other Opex'!R210</f>
        <v>0</v>
      </c>
      <c r="S315" s="90">
        <f>'Other Opex'!S210</f>
        <v>0</v>
      </c>
      <c r="T315" s="90">
        <f>'Other Opex'!T210</f>
        <v>0</v>
      </c>
      <c r="U315" s="90">
        <f>'Other Opex'!U210</f>
        <v>0</v>
      </c>
      <c r="V315" s="90">
        <f>'Other Opex'!V210</f>
        <v>0</v>
      </c>
      <c r="W315" s="90">
        <f>'Other Opex'!W210</f>
        <v>0</v>
      </c>
      <c r="X315" s="90">
        <f>'Other Opex'!X210</f>
        <v>0</v>
      </c>
      <c r="Y315" s="90">
        <f>'Other Opex'!Y210</f>
        <v>0</v>
      </c>
      <c r="Z315" s="90">
        <f>'Other Opex'!Z210</f>
        <v>0</v>
      </c>
      <c r="AA315" s="90">
        <f>'Other Opex'!AA210</f>
        <v>0</v>
      </c>
      <c r="AB315" s="90">
        <f>'Other Opex'!AB210</f>
        <v>0</v>
      </c>
      <c r="AC315" s="91">
        <f>'Other Opex'!AC210</f>
        <v>0</v>
      </c>
      <c r="AE315" s="476">
        <f>'Other Opex'!AE210</f>
        <v>0</v>
      </c>
      <c r="AG315" s="476">
        <f>'Other Opex'!AG210</f>
        <v>0</v>
      </c>
      <c r="AI315" s="476">
        <f>'Other Opex'!AI210</f>
        <v>0</v>
      </c>
    </row>
    <row r="316" spans="2:35" outlineLevel="1">
      <c r="B316" s="238" t="str">
        <f>'Line Items'!D$2287</f>
        <v>Other Operating Costs</v>
      </c>
      <c r="C316" s="238" t="str">
        <f>'Line Items'!D$2326</f>
        <v>Other Operating Costs: Industry &amp; Professional Services</v>
      </c>
      <c r="D316" s="106" t="str">
        <f>'Other Opex'!D211</f>
        <v>Service Quality Regime</v>
      </c>
      <c r="E316" s="89"/>
      <c r="F316" s="107" t="str">
        <f>'Other Opex'!F211</f>
        <v>£000</v>
      </c>
      <c r="G316" s="90">
        <f>'Other Opex'!G211</f>
        <v>0</v>
      </c>
      <c r="H316" s="90">
        <f>'Other Opex'!H211</f>
        <v>0</v>
      </c>
      <c r="I316" s="90">
        <f>'Other Opex'!I211</f>
        <v>0</v>
      </c>
      <c r="J316" s="90">
        <f>'Other Opex'!J211</f>
        <v>0</v>
      </c>
      <c r="K316" s="90">
        <f>'Other Opex'!K211</f>
        <v>0</v>
      </c>
      <c r="L316" s="90">
        <f>'Other Opex'!L211</f>
        <v>0</v>
      </c>
      <c r="M316" s="90">
        <f>'Other Opex'!M211</f>
        <v>0</v>
      </c>
      <c r="N316" s="90">
        <f>'Other Opex'!N211</f>
        <v>0</v>
      </c>
      <c r="O316" s="90">
        <f>'Other Opex'!O211</f>
        <v>0</v>
      </c>
      <c r="P316" s="90">
        <f>'Other Opex'!P211</f>
        <v>0</v>
      </c>
      <c r="Q316" s="90">
        <f>'Other Opex'!Q211</f>
        <v>0</v>
      </c>
      <c r="R316" s="90">
        <f>'Other Opex'!R211</f>
        <v>0</v>
      </c>
      <c r="S316" s="90">
        <f>'Other Opex'!S211</f>
        <v>0</v>
      </c>
      <c r="T316" s="90">
        <f>'Other Opex'!T211</f>
        <v>0</v>
      </c>
      <c r="U316" s="90">
        <f>'Other Opex'!U211</f>
        <v>0</v>
      </c>
      <c r="V316" s="90">
        <f>'Other Opex'!V211</f>
        <v>0</v>
      </c>
      <c r="W316" s="90">
        <f>'Other Opex'!W211</f>
        <v>0</v>
      </c>
      <c r="X316" s="90">
        <f>'Other Opex'!X211</f>
        <v>0</v>
      </c>
      <c r="Y316" s="90">
        <f>'Other Opex'!Y211</f>
        <v>0</v>
      </c>
      <c r="Z316" s="90">
        <f>'Other Opex'!Z211</f>
        <v>0</v>
      </c>
      <c r="AA316" s="90">
        <f>'Other Opex'!AA211</f>
        <v>0</v>
      </c>
      <c r="AB316" s="90">
        <f>'Other Opex'!AB211</f>
        <v>0</v>
      </c>
      <c r="AC316" s="91">
        <f>'Other Opex'!AC211</f>
        <v>0</v>
      </c>
      <c r="AE316" s="476">
        <f>'Other Opex'!AE211</f>
        <v>0</v>
      </c>
      <c r="AG316" s="476">
        <f>'Other Opex'!AG211</f>
        <v>0</v>
      </c>
      <c r="AI316" s="476">
        <f>'Other Opex'!AI211</f>
        <v>0</v>
      </c>
    </row>
    <row r="317" spans="2:35" outlineLevel="1">
      <c r="B317" s="238" t="str">
        <f>'Line Items'!D$2287</f>
        <v>Other Operating Costs</v>
      </c>
      <c r="C317" s="238" t="str">
        <f>'Line Items'!D$2326</f>
        <v>Other Operating Costs: Industry &amp; Professional Services</v>
      </c>
      <c r="D317" s="106" t="str">
        <f>'Other Opex'!D212</f>
        <v>[Industry &amp; Professional Services Line 31]</v>
      </c>
      <c r="E317" s="89"/>
      <c r="F317" s="107" t="str">
        <f>'Other Opex'!F212</f>
        <v>£000</v>
      </c>
      <c r="G317" s="90">
        <f>'Other Opex'!G212</f>
        <v>0</v>
      </c>
      <c r="H317" s="90">
        <f>'Other Opex'!H212</f>
        <v>0</v>
      </c>
      <c r="I317" s="90">
        <f>'Other Opex'!I212</f>
        <v>0</v>
      </c>
      <c r="J317" s="90">
        <f>'Other Opex'!J212</f>
        <v>0</v>
      </c>
      <c r="K317" s="90">
        <f>'Other Opex'!K212</f>
        <v>0</v>
      </c>
      <c r="L317" s="90">
        <f>'Other Opex'!L212</f>
        <v>0</v>
      </c>
      <c r="M317" s="90">
        <f>'Other Opex'!M212</f>
        <v>0</v>
      </c>
      <c r="N317" s="90">
        <f>'Other Opex'!N212</f>
        <v>0</v>
      </c>
      <c r="O317" s="90">
        <f>'Other Opex'!O212</f>
        <v>0</v>
      </c>
      <c r="P317" s="90">
        <f>'Other Opex'!P212</f>
        <v>0</v>
      </c>
      <c r="Q317" s="90">
        <f>'Other Opex'!Q212</f>
        <v>0</v>
      </c>
      <c r="R317" s="90">
        <f>'Other Opex'!R212</f>
        <v>0</v>
      </c>
      <c r="S317" s="90">
        <f>'Other Opex'!S212</f>
        <v>0</v>
      </c>
      <c r="T317" s="90">
        <f>'Other Opex'!T212</f>
        <v>0</v>
      </c>
      <c r="U317" s="90">
        <f>'Other Opex'!U212</f>
        <v>0</v>
      </c>
      <c r="V317" s="90">
        <f>'Other Opex'!V212</f>
        <v>0</v>
      </c>
      <c r="W317" s="90">
        <f>'Other Opex'!W212</f>
        <v>0</v>
      </c>
      <c r="X317" s="90">
        <f>'Other Opex'!X212</f>
        <v>0</v>
      </c>
      <c r="Y317" s="90">
        <f>'Other Opex'!Y212</f>
        <v>0</v>
      </c>
      <c r="Z317" s="90">
        <f>'Other Opex'!Z212</f>
        <v>0</v>
      </c>
      <c r="AA317" s="90">
        <f>'Other Opex'!AA212</f>
        <v>0</v>
      </c>
      <c r="AB317" s="90">
        <f>'Other Opex'!AB212</f>
        <v>0</v>
      </c>
      <c r="AC317" s="91">
        <f>'Other Opex'!AC212</f>
        <v>0</v>
      </c>
      <c r="AE317" s="476">
        <f>'Other Opex'!AE212</f>
        <v>0</v>
      </c>
      <c r="AG317" s="476">
        <f>'Other Opex'!AG212</f>
        <v>0</v>
      </c>
      <c r="AI317" s="476">
        <f>'Other Opex'!AI212</f>
        <v>0</v>
      </c>
    </row>
    <row r="318" spans="2:35" outlineLevel="1">
      <c r="B318" s="238" t="str">
        <f>'Line Items'!D$2287</f>
        <v>Other Operating Costs</v>
      </c>
      <c r="C318" s="238" t="str">
        <f>'Line Items'!D$2326</f>
        <v>Other Operating Costs: Industry &amp; Professional Services</v>
      </c>
      <c r="D318" s="106" t="str">
        <f>'Other Opex'!D213</f>
        <v>[Industry &amp; Professional Services Line 32]</v>
      </c>
      <c r="E318" s="89"/>
      <c r="F318" s="107" t="str">
        <f>'Other Opex'!F213</f>
        <v>£000</v>
      </c>
      <c r="G318" s="90">
        <f>'Other Opex'!G213</f>
        <v>0</v>
      </c>
      <c r="H318" s="90">
        <f>'Other Opex'!H213</f>
        <v>0</v>
      </c>
      <c r="I318" s="90">
        <f>'Other Opex'!I213</f>
        <v>0</v>
      </c>
      <c r="J318" s="90">
        <f>'Other Opex'!J213</f>
        <v>0</v>
      </c>
      <c r="K318" s="90">
        <f>'Other Opex'!K213</f>
        <v>0</v>
      </c>
      <c r="L318" s="90">
        <f>'Other Opex'!L213</f>
        <v>0</v>
      </c>
      <c r="M318" s="90">
        <f>'Other Opex'!M213</f>
        <v>0</v>
      </c>
      <c r="N318" s="90">
        <f>'Other Opex'!N213</f>
        <v>0</v>
      </c>
      <c r="O318" s="90">
        <f>'Other Opex'!O213</f>
        <v>0</v>
      </c>
      <c r="P318" s="90">
        <f>'Other Opex'!P213</f>
        <v>0</v>
      </c>
      <c r="Q318" s="90">
        <f>'Other Opex'!Q213</f>
        <v>0</v>
      </c>
      <c r="R318" s="90">
        <f>'Other Opex'!R213</f>
        <v>0</v>
      </c>
      <c r="S318" s="90">
        <f>'Other Opex'!S213</f>
        <v>0</v>
      </c>
      <c r="T318" s="90">
        <f>'Other Opex'!T213</f>
        <v>0</v>
      </c>
      <c r="U318" s="90">
        <f>'Other Opex'!U213</f>
        <v>0</v>
      </c>
      <c r="V318" s="90">
        <f>'Other Opex'!V213</f>
        <v>0</v>
      </c>
      <c r="W318" s="90">
        <f>'Other Opex'!W213</f>
        <v>0</v>
      </c>
      <c r="X318" s="90">
        <f>'Other Opex'!X213</f>
        <v>0</v>
      </c>
      <c r="Y318" s="90">
        <f>'Other Opex'!Y213</f>
        <v>0</v>
      </c>
      <c r="Z318" s="90">
        <f>'Other Opex'!Z213</f>
        <v>0</v>
      </c>
      <c r="AA318" s="90">
        <f>'Other Opex'!AA213</f>
        <v>0</v>
      </c>
      <c r="AB318" s="90">
        <f>'Other Opex'!AB213</f>
        <v>0</v>
      </c>
      <c r="AC318" s="91">
        <f>'Other Opex'!AC213</f>
        <v>0</v>
      </c>
      <c r="AE318" s="476">
        <f>'Other Opex'!AE213</f>
        <v>0</v>
      </c>
      <c r="AG318" s="476">
        <f>'Other Opex'!AG213</f>
        <v>0</v>
      </c>
      <c r="AI318" s="476">
        <f>'Other Opex'!AI213</f>
        <v>0</v>
      </c>
    </row>
    <row r="319" spans="2:35" outlineLevel="1">
      <c r="B319" s="238" t="str">
        <f>'Line Items'!D$2287</f>
        <v>Other Operating Costs</v>
      </c>
      <c r="C319" s="238" t="str">
        <f>'Line Items'!D$2326</f>
        <v>Other Operating Costs: Industry &amp; Professional Services</v>
      </c>
      <c r="D319" s="106" t="str">
        <f>'Other Opex'!D214</f>
        <v>[Industry &amp; Professional Services Line 33]</v>
      </c>
      <c r="E319" s="89"/>
      <c r="F319" s="107" t="str">
        <f>'Other Opex'!F214</f>
        <v>£000</v>
      </c>
      <c r="G319" s="90">
        <f>'Other Opex'!G214</f>
        <v>0</v>
      </c>
      <c r="H319" s="90">
        <f>'Other Opex'!H214</f>
        <v>0</v>
      </c>
      <c r="I319" s="90">
        <f>'Other Opex'!I214</f>
        <v>0</v>
      </c>
      <c r="J319" s="90">
        <f>'Other Opex'!J214</f>
        <v>0</v>
      </c>
      <c r="K319" s="90">
        <f>'Other Opex'!K214</f>
        <v>0</v>
      </c>
      <c r="L319" s="90">
        <f>'Other Opex'!L214</f>
        <v>0</v>
      </c>
      <c r="M319" s="90">
        <f>'Other Opex'!M214</f>
        <v>0</v>
      </c>
      <c r="N319" s="90">
        <f>'Other Opex'!N214</f>
        <v>0</v>
      </c>
      <c r="O319" s="90">
        <f>'Other Opex'!O214</f>
        <v>0</v>
      </c>
      <c r="P319" s="90">
        <f>'Other Opex'!P214</f>
        <v>0</v>
      </c>
      <c r="Q319" s="90">
        <f>'Other Opex'!Q214</f>
        <v>0</v>
      </c>
      <c r="R319" s="90">
        <f>'Other Opex'!R214</f>
        <v>0</v>
      </c>
      <c r="S319" s="90">
        <f>'Other Opex'!S214</f>
        <v>0</v>
      </c>
      <c r="T319" s="90">
        <f>'Other Opex'!T214</f>
        <v>0</v>
      </c>
      <c r="U319" s="90">
        <f>'Other Opex'!U214</f>
        <v>0</v>
      </c>
      <c r="V319" s="90">
        <f>'Other Opex'!V214</f>
        <v>0</v>
      </c>
      <c r="W319" s="90">
        <f>'Other Opex'!W214</f>
        <v>0</v>
      </c>
      <c r="X319" s="90">
        <f>'Other Opex'!X214</f>
        <v>0</v>
      </c>
      <c r="Y319" s="90">
        <f>'Other Opex'!Y214</f>
        <v>0</v>
      </c>
      <c r="Z319" s="90">
        <f>'Other Opex'!Z214</f>
        <v>0</v>
      </c>
      <c r="AA319" s="90">
        <f>'Other Opex'!AA214</f>
        <v>0</v>
      </c>
      <c r="AB319" s="90">
        <f>'Other Opex'!AB214</f>
        <v>0</v>
      </c>
      <c r="AC319" s="91">
        <f>'Other Opex'!AC214</f>
        <v>0</v>
      </c>
      <c r="AE319" s="476">
        <f>'Other Opex'!AE214</f>
        <v>0</v>
      </c>
      <c r="AG319" s="476">
        <f>'Other Opex'!AG214</f>
        <v>0</v>
      </c>
      <c r="AI319" s="476">
        <f>'Other Opex'!AI214</f>
        <v>0</v>
      </c>
    </row>
    <row r="320" spans="2:35" outlineLevel="1">
      <c r="B320" s="238" t="str">
        <f>'Line Items'!D$2287</f>
        <v>Other Operating Costs</v>
      </c>
      <c r="C320" s="238" t="str">
        <f>'Line Items'!D$2326</f>
        <v>Other Operating Costs: Industry &amp; Professional Services</v>
      </c>
      <c r="D320" s="106" t="str">
        <f>'Other Opex'!D215</f>
        <v>[Industry &amp; Professional Services Line 34]</v>
      </c>
      <c r="E320" s="89"/>
      <c r="F320" s="107" t="str">
        <f>'Other Opex'!F215</f>
        <v>£000</v>
      </c>
      <c r="G320" s="90">
        <f>'Other Opex'!G215</f>
        <v>0</v>
      </c>
      <c r="H320" s="90">
        <f>'Other Opex'!H215</f>
        <v>0</v>
      </c>
      <c r="I320" s="90">
        <f>'Other Opex'!I215</f>
        <v>0</v>
      </c>
      <c r="J320" s="90">
        <f>'Other Opex'!J215</f>
        <v>0</v>
      </c>
      <c r="K320" s="90">
        <f>'Other Opex'!K215</f>
        <v>0</v>
      </c>
      <c r="L320" s="90">
        <f>'Other Opex'!L215</f>
        <v>0</v>
      </c>
      <c r="M320" s="90">
        <f>'Other Opex'!M215</f>
        <v>0</v>
      </c>
      <c r="N320" s="90">
        <f>'Other Opex'!N215</f>
        <v>0</v>
      </c>
      <c r="O320" s="90">
        <f>'Other Opex'!O215</f>
        <v>0</v>
      </c>
      <c r="P320" s="90">
        <f>'Other Opex'!P215</f>
        <v>0</v>
      </c>
      <c r="Q320" s="90">
        <f>'Other Opex'!Q215</f>
        <v>0</v>
      </c>
      <c r="R320" s="90">
        <f>'Other Opex'!R215</f>
        <v>0</v>
      </c>
      <c r="S320" s="90">
        <f>'Other Opex'!S215</f>
        <v>0</v>
      </c>
      <c r="T320" s="90">
        <f>'Other Opex'!T215</f>
        <v>0</v>
      </c>
      <c r="U320" s="90">
        <f>'Other Opex'!U215</f>
        <v>0</v>
      </c>
      <c r="V320" s="90">
        <f>'Other Opex'!V215</f>
        <v>0</v>
      </c>
      <c r="W320" s="90">
        <f>'Other Opex'!W215</f>
        <v>0</v>
      </c>
      <c r="X320" s="90">
        <f>'Other Opex'!X215</f>
        <v>0</v>
      </c>
      <c r="Y320" s="90">
        <f>'Other Opex'!Y215</f>
        <v>0</v>
      </c>
      <c r="Z320" s="90">
        <f>'Other Opex'!Z215</f>
        <v>0</v>
      </c>
      <c r="AA320" s="90">
        <f>'Other Opex'!AA215</f>
        <v>0</v>
      </c>
      <c r="AB320" s="90">
        <f>'Other Opex'!AB215</f>
        <v>0</v>
      </c>
      <c r="AC320" s="91">
        <f>'Other Opex'!AC215</f>
        <v>0</v>
      </c>
      <c r="AE320" s="476">
        <f>'Other Opex'!AE215</f>
        <v>0</v>
      </c>
      <c r="AG320" s="476">
        <f>'Other Opex'!AG215</f>
        <v>0</v>
      </c>
      <c r="AI320" s="476">
        <f>'Other Opex'!AI215</f>
        <v>0</v>
      </c>
    </row>
    <row r="321" spans="2:35" outlineLevel="1">
      <c r="B321" s="238" t="str">
        <f>'Line Items'!D$2287</f>
        <v>Other Operating Costs</v>
      </c>
      <c r="C321" s="238" t="str">
        <f>'Line Items'!D$2326</f>
        <v>Other Operating Costs: Industry &amp; Professional Services</v>
      </c>
      <c r="D321" s="106" t="str">
        <f>'Other Opex'!D216</f>
        <v>[Industry &amp; Professional Services Line 35]</v>
      </c>
      <c r="E321" s="89"/>
      <c r="F321" s="107" t="str">
        <f>'Other Opex'!F216</f>
        <v>£000</v>
      </c>
      <c r="G321" s="90">
        <f>'Other Opex'!G216</f>
        <v>0</v>
      </c>
      <c r="H321" s="90">
        <f>'Other Opex'!H216</f>
        <v>0</v>
      </c>
      <c r="I321" s="90">
        <f>'Other Opex'!I216</f>
        <v>0</v>
      </c>
      <c r="J321" s="90">
        <f>'Other Opex'!J216</f>
        <v>0</v>
      </c>
      <c r="K321" s="90">
        <f>'Other Opex'!K216</f>
        <v>0</v>
      </c>
      <c r="L321" s="90">
        <f>'Other Opex'!L216</f>
        <v>0</v>
      </c>
      <c r="M321" s="90">
        <f>'Other Opex'!M216</f>
        <v>0</v>
      </c>
      <c r="N321" s="90">
        <f>'Other Opex'!N216</f>
        <v>0</v>
      </c>
      <c r="O321" s="90">
        <f>'Other Opex'!O216</f>
        <v>0</v>
      </c>
      <c r="P321" s="90">
        <f>'Other Opex'!P216</f>
        <v>0</v>
      </c>
      <c r="Q321" s="90">
        <f>'Other Opex'!Q216</f>
        <v>0</v>
      </c>
      <c r="R321" s="90">
        <f>'Other Opex'!R216</f>
        <v>0</v>
      </c>
      <c r="S321" s="90">
        <f>'Other Opex'!S216</f>
        <v>0</v>
      </c>
      <c r="T321" s="90">
        <f>'Other Opex'!T216</f>
        <v>0</v>
      </c>
      <c r="U321" s="90">
        <f>'Other Opex'!U216</f>
        <v>0</v>
      </c>
      <c r="V321" s="90">
        <f>'Other Opex'!V216</f>
        <v>0</v>
      </c>
      <c r="W321" s="90">
        <f>'Other Opex'!W216</f>
        <v>0</v>
      </c>
      <c r="X321" s="90">
        <f>'Other Opex'!X216</f>
        <v>0</v>
      </c>
      <c r="Y321" s="90">
        <f>'Other Opex'!Y216</f>
        <v>0</v>
      </c>
      <c r="Z321" s="90">
        <f>'Other Opex'!Z216</f>
        <v>0</v>
      </c>
      <c r="AA321" s="90">
        <f>'Other Opex'!AA216</f>
        <v>0</v>
      </c>
      <c r="AB321" s="90">
        <f>'Other Opex'!AB216</f>
        <v>0</v>
      </c>
      <c r="AC321" s="91">
        <f>'Other Opex'!AC216</f>
        <v>0</v>
      </c>
      <c r="AE321" s="476">
        <f>'Other Opex'!AE216</f>
        <v>0</v>
      </c>
      <c r="AG321" s="476">
        <f>'Other Opex'!AG216</f>
        <v>0</v>
      </c>
      <c r="AI321" s="476">
        <f>'Other Opex'!AI216</f>
        <v>0</v>
      </c>
    </row>
    <row r="322" spans="2:35" outlineLevel="1">
      <c r="B322" s="238" t="str">
        <f>'Line Items'!D$2287</f>
        <v>Other Operating Costs</v>
      </c>
      <c r="C322" s="238" t="str">
        <f>'Line Items'!D$2326</f>
        <v>Other Operating Costs: Industry &amp; Professional Services</v>
      </c>
      <c r="D322" s="106" t="str">
        <f>'Other Opex'!D217</f>
        <v>[Industry &amp; Professional Services Line 36]</v>
      </c>
      <c r="E322" s="89"/>
      <c r="F322" s="107" t="str">
        <f>'Other Opex'!F217</f>
        <v>£000</v>
      </c>
      <c r="G322" s="90">
        <f>'Other Opex'!G217</f>
        <v>0</v>
      </c>
      <c r="H322" s="90">
        <f>'Other Opex'!H217</f>
        <v>0</v>
      </c>
      <c r="I322" s="90">
        <f>'Other Opex'!I217</f>
        <v>0</v>
      </c>
      <c r="J322" s="90">
        <f>'Other Opex'!J217</f>
        <v>0</v>
      </c>
      <c r="K322" s="90">
        <f>'Other Opex'!K217</f>
        <v>0</v>
      </c>
      <c r="L322" s="90">
        <f>'Other Opex'!L217</f>
        <v>0</v>
      </c>
      <c r="M322" s="90">
        <f>'Other Opex'!M217</f>
        <v>0</v>
      </c>
      <c r="N322" s="90">
        <f>'Other Opex'!N217</f>
        <v>0</v>
      </c>
      <c r="O322" s="90">
        <f>'Other Opex'!O217</f>
        <v>0</v>
      </c>
      <c r="P322" s="90">
        <f>'Other Opex'!P217</f>
        <v>0</v>
      </c>
      <c r="Q322" s="90">
        <f>'Other Opex'!Q217</f>
        <v>0</v>
      </c>
      <c r="R322" s="90">
        <f>'Other Opex'!R217</f>
        <v>0</v>
      </c>
      <c r="S322" s="90">
        <f>'Other Opex'!S217</f>
        <v>0</v>
      </c>
      <c r="T322" s="90">
        <f>'Other Opex'!T217</f>
        <v>0</v>
      </c>
      <c r="U322" s="90">
        <f>'Other Opex'!U217</f>
        <v>0</v>
      </c>
      <c r="V322" s="90">
        <f>'Other Opex'!V217</f>
        <v>0</v>
      </c>
      <c r="W322" s="90">
        <f>'Other Opex'!W217</f>
        <v>0</v>
      </c>
      <c r="X322" s="90">
        <f>'Other Opex'!X217</f>
        <v>0</v>
      </c>
      <c r="Y322" s="90">
        <f>'Other Opex'!Y217</f>
        <v>0</v>
      </c>
      <c r="Z322" s="90">
        <f>'Other Opex'!Z217</f>
        <v>0</v>
      </c>
      <c r="AA322" s="90">
        <f>'Other Opex'!AA217</f>
        <v>0</v>
      </c>
      <c r="AB322" s="90">
        <f>'Other Opex'!AB217</f>
        <v>0</v>
      </c>
      <c r="AC322" s="91">
        <f>'Other Opex'!AC217</f>
        <v>0</v>
      </c>
      <c r="AE322" s="476">
        <f>'Other Opex'!AE217</f>
        <v>0</v>
      </c>
      <c r="AG322" s="476">
        <f>'Other Opex'!AG217</f>
        <v>0</v>
      </c>
      <c r="AI322" s="476">
        <f>'Other Opex'!AI217</f>
        <v>0</v>
      </c>
    </row>
    <row r="323" spans="2:35" outlineLevel="1">
      <c r="B323" s="238" t="str">
        <f>'Line Items'!D$2287</f>
        <v>Other Operating Costs</v>
      </c>
      <c r="C323" s="238" t="str">
        <f>'Line Items'!D$2326</f>
        <v>Other Operating Costs: Industry &amp; Professional Services</v>
      </c>
      <c r="D323" s="106" t="str">
        <f>'Other Opex'!D218</f>
        <v>[Industry &amp; Professional Services Line 37]</v>
      </c>
      <c r="E323" s="89"/>
      <c r="F323" s="107" t="str">
        <f>'Other Opex'!F218</f>
        <v>£000</v>
      </c>
      <c r="G323" s="90">
        <f>'Other Opex'!G218</f>
        <v>0</v>
      </c>
      <c r="H323" s="90">
        <f>'Other Opex'!H218</f>
        <v>0</v>
      </c>
      <c r="I323" s="90">
        <f>'Other Opex'!I218</f>
        <v>0</v>
      </c>
      <c r="J323" s="90">
        <f>'Other Opex'!J218</f>
        <v>0</v>
      </c>
      <c r="K323" s="90">
        <f>'Other Opex'!K218</f>
        <v>0</v>
      </c>
      <c r="L323" s="90">
        <f>'Other Opex'!L218</f>
        <v>0</v>
      </c>
      <c r="M323" s="90">
        <f>'Other Opex'!M218</f>
        <v>0</v>
      </c>
      <c r="N323" s="90">
        <f>'Other Opex'!N218</f>
        <v>0</v>
      </c>
      <c r="O323" s="90">
        <f>'Other Opex'!O218</f>
        <v>0</v>
      </c>
      <c r="P323" s="90">
        <f>'Other Opex'!P218</f>
        <v>0</v>
      </c>
      <c r="Q323" s="90">
        <f>'Other Opex'!Q218</f>
        <v>0</v>
      </c>
      <c r="R323" s="90">
        <f>'Other Opex'!R218</f>
        <v>0</v>
      </c>
      <c r="S323" s="90">
        <f>'Other Opex'!S218</f>
        <v>0</v>
      </c>
      <c r="T323" s="90">
        <f>'Other Opex'!T218</f>
        <v>0</v>
      </c>
      <c r="U323" s="90">
        <f>'Other Opex'!U218</f>
        <v>0</v>
      </c>
      <c r="V323" s="90">
        <f>'Other Opex'!V218</f>
        <v>0</v>
      </c>
      <c r="W323" s="90">
        <f>'Other Opex'!W218</f>
        <v>0</v>
      </c>
      <c r="X323" s="90">
        <f>'Other Opex'!X218</f>
        <v>0</v>
      </c>
      <c r="Y323" s="90">
        <f>'Other Opex'!Y218</f>
        <v>0</v>
      </c>
      <c r="Z323" s="90">
        <f>'Other Opex'!Z218</f>
        <v>0</v>
      </c>
      <c r="AA323" s="90">
        <f>'Other Opex'!AA218</f>
        <v>0</v>
      </c>
      <c r="AB323" s="90">
        <f>'Other Opex'!AB218</f>
        <v>0</v>
      </c>
      <c r="AC323" s="91">
        <f>'Other Opex'!AC218</f>
        <v>0</v>
      </c>
      <c r="AE323" s="476">
        <f>'Other Opex'!AE218</f>
        <v>0</v>
      </c>
      <c r="AG323" s="476">
        <f>'Other Opex'!AG218</f>
        <v>0</v>
      </c>
      <c r="AI323" s="476">
        <f>'Other Opex'!AI218</f>
        <v>0</v>
      </c>
    </row>
    <row r="324" spans="2:35" outlineLevel="1">
      <c r="B324" s="238" t="str">
        <f>'Line Items'!D$2287</f>
        <v>Other Operating Costs</v>
      </c>
      <c r="C324" s="238" t="str">
        <f>'Line Items'!D$2326</f>
        <v>Other Operating Costs: Industry &amp; Professional Services</v>
      </c>
      <c r="D324" s="106" t="str">
        <f>'Other Opex'!D219</f>
        <v>[Industry &amp; Professional Services Line 38]</v>
      </c>
      <c r="E324" s="89"/>
      <c r="F324" s="107" t="str">
        <f>'Other Opex'!F219</f>
        <v>£000</v>
      </c>
      <c r="G324" s="90">
        <f>'Other Opex'!G219</f>
        <v>0</v>
      </c>
      <c r="H324" s="90">
        <f>'Other Opex'!H219</f>
        <v>0</v>
      </c>
      <c r="I324" s="90">
        <f>'Other Opex'!I219</f>
        <v>0</v>
      </c>
      <c r="J324" s="90">
        <f>'Other Opex'!J219</f>
        <v>0</v>
      </c>
      <c r="K324" s="90">
        <f>'Other Opex'!K219</f>
        <v>0</v>
      </c>
      <c r="L324" s="90">
        <f>'Other Opex'!L219</f>
        <v>0</v>
      </c>
      <c r="M324" s="90">
        <f>'Other Opex'!M219</f>
        <v>0</v>
      </c>
      <c r="N324" s="90">
        <f>'Other Opex'!N219</f>
        <v>0</v>
      </c>
      <c r="O324" s="90">
        <f>'Other Opex'!O219</f>
        <v>0</v>
      </c>
      <c r="P324" s="90">
        <f>'Other Opex'!P219</f>
        <v>0</v>
      </c>
      <c r="Q324" s="90">
        <f>'Other Opex'!Q219</f>
        <v>0</v>
      </c>
      <c r="R324" s="90">
        <f>'Other Opex'!R219</f>
        <v>0</v>
      </c>
      <c r="S324" s="90">
        <f>'Other Opex'!S219</f>
        <v>0</v>
      </c>
      <c r="T324" s="90">
        <f>'Other Opex'!T219</f>
        <v>0</v>
      </c>
      <c r="U324" s="90">
        <f>'Other Opex'!U219</f>
        <v>0</v>
      </c>
      <c r="V324" s="90">
        <f>'Other Opex'!V219</f>
        <v>0</v>
      </c>
      <c r="W324" s="90">
        <f>'Other Opex'!W219</f>
        <v>0</v>
      </c>
      <c r="X324" s="90">
        <f>'Other Opex'!X219</f>
        <v>0</v>
      </c>
      <c r="Y324" s="90">
        <f>'Other Opex'!Y219</f>
        <v>0</v>
      </c>
      <c r="Z324" s="90">
        <f>'Other Opex'!Z219</f>
        <v>0</v>
      </c>
      <c r="AA324" s="90">
        <f>'Other Opex'!AA219</f>
        <v>0</v>
      </c>
      <c r="AB324" s="90">
        <f>'Other Opex'!AB219</f>
        <v>0</v>
      </c>
      <c r="AC324" s="91">
        <f>'Other Opex'!AC219</f>
        <v>0</v>
      </c>
      <c r="AE324" s="476">
        <f>'Other Opex'!AE219</f>
        <v>0</v>
      </c>
      <c r="AG324" s="476">
        <f>'Other Opex'!AG219</f>
        <v>0</v>
      </c>
      <c r="AI324" s="476">
        <f>'Other Opex'!AI219</f>
        <v>0</v>
      </c>
    </row>
    <row r="325" spans="2:35" outlineLevel="1">
      <c r="B325" s="238" t="str">
        <f>'Line Items'!D$2287</f>
        <v>Other Operating Costs</v>
      </c>
      <c r="C325" s="238" t="str">
        <f>'Line Items'!D$2326</f>
        <v>Other Operating Costs: Industry &amp; Professional Services</v>
      </c>
      <c r="D325" s="106" t="str">
        <f>'Other Opex'!D220</f>
        <v>[Industry &amp; Professional Services Line 39]</v>
      </c>
      <c r="E325" s="89"/>
      <c r="F325" s="107" t="str">
        <f>'Other Opex'!F220</f>
        <v>£000</v>
      </c>
      <c r="G325" s="90">
        <f>'Other Opex'!G220</f>
        <v>0</v>
      </c>
      <c r="H325" s="90">
        <f>'Other Opex'!H220</f>
        <v>0</v>
      </c>
      <c r="I325" s="90">
        <f>'Other Opex'!I220</f>
        <v>0</v>
      </c>
      <c r="J325" s="90">
        <f>'Other Opex'!J220</f>
        <v>0</v>
      </c>
      <c r="K325" s="90">
        <f>'Other Opex'!K220</f>
        <v>0</v>
      </c>
      <c r="L325" s="90">
        <f>'Other Opex'!L220</f>
        <v>0</v>
      </c>
      <c r="M325" s="90">
        <f>'Other Opex'!M220</f>
        <v>0</v>
      </c>
      <c r="N325" s="90">
        <f>'Other Opex'!N220</f>
        <v>0</v>
      </c>
      <c r="O325" s="90">
        <f>'Other Opex'!O220</f>
        <v>0</v>
      </c>
      <c r="P325" s="90">
        <f>'Other Opex'!P220</f>
        <v>0</v>
      </c>
      <c r="Q325" s="90">
        <f>'Other Opex'!Q220</f>
        <v>0</v>
      </c>
      <c r="R325" s="90">
        <f>'Other Opex'!R220</f>
        <v>0</v>
      </c>
      <c r="S325" s="90">
        <f>'Other Opex'!S220</f>
        <v>0</v>
      </c>
      <c r="T325" s="90">
        <f>'Other Opex'!T220</f>
        <v>0</v>
      </c>
      <c r="U325" s="90">
        <f>'Other Opex'!U220</f>
        <v>0</v>
      </c>
      <c r="V325" s="90">
        <f>'Other Opex'!V220</f>
        <v>0</v>
      </c>
      <c r="W325" s="90">
        <f>'Other Opex'!W220</f>
        <v>0</v>
      </c>
      <c r="X325" s="90">
        <f>'Other Opex'!X220</f>
        <v>0</v>
      </c>
      <c r="Y325" s="90">
        <f>'Other Opex'!Y220</f>
        <v>0</v>
      </c>
      <c r="Z325" s="90">
        <f>'Other Opex'!Z220</f>
        <v>0</v>
      </c>
      <c r="AA325" s="90">
        <f>'Other Opex'!AA220</f>
        <v>0</v>
      </c>
      <c r="AB325" s="90">
        <f>'Other Opex'!AB220</f>
        <v>0</v>
      </c>
      <c r="AC325" s="91">
        <f>'Other Opex'!AC220</f>
        <v>0</v>
      </c>
      <c r="AE325" s="476">
        <f>'Other Opex'!AE220</f>
        <v>0</v>
      </c>
      <c r="AG325" s="476">
        <f>'Other Opex'!AG220</f>
        <v>0</v>
      </c>
      <c r="AI325" s="476">
        <f>'Other Opex'!AI220</f>
        <v>0</v>
      </c>
    </row>
    <row r="326" spans="2:35" outlineLevel="1">
      <c r="B326" s="238" t="str">
        <f>'Line Items'!D$2287</f>
        <v>Other Operating Costs</v>
      </c>
      <c r="C326" s="238" t="str">
        <f>'Line Items'!D$2326</f>
        <v>Other Operating Costs: Industry &amp; Professional Services</v>
      </c>
      <c r="D326" s="106" t="str">
        <f>'Other Opex'!D221</f>
        <v>[Industry &amp; Professional Services Line 40]</v>
      </c>
      <c r="E326" s="89"/>
      <c r="F326" s="107" t="str">
        <f>'Other Opex'!F221</f>
        <v>£000</v>
      </c>
      <c r="G326" s="90">
        <f>'Other Opex'!G221</f>
        <v>0</v>
      </c>
      <c r="H326" s="90">
        <f>'Other Opex'!H221</f>
        <v>0</v>
      </c>
      <c r="I326" s="90">
        <f>'Other Opex'!I221</f>
        <v>0</v>
      </c>
      <c r="J326" s="90">
        <f>'Other Opex'!J221</f>
        <v>0</v>
      </c>
      <c r="K326" s="90">
        <f>'Other Opex'!K221</f>
        <v>0</v>
      </c>
      <c r="L326" s="90">
        <f>'Other Opex'!L221</f>
        <v>0</v>
      </c>
      <c r="M326" s="90">
        <f>'Other Opex'!M221</f>
        <v>0</v>
      </c>
      <c r="N326" s="90">
        <f>'Other Opex'!N221</f>
        <v>0</v>
      </c>
      <c r="O326" s="90">
        <f>'Other Opex'!O221</f>
        <v>0</v>
      </c>
      <c r="P326" s="90">
        <f>'Other Opex'!P221</f>
        <v>0</v>
      </c>
      <c r="Q326" s="90">
        <f>'Other Opex'!Q221</f>
        <v>0</v>
      </c>
      <c r="R326" s="90">
        <f>'Other Opex'!R221</f>
        <v>0</v>
      </c>
      <c r="S326" s="90">
        <f>'Other Opex'!S221</f>
        <v>0</v>
      </c>
      <c r="T326" s="90">
        <f>'Other Opex'!T221</f>
        <v>0</v>
      </c>
      <c r="U326" s="90">
        <f>'Other Opex'!U221</f>
        <v>0</v>
      </c>
      <c r="V326" s="90">
        <f>'Other Opex'!V221</f>
        <v>0</v>
      </c>
      <c r="W326" s="90">
        <f>'Other Opex'!W221</f>
        <v>0</v>
      </c>
      <c r="X326" s="90">
        <f>'Other Opex'!X221</f>
        <v>0</v>
      </c>
      <c r="Y326" s="90">
        <f>'Other Opex'!Y221</f>
        <v>0</v>
      </c>
      <c r="Z326" s="90">
        <f>'Other Opex'!Z221</f>
        <v>0</v>
      </c>
      <c r="AA326" s="90">
        <f>'Other Opex'!AA221</f>
        <v>0</v>
      </c>
      <c r="AB326" s="90">
        <f>'Other Opex'!AB221</f>
        <v>0</v>
      </c>
      <c r="AC326" s="91">
        <f>'Other Opex'!AC221</f>
        <v>0</v>
      </c>
      <c r="AE326" s="476">
        <f>'Other Opex'!AE221</f>
        <v>0</v>
      </c>
      <c r="AG326" s="476">
        <f>'Other Opex'!AG221</f>
        <v>0</v>
      </c>
      <c r="AI326" s="476">
        <f>'Other Opex'!AI221</f>
        <v>0</v>
      </c>
    </row>
    <row r="327" spans="2:35" outlineLevel="1">
      <c r="B327" s="238" t="str">
        <f>'Line Items'!D$2287</f>
        <v>Other Operating Costs</v>
      </c>
      <c r="C327" s="238" t="str">
        <f>'Line Items'!D$2326</f>
        <v>Other Operating Costs: Industry &amp; Professional Services</v>
      </c>
      <c r="D327" s="106" t="str">
        <f>'Other Opex'!D222</f>
        <v>[Industry &amp; Professional Services Line 41]</v>
      </c>
      <c r="E327" s="89"/>
      <c r="F327" s="107" t="str">
        <f>'Other Opex'!F222</f>
        <v>£000</v>
      </c>
      <c r="G327" s="90">
        <f>'Other Opex'!G222</f>
        <v>0</v>
      </c>
      <c r="H327" s="90">
        <f>'Other Opex'!H222</f>
        <v>0</v>
      </c>
      <c r="I327" s="90">
        <f>'Other Opex'!I222</f>
        <v>0</v>
      </c>
      <c r="J327" s="90">
        <f>'Other Opex'!J222</f>
        <v>0</v>
      </c>
      <c r="K327" s="90">
        <f>'Other Opex'!K222</f>
        <v>0</v>
      </c>
      <c r="L327" s="90">
        <f>'Other Opex'!L222</f>
        <v>0</v>
      </c>
      <c r="M327" s="90">
        <f>'Other Opex'!M222</f>
        <v>0</v>
      </c>
      <c r="N327" s="90">
        <f>'Other Opex'!N222</f>
        <v>0</v>
      </c>
      <c r="O327" s="90">
        <f>'Other Opex'!O222</f>
        <v>0</v>
      </c>
      <c r="P327" s="90">
        <f>'Other Opex'!P222</f>
        <v>0</v>
      </c>
      <c r="Q327" s="90">
        <f>'Other Opex'!Q222</f>
        <v>0</v>
      </c>
      <c r="R327" s="90">
        <f>'Other Opex'!R222</f>
        <v>0</v>
      </c>
      <c r="S327" s="90">
        <f>'Other Opex'!S222</f>
        <v>0</v>
      </c>
      <c r="T327" s="90">
        <f>'Other Opex'!T222</f>
        <v>0</v>
      </c>
      <c r="U327" s="90">
        <f>'Other Opex'!U222</f>
        <v>0</v>
      </c>
      <c r="V327" s="90">
        <f>'Other Opex'!V222</f>
        <v>0</v>
      </c>
      <c r="W327" s="90">
        <f>'Other Opex'!W222</f>
        <v>0</v>
      </c>
      <c r="X327" s="90">
        <f>'Other Opex'!X222</f>
        <v>0</v>
      </c>
      <c r="Y327" s="90">
        <f>'Other Opex'!Y222</f>
        <v>0</v>
      </c>
      <c r="Z327" s="90">
        <f>'Other Opex'!Z222</f>
        <v>0</v>
      </c>
      <c r="AA327" s="90">
        <f>'Other Opex'!AA222</f>
        <v>0</v>
      </c>
      <c r="AB327" s="90">
        <f>'Other Opex'!AB222</f>
        <v>0</v>
      </c>
      <c r="AC327" s="91">
        <f>'Other Opex'!AC222</f>
        <v>0</v>
      </c>
      <c r="AE327" s="476">
        <f>'Other Opex'!AE222</f>
        <v>0</v>
      </c>
      <c r="AG327" s="476">
        <f>'Other Opex'!AG222</f>
        <v>0</v>
      </c>
      <c r="AI327" s="476">
        <f>'Other Opex'!AI222</f>
        <v>0</v>
      </c>
    </row>
    <row r="328" spans="2:35" outlineLevel="1">
      <c r="B328" s="238" t="str">
        <f>'Line Items'!D$2287</f>
        <v>Other Operating Costs</v>
      </c>
      <c r="C328" s="238" t="str">
        <f>'Line Items'!D$2326</f>
        <v>Other Operating Costs: Industry &amp; Professional Services</v>
      </c>
      <c r="D328" s="106" t="str">
        <f>'Other Opex'!D223</f>
        <v>[Industry &amp; Professional Services Line 42]</v>
      </c>
      <c r="E328" s="89"/>
      <c r="F328" s="107" t="str">
        <f>'Other Opex'!F223</f>
        <v>£000</v>
      </c>
      <c r="G328" s="90">
        <f>'Other Opex'!G223</f>
        <v>0</v>
      </c>
      <c r="H328" s="90">
        <f>'Other Opex'!H223</f>
        <v>0</v>
      </c>
      <c r="I328" s="90">
        <f>'Other Opex'!I223</f>
        <v>0</v>
      </c>
      <c r="J328" s="90">
        <f>'Other Opex'!J223</f>
        <v>0</v>
      </c>
      <c r="K328" s="90">
        <f>'Other Opex'!K223</f>
        <v>0</v>
      </c>
      <c r="L328" s="90">
        <f>'Other Opex'!L223</f>
        <v>0</v>
      </c>
      <c r="M328" s="90">
        <f>'Other Opex'!M223</f>
        <v>0</v>
      </c>
      <c r="N328" s="90">
        <f>'Other Opex'!N223</f>
        <v>0</v>
      </c>
      <c r="O328" s="90">
        <f>'Other Opex'!O223</f>
        <v>0</v>
      </c>
      <c r="P328" s="90">
        <f>'Other Opex'!P223</f>
        <v>0</v>
      </c>
      <c r="Q328" s="90">
        <f>'Other Opex'!Q223</f>
        <v>0</v>
      </c>
      <c r="R328" s="90">
        <f>'Other Opex'!R223</f>
        <v>0</v>
      </c>
      <c r="S328" s="90">
        <f>'Other Opex'!S223</f>
        <v>0</v>
      </c>
      <c r="T328" s="90">
        <f>'Other Opex'!T223</f>
        <v>0</v>
      </c>
      <c r="U328" s="90">
        <f>'Other Opex'!U223</f>
        <v>0</v>
      </c>
      <c r="V328" s="90">
        <f>'Other Opex'!V223</f>
        <v>0</v>
      </c>
      <c r="W328" s="90">
        <f>'Other Opex'!W223</f>
        <v>0</v>
      </c>
      <c r="X328" s="90">
        <f>'Other Opex'!X223</f>
        <v>0</v>
      </c>
      <c r="Y328" s="90">
        <f>'Other Opex'!Y223</f>
        <v>0</v>
      </c>
      <c r="Z328" s="90">
        <f>'Other Opex'!Z223</f>
        <v>0</v>
      </c>
      <c r="AA328" s="90">
        <f>'Other Opex'!AA223</f>
        <v>0</v>
      </c>
      <c r="AB328" s="90">
        <f>'Other Opex'!AB223</f>
        <v>0</v>
      </c>
      <c r="AC328" s="91">
        <f>'Other Opex'!AC223</f>
        <v>0</v>
      </c>
      <c r="AE328" s="476">
        <f>'Other Opex'!AE223</f>
        <v>0</v>
      </c>
      <c r="AG328" s="476">
        <f>'Other Opex'!AG223</f>
        <v>0</v>
      </c>
      <c r="AI328" s="476">
        <f>'Other Opex'!AI223</f>
        <v>0</v>
      </c>
    </row>
    <row r="329" spans="2:35" outlineLevel="1">
      <c r="B329" s="238" t="str">
        <f>'Line Items'!D$2287</f>
        <v>Other Operating Costs</v>
      </c>
      <c r="C329" s="238" t="str">
        <f>'Line Items'!D$2326</f>
        <v>Other Operating Costs: Industry &amp; Professional Services</v>
      </c>
      <c r="D329" s="106" t="str">
        <f>'Other Opex'!D224</f>
        <v>[Industry &amp; Professional Services Line 43]</v>
      </c>
      <c r="E329" s="89"/>
      <c r="F329" s="107" t="str">
        <f>'Other Opex'!F224</f>
        <v>£000</v>
      </c>
      <c r="G329" s="90">
        <f>'Other Opex'!G224</f>
        <v>0</v>
      </c>
      <c r="H329" s="90">
        <f>'Other Opex'!H224</f>
        <v>0</v>
      </c>
      <c r="I329" s="90">
        <f>'Other Opex'!I224</f>
        <v>0</v>
      </c>
      <c r="J329" s="90">
        <f>'Other Opex'!J224</f>
        <v>0</v>
      </c>
      <c r="K329" s="90">
        <f>'Other Opex'!K224</f>
        <v>0</v>
      </c>
      <c r="L329" s="90">
        <f>'Other Opex'!L224</f>
        <v>0</v>
      </c>
      <c r="M329" s="90">
        <f>'Other Opex'!M224</f>
        <v>0</v>
      </c>
      <c r="N329" s="90">
        <f>'Other Opex'!N224</f>
        <v>0</v>
      </c>
      <c r="O329" s="90">
        <f>'Other Opex'!O224</f>
        <v>0</v>
      </c>
      <c r="P329" s="90">
        <f>'Other Opex'!P224</f>
        <v>0</v>
      </c>
      <c r="Q329" s="90">
        <f>'Other Opex'!Q224</f>
        <v>0</v>
      </c>
      <c r="R329" s="90">
        <f>'Other Opex'!R224</f>
        <v>0</v>
      </c>
      <c r="S329" s="90">
        <f>'Other Opex'!S224</f>
        <v>0</v>
      </c>
      <c r="T329" s="90">
        <f>'Other Opex'!T224</f>
        <v>0</v>
      </c>
      <c r="U329" s="90">
        <f>'Other Opex'!U224</f>
        <v>0</v>
      </c>
      <c r="V329" s="90">
        <f>'Other Opex'!V224</f>
        <v>0</v>
      </c>
      <c r="W329" s="90">
        <f>'Other Opex'!W224</f>
        <v>0</v>
      </c>
      <c r="X329" s="90">
        <f>'Other Opex'!X224</f>
        <v>0</v>
      </c>
      <c r="Y329" s="90">
        <f>'Other Opex'!Y224</f>
        <v>0</v>
      </c>
      <c r="Z329" s="90">
        <f>'Other Opex'!Z224</f>
        <v>0</v>
      </c>
      <c r="AA329" s="90">
        <f>'Other Opex'!AA224</f>
        <v>0</v>
      </c>
      <c r="AB329" s="90">
        <f>'Other Opex'!AB224</f>
        <v>0</v>
      </c>
      <c r="AC329" s="91">
        <f>'Other Opex'!AC224</f>
        <v>0</v>
      </c>
      <c r="AE329" s="476">
        <f>'Other Opex'!AE224</f>
        <v>0</v>
      </c>
      <c r="AG329" s="476">
        <f>'Other Opex'!AG224</f>
        <v>0</v>
      </c>
      <c r="AI329" s="476">
        <f>'Other Opex'!AI224</f>
        <v>0</v>
      </c>
    </row>
    <row r="330" spans="2:35" outlineLevel="1">
      <c r="B330" s="238" t="str">
        <f>'Line Items'!D$2287</f>
        <v>Other Operating Costs</v>
      </c>
      <c r="C330" s="238" t="str">
        <f>'Line Items'!D$2326</f>
        <v>Other Operating Costs: Industry &amp; Professional Services</v>
      </c>
      <c r="D330" s="106" t="str">
        <f>'Other Opex'!D225</f>
        <v>[Industry &amp; Professional Services Line 44]</v>
      </c>
      <c r="E330" s="89"/>
      <c r="F330" s="107" t="str">
        <f>'Other Opex'!F225</f>
        <v>£000</v>
      </c>
      <c r="G330" s="90">
        <f>'Other Opex'!G225</f>
        <v>0</v>
      </c>
      <c r="H330" s="90">
        <f>'Other Opex'!H225</f>
        <v>0</v>
      </c>
      <c r="I330" s="90">
        <f>'Other Opex'!I225</f>
        <v>0</v>
      </c>
      <c r="J330" s="90">
        <f>'Other Opex'!J225</f>
        <v>0</v>
      </c>
      <c r="K330" s="90">
        <f>'Other Opex'!K225</f>
        <v>0</v>
      </c>
      <c r="L330" s="90">
        <f>'Other Opex'!L225</f>
        <v>0</v>
      </c>
      <c r="M330" s="90">
        <f>'Other Opex'!M225</f>
        <v>0</v>
      </c>
      <c r="N330" s="90">
        <f>'Other Opex'!N225</f>
        <v>0</v>
      </c>
      <c r="O330" s="90">
        <f>'Other Opex'!O225</f>
        <v>0</v>
      </c>
      <c r="P330" s="90">
        <f>'Other Opex'!P225</f>
        <v>0</v>
      </c>
      <c r="Q330" s="90">
        <f>'Other Opex'!Q225</f>
        <v>0</v>
      </c>
      <c r="R330" s="90">
        <f>'Other Opex'!R225</f>
        <v>0</v>
      </c>
      <c r="S330" s="90">
        <f>'Other Opex'!S225</f>
        <v>0</v>
      </c>
      <c r="T330" s="90">
        <f>'Other Opex'!T225</f>
        <v>0</v>
      </c>
      <c r="U330" s="90">
        <f>'Other Opex'!U225</f>
        <v>0</v>
      </c>
      <c r="V330" s="90">
        <f>'Other Opex'!V225</f>
        <v>0</v>
      </c>
      <c r="W330" s="90">
        <f>'Other Opex'!W225</f>
        <v>0</v>
      </c>
      <c r="X330" s="90">
        <f>'Other Opex'!X225</f>
        <v>0</v>
      </c>
      <c r="Y330" s="90">
        <f>'Other Opex'!Y225</f>
        <v>0</v>
      </c>
      <c r="Z330" s="90">
        <f>'Other Opex'!Z225</f>
        <v>0</v>
      </c>
      <c r="AA330" s="90">
        <f>'Other Opex'!AA225</f>
        <v>0</v>
      </c>
      <c r="AB330" s="90">
        <f>'Other Opex'!AB225</f>
        <v>0</v>
      </c>
      <c r="AC330" s="91">
        <f>'Other Opex'!AC225</f>
        <v>0</v>
      </c>
      <c r="AE330" s="476">
        <f>'Other Opex'!AE225</f>
        <v>0</v>
      </c>
      <c r="AG330" s="476">
        <f>'Other Opex'!AG225</f>
        <v>0</v>
      </c>
      <c r="AI330" s="476">
        <f>'Other Opex'!AI225</f>
        <v>0</v>
      </c>
    </row>
    <row r="331" spans="2:35" outlineLevel="1">
      <c r="B331" s="238" t="str">
        <f>'Line Items'!D$2287</f>
        <v>Other Operating Costs</v>
      </c>
      <c r="C331" s="238" t="str">
        <f>'Line Items'!D$2326</f>
        <v>Other Operating Costs: Industry &amp; Professional Services</v>
      </c>
      <c r="D331" s="239" t="str">
        <f>'Other Opex'!D226</f>
        <v>[Industry &amp; Professional Services Line 45]</v>
      </c>
      <c r="E331" s="240"/>
      <c r="F331" s="241" t="str">
        <f>'Other Opex'!F226</f>
        <v>£000</v>
      </c>
      <c r="G331" s="242">
        <f>'Other Opex'!G226</f>
        <v>0</v>
      </c>
      <c r="H331" s="242">
        <f>'Other Opex'!H226</f>
        <v>0</v>
      </c>
      <c r="I331" s="242">
        <f>'Other Opex'!I226</f>
        <v>0</v>
      </c>
      <c r="J331" s="242">
        <f>'Other Opex'!J226</f>
        <v>0</v>
      </c>
      <c r="K331" s="242">
        <f>'Other Opex'!K226</f>
        <v>0</v>
      </c>
      <c r="L331" s="242">
        <f>'Other Opex'!L226</f>
        <v>0</v>
      </c>
      <c r="M331" s="242">
        <f>'Other Opex'!M226</f>
        <v>0</v>
      </c>
      <c r="N331" s="242">
        <f>'Other Opex'!N226</f>
        <v>0</v>
      </c>
      <c r="O331" s="242">
        <f>'Other Opex'!O226</f>
        <v>0</v>
      </c>
      <c r="P331" s="242">
        <f>'Other Opex'!P226</f>
        <v>0</v>
      </c>
      <c r="Q331" s="242">
        <f>'Other Opex'!Q226</f>
        <v>0</v>
      </c>
      <c r="R331" s="242">
        <f>'Other Opex'!R226</f>
        <v>0</v>
      </c>
      <c r="S331" s="242">
        <f>'Other Opex'!S226</f>
        <v>0</v>
      </c>
      <c r="T331" s="242">
        <f>'Other Opex'!T226</f>
        <v>0</v>
      </c>
      <c r="U331" s="242">
        <f>'Other Opex'!U226</f>
        <v>0</v>
      </c>
      <c r="V331" s="242">
        <f>'Other Opex'!V226</f>
        <v>0</v>
      </c>
      <c r="W331" s="242">
        <f>'Other Opex'!W226</f>
        <v>0</v>
      </c>
      <c r="X331" s="242">
        <f>'Other Opex'!X226</f>
        <v>0</v>
      </c>
      <c r="Y331" s="242">
        <f>'Other Opex'!Y226</f>
        <v>0</v>
      </c>
      <c r="Z331" s="242">
        <f>'Other Opex'!Z226</f>
        <v>0</v>
      </c>
      <c r="AA331" s="242">
        <f>'Other Opex'!AA226</f>
        <v>0</v>
      </c>
      <c r="AB331" s="242">
        <f>'Other Opex'!AB226</f>
        <v>0</v>
      </c>
      <c r="AC331" s="243">
        <f>'Other Opex'!AC226</f>
        <v>0</v>
      </c>
      <c r="AE331" s="517">
        <f>'Other Opex'!AE226</f>
        <v>0</v>
      </c>
      <c r="AG331" s="517">
        <f>'Other Opex'!AG226</f>
        <v>0</v>
      </c>
      <c r="AI331" s="517">
        <f>'Other Opex'!AI226</f>
        <v>0</v>
      </c>
    </row>
    <row r="332" spans="2:35" outlineLevel="1">
      <c r="B332" s="238" t="str">
        <f>'Line Items'!D$2287</f>
        <v>Other Operating Costs</v>
      </c>
      <c r="C332" s="238" t="str">
        <f>'Line Items'!D$2327</f>
        <v>Other Operating Costs: Administrative Costs &amp; Other</v>
      </c>
      <c r="D332" s="106" t="str">
        <f>'Other Opex'!D232</f>
        <v>Telecoms</v>
      </c>
      <c r="E332" s="89"/>
      <c r="F332" s="107" t="str">
        <f>'Other Opex'!F232</f>
        <v>£000</v>
      </c>
      <c r="G332" s="90">
        <f>'Other Opex'!G232</f>
        <v>0</v>
      </c>
      <c r="H332" s="90">
        <f>'Other Opex'!H232</f>
        <v>0</v>
      </c>
      <c r="I332" s="90">
        <f>'Other Opex'!I232</f>
        <v>0</v>
      </c>
      <c r="J332" s="90">
        <f>'Other Opex'!J232</f>
        <v>0</v>
      </c>
      <c r="K332" s="90">
        <f>'Other Opex'!K232</f>
        <v>0</v>
      </c>
      <c r="L332" s="90">
        <f>'Other Opex'!L232</f>
        <v>0</v>
      </c>
      <c r="M332" s="90">
        <f>'Other Opex'!M232</f>
        <v>0</v>
      </c>
      <c r="N332" s="90">
        <f>'Other Opex'!N232</f>
        <v>0</v>
      </c>
      <c r="O332" s="90">
        <f>'Other Opex'!O232</f>
        <v>0</v>
      </c>
      <c r="P332" s="90">
        <f>'Other Opex'!P232</f>
        <v>0</v>
      </c>
      <c r="Q332" s="90">
        <f>'Other Opex'!Q232</f>
        <v>0</v>
      </c>
      <c r="R332" s="90">
        <f>'Other Opex'!R232</f>
        <v>0</v>
      </c>
      <c r="S332" s="90">
        <f>'Other Opex'!S232</f>
        <v>0</v>
      </c>
      <c r="T332" s="90">
        <f>'Other Opex'!T232</f>
        <v>0</v>
      </c>
      <c r="U332" s="90">
        <f>'Other Opex'!U232</f>
        <v>0</v>
      </c>
      <c r="V332" s="90">
        <f>'Other Opex'!V232</f>
        <v>0</v>
      </c>
      <c r="W332" s="90">
        <f>'Other Opex'!W232</f>
        <v>0</v>
      </c>
      <c r="X332" s="90">
        <f>'Other Opex'!X232</f>
        <v>0</v>
      </c>
      <c r="Y332" s="90">
        <f>'Other Opex'!Y232</f>
        <v>0</v>
      </c>
      <c r="Z332" s="90">
        <f>'Other Opex'!Z232</f>
        <v>0</v>
      </c>
      <c r="AA332" s="90">
        <f>'Other Opex'!AA232</f>
        <v>0</v>
      </c>
      <c r="AB332" s="90">
        <f>'Other Opex'!AB232</f>
        <v>0</v>
      </c>
      <c r="AC332" s="91">
        <f>'Other Opex'!AC232</f>
        <v>0</v>
      </c>
      <c r="AE332" s="476">
        <f>'Other Opex'!AE232</f>
        <v>0</v>
      </c>
      <c r="AG332" s="476">
        <f>'Other Opex'!AG232</f>
        <v>0</v>
      </c>
      <c r="AI332" s="476">
        <f>'Other Opex'!AI232</f>
        <v>0</v>
      </c>
    </row>
    <row r="333" spans="2:35" outlineLevel="1">
      <c r="B333" s="238" t="str">
        <f>'Line Items'!D$2287</f>
        <v>Other Operating Costs</v>
      </c>
      <c r="C333" s="238" t="str">
        <f>'Line Items'!D$2327</f>
        <v>Other Operating Costs: Administrative Costs &amp; Other</v>
      </c>
      <c r="D333" s="106" t="str">
        <f>'Other Opex'!D233</f>
        <v>Systems &amp; IT</v>
      </c>
      <c r="E333" s="89"/>
      <c r="F333" s="107" t="str">
        <f>'Other Opex'!F233</f>
        <v>£000</v>
      </c>
      <c r="G333" s="90">
        <f>'Other Opex'!G233</f>
        <v>0</v>
      </c>
      <c r="H333" s="90">
        <f>'Other Opex'!H233</f>
        <v>0</v>
      </c>
      <c r="I333" s="90">
        <f>'Other Opex'!I233</f>
        <v>0</v>
      </c>
      <c r="J333" s="90">
        <f>'Other Opex'!J233</f>
        <v>0</v>
      </c>
      <c r="K333" s="90">
        <f>'Other Opex'!K233</f>
        <v>0</v>
      </c>
      <c r="L333" s="90">
        <f>'Other Opex'!L233</f>
        <v>0</v>
      </c>
      <c r="M333" s="90">
        <f>'Other Opex'!M233</f>
        <v>0</v>
      </c>
      <c r="N333" s="90">
        <f>'Other Opex'!N233</f>
        <v>0</v>
      </c>
      <c r="O333" s="90">
        <f>'Other Opex'!O233</f>
        <v>0</v>
      </c>
      <c r="P333" s="90">
        <f>'Other Opex'!P233</f>
        <v>0</v>
      </c>
      <c r="Q333" s="90">
        <f>'Other Opex'!Q233</f>
        <v>0</v>
      </c>
      <c r="R333" s="90">
        <f>'Other Opex'!R233</f>
        <v>0</v>
      </c>
      <c r="S333" s="90">
        <f>'Other Opex'!S233</f>
        <v>0</v>
      </c>
      <c r="T333" s="90">
        <f>'Other Opex'!T233</f>
        <v>0</v>
      </c>
      <c r="U333" s="90">
        <f>'Other Opex'!U233</f>
        <v>0</v>
      </c>
      <c r="V333" s="90">
        <f>'Other Opex'!V233</f>
        <v>0</v>
      </c>
      <c r="W333" s="90">
        <f>'Other Opex'!W233</f>
        <v>0</v>
      </c>
      <c r="X333" s="90">
        <f>'Other Opex'!X233</f>
        <v>0</v>
      </c>
      <c r="Y333" s="90">
        <f>'Other Opex'!Y233</f>
        <v>0</v>
      </c>
      <c r="Z333" s="90">
        <f>'Other Opex'!Z233</f>
        <v>0</v>
      </c>
      <c r="AA333" s="90">
        <f>'Other Opex'!AA233</f>
        <v>0</v>
      </c>
      <c r="AB333" s="90">
        <f>'Other Opex'!AB233</f>
        <v>0</v>
      </c>
      <c r="AC333" s="91">
        <f>'Other Opex'!AC233</f>
        <v>0</v>
      </c>
      <c r="AE333" s="476">
        <f>'Other Opex'!AE233</f>
        <v>0</v>
      </c>
      <c r="AG333" s="476">
        <f>'Other Opex'!AG233</f>
        <v>0</v>
      </c>
      <c r="AI333" s="476">
        <f>'Other Opex'!AI233</f>
        <v>0</v>
      </c>
    </row>
    <row r="334" spans="2:35" outlineLevel="1">
      <c r="B334" s="238" t="str">
        <f>'Line Items'!D$2287</f>
        <v>Other Operating Costs</v>
      </c>
      <c r="C334" s="238" t="str">
        <f>'Line Items'!D$2327</f>
        <v>Other Operating Costs: Administrative Costs &amp; Other</v>
      </c>
      <c r="D334" s="106" t="str">
        <f>'Other Opex'!D234</f>
        <v>Office Equipment</v>
      </c>
      <c r="E334" s="89"/>
      <c r="F334" s="107" t="str">
        <f>'Other Opex'!F234</f>
        <v>£000</v>
      </c>
      <c r="G334" s="90">
        <f>'Other Opex'!G234</f>
        <v>0</v>
      </c>
      <c r="H334" s="90">
        <f>'Other Opex'!H234</f>
        <v>0</v>
      </c>
      <c r="I334" s="90">
        <f>'Other Opex'!I234</f>
        <v>0</v>
      </c>
      <c r="J334" s="90">
        <f>'Other Opex'!J234</f>
        <v>0</v>
      </c>
      <c r="K334" s="90">
        <f>'Other Opex'!K234</f>
        <v>0</v>
      </c>
      <c r="L334" s="90">
        <f>'Other Opex'!L234</f>
        <v>0</v>
      </c>
      <c r="M334" s="90">
        <f>'Other Opex'!M234</f>
        <v>0</v>
      </c>
      <c r="N334" s="90">
        <f>'Other Opex'!N234</f>
        <v>0</v>
      </c>
      <c r="O334" s="90">
        <f>'Other Opex'!O234</f>
        <v>0</v>
      </c>
      <c r="P334" s="90">
        <f>'Other Opex'!P234</f>
        <v>0</v>
      </c>
      <c r="Q334" s="90">
        <f>'Other Opex'!Q234</f>
        <v>0</v>
      </c>
      <c r="R334" s="90">
        <f>'Other Opex'!R234</f>
        <v>0</v>
      </c>
      <c r="S334" s="90">
        <f>'Other Opex'!S234</f>
        <v>0</v>
      </c>
      <c r="T334" s="90">
        <f>'Other Opex'!T234</f>
        <v>0</v>
      </c>
      <c r="U334" s="90">
        <f>'Other Opex'!U234</f>
        <v>0</v>
      </c>
      <c r="V334" s="90">
        <f>'Other Opex'!V234</f>
        <v>0</v>
      </c>
      <c r="W334" s="90">
        <f>'Other Opex'!W234</f>
        <v>0</v>
      </c>
      <c r="X334" s="90">
        <f>'Other Opex'!X234</f>
        <v>0</v>
      </c>
      <c r="Y334" s="90">
        <f>'Other Opex'!Y234</f>
        <v>0</v>
      </c>
      <c r="Z334" s="90">
        <f>'Other Opex'!Z234</f>
        <v>0</v>
      </c>
      <c r="AA334" s="90">
        <f>'Other Opex'!AA234</f>
        <v>0</v>
      </c>
      <c r="AB334" s="90">
        <f>'Other Opex'!AB234</f>
        <v>0</v>
      </c>
      <c r="AC334" s="91">
        <f>'Other Opex'!AC234</f>
        <v>0</v>
      </c>
      <c r="AE334" s="476">
        <f>'Other Opex'!AE234</f>
        <v>0</v>
      </c>
      <c r="AG334" s="476">
        <f>'Other Opex'!AG234</f>
        <v>0</v>
      </c>
      <c r="AI334" s="476">
        <f>'Other Opex'!AI234</f>
        <v>0</v>
      </c>
    </row>
    <row r="335" spans="2:35" outlineLevel="1">
      <c r="B335" s="238" t="str">
        <f>'Line Items'!D$2287</f>
        <v>Other Operating Costs</v>
      </c>
      <c r="C335" s="238" t="str">
        <f>'Line Items'!D$2327</f>
        <v>Other Operating Costs: Administrative Costs &amp; Other</v>
      </c>
      <c r="D335" s="106" t="str">
        <f>'Other Opex'!D235</f>
        <v>Postage &amp; Stationery</v>
      </c>
      <c r="E335" s="89"/>
      <c r="F335" s="107" t="str">
        <f>'Other Opex'!F235</f>
        <v>£000</v>
      </c>
      <c r="G335" s="90">
        <f>'Other Opex'!G235</f>
        <v>0</v>
      </c>
      <c r="H335" s="90">
        <f>'Other Opex'!H235</f>
        <v>0</v>
      </c>
      <c r="I335" s="90">
        <f>'Other Opex'!I235</f>
        <v>0</v>
      </c>
      <c r="J335" s="90">
        <f>'Other Opex'!J235</f>
        <v>0</v>
      </c>
      <c r="K335" s="90">
        <f>'Other Opex'!K235</f>
        <v>0</v>
      </c>
      <c r="L335" s="90">
        <f>'Other Opex'!L235</f>
        <v>0</v>
      </c>
      <c r="M335" s="90">
        <f>'Other Opex'!M235</f>
        <v>0</v>
      </c>
      <c r="N335" s="90">
        <f>'Other Opex'!N235</f>
        <v>0</v>
      </c>
      <c r="O335" s="90">
        <f>'Other Opex'!O235</f>
        <v>0</v>
      </c>
      <c r="P335" s="90">
        <f>'Other Opex'!P235</f>
        <v>0</v>
      </c>
      <c r="Q335" s="90">
        <f>'Other Opex'!Q235</f>
        <v>0</v>
      </c>
      <c r="R335" s="90">
        <f>'Other Opex'!R235</f>
        <v>0</v>
      </c>
      <c r="S335" s="90">
        <f>'Other Opex'!S235</f>
        <v>0</v>
      </c>
      <c r="T335" s="90">
        <f>'Other Opex'!T235</f>
        <v>0</v>
      </c>
      <c r="U335" s="90">
        <f>'Other Opex'!U235</f>
        <v>0</v>
      </c>
      <c r="V335" s="90">
        <f>'Other Opex'!V235</f>
        <v>0</v>
      </c>
      <c r="W335" s="90">
        <f>'Other Opex'!W235</f>
        <v>0</v>
      </c>
      <c r="X335" s="90">
        <f>'Other Opex'!X235</f>
        <v>0</v>
      </c>
      <c r="Y335" s="90">
        <f>'Other Opex'!Y235</f>
        <v>0</v>
      </c>
      <c r="Z335" s="90">
        <f>'Other Opex'!Z235</f>
        <v>0</v>
      </c>
      <c r="AA335" s="90">
        <f>'Other Opex'!AA235</f>
        <v>0</v>
      </c>
      <c r="AB335" s="90">
        <f>'Other Opex'!AB235</f>
        <v>0</v>
      </c>
      <c r="AC335" s="91">
        <f>'Other Opex'!AC235</f>
        <v>0</v>
      </c>
      <c r="AE335" s="476">
        <f>'Other Opex'!AE235</f>
        <v>0</v>
      </c>
      <c r="AG335" s="476">
        <f>'Other Opex'!AG235</f>
        <v>0</v>
      </c>
      <c r="AI335" s="476">
        <f>'Other Opex'!AI235</f>
        <v>0</v>
      </c>
    </row>
    <row r="336" spans="2:35" outlineLevel="1">
      <c r="B336" s="238" t="str">
        <f>'Line Items'!D$2287</f>
        <v>Other Operating Costs</v>
      </c>
      <c r="C336" s="238" t="str">
        <f>'Line Items'!D$2327</f>
        <v>Other Operating Costs: Administrative Costs &amp; Other</v>
      </c>
      <c r="D336" s="106" t="str">
        <f>'Other Opex'!D236</f>
        <v>Advertising</v>
      </c>
      <c r="E336" s="89"/>
      <c r="F336" s="107" t="str">
        <f>'Other Opex'!F236</f>
        <v>£000</v>
      </c>
      <c r="G336" s="90">
        <f>'Other Opex'!G236</f>
        <v>0</v>
      </c>
      <c r="H336" s="90">
        <f>'Other Opex'!H236</f>
        <v>0</v>
      </c>
      <c r="I336" s="90">
        <f>'Other Opex'!I236</f>
        <v>0</v>
      </c>
      <c r="J336" s="90">
        <f>'Other Opex'!J236</f>
        <v>0</v>
      </c>
      <c r="K336" s="90">
        <f>'Other Opex'!K236</f>
        <v>0</v>
      </c>
      <c r="L336" s="90">
        <f>'Other Opex'!L236</f>
        <v>0</v>
      </c>
      <c r="M336" s="90">
        <f>'Other Opex'!M236</f>
        <v>0</v>
      </c>
      <c r="N336" s="90">
        <f>'Other Opex'!N236</f>
        <v>0</v>
      </c>
      <c r="O336" s="90">
        <f>'Other Opex'!O236</f>
        <v>0</v>
      </c>
      <c r="P336" s="90">
        <f>'Other Opex'!P236</f>
        <v>0</v>
      </c>
      <c r="Q336" s="90">
        <f>'Other Opex'!Q236</f>
        <v>0</v>
      </c>
      <c r="R336" s="90">
        <f>'Other Opex'!R236</f>
        <v>0</v>
      </c>
      <c r="S336" s="90">
        <f>'Other Opex'!S236</f>
        <v>0</v>
      </c>
      <c r="T336" s="90">
        <f>'Other Opex'!T236</f>
        <v>0</v>
      </c>
      <c r="U336" s="90">
        <f>'Other Opex'!U236</f>
        <v>0</v>
      </c>
      <c r="V336" s="90">
        <f>'Other Opex'!V236</f>
        <v>0</v>
      </c>
      <c r="W336" s="90">
        <f>'Other Opex'!W236</f>
        <v>0</v>
      </c>
      <c r="X336" s="90">
        <f>'Other Opex'!X236</f>
        <v>0</v>
      </c>
      <c r="Y336" s="90">
        <f>'Other Opex'!Y236</f>
        <v>0</v>
      </c>
      <c r="Z336" s="90">
        <f>'Other Opex'!Z236</f>
        <v>0</v>
      </c>
      <c r="AA336" s="90">
        <f>'Other Opex'!AA236</f>
        <v>0</v>
      </c>
      <c r="AB336" s="90">
        <f>'Other Opex'!AB236</f>
        <v>0</v>
      </c>
      <c r="AC336" s="91">
        <f>'Other Opex'!AC236</f>
        <v>0</v>
      </c>
      <c r="AE336" s="476">
        <f>'Other Opex'!AE236</f>
        <v>0</v>
      </c>
      <c r="AG336" s="476">
        <f>'Other Opex'!AG236</f>
        <v>0</v>
      </c>
      <c r="AI336" s="476">
        <f>'Other Opex'!AI236</f>
        <v>0</v>
      </c>
    </row>
    <row r="337" spans="2:35" outlineLevel="1">
      <c r="B337" s="238" t="str">
        <f>'Line Items'!D$2287</f>
        <v>Other Operating Costs</v>
      </c>
      <c r="C337" s="238" t="str">
        <f>'Line Items'!D$2327</f>
        <v>Other Operating Costs: Administrative Costs &amp; Other</v>
      </c>
      <c r="D337" s="106" t="str">
        <f>'Other Opex'!D237</f>
        <v>Media</v>
      </c>
      <c r="E337" s="89"/>
      <c r="F337" s="107" t="str">
        <f>'Other Opex'!F237</f>
        <v>£000</v>
      </c>
      <c r="G337" s="90">
        <f>'Other Opex'!G237</f>
        <v>0</v>
      </c>
      <c r="H337" s="90">
        <f>'Other Opex'!H237</f>
        <v>0</v>
      </c>
      <c r="I337" s="90">
        <f>'Other Opex'!I237</f>
        <v>0</v>
      </c>
      <c r="J337" s="90">
        <f>'Other Opex'!J237</f>
        <v>0</v>
      </c>
      <c r="K337" s="90">
        <f>'Other Opex'!K237</f>
        <v>0</v>
      </c>
      <c r="L337" s="90">
        <f>'Other Opex'!L237</f>
        <v>0</v>
      </c>
      <c r="M337" s="90">
        <f>'Other Opex'!M237</f>
        <v>0</v>
      </c>
      <c r="N337" s="90">
        <f>'Other Opex'!N237</f>
        <v>0</v>
      </c>
      <c r="O337" s="90">
        <f>'Other Opex'!O237</f>
        <v>0</v>
      </c>
      <c r="P337" s="90">
        <f>'Other Opex'!P237</f>
        <v>0</v>
      </c>
      <c r="Q337" s="90">
        <f>'Other Opex'!Q237</f>
        <v>0</v>
      </c>
      <c r="R337" s="90">
        <f>'Other Opex'!R237</f>
        <v>0</v>
      </c>
      <c r="S337" s="90">
        <f>'Other Opex'!S237</f>
        <v>0</v>
      </c>
      <c r="T337" s="90">
        <f>'Other Opex'!T237</f>
        <v>0</v>
      </c>
      <c r="U337" s="90">
        <f>'Other Opex'!U237</f>
        <v>0</v>
      </c>
      <c r="V337" s="90">
        <f>'Other Opex'!V237</f>
        <v>0</v>
      </c>
      <c r="W337" s="90">
        <f>'Other Opex'!W237</f>
        <v>0</v>
      </c>
      <c r="X337" s="90">
        <f>'Other Opex'!X237</f>
        <v>0</v>
      </c>
      <c r="Y337" s="90">
        <f>'Other Opex'!Y237</f>
        <v>0</v>
      </c>
      <c r="Z337" s="90">
        <f>'Other Opex'!Z237</f>
        <v>0</v>
      </c>
      <c r="AA337" s="90">
        <f>'Other Opex'!AA237</f>
        <v>0</v>
      </c>
      <c r="AB337" s="90">
        <f>'Other Opex'!AB237</f>
        <v>0</v>
      </c>
      <c r="AC337" s="91">
        <f>'Other Opex'!AC237</f>
        <v>0</v>
      </c>
      <c r="AE337" s="476">
        <f>'Other Opex'!AE237</f>
        <v>0</v>
      </c>
      <c r="AG337" s="476">
        <f>'Other Opex'!AG237</f>
        <v>0</v>
      </c>
      <c r="AI337" s="476">
        <f>'Other Opex'!AI237</f>
        <v>0</v>
      </c>
    </row>
    <row r="338" spans="2:35" outlineLevel="1">
      <c r="B338" s="238" t="str">
        <f>'Line Items'!D$2287</f>
        <v>Other Operating Costs</v>
      </c>
      <c r="C338" s="238" t="str">
        <f>'Line Items'!D$2327</f>
        <v>Other Operating Costs: Administrative Costs &amp; Other</v>
      </c>
      <c r="D338" s="106" t="str">
        <f>'Other Opex'!D238</f>
        <v>Other Marketing Costs</v>
      </c>
      <c r="E338" s="89"/>
      <c r="F338" s="107" t="str">
        <f>'Other Opex'!F238</f>
        <v>£000</v>
      </c>
      <c r="G338" s="90">
        <f>'Other Opex'!G238</f>
        <v>0</v>
      </c>
      <c r="H338" s="90">
        <f>'Other Opex'!H238</f>
        <v>0</v>
      </c>
      <c r="I338" s="90">
        <f>'Other Opex'!I238</f>
        <v>0</v>
      </c>
      <c r="J338" s="90">
        <f>'Other Opex'!J238</f>
        <v>0</v>
      </c>
      <c r="K338" s="90">
        <f>'Other Opex'!K238</f>
        <v>0</v>
      </c>
      <c r="L338" s="90">
        <f>'Other Opex'!L238</f>
        <v>0</v>
      </c>
      <c r="M338" s="90">
        <f>'Other Opex'!M238</f>
        <v>0</v>
      </c>
      <c r="N338" s="90">
        <f>'Other Opex'!N238</f>
        <v>0</v>
      </c>
      <c r="O338" s="90">
        <f>'Other Opex'!O238</f>
        <v>0</v>
      </c>
      <c r="P338" s="90">
        <f>'Other Opex'!P238</f>
        <v>0</v>
      </c>
      <c r="Q338" s="90">
        <f>'Other Opex'!Q238</f>
        <v>0</v>
      </c>
      <c r="R338" s="90">
        <f>'Other Opex'!R238</f>
        <v>0</v>
      </c>
      <c r="S338" s="90">
        <f>'Other Opex'!S238</f>
        <v>0</v>
      </c>
      <c r="T338" s="90">
        <f>'Other Opex'!T238</f>
        <v>0</v>
      </c>
      <c r="U338" s="90">
        <f>'Other Opex'!U238</f>
        <v>0</v>
      </c>
      <c r="V338" s="90">
        <f>'Other Opex'!V238</f>
        <v>0</v>
      </c>
      <c r="W338" s="90">
        <f>'Other Opex'!W238</f>
        <v>0</v>
      </c>
      <c r="X338" s="90">
        <f>'Other Opex'!X238</f>
        <v>0</v>
      </c>
      <c r="Y338" s="90">
        <f>'Other Opex'!Y238</f>
        <v>0</v>
      </c>
      <c r="Z338" s="90">
        <f>'Other Opex'!Z238</f>
        <v>0</v>
      </c>
      <c r="AA338" s="90">
        <f>'Other Opex'!AA238</f>
        <v>0</v>
      </c>
      <c r="AB338" s="90">
        <f>'Other Opex'!AB238</f>
        <v>0</v>
      </c>
      <c r="AC338" s="91">
        <f>'Other Opex'!AC238</f>
        <v>0</v>
      </c>
      <c r="AE338" s="476">
        <f>'Other Opex'!AE238</f>
        <v>0</v>
      </c>
      <c r="AG338" s="476">
        <f>'Other Opex'!AG238</f>
        <v>0</v>
      </c>
      <c r="AI338" s="476">
        <f>'Other Opex'!AI238</f>
        <v>0</v>
      </c>
    </row>
    <row r="339" spans="2:35" outlineLevel="1">
      <c r="B339" s="238" t="str">
        <f>'Line Items'!D$2287</f>
        <v>Other Operating Costs</v>
      </c>
      <c r="C339" s="238" t="str">
        <f>'Line Items'!D$2327</f>
        <v>Other Operating Costs: Administrative Costs &amp; Other</v>
      </c>
      <c r="D339" s="106" t="str">
        <f>'Other Opex'!D239</f>
        <v>Insurance</v>
      </c>
      <c r="E339" s="89"/>
      <c r="F339" s="107" t="str">
        <f>'Other Opex'!F239</f>
        <v>£000</v>
      </c>
      <c r="G339" s="90">
        <f>'Other Opex'!G239</f>
        <v>0</v>
      </c>
      <c r="H339" s="90">
        <f>'Other Opex'!H239</f>
        <v>0</v>
      </c>
      <c r="I339" s="90">
        <f>'Other Opex'!I239</f>
        <v>0</v>
      </c>
      <c r="J339" s="90">
        <f>'Other Opex'!J239</f>
        <v>0</v>
      </c>
      <c r="K339" s="90">
        <f>'Other Opex'!K239</f>
        <v>0</v>
      </c>
      <c r="L339" s="90">
        <f>'Other Opex'!L239</f>
        <v>0</v>
      </c>
      <c r="M339" s="90">
        <f>'Other Opex'!M239</f>
        <v>0</v>
      </c>
      <c r="N339" s="90">
        <f>'Other Opex'!N239</f>
        <v>0</v>
      </c>
      <c r="O339" s="90">
        <f>'Other Opex'!O239</f>
        <v>0</v>
      </c>
      <c r="P339" s="90">
        <f>'Other Opex'!P239</f>
        <v>0</v>
      </c>
      <c r="Q339" s="90">
        <f>'Other Opex'!Q239</f>
        <v>0</v>
      </c>
      <c r="R339" s="90">
        <f>'Other Opex'!R239</f>
        <v>0</v>
      </c>
      <c r="S339" s="90">
        <f>'Other Opex'!S239</f>
        <v>0</v>
      </c>
      <c r="T339" s="90">
        <f>'Other Opex'!T239</f>
        <v>0</v>
      </c>
      <c r="U339" s="90">
        <f>'Other Opex'!U239</f>
        <v>0</v>
      </c>
      <c r="V339" s="90">
        <f>'Other Opex'!V239</f>
        <v>0</v>
      </c>
      <c r="W339" s="90">
        <f>'Other Opex'!W239</f>
        <v>0</v>
      </c>
      <c r="X339" s="90">
        <f>'Other Opex'!X239</f>
        <v>0</v>
      </c>
      <c r="Y339" s="90">
        <f>'Other Opex'!Y239</f>
        <v>0</v>
      </c>
      <c r="Z339" s="90">
        <f>'Other Opex'!Z239</f>
        <v>0</v>
      </c>
      <c r="AA339" s="90">
        <f>'Other Opex'!AA239</f>
        <v>0</v>
      </c>
      <c r="AB339" s="90">
        <f>'Other Opex'!AB239</f>
        <v>0</v>
      </c>
      <c r="AC339" s="91">
        <f>'Other Opex'!AC239</f>
        <v>0</v>
      </c>
      <c r="AE339" s="476">
        <f>'Other Opex'!AE239</f>
        <v>0</v>
      </c>
      <c r="AG339" s="476">
        <f>'Other Opex'!AG239</f>
        <v>0</v>
      </c>
      <c r="AI339" s="476">
        <f>'Other Opex'!AI239</f>
        <v>0</v>
      </c>
    </row>
    <row r="340" spans="2:35" outlineLevel="1">
      <c r="B340" s="238" t="str">
        <f>'Line Items'!D$2287</f>
        <v>Other Operating Costs</v>
      </c>
      <c r="C340" s="238" t="str">
        <f>'Line Items'!D$2327</f>
        <v>Other Operating Costs: Administrative Costs &amp; Other</v>
      </c>
      <c r="D340" s="106" t="str">
        <f>'Other Opex'!D240</f>
        <v>Business Rates</v>
      </c>
      <c r="E340" s="89"/>
      <c r="F340" s="107" t="str">
        <f>'Other Opex'!F240</f>
        <v>£000</v>
      </c>
      <c r="G340" s="90">
        <f>'Other Opex'!G240</f>
        <v>0</v>
      </c>
      <c r="H340" s="90">
        <f>'Other Opex'!H240</f>
        <v>0</v>
      </c>
      <c r="I340" s="90">
        <f>'Other Opex'!I240</f>
        <v>0</v>
      </c>
      <c r="J340" s="90">
        <f>'Other Opex'!J240</f>
        <v>0</v>
      </c>
      <c r="K340" s="90">
        <f>'Other Opex'!K240</f>
        <v>0</v>
      </c>
      <c r="L340" s="90">
        <f>'Other Opex'!L240</f>
        <v>0</v>
      </c>
      <c r="M340" s="90">
        <f>'Other Opex'!M240</f>
        <v>0</v>
      </c>
      <c r="N340" s="90">
        <f>'Other Opex'!N240</f>
        <v>0</v>
      </c>
      <c r="O340" s="90">
        <f>'Other Opex'!O240</f>
        <v>0</v>
      </c>
      <c r="P340" s="90">
        <f>'Other Opex'!P240</f>
        <v>0</v>
      </c>
      <c r="Q340" s="90">
        <f>'Other Opex'!Q240</f>
        <v>0</v>
      </c>
      <c r="R340" s="90">
        <f>'Other Opex'!R240</f>
        <v>0</v>
      </c>
      <c r="S340" s="90">
        <f>'Other Opex'!S240</f>
        <v>0</v>
      </c>
      <c r="T340" s="90">
        <f>'Other Opex'!T240</f>
        <v>0</v>
      </c>
      <c r="U340" s="90">
        <f>'Other Opex'!U240</f>
        <v>0</v>
      </c>
      <c r="V340" s="90">
        <f>'Other Opex'!V240</f>
        <v>0</v>
      </c>
      <c r="W340" s="90">
        <f>'Other Opex'!W240</f>
        <v>0</v>
      </c>
      <c r="X340" s="90">
        <f>'Other Opex'!X240</f>
        <v>0</v>
      </c>
      <c r="Y340" s="90">
        <f>'Other Opex'!Y240</f>
        <v>0</v>
      </c>
      <c r="Z340" s="90">
        <f>'Other Opex'!Z240</f>
        <v>0</v>
      </c>
      <c r="AA340" s="90">
        <f>'Other Opex'!AA240</f>
        <v>0</v>
      </c>
      <c r="AB340" s="90">
        <f>'Other Opex'!AB240</f>
        <v>0</v>
      </c>
      <c r="AC340" s="91">
        <f>'Other Opex'!AC240</f>
        <v>0</v>
      </c>
      <c r="AE340" s="476">
        <f>'Other Opex'!AE240</f>
        <v>0</v>
      </c>
      <c r="AG340" s="476">
        <f>'Other Opex'!AG240</f>
        <v>0</v>
      </c>
      <c r="AI340" s="476">
        <f>'Other Opex'!AI240</f>
        <v>0</v>
      </c>
    </row>
    <row r="341" spans="2:35" outlineLevel="1">
      <c r="B341" s="238" t="str">
        <f>'Line Items'!D$2287</f>
        <v>Other Operating Costs</v>
      </c>
      <c r="C341" s="238" t="str">
        <f>'Line Items'!D$2327</f>
        <v>Other Operating Costs: Administrative Costs &amp; Other</v>
      </c>
      <c r="D341" s="106" t="str">
        <f>'Other Opex'!D241</f>
        <v>Building Rents</v>
      </c>
      <c r="E341" s="89"/>
      <c r="F341" s="107" t="str">
        <f>'Other Opex'!F241</f>
        <v>£000</v>
      </c>
      <c r="G341" s="90">
        <f>'Other Opex'!G241</f>
        <v>0</v>
      </c>
      <c r="H341" s="90">
        <f>'Other Opex'!H241</f>
        <v>0</v>
      </c>
      <c r="I341" s="90">
        <f>'Other Opex'!I241</f>
        <v>0</v>
      </c>
      <c r="J341" s="90">
        <f>'Other Opex'!J241</f>
        <v>0</v>
      </c>
      <c r="K341" s="90">
        <f>'Other Opex'!K241</f>
        <v>0</v>
      </c>
      <c r="L341" s="90">
        <f>'Other Opex'!L241</f>
        <v>0</v>
      </c>
      <c r="M341" s="90">
        <f>'Other Opex'!M241</f>
        <v>0</v>
      </c>
      <c r="N341" s="90">
        <f>'Other Opex'!N241</f>
        <v>0</v>
      </c>
      <c r="O341" s="90">
        <f>'Other Opex'!O241</f>
        <v>0</v>
      </c>
      <c r="P341" s="90">
        <f>'Other Opex'!P241</f>
        <v>0</v>
      </c>
      <c r="Q341" s="90">
        <f>'Other Opex'!Q241</f>
        <v>0</v>
      </c>
      <c r="R341" s="90">
        <f>'Other Opex'!R241</f>
        <v>0</v>
      </c>
      <c r="S341" s="90">
        <f>'Other Opex'!S241</f>
        <v>0</v>
      </c>
      <c r="T341" s="90">
        <f>'Other Opex'!T241</f>
        <v>0</v>
      </c>
      <c r="U341" s="90">
        <f>'Other Opex'!U241</f>
        <v>0</v>
      </c>
      <c r="V341" s="90">
        <f>'Other Opex'!V241</f>
        <v>0</v>
      </c>
      <c r="W341" s="90">
        <f>'Other Opex'!W241</f>
        <v>0</v>
      </c>
      <c r="X341" s="90">
        <f>'Other Opex'!X241</f>
        <v>0</v>
      </c>
      <c r="Y341" s="90">
        <f>'Other Opex'!Y241</f>
        <v>0</v>
      </c>
      <c r="Z341" s="90">
        <f>'Other Opex'!Z241</f>
        <v>0</v>
      </c>
      <c r="AA341" s="90">
        <f>'Other Opex'!AA241</f>
        <v>0</v>
      </c>
      <c r="AB341" s="90">
        <f>'Other Opex'!AB241</f>
        <v>0</v>
      </c>
      <c r="AC341" s="91">
        <f>'Other Opex'!AC241</f>
        <v>0</v>
      </c>
      <c r="AE341" s="476">
        <f>'Other Opex'!AE241</f>
        <v>0</v>
      </c>
      <c r="AG341" s="476">
        <f>'Other Opex'!AG241</f>
        <v>0</v>
      </c>
      <c r="AI341" s="476">
        <f>'Other Opex'!AI241</f>
        <v>0</v>
      </c>
    </row>
    <row r="342" spans="2:35" outlineLevel="1">
      <c r="B342" s="238" t="str">
        <f>'Line Items'!D$2287</f>
        <v>Other Operating Costs</v>
      </c>
      <c r="C342" s="238" t="str">
        <f>'Line Items'!D$2327</f>
        <v>Other Operating Costs: Administrative Costs &amp; Other</v>
      </c>
      <c r="D342" s="106" t="str">
        <f>'Other Opex'!D242</f>
        <v>Bank Charges</v>
      </c>
      <c r="E342" s="89"/>
      <c r="F342" s="107" t="str">
        <f>'Other Opex'!F242</f>
        <v>£000</v>
      </c>
      <c r="G342" s="90">
        <f>'Other Opex'!G242</f>
        <v>0</v>
      </c>
      <c r="H342" s="90">
        <f>'Other Opex'!H242</f>
        <v>0</v>
      </c>
      <c r="I342" s="90">
        <f>'Other Opex'!I242</f>
        <v>0</v>
      </c>
      <c r="J342" s="90">
        <f>'Other Opex'!J242</f>
        <v>0</v>
      </c>
      <c r="K342" s="90">
        <f>'Other Opex'!K242</f>
        <v>0</v>
      </c>
      <c r="L342" s="90">
        <f>'Other Opex'!L242</f>
        <v>0</v>
      </c>
      <c r="M342" s="90">
        <f>'Other Opex'!M242</f>
        <v>0</v>
      </c>
      <c r="N342" s="90">
        <f>'Other Opex'!N242</f>
        <v>0</v>
      </c>
      <c r="O342" s="90">
        <f>'Other Opex'!O242</f>
        <v>0</v>
      </c>
      <c r="P342" s="90">
        <f>'Other Opex'!P242</f>
        <v>0</v>
      </c>
      <c r="Q342" s="90">
        <f>'Other Opex'!Q242</f>
        <v>0</v>
      </c>
      <c r="R342" s="90">
        <f>'Other Opex'!R242</f>
        <v>0</v>
      </c>
      <c r="S342" s="90">
        <f>'Other Opex'!S242</f>
        <v>0</v>
      </c>
      <c r="T342" s="90">
        <f>'Other Opex'!T242</f>
        <v>0</v>
      </c>
      <c r="U342" s="90">
        <f>'Other Opex'!U242</f>
        <v>0</v>
      </c>
      <c r="V342" s="90">
        <f>'Other Opex'!V242</f>
        <v>0</v>
      </c>
      <c r="W342" s="90">
        <f>'Other Opex'!W242</f>
        <v>0</v>
      </c>
      <c r="X342" s="90">
        <f>'Other Opex'!X242</f>
        <v>0</v>
      </c>
      <c r="Y342" s="90">
        <f>'Other Opex'!Y242</f>
        <v>0</v>
      </c>
      <c r="Z342" s="90">
        <f>'Other Opex'!Z242</f>
        <v>0</v>
      </c>
      <c r="AA342" s="90">
        <f>'Other Opex'!AA242</f>
        <v>0</v>
      </c>
      <c r="AB342" s="90">
        <f>'Other Opex'!AB242</f>
        <v>0</v>
      </c>
      <c r="AC342" s="91">
        <f>'Other Opex'!AC242</f>
        <v>0</v>
      </c>
      <c r="AE342" s="476">
        <f>'Other Opex'!AE242</f>
        <v>0</v>
      </c>
      <c r="AG342" s="476">
        <f>'Other Opex'!AG242</f>
        <v>0</v>
      </c>
      <c r="AI342" s="476">
        <f>'Other Opex'!AI242</f>
        <v>0</v>
      </c>
    </row>
    <row r="343" spans="2:35" outlineLevel="1">
      <c r="B343" s="238" t="str">
        <f>'Line Items'!D$2287</f>
        <v>Other Operating Costs</v>
      </c>
      <c r="C343" s="238" t="str">
        <f>'Line Items'!D$2327</f>
        <v>Other Operating Costs: Administrative Costs &amp; Other</v>
      </c>
      <c r="D343" s="106" t="str">
        <f>'Other Opex'!D243</f>
        <v>Waste Disposal</v>
      </c>
      <c r="E343" s="89"/>
      <c r="F343" s="107" t="str">
        <f>'Other Opex'!F243</f>
        <v>£000</v>
      </c>
      <c r="G343" s="90">
        <f>'Other Opex'!G243</f>
        <v>0</v>
      </c>
      <c r="H343" s="90">
        <f>'Other Opex'!H243</f>
        <v>0</v>
      </c>
      <c r="I343" s="90">
        <f>'Other Opex'!I243</f>
        <v>0</v>
      </c>
      <c r="J343" s="90">
        <f>'Other Opex'!J243</f>
        <v>0</v>
      </c>
      <c r="K343" s="90">
        <f>'Other Opex'!K243</f>
        <v>0</v>
      </c>
      <c r="L343" s="90">
        <f>'Other Opex'!L243</f>
        <v>0</v>
      </c>
      <c r="M343" s="90">
        <f>'Other Opex'!M243</f>
        <v>0</v>
      </c>
      <c r="N343" s="90">
        <f>'Other Opex'!N243</f>
        <v>0</v>
      </c>
      <c r="O343" s="90">
        <f>'Other Opex'!O243</f>
        <v>0</v>
      </c>
      <c r="P343" s="90">
        <f>'Other Opex'!P243</f>
        <v>0</v>
      </c>
      <c r="Q343" s="90">
        <f>'Other Opex'!Q243</f>
        <v>0</v>
      </c>
      <c r="R343" s="90">
        <f>'Other Opex'!R243</f>
        <v>0</v>
      </c>
      <c r="S343" s="90">
        <f>'Other Opex'!S243</f>
        <v>0</v>
      </c>
      <c r="T343" s="90">
        <f>'Other Opex'!T243</f>
        <v>0</v>
      </c>
      <c r="U343" s="90">
        <f>'Other Opex'!U243</f>
        <v>0</v>
      </c>
      <c r="V343" s="90">
        <f>'Other Opex'!V243</f>
        <v>0</v>
      </c>
      <c r="W343" s="90">
        <f>'Other Opex'!W243</f>
        <v>0</v>
      </c>
      <c r="X343" s="90">
        <f>'Other Opex'!X243</f>
        <v>0</v>
      </c>
      <c r="Y343" s="90">
        <f>'Other Opex'!Y243</f>
        <v>0</v>
      </c>
      <c r="Z343" s="90">
        <f>'Other Opex'!Z243</f>
        <v>0</v>
      </c>
      <c r="AA343" s="90">
        <f>'Other Opex'!AA243</f>
        <v>0</v>
      </c>
      <c r="AB343" s="90">
        <f>'Other Opex'!AB243</f>
        <v>0</v>
      </c>
      <c r="AC343" s="91">
        <f>'Other Opex'!AC243</f>
        <v>0</v>
      </c>
      <c r="AE343" s="476">
        <f>'Other Opex'!AE243</f>
        <v>0</v>
      </c>
      <c r="AG343" s="476">
        <f>'Other Opex'!AG243</f>
        <v>0</v>
      </c>
      <c r="AI343" s="476">
        <f>'Other Opex'!AI243</f>
        <v>0</v>
      </c>
    </row>
    <row r="344" spans="2:35" outlineLevel="1">
      <c r="B344" s="238" t="str">
        <f>'Line Items'!D$2287</f>
        <v>Other Operating Costs</v>
      </c>
      <c r="C344" s="238" t="str">
        <f>'Line Items'!D$2327</f>
        <v>Other Operating Costs: Administrative Costs &amp; Other</v>
      </c>
      <c r="D344" s="106" t="str">
        <f>'Other Opex'!D244</f>
        <v>Subscriptions</v>
      </c>
      <c r="E344" s="89"/>
      <c r="F344" s="107" t="str">
        <f>'Other Opex'!F244</f>
        <v>£000</v>
      </c>
      <c r="G344" s="90">
        <f>'Other Opex'!G244</f>
        <v>0</v>
      </c>
      <c r="H344" s="90">
        <f>'Other Opex'!H244</f>
        <v>0</v>
      </c>
      <c r="I344" s="90">
        <f>'Other Opex'!I244</f>
        <v>0</v>
      </c>
      <c r="J344" s="90">
        <f>'Other Opex'!J244</f>
        <v>0</v>
      </c>
      <c r="K344" s="90">
        <f>'Other Opex'!K244</f>
        <v>0</v>
      </c>
      <c r="L344" s="90">
        <f>'Other Opex'!L244</f>
        <v>0</v>
      </c>
      <c r="M344" s="90">
        <f>'Other Opex'!M244</f>
        <v>0</v>
      </c>
      <c r="N344" s="90">
        <f>'Other Opex'!N244</f>
        <v>0</v>
      </c>
      <c r="O344" s="90">
        <f>'Other Opex'!O244</f>
        <v>0</v>
      </c>
      <c r="P344" s="90">
        <f>'Other Opex'!P244</f>
        <v>0</v>
      </c>
      <c r="Q344" s="90">
        <f>'Other Opex'!Q244</f>
        <v>0</v>
      </c>
      <c r="R344" s="90">
        <f>'Other Opex'!R244</f>
        <v>0</v>
      </c>
      <c r="S344" s="90">
        <f>'Other Opex'!S244</f>
        <v>0</v>
      </c>
      <c r="T344" s="90">
        <f>'Other Opex'!T244</f>
        <v>0</v>
      </c>
      <c r="U344" s="90">
        <f>'Other Opex'!U244</f>
        <v>0</v>
      </c>
      <c r="V344" s="90">
        <f>'Other Opex'!V244</f>
        <v>0</v>
      </c>
      <c r="W344" s="90">
        <f>'Other Opex'!W244</f>
        <v>0</v>
      </c>
      <c r="X344" s="90">
        <f>'Other Opex'!X244</f>
        <v>0</v>
      </c>
      <c r="Y344" s="90">
        <f>'Other Opex'!Y244</f>
        <v>0</v>
      </c>
      <c r="Z344" s="90">
        <f>'Other Opex'!Z244</f>
        <v>0</v>
      </c>
      <c r="AA344" s="90">
        <f>'Other Opex'!AA244</f>
        <v>0</v>
      </c>
      <c r="AB344" s="90">
        <f>'Other Opex'!AB244</f>
        <v>0</v>
      </c>
      <c r="AC344" s="91">
        <f>'Other Opex'!AC244</f>
        <v>0</v>
      </c>
      <c r="AE344" s="476">
        <f>'Other Opex'!AE244</f>
        <v>0</v>
      </c>
      <c r="AG344" s="476">
        <f>'Other Opex'!AG244</f>
        <v>0</v>
      </c>
      <c r="AI344" s="476">
        <f>'Other Opex'!AI244</f>
        <v>0</v>
      </c>
    </row>
    <row r="345" spans="2:35" outlineLevel="1">
      <c r="B345" s="238" t="str">
        <f>'Line Items'!D$2287</f>
        <v>Other Operating Costs</v>
      </c>
      <c r="C345" s="238" t="str">
        <f>'Line Items'!D$2327</f>
        <v>Other Operating Costs: Administrative Costs &amp; Other</v>
      </c>
      <c r="D345" s="106" t="str">
        <f>'Other Opex'!D245</f>
        <v>Road Vehicles</v>
      </c>
      <c r="E345" s="89"/>
      <c r="F345" s="107" t="str">
        <f>'Other Opex'!F245</f>
        <v>£000</v>
      </c>
      <c r="G345" s="90">
        <f>'Other Opex'!G245</f>
        <v>0</v>
      </c>
      <c r="H345" s="90">
        <f>'Other Opex'!H245</f>
        <v>0</v>
      </c>
      <c r="I345" s="90">
        <f>'Other Opex'!I245</f>
        <v>0</v>
      </c>
      <c r="J345" s="90">
        <f>'Other Opex'!J245</f>
        <v>0</v>
      </c>
      <c r="K345" s="90">
        <f>'Other Opex'!K245</f>
        <v>0</v>
      </c>
      <c r="L345" s="90">
        <f>'Other Opex'!L245</f>
        <v>0</v>
      </c>
      <c r="M345" s="90">
        <f>'Other Opex'!M245</f>
        <v>0</v>
      </c>
      <c r="N345" s="90">
        <f>'Other Opex'!N245</f>
        <v>0</v>
      </c>
      <c r="O345" s="90">
        <f>'Other Opex'!O245</f>
        <v>0</v>
      </c>
      <c r="P345" s="90">
        <f>'Other Opex'!P245</f>
        <v>0</v>
      </c>
      <c r="Q345" s="90">
        <f>'Other Opex'!Q245</f>
        <v>0</v>
      </c>
      <c r="R345" s="90">
        <f>'Other Opex'!R245</f>
        <v>0</v>
      </c>
      <c r="S345" s="90">
        <f>'Other Opex'!S245</f>
        <v>0</v>
      </c>
      <c r="T345" s="90">
        <f>'Other Opex'!T245</f>
        <v>0</v>
      </c>
      <c r="U345" s="90">
        <f>'Other Opex'!U245</f>
        <v>0</v>
      </c>
      <c r="V345" s="90">
        <f>'Other Opex'!V245</f>
        <v>0</v>
      </c>
      <c r="W345" s="90">
        <f>'Other Opex'!W245</f>
        <v>0</v>
      </c>
      <c r="X345" s="90">
        <f>'Other Opex'!X245</f>
        <v>0</v>
      </c>
      <c r="Y345" s="90">
        <f>'Other Opex'!Y245</f>
        <v>0</v>
      </c>
      <c r="Z345" s="90">
        <f>'Other Opex'!Z245</f>
        <v>0</v>
      </c>
      <c r="AA345" s="90">
        <f>'Other Opex'!AA245</f>
        <v>0</v>
      </c>
      <c r="AB345" s="90">
        <f>'Other Opex'!AB245</f>
        <v>0</v>
      </c>
      <c r="AC345" s="91">
        <f>'Other Opex'!AC245</f>
        <v>0</v>
      </c>
      <c r="AE345" s="476">
        <f>'Other Opex'!AE245</f>
        <v>0</v>
      </c>
      <c r="AG345" s="476">
        <f>'Other Opex'!AG245</f>
        <v>0</v>
      </c>
      <c r="AI345" s="476">
        <f>'Other Opex'!AI245</f>
        <v>0</v>
      </c>
    </row>
    <row r="346" spans="2:35" outlineLevel="1">
      <c r="B346" s="238" t="str">
        <f>'Line Items'!D$2287</f>
        <v>Other Operating Costs</v>
      </c>
      <c r="C346" s="238" t="str">
        <f>'Line Items'!D$2327</f>
        <v>Other Operating Costs: Administrative Costs &amp; Other</v>
      </c>
      <c r="D346" s="106" t="str">
        <f>'Other Opex'!D246</f>
        <v>Property</v>
      </c>
      <c r="E346" s="89"/>
      <c r="F346" s="107" t="str">
        <f>'Other Opex'!F246</f>
        <v>£000</v>
      </c>
      <c r="G346" s="90">
        <f>'Other Opex'!G246</f>
        <v>0</v>
      </c>
      <c r="H346" s="90">
        <f>'Other Opex'!H246</f>
        <v>0</v>
      </c>
      <c r="I346" s="90">
        <f>'Other Opex'!I246</f>
        <v>0</v>
      </c>
      <c r="J346" s="90">
        <f>'Other Opex'!J246</f>
        <v>0</v>
      </c>
      <c r="K346" s="90">
        <f>'Other Opex'!K246</f>
        <v>0</v>
      </c>
      <c r="L346" s="90">
        <f>'Other Opex'!L246</f>
        <v>0</v>
      </c>
      <c r="M346" s="90">
        <f>'Other Opex'!M246</f>
        <v>0</v>
      </c>
      <c r="N346" s="90">
        <f>'Other Opex'!N246</f>
        <v>0</v>
      </c>
      <c r="O346" s="90">
        <f>'Other Opex'!O246</f>
        <v>0</v>
      </c>
      <c r="P346" s="90">
        <f>'Other Opex'!P246</f>
        <v>0</v>
      </c>
      <c r="Q346" s="90">
        <f>'Other Opex'!Q246</f>
        <v>0</v>
      </c>
      <c r="R346" s="90">
        <f>'Other Opex'!R246</f>
        <v>0</v>
      </c>
      <c r="S346" s="90">
        <f>'Other Opex'!S246</f>
        <v>0</v>
      </c>
      <c r="T346" s="90">
        <f>'Other Opex'!T246</f>
        <v>0</v>
      </c>
      <c r="U346" s="90">
        <f>'Other Opex'!U246</f>
        <v>0</v>
      </c>
      <c r="V346" s="90">
        <f>'Other Opex'!V246</f>
        <v>0</v>
      </c>
      <c r="W346" s="90">
        <f>'Other Opex'!W246</f>
        <v>0</v>
      </c>
      <c r="X346" s="90">
        <f>'Other Opex'!X246</f>
        <v>0</v>
      </c>
      <c r="Y346" s="90">
        <f>'Other Opex'!Y246</f>
        <v>0</v>
      </c>
      <c r="Z346" s="90">
        <f>'Other Opex'!Z246</f>
        <v>0</v>
      </c>
      <c r="AA346" s="90">
        <f>'Other Opex'!AA246</f>
        <v>0</v>
      </c>
      <c r="AB346" s="90">
        <f>'Other Opex'!AB246</f>
        <v>0</v>
      </c>
      <c r="AC346" s="91">
        <f>'Other Opex'!AC246</f>
        <v>0</v>
      </c>
      <c r="AE346" s="476">
        <f>'Other Opex'!AE246</f>
        <v>0</v>
      </c>
      <c r="AG346" s="476">
        <f>'Other Opex'!AG246</f>
        <v>0</v>
      </c>
      <c r="AI346" s="476">
        <f>'Other Opex'!AI246</f>
        <v>0</v>
      </c>
    </row>
    <row r="347" spans="2:35" outlineLevel="1">
      <c r="B347" s="238" t="str">
        <f>'Line Items'!D$2287</f>
        <v>Other Operating Costs</v>
      </c>
      <c r="C347" s="238" t="str">
        <f>'Line Items'!D$2327</f>
        <v>Other Operating Costs: Administrative Costs &amp; Other</v>
      </c>
      <c r="D347" s="106" t="str">
        <f>'Other Opex'!D247</f>
        <v>Office Utilities &amp; Maintenance</v>
      </c>
      <c r="E347" s="89"/>
      <c r="F347" s="107" t="str">
        <f>'Other Opex'!F247</f>
        <v>£000</v>
      </c>
      <c r="G347" s="90">
        <f>'Other Opex'!G247</f>
        <v>0</v>
      </c>
      <c r="H347" s="90">
        <f>'Other Opex'!H247</f>
        <v>0</v>
      </c>
      <c r="I347" s="90">
        <f>'Other Opex'!I247</f>
        <v>0</v>
      </c>
      <c r="J347" s="90">
        <f>'Other Opex'!J247</f>
        <v>0</v>
      </c>
      <c r="K347" s="90">
        <f>'Other Opex'!K247</f>
        <v>0</v>
      </c>
      <c r="L347" s="90">
        <f>'Other Opex'!L247</f>
        <v>0</v>
      </c>
      <c r="M347" s="90">
        <f>'Other Opex'!M247</f>
        <v>0</v>
      </c>
      <c r="N347" s="90">
        <f>'Other Opex'!N247</f>
        <v>0</v>
      </c>
      <c r="O347" s="90">
        <f>'Other Opex'!O247</f>
        <v>0</v>
      </c>
      <c r="P347" s="90">
        <f>'Other Opex'!P247</f>
        <v>0</v>
      </c>
      <c r="Q347" s="90">
        <f>'Other Opex'!Q247</f>
        <v>0</v>
      </c>
      <c r="R347" s="90">
        <f>'Other Opex'!R247</f>
        <v>0</v>
      </c>
      <c r="S347" s="90">
        <f>'Other Opex'!S247</f>
        <v>0</v>
      </c>
      <c r="T347" s="90">
        <f>'Other Opex'!T247</f>
        <v>0</v>
      </c>
      <c r="U347" s="90">
        <f>'Other Opex'!U247</f>
        <v>0</v>
      </c>
      <c r="V347" s="90">
        <f>'Other Opex'!V247</f>
        <v>0</v>
      </c>
      <c r="W347" s="90">
        <f>'Other Opex'!W247</f>
        <v>0</v>
      </c>
      <c r="X347" s="90">
        <f>'Other Opex'!X247</f>
        <v>0</v>
      </c>
      <c r="Y347" s="90">
        <f>'Other Opex'!Y247</f>
        <v>0</v>
      </c>
      <c r="Z347" s="90">
        <f>'Other Opex'!Z247</f>
        <v>0</v>
      </c>
      <c r="AA347" s="90">
        <f>'Other Opex'!AA247</f>
        <v>0</v>
      </c>
      <c r="AB347" s="90">
        <f>'Other Opex'!AB247</f>
        <v>0</v>
      </c>
      <c r="AC347" s="91">
        <f>'Other Opex'!AC247</f>
        <v>0</v>
      </c>
      <c r="AE347" s="476">
        <f>'Other Opex'!AE247</f>
        <v>0</v>
      </c>
      <c r="AG347" s="476">
        <f>'Other Opex'!AG247</f>
        <v>0</v>
      </c>
      <c r="AI347" s="476">
        <f>'Other Opex'!AI247</f>
        <v>0</v>
      </c>
    </row>
    <row r="348" spans="2:35" outlineLevel="1">
      <c r="B348" s="238" t="str">
        <f>'Line Items'!D$2287</f>
        <v>Other Operating Costs</v>
      </c>
      <c r="C348" s="238" t="str">
        <f>'Line Items'!D$2327</f>
        <v>Other Operating Costs: Administrative Costs &amp; Other</v>
      </c>
      <c r="D348" s="106" t="str">
        <f>'Other Opex'!D248</f>
        <v>Office Security</v>
      </c>
      <c r="E348" s="89"/>
      <c r="F348" s="107" t="str">
        <f>'Other Opex'!F248</f>
        <v>£000</v>
      </c>
      <c r="G348" s="90">
        <f>'Other Opex'!G248</f>
        <v>0</v>
      </c>
      <c r="H348" s="90">
        <f>'Other Opex'!H248</f>
        <v>0</v>
      </c>
      <c r="I348" s="90">
        <f>'Other Opex'!I248</f>
        <v>0</v>
      </c>
      <c r="J348" s="90">
        <f>'Other Opex'!J248</f>
        <v>0</v>
      </c>
      <c r="K348" s="90">
        <f>'Other Opex'!K248</f>
        <v>0</v>
      </c>
      <c r="L348" s="90">
        <f>'Other Opex'!L248</f>
        <v>0</v>
      </c>
      <c r="M348" s="90">
        <f>'Other Opex'!M248</f>
        <v>0</v>
      </c>
      <c r="N348" s="90">
        <f>'Other Opex'!N248</f>
        <v>0</v>
      </c>
      <c r="O348" s="90">
        <f>'Other Opex'!O248</f>
        <v>0</v>
      </c>
      <c r="P348" s="90">
        <f>'Other Opex'!P248</f>
        <v>0</v>
      </c>
      <c r="Q348" s="90">
        <f>'Other Opex'!Q248</f>
        <v>0</v>
      </c>
      <c r="R348" s="90">
        <f>'Other Opex'!R248</f>
        <v>0</v>
      </c>
      <c r="S348" s="90">
        <f>'Other Opex'!S248</f>
        <v>0</v>
      </c>
      <c r="T348" s="90">
        <f>'Other Opex'!T248</f>
        <v>0</v>
      </c>
      <c r="U348" s="90">
        <f>'Other Opex'!U248</f>
        <v>0</v>
      </c>
      <c r="V348" s="90">
        <f>'Other Opex'!V248</f>
        <v>0</v>
      </c>
      <c r="W348" s="90">
        <f>'Other Opex'!W248</f>
        <v>0</v>
      </c>
      <c r="X348" s="90">
        <f>'Other Opex'!X248</f>
        <v>0</v>
      </c>
      <c r="Y348" s="90">
        <f>'Other Opex'!Y248</f>
        <v>0</v>
      </c>
      <c r="Z348" s="90">
        <f>'Other Opex'!Z248</f>
        <v>0</v>
      </c>
      <c r="AA348" s="90">
        <f>'Other Opex'!AA248</f>
        <v>0</v>
      </c>
      <c r="AB348" s="90">
        <f>'Other Opex'!AB248</f>
        <v>0</v>
      </c>
      <c r="AC348" s="91">
        <f>'Other Opex'!AC248</f>
        <v>0</v>
      </c>
      <c r="AE348" s="476">
        <f>'Other Opex'!AE248</f>
        <v>0</v>
      </c>
      <c r="AG348" s="476">
        <f>'Other Opex'!AG248</f>
        <v>0</v>
      </c>
      <c r="AI348" s="476">
        <f>'Other Opex'!AI248</f>
        <v>0</v>
      </c>
    </row>
    <row r="349" spans="2:35" outlineLevel="1">
      <c r="B349" s="238" t="str">
        <f>'Line Items'!D$2287</f>
        <v>Other Operating Costs</v>
      </c>
      <c r="C349" s="238" t="str">
        <f>'Line Items'!D$2327</f>
        <v>Other Operating Costs: Administrative Costs &amp; Other</v>
      </c>
      <c r="D349" s="106" t="str">
        <f>'Other Opex'!D249</f>
        <v>Management Fee</v>
      </c>
      <c r="E349" s="89"/>
      <c r="F349" s="107" t="str">
        <f>'Other Opex'!F249</f>
        <v>£000</v>
      </c>
      <c r="G349" s="90">
        <f>'Other Opex'!G249</f>
        <v>0</v>
      </c>
      <c r="H349" s="90">
        <f>'Other Opex'!H249</f>
        <v>0</v>
      </c>
      <c r="I349" s="90">
        <f>'Other Opex'!I249</f>
        <v>0</v>
      </c>
      <c r="J349" s="90">
        <f>'Other Opex'!J249</f>
        <v>0</v>
      </c>
      <c r="K349" s="90">
        <f>'Other Opex'!K249</f>
        <v>0</v>
      </c>
      <c r="L349" s="90">
        <f>'Other Opex'!L249</f>
        <v>0</v>
      </c>
      <c r="M349" s="90">
        <f>'Other Opex'!M249</f>
        <v>0</v>
      </c>
      <c r="N349" s="90">
        <f>'Other Opex'!N249</f>
        <v>0</v>
      </c>
      <c r="O349" s="90">
        <f>'Other Opex'!O249</f>
        <v>0</v>
      </c>
      <c r="P349" s="90">
        <f>'Other Opex'!P249</f>
        <v>0</v>
      </c>
      <c r="Q349" s="90">
        <f>'Other Opex'!Q249</f>
        <v>0</v>
      </c>
      <c r="R349" s="90">
        <f>'Other Opex'!R249</f>
        <v>0</v>
      </c>
      <c r="S349" s="90">
        <f>'Other Opex'!S249</f>
        <v>0</v>
      </c>
      <c r="T349" s="90">
        <f>'Other Opex'!T249</f>
        <v>0</v>
      </c>
      <c r="U349" s="90">
        <f>'Other Opex'!U249</f>
        <v>0</v>
      </c>
      <c r="V349" s="90">
        <f>'Other Opex'!V249</f>
        <v>0</v>
      </c>
      <c r="W349" s="90">
        <f>'Other Opex'!W249</f>
        <v>0</v>
      </c>
      <c r="X349" s="90">
        <f>'Other Opex'!X249</f>
        <v>0</v>
      </c>
      <c r="Y349" s="90">
        <f>'Other Opex'!Y249</f>
        <v>0</v>
      </c>
      <c r="Z349" s="90">
        <f>'Other Opex'!Z249</f>
        <v>0</v>
      </c>
      <c r="AA349" s="90">
        <f>'Other Opex'!AA249</f>
        <v>0</v>
      </c>
      <c r="AB349" s="90">
        <f>'Other Opex'!AB249</f>
        <v>0</v>
      </c>
      <c r="AC349" s="91">
        <f>'Other Opex'!AC249</f>
        <v>0</v>
      </c>
      <c r="AE349" s="476">
        <f>'Other Opex'!AE249</f>
        <v>0</v>
      </c>
      <c r="AG349" s="476">
        <f>'Other Opex'!AG249</f>
        <v>0</v>
      </c>
      <c r="AI349" s="476">
        <f>'Other Opex'!AI249</f>
        <v>0</v>
      </c>
    </row>
    <row r="350" spans="2:35" outlineLevel="1">
      <c r="B350" s="238" t="str">
        <f>'Line Items'!D$2287</f>
        <v>Other Operating Costs</v>
      </c>
      <c r="C350" s="238" t="str">
        <f>'Line Items'!D$2327</f>
        <v>Other Operating Costs: Administrative Costs &amp; Other</v>
      </c>
      <c r="D350" s="106" t="str">
        <f>'Other Opex'!D250</f>
        <v>NPS Contingency</v>
      </c>
      <c r="E350" s="89"/>
      <c r="F350" s="107" t="str">
        <f>'Other Opex'!F250</f>
        <v>£000</v>
      </c>
      <c r="G350" s="90">
        <f>'Other Opex'!G250</f>
        <v>0</v>
      </c>
      <c r="H350" s="90">
        <f>'Other Opex'!H250</f>
        <v>0</v>
      </c>
      <c r="I350" s="90">
        <f>'Other Opex'!I250</f>
        <v>0</v>
      </c>
      <c r="J350" s="90">
        <f>'Other Opex'!J250</f>
        <v>0</v>
      </c>
      <c r="K350" s="90">
        <f>'Other Opex'!K250</f>
        <v>0</v>
      </c>
      <c r="L350" s="90">
        <f>'Other Opex'!L250</f>
        <v>0</v>
      </c>
      <c r="M350" s="90">
        <f>'Other Opex'!M250</f>
        <v>0</v>
      </c>
      <c r="N350" s="90">
        <f>'Other Opex'!N250</f>
        <v>0</v>
      </c>
      <c r="O350" s="90">
        <f>'Other Opex'!O250</f>
        <v>0</v>
      </c>
      <c r="P350" s="90">
        <f>'Other Opex'!P250</f>
        <v>0</v>
      </c>
      <c r="Q350" s="90">
        <f>'Other Opex'!Q250</f>
        <v>0</v>
      </c>
      <c r="R350" s="90">
        <f>'Other Opex'!R250</f>
        <v>0</v>
      </c>
      <c r="S350" s="90">
        <f>'Other Opex'!S250</f>
        <v>0</v>
      </c>
      <c r="T350" s="90">
        <f>'Other Opex'!T250</f>
        <v>0</v>
      </c>
      <c r="U350" s="90">
        <f>'Other Opex'!U250</f>
        <v>0</v>
      </c>
      <c r="V350" s="90">
        <f>'Other Opex'!V250</f>
        <v>0</v>
      </c>
      <c r="W350" s="90">
        <f>'Other Opex'!W250</f>
        <v>0</v>
      </c>
      <c r="X350" s="90">
        <f>'Other Opex'!X250</f>
        <v>0</v>
      </c>
      <c r="Y350" s="90">
        <f>'Other Opex'!Y250</f>
        <v>0</v>
      </c>
      <c r="Z350" s="90">
        <f>'Other Opex'!Z250</f>
        <v>0</v>
      </c>
      <c r="AA350" s="90">
        <f>'Other Opex'!AA250</f>
        <v>0</v>
      </c>
      <c r="AB350" s="90">
        <f>'Other Opex'!AB250</f>
        <v>0</v>
      </c>
      <c r="AC350" s="91">
        <f>'Other Opex'!AC250</f>
        <v>0</v>
      </c>
      <c r="AE350" s="476">
        <f>'Other Opex'!AE250</f>
        <v>0</v>
      </c>
      <c r="AG350" s="476">
        <f>'Other Opex'!AG250</f>
        <v>0</v>
      </c>
      <c r="AI350" s="476">
        <f>'Other Opex'!AI250</f>
        <v>0</v>
      </c>
    </row>
    <row r="351" spans="2:35" outlineLevel="1">
      <c r="B351" s="238" t="str">
        <f>'Line Items'!D$2287</f>
        <v>Other Operating Costs</v>
      </c>
      <c r="C351" s="238" t="str">
        <f>'Line Items'!D$2327</f>
        <v>Other Operating Costs: Administrative Costs &amp; Other</v>
      </c>
      <c r="D351" s="106" t="str">
        <f>'Other Opex'!D251</f>
        <v>Bad Debts</v>
      </c>
      <c r="E351" s="89"/>
      <c r="F351" s="107" t="str">
        <f>'Other Opex'!F251</f>
        <v>£000</v>
      </c>
      <c r="G351" s="90">
        <f>'Other Opex'!G251</f>
        <v>0</v>
      </c>
      <c r="H351" s="90">
        <f>'Other Opex'!H251</f>
        <v>0</v>
      </c>
      <c r="I351" s="90">
        <f>'Other Opex'!I251</f>
        <v>0</v>
      </c>
      <c r="J351" s="90">
        <f>'Other Opex'!J251</f>
        <v>0</v>
      </c>
      <c r="K351" s="90">
        <f>'Other Opex'!K251</f>
        <v>0</v>
      </c>
      <c r="L351" s="90">
        <f>'Other Opex'!L251</f>
        <v>0</v>
      </c>
      <c r="M351" s="90">
        <f>'Other Opex'!M251</f>
        <v>0</v>
      </c>
      <c r="N351" s="90">
        <f>'Other Opex'!N251</f>
        <v>0</v>
      </c>
      <c r="O351" s="90">
        <f>'Other Opex'!O251</f>
        <v>0</v>
      </c>
      <c r="P351" s="90">
        <f>'Other Opex'!P251</f>
        <v>0</v>
      </c>
      <c r="Q351" s="90">
        <f>'Other Opex'!Q251</f>
        <v>0</v>
      </c>
      <c r="R351" s="90">
        <f>'Other Opex'!R251</f>
        <v>0</v>
      </c>
      <c r="S351" s="90">
        <f>'Other Opex'!S251</f>
        <v>0</v>
      </c>
      <c r="T351" s="90">
        <f>'Other Opex'!T251</f>
        <v>0</v>
      </c>
      <c r="U351" s="90">
        <f>'Other Opex'!U251</f>
        <v>0</v>
      </c>
      <c r="V351" s="90">
        <f>'Other Opex'!V251</f>
        <v>0</v>
      </c>
      <c r="W351" s="90">
        <f>'Other Opex'!W251</f>
        <v>0</v>
      </c>
      <c r="X351" s="90">
        <f>'Other Opex'!X251</f>
        <v>0</v>
      </c>
      <c r="Y351" s="90">
        <f>'Other Opex'!Y251</f>
        <v>0</v>
      </c>
      <c r="Z351" s="90">
        <f>'Other Opex'!Z251</f>
        <v>0</v>
      </c>
      <c r="AA351" s="90">
        <f>'Other Opex'!AA251</f>
        <v>0</v>
      </c>
      <c r="AB351" s="90">
        <f>'Other Opex'!AB251</f>
        <v>0</v>
      </c>
      <c r="AC351" s="91">
        <f>'Other Opex'!AC251</f>
        <v>0</v>
      </c>
      <c r="AE351" s="476">
        <f>'Other Opex'!AE251</f>
        <v>0</v>
      </c>
      <c r="AG351" s="476">
        <f>'Other Opex'!AG251</f>
        <v>0</v>
      </c>
      <c r="AI351" s="476">
        <f>'Other Opex'!AI251</f>
        <v>0</v>
      </c>
    </row>
    <row r="352" spans="2:35" outlineLevel="1">
      <c r="B352" s="238" t="str">
        <f>'Line Items'!D$2287</f>
        <v>Other Operating Costs</v>
      </c>
      <c r="C352" s="238" t="str">
        <f>'Line Items'!D$2327</f>
        <v>Other Operating Costs: Administrative Costs &amp; Other</v>
      </c>
      <c r="D352" s="106" t="str">
        <f>'Other Opex'!D252</f>
        <v>Access to Season Ticket Initiative</v>
      </c>
      <c r="E352" s="89"/>
      <c r="F352" s="107" t="str">
        <f>'Other Opex'!F252</f>
        <v>£000</v>
      </c>
      <c r="G352" s="90">
        <f>'Other Opex'!G252</f>
        <v>0</v>
      </c>
      <c r="H352" s="90">
        <f>'Other Opex'!H252</f>
        <v>0</v>
      </c>
      <c r="I352" s="90">
        <f>'Other Opex'!I252</f>
        <v>0</v>
      </c>
      <c r="J352" s="90">
        <f>'Other Opex'!J252</f>
        <v>0</v>
      </c>
      <c r="K352" s="90">
        <f>'Other Opex'!K252</f>
        <v>0</v>
      </c>
      <c r="L352" s="90">
        <f>'Other Opex'!L252</f>
        <v>0</v>
      </c>
      <c r="M352" s="90">
        <f>'Other Opex'!M252</f>
        <v>0</v>
      </c>
      <c r="N352" s="90">
        <f>'Other Opex'!N252</f>
        <v>0</v>
      </c>
      <c r="O352" s="90">
        <f>'Other Opex'!O252</f>
        <v>0</v>
      </c>
      <c r="P352" s="90">
        <f>'Other Opex'!P252</f>
        <v>0</v>
      </c>
      <c r="Q352" s="90">
        <f>'Other Opex'!Q252</f>
        <v>0</v>
      </c>
      <c r="R352" s="90">
        <f>'Other Opex'!R252</f>
        <v>0</v>
      </c>
      <c r="S352" s="90">
        <f>'Other Opex'!S252</f>
        <v>0</v>
      </c>
      <c r="T352" s="90">
        <f>'Other Opex'!T252</f>
        <v>0</v>
      </c>
      <c r="U352" s="90">
        <f>'Other Opex'!U252</f>
        <v>0</v>
      </c>
      <c r="V352" s="90">
        <f>'Other Opex'!V252</f>
        <v>0</v>
      </c>
      <c r="W352" s="90">
        <f>'Other Opex'!W252</f>
        <v>0</v>
      </c>
      <c r="X352" s="90">
        <f>'Other Opex'!X252</f>
        <v>0</v>
      </c>
      <c r="Y352" s="90">
        <f>'Other Opex'!Y252</f>
        <v>0</v>
      </c>
      <c r="Z352" s="90">
        <f>'Other Opex'!Z252</f>
        <v>0</v>
      </c>
      <c r="AA352" s="90">
        <f>'Other Opex'!AA252</f>
        <v>0</v>
      </c>
      <c r="AB352" s="90">
        <f>'Other Opex'!AB252</f>
        <v>0</v>
      </c>
      <c r="AC352" s="91">
        <f>'Other Opex'!AC252</f>
        <v>0</v>
      </c>
      <c r="AE352" s="476">
        <f>'Other Opex'!AE252</f>
        <v>0</v>
      </c>
      <c r="AG352" s="476">
        <f>'Other Opex'!AG252</f>
        <v>0</v>
      </c>
      <c r="AI352" s="476">
        <f>'Other Opex'!AI252</f>
        <v>0</v>
      </c>
    </row>
    <row r="353" spans="2:35" outlineLevel="1">
      <c r="B353" s="238" t="str">
        <f>'Line Items'!D$2287</f>
        <v>Other Operating Costs</v>
      </c>
      <c r="C353" s="238" t="str">
        <f>'Line Items'!D$2327</f>
        <v>Other Operating Costs: Administrative Costs &amp; Other</v>
      </c>
      <c r="D353" s="106" t="str">
        <f>'Other Opex'!D253</f>
        <v>Road Vehicle Maintenance</v>
      </c>
      <c r="E353" s="89"/>
      <c r="F353" s="107" t="str">
        <f>'Other Opex'!F253</f>
        <v>£000</v>
      </c>
      <c r="G353" s="90">
        <f>'Other Opex'!G253</f>
        <v>0</v>
      </c>
      <c r="H353" s="90">
        <f>'Other Opex'!H253</f>
        <v>0</v>
      </c>
      <c r="I353" s="90">
        <f>'Other Opex'!I253</f>
        <v>0</v>
      </c>
      <c r="J353" s="90">
        <f>'Other Opex'!J253</f>
        <v>0</v>
      </c>
      <c r="K353" s="90">
        <f>'Other Opex'!K253</f>
        <v>0</v>
      </c>
      <c r="L353" s="90">
        <f>'Other Opex'!L253</f>
        <v>0</v>
      </c>
      <c r="M353" s="90">
        <f>'Other Opex'!M253</f>
        <v>0</v>
      </c>
      <c r="N353" s="90">
        <f>'Other Opex'!N253</f>
        <v>0</v>
      </c>
      <c r="O353" s="90">
        <f>'Other Opex'!O253</f>
        <v>0</v>
      </c>
      <c r="P353" s="90">
        <f>'Other Opex'!P253</f>
        <v>0</v>
      </c>
      <c r="Q353" s="90">
        <f>'Other Opex'!Q253</f>
        <v>0</v>
      </c>
      <c r="R353" s="90">
        <f>'Other Opex'!R253</f>
        <v>0</v>
      </c>
      <c r="S353" s="90">
        <f>'Other Opex'!S253</f>
        <v>0</v>
      </c>
      <c r="T353" s="90">
        <f>'Other Opex'!T253</f>
        <v>0</v>
      </c>
      <c r="U353" s="90">
        <f>'Other Opex'!U253</f>
        <v>0</v>
      </c>
      <c r="V353" s="90">
        <f>'Other Opex'!V253</f>
        <v>0</v>
      </c>
      <c r="W353" s="90">
        <f>'Other Opex'!W253</f>
        <v>0</v>
      </c>
      <c r="X353" s="90">
        <f>'Other Opex'!X253</f>
        <v>0</v>
      </c>
      <c r="Y353" s="90">
        <f>'Other Opex'!Y253</f>
        <v>0</v>
      </c>
      <c r="Z353" s="90">
        <f>'Other Opex'!Z253</f>
        <v>0</v>
      </c>
      <c r="AA353" s="90">
        <f>'Other Opex'!AA253</f>
        <v>0</v>
      </c>
      <c r="AB353" s="90">
        <f>'Other Opex'!AB253</f>
        <v>0</v>
      </c>
      <c r="AC353" s="91">
        <f>'Other Opex'!AC253</f>
        <v>0</v>
      </c>
      <c r="AE353" s="476">
        <f>'Other Opex'!AE253</f>
        <v>0</v>
      </c>
      <c r="AG353" s="476">
        <f>'Other Opex'!AG253</f>
        <v>0</v>
      </c>
      <c r="AI353" s="476">
        <f>'Other Opex'!AI253</f>
        <v>0</v>
      </c>
    </row>
    <row r="354" spans="2:35" outlineLevel="1">
      <c r="B354" s="238" t="str">
        <f>'Line Items'!D$2287</f>
        <v>Other Operating Costs</v>
      </c>
      <c r="C354" s="238" t="str">
        <f>'Line Items'!D$2327</f>
        <v>Other Operating Costs: Administrative Costs &amp; Other</v>
      </c>
      <c r="D354" s="106" t="str">
        <f>'Other Opex'!D254</f>
        <v>Train counts and Ticketless travel surveys</v>
      </c>
      <c r="E354" s="89"/>
      <c r="F354" s="107" t="str">
        <f>'Other Opex'!F254</f>
        <v>£000</v>
      </c>
      <c r="G354" s="90">
        <f>'Other Opex'!G254</f>
        <v>0</v>
      </c>
      <c r="H354" s="90">
        <f>'Other Opex'!H254</f>
        <v>0</v>
      </c>
      <c r="I354" s="90">
        <f>'Other Opex'!I254</f>
        <v>0</v>
      </c>
      <c r="J354" s="90">
        <f>'Other Opex'!J254</f>
        <v>0</v>
      </c>
      <c r="K354" s="90">
        <f>'Other Opex'!K254</f>
        <v>0</v>
      </c>
      <c r="L354" s="90">
        <f>'Other Opex'!L254</f>
        <v>0</v>
      </c>
      <c r="M354" s="90">
        <f>'Other Opex'!M254</f>
        <v>0</v>
      </c>
      <c r="N354" s="90">
        <f>'Other Opex'!N254</f>
        <v>0</v>
      </c>
      <c r="O354" s="90">
        <f>'Other Opex'!O254</f>
        <v>0</v>
      </c>
      <c r="P354" s="90">
        <f>'Other Opex'!P254</f>
        <v>0</v>
      </c>
      <c r="Q354" s="90">
        <f>'Other Opex'!Q254</f>
        <v>0</v>
      </c>
      <c r="R354" s="90">
        <f>'Other Opex'!R254</f>
        <v>0</v>
      </c>
      <c r="S354" s="90">
        <f>'Other Opex'!S254</f>
        <v>0</v>
      </c>
      <c r="T354" s="90">
        <f>'Other Opex'!T254</f>
        <v>0</v>
      </c>
      <c r="U354" s="90">
        <f>'Other Opex'!U254</f>
        <v>0</v>
      </c>
      <c r="V354" s="90">
        <f>'Other Opex'!V254</f>
        <v>0</v>
      </c>
      <c r="W354" s="90">
        <f>'Other Opex'!W254</f>
        <v>0</v>
      </c>
      <c r="X354" s="90">
        <f>'Other Opex'!X254</f>
        <v>0</v>
      </c>
      <c r="Y354" s="90">
        <f>'Other Opex'!Y254</f>
        <v>0</v>
      </c>
      <c r="Z354" s="90">
        <f>'Other Opex'!Z254</f>
        <v>0</v>
      </c>
      <c r="AA354" s="90">
        <f>'Other Opex'!AA254</f>
        <v>0</v>
      </c>
      <c r="AB354" s="90">
        <f>'Other Opex'!AB254</f>
        <v>0</v>
      </c>
      <c r="AC354" s="91">
        <f>'Other Opex'!AC254</f>
        <v>0</v>
      </c>
      <c r="AE354" s="476">
        <f>'Other Opex'!AE254</f>
        <v>0</v>
      </c>
      <c r="AG354" s="476">
        <f>'Other Opex'!AG254</f>
        <v>0</v>
      </c>
      <c r="AI354" s="476">
        <f>'Other Opex'!AI254</f>
        <v>0</v>
      </c>
    </row>
    <row r="355" spans="2:35" outlineLevel="1">
      <c r="B355" s="238" t="str">
        <f>'Line Items'!D$2287</f>
        <v>Other Operating Costs</v>
      </c>
      <c r="C355" s="238" t="str">
        <f>'Line Items'!D$2327</f>
        <v>Other Operating Costs: Administrative Costs &amp; Other</v>
      </c>
      <c r="D355" s="106" t="str">
        <f>'Other Opex'!D255</f>
        <v>Stamp Duty</v>
      </c>
      <c r="E355" s="89"/>
      <c r="F355" s="107" t="str">
        <f>'Other Opex'!F255</f>
        <v>£000</v>
      </c>
      <c r="G355" s="90">
        <f>'Other Opex'!G255</f>
        <v>0</v>
      </c>
      <c r="H355" s="90">
        <f>'Other Opex'!H255</f>
        <v>0</v>
      </c>
      <c r="I355" s="90">
        <f>'Other Opex'!I255</f>
        <v>0</v>
      </c>
      <c r="J355" s="90">
        <f>'Other Opex'!J255</f>
        <v>0</v>
      </c>
      <c r="K355" s="90">
        <f>'Other Opex'!K255</f>
        <v>0</v>
      </c>
      <c r="L355" s="90">
        <f>'Other Opex'!L255</f>
        <v>0</v>
      </c>
      <c r="M355" s="90">
        <f>'Other Opex'!M255</f>
        <v>0</v>
      </c>
      <c r="N355" s="90">
        <f>'Other Opex'!N255</f>
        <v>0</v>
      </c>
      <c r="O355" s="90">
        <f>'Other Opex'!O255</f>
        <v>0</v>
      </c>
      <c r="P355" s="90">
        <f>'Other Opex'!P255</f>
        <v>0</v>
      </c>
      <c r="Q355" s="90">
        <f>'Other Opex'!Q255</f>
        <v>0</v>
      </c>
      <c r="R355" s="90">
        <f>'Other Opex'!R255</f>
        <v>0</v>
      </c>
      <c r="S355" s="90">
        <f>'Other Opex'!S255</f>
        <v>0</v>
      </c>
      <c r="T355" s="90">
        <f>'Other Opex'!T255</f>
        <v>0</v>
      </c>
      <c r="U355" s="90">
        <f>'Other Opex'!U255</f>
        <v>0</v>
      </c>
      <c r="V355" s="90">
        <f>'Other Opex'!V255</f>
        <v>0</v>
      </c>
      <c r="W355" s="90">
        <f>'Other Opex'!W255</f>
        <v>0</v>
      </c>
      <c r="X355" s="90">
        <f>'Other Opex'!X255</f>
        <v>0</v>
      </c>
      <c r="Y355" s="90">
        <f>'Other Opex'!Y255</f>
        <v>0</v>
      </c>
      <c r="Z355" s="90">
        <f>'Other Opex'!Z255</f>
        <v>0</v>
      </c>
      <c r="AA355" s="90">
        <f>'Other Opex'!AA255</f>
        <v>0</v>
      </c>
      <c r="AB355" s="90">
        <f>'Other Opex'!AB255</f>
        <v>0</v>
      </c>
      <c r="AC355" s="91">
        <f>'Other Opex'!AC255</f>
        <v>0</v>
      </c>
      <c r="AE355" s="476">
        <f>'Other Opex'!AE255</f>
        <v>0</v>
      </c>
      <c r="AG355" s="476">
        <f>'Other Opex'!AG255</f>
        <v>0</v>
      </c>
      <c r="AI355" s="476">
        <f>'Other Opex'!AI255</f>
        <v>0</v>
      </c>
    </row>
    <row r="356" spans="2:35" outlineLevel="1">
      <c r="B356" s="238" t="str">
        <f>'Line Items'!D$2287</f>
        <v>Other Operating Costs</v>
      </c>
      <c r="C356" s="238" t="str">
        <f>'Line Items'!D$2327</f>
        <v>Other Operating Costs: Administrative Costs &amp; Other</v>
      </c>
      <c r="D356" s="106" t="str">
        <f>'Other Opex'!D256</f>
        <v>Publications &amp; periodicals</v>
      </c>
      <c r="E356" s="89"/>
      <c r="F356" s="107" t="str">
        <f>'Other Opex'!F256</f>
        <v>£000</v>
      </c>
      <c r="G356" s="90">
        <f>'Other Opex'!G256</f>
        <v>0</v>
      </c>
      <c r="H356" s="90">
        <f>'Other Opex'!H256</f>
        <v>0</v>
      </c>
      <c r="I356" s="90">
        <f>'Other Opex'!I256</f>
        <v>0</v>
      </c>
      <c r="J356" s="90">
        <f>'Other Opex'!J256</f>
        <v>0</v>
      </c>
      <c r="K356" s="90">
        <f>'Other Opex'!K256</f>
        <v>0</v>
      </c>
      <c r="L356" s="90">
        <f>'Other Opex'!L256</f>
        <v>0</v>
      </c>
      <c r="M356" s="90">
        <f>'Other Opex'!M256</f>
        <v>0</v>
      </c>
      <c r="N356" s="90">
        <f>'Other Opex'!N256</f>
        <v>0</v>
      </c>
      <c r="O356" s="90">
        <f>'Other Opex'!O256</f>
        <v>0</v>
      </c>
      <c r="P356" s="90">
        <f>'Other Opex'!P256</f>
        <v>0</v>
      </c>
      <c r="Q356" s="90">
        <f>'Other Opex'!Q256</f>
        <v>0</v>
      </c>
      <c r="R356" s="90">
        <f>'Other Opex'!R256</f>
        <v>0</v>
      </c>
      <c r="S356" s="90">
        <f>'Other Opex'!S256</f>
        <v>0</v>
      </c>
      <c r="T356" s="90">
        <f>'Other Opex'!T256</f>
        <v>0</v>
      </c>
      <c r="U356" s="90">
        <f>'Other Opex'!U256</f>
        <v>0</v>
      </c>
      <c r="V356" s="90">
        <f>'Other Opex'!V256</f>
        <v>0</v>
      </c>
      <c r="W356" s="90">
        <f>'Other Opex'!W256</f>
        <v>0</v>
      </c>
      <c r="X356" s="90">
        <f>'Other Opex'!X256</f>
        <v>0</v>
      </c>
      <c r="Y356" s="90">
        <f>'Other Opex'!Y256</f>
        <v>0</v>
      </c>
      <c r="Z356" s="90">
        <f>'Other Opex'!Z256</f>
        <v>0</v>
      </c>
      <c r="AA356" s="90">
        <f>'Other Opex'!AA256</f>
        <v>0</v>
      </c>
      <c r="AB356" s="90">
        <f>'Other Opex'!AB256</f>
        <v>0</v>
      </c>
      <c r="AC356" s="91">
        <f>'Other Opex'!AC256</f>
        <v>0</v>
      </c>
      <c r="AE356" s="476">
        <f>'Other Opex'!AE256</f>
        <v>0</v>
      </c>
      <c r="AG356" s="476">
        <f>'Other Opex'!AG256</f>
        <v>0</v>
      </c>
      <c r="AI356" s="476">
        <f>'Other Opex'!AI256</f>
        <v>0</v>
      </c>
    </row>
    <row r="357" spans="2:35" outlineLevel="1">
      <c r="B357" s="238" t="str">
        <f>'Line Items'!D$2287</f>
        <v>Other Operating Costs</v>
      </c>
      <c r="C357" s="238" t="str">
        <f>'Line Items'!D$2327</f>
        <v>Other Operating Costs: Administrative Costs &amp; Other</v>
      </c>
      <c r="D357" s="106" t="str">
        <f>'Other Opex'!D257</f>
        <v>Passenger information / website</v>
      </c>
      <c r="E357" s="89"/>
      <c r="F357" s="107" t="str">
        <f>'Other Opex'!F257</f>
        <v>£000</v>
      </c>
      <c r="G357" s="90">
        <f>'Other Opex'!G257</f>
        <v>0</v>
      </c>
      <c r="H357" s="90">
        <f>'Other Opex'!H257</f>
        <v>0</v>
      </c>
      <c r="I357" s="90">
        <f>'Other Opex'!I257</f>
        <v>0</v>
      </c>
      <c r="J357" s="90">
        <f>'Other Opex'!J257</f>
        <v>0</v>
      </c>
      <c r="K357" s="90">
        <f>'Other Opex'!K257</f>
        <v>0</v>
      </c>
      <c r="L357" s="90">
        <f>'Other Opex'!L257</f>
        <v>0</v>
      </c>
      <c r="M357" s="90">
        <f>'Other Opex'!M257</f>
        <v>0</v>
      </c>
      <c r="N357" s="90">
        <f>'Other Opex'!N257</f>
        <v>0</v>
      </c>
      <c r="O357" s="90">
        <f>'Other Opex'!O257</f>
        <v>0</v>
      </c>
      <c r="P357" s="90">
        <f>'Other Opex'!P257</f>
        <v>0</v>
      </c>
      <c r="Q357" s="90">
        <f>'Other Opex'!Q257</f>
        <v>0</v>
      </c>
      <c r="R357" s="90">
        <f>'Other Opex'!R257</f>
        <v>0</v>
      </c>
      <c r="S357" s="90">
        <f>'Other Opex'!S257</f>
        <v>0</v>
      </c>
      <c r="T357" s="90">
        <f>'Other Opex'!T257</f>
        <v>0</v>
      </c>
      <c r="U357" s="90">
        <f>'Other Opex'!U257</f>
        <v>0</v>
      </c>
      <c r="V357" s="90">
        <f>'Other Opex'!V257</f>
        <v>0</v>
      </c>
      <c r="W357" s="90">
        <f>'Other Opex'!W257</f>
        <v>0</v>
      </c>
      <c r="X357" s="90">
        <f>'Other Opex'!X257</f>
        <v>0</v>
      </c>
      <c r="Y357" s="90">
        <f>'Other Opex'!Y257</f>
        <v>0</v>
      </c>
      <c r="Z357" s="90">
        <f>'Other Opex'!Z257</f>
        <v>0</v>
      </c>
      <c r="AA357" s="90">
        <f>'Other Opex'!AA257</f>
        <v>0</v>
      </c>
      <c r="AB357" s="90">
        <f>'Other Opex'!AB257</f>
        <v>0</v>
      </c>
      <c r="AC357" s="91">
        <f>'Other Opex'!AC257</f>
        <v>0</v>
      </c>
      <c r="AE357" s="476">
        <f>'Other Opex'!AE257</f>
        <v>0</v>
      </c>
      <c r="AG357" s="476">
        <f>'Other Opex'!AG257</f>
        <v>0</v>
      </c>
      <c r="AI357" s="476">
        <f>'Other Opex'!AI257</f>
        <v>0</v>
      </c>
    </row>
    <row r="358" spans="2:35" outlineLevel="1">
      <c r="B358" s="238" t="str">
        <f>'Line Items'!D$2287</f>
        <v>Other Operating Costs</v>
      </c>
      <c r="C358" s="238" t="str">
        <f>'Line Items'!D$2327</f>
        <v>Other Operating Costs: Administrative Costs &amp; Other</v>
      </c>
      <c r="D358" s="106" t="str">
        <f>'Other Opex'!D258</f>
        <v>Printing</v>
      </c>
      <c r="E358" s="89"/>
      <c r="F358" s="107" t="str">
        <f>'Other Opex'!F258</f>
        <v>£000</v>
      </c>
      <c r="G358" s="90">
        <f>'Other Opex'!G258</f>
        <v>0</v>
      </c>
      <c r="H358" s="90">
        <f>'Other Opex'!H258</f>
        <v>0</v>
      </c>
      <c r="I358" s="90">
        <f>'Other Opex'!I258</f>
        <v>0</v>
      </c>
      <c r="J358" s="90">
        <f>'Other Opex'!J258</f>
        <v>0</v>
      </c>
      <c r="K358" s="90">
        <f>'Other Opex'!K258</f>
        <v>0</v>
      </c>
      <c r="L358" s="90">
        <f>'Other Opex'!L258</f>
        <v>0</v>
      </c>
      <c r="M358" s="90">
        <f>'Other Opex'!M258</f>
        <v>0</v>
      </c>
      <c r="N358" s="90">
        <f>'Other Opex'!N258</f>
        <v>0</v>
      </c>
      <c r="O358" s="90">
        <f>'Other Opex'!O258</f>
        <v>0</v>
      </c>
      <c r="P358" s="90">
        <f>'Other Opex'!P258</f>
        <v>0</v>
      </c>
      <c r="Q358" s="90">
        <f>'Other Opex'!Q258</f>
        <v>0</v>
      </c>
      <c r="R358" s="90">
        <f>'Other Opex'!R258</f>
        <v>0</v>
      </c>
      <c r="S358" s="90">
        <f>'Other Opex'!S258</f>
        <v>0</v>
      </c>
      <c r="T358" s="90">
        <f>'Other Opex'!T258</f>
        <v>0</v>
      </c>
      <c r="U358" s="90">
        <f>'Other Opex'!U258</f>
        <v>0</v>
      </c>
      <c r="V358" s="90">
        <f>'Other Opex'!V258</f>
        <v>0</v>
      </c>
      <c r="W358" s="90">
        <f>'Other Opex'!W258</f>
        <v>0</v>
      </c>
      <c r="X358" s="90">
        <f>'Other Opex'!X258</f>
        <v>0</v>
      </c>
      <c r="Y358" s="90">
        <f>'Other Opex'!Y258</f>
        <v>0</v>
      </c>
      <c r="Z358" s="90">
        <f>'Other Opex'!Z258</f>
        <v>0</v>
      </c>
      <c r="AA358" s="90">
        <f>'Other Opex'!AA258</f>
        <v>0</v>
      </c>
      <c r="AB358" s="90">
        <f>'Other Opex'!AB258</f>
        <v>0</v>
      </c>
      <c r="AC358" s="91">
        <f>'Other Opex'!AC258</f>
        <v>0</v>
      </c>
      <c r="AE358" s="476">
        <f>'Other Opex'!AE258</f>
        <v>0</v>
      </c>
      <c r="AG358" s="476">
        <f>'Other Opex'!AG258</f>
        <v>0</v>
      </c>
      <c r="AI358" s="476">
        <f>'Other Opex'!AI258</f>
        <v>0</v>
      </c>
    </row>
    <row r="359" spans="2:35" outlineLevel="1">
      <c r="B359" s="238" t="str">
        <f>'Line Items'!D$2287</f>
        <v>Other Operating Costs</v>
      </c>
      <c r="C359" s="238" t="str">
        <f>'Line Items'!D$2327</f>
        <v>Other Operating Costs: Administrative Costs &amp; Other</v>
      </c>
      <c r="D359" s="106" t="str">
        <f>'Other Opex'!D259</f>
        <v>Quality and Safety</v>
      </c>
      <c r="E359" s="89"/>
      <c r="F359" s="107" t="str">
        <f>'Other Opex'!F259</f>
        <v>£000</v>
      </c>
      <c r="G359" s="90">
        <f>'Other Opex'!G259</f>
        <v>0</v>
      </c>
      <c r="H359" s="90">
        <f>'Other Opex'!H259</f>
        <v>0</v>
      </c>
      <c r="I359" s="90">
        <f>'Other Opex'!I259</f>
        <v>0</v>
      </c>
      <c r="J359" s="90">
        <f>'Other Opex'!J259</f>
        <v>0</v>
      </c>
      <c r="K359" s="90">
        <f>'Other Opex'!K259</f>
        <v>0</v>
      </c>
      <c r="L359" s="90">
        <f>'Other Opex'!L259</f>
        <v>0</v>
      </c>
      <c r="M359" s="90">
        <f>'Other Opex'!M259</f>
        <v>0</v>
      </c>
      <c r="N359" s="90">
        <f>'Other Opex'!N259</f>
        <v>0</v>
      </c>
      <c r="O359" s="90">
        <f>'Other Opex'!O259</f>
        <v>0</v>
      </c>
      <c r="P359" s="90">
        <f>'Other Opex'!P259</f>
        <v>0</v>
      </c>
      <c r="Q359" s="90">
        <f>'Other Opex'!Q259</f>
        <v>0</v>
      </c>
      <c r="R359" s="90">
        <f>'Other Opex'!R259</f>
        <v>0</v>
      </c>
      <c r="S359" s="90">
        <f>'Other Opex'!S259</f>
        <v>0</v>
      </c>
      <c r="T359" s="90">
        <f>'Other Opex'!T259</f>
        <v>0</v>
      </c>
      <c r="U359" s="90">
        <f>'Other Opex'!U259</f>
        <v>0</v>
      </c>
      <c r="V359" s="90">
        <f>'Other Opex'!V259</f>
        <v>0</v>
      </c>
      <c r="W359" s="90">
        <f>'Other Opex'!W259</f>
        <v>0</v>
      </c>
      <c r="X359" s="90">
        <f>'Other Opex'!X259</f>
        <v>0</v>
      </c>
      <c r="Y359" s="90">
        <f>'Other Opex'!Y259</f>
        <v>0</v>
      </c>
      <c r="Z359" s="90">
        <f>'Other Opex'!Z259</f>
        <v>0</v>
      </c>
      <c r="AA359" s="90">
        <f>'Other Opex'!AA259</f>
        <v>0</v>
      </c>
      <c r="AB359" s="90">
        <f>'Other Opex'!AB259</f>
        <v>0</v>
      </c>
      <c r="AC359" s="91">
        <f>'Other Opex'!AC259</f>
        <v>0</v>
      </c>
      <c r="AE359" s="476">
        <f>'Other Opex'!AE259</f>
        <v>0</v>
      </c>
      <c r="AG359" s="476">
        <f>'Other Opex'!AG259</f>
        <v>0</v>
      </c>
      <c r="AI359" s="476">
        <f>'Other Opex'!AI259</f>
        <v>0</v>
      </c>
    </row>
    <row r="360" spans="2:35" outlineLevel="1">
      <c r="B360" s="238" t="str">
        <f>'Line Items'!D$2287</f>
        <v>Other Operating Costs</v>
      </c>
      <c r="C360" s="238" t="str">
        <f>'Line Items'!D$2327</f>
        <v>Other Operating Costs: Administrative Costs &amp; Other</v>
      </c>
      <c r="D360" s="106" t="str">
        <f>'Other Opex'!D260</f>
        <v>Matched funding option</v>
      </c>
      <c r="E360" s="89"/>
      <c r="F360" s="107" t="str">
        <f>'Other Opex'!F260</f>
        <v>£000</v>
      </c>
      <c r="G360" s="90">
        <f>'Other Opex'!G260</f>
        <v>0</v>
      </c>
      <c r="H360" s="90">
        <f>'Other Opex'!H260</f>
        <v>0</v>
      </c>
      <c r="I360" s="90">
        <f>'Other Opex'!I260</f>
        <v>0</v>
      </c>
      <c r="J360" s="90">
        <f>'Other Opex'!J260</f>
        <v>0</v>
      </c>
      <c r="K360" s="90">
        <f>'Other Opex'!K260</f>
        <v>0</v>
      </c>
      <c r="L360" s="90">
        <f>'Other Opex'!L260</f>
        <v>0</v>
      </c>
      <c r="M360" s="90">
        <f>'Other Opex'!M260</f>
        <v>0</v>
      </c>
      <c r="N360" s="90">
        <f>'Other Opex'!N260</f>
        <v>0</v>
      </c>
      <c r="O360" s="90">
        <f>'Other Opex'!O260</f>
        <v>0</v>
      </c>
      <c r="P360" s="90">
        <f>'Other Opex'!P260</f>
        <v>0</v>
      </c>
      <c r="Q360" s="90">
        <f>'Other Opex'!Q260</f>
        <v>0</v>
      </c>
      <c r="R360" s="90">
        <f>'Other Opex'!R260</f>
        <v>0</v>
      </c>
      <c r="S360" s="90">
        <f>'Other Opex'!S260</f>
        <v>0</v>
      </c>
      <c r="T360" s="90">
        <f>'Other Opex'!T260</f>
        <v>0</v>
      </c>
      <c r="U360" s="90">
        <f>'Other Opex'!U260</f>
        <v>0</v>
      </c>
      <c r="V360" s="90">
        <f>'Other Opex'!V260</f>
        <v>0</v>
      </c>
      <c r="W360" s="90">
        <f>'Other Opex'!W260</f>
        <v>0</v>
      </c>
      <c r="X360" s="90">
        <f>'Other Opex'!X260</f>
        <v>0</v>
      </c>
      <c r="Y360" s="90">
        <f>'Other Opex'!Y260</f>
        <v>0</v>
      </c>
      <c r="Z360" s="90">
        <f>'Other Opex'!Z260</f>
        <v>0</v>
      </c>
      <c r="AA360" s="90">
        <f>'Other Opex'!AA260</f>
        <v>0</v>
      </c>
      <c r="AB360" s="90">
        <f>'Other Opex'!AB260</f>
        <v>0</v>
      </c>
      <c r="AC360" s="91">
        <f>'Other Opex'!AC260</f>
        <v>0</v>
      </c>
      <c r="AE360" s="476">
        <f>'Other Opex'!AE260</f>
        <v>0</v>
      </c>
      <c r="AG360" s="476">
        <f>'Other Opex'!AG260</f>
        <v>0</v>
      </c>
      <c r="AI360" s="476">
        <f>'Other Opex'!AI260</f>
        <v>0</v>
      </c>
    </row>
    <row r="361" spans="2:35" outlineLevel="1">
      <c r="B361" s="238" t="str">
        <f>'Line Items'!D$2287</f>
        <v>Other Operating Costs</v>
      </c>
      <c r="C361" s="238" t="str">
        <f>'Line Items'!D$2327</f>
        <v>Other Operating Costs: Administrative Costs &amp; Other</v>
      </c>
      <c r="D361" s="106" t="str">
        <f>'Other Opex'!D261</f>
        <v>Climate Change Levy</v>
      </c>
      <c r="E361" s="89"/>
      <c r="F361" s="107" t="str">
        <f>'Other Opex'!F261</f>
        <v>£000</v>
      </c>
      <c r="G361" s="90">
        <f>'Other Opex'!G261</f>
        <v>0</v>
      </c>
      <c r="H361" s="90">
        <f>'Other Opex'!H261</f>
        <v>0</v>
      </c>
      <c r="I361" s="90">
        <f>'Other Opex'!I261</f>
        <v>0</v>
      </c>
      <c r="J361" s="90">
        <f>'Other Opex'!J261</f>
        <v>0</v>
      </c>
      <c r="K361" s="90">
        <f>'Other Opex'!K261</f>
        <v>0</v>
      </c>
      <c r="L361" s="90">
        <f>'Other Opex'!L261</f>
        <v>0</v>
      </c>
      <c r="M361" s="90">
        <f>'Other Opex'!M261</f>
        <v>0</v>
      </c>
      <c r="N361" s="90">
        <f>'Other Opex'!N261</f>
        <v>0</v>
      </c>
      <c r="O361" s="90">
        <f>'Other Opex'!O261</f>
        <v>0</v>
      </c>
      <c r="P361" s="90">
        <f>'Other Opex'!P261</f>
        <v>0</v>
      </c>
      <c r="Q361" s="90">
        <f>'Other Opex'!Q261</f>
        <v>0</v>
      </c>
      <c r="R361" s="90">
        <f>'Other Opex'!R261</f>
        <v>0</v>
      </c>
      <c r="S361" s="90">
        <f>'Other Opex'!S261</f>
        <v>0</v>
      </c>
      <c r="T361" s="90">
        <f>'Other Opex'!T261</f>
        <v>0</v>
      </c>
      <c r="U361" s="90">
        <f>'Other Opex'!U261</f>
        <v>0</v>
      </c>
      <c r="V361" s="90">
        <f>'Other Opex'!V261</f>
        <v>0</v>
      </c>
      <c r="W361" s="90">
        <f>'Other Opex'!W261</f>
        <v>0</v>
      </c>
      <c r="X361" s="90">
        <f>'Other Opex'!X261</f>
        <v>0</v>
      </c>
      <c r="Y361" s="90">
        <f>'Other Opex'!Y261</f>
        <v>0</v>
      </c>
      <c r="Z361" s="90">
        <f>'Other Opex'!Z261</f>
        <v>0</v>
      </c>
      <c r="AA361" s="90">
        <f>'Other Opex'!AA261</f>
        <v>0</v>
      </c>
      <c r="AB361" s="90">
        <f>'Other Opex'!AB261</f>
        <v>0</v>
      </c>
      <c r="AC361" s="91">
        <f>'Other Opex'!AC261</f>
        <v>0</v>
      </c>
      <c r="AE361" s="476">
        <f>'Other Opex'!AE261</f>
        <v>0</v>
      </c>
      <c r="AG361" s="476">
        <f>'Other Opex'!AG261</f>
        <v>0</v>
      </c>
      <c r="AI361" s="476">
        <f>'Other Opex'!AI261</f>
        <v>0</v>
      </c>
    </row>
    <row r="362" spans="2:35" outlineLevel="1">
      <c r="B362" s="238" t="str">
        <f>'Line Items'!D$2287</f>
        <v>Other Operating Costs</v>
      </c>
      <c r="C362" s="238" t="str">
        <f>'Line Items'!D$2327</f>
        <v>Other Operating Costs: Administrative Costs &amp; Other</v>
      </c>
      <c r="D362" s="106" t="str">
        <f>'Other Opex'!D262</f>
        <v>Credit Card Charges</v>
      </c>
      <c r="E362" s="89"/>
      <c r="F362" s="107" t="str">
        <f>'Other Opex'!F262</f>
        <v>£000</v>
      </c>
      <c r="G362" s="90">
        <f>'Other Opex'!G262</f>
        <v>0</v>
      </c>
      <c r="H362" s="90">
        <f>'Other Opex'!H262</f>
        <v>0</v>
      </c>
      <c r="I362" s="90">
        <f>'Other Opex'!I262</f>
        <v>0</v>
      </c>
      <c r="J362" s="90">
        <f>'Other Opex'!J262</f>
        <v>0</v>
      </c>
      <c r="K362" s="90">
        <f>'Other Opex'!K262</f>
        <v>0</v>
      </c>
      <c r="L362" s="90">
        <f>'Other Opex'!L262</f>
        <v>0</v>
      </c>
      <c r="M362" s="90">
        <f>'Other Opex'!M262</f>
        <v>0</v>
      </c>
      <c r="N362" s="90">
        <f>'Other Opex'!N262</f>
        <v>0</v>
      </c>
      <c r="O362" s="90">
        <f>'Other Opex'!O262</f>
        <v>0</v>
      </c>
      <c r="P362" s="90">
        <f>'Other Opex'!P262</f>
        <v>0</v>
      </c>
      <c r="Q362" s="90">
        <f>'Other Opex'!Q262</f>
        <v>0</v>
      </c>
      <c r="R362" s="90">
        <f>'Other Opex'!R262</f>
        <v>0</v>
      </c>
      <c r="S362" s="90">
        <f>'Other Opex'!S262</f>
        <v>0</v>
      </c>
      <c r="T362" s="90">
        <f>'Other Opex'!T262</f>
        <v>0</v>
      </c>
      <c r="U362" s="90">
        <f>'Other Opex'!U262</f>
        <v>0</v>
      </c>
      <c r="V362" s="90">
        <f>'Other Opex'!V262</f>
        <v>0</v>
      </c>
      <c r="W362" s="90">
        <f>'Other Opex'!W262</f>
        <v>0</v>
      </c>
      <c r="X362" s="90">
        <f>'Other Opex'!X262</f>
        <v>0</v>
      </c>
      <c r="Y362" s="90">
        <f>'Other Opex'!Y262</f>
        <v>0</v>
      </c>
      <c r="Z362" s="90">
        <f>'Other Opex'!Z262</f>
        <v>0</v>
      </c>
      <c r="AA362" s="90">
        <f>'Other Opex'!AA262</f>
        <v>0</v>
      </c>
      <c r="AB362" s="90">
        <f>'Other Opex'!AB262</f>
        <v>0</v>
      </c>
      <c r="AC362" s="91">
        <f>'Other Opex'!AC262</f>
        <v>0</v>
      </c>
      <c r="AE362" s="476">
        <f>'Other Opex'!AE262</f>
        <v>0</v>
      </c>
      <c r="AG362" s="476">
        <f>'Other Opex'!AG262</f>
        <v>0</v>
      </c>
      <c r="AI362" s="476">
        <f>'Other Opex'!AI262</f>
        <v>0</v>
      </c>
    </row>
    <row r="363" spans="2:35" outlineLevel="1">
      <c r="B363" s="238" t="str">
        <f>'Line Items'!D$2287</f>
        <v>Other Operating Costs</v>
      </c>
      <c r="C363" s="238" t="str">
        <f>'Line Items'!D$2327</f>
        <v>Other Operating Costs: Administrative Costs &amp; Other</v>
      </c>
      <c r="D363" s="106" t="str">
        <f>'Other Opex'!D263</f>
        <v>Non Fleet Cleaning</v>
      </c>
      <c r="E363" s="89"/>
      <c r="F363" s="107" t="str">
        <f>'Other Opex'!F263</f>
        <v>£000</v>
      </c>
      <c r="G363" s="90">
        <f>'Other Opex'!G263</f>
        <v>0</v>
      </c>
      <c r="H363" s="90">
        <f>'Other Opex'!H263</f>
        <v>0</v>
      </c>
      <c r="I363" s="90">
        <f>'Other Opex'!I263</f>
        <v>0</v>
      </c>
      <c r="J363" s="90">
        <f>'Other Opex'!J263</f>
        <v>0</v>
      </c>
      <c r="K363" s="90">
        <f>'Other Opex'!K263</f>
        <v>0</v>
      </c>
      <c r="L363" s="90">
        <f>'Other Opex'!L263</f>
        <v>0</v>
      </c>
      <c r="M363" s="90">
        <f>'Other Opex'!M263</f>
        <v>0</v>
      </c>
      <c r="N363" s="90">
        <f>'Other Opex'!N263</f>
        <v>0</v>
      </c>
      <c r="O363" s="90">
        <f>'Other Opex'!O263</f>
        <v>0</v>
      </c>
      <c r="P363" s="90">
        <f>'Other Opex'!P263</f>
        <v>0</v>
      </c>
      <c r="Q363" s="90">
        <f>'Other Opex'!Q263</f>
        <v>0</v>
      </c>
      <c r="R363" s="90">
        <f>'Other Opex'!R263</f>
        <v>0</v>
      </c>
      <c r="S363" s="90">
        <f>'Other Opex'!S263</f>
        <v>0</v>
      </c>
      <c r="T363" s="90">
        <f>'Other Opex'!T263</f>
        <v>0</v>
      </c>
      <c r="U363" s="90">
        <f>'Other Opex'!U263</f>
        <v>0</v>
      </c>
      <c r="V363" s="90">
        <f>'Other Opex'!V263</f>
        <v>0</v>
      </c>
      <c r="W363" s="90">
        <f>'Other Opex'!W263</f>
        <v>0</v>
      </c>
      <c r="X363" s="90">
        <f>'Other Opex'!X263</f>
        <v>0</v>
      </c>
      <c r="Y363" s="90">
        <f>'Other Opex'!Y263</f>
        <v>0</v>
      </c>
      <c r="Z363" s="90">
        <f>'Other Opex'!Z263</f>
        <v>0</v>
      </c>
      <c r="AA363" s="90">
        <f>'Other Opex'!AA263</f>
        <v>0</v>
      </c>
      <c r="AB363" s="90">
        <f>'Other Opex'!AB263</f>
        <v>0</v>
      </c>
      <c r="AC363" s="91">
        <f>'Other Opex'!AC263</f>
        <v>0</v>
      </c>
      <c r="AE363" s="476">
        <f>'Other Opex'!AE263</f>
        <v>0</v>
      </c>
      <c r="AG363" s="476">
        <f>'Other Opex'!AG263</f>
        <v>0</v>
      </c>
      <c r="AI363" s="476">
        <f>'Other Opex'!AI263</f>
        <v>0</v>
      </c>
    </row>
    <row r="364" spans="2:35" outlineLevel="1">
      <c r="B364" s="238" t="str">
        <f>'Line Items'!D$2287</f>
        <v>Other Operating Costs</v>
      </c>
      <c r="C364" s="238" t="str">
        <f>'Line Items'!D$2327</f>
        <v>Other Operating Costs: Administrative Costs &amp; Other</v>
      </c>
      <c r="D364" s="106" t="str">
        <f>'Other Opex'!D264</f>
        <v>Group Management Charges</v>
      </c>
      <c r="E364" s="89"/>
      <c r="F364" s="107" t="str">
        <f>'Other Opex'!F264</f>
        <v>£000</v>
      </c>
      <c r="G364" s="90">
        <f>'Other Opex'!G264</f>
        <v>0</v>
      </c>
      <c r="H364" s="90">
        <f>'Other Opex'!H264</f>
        <v>0</v>
      </c>
      <c r="I364" s="90">
        <f>'Other Opex'!I264</f>
        <v>0</v>
      </c>
      <c r="J364" s="90">
        <f>'Other Opex'!J264</f>
        <v>0</v>
      </c>
      <c r="K364" s="90">
        <f>'Other Opex'!K264</f>
        <v>0</v>
      </c>
      <c r="L364" s="90">
        <f>'Other Opex'!L264</f>
        <v>0</v>
      </c>
      <c r="M364" s="90">
        <f>'Other Opex'!M264</f>
        <v>0</v>
      </c>
      <c r="N364" s="90">
        <f>'Other Opex'!N264</f>
        <v>0</v>
      </c>
      <c r="O364" s="90">
        <f>'Other Opex'!O264</f>
        <v>0</v>
      </c>
      <c r="P364" s="90">
        <f>'Other Opex'!P264</f>
        <v>0</v>
      </c>
      <c r="Q364" s="90">
        <f>'Other Opex'!Q264</f>
        <v>0</v>
      </c>
      <c r="R364" s="90">
        <f>'Other Opex'!R264</f>
        <v>0</v>
      </c>
      <c r="S364" s="90">
        <f>'Other Opex'!S264</f>
        <v>0</v>
      </c>
      <c r="T364" s="90">
        <f>'Other Opex'!T264</f>
        <v>0</v>
      </c>
      <c r="U364" s="90">
        <f>'Other Opex'!U264</f>
        <v>0</v>
      </c>
      <c r="V364" s="90">
        <f>'Other Opex'!V264</f>
        <v>0</v>
      </c>
      <c r="W364" s="90">
        <f>'Other Opex'!W264</f>
        <v>0</v>
      </c>
      <c r="X364" s="90">
        <f>'Other Opex'!X264</f>
        <v>0</v>
      </c>
      <c r="Y364" s="90">
        <f>'Other Opex'!Y264</f>
        <v>0</v>
      </c>
      <c r="Z364" s="90">
        <f>'Other Opex'!Z264</f>
        <v>0</v>
      </c>
      <c r="AA364" s="90">
        <f>'Other Opex'!AA264</f>
        <v>0</v>
      </c>
      <c r="AB364" s="90">
        <f>'Other Opex'!AB264</f>
        <v>0</v>
      </c>
      <c r="AC364" s="91">
        <f>'Other Opex'!AC264</f>
        <v>0</v>
      </c>
      <c r="AE364" s="476">
        <f>'Other Opex'!AE264</f>
        <v>0</v>
      </c>
      <c r="AG364" s="476">
        <f>'Other Opex'!AG264</f>
        <v>0</v>
      </c>
      <c r="AI364" s="476">
        <f>'Other Opex'!AI264</f>
        <v>0</v>
      </c>
    </row>
    <row r="365" spans="2:35" outlineLevel="1">
      <c r="B365" s="238" t="str">
        <f>'Line Items'!D$2287</f>
        <v>Other Operating Costs</v>
      </c>
      <c r="C365" s="238" t="str">
        <f>'Line Items'!D$2327</f>
        <v>Other Operating Costs: Administrative Costs &amp; Other</v>
      </c>
      <c r="D365" s="106" t="str">
        <f>'Other Opex'!D265</f>
        <v>Health &amp; Safety</v>
      </c>
      <c r="E365" s="89"/>
      <c r="F365" s="107" t="str">
        <f>'Other Opex'!F265</f>
        <v>£000</v>
      </c>
      <c r="G365" s="90">
        <f>'Other Opex'!G265</f>
        <v>0</v>
      </c>
      <c r="H365" s="90">
        <f>'Other Opex'!H265</f>
        <v>0</v>
      </c>
      <c r="I365" s="90">
        <f>'Other Opex'!I265</f>
        <v>0</v>
      </c>
      <c r="J365" s="90">
        <f>'Other Opex'!J265</f>
        <v>0</v>
      </c>
      <c r="K365" s="90">
        <f>'Other Opex'!K265</f>
        <v>0</v>
      </c>
      <c r="L365" s="90">
        <f>'Other Opex'!L265</f>
        <v>0</v>
      </c>
      <c r="M365" s="90">
        <f>'Other Opex'!M265</f>
        <v>0</v>
      </c>
      <c r="N365" s="90">
        <f>'Other Opex'!N265</f>
        <v>0</v>
      </c>
      <c r="O365" s="90">
        <f>'Other Opex'!O265</f>
        <v>0</v>
      </c>
      <c r="P365" s="90">
        <f>'Other Opex'!P265</f>
        <v>0</v>
      </c>
      <c r="Q365" s="90">
        <f>'Other Opex'!Q265</f>
        <v>0</v>
      </c>
      <c r="R365" s="90">
        <f>'Other Opex'!R265</f>
        <v>0</v>
      </c>
      <c r="S365" s="90">
        <f>'Other Opex'!S265</f>
        <v>0</v>
      </c>
      <c r="T365" s="90">
        <f>'Other Opex'!T265</f>
        <v>0</v>
      </c>
      <c r="U365" s="90">
        <f>'Other Opex'!U265</f>
        <v>0</v>
      </c>
      <c r="V365" s="90">
        <f>'Other Opex'!V265</f>
        <v>0</v>
      </c>
      <c r="W365" s="90">
        <f>'Other Opex'!W265</f>
        <v>0</v>
      </c>
      <c r="X365" s="90">
        <f>'Other Opex'!X265</f>
        <v>0</v>
      </c>
      <c r="Y365" s="90">
        <f>'Other Opex'!Y265</f>
        <v>0</v>
      </c>
      <c r="Z365" s="90">
        <f>'Other Opex'!Z265</f>
        <v>0</v>
      </c>
      <c r="AA365" s="90">
        <f>'Other Opex'!AA265</f>
        <v>0</v>
      </c>
      <c r="AB365" s="90">
        <f>'Other Opex'!AB265</f>
        <v>0</v>
      </c>
      <c r="AC365" s="91">
        <f>'Other Opex'!AC265</f>
        <v>0</v>
      </c>
      <c r="AE365" s="476">
        <f>'Other Opex'!AE265</f>
        <v>0</v>
      </c>
      <c r="AG365" s="476">
        <f>'Other Opex'!AG265</f>
        <v>0</v>
      </c>
      <c r="AI365" s="476">
        <f>'Other Opex'!AI265</f>
        <v>0</v>
      </c>
    </row>
    <row r="366" spans="2:35" outlineLevel="1">
      <c r="B366" s="238" t="str">
        <f>'Line Items'!D$2287</f>
        <v>Other Operating Costs</v>
      </c>
      <c r="C366" s="238" t="str">
        <f>'Line Items'!D$2327</f>
        <v>Other Operating Costs: Administrative Costs &amp; Other</v>
      </c>
      <c r="D366" s="106" t="str">
        <f>'Other Opex'!D266</f>
        <v>Electrical Equipment</v>
      </c>
      <c r="E366" s="89"/>
      <c r="F366" s="107" t="str">
        <f>'Other Opex'!F266</f>
        <v>£000</v>
      </c>
      <c r="G366" s="90">
        <f>'Other Opex'!G266</f>
        <v>0</v>
      </c>
      <c r="H366" s="90">
        <f>'Other Opex'!H266</f>
        <v>0</v>
      </c>
      <c r="I366" s="90">
        <f>'Other Opex'!I266</f>
        <v>0</v>
      </c>
      <c r="J366" s="90">
        <f>'Other Opex'!J266</f>
        <v>0</v>
      </c>
      <c r="K366" s="90">
        <f>'Other Opex'!K266</f>
        <v>0</v>
      </c>
      <c r="L366" s="90">
        <f>'Other Opex'!L266</f>
        <v>0</v>
      </c>
      <c r="M366" s="90">
        <f>'Other Opex'!M266</f>
        <v>0</v>
      </c>
      <c r="N366" s="90">
        <f>'Other Opex'!N266</f>
        <v>0</v>
      </c>
      <c r="O366" s="90">
        <f>'Other Opex'!O266</f>
        <v>0</v>
      </c>
      <c r="P366" s="90">
        <f>'Other Opex'!P266</f>
        <v>0</v>
      </c>
      <c r="Q366" s="90">
        <f>'Other Opex'!Q266</f>
        <v>0</v>
      </c>
      <c r="R366" s="90">
        <f>'Other Opex'!R266</f>
        <v>0</v>
      </c>
      <c r="S366" s="90">
        <f>'Other Opex'!S266</f>
        <v>0</v>
      </c>
      <c r="T366" s="90">
        <f>'Other Opex'!T266</f>
        <v>0</v>
      </c>
      <c r="U366" s="90">
        <f>'Other Opex'!U266</f>
        <v>0</v>
      </c>
      <c r="V366" s="90">
        <f>'Other Opex'!V266</f>
        <v>0</v>
      </c>
      <c r="W366" s="90">
        <f>'Other Opex'!W266</f>
        <v>0</v>
      </c>
      <c r="X366" s="90">
        <f>'Other Opex'!X266</f>
        <v>0</v>
      </c>
      <c r="Y366" s="90">
        <f>'Other Opex'!Y266</f>
        <v>0</v>
      </c>
      <c r="Z366" s="90">
        <f>'Other Opex'!Z266</f>
        <v>0</v>
      </c>
      <c r="AA366" s="90">
        <f>'Other Opex'!AA266</f>
        <v>0</v>
      </c>
      <c r="AB366" s="90">
        <f>'Other Opex'!AB266</f>
        <v>0</v>
      </c>
      <c r="AC366" s="91">
        <f>'Other Opex'!AC266</f>
        <v>0</v>
      </c>
      <c r="AE366" s="476">
        <f>'Other Opex'!AE266</f>
        <v>0</v>
      </c>
      <c r="AG366" s="476">
        <f>'Other Opex'!AG266</f>
        <v>0</v>
      </c>
      <c r="AI366" s="476">
        <f>'Other Opex'!AI266</f>
        <v>0</v>
      </c>
    </row>
    <row r="367" spans="2:35" outlineLevel="1">
      <c r="B367" s="238" t="str">
        <f>'Line Items'!D$2287</f>
        <v>Other Operating Costs</v>
      </c>
      <c r="C367" s="238" t="str">
        <f>'Line Items'!D$2327</f>
        <v>Other Operating Costs: Administrative Costs &amp; Other</v>
      </c>
      <c r="D367" s="106" t="str">
        <f>'Other Opex'!D267</f>
        <v>Mobilisation and Transition Costs</v>
      </c>
      <c r="E367" s="89"/>
      <c r="F367" s="107" t="str">
        <f>'Other Opex'!F267</f>
        <v>£000</v>
      </c>
      <c r="G367" s="90">
        <f>'Other Opex'!G267</f>
        <v>0</v>
      </c>
      <c r="H367" s="90">
        <f>'Other Opex'!H267</f>
        <v>0</v>
      </c>
      <c r="I367" s="90">
        <f>'Other Opex'!I267</f>
        <v>0</v>
      </c>
      <c r="J367" s="90">
        <f>'Other Opex'!J267</f>
        <v>0</v>
      </c>
      <c r="K367" s="90">
        <f>'Other Opex'!K267</f>
        <v>0</v>
      </c>
      <c r="L367" s="90">
        <f>'Other Opex'!L267</f>
        <v>0</v>
      </c>
      <c r="M367" s="90">
        <f>'Other Opex'!M267</f>
        <v>0</v>
      </c>
      <c r="N367" s="90">
        <f>'Other Opex'!N267</f>
        <v>0</v>
      </c>
      <c r="O367" s="90">
        <f>'Other Opex'!O267</f>
        <v>0</v>
      </c>
      <c r="P367" s="90">
        <f>'Other Opex'!P267</f>
        <v>0</v>
      </c>
      <c r="Q367" s="90">
        <f>'Other Opex'!Q267</f>
        <v>0</v>
      </c>
      <c r="R367" s="90">
        <f>'Other Opex'!R267</f>
        <v>0</v>
      </c>
      <c r="S367" s="90">
        <f>'Other Opex'!S267</f>
        <v>0</v>
      </c>
      <c r="T367" s="90">
        <f>'Other Opex'!T267</f>
        <v>0</v>
      </c>
      <c r="U367" s="90">
        <f>'Other Opex'!U267</f>
        <v>0</v>
      </c>
      <c r="V367" s="90">
        <f>'Other Opex'!V267</f>
        <v>0</v>
      </c>
      <c r="W367" s="90">
        <f>'Other Opex'!W267</f>
        <v>0</v>
      </c>
      <c r="X367" s="90">
        <f>'Other Opex'!X267</f>
        <v>0</v>
      </c>
      <c r="Y367" s="90">
        <f>'Other Opex'!Y267</f>
        <v>0</v>
      </c>
      <c r="Z367" s="90">
        <f>'Other Opex'!Z267</f>
        <v>0</v>
      </c>
      <c r="AA367" s="90">
        <f>'Other Opex'!AA267</f>
        <v>0</v>
      </c>
      <c r="AB367" s="90">
        <f>'Other Opex'!AB267</f>
        <v>0</v>
      </c>
      <c r="AC367" s="91">
        <f>'Other Opex'!AC267</f>
        <v>0</v>
      </c>
      <c r="AE367" s="476">
        <f>'Other Opex'!AE267</f>
        <v>0</v>
      </c>
      <c r="AG367" s="476">
        <f>'Other Opex'!AG267</f>
        <v>0</v>
      </c>
      <c r="AI367" s="476">
        <f>'Other Opex'!AI267</f>
        <v>0</v>
      </c>
    </row>
    <row r="368" spans="2:35" outlineLevel="1">
      <c r="B368" s="238" t="str">
        <f>'Line Items'!D$2287</f>
        <v>Other Operating Costs</v>
      </c>
      <c r="C368" s="238" t="str">
        <f>'Line Items'!D$2327</f>
        <v>Other Operating Costs: Administrative Costs &amp; Other</v>
      </c>
      <c r="D368" s="106" t="str">
        <f>'Other Opex'!D268</f>
        <v>Fines and Similar Charges</v>
      </c>
      <c r="E368" s="89"/>
      <c r="F368" s="107" t="str">
        <f>'Other Opex'!F268</f>
        <v>£000</v>
      </c>
      <c r="G368" s="90">
        <f>'Other Opex'!G268</f>
        <v>0</v>
      </c>
      <c r="H368" s="90">
        <f>'Other Opex'!H268</f>
        <v>0</v>
      </c>
      <c r="I368" s="90">
        <f>'Other Opex'!I268</f>
        <v>0</v>
      </c>
      <c r="J368" s="90">
        <f>'Other Opex'!J268</f>
        <v>0</v>
      </c>
      <c r="K368" s="90">
        <f>'Other Opex'!K268</f>
        <v>0</v>
      </c>
      <c r="L368" s="90">
        <f>'Other Opex'!L268</f>
        <v>0</v>
      </c>
      <c r="M368" s="90">
        <f>'Other Opex'!M268</f>
        <v>0</v>
      </c>
      <c r="N368" s="90">
        <f>'Other Opex'!N268</f>
        <v>0</v>
      </c>
      <c r="O368" s="90">
        <f>'Other Opex'!O268</f>
        <v>0</v>
      </c>
      <c r="P368" s="90">
        <f>'Other Opex'!P268</f>
        <v>0</v>
      </c>
      <c r="Q368" s="90">
        <f>'Other Opex'!Q268</f>
        <v>0</v>
      </c>
      <c r="R368" s="90">
        <f>'Other Opex'!R268</f>
        <v>0</v>
      </c>
      <c r="S368" s="90">
        <f>'Other Opex'!S268</f>
        <v>0</v>
      </c>
      <c r="T368" s="90">
        <f>'Other Opex'!T268</f>
        <v>0</v>
      </c>
      <c r="U368" s="90">
        <f>'Other Opex'!U268</f>
        <v>0</v>
      </c>
      <c r="V368" s="90">
        <f>'Other Opex'!V268</f>
        <v>0</v>
      </c>
      <c r="W368" s="90">
        <f>'Other Opex'!W268</f>
        <v>0</v>
      </c>
      <c r="X368" s="90">
        <f>'Other Opex'!X268</f>
        <v>0</v>
      </c>
      <c r="Y368" s="90">
        <f>'Other Opex'!Y268</f>
        <v>0</v>
      </c>
      <c r="Z368" s="90">
        <f>'Other Opex'!Z268</f>
        <v>0</v>
      </c>
      <c r="AA368" s="90">
        <f>'Other Opex'!AA268</f>
        <v>0</v>
      </c>
      <c r="AB368" s="90">
        <f>'Other Opex'!AB268</f>
        <v>0</v>
      </c>
      <c r="AC368" s="91">
        <f>'Other Opex'!AC268</f>
        <v>0</v>
      </c>
      <c r="AE368" s="476">
        <f>'Other Opex'!AE268</f>
        <v>0</v>
      </c>
      <c r="AG368" s="476">
        <f>'Other Opex'!AG268</f>
        <v>0</v>
      </c>
      <c r="AI368" s="476">
        <f>'Other Opex'!AI268</f>
        <v>0</v>
      </c>
    </row>
    <row r="369" spans="2:35" outlineLevel="1">
      <c r="B369" s="238" t="str">
        <f>'Line Items'!D$2287</f>
        <v>Other Operating Costs</v>
      </c>
      <c r="C369" s="238" t="str">
        <f>'Line Items'!D$2327</f>
        <v>Other Operating Costs: Administrative Costs &amp; Other</v>
      </c>
      <c r="D369" s="106" t="str">
        <f>'Other Opex'!D269</f>
        <v>Penalty Fares Service</v>
      </c>
      <c r="E369" s="89"/>
      <c r="F369" s="107" t="str">
        <f>'Other Opex'!F269</f>
        <v>£000</v>
      </c>
      <c r="G369" s="90">
        <f>'Other Opex'!G269</f>
        <v>0</v>
      </c>
      <c r="H369" s="90">
        <f>'Other Opex'!H269</f>
        <v>0</v>
      </c>
      <c r="I369" s="90">
        <f>'Other Opex'!I269</f>
        <v>0</v>
      </c>
      <c r="J369" s="90">
        <f>'Other Opex'!J269</f>
        <v>0</v>
      </c>
      <c r="K369" s="90">
        <f>'Other Opex'!K269</f>
        <v>0</v>
      </c>
      <c r="L369" s="90">
        <f>'Other Opex'!L269</f>
        <v>0</v>
      </c>
      <c r="M369" s="90">
        <f>'Other Opex'!M269</f>
        <v>0</v>
      </c>
      <c r="N369" s="90">
        <f>'Other Opex'!N269</f>
        <v>0</v>
      </c>
      <c r="O369" s="90">
        <f>'Other Opex'!O269</f>
        <v>0</v>
      </c>
      <c r="P369" s="90">
        <f>'Other Opex'!P269</f>
        <v>0</v>
      </c>
      <c r="Q369" s="90">
        <f>'Other Opex'!Q269</f>
        <v>0</v>
      </c>
      <c r="R369" s="90">
        <f>'Other Opex'!R269</f>
        <v>0</v>
      </c>
      <c r="S369" s="90">
        <f>'Other Opex'!S269</f>
        <v>0</v>
      </c>
      <c r="T369" s="90">
        <f>'Other Opex'!T269</f>
        <v>0</v>
      </c>
      <c r="U369" s="90">
        <f>'Other Opex'!U269</f>
        <v>0</v>
      </c>
      <c r="V369" s="90">
        <f>'Other Opex'!V269</f>
        <v>0</v>
      </c>
      <c r="W369" s="90">
        <f>'Other Opex'!W269</f>
        <v>0</v>
      </c>
      <c r="X369" s="90">
        <f>'Other Opex'!X269</f>
        <v>0</v>
      </c>
      <c r="Y369" s="90">
        <f>'Other Opex'!Y269</f>
        <v>0</v>
      </c>
      <c r="Z369" s="90">
        <f>'Other Opex'!Z269</f>
        <v>0</v>
      </c>
      <c r="AA369" s="90">
        <f>'Other Opex'!AA269</f>
        <v>0</v>
      </c>
      <c r="AB369" s="90">
        <f>'Other Opex'!AB269</f>
        <v>0</v>
      </c>
      <c r="AC369" s="91">
        <f>'Other Opex'!AC269</f>
        <v>0</v>
      </c>
      <c r="AE369" s="476">
        <f>'Other Opex'!AE269</f>
        <v>0</v>
      </c>
      <c r="AG369" s="476">
        <f>'Other Opex'!AG269</f>
        <v>0</v>
      </c>
      <c r="AI369" s="476">
        <f>'Other Opex'!AI269</f>
        <v>0</v>
      </c>
    </row>
    <row r="370" spans="2:35" outlineLevel="1">
      <c r="B370" s="238" t="str">
        <f>'Line Items'!D$2287</f>
        <v>Other Operating Costs</v>
      </c>
      <c r="C370" s="238" t="str">
        <f>'Line Items'!D$2327</f>
        <v>Other Operating Costs: Administrative Costs &amp; Other</v>
      </c>
      <c r="D370" s="106" t="str">
        <f>'Other Opex'!D270</f>
        <v>Secure Carrier Charges</v>
      </c>
      <c r="E370" s="89"/>
      <c r="F370" s="107" t="str">
        <f>'Other Opex'!F270</f>
        <v>£000</v>
      </c>
      <c r="G370" s="90">
        <f>'Other Opex'!G270</f>
        <v>0</v>
      </c>
      <c r="H370" s="90">
        <f>'Other Opex'!H270</f>
        <v>0</v>
      </c>
      <c r="I370" s="90">
        <f>'Other Opex'!I270</f>
        <v>0</v>
      </c>
      <c r="J370" s="90">
        <f>'Other Opex'!J270</f>
        <v>0</v>
      </c>
      <c r="K370" s="90">
        <f>'Other Opex'!K270</f>
        <v>0</v>
      </c>
      <c r="L370" s="90">
        <f>'Other Opex'!L270</f>
        <v>0</v>
      </c>
      <c r="M370" s="90">
        <f>'Other Opex'!M270</f>
        <v>0</v>
      </c>
      <c r="N370" s="90">
        <f>'Other Opex'!N270</f>
        <v>0</v>
      </c>
      <c r="O370" s="90">
        <f>'Other Opex'!O270</f>
        <v>0</v>
      </c>
      <c r="P370" s="90">
        <f>'Other Opex'!P270</f>
        <v>0</v>
      </c>
      <c r="Q370" s="90">
        <f>'Other Opex'!Q270</f>
        <v>0</v>
      </c>
      <c r="R370" s="90">
        <f>'Other Opex'!R270</f>
        <v>0</v>
      </c>
      <c r="S370" s="90">
        <f>'Other Opex'!S270</f>
        <v>0</v>
      </c>
      <c r="T370" s="90">
        <f>'Other Opex'!T270</f>
        <v>0</v>
      </c>
      <c r="U370" s="90">
        <f>'Other Opex'!U270</f>
        <v>0</v>
      </c>
      <c r="V370" s="90">
        <f>'Other Opex'!V270</f>
        <v>0</v>
      </c>
      <c r="W370" s="90">
        <f>'Other Opex'!W270</f>
        <v>0</v>
      </c>
      <c r="X370" s="90">
        <f>'Other Opex'!X270</f>
        <v>0</v>
      </c>
      <c r="Y370" s="90">
        <f>'Other Opex'!Y270</f>
        <v>0</v>
      </c>
      <c r="Z370" s="90">
        <f>'Other Opex'!Z270</f>
        <v>0</v>
      </c>
      <c r="AA370" s="90">
        <f>'Other Opex'!AA270</f>
        <v>0</v>
      </c>
      <c r="AB370" s="90">
        <f>'Other Opex'!AB270</f>
        <v>0</v>
      </c>
      <c r="AC370" s="91">
        <f>'Other Opex'!AC270</f>
        <v>0</v>
      </c>
      <c r="AE370" s="476">
        <f>'Other Opex'!AE270</f>
        <v>0</v>
      </c>
      <c r="AG370" s="476">
        <f>'Other Opex'!AG270</f>
        <v>0</v>
      </c>
      <c r="AI370" s="476">
        <f>'Other Opex'!AI270</f>
        <v>0</v>
      </c>
    </row>
    <row r="371" spans="2:35" outlineLevel="1">
      <c r="B371" s="238" t="str">
        <f>'Line Items'!D$2287</f>
        <v>Other Operating Costs</v>
      </c>
      <c r="C371" s="238" t="str">
        <f>'Line Items'!D$2327</f>
        <v>Other Operating Costs: Administrative Costs &amp; Other</v>
      </c>
      <c r="D371" s="106" t="str">
        <f>'Other Opex'!D271</f>
        <v>Printed Tickets</v>
      </c>
      <c r="E371" s="89"/>
      <c r="F371" s="107" t="str">
        <f>'Other Opex'!F271</f>
        <v>£000</v>
      </c>
      <c r="G371" s="90">
        <f>'Other Opex'!G271</f>
        <v>0</v>
      </c>
      <c r="H371" s="90">
        <f>'Other Opex'!H271</f>
        <v>0</v>
      </c>
      <c r="I371" s="90">
        <f>'Other Opex'!I271</f>
        <v>0</v>
      </c>
      <c r="J371" s="90">
        <f>'Other Opex'!J271</f>
        <v>0</v>
      </c>
      <c r="K371" s="90">
        <f>'Other Opex'!K271</f>
        <v>0</v>
      </c>
      <c r="L371" s="90">
        <f>'Other Opex'!L271</f>
        <v>0</v>
      </c>
      <c r="M371" s="90">
        <f>'Other Opex'!M271</f>
        <v>0</v>
      </c>
      <c r="N371" s="90">
        <f>'Other Opex'!N271</f>
        <v>0</v>
      </c>
      <c r="O371" s="90">
        <f>'Other Opex'!O271</f>
        <v>0</v>
      </c>
      <c r="P371" s="90">
        <f>'Other Opex'!P271</f>
        <v>0</v>
      </c>
      <c r="Q371" s="90">
        <f>'Other Opex'!Q271</f>
        <v>0</v>
      </c>
      <c r="R371" s="90">
        <f>'Other Opex'!R271</f>
        <v>0</v>
      </c>
      <c r="S371" s="90">
        <f>'Other Opex'!S271</f>
        <v>0</v>
      </c>
      <c r="T371" s="90">
        <f>'Other Opex'!T271</f>
        <v>0</v>
      </c>
      <c r="U371" s="90">
        <f>'Other Opex'!U271</f>
        <v>0</v>
      </c>
      <c r="V371" s="90">
        <f>'Other Opex'!V271</f>
        <v>0</v>
      </c>
      <c r="W371" s="90">
        <f>'Other Opex'!W271</f>
        <v>0</v>
      </c>
      <c r="X371" s="90">
        <f>'Other Opex'!X271</f>
        <v>0</v>
      </c>
      <c r="Y371" s="90">
        <f>'Other Opex'!Y271</f>
        <v>0</v>
      </c>
      <c r="Z371" s="90">
        <f>'Other Opex'!Z271</f>
        <v>0</v>
      </c>
      <c r="AA371" s="90">
        <f>'Other Opex'!AA271</f>
        <v>0</v>
      </c>
      <c r="AB371" s="90">
        <f>'Other Opex'!AB271</f>
        <v>0</v>
      </c>
      <c r="AC371" s="91">
        <f>'Other Opex'!AC271</f>
        <v>0</v>
      </c>
      <c r="AE371" s="476">
        <f>'Other Opex'!AE271</f>
        <v>0</v>
      </c>
      <c r="AG371" s="476">
        <f>'Other Opex'!AG271</f>
        <v>0</v>
      </c>
      <c r="AI371" s="476">
        <f>'Other Opex'!AI271</f>
        <v>0</v>
      </c>
    </row>
    <row r="372" spans="2:35" outlineLevel="1">
      <c r="B372" s="238" t="str">
        <f>'Line Items'!D$2287</f>
        <v>Other Operating Costs</v>
      </c>
      <c r="C372" s="238" t="str">
        <f>'Line Items'!D$2327</f>
        <v>Other Operating Costs: Administrative Costs &amp; Other</v>
      </c>
      <c r="D372" s="106" t="str">
        <f>'Other Opex'!D272</f>
        <v>Distribution costs</v>
      </c>
      <c r="E372" s="89"/>
      <c r="F372" s="107" t="str">
        <f>'Other Opex'!F272</f>
        <v>£000</v>
      </c>
      <c r="G372" s="90">
        <f>'Other Opex'!G272</f>
        <v>0</v>
      </c>
      <c r="H372" s="90">
        <f>'Other Opex'!H272</f>
        <v>0</v>
      </c>
      <c r="I372" s="90">
        <f>'Other Opex'!I272</f>
        <v>0</v>
      </c>
      <c r="J372" s="90">
        <f>'Other Opex'!J272</f>
        <v>0</v>
      </c>
      <c r="K372" s="90">
        <f>'Other Opex'!K272</f>
        <v>0</v>
      </c>
      <c r="L372" s="90">
        <f>'Other Opex'!L272</f>
        <v>0</v>
      </c>
      <c r="M372" s="90">
        <f>'Other Opex'!M272</f>
        <v>0</v>
      </c>
      <c r="N372" s="90">
        <f>'Other Opex'!N272</f>
        <v>0</v>
      </c>
      <c r="O372" s="90">
        <f>'Other Opex'!O272</f>
        <v>0</v>
      </c>
      <c r="P372" s="90">
        <f>'Other Opex'!P272</f>
        <v>0</v>
      </c>
      <c r="Q372" s="90">
        <f>'Other Opex'!Q272</f>
        <v>0</v>
      </c>
      <c r="R372" s="90">
        <f>'Other Opex'!R272</f>
        <v>0</v>
      </c>
      <c r="S372" s="90">
        <f>'Other Opex'!S272</f>
        <v>0</v>
      </c>
      <c r="T372" s="90">
        <f>'Other Opex'!T272</f>
        <v>0</v>
      </c>
      <c r="U372" s="90">
        <f>'Other Opex'!U272</f>
        <v>0</v>
      </c>
      <c r="V372" s="90">
        <f>'Other Opex'!V272</f>
        <v>0</v>
      </c>
      <c r="W372" s="90">
        <f>'Other Opex'!W272</f>
        <v>0</v>
      </c>
      <c r="X372" s="90">
        <f>'Other Opex'!X272</f>
        <v>0</v>
      </c>
      <c r="Y372" s="90">
        <f>'Other Opex'!Y272</f>
        <v>0</v>
      </c>
      <c r="Z372" s="90">
        <f>'Other Opex'!Z272</f>
        <v>0</v>
      </c>
      <c r="AA372" s="90">
        <f>'Other Opex'!AA272</f>
        <v>0</v>
      </c>
      <c r="AB372" s="90">
        <f>'Other Opex'!AB272</f>
        <v>0</v>
      </c>
      <c r="AC372" s="91">
        <f>'Other Opex'!AC272</f>
        <v>0</v>
      </c>
      <c r="AE372" s="476">
        <f>'Other Opex'!AE272</f>
        <v>0</v>
      </c>
      <c r="AG372" s="476">
        <f>'Other Opex'!AG272</f>
        <v>0</v>
      </c>
      <c r="AI372" s="476">
        <f>'Other Opex'!AI272</f>
        <v>0</v>
      </c>
    </row>
    <row r="373" spans="2:35" outlineLevel="1">
      <c r="B373" s="238" t="str">
        <f>'Line Items'!D$2287</f>
        <v>Other Operating Costs</v>
      </c>
      <c r="C373" s="238" t="str">
        <f>'Line Items'!D$2327</f>
        <v>Other Operating Costs: Administrative Costs &amp; Other</v>
      </c>
      <c r="D373" s="106" t="str">
        <f>'Other Opex'!D273</f>
        <v>[Administrative Costs &amp; Other Line 42]</v>
      </c>
      <c r="E373" s="89"/>
      <c r="F373" s="107" t="str">
        <f>'Other Opex'!F273</f>
        <v>£000</v>
      </c>
      <c r="G373" s="90">
        <f>'Other Opex'!G273</f>
        <v>0</v>
      </c>
      <c r="H373" s="90">
        <f>'Other Opex'!H273</f>
        <v>0</v>
      </c>
      <c r="I373" s="90">
        <f>'Other Opex'!I273</f>
        <v>0</v>
      </c>
      <c r="J373" s="90">
        <f>'Other Opex'!J273</f>
        <v>0</v>
      </c>
      <c r="K373" s="90">
        <f>'Other Opex'!K273</f>
        <v>0</v>
      </c>
      <c r="L373" s="90">
        <f>'Other Opex'!L273</f>
        <v>0</v>
      </c>
      <c r="M373" s="90">
        <f>'Other Opex'!M273</f>
        <v>0</v>
      </c>
      <c r="N373" s="90">
        <f>'Other Opex'!N273</f>
        <v>0</v>
      </c>
      <c r="O373" s="90">
        <f>'Other Opex'!O273</f>
        <v>0</v>
      </c>
      <c r="P373" s="90">
        <f>'Other Opex'!P273</f>
        <v>0</v>
      </c>
      <c r="Q373" s="90">
        <f>'Other Opex'!Q273</f>
        <v>0</v>
      </c>
      <c r="R373" s="90">
        <f>'Other Opex'!R273</f>
        <v>0</v>
      </c>
      <c r="S373" s="90">
        <f>'Other Opex'!S273</f>
        <v>0</v>
      </c>
      <c r="T373" s="90">
        <f>'Other Opex'!T273</f>
        <v>0</v>
      </c>
      <c r="U373" s="90">
        <f>'Other Opex'!U273</f>
        <v>0</v>
      </c>
      <c r="V373" s="90">
        <f>'Other Opex'!V273</f>
        <v>0</v>
      </c>
      <c r="W373" s="90">
        <f>'Other Opex'!W273</f>
        <v>0</v>
      </c>
      <c r="X373" s="90">
        <f>'Other Opex'!X273</f>
        <v>0</v>
      </c>
      <c r="Y373" s="90">
        <f>'Other Opex'!Y273</f>
        <v>0</v>
      </c>
      <c r="Z373" s="90">
        <f>'Other Opex'!Z273</f>
        <v>0</v>
      </c>
      <c r="AA373" s="90">
        <f>'Other Opex'!AA273</f>
        <v>0</v>
      </c>
      <c r="AB373" s="90">
        <f>'Other Opex'!AB273</f>
        <v>0</v>
      </c>
      <c r="AC373" s="91">
        <f>'Other Opex'!AC273</f>
        <v>0</v>
      </c>
      <c r="AE373" s="476">
        <f>'Other Opex'!AE273</f>
        <v>0</v>
      </c>
      <c r="AG373" s="476">
        <f>'Other Opex'!AG273</f>
        <v>0</v>
      </c>
      <c r="AI373" s="476">
        <f>'Other Opex'!AI273</f>
        <v>0</v>
      </c>
    </row>
    <row r="374" spans="2:35" outlineLevel="1">
      <c r="B374" s="238" t="str">
        <f>'Line Items'!D$2287</f>
        <v>Other Operating Costs</v>
      </c>
      <c r="C374" s="238" t="str">
        <f>'Line Items'!D$2327</f>
        <v>Other Operating Costs: Administrative Costs &amp; Other</v>
      </c>
      <c r="D374" s="106" t="str">
        <f>'Other Opex'!D274</f>
        <v>[Administrative Costs &amp; Other Line 43]</v>
      </c>
      <c r="E374" s="89"/>
      <c r="F374" s="107" t="str">
        <f>'Other Opex'!F274</f>
        <v>£000</v>
      </c>
      <c r="G374" s="90">
        <f>'Other Opex'!G274</f>
        <v>0</v>
      </c>
      <c r="H374" s="90">
        <f>'Other Opex'!H274</f>
        <v>0</v>
      </c>
      <c r="I374" s="90">
        <f>'Other Opex'!I274</f>
        <v>0</v>
      </c>
      <c r="J374" s="90">
        <f>'Other Opex'!J274</f>
        <v>0</v>
      </c>
      <c r="K374" s="90">
        <f>'Other Opex'!K274</f>
        <v>0</v>
      </c>
      <c r="L374" s="90">
        <f>'Other Opex'!L274</f>
        <v>0</v>
      </c>
      <c r="M374" s="90">
        <f>'Other Opex'!M274</f>
        <v>0</v>
      </c>
      <c r="N374" s="90">
        <f>'Other Opex'!N274</f>
        <v>0</v>
      </c>
      <c r="O374" s="90">
        <f>'Other Opex'!O274</f>
        <v>0</v>
      </c>
      <c r="P374" s="90">
        <f>'Other Opex'!P274</f>
        <v>0</v>
      </c>
      <c r="Q374" s="90">
        <f>'Other Opex'!Q274</f>
        <v>0</v>
      </c>
      <c r="R374" s="90">
        <f>'Other Opex'!R274</f>
        <v>0</v>
      </c>
      <c r="S374" s="90">
        <f>'Other Opex'!S274</f>
        <v>0</v>
      </c>
      <c r="T374" s="90">
        <f>'Other Opex'!T274</f>
        <v>0</v>
      </c>
      <c r="U374" s="90">
        <f>'Other Opex'!U274</f>
        <v>0</v>
      </c>
      <c r="V374" s="90">
        <f>'Other Opex'!V274</f>
        <v>0</v>
      </c>
      <c r="W374" s="90">
        <f>'Other Opex'!W274</f>
        <v>0</v>
      </c>
      <c r="X374" s="90">
        <f>'Other Opex'!X274</f>
        <v>0</v>
      </c>
      <c r="Y374" s="90">
        <f>'Other Opex'!Y274</f>
        <v>0</v>
      </c>
      <c r="Z374" s="90">
        <f>'Other Opex'!Z274</f>
        <v>0</v>
      </c>
      <c r="AA374" s="90">
        <f>'Other Opex'!AA274</f>
        <v>0</v>
      </c>
      <c r="AB374" s="90">
        <f>'Other Opex'!AB274</f>
        <v>0</v>
      </c>
      <c r="AC374" s="91">
        <f>'Other Opex'!AC274</f>
        <v>0</v>
      </c>
      <c r="AE374" s="476">
        <f>'Other Opex'!AE274</f>
        <v>0</v>
      </c>
      <c r="AG374" s="476">
        <f>'Other Opex'!AG274</f>
        <v>0</v>
      </c>
      <c r="AI374" s="476">
        <f>'Other Opex'!AI274</f>
        <v>0</v>
      </c>
    </row>
    <row r="375" spans="2:35" outlineLevel="1">
      <c r="B375" s="238" t="str">
        <f>'Line Items'!D$2287</f>
        <v>Other Operating Costs</v>
      </c>
      <c r="C375" s="238" t="str">
        <f>'Line Items'!D$2327</f>
        <v>Other Operating Costs: Administrative Costs &amp; Other</v>
      </c>
      <c r="D375" s="106" t="str">
        <f>'Other Opex'!D275</f>
        <v>[Administrative Costs &amp; Other Line 44]</v>
      </c>
      <c r="E375" s="89"/>
      <c r="F375" s="107" t="str">
        <f>'Other Opex'!F275</f>
        <v>£000</v>
      </c>
      <c r="G375" s="90">
        <f>'Other Opex'!G275</f>
        <v>0</v>
      </c>
      <c r="H375" s="90">
        <f>'Other Opex'!H275</f>
        <v>0</v>
      </c>
      <c r="I375" s="90">
        <f>'Other Opex'!I275</f>
        <v>0</v>
      </c>
      <c r="J375" s="90">
        <f>'Other Opex'!J275</f>
        <v>0</v>
      </c>
      <c r="K375" s="90">
        <f>'Other Opex'!K275</f>
        <v>0</v>
      </c>
      <c r="L375" s="90">
        <f>'Other Opex'!L275</f>
        <v>0</v>
      </c>
      <c r="M375" s="90">
        <f>'Other Opex'!M275</f>
        <v>0</v>
      </c>
      <c r="N375" s="90">
        <f>'Other Opex'!N275</f>
        <v>0</v>
      </c>
      <c r="O375" s="90">
        <f>'Other Opex'!O275</f>
        <v>0</v>
      </c>
      <c r="P375" s="90">
        <f>'Other Opex'!P275</f>
        <v>0</v>
      </c>
      <c r="Q375" s="90">
        <f>'Other Opex'!Q275</f>
        <v>0</v>
      </c>
      <c r="R375" s="90">
        <f>'Other Opex'!R275</f>
        <v>0</v>
      </c>
      <c r="S375" s="90">
        <f>'Other Opex'!S275</f>
        <v>0</v>
      </c>
      <c r="T375" s="90">
        <f>'Other Opex'!T275</f>
        <v>0</v>
      </c>
      <c r="U375" s="90">
        <f>'Other Opex'!U275</f>
        <v>0</v>
      </c>
      <c r="V375" s="90">
        <f>'Other Opex'!V275</f>
        <v>0</v>
      </c>
      <c r="W375" s="90">
        <f>'Other Opex'!W275</f>
        <v>0</v>
      </c>
      <c r="X375" s="90">
        <f>'Other Opex'!X275</f>
        <v>0</v>
      </c>
      <c r="Y375" s="90">
        <f>'Other Opex'!Y275</f>
        <v>0</v>
      </c>
      <c r="Z375" s="90">
        <f>'Other Opex'!Z275</f>
        <v>0</v>
      </c>
      <c r="AA375" s="90">
        <f>'Other Opex'!AA275</f>
        <v>0</v>
      </c>
      <c r="AB375" s="90">
        <f>'Other Opex'!AB275</f>
        <v>0</v>
      </c>
      <c r="AC375" s="91">
        <f>'Other Opex'!AC275</f>
        <v>0</v>
      </c>
      <c r="AE375" s="476">
        <f>'Other Opex'!AE275</f>
        <v>0</v>
      </c>
      <c r="AG375" s="476">
        <f>'Other Opex'!AG275</f>
        <v>0</v>
      </c>
      <c r="AI375" s="476">
        <f>'Other Opex'!AI275</f>
        <v>0</v>
      </c>
    </row>
    <row r="376" spans="2:35" outlineLevel="1">
      <c r="B376" s="238" t="str">
        <f>'Line Items'!D$2287</f>
        <v>Other Operating Costs</v>
      </c>
      <c r="C376" s="238" t="str">
        <f>'Line Items'!D$2327</f>
        <v>Other Operating Costs: Administrative Costs &amp; Other</v>
      </c>
      <c r="D376" s="106" t="str">
        <f>'Other Opex'!D276</f>
        <v>[Administrative Costs &amp; Other Line 45]</v>
      </c>
      <c r="E376" s="89"/>
      <c r="F376" s="107" t="str">
        <f>'Other Opex'!F276</f>
        <v>£000</v>
      </c>
      <c r="G376" s="90">
        <f>'Other Opex'!G276</f>
        <v>0</v>
      </c>
      <c r="H376" s="90">
        <f>'Other Opex'!H276</f>
        <v>0</v>
      </c>
      <c r="I376" s="90">
        <f>'Other Opex'!I276</f>
        <v>0</v>
      </c>
      <c r="J376" s="90">
        <f>'Other Opex'!J276</f>
        <v>0</v>
      </c>
      <c r="K376" s="90">
        <f>'Other Opex'!K276</f>
        <v>0</v>
      </c>
      <c r="L376" s="90">
        <f>'Other Opex'!L276</f>
        <v>0</v>
      </c>
      <c r="M376" s="90">
        <f>'Other Opex'!M276</f>
        <v>0</v>
      </c>
      <c r="N376" s="90">
        <f>'Other Opex'!N276</f>
        <v>0</v>
      </c>
      <c r="O376" s="90">
        <f>'Other Opex'!O276</f>
        <v>0</v>
      </c>
      <c r="P376" s="90">
        <f>'Other Opex'!P276</f>
        <v>0</v>
      </c>
      <c r="Q376" s="90">
        <f>'Other Opex'!Q276</f>
        <v>0</v>
      </c>
      <c r="R376" s="90">
        <f>'Other Opex'!R276</f>
        <v>0</v>
      </c>
      <c r="S376" s="90">
        <f>'Other Opex'!S276</f>
        <v>0</v>
      </c>
      <c r="T376" s="90">
        <f>'Other Opex'!T276</f>
        <v>0</v>
      </c>
      <c r="U376" s="90">
        <f>'Other Opex'!U276</f>
        <v>0</v>
      </c>
      <c r="V376" s="90">
        <f>'Other Opex'!V276</f>
        <v>0</v>
      </c>
      <c r="W376" s="90">
        <f>'Other Opex'!W276</f>
        <v>0</v>
      </c>
      <c r="X376" s="90">
        <f>'Other Opex'!X276</f>
        <v>0</v>
      </c>
      <c r="Y376" s="90">
        <f>'Other Opex'!Y276</f>
        <v>0</v>
      </c>
      <c r="Z376" s="90">
        <f>'Other Opex'!Z276</f>
        <v>0</v>
      </c>
      <c r="AA376" s="90">
        <f>'Other Opex'!AA276</f>
        <v>0</v>
      </c>
      <c r="AB376" s="90">
        <f>'Other Opex'!AB276</f>
        <v>0</v>
      </c>
      <c r="AC376" s="91">
        <f>'Other Opex'!AC276</f>
        <v>0</v>
      </c>
      <c r="AE376" s="476">
        <f>'Other Opex'!AE276</f>
        <v>0</v>
      </c>
      <c r="AG376" s="476">
        <f>'Other Opex'!AG276</f>
        <v>0</v>
      </c>
      <c r="AI376" s="476">
        <f>'Other Opex'!AI276</f>
        <v>0</v>
      </c>
    </row>
    <row r="377" spans="2:35" outlineLevel="1">
      <c r="B377" s="238" t="str">
        <f>'Line Items'!D$2287</f>
        <v>Other Operating Costs</v>
      </c>
      <c r="C377" s="238" t="str">
        <f>'Line Items'!D$2327</f>
        <v>Other Operating Costs: Administrative Costs &amp; Other</v>
      </c>
      <c r="D377" s="106" t="str">
        <f>'Other Opex'!D277</f>
        <v>[Administrative Costs &amp; Other Line 46]</v>
      </c>
      <c r="E377" s="89"/>
      <c r="F377" s="107" t="str">
        <f>'Other Opex'!F277</f>
        <v>£000</v>
      </c>
      <c r="G377" s="90">
        <f>'Other Opex'!G277</f>
        <v>0</v>
      </c>
      <c r="H377" s="90">
        <f>'Other Opex'!H277</f>
        <v>0</v>
      </c>
      <c r="I377" s="90">
        <f>'Other Opex'!I277</f>
        <v>0</v>
      </c>
      <c r="J377" s="90">
        <f>'Other Opex'!J277</f>
        <v>0</v>
      </c>
      <c r="K377" s="90">
        <f>'Other Opex'!K277</f>
        <v>0</v>
      </c>
      <c r="L377" s="90">
        <f>'Other Opex'!L277</f>
        <v>0</v>
      </c>
      <c r="M377" s="90">
        <f>'Other Opex'!M277</f>
        <v>0</v>
      </c>
      <c r="N377" s="90">
        <f>'Other Opex'!N277</f>
        <v>0</v>
      </c>
      <c r="O377" s="90">
        <f>'Other Opex'!O277</f>
        <v>0</v>
      </c>
      <c r="P377" s="90">
        <f>'Other Opex'!P277</f>
        <v>0</v>
      </c>
      <c r="Q377" s="90">
        <f>'Other Opex'!Q277</f>
        <v>0</v>
      </c>
      <c r="R377" s="90">
        <f>'Other Opex'!R277</f>
        <v>0</v>
      </c>
      <c r="S377" s="90">
        <f>'Other Opex'!S277</f>
        <v>0</v>
      </c>
      <c r="T377" s="90">
        <f>'Other Opex'!T277</f>
        <v>0</v>
      </c>
      <c r="U377" s="90">
        <f>'Other Opex'!U277</f>
        <v>0</v>
      </c>
      <c r="V377" s="90">
        <f>'Other Opex'!V277</f>
        <v>0</v>
      </c>
      <c r="W377" s="90">
        <f>'Other Opex'!W277</f>
        <v>0</v>
      </c>
      <c r="X377" s="90">
        <f>'Other Opex'!X277</f>
        <v>0</v>
      </c>
      <c r="Y377" s="90">
        <f>'Other Opex'!Y277</f>
        <v>0</v>
      </c>
      <c r="Z377" s="90">
        <f>'Other Opex'!Z277</f>
        <v>0</v>
      </c>
      <c r="AA377" s="90">
        <f>'Other Opex'!AA277</f>
        <v>0</v>
      </c>
      <c r="AB377" s="90">
        <f>'Other Opex'!AB277</f>
        <v>0</v>
      </c>
      <c r="AC377" s="91">
        <f>'Other Opex'!AC277</f>
        <v>0</v>
      </c>
      <c r="AE377" s="476">
        <f>'Other Opex'!AE277</f>
        <v>0</v>
      </c>
      <c r="AG377" s="476">
        <f>'Other Opex'!AG277</f>
        <v>0</v>
      </c>
      <c r="AI377" s="476">
        <f>'Other Opex'!AI277</f>
        <v>0</v>
      </c>
    </row>
    <row r="378" spans="2:35" outlineLevel="1">
      <c r="B378" s="238" t="str">
        <f>'Line Items'!D$2287</f>
        <v>Other Operating Costs</v>
      </c>
      <c r="C378" s="238" t="str">
        <f>'Line Items'!D$2327</f>
        <v>Other Operating Costs: Administrative Costs &amp; Other</v>
      </c>
      <c r="D378" s="106" t="str">
        <f>'Other Opex'!D278</f>
        <v>[Administrative Costs &amp; Other Line 47]</v>
      </c>
      <c r="E378" s="89"/>
      <c r="F378" s="107" t="str">
        <f>'Other Opex'!F278</f>
        <v>£000</v>
      </c>
      <c r="G378" s="90">
        <f>'Other Opex'!G278</f>
        <v>0</v>
      </c>
      <c r="H378" s="90">
        <f>'Other Opex'!H278</f>
        <v>0</v>
      </c>
      <c r="I378" s="90">
        <f>'Other Opex'!I278</f>
        <v>0</v>
      </c>
      <c r="J378" s="90">
        <f>'Other Opex'!J278</f>
        <v>0</v>
      </c>
      <c r="K378" s="90">
        <f>'Other Opex'!K278</f>
        <v>0</v>
      </c>
      <c r="L378" s="90">
        <f>'Other Opex'!L278</f>
        <v>0</v>
      </c>
      <c r="M378" s="90">
        <f>'Other Opex'!M278</f>
        <v>0</v>
      </c>
      <c r="N378" s="90">
        <f>'Other Opex'!N278</f>
        <v>0</v>
      </c>
      <c r="O378" s="90">
        <f>'Other Opex'!O278</f>
        <v>0</v>
      </c>
      <c r="P378" s="90">
        <f>'Other Opex'!P278</f>
        <v>0</v>
      </c>
      <c r="Q378" s="90">
        <f>'Other Opex'!Q278</f>
        <v>0</v>
      </c>
      <c r="R378" s="90">
        <f>'Other Opex'!R278</f>
        <v>0</v>
      </c>
      <c r="S378" s="90">
        <f>'Other Opex'!S278</f>
        <v>0</v>
      </c>
      <c r="T378" s="90">
        <f>'Other Opex'!T278</f>
        <v>0</v>
      </c>
      <c r="U378" s="90">
        <f>'Other Opex'!U278</f>
        <v>0</v>
      </c>
      <c r="V378" s="90">
        <f>'Other Opex'!V278</f>
        <v>0</v>
      </c>
      <c r="W378" s="90">
        <f>'Other Opex'!W278</f>
        <v>0</v>
      </c>
      <c r="X378" s="90">
        <f>'Other Opex'!X278</f>
        <v>0</v>
      </c>
      <c r="Y378" s="90">
        <f>'Other Opex'!Y278</f>
        <v>0</v>
      </c>
      <c r="Z378" s="90">
        <f>'Other Opex'!Z278</f>
        <v>0</v>
      </c>
      <c r="AA378" s="90">
        <f>'Other Opex'!AA278</f>
        <v>0</v>
      </c>
      <c r="AB378" s="90">
        <f>'Other Opex'!AB278</f>
        <v>0</v>
      </c>
      <c r="AC378" s="91">
        <f>'Other Opex'!AC278</f>
        <v>0</v>
      </c>
      <c r="AE378" s="476">
        <f>'Other Opex'!AE278</f>
        <v>0</v>
      </c>
      <c r="AG378" s="476">
        <f>'Other Opex'!AG278</f>
        <v>0</v>
      </c>
      <c r="AI378" s="476">
        <f>'Other Opex'!AI278</f>
        <v>0</v>
      </c>
    </row>
    <row r="379" spans="2:35" outlineLevel="1">
      <c r="B379" s="238" t="str">
        <f>'Line Items'!D$2287</f>
        <v>Other Operating Costs</v>
      </c>
      <c r="C379" s="238" t="str">
        <f>'Line Items'!D$2327</f>
        <v>Other Operating Costs: Administrative Costs &amp; Other</v>
      </c>
      <c r="D379" s="106" t="str">
        <f>'Other Opex'!D279</f>
        <v>[Administrative Costs &amp; Other Line 48]</v>
      </c>
      <c r="E379" s="89"/>
      <c r="F379" s="107" t="str">
        <f>'Other Opex'!F279</f>
        <v>£000</v>
      </c>
      <c r="G379" s="90">
        <f>'Other Opex'!G279</f>
        <v>0</v>
      </c>
      <c r="H379" s="90">
        <f>'Other Opex'!H279</f>
        <v>0</v>
      </c>
      <c r="I379" s="90">
        <f>'Other Opex'!I279</f>
        <v>0</v>
      </c>
      <c r="J379" s="90">
        <f>'Other Opex'!J279</f>
        <v>0</v>
      </c>
      <c r="K379" s="90">
        <f>'Other Opex'!K279</f>
        <v>0</v>
      </c>
      <c r="L379" s="90">
        <f>'Other Opex'!L279</f>
        <v>0</v>
      </c>
      <c r="M379" s="90">
        <f>'Other Opex'!M279</f>
        <v>0</v>
      </c>
      <c r="N379" s="90">
        <f>'Other Opex'!N279</f>
        <v>0</v>
      </c>
      <c r="O379" s="90">
        <f>'Other Opex'!O279</f>
        <v>0</v>
      </c>
      <c r="P379" s="90">
        <f>'Other Opex'!P279</f>
        <v>0</v>
      </c>
      <c r="Q379" s="90">
        <f>'Other Opex'!Q279</f>
        <v>0</v>
      </c>
      <c r="R379" s="90">
        <f>'Other Opex'!R279</f>
        <v>0</v>
      </c>
      <c r="S379" s="90">
        <f>'Other Opex'!S279</f>
        <v>0</v>
      </c>
      <c r="T379" s="90">
        <f>'Other Opex'!T279</f>
        <v>0</v>
      </c>
      <c r="U379" s="90">
        <f>'Other Opex'!U279</f>
        <v>0</v>
      </c>
      <c r="V379" s="90">
        <f>'Other Opex'!V279</f>
        <v>0</v>
      </c>
      <c r="W379" s="90">
        <f>'Other Opex'!W279</f>
        <v>0</v>
      </c>
      <c r="X379" s="90">
        <f>'Other Opex'!X279</f>
        <v>0</v>
      </c>
      <c r="Y379" s="90">
        <f>'Other Opex'!Y279</f>
        <v>0</v>
      </c>
      <c r="Z379" s="90">
        <f>'Other Opex'!Z279</f>
        <v>0</v>
      </c>
      <c r="AA379" s="90">
        <f>'Other Opex'!AA279</f>
        <v>0</v>
      </c>
      <c r="AB379" s="90">
        <f>'Other Opex'!AB279</f>
        <v>0</v>
      </c>
      <c r="AC379" s="91">
        <f>'Other Opex'!AC279</f>
        <v>0</v>
      </c>
      <c r="AE379" s="476">
        <f>'Other Opex'!AE279</f>
        <v>0</v>
      </c>
      <c r="AG379" s="476">
        <f>'Other Opex'!AG279</f>
        <v>0</v>
      </c>
      <c r="AI379" s="476">
        <f>'Other Opex'!AI279</f>
        <v>0</v>
      </c>
    </row>
    <row r="380" spans="2:35" outlineLevel="1">
      <c r="B380" s="238" t="str">
        <f>'Line Items'!D$2287</f>
        <v>Other Operating Costs</v>
      </c>
      <c r="C380" s="238" t="str">
        <f>'Line Items'!D$2327</f>
        <v>Other Operating Costs: Administrative Costs &amp; Other</v>
      </c>
      <c r="D380" s="106" t="str">
        <f>'Other Opex'!D280</f>
        <v>[Administrative Costs &amp; Other Line 49]</v>
      </c>
      <c r="E380" s="89"/>
      <c r="F380" s="107" t="str">
        <f>'Other Opex'!F280</f>
        <v>£000</v>
      </c>
      <c r="G380" s="90">
        <f>'Other Opex'!G280</f>
        <v>0</v>
      </c>
      <c r="H380" s="90">
        <f>'Other Opex'!H280</f>
        <v>0</v>
      </c>
      <c r="I380" s="90">
        <f>'Other Opex'!I280</f>
        <v>0</v>
      </c>
      <c r="J380" s="90">
        <f>'Other Opex'!J280</f>
        <v>0</v>
      </c>
      <c r="K380" s="90">
        <f>'Other Opex'!K280</f>
        <v>0</v>
      </c>
      <c r="L380" s="90">
        <f>'Other Opex'!L280</f>
        <v>0</v>
      </c>
      <c r="M380" s="90">
        <f>'Other Opex'!M280</f>
        <v>0</v>
      </c>
      <c r="N380" s="90">
        <f>'Other Opex'!N280</f>
        <v>0</v>
      </c>
      <c r="O380" s="90">
        <f>'Other Opex'!O280</f>
        <v>0</v>
      </c>
      <c r="P380" s="90">
        <f>'Other Opex'!P280</f>
        <v>0</v>
      </c>
      <c r="Q380" s="90">
        <f>'Other Opex'!Q280</f>
        <v>0</v>
      </c>
      <c r="R380" s="90">
        <f>'Other Opex'!R280</f>
        <v>0</v>
      </c>
      <c r="S380" s="90">
        <f>'Other Opex'!S280</f>
        <v>0</v>
      </c>
      <c r="T380" s="90">
        <f>'Other Opex'!T280</f>
        <v>0</v>
      </c>
      <c r="U380" s="90">
        <f>'Other Opex'!U280</f>
        <v>0</v>
      </c>
      <c r="V380" s="90">
        <f>'Other Opex'!V280</f>
        <v>0</v>
      </c>
      <c r="W380" s="90">
        <f>'Other Opex'!W280</f>
        <v>0</v>
      </c>
      <c r="X380" s="90">
        <f>'Other Opex'!X280</f>
        <v>0</v>
      </c>
      <c r="Y380" s="90">
        <f>'Other Opex'!Y280</f>
        <v>0</v>
      </c>
      <c r="Z380" s="90">
        <f>'Other Opex'!Z280</f>
        <v>0</v>
      </c>
      <c r="AA380" s="90">
        <f>'Other Opex'!AA280</f>
        <v>0</v>
      </c>
      <c r="AB380" s="90">
        <f>'Other Opex'!AB280</f>
        <v>0</v>
      </c>
      <c r="AC380" s="91">
        <f>'Other Opex'!AC280</f>
        <v>0</v>
      </c>
      <c r="AE380" s="476">
        <f>'Other Opex'!AE280</f>
        <v>0</v>
      </c>
      <c r="AG380" s="476">
        <f>'Other Opex'!AG280</f>
        <v>0</v>
      </c>
      <c r="AI380" s="476">
        <f>'Other Opex'!AI280</f>
        <v>0</v>
      </c>
    </row>
    <row r="381" spans="2:35" outlineLevel="1">
      <c r="B381" s="238" t="str">
        <f>'Line Items'!D$2287</f>
        <v>Other Operating Costs</v>
      </c>
      <c r="C381" s="238" t="str">
        <f>'Line Items'!D$2327</f>
        <v>Other Operating Costs: Administrative Costs &amp; Other</v>
      </c>
      <c r="D381" s="239" t="str">
        <f>'Other Opex'!D281</f>
        <v>[Administrative Costs &amp; Other Line 50]</v>
      </c>
      <c r="E381" s="240"/>
      <c r="F381" s="241" t="str">
        <f>'Other Opex'!F281</f>
        <v>£000</v>
      </c>
      <c r="G381" s="242">
        <f>'Other Opex'!G281</f>
        <v>0</v>
      </c>
      <c r="H381" s="242">
        <f>'Other Opex'!H281</f>
        <v>0</v>
      </c>
      <c r="I381" s="242">
        <f>'Other Opex'!I281</f>
        <v>0</v>
      </c>
      <c r="J381" s="242">
        <f>'Other Opex'!J281</f>
        <v>0</v>
      </c>
      <c r="K381" s="242">
        <f>'Other Opex'!K281</f>
        <v>0</v>
      </c>
      <c r="L381" s="242">
        <f>'Other Opex'!L281</f>
        <v>0</v>
      </c>
      <c r="M381" s="242">
        <f>'Other Opex'!M281</f>
        <v>0</v>
      </c>
      <c r="N381" s="242">
        <f>'Other Opex'!N281</f>
        <v>0</v>
      </c>
      <c r="O381" s="242">
        <f>'Other Opex'!O281</f>
        <v>0</v>
      </c>
      <c r="P381" s="242">
        <f>'Other Opex'!P281</f>
        <v>0</v>
      </c>
      <c r="Q381" s="242">
        <f>'Other Opex'!Q281</f>
        <v>0</v>
      </c>
      <c r="R381" s="242">
        <f>'Other Opex'!R281</f>
        <v>0</v>
      </c>
      <c r="S381" s="242">
        <f>'Other Opex'!S281</f>
        <v>0</v>
      </c>
      <c r="T381" s="242">
        <f>'Other Opex'!T281</f>
        <v>0</v>
      </c>
      <c r="U381" s="242">
        <f>'Other Opex'!U281</f>
        <v>0</v>
      </c>
      <c r="V381" s="242">
        <f>'Other Opex'!V281</f>
        <v>0</v>
      </c>
      <c r="W381" s="242">
        <f>'Other Opex'!W281</f>
        <v>0</v>
      </c>
      <c r="X381" s="242">
        <f>'Other Opex'!X281</f>
        <v>0</v>
      </c>
      <c r="Y381" s="242">
        <f>'Other Opex'!Y281</f>
        <v>0</v>
      </c>
      <c r="Z381" s="242">
        <f>'Other Opex'!Z281</f>
        <v>0</v>
      </c>
      <c r="AA381" s="242">
        <f>'Other Opex'!AA281</f>
        <v>0</v>
      </c>
      <c r="AB381" s="242">
        <f>'Other Opex'!AB281</f>
        <v>0</v>
      </c>
      <c r="AC381" s="243">
        <f>'Other Opex'!AC281</f>
        <v>0</v>
      </c>
      <c r="AE381" s="517">
        <f>'Other Opex'!AE281</f>
        <v>0</v>
      </c>
      <c r="AG381" s="517">
        <f>'Other Opex'!AG281</f>
        <v>0</v>
      </c>
      <c r="AI381" s="517">
        <f>'Other Opex'!AI281</f>
        <v>0</v>
      </c>
    </row>
    <row r="382" spans="2:35" outlineLevel="1">
      <c r="B382" s="238" t="str">
        <f>'Line Items'!D$2287</f>
        <v>Other Operating Costs</v>
      </c>
      <c r="C382" s="238" t="str">
        <f>'Line Items'!D$2328</f>
        <v>Other Operating Costs: Non-Cash Costs</v>
      </c>
      <c r="D382" s="106" t="str">
        <f>'Other Opex'!D287</f>
        <v>Amortisation</v>
      </c>
      <c r="E382" s="89"/>
      <c r="F382" s="107" t="str">
        <f>'Other Opex'!F287</f>
        <v>£000</v>
      </c>
      <c r="G382" s="90">
        <f>'Other Opex'!G287</f>
        <v>0</v>
      </c>
      <c r="H382" s="90">
        <f>'Other Opex'!H287</f>
        <v>0</v>
      </c>
      <c r="I382" s="90">
        <f>'Other Opex'!I287</f>
        <v>0</v>
      </c>
      <c r="J382" s="90">
        <f>'Other Opex'!J287</f>
        <v>0</v>
      </c>
      <c r="K382" s="90">
        <f>'Other Opex'!K287</f>
        <v>0</v>
      </c>
      <c r="L382" s="90">
        <f>'Other Opex'!L287</f>
        <v>0</v>
      </c>
      <c r="M382" s="90">
        <f>'Other Opex'!M287</f>
        <v>0</v>
      </c>
      <c r="N382" s="90">
        <f>'Other Opex'!N287</f>
        <v>0</v>
      </c>
      <c r="O382" s="90">
        <f>'Other Opex'!O287</f>
        <v>0</v>
      </c>
      <c r="P382" s="90">
        <f>'Other Opex'!P287</f>
        <v>0</v>
      </c>
      <c r="Q382" s="90">
        <f>'Other Opex'!Q287</f>
        <v>0</v>
      </c>
      <c r="R382" s="90">
        <f>'Other Opex'!R287</f>
        <v>0</v>
      </c>
      <c r="S382" s="90">
        <f>'Other Opex'!S287</f>
        <v>0</v>
      </c>
      <c r="T382" s="90">
        <f>'Other Opex'!T287</f>
        <v>0</v>
      </c>
      <c r="U382" s="90">
        <f>'Other Opex'!U287</f>
        <v>0</v>
      </c>
      <c r="V382" s="90">
        <f>'Other Opex'!V287</f>
        <v>0</v>
      </c>
      <c r="W382" s="90">
        <f>'Other Opex'!W287</f>
        <v>0</v>
      </c>
      <c r="X382" s="90">
        <f>'Other Opex'!X287</f>
        <v>0</v>
      </c>
      <c r="Y382" s="90">
        <f>'Other Opex'!Y287</f>
        <v>0</v>
      </c>
      <c r="Z382" s="90">
        <f>'Other Opex'!Z287</f>
        <v>0</v>
      </c>
      <c r="AA382" s="90">
        <f>'Other Opex'!AA287</f>
        <v>0</v>
      </c>
      <c r="AB382" s="90">
        <f>'Other Opex'!AB287</f>
        <v>0</v>
      </c>
      <c r="AC382" s="91">
        <f>'Other Opex'!AC287</f>
        <v>0</v>
      </c>
      <c r="AE382" s="476">
        <f>'Other Opex'!AE287</f>
        <v>0</v>
      </c>
      <c r="AG382" s="476">
        <f>'Other Opex'!AG287</f>
        <v>0</v>
      </c>
      <c r="AI382" s="476">
        <f>'Other Opex'!AI287</f>
        <v>0</v>
      </c>
    </row>
    <row r="383" spans="2:35" outlineLevel="1">
      <c r="B383" s="238" t="str">
        <f>'Line Items'!D$2287</f>
        <v>Other Operating Costs</v>
      </c>
      <c r="C383" s="238" t="str">
        <f>'Line Items'!D$2328</f>
        <v>Other Operating Costs: Non-Cash Costs</v>
      </c>
      <c r="D383" s="117" t="str">
        <f>'Other Opex'!D288</f>
        <v>Depreciation</v>
      </c>
      <c r="E383" s="175"/>
      <c r="F383" s="118" t="str">
        <f>'Other Opex'!F288</f>
        <v>£000</v>
      </c>
      <c r="G383" s="94">
        <f>'Other Opex'!G288</f>
        <v>0</v>
      </c>
      <c r="H383" s="94">
        <f>'Other Opex'!H288</f>
        <v>0</v>
      </c>
      <c r="I383" s="94">
        <f>'Other Opex'!I288</f>
        <v>0</v>
      </c>
      <c r="J383" s="94">
        <f>'Other Opex'!J288</f>
        <v>0</v>
      </c>
      <c r="K383" s="94">
        <f>'Other Opex'!K288</f>
        <v>0</v>
      </c>
      <c r="L383" s="94">
        <f>'Other Opex'!L288</f>
        <v>0</v>
      </c>
      <c r="M383" s="94">
        <f>'Other Opex'!M288</f>
        <v>0</v>
      </c>
      <c r="N383" s="94">
        <f>'Other Opex'!N288</f>
        <v>0</v>
      </c>
      <c r="O383" s="94">
        <f>'Other Opex'!O288</f>
        <v>0</v>
      </c>
      <c r="P383" s="94">
        <f>'Other Opex'!P288</f>
        <v>0</v>
      </c>
      <c r="Q383" s="94">
        <f>'Other Opex'!Q288</f>
        <v>0</v>
      </c>
      <c r="R383" s="94">
        <f>'Other Opex'!R288</f>
        <v>0</v>
      </c>
      <c r="S383" s="94">
        <f>'Other Opex'!S288</f>
        <v>0</v>
      </c>
      <c r="T383" s="94">
        <f>'Other Opex'!T288</f>
        <v>0</v>
      </c>
      <c r="U383" s="94">
        <f>'Other Opex'!U288</f>
        <v>0</v>
      </c>
      <c r="V383" s="94">
        <f>'Other Opex'!V288</f>
        <v>0</v>
      </c>
      <c r="W383" s="94">
        <f>'Other Opex'!W288</f>
        <v>0</v>
      </c>
      <c r="X383" s="94">
        <f>'Other Opex'!X288</f>
        <v>0</v>
      </c>
      <c r="Y383" s="94">
        <f>'Other Opex'!Y288</f>
        <v>0</v>
      </c>
      <c r="Z383" s="94">
        <f>'Other Opex'!Z288</f>
        <v>0</v>
      </c>
      <c r="AA383" s="94">
        <f>'Other Opex'!AA288</f>
        <v>0</v>
      </c>
      <c r="AB383" s="94">
        <f>'Other Opex'!AB288</f>
        <v>0</v>
      </c>
      <c r="AC383" s="95">
        <f>'Other Opex'!AC288</f>
        <v>0</v>
      </c>
      <c r="AE383" s="477">
        <f>'Other Opex'!AE288</f>
        <v>0</v>
      </c>
      <c r="AG383" s="477">
        <f>'Other Opex'!AG288</f>
        <v>0</v>
      </c>
      <c r="AI383" s="477">
        <f>'Other Opex'!AI288</f>
        <v>0</v>
      </c>
    </row>
    <row r="384" spans="2:35" outlineLevel="1">
      <c r="B384" s="238" t="str">
        <f>'Line Items'!D$2288</f>
        <v>Rolling Stock Charges</v>
      </c>
      <c r="C384" s="238" t="str">
        <f>'Line Items'!D$2329</f>
        <v>Rolling Stock Charges</v>
      </c>
      <c r="D384" s="106" t="str">
        <f>'RS Charges'!D1715</f>
        <v>ME202 - DMU - Class 150/1 Angel</v>
      </c>
      <c r="E384" s="89"/>
      <c r="F384" s="107" t="str">
        <f>'RS Charges'!F1715</f>
        <v>£000</v>
      </c>
      <c r="G384" s="90">
        <f>'RS Charges'!G1715</f>
        <v>0</v>
      </c>
      <c r="H384" s="90">
        <f>'RS Charges'!H1715</f>
        <v>0</v>
      </c>
      <c r="I384" s="90">
        <f>'RS Charges'!I1715</f>
        <v>0</v>
      </c>
      <c r="J384" s="90">
        <f>'RS Charges'!J1715</f>
        <v>0</v>
      </c>
      <c r="K384" s="90">
        <f>'RS Charges'!K1715</f>
        <v>0</v>
      </c>
      <c r="L384" s="90">
        <f>'RS Charges'!L1715</f>
        <v>0</v>
      </c>
      <c r="M384" s="90">
        <f>'RS Charges'!M1715</f>
        <v>0</v>
      </c>
      <c r="N384" s="90">
        <f>'RS Charges'!N1715</f>
        <v>0</v>
      </c>
      <c r="O384" s="90">
        <f>'RS Charges'!O1715</f>
        <v>0</v>
      </c>
      <c r="P384" s="90">
        <f>'RS Charges'!P1715</f>
        <v>0</v>
      </c>
      <c r="Q384" s="90">
        <f>'RS Charges'!Q1715</f>
        <v>0</v>
      </c>
      <c r="R384" s="90">
        <f>'RS Charges'!R1715</f>
        <v>0</v>
      </c>
      <c r="S384" s="90">
        <f>'RS Charges'!S1715</f>
        <v>0</v>
      </c>
      <c r="T384" s="90">
        <f>'RS Charges'!T1715</f>
        <v>0</v>
      </c>
      <c r="U384" s="90">
        <f>'RS Charges'!U1715</f>
        <v>0</v>
      </c>
      <c r="V384" s="90">
        <f>'RS Charges'!V1715</f>
        <v>0</v>
      </c>
      <c r="W384" s="90">
        <f>'RS Charges'!W1715</f>
        <v>0</v>
      </c>
      <c r="X384" s="90">
        <f>'RS Charges'!X1715</f>
        <v>0</v>
      </c>
      <c r="Y384" s="90">
        <f>'RS Charges'!Y1715</f>
        <v>0</v>
      </c>
      <c r="Z384" s="90">
        <f>'RS Charges'!Z1715</f>
        <v>0</v>
      </c>
      <c r="AA384" s="90">
        <f>'RS Charges'!AA1715</f>
        <v>0</v>
      </c>
      <c r="AB384" s="90">
        <f>'RS Charges'!AB1715</f>
        <v>0</v>
      </c>
      <c r="AC384" s="91">
        <f>'RS Charges'!AC1715</f>
        <v>0</v>
      </c>
      <c r="AE384" s="475">
        <f>'RS Charges'!AE1715</f>
        <v>0</v>
      </c>
      <c r="AG384" s="476">
        <f>'RS Charges'!AG1715</f>
        <v>0</v>
      </c>
      <c r="AI384" s="476">
        <f>'RS Charges'!AI1715</f>
        <v>0</v>
      </c>
    </row>
    <row r="385" spans="2:35" outlineLevel="1">
      <c r="B385" s="238" t="str">
        <f>'Line Items'!D$2288</f>
        <v>Rolling Stock Charges</v>
      </c>
      <c r="C385" s="238" t="str">
        <f>'Line Items'!D$2329</f>
        <v>Rolling Stock Charges</v>
      </c>
      <c r="D385" s="106" t="str">
        <f>'RS Charges'!D1716</f>
        <v>ME203 - DMU - Class 153/1 Porterbrook</v>
      </c>
      <c r="E385" s="89"/>
      <c r="F385" s="107" t="str">
        <f>'RS Charges'!F1716</f>
        <v>£000</v>
      </c>
      <c r="G385" s="90">
        <f>'RS Charges'!G1716</f>
        <v>0</v>
      </c>
      <c r="H385" s="90">
        <f>'RS Charges'!H1716</f>
        <v>0</v>
      </c>
      <c r="I385" s="90">
        <f>'RS Charges'!I1716</f>
        <v>0</v>
      </c>
      <c r="J385" s="90">
        <f>'RS Charges'!J1716</f>
        <v>0</v>
      </c>
      <c r="K385" s="90">
        <f>'RS Charges'!K1716</f>
        <v>0</v>
      </c>
      <c r="L385" s="90">
        <f>'RS Charges'!L1716</f>
        <v>0</v>
      </c>
      <c r="M385" s="90">
        <f>'RS Charges'!M1716</f>
        <v>0</v>
      </c>
      <c r="N385" s="90">
        <f>'RS Charges'!N1716</f>
        <v>0</v>
      </c>
      <c r="O385" s="90">
        <f>'RS Charges'!O1716</f>
        <v>0</v>
      </c>
      <c r="P385" s="90">
        <f>'RS Charges'!P1716</f>
        <v>0</v>
      </c>
      <c r="Q385" s="90">
        <f>'RS Charges'!Q1716</f>
        <v>0</v>
      </c>
      <c r="R385" s="90">
        <f>'RS Charges'!R1716</f>
        <v>0</v>
      </c>
      <c r="S385" s="90">
        <f>'RS Charges'!S1716</f>
        <v>0</v>
      </c>
      <c r="T385" s="90">
        <f>'RS Charges'!T1716</f>
        <v>0</v>
      </c>
      <c r="U385" s="90">
        <f>'RS Charges'!U1716</f>
        <v>0</v>
      </c>
      <c r="V385" s="90">
        <f>'RS Charges'!V1716</f>
        <v>0</v>
      </c>
      <c r="W385" s="90">
        <f>'RS Charges'!W1716</f>
        <v>0</v>
      </c>
      <c r="X385" s="90">
        <f>'RS Charges'!X1716</f>
        <v>0</v>
      </c>
      <c r="Y385" s="90">
        <f>'RS Charges'!Y1716</f>
        <v>0</v>
      </c>
      <c r="Z385" s="90">
        <f>'RS Charges'!Z1716</f>
        <v>0</v>
      </c>
      <c r="AA385" s="90">
        <f>'RS Charges'!AA1716</f>
        <v>0</v>
      </c>
      <c r="AB385" s="90">
        <f>'RS Charges'!AB1716</f>
        <v>0</v>
      </c>
      <c r="AC385" s="91">
        <f>'RS Charges'!AC1716</f>
        <v>0</v>
      </c>
      <c r="AE385" s="476">
        <f>'RS Charges'!AE1716</f>
        <v>0</v>
      </c>
      <c r="AG385" s="476">
        <f>'RS Charges'!AG1716</f>
        <v>0</v>
      </c>
      <c r="AI385" s="476">
        <f>'RS Charges'!AI1716</f>
        <v>0</v>
      </c>
    </row>
    <row r="386" spans="2:35" outlineLevel="1">
      <c r="B386" s="238" t="str">
        <f>'Line Items'!D$2288</f>
        <v>Rolling Stock Charges</v>
      </c>
      <c r="C386" s="238" t="str">
        <f>'Line Items'!D$2329</f>
        <v>Rolling Stock Charges</v>
      </c>
      <c r="D386" s="106" t="str">
        <f>'RS Charges'!D1717</f>
        <v>ME206 - DMU - Class 170/5 Porterbrook</v>
      </c>
      <c r="E386" s="89"/>
      <c r="F386" s="107" t="str">
        <f>'RS Charges'!F1717</f>
        <v>£000</v>
      </c>
      <c r="G386" s="90">
        <f>'RS Charges'!G1717</f>
        <v>0</v>
      </c>
      <c r="H386" s="90">
        <f>'RS Charges'!H1717</f>
        <v>0</v>
      </c>
      <c r="I386" s="90">
        <f>'RS Charges'!I1717</f>
        <v>0</v>
      </c>
      <c r="J386" s="90">
        <f>'RS Charges'!J1717</f>
        <v>0</v>
      </c>
      <c r="K386" s="90">
        <f>'RS Charges'!K1717</f>
        <v>0</v>
      </c>
      <c r="L386" s="90">
        <f>'RS Charges'!L1717</f>
        <v>0</v>
      </c>
      <c r="M386" s="90">
        <f>'RS Charges'!M1717</f>
        <v>0</v>
      </c>
      <c r="N386" s="90">
        <f>'RS Charges'!N1717</f>
        <v>0</v>
      </c>
      <c r="O386" s="90">
        <f>'RS Charges'!O1717</f>
        <v>0</v>
      </c>
      <c r="P386" s="90">
        <f>'RS Charges'!P1717</f>
        <v>0</v>
      </c>
      <c r="Q386" s="90">
        <f>'RS Charges'!Q1717</f>
        <v>0</v>
      </c>
      <c r="R386" s="90">
        <f>'RS Charges'!R1717</f>
        <v>0</v>
      </c>
      <c r="S386" s="90">
        <f>'RS Charges'!S1717</f>
        <v>0</v>
      </c>
      <c r="T386" s="90">
        <f>'RS Charges'!T1717</f>
        <v>0</v>
      </c>
      <c r="U386" s="90">
        <f>'RS Charges'!U1717</f>
        <v>0</v>
      </c>
      <c r="V386" s="90">
        <f>'RS Charges'!V1717</f>
        <v>0</v>
      </c>
      <c r="W386" s="90">
        <f>'RS Charges'!W1717</f>
        <v>0</v>
      </c>
      <c r="X386" s="90">
        <f>'RS Charges'!X1717</f>
        <v>0</v>
      </c>
      <c r="Y386" s="90">
        <f>'RS Charges'!Y1717</f>
        <v>0</v>
      </c>
      <c r="Z386" s="90">
        <f>'RS Charges'!Z1717</f>
        <v>0</v>
      </c>
      <c r="AA386" s="90">
        <f>'RS Charges'!AA1717</f>
        <v>0</v>
      </c>
      <c r="AB386" s="90">
        <f>'RS Charges'!AB1717</f>
        <v>0</v>
      </c>
      <c r="AC386" s="91">
        <f>'RS Charges'!AC1717</f>
        <v>0</v>
      </c>
      <c r="AE386" s="476">
        <f>'RS Charges'!AE1717</f>
        <v>0</v>
      </c>
      <c r="AG386" s="476">
        <f>'RS Charges'!AG1717</f>
        <v>0</v>
      </c>
      <c r="AI386" s="476">
        <f>'RS Charges'!AI1717</f>
        <v>0</v>
      </c>
    </row>
    <row r="387" spans="2:35" outlineLevel="1">
      <c r="B387" s="238" t="str">
        <f>'Line Items'!D$2288</f>
        <v>Rolling Stock Charges</v>
      </c>
      <c r="C387" s="238" t="str">
        <f>'Line Items'!D$2329</f>
        <v>Rolling Stock Charges</v>
      </c>
      <c r="D387" s="106" t="str">
        <f>'RS Charges'!D1718</f>
        <v>ME207 - DMU - Class 170/6 Porterbrook</v>
      </c>
      <c r="E387" s="89"/>
      <c r="F387" s="107" t="str">
        <f>'RS Charges'!F1718</f>
        <v>£000</v>
      </c>
      <c r="G387" s="90">
        <f>'RS Charges'!G1718</f>
        <v>0</v>
      </c>
      <c r="H387" s="90">
        <f>'RS Charges'!H1718</f>
        <v>0</v>
      </c>
      <c r="I387" s="90">
        <f>'RS Charges'!I1718</f>
        <v>0</v>
      </c>
      <c r="J387" s="90">
        <f>'RS Charges'!J1718</f>
        <v>0</v>
      </c>
      <c r="K387" s="90">
        <f>'RS Charges'!K1718</f>
        <v>0</v>
      </c>
      <c r="L387" s="90">
        <f>'RS Charges'!L1718</f>
        <v>0</v>
      </c>
      <c r="M387" s="90">
        <f>'RS Charges'!M1718</f>
        <v>0</v>
      </c>
      <c r="N387" s="90">
        <f>'RS Charges'!N1718</f>
        <v>0</v>
      </c>
      <c r="O387" s="90">
        <f>'RS Charges'!O1718</f>
        <v>0</v>
      </c>
      <c r="P387" s="90">
        <f>'RS Charges'!P1718</f>
        <v>0</v>
      </c>
      <c r="Q387" s="90">
        <f>'RS Charges'!Q1718</f>
        <v>0</v>
      </c>
      <c r="R387" s="90">
        <f>'RS Charges'!R1718</f>
        <v>0</v>
      </c>
      <c r="S387" s="90">
        <f>'RS Charges'!S1718</f>
        <v>0</v>
      </c>
      <c r="T387" s="90">
        <f>'RS Charges'!T1718</f>
        <v>0</v>
      </c>
      <c r="U387" s="90">
        <f>'RS Charges'!U1718</f>
        <v>0</v>
      </c>
      <c r="V387" s="90">
        <f>'RS Charges'!V1718</f>
        <v>0</v>
      </c>
      <c r="W387" s="90">
        <f>'RS Charges'!W1718</f>
        <v>0</v>
      </c>
      <c r="X387" s="90">
        <f>'RS Charges'!X1718</f>
        <v>0</v>
      </c>
      <c r="Y387" s="90">
        <f>'RS Charges'!Y1718</f>
        <v>0</v>
      </c>
      <c r="Z387" s="90">
        <f>'RS Charges'!Z1718</f>
        <v>0</v>
      </c>
      <c r="AA387" s="90">
        <f>'RS Charges'!AA1718</f>
        <v>0</v>
      </c>
      <c r="AB387" s="90">
        <f>'RS Charges'!AB1718</f>
        <v>0</v>
      </c>
      <c r="AC387" s="91">
        <f>'RS Charges'!AC1718</f>
        <v>0</v>
      </c>
      <c r="AE387" s="476">
        <f>'RS Charges'!AE1718</f>
        <v>0</v>
      </c>
      <c r="AG387" s="476">
        <f>'RS Charges'!AG1718</f>
        <v>0</v>
      </c>
      <c r="AI387" s="476">
        <f>'RS Charges'!AI1718</f>
        <v>0</v>
      </c>
    </row>
    <row r="388" spans="2:35" outlineLevel="1">
      <c r="B388" s="238" t="str">
        <f>'Line Items'!D$2288</f>
        <v>Rolling Stock Charges</v>
      </c>
      <c r="C388" s="238" t="str">
        <f>'Line Items'!D$2329</f>
        <v>Rolling Stock Charges</v>
      </c>
      <c r="D388" s="106" t="str">
        <f>'RS Charges'!D1719</f>
        <v>ME208 - DMU - Class 172/2 Porterbrook</v>
      </c>
      <c r="E388" s="89"/>
      <c r="F388" s="107" t="str">
        <f>'RS Charges'!F1719</f>
        <v>£000</v>
      </c>
      <c r="G388" s="90">
        <f>'RS Charges'!G1719</f>
        <v>0</v>
      </c>
      <c r="H388" s="90">
        <f>'RS Charges'!H1719</f>
        <v>0</v>
      </c>
      <c r="I388" s="90">
        <f>'RS Charges'!I1719</f>
        <v>0</v>
      </c>
      <c r="J388" s="90">
        <f>'RS Charges'!J1719</f>
        <v>0</v>
      </c>
      <c r="K388" s="90">
        <f>'RS Charges'!K1719</f>
        <v>0</v>
      </c>
      <c r="L388" s="90">
        <f>'RS Charges'!L1719</f>
        <v>0</v>
      </c>
      <c r="M388" s="90">
        <f>'RS Charges'!M1719</f>
        <v>0</v>
      </c>
      <c r="N388" s="90">
        <f>'RS Charges'!N1719</f>
        <v>0</v>
      </c>
      <c r="O388" s="90">
        <f>'RS Charges'!O1719</f>
        <v>0</v>
      </c>
      <c r="P388" s="90">
        <f>'RS Charges'!P1719</f>
        <v>0</v>
      </c>
      <c r="Q388" s="90">
        <f>'RS Charges'!Q1719</f>
        <v>0</v>
      </c>
      <c r="R388" s="90">
        <f>'RS Charges'!R1719</f>
        <v>0</v>
      </c>
      <c r="S388" s="90">
        <f>'RS Charges'!S1719</f>
        <v>0</v>
      </c>
      <c r="T388" s="90">
        <f>'RS Charges'!T1719</f>
        <v>0</v>
      </c>
      <c r="U388" s="90">
        <f>'RS Charges'!U1719</f>
        <v>0</v>
      </c>
      <c r="V388" s="90">
        <f>'RS Charges'!V1719</f>
        <v>0</v>
      </c>
      <c r="W388" s="90">
        <f>'RS Charges'!W1719</f>
        <v>0</v>
      </c>
      <c r="X388" s="90">
        <f>'RS Charges'!X1719</f>
        <v>0</v>
      </c>
      <c r="Y388" s="90">
        <f>'RS Charges'!Y1719</f>
        <v>0</v>
      </c>
      <c r="Z388" s="90">
        <f>'RS Charges'!Z1719</f>
        <v>0</v>
      </c>
      <c r="AA388" s="90">
        <f>'RS Charges'!AA1719</f>
        <v>0</v>
      </c>
      <c r="AB388" s="90">
        <f>'RS Charges'!AB1719</f>
        <v>0</v>
      </c>
      <c r="AC388" s="91">
        <f>'RS Charges'!AC1719</f>
        <v>0</v>
      </c>
      <c r="AE388" s="476">
        <f>'RS Charges'!AE1719</f>
        <v>0</v>
      </c>
      <c r="AG388" s="476">
        <f>'RS Charges'!AG1719</f>
        <v>0</v>
      </c>
      <c r="AI388" s="476">
        <f>'RS Charges'!AI1719</f>
        <v>0</v>
      </c>
    </row>
    <row r="389" spans="2:35" outlineLevel="1">
      <c r="B389" s="238" t="str">
        <f>'Line Items'!D$2288</f>
        <v>Rolling Stock Charges</v>
      </c>
      <c r="C389" s="238" t="str">
        <f>'Line Items'!D$2329</f>
        <v>Rolling Stock Charges</v>
      </c>
      <c r="D389" s="106" t="str">
        <f>'RS Charges'!D1720</f>
        <v>ME209 - DMU - Class 172/3 Porterbrook</v>
      </c>
      <c r="E389" s="89"/>
      <c r="F389" s="107" t="str">
        <f>'RS Charges'!F1720</f>
        <v>£000</v>
      </c>
      <c r="G389" s="90">
        <f>'RS Charges'!G1720</f>
        <v>0</v>
      </c>
      <c r="H389" s="90">
        <f>'RS Charges'!H1720</f>
        <v>0</v>
      </c>
      <c r="I389" s="90">
        <f>'RS Charges'!I1720</f>
        <v>0</v>
      </c>
      <c r="J389" s="90">
        <f>'RS Charges'!J1720</f>
        <v>0</v>
      </c>
      <c r="K389" s="90">
        <f>'RS Charges'!K1720</f>
        <v>0</v>
      </c>
      <c r="L389" s="90">
        <f>'RS Charges'!L1720</f>
        <v>0</v>
      </c>
      <c r="M389" s="90">
        <f>'RS Charges'!M1720</f>
        <v>0</v>
      </c>
      <c r="N389" s="90">
        <f>'RS Charges'!N1720</f>
        <v>0</v>
      </c>
      <c r="O389" s="90">
        <f>'RS Charges'!O1720</f>
        <v>0</v>
      </c>
      <c r="P389" s="90">
        <f>'RS Charges'!P1720</f>
        <v>0</v>
      </c>
      <c r="Q389" s="90">
        <f>'RS Charges'!Q1720</f>
        <v>0</v>
      </c>
      <c r="R389" s="90">
        <f>'RS Charges'!R1720</f>
        <v>0</v>
      </c>
      <c r="S389" s="90">
        <f>'RS Charges'!S1720</f>
        <v>0</v>
      </c>
      <c r="T389" s="90">
        <f>'RS Charges'!T1720</f>
        <v>0</v>
      </c>
      <c r="U389" s="90">
        <f>'RS Charges'!U1720</f>
        <v>0</v>
      </c>
      <c r="V389" s="90">
        <f>'RS Charges'!V1720</f>
        <v>0</v>
      </c>
      <c r="W389" s="90">
        <f>'RS Charges'!W1720</f>
        <v>0</v>
      </c>
      <c r="X389" s="90">
        <f>'RS Charges'!X1720</f>
        <v>0</v>
      </c>
      <c r="Y389" s="90">
        <f>'RS Charges'!Y1720</f>
        <v>0</v>
      </c>
      <c r="Z389" s="90">
        <f>'RS Charges'!Z1720</f>
        <v>0</v>
      </c>
      <c r="AA389" s="90">
        <f>'RS Charges'!AA1720</f>
        <v>0</v>
      </c>
      <c r="AB389" s="90">
        <f>'RS Charges'!AB1720</f>
        <v>0</v>
      </c>
      <c r="AC389" s="91">
        <f>'RS Charges'!AC1720</f>
        <v>0</v>
      </c>
      <c r="AE389" s="476">
        <f>'RS Charges'!AE1720</f>
        <v>0</v>
      </c>
      <c r="AG389" s="476">
        <f>'RS Charges'!AG1720</f>
        <v>0</v>
      </c>
      <c r="AI389" s="476">
        <f>'RS Charges'!AI1720</f>
        <v>0</v>
      </c>
    </row>
    <row r="390" spans="2:35" outlineLevel="1">
      <c r="B390" s="238" t="str">
        <f>'Line Items'!D$2288</f>
        <v>Rolling Stock Charges</v>
      </c>
      <c r="C390" s="238" t="str">
        <f>'Line Items'!D$2329</f>
        <v>Rolling Stock Charges</v>
      </c>
      <c r="D390" s="106" t="str">
        <f>'RS Charges'!D1721</f>
        <v>ME216 - Class 139 PPM - Porterbrook</v>
      </c>
      <c r="E390" s="89"/>
      <c r="F390" s="107" t="str">
        <f>'RS Charges'!F1721</f>
        <v>£000</v>
      </c>
      <c r="G390" s="90">
        <f>'RS Charges'!G1721</f>
        <v>0</v>
      </c>
      <c r="H390" s="90">
        <f>'RS Charges'!H1721</f>
        <v>0</v>
      </c>
      <c r="I390" s="90">
        <f>'RS Charges'!I1721</f>
        <v>0</v>
      </c>
      <c r="J390" s="90">
        <f>'RS Charges'!J1721</f>
        <v>0</v>
      </c>
      <c r="K390" s="90">
        <f>'RS Charges'!K1721</f>
        <v>0</v>
      </c>
      <c r="L390" s="90">
        <f>'RS Charges'!L1721</f>
        <v>0</v>
      </c>
      <c r="M390" s="90">
        <f>'RS Charges'!M1721</f>
        <v>0</v>
      </c>
      <c r="N390" s="90">
        <f>'RS Charges'!N1721</f>
        <v>0</v>
      </c>
      <c r="O390" s="90">
        <f>'RS Charges'!O1721</f>
        <v>0</v>
      </c>
      <c r="P390" s="90">
        <f>'RS Charges'!P1721</f>
        <v>0</v>
      </c>
      <c r="Q390" s="90">
        <f>'RS Charges'!Q1721</f>
        <v>0</v>
      </c>
      <c r="R390" s="90">
        <f>'RS Charges'!R1721</f>
        <v>0</v>
      </c>
      <c r="S390" s="90">
        <f>'RS Charges'!S1721</f>
        <v>0</v>
      </c>
      <c r="T390" s="90">
        <f>'RS Charges'!T1721</f>
        <v>0</v>
      </c>
      <c r="U390" s="90">
        <f>'RS Charges'!U1721</f>
        <v>0</v>
      </c>
      <c r="V390" s="90">
        <f>'RS Charges'!V1721</f>
        <v>0</v>
      </c>
      <c r="W390" s="90">
        <f>'RS Charges'!W1721</f>
        <v>0</v>
      </c>
      <c r="X390" s="90">
        <f>'RS Charges'!X1721</f>
        <v>0</v>
      </c>
      <c r="Y390" s="90">
        <f>'RS Charges'!Y1721</f>
        <v>0</v>
      </c>
      <c r="Z390" s="90">
        <f>'RS Charges'!Z1721</f>
        <v>0</v>
      </c>
      <c r="AA390" s="90">
        <f>'RS Charges'!AA1721</f>
        <v>0</v>
      </c>
      <c r="AB390" s="90">
        <f>'RS Charges'!AB1721</f>
        <v>0</v>
      </c>
      <c r="AC390" s="91">
        <f>'RS Charges'!AC1721</f>
        <v>0</v>
      </c>
      <c r="AE390" s="476">
        <f>'RS Charges'!AE1721</f>
        <v>0</v>
      </c>
      <c r="AG390" s="476">
        <f>'RS Charges'!AG1721</f>
        <v>0</v>
      </c>
      <c r="AI390" s="476">
        <f>'RS Charges'!AI1721</f>
        <v>0</v>
      </c>
    </row>
    <row r="391" spans="2:35" outlineLevel="1">
      <c r="B391" s="238" t="str">
        <f>'Line Items'!D$2288</f>
        <v>Rolling Stock Charges</v>
      </c>
      <c r="C391" s="238" t="str">
        <f>'Line Items'!D$2329</f>
        <v>Rolling Stock Charges</v>
      </c>
      <c r="D391" s="106" t="str">
        <f>'RS Charges'!D1722</f>
        <v>ME211 - EMU - Class 321/4  HSBC - motor car</v>
      </c>
      <c r="E391" s="89"/>
      <c r="F391" s="107" t="str">
        <f>'RS Charges'!F1722</f>
        <v>£000</v>
      </c>
      <c r="G391" s="90">
        <f>'RS Charges'!G1722</f>
        <v>0</v>
      </c>
      <c r="H391" s="90">
        <f>'RS Charges'!H1722</f>
        <v>0</v>
      </c>
      <c r="I391" s="90">
        <f>'RS Charges'!I1722</f>
        <v>0</v>
      </c>
      <c r="J391" s="90">
        <f>'RS Charges'!J1722</f>
        <v>0</v>
      </c>
      <c r="K391" s="90">
        <f>'RS Charges'!K1722</f>
        <v>0</v>
      </c>
      <c r="L391" s="90">
        <f>'RS Charges'!L1722</f>
        <v>0</v>
      </c>
      <c r="M391" s="90">
        <f>'RS Charges'!M1722</f>
        <v>0</v>
      </c>
      <c r="N391" s="90">
        <f>'RS Charges'!N1722</f>
        <v>0</v>
      </c>
      <c r="O391" s="90">
        <f>'RS Charges'!O1722</f>
        <v>0</v>
      </c>
      <c r="P391" s="90">
        <f>'RS Charges'!P1722</f>
        <v>0</v>
      </c>
      <c r="Q391" s="90">
        <f>'RS Charges'!Q1722</f>
        <v>0</v>
      </c>
      <c r="R391" s="90">
        <f>'RS Charges'!R1722</f>
        <v>0</v>
      </c>
      <c r="S391" s="90">
        <f>'RS Charges'!S1722</f>
        <v>0</v>
      </c>
      <c r="T391" s="90">
        <f>'RS Charges'!T1722</f>
        <v>0</v>
      </c>
      <c r="U391" s="90">
        <f>'RS Charges'!U1722</f>
        <v>0</v>
      </c>
      <c r="V391" s="90">
        <f>'RS Charges'!V1722</f>
        <v>0</v>
      </c>
      <c r="W391" s="90">
        <f>'RS Charges'!W1722</f>
        <v>0</v>
      </c>
      <c r="X391" s="90">
        <f>'RS Charges'!X1722</f>
        <v>0</v>
      </c>
      <c r="Y391" s="90">
        <f>'RS Charges'!Y1722</f>
        <v>0</v>
      </c>
      <c r="Z391" s="90">
        <f>'RS Charges'!Z1722</f>
        <v>0</v>
      </c>
      <c r="AA391" s="90">
        <f>'RS Charges'!AA1722</f>
        <v>0</v>
      </c>
      <c r="AB391" s="90">
        <f>'RS Charges'!AB1722</f>
        <v>0</v>
      </c>
      <c r="AC391" s="91">
        <f>'RS Charges'!AC1722</f>
        <v>0</v>
      </c>
      <c r="AE391" s="476">
        <f>'RS Charges'!AE1722</f>
        <v>0</v>
      </c>
      <c r="AG391" s="476">
        <f>'RS Charges'!AG1722</f>
        <v>0</v>
      </c>
      <c r="AI391" s="476">
        <f>'RS Charges'!AI1722</f>
        <v>0</v>
      </c>
    </row>
    <row r="392" spans="2:35" outlineLevel="1">
      <c r="B392" s="238" t="str">
        <f>'Line Items'!D$2288</f>
        <v>Rolling Stock Charges</v>
      </c>
      <c r="C392" s="238" t="str">
        <f>'Line Items'!D$2329</f>
        <v>Rolling Stock Charges</v>
      </c>
      <c r="D392" s="106" t="str">
        <f>'RS Charges'!D1723</f>
        <v>ME211 - EMU - Class 321/4  HSBC - trailer car</v>
      </c>
      <c r="E392" s="89"/>
      <c r="F392" s="107" t="str">
        <f>'RS Charges'!F1723</f>
        <v>£000</v>
      </c>
      <c r="G392" s="90">
        <f>'RS Charges'!G1723</f>
        <v>0</v>
      </c>
      <c r="H392" s="90">
        <f>'RS Charges'!H1723</f>
        <v>0</v>
      </c>
      <c r="I392" s="90">
        <f>'RS Charges'!I1723</f>
        <v>0</v>
      </c>
      <c r="J392" s="90">
        <f>'RS Charges'!J1723</f>
        <v>0</v>
      </c>
      <c r="K392" s="90">
        <f>'RS Charges'!K1723</f>
        <v>0</v>
      </c>
      <c r="L392" s="90">
        <f>'RS Charges'!L1723</f>
        <v>0</v>
      </c>
      <c r="M392" s="90">
        <f>'RS Charges'!M1723</f>
        <v>0</v>
      </c>
      <c r="N392" s="90">
        <f>'RS Charges'!N1723</f>
        <v>0</v>
      </c>
      <c r="O392" s="90">
        <f>'RS Charges'!O1723</f>
        <v>0</v>
      </c>
      <c r="P392" s="90">
        <f>'RS Charges'!P1723</f>
        <v>0</v>
      </c>
      <c r="Q392" s="90">
        <f>'RS Charges'!Q1723</f>
        <v>0</v>
      </c>
      <c r="R392" s="90">
        <f>'RS Charges'!R1723</f>
        <v>0</v>
      </c>
      <c r="S392" s="90">
        <f>'RS Charges'!S1723</f>
        <v>0</v>
      </c>
      <c r="T392" s="90">
        <f>'RS Charges'!T1723</f>
        <v>0</v>
      </c>
      <c r="U392" s="90">
        <f>'RS Charges'!U1723</f>
        <v>0</v>
      </c>
      <c r="V392" s="90">
        <f>'RS Charges'!V1723</f>
        <v>0</v>
      </c>
      <c r="W392" s="90">
        <f>'RS Charges'!W1723</f>
        <v>0</v>
      </c>
      <c r="X392" s="90">
        <f>'RS Charges'!X1723</f>
        <v>0</v>
      </c>
      <c r="Y392" s="90">
        <f>'RS Charges'!Y1723</f>
        <v>0</v>
      </c>
      <c r="Z392" s="90">
        <f>'RS Charges'!Z1723</f>
        <v>0</v>
      </c>
      <c r="AA392" s="90">
        <f>'RS Charges'!AA1723</f>
        <v>0</v>
      </c>
      <c r="AB392" s="90">
        <f>'RS Charges'!AB1723</f>
        <v>0</v>
      </c>
      <c r="AC392" s="91">
        <f>'RS Charges'!AC1723</f>
        <v>0</v>
      </c>
      <c r="AE392" s="476">
        <f>'RS Charges'!AE1723</f>
        <v>0</v>
      </c>
      <c r="AG392" s="476">
        <f>'RS Charges'!AG1723</f>
        <v>0</v>
      </c>
      <c r="AI392" s="476">
        <f>'RS Charges'!AI1723</f>
        <v>0</v>
      </c>
    </row>
    <row r="393" spans="2:35" outlineLevel="1">
      <c r="B393" s="238" t="str">
        <f>'Line Items'!D$2288</f>
        <v>Rolling Stock Charges</v>
      </c>
      <c r="C393" s="238" t="str">
        <f>'Line Items'!D$2329</f>
        <v>Rolling Stock Charges</v>
      </c>
      <c r="D393" s="106" t="str">
        <f>'RS Charges'!D1724</f>
        <v>ME212 - EMU - Class 323/3 Porterbrook - motor car</v>
      </c>
      <c r="E393" s="89"/>
      <c r="F393" s="107" t="str">
        <f>'RS Charges'!F1724</f>
        <v>£000</v>
      </c>
      <c r="G393" s="90">
        <f>'RS Charges'!G1724</f>
        <v>0</v>
      </c>
      <c r="H393" s="90">
        <f>'RS Charges'!H1724</f>
        <v>0</v>
      </c>
      <c r="I393" s="90">
        <f>'RS Charges'!I1724</f>
        <v>0</v>
      </c>
      <c r="J393" s="90">
        <f>'RS Charges'!J1724</f>
        <v>0</v>
      </c>
      <c r="K393" s="90">
        <f>'RS Charges'!K1724</f>
        <v>0</v>
      </c>
      <c r="L393" s="90">
        <f>'RS Charges'!L1724</f>
        <v>0</v>
      </c>
      <c r="M393" s="90">
        <f>'RS Charges'!M1724</f>
        <v>0</v>
      </c>
      <c r="N393" s="90">
        <f>'RS Charges'!N1724</f>
        <v>0</v>
      </c>
      <c r="O393" s="90">
        <f>'RS Charges'!O1724</f>
        <v>0</v>
      </c>
      <c r="P393" s="90">
        <f>'RS Charges'!P1724</f>
        <v>0</v>
      </c>
      <c r="Q393" s="90">
        <f>'RS Charges'!Q1724</f>
        <v>0</v>
      </c>
      <c r="R393" s="90">
        <f>'RS Charges'!R1724</f>
        <v>0</v>
      </c>
      <c r="S393" s="90">
        <f>'RS Charges'!S1724</f>
        <v>0</v>
      </c>
      <c r="T393" s="90">
        <f>'RS Charges'!T1724</f>
        <v>0</v>
      </c>
      <c r="U393" s="90">
        <f>'RS Charges'!U1724</f>
        <v>0</v>
      </c>
      <c r="V393" s="90">
        <f>'RS Charges'!V1724</f>
        <v>0</v>
      </c>
      <c r="W393" s="90">
        <f>'RS Charges'!W1724</f>
        <v>0</v>
      </c>
      <c r="X393" s="90">
        <f>'RS Charges'!X1724</f>
        <v>0</v>
      </c>
      <c r="Y393" s="90">
        <f>'RS Charges'!Y1724</f>
        <v>0</v>
      </c>
      <c r="Z393" s="90">
        <f>'RS Charges'!Z1724</f>
        <v>0</v>
      </c>
      <c r="AA393" s="90">
        <f>'RS Charges'!AA1724</f>
        <v>0</v>
      </c>
      <c r="AB393" s="90">
        <f>'RS Charges'!AB1724</f>
        <v>0</v>
      </c>
      <c r="AC393" s="91">
        <f>'RS Charges'!AC1724</f>
        <v>0</v>
      </c>
      <c r="AE393" s="476">
        <f>'RS Charges'!AE1724</f>
        <v>0</v>
      </c>
      <c r="AG393" s="476">
        <f>'RS Charges'!AG1724</f>
        <v>0</v>
      </c>
      <c r="AI393" s="476">
        <f>'RS Charges'!AI1724</f>
        <v>0</v>
      </c>
    </row>
    <row r="394" spans="2:35" outlineLevel="1">
      <c r="B394" s="238" t="str">
        <f>'Line Items'!D$2288</f>
        <v>Rolling Stock Charges</v>
      </c>
      <c r="C394" s="238" t="str">
        <f>'Line Items'!D$2329</f>
        <v>Rolling Stock Charges</v>
      </c>
      <c r="D394" s="106" t="str">
        <f>'RS Charges'!D1725</f>
        <v>ME212 - EMU - Class 323/3 Porterbrook - trailer car</v>
      </c>
      <c r="E394" s="89"/>
      <c r="F394" s="107" t="str">
        <f>'RS Charges'!F1725</f>
        <v>£000</v>
      </c>
      <c r="G394" s="90">
        <f>'RS Charges'!G1725</f>
        <v>0</v>
      </c>
      <c r="H394" s="90">
        <f>'RS Charges'!H1725</f>
        <v>0</v>
      </c>
      <c r="I394" s="90">
        <f>'RS Charges'!I1725</f>
        <v>0</v>
      </c>
      <c r="J394" s="90">
        <f>'RS Charges'!J1725</f>
        <v>0</v>
      </c>
      <c r="K394" s="90">
        <f>'RS Charges'!K1725</f>
        <v>0</v>
      </c>
      <c r="L394" s="90">
        <f>'RS Charges'!L1725</f>
        <v>0</v>
      </c>
      <c r="M394" s="90">
        <f>'RS Charges'!M1725</f>
        <v>0</v>
      </c>
      <c r="N394" s="90">
        <f>'RS Charges'!N1725</f>
        <v>0</v>
      </c>
      <c r="O394" s="90">
        <f>'RS Charges'!O1725</f>
        <v>0</v>
      </c>
      <c r="P394" s="90">
        <f>'RS Charges'!P1725</f>
        <v>0</v>
      </c>
      <c r="Q394" s="90">
        <f>'RS Charges'!Q1725</f>
        <v>0</v>
      </c>
      <c r="R394" s="90">
        <f>'RS Charges'!R1725</f>
        <v>0</v>
      </c>
      <c r="S394" s="90">
        <f>'RS Charges'!S1725</f>
        <v>0</v>
      </c>
      <c r="T394" s="90">
        <f>'RS Charges'!T1725</f>
        <v>0</v>
      </c>
      <c r="U394" s="90">
        <f>'RS Charges'!U1725</f>
        <v>0</v>
      </c>
      <c r="V394" s="90">
        <f>'RS Charges'!V1725</f>
        <v>0</v>
      </c>
      <c r="W394" s="90">
        <f>'RS Charges'!W1725</f>
        <v>0</v>
      </c>
      <c r="X394" s="90">
        <f>'RS Charges'!X1725</f>
        <v>0</v>
      </c>
      <c r="Y394" s="90">
        <f>'RS Charges'!Y1725</f>
        <v>0</v>
      </c>
      <c r="Z394" s="90">
        <f>'RS Charges'!Z1725</f>
        <v>0</v>
      </c>
      <c r="AA394" s="90">
        <f>'RS Charges'!AA1725</f>
        <v>0</v>
      </c>
      <c r="AB394" s="90">
        <f>'RS Charges'!AB1725</f>
        <v>0</v>
      </c>
      <c r="AC394" s="91">
        <f>'RS Charges'!AC1725</f>
        <v>0</v>
      </c>
      <c r="AE394" s="476">
        <f>'RS Charges'!AE1725</f>
        <v>0</v>
      </c>
      <c r="AG394" s="476">
        <f>'RS Charges'!AG1725</f>
        <v>0</v>
      </c>
      <c r="AI394" s="476">
        <f>'RS Charges'!AI1725</f>
        <v>0</v>
      </c>
    </row>
    <row r="395" spans="2:35" outlineLevel="1">
      <c r="B395" s="238" t="str">
        <f>'Line Items'!D$2288</f>
        <v>Rolling Stock Charges</v>
      </c>
      <c r="C395" s="238" t="str">
        <f>'Line Items'!D$2329</f>
        <v>Rolling Stock Charges</v>
      </c>
      <c r="D395" s="106" t="str">
        <f>'RS Charges'!D1726</f>
        <v>ME215 - EMU - Class 323 Centro (Porterbrook) - motor car</v>
      </c>
      <c r="E395" s="89"/>
      <c r="F395" s="107" t="str">
        <f>'RS Charges'!F1726</f>
        <v>£000</v>
      </c>
      <c r="G395" s="90">
        <f>'RS Charges'!G1726</f>
        <v>0</v>
      </c>
      <c r="H395" s="90">
        <f>'RS Charges'!H1726</f>
        <v>0</v>
      </c>
      <c r="I395" s="90">
        <f>'RS Charges'!I1726</f>
        <v>0</v>
      </c>
      <c r="J395" s="90">
        <f>'RS Charges'!J1726</f>
        <v>0</v>
      </c>
      <c r="K395" s="90">
        <f>'RS Charges'!K1726</f>
        <v>0</v>
      </c>
      <c r="L395" s="90">
        <f>'RS Charges'!L1726</f>
        <v>0</v>
      </c>
      <c r="M395" s="90">
        <f>'RS Charges'!M1726</f>
        <v>0</v>
      </c>
      <c r="N395" s="90">
        <f>'RS Charges'!N1726</f>
        <v>0</v>
      </c>
      <c r="O395" s="90">
        <f>'RS Charges'!O1726</f>
        <v>0</v>
      </c>
      <c r="P395" s="90">
        <f>'RS Charges'!P1726</f>
        <v>0</v>
      </c>
      <c r="Q395" s="90">
        <f>'RS Charges'!Q1726</f>
        <v>0</v>
      </c>
      <c r="R395" s="90">
        <f>'RS Charges'!R1726</f>
        <v>0</v>
      </c>
      <c r="S395" s="90">
        <f>'RS Charges'!S1726</f>
        <v>0</v>
      </c>
      <c r="T395" s="90">
        <f>'RS Charges'!T1726</f>
        <v>0</v>
      </c>
      <c r="U395" s="90">
        <f>'RS Charges'!U1726</f>
        <v>0</v>
      </c>
      <c r="V395" s="90">
        <f>'RS Charges'!V1726</f>
        <v>0</v>
      </c>
      <c r="W395" s="90">
        <f>'RS Charges'!W1726</f>
        <v>0</v>
      </c>
      <c r="X395" s="90">
        <f>'RS Charges'!X1726</f>
        <v>0</v>
      </c>
      <c r="Y395" s="90">
        <f>'RS Charges'!Y1726</f>
        <v>0</v>
      </c>
      <c r="Z395" s="90">
        <f>'RS Charges'!Z1726</f>
        <v>0</v>
      </c>
      <c r="AA395" s="90">
        <f>'RS Charges'!AA1726</f>
        <v>0</v>
      </c>
      <c r="AB395" s="90">
        <f>'RS Charges'!AB1726</f>
        <v>0</v>
      </c>
      <c r="AC395" s="91">
        <f>'RS Charges'!AC1726</f>
        <v>0</v>
      </c>
      <c r="AE395" s="476">
        <f>'RS Charges'!AE1726</f>
        <v>0</v>
      </c>
      <c r="AG395" s="476">
        <f>'RS Charges'!AG1726</f>
        <v>0</v>
      </c>
      <c r="AI395" s="476">
        <f>'RS Charges'!AI1726</f>
        <v>0</v>
      </c>
    </row>
    <row r="396" spans="2:35" outlineLevel="1">
      <c r="B396" s="238" t="str">
        <f>'Line Items'!D$2288</f>
        <v>Rolling Stock Charges</v>
      </c>
      <c r="C396" s="238" t="str">
        <f>'Line Items'!D$2329</f>
        <v>Rolling Stock Charges</v>
      </c>
      <c r="D396" s="106" t="str">
        <f>'RS Charges'!D1727</f>
        <v>ME215 - EMU - Class 323 Centro (Porterbrook) - trailer car</v>
      </c>
      <c r="E396" s="89"/>
      <c r="F396" s="107" t="str">
        <f>'RS Charges'!F1727</f>
        <v>£000</v>
      </c>
      <c r="G396" s="90">
        <f>'RS Charges'!G1727</f>
        <v>0</v>
      </c>
      <c r="H396" s="90">
        <f>'RS Charges'!H1727</f>
        <v>0</v>
      </c>
      <c r="I396" s="90">
        <f>'RS Charges'!I1727</f>
        <v>0</v>
      </c>
      <c r="J396" s="90">
        <f>'RS Charges'!J1727</f>
        <v>0</v>
      </c>
      <c r="K396" s="90">
        <f>'RS Charges'!K1727</f>
        <v>0</v>
      </c>
      <c r="L396" s="90">
        <f>'RS Charges'!L1727</f>
        <v>0</v>
      </c>
      <c r="M396" s="90">
        <f>'RS Charges'!M1727</f>
        <v>0</v>
      </c>
      <c r="N396" s="90">
        <f>'RS Charges'!N1727</f>
        <v>0</v>
      </c>
      <c r="O396" s="90">
        <f>'RS Charges'!O1727</f>
        <v>0</v>
      </c>
      <c r="P396" s="90">
        <f>'RS Charges'!P1727</f>
        <v>0</v>
      </c>
      <c r="Q396" s="90">
        <f>'RS Charges'!Q1727</f>
        <v>0</v>
      </c>
      <c r="R396" s="90">
        <f>'RS Charges'!R1727</f>
        <v>0</v>
      </c>
      <c r="S396" s="90">
        <f>'RS Charges'!S1727</f>
        <v>0</v>
      </c>
      <c r="T396" s="90">
        <f>'RS Charges'!T1727</f>
        <v>0</v>
      </c>
      <c r="U396" s="90">
        <f>'RS Charges'!U1727</f>
        <v>0</v>
      </c>
      <c r="V396" s="90">
        <f>'RS Charges'!V1727</f>
        <v>0</v>
      </c>
      <c r="W396" s="90">
        <f>'RS Charges'!W1727</f>
        <v>0</v>
      </c>
      <c r="X396" s="90">
        <f>'RS Charges'!X1727</f>
        <v>0</v>
      </c>
      <c r="Y396" s="90">
        <f>'RS Charges'!Y1727</f>
        <v>0</v>
      </c>
      <c r="Z396" s="90">
        <f>'RS Charges'!Z1727</f>
        <v>0</v>
      </c>
      <c r="AA396" s="90">
        <f>'RS Charges'!AA1727</f>
        <v>0</v>
      </c>
      <c r="AB396" s="90">
        <f>'RS Charges'!AB1727</f>
        <v>0</v>
      </c>
      <c r="AC396" s="91">
        <f>'RS Charges'!AC1727</f>
        <v>0</v>
      </c>
      <c r="AE396" s="476">
        <f>'RS Charges'!AE1727</f>
        <v>0</v>
      </c>
      <c r="AG396" s="476">
        <f>'RS Charges'!AG1727</f>
        <v>0</v>
      </c>
      <c r="AI396" s="476">
        <f>'RS Charges'!AI1727</f>
        <v>0</v>
      </c>
    </row>
    <row r="397" spans="2:35" outlineLevel="1">
      <c r="B397" s="238" t="str">
        <f>'Line Items'!D$2288</f>
        <v>Rolling Stock Charges</v>
      </c>
      <c r="C397" s="238" t="str">
        <f>'Line Items'!D$2329</f>
        <v>Rolling Stock Charges</v>
      </c>
      <c r="D397" s="106" t="str">
        <f>'RS Charges'!D1728</f>
        <v>ME213 - EMU - Class 350/1 Angel - motor car</v>
      </c>
      <c r="E397" s="89"/>
      <c r="F397" s="107" t="str">
        <f>'RS Charges'!F1728</f>
        <v>£000</v>
      </c>
      <c r="G397" s="90">
        <f>'RS Charges'!G1728</f>
        <v>0</v>
      </c>
      <c r="H397" s="90">
        <f>'RS Charges'!H1728</f>
        <v>0</v>
      </c>
      <c r="I397" s="90">
        <f>'RS Charges'!I1728</f>
        <v>0</v>
      </c>
      <c r="J397" s="90">
        <f>'RS Charges'!J1728</f>
        <v>0</v>
      </c>
      <c r="K397" s="90">
        <f>'RS Charges'!K1728</f>
        <v>0</v>
      </c>
      <c r="L397" s="90">
        <f>'RS Charges'!L1728</f>
        <v>0</v>
      </c>
      <c r="M397" s="90">
        <f>'RS Charges'!M1728</f>
        <v>0</v>
      </c>
      <c r="N397" s="90">
        <f>'RS Charges'!N1728</f>
        <v>0</v>
      </c>
      <c r="O397" s="90">
        <f>'RS Charges'!O1728</f>
        <v>0</v>
      </c>
      <c r="P397" s="90">
        <f>'RS Charges'!P1728</f>
        <v>0</v>
      </c>
      <c r="Q397" s="90">
        <f>'RS Charges'!Q1728</f>
        <v>0</v>
      </c>
      <c r="R397" s="90">
        <f>'RS Charges'!R1728</f>
        <v>0</v>
      </c>
      <c r="S397" s="90">
        <f>'RS Charges'!S1728</f>
        <v>0</v>
      </c>
      <c r="T397" s="90">
        <f>'RS Charges'!T1728</f>
        <v>0</v>
      </c>
      <c r="U397" s="90">
        <f>'RS Charges'!U1728</f>
        <v>0</v>
      </c>
      <c r="V397" s="90">
        <f>'RS Charges'!V1728</f>
        <v>0</v>
      </c>
      <c r="W397" s="90">
        <f>'RS Charges'!W1728</f>
        <v>0</v>
      </c>
      <c r="X397" s="90">
        <f>'RS Charges'!X1728</f>
        <v>0</v>
      </c>
      <c r="Y397" s="90">
        <f>'RS Charges'!Y1728</f>
        <v>0</v>
      </c>
      <c r="Z397" s="90">
        <f>'RS Charges'!Z1728</f>
        <v>0</v>
      </c>
      <c r="AA397" s="90">
        <f>'RS Charges'!AA1728</f>
        <v>0</v>
      </c>
      <c r="AB397" s="90">
        <f>'RS Charges'!AB1728</f>
        <v>0</v>
      </c>
      <c r="AC397" s="91">
        <f>'RS Charges'!AC1728</f>
        <v>0</v>
      </c>
      <c r="AE397" s="476">
        <f>'RS Charges'!AE1728</f>
        <v>0</v>
      </c>
      <c r="AG397" s="476">
        <f>'RS Charges'!AG1728</f>
        <v>0</v>
      </c>
      <c r="AI397" s="476">
        <f>'RS Charges'!AI1728</f>
        <v>0</v>
      </c>
    </row>
    <row r="398" spans="2:35" outlineLevel="1">
      <c r="B398" s="238" t="str">
        <f>'Line Items'!D$2288</f>
        <v>Rolling Stock Charges</v>
      </c>
      <c r="C398" s="238" t="str">
        <f>'Line Items'!D$2329</f>
        <v>Rolling Stock Charges</v>
      </c>
      <c r="D398" s="106" t="str">
        <f>'RS Charges'!D1729</f>
        <v>ME213 - EMU - Class 350/1 Angel - trailer car</v>
      </c>
      <c r="E398" s="89"/>
      <c r="F398" s="107" t="str">
        <f>'RS Charges'!F1729</f>
        <v>£000</v>
      </c>
      <c r="G398" s="90">
        <f>'RS Charges'!G1729</f>
        <v>0</v>
      </c>
      <c r="H398" s="90">
        <f>'RS Charges'!H1729</f>
        <v>0</v>
      </c>
      <c r="I398" s="90">
        <f>'RS Charges'!I1729</f>
        <v>0</v>
      </c>
      <c r="J398" s="90">
        <f>'RS Charges'!J1729</f>
        <v>0</v>
      </c>
      <c r="K398" s="90">
        <f>'RS Charges'!K1729</f>
        <v>0</v>
      </c>
      <c r="L398" s="90">
        <f>'RS Charges'!L1729</f>
        <v>0</v>
      </c>
      <c r="M398" s="90">
        <f>'RS Charges'!M1729</f>
        <v>0</v>
      </c>
      <c r="N398" s="90">
        <f>'RS Charges'!N1729</f>
        <v>0</v>
      </c>
      <c r="O398" s="90">
        <f>'RS Charges'!O1729</f>
        <v>0</v>
      </c>
      <c r="P398" s="90">
        <f>'RS Charges'!P1729</f>
        <v>0</v>
      </c>
      <c r="Q398" s="90">
        <f>'RS Charges'!Q1729</f>
        <v>0</v>
      </c>
      <c r="R398" s="90">
        <f>'RS Charges'!R1729</f>
        <v>0</v>
      </c>
      <c r="S398" s="90">
        <f>'RS Charges'!S1729</f>
        <v>0</v>
      </c>
      <c r="T398" s="90">
        <f>'RS Charges'!T1729</f>
        <v>0</v>
      </c>
      <c r="U398" s="90">
        <f>'RS Charges'!U1729</f>
        <v>0</v>
      </c>
      <c r="V398" s="90">
        <f>'RS Charges'!V1729</f>
        <v>0</v>
      </c>
      <c r="W398" s="90">
        <f>'RS Charges'!W1729</f>
        <v>0</v>
      </c>
      <c r="X398" s="90">
        <f>'RS Charges'!X1729</f>
        <v>0</v>
      </c>
      <c r="Y398" s="90">
        <f>'RS Charges'!Y1729</f>
        <v>0</v>
      </c>
      <c r="Z398" s="90">
        <f>'RS Charges'!Z1729</f>
        <v>0</v>
      </c>
      <c r="AA398" s="90">
        <f>'RS Charges'!AA1729</f>
        <v>0</v>
      </c>
      <c r="AB398" s="90">
        <f>'RS Charges'!AB1729</f>
        <v>0</v>
      </c>
      <c r="AC398" s="91">
        <f>'RS Charges'!AC1729</f>
        <v>0</v>
      </c>
      <c r="AE398" s="476">
        <f>'RS Charges'!AE1729</f>
        <v>0</v>
      </c>
      <c r="AG398" s="476">
        <f>'RS Charges'!AG1729</f>
        <v>0</v>
      </c>
      <c r="AI398" s="476">
        <f>'RS Charges'!AI1729</f>
        <v>0</v>
      </c>
    </row>
    <row r="399" spans="2:35" outlineLevel="1">
      <c r="B399" s="238" t="str">
        <f>'Line Items'!D$2288</f>
        <v>Rolling Stock Charges</v>
      </c>
      <c r="C399" s="238" t="str">
        <f>'Line Items'!D$2329</f>
        <v>Rolling Stock Charges</v>
      </c>
      <c r="D399" s="106" t="str">
        <f>'RS Charges'!D1730</f>
        <v>ME214 - EMU - Class 350/2 Porterbrook - motor car</v>
      </c>
      <c r="E399" s="89"/>
      <c r="F399" s="107" t="str">
        <f>'RS Charges'!F1730</f>
        <v>£000</v>
      </c>
      <c r="G399" s="90">
        <f>'RS Charges'!G1730</f>
        <v>0</v>
      </c>
      <c r="H399" s="90">
        <f>'RS Charges'!H1730</f>
        <v>0</v>
      </c>
      <c r="I399" s="90">
        <f>'RS Charges'!I1730</f>
        <v>0</v>
      </c>
      <c r="J399" s="90">
        <f>'RS Charges'!J1730</f>
        <v>0</v>
      </c>
      <c r="K399" s="90">
        <f>'RS Charges'!K1730</f>
        <v>0</v>
      </c>
      <c r="L399" s="90">
        <f>'RS Charges'!L1730</f>
        <v>0</v>
      </c>
      <c r="M399" s="90">
        <f>'RS Charges'!M1730</f>
        <v>0</v>
      </c>
      <c r="N399" s="90">
        <f>'RS Charges'!N1730</f>
        <v>0</v>
      </c>
      <c r="O399" s="90">
        <f>'RS Charges'!O1730</f>
        <v>0</v>
      </c>
      <c r="P399" s="90">
        <f>'RS Charges'!P1730</f>
        <v>0</v>
      </c>
      <c r="Q399" s="90">
        <f>'RS Charges'!Q1730</f>
        <v>0</v>
      </c>
      <c r="R399" s="90">
        <f>'RS Charges'!R1730</f>
        <v>0</v>
      </c>
      <c r="S399" s="90">
        <f>'RS Charges'!S1730</f>
        <v>0</v>
      </c>
      <c r="T399" s="90">
        <f>'RS Charges'!T1730</f>
        <v>0</v>
      </c>
      <c r="U399" s="90">
        <f>'RS Charges'!U1730</f>
        <v>0</v>
      </c>
      <c r="V399" s="90">
        <f>'RS Charges'!V1730</f>
        <v>0</v>
      </c>
      <c r="W399" s="90">
        <f>'RS Charges'!W1730</f>
        <v>0</v>
      </c>
      <c r="X399" s="90">
        <f>'RS Charges'!X1730</f>
        <v>0</v>
      </c>
      <c r="Y399" s="90">
        <f>'RS Charges'!Y1730</f>
        <v>0</v>
      </c>
      <c r="Z399" s="90">
        <f>'RS Charges'!Z1730</f>
        <v>0</v>
      </c>
      <c r="AA399" s="90">
        <f>'RS Charges'!AA1730</f>
        <v>0</v>
      </c>
      <c r="AB399" s="90">
        <f>'RS Charges'!AB1730</f>
        <v>0</v>
      </c>
      <c r="AC399" s="91">
        <f>'RS Charges'!AC1730</f>
        <v>0</v>
      </c>
      <c r="AE399" s="476">
        <f>'RS Charges'!AE1730</f>
        <v>0</v>
      </c>
      <c r="AG399" s="476">
        <f>'RS Charges'!AG1730</f>
        <v>0</v>
      </c>
      <c r="AI399" s="476">
        <f>'RS Charges'!AI1730</f>
        <v>0</v>
      </c>
    </row>
    <row r="400" spans="2:35" outlineLevel="1">
      <c r="B400" s="238" t="str">
        <f>'Line Items'!D$2288</f>
        <v>Rolling Stock Charges</v>
      </c>
      <c r="C400" s="238" t="str">
        <f>'Line Items'!D$2329</f>
        <v>Rolling Stock Charges</v>
      </c>
      <c r="D400" s="106" t="str">
        <f>'RS Charges'!D1731</f>
        <v>ME214 - EMU - Class 350/2 Porterbrook - trailer car</v>
      </c>
      <c r="E400" s="89"/>
      <c r="F400" s="107" t="str">
        <f>'RS Charges'!F1731</f>
        <v>£000</v>
      </c>
      <c r="G400" s="90">
        <f>'RS Charges'!G1731</f>
        <v>0</v>
      </c>
      <c r="H400" s="90">
        <f>'RS Charges'!H1731</f>
        <v>0</v>
      </c>
      <c r="I400" s="90">
        <f>'RS Charges'!I1731</f>
        <v>0</v>
      </c>
      <c r="J400" s="90">
        <f>'RS Charges'!J1731</f>
        <v>0</v>
      </c>
      <c r="K400" s="90">
        <f>'RS Charges'!K1731</f>
        <v>0</v>
      </c>
      <c r="L400" s="90">
        <f>'RS Charges'!L1731</f>
        <v>0</v>
      </c>
      <c r="M400" s="90">
        <f>'RS Charges'!M1731</f>
        <v>0</v>
      </c>
      <c r="N400" s="90">
        <f>'RS Charges'!N1731</f>
        <v>0</v>
      </c>
      <c r="O400" s="90">
        <f>'RS Charges'!O1731</f>
        <v>0</v>
      </c>
      <c r="P400" s="90">
        <f>'RS Charges'!P1731</f>
        <v>0</v>
      </c>
      <c r="Q400" s="90">
        <f>'RS Charges'!Q1731</f>
        <v>0</v>
      </c>
      <c r="R400" s="90">
        <f>'RS Charges'!R1731</f>
        <v>0</v>
      </c>
      <c r="S400" s="90">
        <f>'RS Charges'!S1731</f>
        <v>0</v>
      </c>
      <c r="T400" s="90">
        <f>'RS Charges'!T1731</f>
        <v>0</v>
      </c>
      <c r="U400" s="90">
        <f>'RS Charges'!U1731</f>
        <v>0</v>
      </c>
      <c r="V400" s="90">
        <f>'RS Charges'!V1731</f>
        <v>0</v>
      </c>
      <c r="W400" s="90">
        <f>'RS Charges'!W1731</f>
        <v>0</v>
      </c>
      <c r="X400" s="90">
        <f>'RS Charges'!X1731</f>
        <v>0</v>
      </c>
      <c r="Y400" s="90">
        <f>'RS Charges'!Y1731</f>
        <v>0</v>
      </c>
      <c r="Z400" s="90">
        <f>'RS Charges'!Z1731</f>
        <v>0</v>
      </c>
      <c r="AA400" s="90">
        <f>'RS Charges'!AA1731</f>
        <v>0</v>
      </c>
      <c r="AB400" s="90">
        <f>'RS Charges'!AB1731</f>
        <v>0</v>
      </c>
      <c r="AC400" s="91">
        <f>'RS Charges'!AC1731</f>
        <v>0</v>
      </c>
      <c r="AE400" s="476">
        <f>'RS Charges'!AE1731</f>
        <v>0</v>
      </c>
      <c r="AG400" s="476">
        <f>'RS Charges'!AG1731</f>
        <v>0</v>
      </c>
      <c r="AI400" s="476">
        <f>'RS Charges'!AI1731</f>
        <v>0</v>
      </c>
    </row>
    <row r="401" spans="2:35" outlineLevel="1">
      <c r="B401" s="238" t="str">
        <f>'Line Items'!D$2288</f>
        <v>Rolling Stock Charges</v>
      </c>
      <c r="C401" s="238" t="str">
        <f>'Line Items'!D$2329</f>
        <v>Rolling Stock Charges</v>
      </c>
      <c r="D401" s="106" t="str">
        <f>'RS Charges'!D1732</f>
        <v>ME217 - EMU - Class 350/3 Angel - motor car</v>
      </c>
      <c r="E401" s="89"/>
      <c r="F401" s="107" t="str">
        <f>'RS Charges'!F1732</f>
        <v>£000</v>
      </c>
      <c r="G401" s="90">
        <f>'RS Charges'!G1732</f>
        <v>0</v>
      </c>
      <c r="H401" s="90">
        <f>'RS Charges'!H1732</f>
        <v>0</v>
      </c>
      <c r="I401" s="90">
        <f>'RS Charges'!I1732</f>
        <v>0</v>
      </c>
      <c r="J401" s="90">
        <f>'RS Charges'!J1732</f>
        <v>0</v>
      </c>
      <c r="K401" s="90">
        <f>'RS Charges'!K1732</f>
        <v>0</v>
      </c>
      <c r="L401" s="90">
        <f>'RS Charges'!L1732</f>
        <v>0</v>
      </c>
      <c r="M401" s="90">
        <f>'RS Charges'!M1732</f>
        <v>0</v>
      </c>
      <c r="N401" s="90">
        <f>'RS Charges'!N1732</f>
        <v>0</v>
      </c>
      <c r="O401" s="90">
        <f>'RS Charges'!O1732</f>
        <v>0</v>
      </c>
      <c r="P401" s="90">
        <f>'RS Charges'!P1732</f>
        <v>0</v>
      </c>
      <c r="Q401" s="90">
        <f>'RS Charges'!Q1732</f>
        <v>0</v>
      </c>
      <c r="R401" s="90">
        <f>'RS Charges'!R1732</f>
        <v>0</v>
      </c>
      <c r="S401" s="90">
        <f>'RS Charges'!S1732</f>
        <v>0</v>
      </c>
      <c r="T401" s="90">
        <f>'RS Charges'!T1732</f>
        <v>0</v>
      </c>
      <c r="U401" s="90">
        <f>'RS Charges'!U1732</f>
        <v>0</v>
      </c>
      <c r="V401" s="90">
        <f>'RS Charges'!V1732</f>
        <v>0</v>
      </c>
      <c r="W401" s="90">
        <f>'RS Charges'!W1732</f>
        <v>0</v>
      </c>
      <c r="X401" s="90">
        <f>'RS Charges'!X1732</f>
        <v>0</v>
      </c>
      <c r="Y401" s="90">
        <f>'RS Charges'!Y1732</f>
        <v>0</v>
      </c>
      <c r="Z401" s="90">
        <f>'RS Charges'!Z1732</f>
        <v>0</v>
      </c>
      <c r="AA401" s="90">
        <f>'RS Charges'!AA1732</f>
        <v>0</v>
      </c>
      <c r="AB401" s="90">
        <f>'RS Charges'!AB1732</f>
        <v>0</v>
      </c>
      <c r="AC401" s="91">
        <f>'RS Charges'!AC1732</f>
        <v>0</v>
      </c>
      <c r="AE401" s="476">
        <f>'RS Charges'!AE1732</f>
        <v>0</v>
      </c>
      <c r="AG401" s="476">
        <f>'RS Charges'!AG1732</f>
        <v>0</v>
      </c>
      <c r="AI401" s="476">
        <f>'RS Charges'!AI1732</f>
        <v>0</v>
      </c>
    </row>
    <row r="402" spans="2:35" outlineLevel="1">
      <c r="B402" s="238" t="str">
        <f>'Line Items'!D$2288</f>
        <v>Rolling Stock Charges</v>
      </c>
      <c r="C402" s="238" t="str">
        <f>'Line Items'!D$2329</f>
        <v>Rolling Stock Charges</v>
      </c>
      <c r="D402" s="106" t="str">
        <f>'RS Charges'!D1733</f>
        <v>ME217 - EMU - Class 350/3 Angel - trailer car</v>
      </c>
      <c r="E402" s="89"/>
      <c r="F402" s="107" t="str">
        <f>'RS Charges'!F1733</f>
        <v>£000</v>
      </c>
      <c r="G402" s="90">
        <f>'RS Charges'!G1733</f>
        <v>0</v>
      </c>
      <c r="H402" s="90">
        <f>'RS Charges'!H1733</f>
        <v>0</v>
      </c>
      <c r="I402" s="90">
        <f>'RS Charges'!I1733</f>
        <v>0</v>
      </c>
      <c r="J402" s="90">
        <f>'RS Charges'!J1733</f>
        <v>0</v>
      </c>
      <c r="K402" s="90">
        <f>'RS Charges'!K1733</f>
        <v>0</v>
      </c>
      <c r="L402" s="90">
        <f>'RS Charges'!L1733</f>
        <v>0</v>
      </c>
      <c r="M402" s="90">
        <f>'RS Charges'!M1733</f>
        <v>0</v>
      </c>
      <c r="N402" s="90">
        <f>'RS Charges'!N1733</f>
        <v>0</v>
      </c>
      <c r="O402" s="90">
        <f>'RS Charges'!O1733</f>
        <v>0</v>
      </c>
      <c r="P402" s="90">
        <f>'RS Charges'!P1733</f>
        <v>0</v>
      </c>
      <c r="Q402" s="90">
        <f>'RS Charges'!Q1733</f>
        <v>0</v>
      </c>
      <c r="R402" s="90">
        <f>'RS Charges'!R1733</f>
        <v>0</v>
      </c>
      <c r="S402" s="90">
        <f>'RS Charges'!S1733</f>
        <v>0</v>
      </c>
      <c r="T402" s="90">
        <f>'RS Charges'!T1733</f>
        <v>0</v>
      </c>
      <c r="U402" s="90">
        <f>'RS Charges'!U1733</f>
        <v>0</v>
      </c>
      <c r="V402" s="90">
        <f>'RS Charges'!V1733</f>
        <v>0</v>
      </c>
      <c r="W402" s="90">
        <f>'RS Charges'!W1733</f>
        <v>0</v>
      </c>
      <c r="X402" s="90">
        <f>'RS Charges'!X1733</f>
        <v>0</v>
      </c>
      <c r="Y402" s="90">
        <f>'RS Charges'!Y1733</f>
        <v>0</v>
      </c>
      <c r="Z402" s="90">
        <f>'RS Charges'!Z1733</f>
        <v>0</v>
      </c>
      <c r="AA402" s="90">
        <f>'RS Charges'!AA1733</f>
        <v>0</v>
      </c>
      <c r="AB402" s="90">
        <f>'RS Charges'!AB1733</f>
        <v>0</v>
      </c>
      <c r="AC402" s="91">
        <f>'RS Charges'!AC1733</f>
        <v>0</v>
      </c>
      <c r="AE402" s="476">
        <f>'RS Charges'!AE1733</f>
        <v>0</v>
      </c>
      <c r="AG402" s="476">
        <f>'RS Charges'!AG1733</f>
        <v>0</v>
      </c>
      <c r="AI402" s="476">
        <f>'RS Charges'!AI1733</f>
        <v>0</v>
      </c>
    </row>
    <row r="403" spans="2:35" outlineLevel="1">
      <c r="B403" s="238" t="str">
        <f>'Line Items'!D$2288</f>
        <v>Rolling Stock Charges</v>
      </c>
      <c r="C403" s="238" t="str">
        <f>'Line Items'!D$2329</f>
        <v>Rolling Stock Charges</v>
      </c>
      <c r="D403" s="106" t="str">
        <f>'RS Charges'!D1734</f>
        <v>ME211 - EMU - Class 319 Porterbrook - motor car</v>
      </c>
      <c r="E403" s="89"/>
      <c r="F403" s="107" t="str">
        <f>'RS Charges'!F1734</f>
        <v>£000</v>
      </c>
      <c r="G403" s="90">
        <f>'RS Charges'!G1734</f>
        <v>0</v>
      </c>
      <c r="H403" s="90">
        <f>'RS Charges'!H1734</f>
        <v>0</v>
      </c>
      <c r="I403" s="90">
        <f>'RS Charges'!I1734</f>
        <v>0</v>
      </c>
      <c r="J403" s="90">
        <f>'RS Charges'!J1734</f>
        <v>0</v>
      </c>
      <c r="K403" s="90">
        <f>'RS Charges'!K1734</f>
        <v>0</v>
      </c>
      <c r="L403" s="90">
        <f>'RS Charges'!L1734</f>
        <v>0</v>
      </c>
      <c r="M403" s="90">
        <f>'RS Charges'!M1734</f>
        <v>0</v>
      </c>
      <c r="N403" s="90">
        <f>'RS Charges'!N1734</f>
        <v>0</v>
      </c>
      <c r="O403" s="90">
        <f>'RS Charges'!O1734</f>
        <v>0</v>
      </c>
      <c r="P403" s="90">
        <f>'RS Charges'!P1734</f>
        <v>0</v>
      </c>
      <c r="Q403" s="90">
        <f>'RS Charges'!Q1734</f>
        <v>0</v>
      </c>
      <c r="R403" s="90">
        <f>'RS Charges'!R1734</f>
        <v>0</v>
      </c>
      <c r="S403" s="90">
        <f>'RS Charges'!S1734</f>
        <v>0</v>
      </c>
      <c r="T403" s="90">
        <f>'RS Charges'!T1734</f>
        <v>0</v>
      </c>
      <c r="U403" s="90">
        <f>'RS Charges'!U1734</f>
        <v>0</v>
      </c>
      <c r="V403" s="90">
        <f>'RS Charges'!V1734</f>
        <v>0</v>
      </c>
      <c r="W403" s="90">
        <f>'RS Charges'!W1734</f>
        <v>0</v>
      </c>
      <c r="X403" s="90">
        <f>'RS Charges'!X1734</f>
        <v>0</v>
      </c>
      <c r="Y403" s="90">
        <f>'RS Charges'!Y1734</f>
        <v>0</v>
      </c>
      <c r="Z403" s="90">
        <f>'RS Charges'!Z1734</f>
        <v>0</v>
      </c>
      <c r="AA403" s="90">
        <f>'RS Charges'!AA1734</f>
        <v>0</v>
      </c>
      <c r="AB403" s="90">
        <f>'RS Charges'!AB1734</f>
        <v>0</v>
      </c>
      <c r="AC403" s="91">
        <f>'RS Charges'!AC1734</f>
        <v>0</v>
      </c>
      <c r="AE403" s="476">
        <f>'RS Charges'!AE1734</f>
        <v>0</v>
      </c>
      <c r="AG403" s="476">
        <f>'RS Charges'!AG1734</f>
        <v>0</v>
      </c>
      <c r="AI403" s="476">
        <f>'RS Charges'!AI1734</f>
        <v>0</v>
      </c>
    </row>
    <row r="404" spans="2:35" outlineLevel="1">
      <c r="B404" s="238" t="str">
        <f>'Line Items'!D$2288</f>
        <v>Rolling Stock Charges</v>
      </c>
      <c r="C404" s="238" t="str">
        <f>'Line Items'!D$2329</f>
        <v>Rolling Stock Charges</v>
      </c>
      <c r="D404" s="106" t="str">
        <f>'RS Charges'!D1735</f>
        <v>ME211 - EMU - Class 319 Porterbrook - trailer car</v>
      </c>
      <c r="E404" s="89"/>
      <c r="F404" s="107" t="str">
        <f>'RS Charges'!F1735</f>
        <v>£000</v>
      </c>
      <c r="G404" s="90">
        <f>'RS Charges'!G1735</f>
        <v>0</v>
      </c>
      <c r="H404" s="90">
        <f>'RS Charges'!H1735</f>
        <v>0</v>
      </c>
      <c r="I404" s="90">
        <f>'RS Charges'!I1735</f>
        <v>0</v>
      </c>
      <c r="J404" s="90">
        <f>'RS Charges'!J1735</f>
        <v>0</v>
      </c>
      <c r="K404" s="90">
        <f>'RS Charges'!K1735</f>
        <v>0</v>
      </c>
      <c r="L404" s="90">
        <f>'RS Charges'!L1735</f>
        <v>0</v>
      </c>
      <c r="M404" s="90">
        <f>'RS Charges'!M1735</f>
        <v>0</v>
      </c>
      <c r="N404" s="90">
        <f>'RS Charges'!N1735</f>
        <v>0</v>
      </c>
      <c r="O404" s="90">
        <f>'RS Charges'!O1735</f>
        <v>0</v>
      </c>
      <c r="P404" s="90">
        <f>'RS Charges'!P1735</f>
        <v>0</v>
      </c>
      <c r="Q404" s="90">
        <f>'RS Charges'!Q1735</f>
        <v>0</v>
      </c>
      <c r="R404" s="90">
        <f>'RS Charges'!R1735</f>
        <v>0</v>
      </c>
      <c r="S404" s="90">
        <f>'RS Charges'!S1735</f>
        <v>0</v>
      </c>
      <c r="T404" s="90">
        <f>'RS Charges'!T1735</f>
        <v>0</v>
      </c>
      <c r="U404" s="90">
        <f>'RS Charges'!U1735</f>
        <v>0</v>
      </c>
      <c r="V404" s="90">
        <f>'RS Charges'!V1735</f>
        <v>0</v>
      </c>
      <c r="W404" s="90">
        <f>'RS Charges'!W1735</f>
        <v>0</v>
      </c>
      <c r="X404" s="90">
        <f>'RS Charges'!X1735</f>
        <v>0</v>
      </c>
      <c r="Y404" s="90">
        <f>'RS Charges'!Y1735</f>
        <v>0</v>
      </c>
      <c r="Z404" s="90">
        <f>'RS Charges'!Z1735</f>
        <v>0</v>
      </c>
      <c r="AA404" s="90">
        <f>'RS Charges'!AA1735</f>
        <v>0</v>
      </c>
      <c r="AB404" s="90">
        <f>'RS Charges'!AB1735</f>
        <v>0</v>
      </c>
      <c r="AC404" s="91">
        <f>'RS Charges'!AC1735</f>
        <v>0</v>
      </c>
      <c r="AE404" s="476">
        <f>'RS Charges'!AE1735</f>
        <v>0</v>
      </c>
      <c r="AG404" s="476">
        <f>'RS Charges'!AG1735</f>
        <v>0</v>
      </c>
      <c r="AI404" s="476">
        <f>'RS Charges'!AI1735</f>
        <v>0</v>
      </c>
    </row>
    <row r="405" spans="2:35" outlineLevel="1">
      <c r="B405" s="238" t="str">
        <f>'Line Items'!D$2288</f>
        <v>Rolling Stock Charges</v>
      </c>
      <c r="C405" s="238" t="str">
        <f>'Line Items'!D$2329</f>
        <v>Rolling Stock Charges</v>
      </c>
      <c r="D405" s="106" t="str">
        <f>'RS Charges'!D1736</f>
        <v>[Rolling Stock - Vehicles Line 22]</v>
      </c>
      <c r="E405" s="89"/>
      <c r="F405" s="107" t="str">
        <f>'RS Charges'!F1736</f>
        <v>£000</v>
      </c>
      <c r="G405" s="90">
        <f>'RS Charges'!G1736</f>
        <v>0</v>
      </c>
      <c r="H405" s="90">
        <f>'RS Charges'!H1736</f>
        <v>0</v>
      </c>
      <c r="I405" s="90">
        <f>'RS Charges'!I1736</f>
        <v>0</v>
      </c>
      <c r="J405" s="90">
        <f>'RS Charges'!J1736</f>
        <v>0</v>
      </c>
      <c r="K405" s="90">
        <f>'RS Charges'!K1736</f>
        <v>0</v>
      </c>
      <c r="L405" s="90">
        <f>'RS Charges'!L1736</f>
        <v>0</v>
      </c>
      <c r="M405" s="90">
        <f>'RS Charges'!M1736</f>
        <v>0</v>
      </c>
      <c r="N405" s="90">
        <f>'RS Charges'!N1736</f>
        <v>0</v>
      </c>
      <c r="O405" s="90">
        <f>'RS Charges'!O1736</f>
        <v>0</v>
      </c>
      <c r="P405" s="90">
        <f>'RS Charges'!P1736</f>
        <v>0</v>
      </c>
      <c r="Q405" s="90">
        <f>'RS Charges'!Q1736</f>
        <v>0</v>
      </c>
      <c r="R405" s="90">
        <f>'RS Charges'!R1736</f>
        <v>0</v>
      </c>
      <c r="S405" s="90">
        <f>'RS Charges'!S1736</f>
        <v>0</v>
      </c>
      <c r="T405" s="90">
        <f>'RS Charges'!T1736</f>
        <v>0</v>
      </c>
      <c r="U405" s="90">
        <f>'RS Charges'!U1736</f>
        <v>0</v>
      </c>
      <c r="V405" s="90">
        <f>'RS Charges'!V1736</f>
        <v>0</v>
      </c>
      <c r="W405" s="90">
        <f>'RS Charges'!W1736</f>
        <v>0</v>
      </c>
      <c r="X405" s="90">
        <f>'RS Charges'!X1736</f>
        <v>0</v>
      </c>
      <c r="Y405" s="90">
        <f>'RS Charges'!Y1736</f>
        <v>0</v>
      </c>
      <c r="Z405" s="90">
        <f>'RS Charges'!Z1736</f>
        <v>0</v>
      </c>
      <c r="AA405" s="90">
        <f>'RS Charges'!AA1736</f>
        <v>0</v>
      </c>
      <c r="AB405" s="90">
        <f>'RS Charges'!AB1736</f>
        <v>0</v>
      </c>
      <c r="AC405" s="91">
        <f>'RS Charges'!AC1736</f>
        <v>0</v>
      </c>
      <c r="AE405" s="476">
        <f>'RS Charges'!AE1736</f>
        <v>0</v>
      </c>
      <c r="AG405" s="476">
        <f>'RS Charges'!AG1736</f>
        <v>0</v>
      </c>
      <c r="AI405" s="476">
        <f>'RS Charges'!AI1736</f>
        <v>0</v>
      </c>
    </row>
    <row r="406" spans="2:35" outlineLevel="1">
      <c r="B406" s="238" t="str">
        <f>'Line Items'!D$2288</f>
        <v>Rolling Stock Charges</v>
      </c>
      <c r="C406" s="238" t="str">
        <f>'Line Items'!D$2329</f>
        <v>Rolling Stock Charges</v>
      </c>
      <c r="D406" s="106" t="str">
        <f>'RS Charges'!D1737</f>
        <v>[Rolling Stock - Vehicles Line 23]</v>
      </c>
      <c r="E406" s="89"/>
      <c r="F406" s="107" t="str">
        <f>'RS Charges'!F1737</f>
        <v>£000</v>
      </c>
      <c r="G406" s="90">
        <f>'RS Charges'!G1737</f>
        <v>0</v>
      </c>
      <c r="H406" s="90">
        <f>'RS Charges'!H1737</f>
        <v>0</v>
      </c>
      <c r="I406" s="90">
        <f>'RS Charges'!I1737</f>
        <v>0</v>
      </c>
      <c r="J406" s="90">
        <f>'RS Charges'!J1737</f>
        <v>0</v>
      </c>
      <c r="K406" s="90">
        <f>'RS Charges'!K1737</f>
        <v>0</v>
      </c>
      <c r="L406" s="90">
        <f>'RS Charges'!L1737</f>
        <v>0</v>
      </c>
      <c r="M406" s="90">
        <f>'RS Charges'!M1737</f>
        <v>0</v>
      </c>
      <c r="N406" s="90">
        <f>'RS Charges'!N1737</f>
        <v>0</v>
      </c>
      <c r="O406" s="90">
        <f>'RS Charges'!O1737</f>
        <v>0</v>
      </c>
      <c r="P406" s="90">
        <f>'RS Charges'!P1737</f>
        <v>0</v>
      </c>
      <c r="Q406" s="90">
        <f>'RS Charges'!Q1737</f>
        <v>0</v>
      </c>
      <c r="R406" s="90">
        <f>'RS Charges'!R1737</f>
        <v>0</v>
      </c>
      <c r="S406" s="90">
        <f>'RS Charges'!S1737</f>
        <v>0</v>
      </c>
      <c r="T406" s="90">
        <f>'RS Charges'!T1737</f>
        <v>0</v>
      </c>
      <c r="U406" s="90">
        <f>'RS Charges'!U1737</f>
        <v>0</v>
      </c>
      <c r="V406" s="90">
        <f>'RS Charges'!V1737</f>
        <v>0</v>
      </c>
      <c r="W406" s="90">
        <f>'RS Charges'!W1737</f>
        <v>0</v>
      </c>
      <c r="X406" s="90">
        <f>'RS Charges'!X1737</f>
        <v>0</v>
      </c>
      <c r="Y406" s="90">
        <f>'RS Charges'!Y1737</f>
        <v>0</v>
      </c>
      <c r="Z406" s="90">
        <f>'RS Charges'!Z1737</f>
        <v>0</v>
      </c>
      <c r="AA406" s="90">
        <f>'RS Charges'!AA1737</f>
        <v>0</v>
      </c>
      <c r="AB406" s="90">
        <f>'RS Charges'!AB1737</f>
        <v>0</v>
      </c>
      <c r="AC406" s="91">
        <f>'RS Charges'!AC1737</f>
        <v>0</v>
      </c>
      <c r="AE406" s="476">
        <f>'RS Charges'!AE1737</f>
        <v>0</v>
      </c>
      <c r="AG406" s="476">
        <f>'RS Charges'!AG1737</f>
        <v>0</v>
      </c>
      <c r="AI406" s="476">
        <f>'RS Charges'!AI1737</f>
        <v>0</v>
      </c>
    </row>
    <row r="407" spans="2:35" outlineLevel="1">
      <c r="B407" s="238" t="str">
        <f>'Line Items'!D$2288</f>
        <v>Rolling Stock Charges</v>
      </c>
      <c r="C407" s="238" t="str">
        <f>'Line Items'!D$2329</f>
        <v>Rolling Stock Charges</v>
      </c>
      <c r="D407" s="106" t="str">
        <f>'RS Charges'!D1738</f>
        <v>[Rolling Stock - Vehicles Line 24]</v>
      </c>
      <c r="E407" s="89"/>
      <c r="F407" s="107" t="str">
        <f>'RS Charges'!F1738</f>
        <v>£000</v>
      </c>
      <c r="G407" s="90">
        <f>'RS Charges'!G1738</f>
        <v>0</v>
      </c>
      <c r="H407" s="90">
        <f>'RS Charges'!H1738</f>
        <v>0</v>
      </c>
      <c r="I407" s="90">
        <f>'RS Charges'!I1738</f>
        <v>0</v>
      </c>
      <c r="J407" s="90">
        <f>'RS Charges'!J1738</f>
        <v>0</v>
      </c>
      <c r="K407" s="90">
        <f>'RS Charges'!K1738</f>
        <v>0</v>
      </c>
      <c r="L407" s="90">
        <f>'RS Charges'!L1738</f>
        <v>0</v>
      </c>
      <c r="M407" s="90">
        <f>'RS Charges'!M1738</f>
        <v>0</v>
      </c>
      <c r="N407" s="90">
        <f>'RS Charges'!N1738</f>
        <v>0</v>
      </c>
      <c r="O407" s="90">
        <f>'RS Charges'!O1738</f>
        <v>0</v>
      </c>
      <c r="P407" s="90">
        <f>'RS Charges'!P1738</f>
        <v>0</v>
      </c>
      <c r="Q407" s="90">
        <f>'RS Charges'!Q1738</f>
        <v>0</v>
      </c>
      <c r="R407" s="90">
        <f>'RS Charges'!R1738</f>
        <v>0</v>
      </c>
      <c r="S407" s="90">
        <f>'RS Charges'!S1738</f>
        <v>0</v>
      </c>
      <c r="T407" s="90">
        <f>'RS Charges'!T1738</f>
        <v>0</v>
      </c>
      <c r="U407" s="90">
        <f>'RS Charges'!U1738</f>
        <v>0</v>
      </c>
      <c r="V407" s="90">
        <f>'RS Charges'!V1738</f>
        <v>0</v>
      </c>
      <c r="W407" s="90">
        <f>'RS Charges'!W1738</f>
        <v>0</v>
      </c>
      <c r="X407" s="90">
        <f>'RS Charges'!X1738</f>
        <v>0</v>
      </c>
      <c r="Y407" s="90">
        <f>'RS Charges'!Y1738</f>
        <v>0</v>
      </c>
      <c r="Z407" s="90">
        <f>'RS Charges'!Z1738</f>
        <v>0</v>
      </c>
      <c r="AA407" s="90">
        <f>'RS Charges'!AA1738</f>
        <v>0</v>
      </c>
      <c r="AB407" s="90">
        <f>'RS Charges'!AB1738</f>
        <v>0</v>
      </c>
      <c r="AC407" s="91">
        <f>'RS Charges'!AC1738</f>
        <v>0</v>
      </c>
      <c r="AE407" s="476">
        <f>'RS Charges'!AE1738</f>
        <v>0</v>
      </c>
      <c r="AG407" s="476">
        <f>'RS Charges'!AG1738</f>
        <v>0</v>
      </c>
      <c r="AI407" s="476">
        <f>'RS Charges'!AI1738</f>
        <v>0</v>
      </c>
    </row>
    <row r="408" spans="2:35" outlineLevel="1">
      <c r="B408" s="238" t="str">
        <f>'Line Items'!D$2288</f>
        <v>Rolling Stock Charges</v>
      </c>
      <c r="C408" s="238" t="str">
        <f>'Line Items'!D$2329</f>
        <v>Rolling Stock Charges</v>
      </c>
      <c r="D408" s="106" t="str">
        <f>'RS Charges'!D1739</f>
        <v>[Rolling Stock - Vehicles Line 25]</v>
      </c>
      <c r="E408" s="89"/>
      <c r="F408" s="107" t="str">
        <f>'RS Charges'!F1739</f>
        <v>£000</v>
      </c>
      <c r="G408" s="90">
        <f>'RS Charges'!G1739</f>
        <v>0</v>
      </c>
      <c r="H408" s="90">
        <f>'RS Charges'!H1739</f>
        <v>0</v>
      </c>
      <c r="I408" s="90">
        <f>'RS Charges'!I1739</f>
        <v>0</v>
      </c>
      <c r="J408" s="90">
        <f>'RS Charges'!J1739</f>
        <v>0</v>
      </c>
      <c r="K408" s="90">
        <f>'RS Charges'!K1739</f>
        <v>0</v>
      </c>
      <c r="L408" s="90">
        <f>'RS Charges'!L1739</f>
        <v>0</v>
      </c>
      <c r="M408" s="90">
        <f>'RS Charges'!M1739</f>
        <v>0</v>
      </c>
      <c r="N408" s="90">
        <f>'RS Charges'!N1739</f>
        <v>0</v>
      </c>
      <c r="O408" s="90">
        <f>'RS Charges'!O1739</f>
        <v>0</v>
      </c>
      <c r="P408" s="90">
        <f>'RS Charges'!P1739</f>
        <v>0</v>
      </c>
      <c r="Q408" s="90">
        <f>'RS Charges'!Q1739</f>
        <v>0</v>
      </c>
      <c r="R408" s="90">
        <f>'RS Charges'!R1739</f>
        <v>0</v>
      </c>
      <c r="S408" s="90">
        <f>'RS Charges'!S1739</f>
        <v>0</v>
      </c>
      <c r="T408" s="90">
        <f>'RS Charges'!T1739</f>
        <v>0</v>
      </c>
      <c r="U408" s="90">
        <f>'RS Charges'!U1739</f>
        <v>0</v>
      </c>
      <c r="V408" s="90">
        <f>'RS Charges'!V1739</f>
        <v>0</v>
      </c>
      <c r="W408" s="90">
        <f>'RS Charges'!W1739</f>
        <v>0</v>
      </c>
      <c r="X408" s="90">
        <f>'RS Charges'!X1739</f>
        <v>0</v>
      </c>
      <c r="Y408" s="90">
        <f>'RS Charges'!Y1739</f>
        <v>0</v>
      </c>
      <c r="Z408" s="90">
        <f>'RS Charges'!Z1739</f>
        <v>0</v>
      </c>
      <c r="AA408" s="90">
        <f>'RS Charges'!AA1739</f>
        <v>0</v>
      </c>
      <c r="AB408" s="90">
        <f>'RS Charges'!AB1739</f>
        <v>0</v>
      </c>
      <c r="AC408" s="91">
        <f>'RS Charges'!AC1739</f>
        <v>0</v>
      </c>
      <c r="AE408" s="476">
        <f>'RS Charges'!AE1739</f>
        <v>0</v>
      </c>
      <c r="AG408" s="476">
        <f>'RS Charges'!AG1739</f>
        <v>0</v>
      </c>
      <c r="AI408" s="476">
        <f>'RS Charges'!AI1739</f>
        <v>0</v>
      </c>
    </row>
    <row r="409" spans="2:35" outlineLevel="1">
      <c r="B409" s="238" t="str">
        <f>'Line Items'!D$2288</f>
        <v>Rolling Stock Charges</v>
      </c>
      <c r="C409" s="238" t="str">
        <f>'Line Items'!D$2329</f>
        <v>Rolling Stock Charges</v>
      </c>
      <c r="D409" s="106" t="str">
        <f>'RS Charges'!D1740</f>
        <v>[Rolling Stock - Vehicles Line 26]</v>
      </c>
      <c r="E409" s="89"/>
      <c r="F409" s="107" t="str">
        <f>'RS Charges'!F1740</f>
        <v>£000</v>
      </c>
      <c r="G409" s="90">
        <f>'RS Charges'!G1740</f>
        <v>0</v>
      </c>
      <c r="H409" s="90">
        <f>'RS Charges'!H1740</f>
        <v>0</v>
      </c>
      <c r="I409" s="90">
        <f>'RS Charges'!I1740</f>
        <v>0</v>
      </c>
      <c r="J409" s="90">
        <f>'RS Charges'!J1740</f>
        <v>0</v>
      </c>
      <c r="K409" s="90">
        <f>'RS Charges'!K1740</f>
        <v>0</v>
      </c>
      <c r="L409" s="90">
        <f>'RS Charges'!L1740</f>
        <v>0</v>
      </c>
      <c r="M409" s="90">
        <f>'RS Charges'!M1740</f>
        <v>0</v>
      </c>
      <c r="N409" s="90">
        <f>'RS Charges'!N1740</f>
        <v>0</v>
      </c>
      <c r="O409" s="90">
        <f>'RS Charges'!O1740</f>
        <v>0</v>
      </c>
      <c r="P409" s="90">
        <f>'RS Charges'!P1740</f>
        <v>0</v>
      </c>
      <c r="Q409" s="90">
        <f>'RS Charges'!Q1740</f>
        <v>0</v>
      </c>
      <c r="R409" s="90">
        <f>'RS Charges'!R1740</f>
        <v>0</v>
      </c>
      <c r="S409" s="90">
        <f>'RS Charges'!S1740</f>
        <v>0</v>
      </c>
      <c r="T409" s="90">
        <f>'RS Charges'!T1740</f>
        <v>0</v>
      </c>
      <c r="U409" s="90">
        <f>'RS Charges'!U1740</f>
        <v>0</v>
      </c>
      <c r="V409" s="90">
        <f>'RS Charges'!V1740</f>
        <v>0</v>
      </c>
      <c r="W409" s="90">
        <f>'RS Charges'!W1740</f>
        <v>0</v>
      </c>
      <c r="X409" s="90">
        <f>'RS Charges'!X1740</f>
        <v>0</v>
      </c>
      <c r="Y409" s="90">
        <f>'RS Charges'!Y1740</f>
        <v>0</v>
      </c>
      <c r="Z409" s="90">
        <f>'RS Charges'!Z1740</f>
        <v>0</v>
      </c>
      <c r="AA409" s="90">
        <f>'RS Charges'!AA1740</f>
        <v>0</v>
      </c>
      <c r="AB409" s="90">
        <f>'RS Charges'!AB1740</f>
        <v>0</v>
      </c>
      <c r="AC409" s="91">
        <f>'RS Charges'!AC1740</f>
        <v>0</v>
      </c>
      <c r="AE409" s="476">
        <f>'RS Charges'!AE1740</f>
        <v>0</v>
      </c>
      <c r="AG409" s="476">
        <f>'RS Charges'!AG1740</f>
        <v>0</v>
      </c>
      <c r="AI409" s="476">
        <f>'RS Charges'!AI1740</f>
        <v>0</v>
      </c>
    </row>
    <row r="410" spans="2:35" outlineLevel="1">
      <c r="B410" s="238" t="str">
        <f>'Line Items'!D$2288</f>
        <v>Rolling Stock Charges</v>
      </c>
      <c r="C410" s="238" t="str">
        <f>'Line Items'!D$2329</f>
        <v>Rolling Stock Charges</v>
      </c>
      <c r="D410" s="106" t="str">
        <f>'RS Charges'!D1741</f>
        <v>[Rolling Stock - Vehicles Line 27]</v>
      </c>
      <c r="E410" s="89"/>
      <c r="F410" s="107" t="str">
        <f>'RS Charges'!F1741</f>
        <v>£000</v>
      </c>
      <c r="G410" s="90">
        <f>'RS Charges'!G1741</f>
        <v>0</v>
      </c>
      <c r="H410" s="90">
        <f>'RS Charges'!H1741</f>
        <v>0</v>
      </c>
      <c r="I410" s="90">
        <f>'RS Charges'!I1741</f>
        <v>0</v>
      </c>
      <c r="J410" s="90">
        <f>'RS Charges'!J1741</f>
        <v>0</v>
      </c>
      <c r="K410" s="90">
        <f>'RS Charges'!K1741</f>
        <v>0</v>
      </c>
      <c r="L410" s="90">
        <f>'RS Charges'!L1741</f>
        <v>0</v>
      </c>
      <c r="M410" s="90">
        <f>'RS Charges'!M1741</f>
        <v>0</v>
      </c>
      <c r="N410" s="90">
        <f>'RS Charges'!N1741</f>
        <v>0</v>
      </c>
      <c r="O410" s="90">
        <f>'RS Charges'!O1741</f>
        <v>0</v>
      </c>
      <c r="P410" s="90">
        <f>'RS Charges'!P1741</f>
        <v>0</v>
      </c>
      <c r="Q410" s="90">
        <f>'RS Charges'!Q1741</f>
        <v>0</v>
      </c>
      <c r="R410" s="90">
        <f>'RS Charges'!R1741</f>
        <v>0</v>
      </c>
      <c r="S410" s="90">
        <f>'RS Charges'!S1741</f>
        <v>0</v>
      </c>
      <c r="T410" s="90">
        <f>'RS Charges'!T1741</f>
        <v>0</v>
      </c>
      <c r="U410" s="90">
        <f>'RS Charges'!U1741</f>
        <v>0</v>
      </c>
      <c r="V410" s="90">
        <f>'RS Charges'!V1741</f>
        <v>0</v>
      </c>
      <c r="W410" s="90">
        <f>'RS Charges'!W1741</f>
        <v>0</v>
      </c>
      <c r="X410" s="90">
        <f>'RS Charges'!X1741</f>
        <v>0</v>
      </c>
      <c r="Y410" s="90">
        <f>'RS Charges'!Y1741</f>
        <v>0</v>
      </c>
      <c r="Z410" s="90">
        <f>'RS Charges'!Z1741</f>
        <v>0</v>
      </c>
      <c r="AA410" s="90">
        <f>'RS Charges'!AA1741</f>
        <v>0</v>
      </c>
      <c r="AB410" s="90">
        <f>'RS Charges'!AB1741</f>
        <v>0</v>
      </c>
      <c r="AC410" s="91">
        <f>'RS Charges'!AC1741</f>
        <v>0</v>
      </c>
      <c r="AE410" s="476">
        <f>'RS Charges'!AE1741</f>
        <v>0</v>
      </c>
      <c r="AG410" s="476">
        <f>'RS Charges'!AG1741</f>
        <v>0</v>
      </c>
      <c r="AI410" s="476">
        <f>'RS Charges'!AI1741</f>
        <v>0</v>
      </c>
    </row>
    <row r="411" spans="2:35" outlineLevel="1">
      <c r="B411" s="238" t="str">
        <f>'Line Items'!D$2288</f>
        <v>Rolling Stock Charges</v>
      </c>
      <c r="C411" s="238" t="str">
        <f>'Line Items'!D$2329</f>
        <v>Rolling Stock Charges</v>
      </c>
      <c r="D411" s="106" t="str">
        <f>'RS Charges'!D1742</f>
        <v>[Rolling Stock - Vehicles Line 28]</v>
      </c>
      <c r="E411" s="89"/>
      <c r="F411" s="107" t="str">
        <f>'RS Charges'!F1742</f>
        <v>£000</v>
      </c>
      <c r="G411" s="90">
        <f>'RS Charges'!G1742</f>
        <v>0</v>
      </c>
      <c r="H411" s="90">
        <f>'RS Charges'!H1742</f>
        <v>0</v>
      </c>
      <c r="I411" s="90">
        <f>'RS Charges'!I1742</f>
        <v>0</v>
      </c>
      <c r="J411" s="90">
        <f>'RS Charges'!J1742</f>
        <v>0</v>
      </c>
      <c r="K411" s="90">
        <f>'RS Charges'!K1742</f>
        <v>0</v>
      </c>
      <c r="L411" s="90">
        <f>'RS Charges'!L1742</f>
        <v>0</v>
      </c>
      <c r="M411" s="90">
        <f>'RS Charges'!M1742</f>
        <v>0</v>
      </c>
      <c r="N411" s="90">
        <f>'RS Charges'!N1742</f>
        <v>0</v>
      </c>
      <c r="O411" s="90">
        <f>'RS Charges'!O1742</f>
        <v>0</v>
      </c>
      <c r="P411" s="90">
        <f>'RS Charges'!P1742</f>
        <v>0</v>
      </c>
      <c r="Q411" s="90">
        <f>'RS Charges'!Q1742</f>
        <v>0</v>
      </c>
      <c r="R411" s="90">
        <f>'RS Charges'!R1742</f>
        <v>0</v>
      </c>
      <c r="S411" s="90">
        <f>'RS Charges'!S1742</f>
        <v>0</v>
      </c>
      <c r="T411" s="90">
        <f>'RS Charges'!T1742</f>
        <v>0</v>
      </c>
      <c r="U411" s="90">
        <f>'RS Charges'!U1742</f>
        <v>0</v>
      </c>
      <c r="V411" s="90">
        <f>'RS Charges'!V1742</f>
        <v>0</v>
      </c>
      <c r="W411" s="90">
        <f>'RS Charges'!W1742</f>
        <v>0</v>
      </c>
      <c r="X411" s="90">
        <f>'RS Charges'!X1742</f>
        <v>0</v>
      </c>
      <c r="Y411" s="90">
        <f>'RS Charges'!Y1742</f>
        <v>0</v>
      </c>
      <c r="Z411" s="90">
        <f>'RS Charges'!Z1742</f>
        <v>0</v>
      </c>
      <c r="AA411" s="90">
        <f>'RS Charges'!AA1742</f>
        <v>0</v>
      </c>
      <c r="AB411" s="90">
        <f>'RS Charges'!AB1742</f>
        <v>0</v>
      </c>
      <c r="AC411" s="91">
        <f>'RS Charges'!AC1742</f>
        <v>0</v>
      </c>
      <c r="AE411" s="476">
        <f>'RS Charges'!AE1742</f>
        <v>0</v>
      </c>
      <c r="AG411" s="476">
        <f>'RS Charges'!AG1742</f>
        <v>0</v>
      </c>
      <c r="AI411" s="476">
        <f>'RS Charges'!AI1742</f>
        <v>0</v>
      </c>
    </row>
    <row r="412" spans="2:35" outlineLevel="1">
      <c r="B412" s="238" t="str">
        <f>'Line Items'!D$2288</f>
        <v>Rolling Stock Charges</v>
      </c>
      <c r="C412" s="238" t="str">
        <f>'Line Items'!D$2329</f>
        <v>Rolling Stock Charges</v>
      </c>
      <c r="D412" s="106" t="str">
        <f>'RS Charges'!D1743</f>
        <v>[Rolling Stock - Vehicles Line 29]</v>
      </c>
      <c r="E412" s="89"/>
      <c r="F412" s="107" t="str">
        <f>'RS Charges'!F1743</f>
        <v>£000</v>
      </c>
      <c r="G412" s="90">
        <f>'RS Charges'!G1743</f>
        <v>0</v>
      </c>
      <c r="H412" s="90">
        <f>'RS Charges'!H1743</f>
        <v>0</v>
      </c>
      <c r="I412" s="90">
        <f>'RS Charges'!I1743</f>
        <v>0</v>
      </c>
      <c r="J412" s="90">
        <f>'RS Charges'!J1743</f>
        <v>0</v>
      </c>
      <c r="K412" s="90">
        <f>'RS Charges'!K1743</f>
        <v>0</v>
      </c>
      <c r="L412" s="90">
        <f>'RS Charges'!L1743</f>
        <v>0</v>
      </c>
      <c r="M412" s="90">
        <f>'RS Charges'!M1743</f>
        <v>0</v>
      </c>
      <c r="N412" s="90">
        <f>'RS Charges'!N1743</f>
        <v>0</v>
      </c>
      <c r="O412" s="90">
        <f>'RS Charges'!O1743</f>
        <v>0</v>
      </c>
      <c r="P412" s="90">
        <f>'RS Charges'!P1743</f>
        <v>0</v>
      </c>
      <c r="Q412" s="90">
        <f>'RS Charges'!Q1743</f>
        <v>0</v>
      </c>
      <c r="R412" s="90">
        <f>'RS Charges'!R1743</f>
        <v>0</v>
      </c>
      <c r="S412" s="90">
        <f>'RS Charges'!S1743</f>
        <v>0</v>
      </c>
      <c r="T412" s="90">
        <f>'RS Charges'!T1743</f>
        <v>0</v>
      </c>
      <c r="U412" s="90">
        <f>'RS Charges'!U1743</f>
        <v>0</v>
      </c>
      <c r="V412" s="90">
        <f>'RS Charges'!V1743</f>
        <v>0</v>
      </c>
      <c r="W412" s="90">
        <f>'RS Charges'!W1743</f>
        <v>0</v>
      </c>
      <c r="X412" s="90">
        <f>'RS Charges'!X1743</f>
        <v>0</v>
      </c>
      <c r="Y412" s="90">
        <f>'RS Charges'!Y1743</f>
        <v>0</v>
      </c>
      <c r="Z412" s="90">
        <f>'RS Charges'!Z1743</f>
        <v>0</v>
      </c>
      <c r="AA412" s="90">
        <f>'RS Charges'!AA1743</f>
        <v>0</v>
      </c>
      <c r="AB412" s="90">
        <f>'RS Charges'!AB1743</f>
        <v>0</v>
      </c>
      <c r="AC412" s="91">
        <f>'RS Charges'!AC1743</f>
        <v>0</v>
      </c>
      <c r="AE412" s="476">
        <f>'RS Charges'!AE1743</f>
        <v>0</v>
      </c>
      <c r="AG412" s="476">
        <f>'RS Charges'!AG1743</f>
        <v>0</v>
      </c>
      <c r="AI412" s="476">
        <f>'RS Charges'!AI1743</f>
        <v>0</v>
      </c>
    </row>
    <row r="413" spans="2:35" outlineLevel="1">
      <c r="B413" s="238" t="str">
        <f>'Line Items'!D$2288</f>
        <v>Rolling Stock Charges</v>
      </c>
      <c r="C413" s="238" t="str">
        <f>'Line Items'!D$2329</f>
        <v>Rolling Stock Charges</v>
      </c>
      <c r="D413" s="106" t="str">
        <f>'RS Charges'!D1744</f>
        <v>[Rolling Stock - Vehicles Line 30]</v>
      </c>
      <c r="E413" s="89"/>
      <c r="F413" s="107" t="str">
        <f>'RS Charges'!F1744</f>
        <v>£000</v>
      </c>
      <c r="G413" s="90">
        <f>'RS Charges'!G1744</f>
        <v>0</v>
      </c>
      <c r="H413" s="90">
        <f>'RS Charges'!H1744</f>
        <v>0</v>
      </c>
      <c r="I413" s="90">
        <f>'RS Charges'!I1744</f>
        <v>0</v>
      </c>
      <c r="J413" s="90">
        <f>'RS Charges'!J1744</f>
        <v>0</v>
      </c>
      <c r="K413" s="90">
        <f>'RS Charges'!K1744</f>
        <v>0</v>
      </c>
      <c r="L413" s="90">
        <f>'RS Charges'!L1744</f>
        <v>0</v>
      </c>
      <c r="M413" s="90">
        <f>'RS Charges'!M1744</f>
        <v>0</v>
      </c>
      <c r="N413" s="90">
        <f>'RS Charges'!N1744</f>
        <v>0</v>
      </c>
      <c r="O413" s="90">
        <f>'RS Charges'!O1744</f>
        <v>0</v>
      </c>
      <c r="P413" s="90">
        <f>'RS Charges'!P1744</f>
        <v>0</v>
      </c>
      <c r="Q413" s="90">
        <f>'RS Charges'!Q1744</f>
        <v>0</v>
      </c>
      <c r="R413" s="90">
        <f>'RS Charges'!R1744</f>
        <v>0</v>
      </c>
      <c r="S413" s="90">
        <f>'RS Charges'!S1744</f>
        <v>0</v>
      </c>
      <c r="T413" s="90">
        <f>'RS Charges'!T1744</f>
        <v>0</v>
      </c>
      <c r="U413" s="90">
        <f>'RS Charges'!U1744</f>
        <v>0</v>
      </c>
      <c r="V413" s="90">
        <f>'RS Charges'!V1744</f>
        <v>0</v>
      </c>
      <c r="W413" s="90">
        <f>'RS Charges'!W1744</f>
        <v>0</v>
      </c>
      <c r="X413" s="90">
        <f>'RS Charges'!X1744</f>
        <v>0</v>
      </c>
      <c r="Y413" s="90">
        <f>'RS Charges'!Y1744</f>
        <v>0</v>
      </c>
      <c r="Z413" s="90">
        <f>'RS Charges'!Z1744</f>
        <v>0</v>
      </c>
      <c r="AA413" s="90">
        <f>'RS Charges'!AA1744</f>
        <v>0</v>
      </c>
      <c r="AB413" s="90">
        <f>'RS Charges'!AB1744</f>
        <v>0</v>
      </c>
      <c r="AC413" s="91">
        <f>'RS Charges'!AC1744</f>
        <v>0</v>
      </c>
      <c r="AE413" s="476">
        <f>'RS Charges'!AE1744</f>
        <v>0</v>
      </c>
      <c r="AG413" s="476">
        <f>'RS Charges'!AG1744</f>
        <v>0</v>
      </c>
      <c r="AI413" s="476">
        <f>'RS Charges'!AI1744</f>
        <v>0</v>
      </c>
    </row>
    <row r="414" spans="2:35" outlineLevel="1">
      <c r="B414" s="238" t="str">
        <f>'Line Items'!D$2288</f>
        <v>Rolling Stock Charges</v>
      </c>
      <c r="C414" s="238" t="str">
        <f>'Line Items'!D$2329</f>
        <v>Rolling Stock Charges</v>
      </c>
      <c r="D414" s="106" t="str">
        <f>'RS Charges'!D1745</f>
        <v>[Rolling Stock - Vehicles Line 31]</v>
      </c>
      <c r="E414" s="89"/>
      <c r="F414" s="107" t="str">
        <f>'RS Charges'!F1745</f>
        <v>£000</v>
      </c>
      <c r="G414" s="90">
        <f>'RS Charges'!G1745</f>
        <v>0</v>
      </c>
      <c r="H414" s="90">
        <f>'RS Charges'!H1745</f>
        <v>0</v>
      </c>
      <c r="I414" s="90">
        <f>'RS Charges'!I1745</f>
        <v>0</v>
      </c>
      <c r="J414" s="90">
        <f>'RS Charges'!J1745</f>
        <v>0</v>
      </c>
      <c r="K414" s="90">
        <f>'RS Charges'!K1745</f>
        <v>0</v>
      </c>
      <c r="L414" s="90">
        <f>'RS Charges'!L1745</f>
        <v>0</v>
      </c>
      <c r="M414" s="90">
        <f>'RS Charges'!M1745</f>
        <v>0</v>
      </c>
      <c r="N414" s="90">
        <f>'RS Charges'!N1745</f>
        <v>0</v>
      </c>
      <c r="O414" s="90">
        <f>'RS Charges'!O1745</f>
        <v>0</v>
      </c>
      <c r="P414" s="90">
        <f>'RS Charges'!P1745</f>
        <v>0</v>
      </c>
      <c r="Q414" s="90">
        <f>'RS Charges'!Q1745</f>
        <v>0</v>
      </c>
      <c r="R414" s="90">
        <f>'RS Charges'!R1745</f>
        <v>0</v>
      </c>
      <c r="S414" s="90">
        <f>'RS Charges'!S1745</f>
        <v>0</v>
      </c>
      <c r="T414" s="90">
        <f>'RS Charges'!T1745</f>
        <v>0</v>
      </c>
      <c r="U414" s="90">
        <f>'RS Charges'!U1745</f>
        <v>0</v>
      </c>
      <c r="V414" s="90">
        <f>'RS Charges'!V1745</f>
        <v>0</v>
      </c>
      <c r="W414" s="90">
        <f>'RS Charges'!W1745</f>
        <v>0</v>
      </c>
      <c r="X414" s="90">
        <f>'RS Charges'!X1745</f>
        <v>0</v>
      </c>
      <c r="Y414" s="90">
        <f>'RS Charges'!Y1745</f>
        <v>0</v>
      </c>
      <c r="Z414" s="90">
        <f>'RS Charges'!Z1745</f>
        <v>0</v>
      </c>
      <c r="AA414" s="90">
        <f>'RS Charges'!AA1745</f>
        <v>0</v>
      </c>
      <c r="AB414" s="90">
        <f>'RS Charges'!AB1745</f>
        <v>0</v>
      </c>
      <c r="AC414" s="91">
        <f>'RS Charges'!AC1745</f>
        <v>0</v>
      </c>
      <c r="AE414" s="476">
        <f>'RS Charges'!AE1745</f>
        <v>0</v>
      </c>
      <c r="AG414" s="476">
        <f>'RS Charges'!AG1745</f>
        <v>0</v>
      </c>
      <c r="AI414" s="476">
        <f>'RS Charges'!AI1745</f>
        <v>0</v>
      </c>
    </row>
    <row r="415" spans="2:35" outlineLevel="1">
      <c r="B415" s="238" t="str">
        <f>'Line Items'!D$2288</f>
        <v>Rolling Stock Charges</v>
      </c>
      <c r="C415" s="238" t="str">
        <f>'Line Items'!D$2329</f>
        <v>Rolling Stock Charges</v>
      </c>
      <c r="D415" s="106" t="str">
        <f>'RS Charges'!D1746</f>
        <v>[Rolling Stock - Vehicles Line 32]</v>
      </c>
      <c r="E415" s="89"/>
      <c r="F415" s="107" t="str">
        <f>'RS Charges'!F1746</f>
        <v>£000</v>
      </c>
      <c r="G415" s="90">
        <f>'RS Charges'!G1746</f>
        <v>0</v>
      </c>
      <c r="H415" s="90">
        <f>'RS Charges'!H1746</f>
        <v>0</v>
      </c>
      <c r="I415" s="90">
        <f>'RS Charges'!I1746</f>
        <v>0</v>
      </c>
      <c r="J415" s="90">
        <f>'RS Charges'!J1746</f>
        <v>0</v>
      </c>
      <c r="K415" s="90">
        <f>'RS Charges'!K1746</f>
        <v>0</v>
      </c>
      <c r="L415" s="90">
        <f>'RS Charges'!L1746</f>
        <v>0</v>
      </c>
      <c r="M415" s="90">
        <f>'RS Charges'!M1746</f>
        <v>0</v>
      </c>
      <c r="N415" s="90">
        <f>'RS Charges'!N1746</f>
        <v>0</v>
      </c>
      <c r="O415" s="90">
        <f>'RS Charges'!O1746</f>
        <v>0</v>
      </c>
      <c r="P415" s="90">
        <f>'RS Charges'!P1746</f>
        <v>0</v>
      </c>
      <c r="Q415" s="90">
        <f>'RS Charges'!Q1746</f>
        <v>0</v>
      </c>
      <c r="R415" s="90">
        <f>'RS Charges'!R1746</f>
        <v>0</v>
      </c>
      <c r="S415" s="90">
        <f>'RS Charges'!S1746</f>
        <v>0</v>
      </c>
      <c r="T415" s="90">
        <f>'RS Charges'!T1746</f>
        <v>0</v>
      </c>
      <c r="U415" s="90">
        <f>'RS Charges'!U1746</f>
        <v>0</v>
      </c>
      <c r="V415" s="90">
        <f>'RS Charges'!V1746</f>
        <v>0</v>
      </c>
      <c r="W415" s="90">
        <f>'RS Charges'!W1746</f>
        <v>0</v>
      </c>
      <c r="X415" s="90">
        <f>'RS Charges'!X1746</f>
        <v>0</v>
      </c>
      <c r="Y415" s="90">
        <f>'RS Charges'!Y1746</f>
        <v>0</v>
      </c>
      <c r="Z415" s="90">
        <f>'RS Charges'!Z1746</f>
        <v>0</v>
      </c>
      <c r="AA415" s="90">
        <f>'RS Charges'!AA1746</f>
        <v>0</v>
      </c>
      <c r="AB415" s="90">
        <f>'RS Charges'!AB1746</f>
        <v>0</v>
      </c>
      <c r="AC415" s="91">
        <f>'RS Charges'!AC1746</f>
        <v>0</v>
      </c>
      <c r="AE415" s="476">
        <f>'RS Charges'!AE1746</f>
        <v>0</v>
      </c>
      <c r="AG415" s="476">
        <f>'RS Charges'!AG1746</f>
        <v>0</v>
      </c>
      <c r="AI415" s="476">
        <f>'RS Charges'!AI1746</f>
        <v>0</v>
      </c>
    </row>
    <row r="416" spans="2:35" outlineLevel="1">
      <c r="B416" s="238" t="str">
        <f>'Line Items'!D$2288</f>
        <v>Rolling Stock Charges</v>
      </c>
      <c r="C416" s="238" t="str">
        <f>'Line Items'!D$2329</f>
        <v>Rolling Stock Charges</v>
      </c>
      <c r="D416" s="106" t="str">
        <f>'RS Charges'!D1747</f>
        <v>[Rolling Stock - Vehicles Line 33]</v>
      </c>
      <c r="E416" s="89"/>
      <c r="F416" s="107" t="str">
        <f>'RS Charges'!F1747</f>
        <v>£000</v>
      </c>
      <c r="G416" s="90">
        <f>'RS Charges'!G1747</f>
        <v>0</v>
      </c>
      <c r="H416" s="90">
        <f>'RS Charges'!H1747</f>
        <v>0</v>
      </c>
      <c r="I416" s="90">
        <f>'RS Charges'!I1747</f>
        <v>0</v>
      </c>
      <c r="J416" s="90">
        <f>'RS Charges'!J1747</f>
        <v>0</v>
      </c>
      <c r="K416" s="90">
        <f>'RS Charges'!K1747</f>
        <v>0</v>
      </c>
      <c r="L416" s="90">
        <f>'RS Charges'!L1747</f>
        <v>0</v>
      </c>
      <c r="M416" s="90">
        <f>'RS Charges'!M1747</f>
        <v>0</v>
      </c>
      <c r="N416" s="90">
        <f>'RS Charges'!N1747</f>
        <v>0</v>
      </c>
      <c r="O416" s="90">
        <f>'RS Charges'!O1747</f>
        <v>0</v>
      </c>
      <c r="P416" s="90">
        <f>'RS Charges'!P1747</f>
        <v>0</v>
      </c>
      <c r="Q416" s="90">
        <f>'RS Charges'!Q1747</f>
        <v>0</v>
      </c>
      <c r="R416" s="90">
        <f>'RS Charges'!R1747</f>
        <v>0</v>
      </c>
      <c r="S416" s="90">
        <f>'RS Charges'!S1747</f>
        <v>0</v>
      </c>
      <c r="T416" s="90">
        <f>'RS Charges'!T1747</f>
        <v>0</v>
      </c>
      <c r="U416" s="90">
        <f>'RS Charges'!U1747</f>
        <v>0</v>
      </c>
      <c r="V416" s="90">
        <f>'RS Charges'!V1747</f>
        <v>0</v>
      </c>
      <c r="W416" s="90">
        <f>'RS Charges'!W1747</f>
        <v>0</v>
      </c>
      <c r="X416" s="90">
        <f>'RS Charges'!X1747</f>
        <v>0</v>
      </c>
      <c r="Y416" s="90">
        <f>'RS Charges'!Y1747</f>
        <v>0</v>
      </c>
      <c r="Z416" s="90">
        <f>'RS Charges'!Z1747</f>
        <v>0</v>
      </c>
      <c r="AA416" s="90">
        <f>'RS Charges'!AA1747</f>
        <v>0</v>
      </c>
      <c r="AB416" s="90">
        <f>'RS Charges'!AB1747</f>
        <v>0</v>
      </c>
      <c r="AC416" s="91">
        <f>'RS Charges'!AC1747</f>
        <v>0</v>
      </c>
      <c r="AE416" s="476">
        <f>'RS Charges'!AE1747</f>
        <v>0</v>
      </c>
      <c r="AG416" s="476">
        <f>'RS Charges'!AG1747</f>
        <v>0</v>
      </c>
      <c r="AI416" s="476">
        <f>'RS Charges'!AI1747</f>
        <v>0</v>
      </c>
    </row>
    <row r="417" spans="2:35" outlineLevel="1">
      <c r="B417" s="238" t="str">
        <f>'Line Items'!D$2288</f>
        <v>Rolling Stock Charges</v>
      </c>
      <c r="C417" s="238" t="str">
        <f>'Line Items'!D$2329</f>
        <v>Rolling Stock Charges</v>
      </c>
      <c r="D417" s="106" t="str">
        <f>'RS Charges'!D1748</f>
        <v>[Rolling Stock - Vehicles Line 34]</v>
      </c>
      <c r="E417" s="89"/>
      <c r="F417" s="107" t="str">
        <f>'RS Charges'!F1748</f>
        <v>£000</v>
      </c>
      <c r="G417" s="90">
        <f>'RS Charges'!G1748</f>
        <v>0</v>
      </c>
      <c r="H417" s="90">
        <f>'RS Charges'!H1748</f>
        <v>0</v>
      </c>
      <c r="I417" s="90">
        <f>'RS Charges'!I1748</f>
        <v>0</v>
      </c>
      <c r="J417" s="90">
        <f>'RS Charges'!J1748</f>
        <v>0</v>
      </c>
      <c r="K417" s="90">
        <f>'RS Charges'!K1748</f>
        <v>0</v>
      </c>
      <c r="L417" s="90">
        <f>'RS Charges'!L1748</f>
        <v>0</v>
      </c>
      <c r="M417" s="90">
        <f>'RS Charges'!M1748</f>
        <v>0</v>
      </c>
      <c r="N417" s="90">
        <f>'RS Charges'!N1748</f>
        <v>0</v>
      </c>
      <c r="O417" s="90">
        <f>'RS Charges'!O1748</f>
        <v>0</v>
      </c>
      <c r="P417" s="90">
        <f>'RS Charges'!P1748</f>
        <v>0</v>
      </c>
      <c r="Q417" s="90">
        <f>'RS Charges'!Q1748</f>
        <v>0</v>
      </c>
      <c r="R417" s="90">
        <f>'RS Charges'!R1748</f>
        <v>0</v>
      </c>
      <c r="S417" s="90">
        <f>'RS Charges'!S1748</f>
        <v>0</v>
      </c>
      <c r="T417" s="90">
        <f>'RS Charges'!T1748</f>
        <v>0</v>
      </c>
      <c r="U417" s="90">
        <f>'RS Charges'!U1748</f>
        <v>0</v>
      </c>
      <c r="V417" s="90">
        <f>'RS Charges'!V1748</f>
        <v>0</v>
      </c>
      <c r="W417" s="90">
        <f>'RS Charges'!W1748</f>
        <v>0</v>
      </c>
      <c r="X417" s="90">
        <f>'RS Charges'!X1748</f>
        <v>0</v>
      </c>
      <c r="Y417" s="90">
        <f>'RS Charges'!Y1748</f>
        <v>0</v>
      </c>
      <c r="Z417" s="90">
        <f>'RS Charges'!Z1748</f>
        <v>0</v>
      </c>
      <c r="AA417" s="90">
        <f>'RS Charges'!AA1748</f>
        <v>0</v>
      </c>
      <c r="AB417" s="90">
        <f>'RS Charges'!AB1748</f>
        <v>0</v>
      </c>
      <c r="AC417" s="91">
        <f>'RS Charges'!AC1748</f>
        <v>0</v>
      </c>
      <c r="AE417" s="476">
        <f>'RS Charges'!AE1748</f>
        <v>0</v>
      </c>
      <c r="AG417" s="476">
        <f>'RS Charges'!AG1748</f>
        <v>0</v>
      </c>
      <c r="AI417" s="476">
        <f>'RS Charges'!AI1748</f>
        <v>0</v>
      </c>
    </row>
    <row r="418" spans="2:35" outlineLevel="1">
      <c r="B418" s="238" t="str">
        <f>'Line Items'!D$2288</f>
        <v>Rolling Stock Charges</v>
      </c>
      <c r="C418" s="238" t="str">
        <f>'Line Items'!D$2329</f>
        <v>Rolling Stock Charges</v>
      </c>
      <c r="D418" s="106" t="str">
        <f>'RS Charges'!D1749</f>
        <v>[Rolling Stock - Vehicles Line 35]</v>
      </c>
      <c r="E418" s="89"/>
      <c r="F418" s="107" t="str">
        <f>'RS Charges'!F1749</f>
        <v>£000</v>
      </c>
      <c r="G418" s="90">
        <f>'RS Charges'!G1749</f>
        <v>0</v>
      </c>
      <c r="H418" s="90">
        <f>'RS Charges'!H1749</f>
        <v>0</v>
      </c>
      <c r="I418" s="90">
        <f>'RS Charges'!I1749</f>
        <v>0</v>
      </c>
      <c r="J418" s="90">
        <f>'RS Charges'!J1749</f>
        <v>0</v>
      </c>
      <c r="K418" s="90">
        <f>'RS Charges'!K1749</f>
        <v>0</v>
      </c>
      <c r="L418" s="90">
        <f>'RS Charges'!L1749</f>
        <v>0</v>
      </c>
      <c r="M418" s="90">
        <f>'RS Charges'!M1749</f>
        <v>0</v>
      </c>
      <c r="N418" s="90">
        <f>'RS Charges'!N1749</f>
        <v>0</v>
      </c>
      <c r="O418" s="90">
        <f>'RS Charges'!O1749</f>
        <v>0</v>
      </c>
      <c r="P418" s="90">
        <f>'RS Charges'!P1749</f>
        <v>0</v>
      </c>
      <c r="Q418" s="90">
        <f>'RS Charges'!Q1749</f>
        <v>0</v>
      </c>
      <c r="R418" s="90">
        <f>'RS Charges'!R1749</f>
        <v>0</v>
      </c>
      <c r="S418" s="90">
        <f>'RS Charges'!S1749</f>
        <v>0</v>
      </c>
      <c r="T418" s="90">
        <f>'RS Charges'!T1749</f>
        <v>0</v>
      </c>
      <c r="U418" s="90">
        <f>'RS Charges'!U1749</f>
        <v>0</v>
      </c>
      <c r="V418" s="90">
        <f>'RS Charges'!V1749</f>
        <v>0</v>
      </c>
      <c r="W418" s="90">
        <f>'RS Charges'!W1749</f>
        <v>0</v>
      </c>
      <c r="X418" s="90">
        <f>'RS Charges'!X1749</f>
        <v>0</v>
      </c>
      <c r="Y418" s="90">
        <f>'RS Charges'!Y1749</f>
        <v>0</v>
      </c>
      <c r="Z418" s="90">
        <f>'RS Charges'!Z1749</f>
        <v>0</v>
      </c>
      <c r="AA418" s="90">
        <f>'RS Charges'!AA1749</f>
        <v>0</v>
      </c>
      <c r="AB418" s="90">
        <f>'RS Charges'!AB1749</f>
        <v>0</v>
      </c>
      <c r="AC418" s="91">
        <f>'RS Charges'!AC1749</f>
        <v>0</v>
      </c>
      <c r="AE418" s="476">
        <f>'RS Charges'!AE1749</f>
        <v>0</v>
      </c>
      <c r="AG418" s="476">
        <f>'RS Charges'!AG1749</f>
        <v>0</v>
      </c>
      <c r="AI418" s="476">
        <f>'RS Charges'!AI1749</f>
        <v>0</v>
      </c>
    </row>
    <row r="419" spans="2:35" outlineLevel="1">
      <c r="B419" s="238" t="str">
        <f>'Line Items'!D$2288</f>
        <v>Rolling Stock Charges</v>
      </c>
      <c r="C419" s="238" t="str">
        <f>'Line Items'!D$2329</f>
        <v>Rolling Stock Charges</v>
      </c>
      <c r="D419" s="106" t="str">
        <f>'RS Charges'!D1750</f>
        <v>[Rolling Stock - Vehicles Line 36]</v>
      </c>
      <c r="E419" s="89"/>
      <c r="F419" s="107" t="str">
        <f>'RS Charges'!F1750</f>
        <v>£000</v>
      </c>
      <c r="G419" s="90">
        <f>'RS Charges'!G1750</f>
        <v>0</v>
      </c>
      <c r="H419" s="90">
        <f>'RS Charges'!H1750</f>
        <v>0</v>
      </c>
      <c r="I419" s="90">
        <f>'RS Charges'!I1750</f>
        <v>0</v>
      </c>
      <c r="J419" s="90">
        <f>'RS Charges'!J1750</f>
        <v>0</v>
      </c>
      <c r="K419" s="90">
        <f>'RS Charges'!K1750</f>
        <v>0</v>
      </c>
      <c r="L419" s="90">
        <f>'RS Charges'!L1750</f>
        <v>0</v>
      </c>
      <c r="M419" s="90">
        <f>'RS Charges'!M1750</f>
        <v>0</v>
      </c>
      <c r="N419" s="90">
        <f>'RS Charges'!N1750</f>
        <v>0</v>
      </c>
      <c r="O419" s="90">
        <f>'RS Charges'!O1750</f>
        <v>0</v>
      </c>
      <c r="P419" s="90">
        <f>'RS Charges'!P1750</f>
        <v>0</v>
      </c>
      <c r="Q419" s="90">
        <f>'RS Charges'!Q1750</f>
        <v>0</v>
      </c>
      <c r="R419" s="90">
        <f>'RS Charges'!R1750</f>
        <v>0</v>
      </c>
      <c r="S419" s="90">
        <f>'RS Charges'!S1750</f>
        <v>0</v>
      </c>
      <c r="T419" s="90">
        <f>'RS Charges'!T1750</f>
        <v>0</v>
      </c>
      <c r="U419" s="90">
        <f>'RS Charges'!U1750</f>
        <v>0</v>
      </c>
      <c r="V419" s="90">
        <f>'RS Charges'!V1750</f>
        <v>0</v>
      </c>
      <c r="W419" s="90">
        <f>'RS Charges'!W1750</f>
        <v>0</v>
      </c>
      <c r="X419" s="90">
        <f>'RS Charges'!X1750</f>
        <v>0</v>
      </c>
      <c r="Y419" s="90">
        <f>'RS Charges'!Y1750</f>
        <v>0</v>
      </c>
      <c r="Z419" s="90">
        <f>'RS Charges'!Z1750</f>
        <v>0</v>
      </c>
      <c r="AA419" s="90">
        <f>'RS Charges'!AA1750</f>
        <v>0</v>
      </c>
      <c r="AB419" s="90">
        <f>'RS Charges'!AB1750</f>
        <v>0</v>
      </c>
      <c r="AC419" s="91">
        <f>'RS Charges'!AC1750</f>
        <v>0</v>
      </c>
      <c r="AE419" s="476">
        <f>'RS Charges'!AE1750</f>
        <v>0</v>
      </c>
      <c r="AG419" s="476">
        <f>'RS Charges'!AG1750</f>
        <v>0</v>
      </c>
      <c r="AI419" s="476">
        <f>'RS Charges'!AI1750</f>
        <v>0</v>
      </c>
    </row>
    <row r="420" spans="2:35" outlineLevel="1">
      <c r="B420" s="238" t="str">
        <f>'Line Items'!D$2288</f>
        <v>Rolling Stock Charges</v>
      </c>
      <c r="C420" s="238" t="str">
        <f>'Line Items'!D$2329</f>
        <v>Rolling Stock Charges</v>
      </c>
      <c r="D420" s="106" t="str">
        <f>'RS Charges'!D1751</f>
        <v>[Rolling Stock - Vehicles Line 37]</v>
      </c>
      <c r="E420" s="89"/>
      <c r="F420" s="107" t="str">
        <f>'RS Charges'!F1751</f>
        <v>£000</v>
      </c>
      <c r="G420" s="90">
        <f>'RS Charges'!G1751</f>
        <v>0</v>
      </c>
      <c r="H420" s="90">
        <f>'RS Charges'!H1751</f>
        <v>0</v>
      </c>
      <c r="I420" s="90">
        <f>'RS Charges'!I1751</f>
        <v>0</v>
      </c>
      <c r="J420" s="90">
        <f>'RS Charges'!J1751</f>
        <v>0</v>
      </c>
      <c r="K420" s="90">
        <f>'RS Charges'!K1751</f>
        <v>0</v>
      </c>
      <c r="L420" s="90">
        <f>'RS Charges'!L1751</f>
        <v>0</v>
      </c>
      <c r="M420" s="90">
        <f>'RS Charges'!M1751</f>
        <v>0</v>
      </c>
      <c r="N420" s="90">
        <f>'RS Charges'!N1751</f>
        <v>0</v>
      </c>
      <c r="O420" s="90">
        <f>'RS Charges'!O1751</f>
        <v>0</v>
      </c>
      <c r="P420" s="90">
        <f>'RS Charges'!P1751</f>
        <v>0</v>
      </c>
      <c r="Q420" s="90">
        <f>'RS Charges'!Q1751</f>
        <v>0</v>
      </c>
      <c r="R420" s="90">
        <f>'RS Charges'!R1751</f>
        <v>0</v>
      </c>
      <c r="S420" s="90">
        <f>'RS Charges'!S1751</f>
        <v>0</v>
      </c>
      <c r="T420" s="90">
        <f>'RS Charges'!T1751</f>
        <v>0</v>
      </c>
      <c r="U420" s="90">
        <f>'RS Charges'!U1751</f>
        <v>0</v>
      </c>
      <c r="V420" s="90">
        <f>'RS Charges'!V1751</f>
        <v>0</v>
      </c>
      <c r="W420" s="90">
        <f>'RS Charges'!W1751</f>
        <v>0</v>
      </c>
      <c r="X420" s="90">
        <f>'RS Charges'!X1751</f>
        <v>0</v>
      </c>
      <c r="Y420" s="90">
        <f>'RS Charges'!Y1751</f>
        <v>0</v>
      </c>
      <c r="Z420" s="90">
        <f>'RS Charges'!Z1751</f>
        <v>0</v>
      </c>
      <c r="AA420" s="90">
        <f>'RS Charges'!AA1751</f>
        <v>0</v>
      </c>
      <c r="AB420" s="90">
        <f>'RS Charges'!AB1751</f>
        <v>0</v>
      </c>
      <c r="AC420" s="91">
        <f>'RS Charges'!AC1751</f>
        <v>0</v>
      </c>
      <c r="AE420" s="476">
        <f>'RS Charges'!AE1751</f>
        <v>0</v>
      </c>
      <c r="AG420" s="476">
        <f>'RS Charges'!AG1751</f>
        <v>0</v>
      </c>
      <c r="AI420" s="476">
        <f>'RS Charges'!AI1751</f>
        <v>0</v>
      </c>
    </row>
    <row r="421" spans="2:35" outlineLevel="1">
      <c r="B421" s="238" t="str">
        <f>'Line Items'!D$2288</f>
        <v>Rolling Stock Charges</v>
      </c>
      <c r="C421" s="238" t="str">
        <f>'Line Items'!D$2329</f>
        <v>Rolling Stock Charges</v>
      </c>
      <c r="D421" s="106" t="str">
        <f>'RS Charges'!D1752</f>
        <v>[Rolling Stock - Vehicles Line 38]</v>
      </c>
      <c r="E421" s="89"/>
      <c r="F421" s="107" t="str">
        <f>'RS Charges'!F1752</f>
        <v>£000</v>
      </c>
      <c r="G421" s="90">
        <f>'RS Charges'!G1752</f>
        <v>0</v>
      </c>
      <c r="H421" s="90">
        <f>'RS Charges'!H1752</f>
        <v>0</v>
      </c>
      <c r="I421" s="90">
        <f>'RS Charges'!I1752</f>
        <v>0</v>
      </c>
      <c r="J421" s="90">
        <f>'RS Charges'!J1752</f>
        <v>0</v>
      </c>
      <c r="K421" s="90">
        <f>'RS Charges'!K1752</f>
        <v>0</v>
      </c>
      <c r="L421" s="90">
        <f>'RS Charges'!L1752</f>
        <v>0</v>
      </c>
      <c r="M421" s="90">
        <f>'RS Charges'!M1752</f>
        <v>0</v>
      </c>
      <c r="N421" s="90">
        <f>'RS Charges'!N1752</f>
        <v>0</v>
      </c>
      <c r="O421" s="90">
        <f>'RS Charges'!O1752</f>
        <v>0</v>
      </c>
      <c r="P421" s="90">
        <f>'RS Charges'!P1752</f>
        <v>0</v>
      </c>
      <c r="Q421" s="90">
        <f>'RS Charges'!Q1752</f>
        <v>0</v>
      </c>
      <c r="R421" s="90">
        <f>'RS Charges'!R1752</f>
        <v>0</v>
      </c>
      <c r="S421" s="90">
        <f>'RS Charges'!S1752</f>
        <v>0</v>
      </c>
      <c r="T421" s="90">
        <f>'RS Charges'!T1752</f>
        <v>0</v>
      </c>
      <c r="U421" s="90">
        <f>'RS Charges'!U1752</f>
        <v>0</v>
      </c>
      <c r="V421" s="90">
        <f>'RS Charges'!V1752</f>
        <v>0</v>
      </c>
      <c r="W421" s="90">
        <f>'RS Charges'!W1752</f>
        <v>0</v>
      </c>
      <c r="X421" s="90">
        <f>'RS Charges'!X1752</f>
        <v>0</v>
      </c>
      <c r="Y421" s="90">
        <f>'RS Charges'!Y1752</f>
        <v>0</v>
      </c>
      <c r="Z421" s="90">
        <f>'RS Charges'!Z1752</f>
        <v>0</v>
      </c>
      <c r="AA421" s="90">
        <f>'RS Charges'!AA1752</f>
        <v>0</v>
      </c>
      <c r="AB421" s="90">
        <f>'RS Charges'!AB1752</f>
        <v>0</v>
      </c>
      <c r="AC421" s="91">
        <f>'RS Charges'!AC1752</f>
        <v>0</v>
      </c>
      <c r="AE421" s="476">
        <f>'RS Charges'!AE1752</f>
        <v>0</v>
      </c>
      <c r="AG421" s="476">
        <f>'RS Charges'!AG1752</f>
        <v>0</v>
      </c>
      <c r="AI421" s="476">
        <f>'RS Charges'!AI1752</f>
        <v>0</v>
      </c>
    </row>
    <row r="422" spans="2:35" outlineLevel="1">
      <c r="B422" s="238" t="str">
        <f>'Line Items'!D$2288</f>
        <v>Rolling Stock Charges</v>
      </c>
      <c r="C422" s="238" t="str">
        <f>'Line Items'!D$2329</f>
        <v>Rolling Stock Charges</v>
      </c>
      <c r="D422" s="106" t="str">
        <f>'RS Charges'!D1753</f>
        <v>[Rolling Stock - Vehicles Line 39]</v>
      </c>
      <c r="E422" s="89"/>
      <c r="F422" s="107" t="str">
        <f>'RS Charges'!F1753</f>
        <v>£000</v>
      </c>
      <c r="G422" s="90">
        <f>'RS Charges'!G1753</f>
        <v>0</v>
      </c>
      <c r="H422" s="90">
        <f>'RS Charges'!H1753</f>
        <v>0</v>
      </c>
      <c r="I422" s="90">
        <f>'RS Charges'!I1753</f>
        <v>0</v>
      </c>
      <c r="J422" s="90">
        <f>'RS Charges'!J1753</f>
        <v>0</v>
      </c>
      <c r="K422" s="90">
        <f>'RS Charges'!K1753</f>
        <v>0</v>
      </c>
      <c r="L422" s="90">
        <f>'RS Charges'!L1753</f>
        <v>0</v>
      </c>
      <c r="M422" s="90">
        <f>'RS Charges'!M1753</f>
        <v>0</v>
      </c>
      <c r="N422" s="90">
        <f>'RS Charges'!N1753</f>
        <v>0</v>
      </c>
      <c r="O422" s="90">
        <f>'RS Charges'!O1753</f>
        <v>0</v>
      </c>
      <c r="P422" s="90">
        <f>'RS Charges'!P1753</f>
        <v>0</v>
      </c>
      <c r="Q422" s="90">
        <f>'RS Charges'!Q1753</f>
        <v>0</v>
      </c>
      <c r="R422" s="90">
        <f>'RS Charges'!R1753</f>
        <v>0</v>
      </c>
      <c r="S422" s="90">
        <f>'RS Charges'!S1753</f>
        <v>0</v>
      </c>
      <c r="T422" s="90">
        <f>'RS Charges'!T1753</f>
        <v>0</v>
      </c>
      <c r="U422" s="90">
        <f>'RS Charges'!U1753</f>
        <v>0</v>
      </c>
      <c r="V422" s="90">
        <f>'RS Charges'!V1753</f>
        <v>0</v>
      </c>
      <c r="W422" s="90">
        <f>'RS Charges'!W1753</f>
        <v>0</v>
      </c>
      <c r="X422" s="90">
        <f>'RS Charges'!X1753</f>
        <v>0</v>
      </c>
      <c r="Y422" s="90">
        <f>'RS Charges'!Y1753</f>
        <v>0</v>
      </c>
      <c r="Z422" s="90">
        <f>'RS Charges'!Z1753</f>
        <v>0</v>
      </c>
      <c r="AA422" s="90">
        <f>'RS Charges'!AA1753</f>
        <v>0</v>
      </c>
      <c r="AB422" s="90">
        <f>'RS Charges'!AB1753</f>
        <v>0</v>
      </c>
      <c r="AC422" s="91">
        <f>'RS Charges'!AC1753</f>
        <v>0</v>
      </c>
      <c r="AE422" s="476">
        <f>'RS Charges'!AE1753</f>
        <v>0</v>
      </c>
      <c r="AG422" s="476">
        <f>'RS Charges'!AG1753</f>
        <v>0</v>
      </c>
      <c r="AI422" s="476">
        <f>'RS Charges'!AI1753</f>
        <v>0</v>
      </c>
    </row>
    <row r="423" spans="2:35" outlineLevel="1">
      <c r="B423" s="238" t="str">
        <f>'Line Items'!D$2288</f>
        <v>Rolling Stock Charges</v>
      </c>
      <c r="C423" s="238" t="str">
        <f>'Line Items'!D$2329</f>
        <v>Rolling Stock Charges</v>
      </c>
      <c r="D423" s="106" t="str">
        <f>'RS Charges'!D1754</f>
        <v>[Rolling Stock - Vehicles Line 40]</v>
      </c>
      <c r="E423" s="89"/>
      <c r="F423" s="107" t="str">
        <f>'RS Charges'!F1754</f>
        <v>£000</v>
      </c>
      <c r="G423" s="90">
        <f>'RS Charges'!G1754</f>
        <v>0</v>
      </c>
      <c r="H423" s="90">
        <f>'RS Charges'!H1754</f>
        <v>0</v>
      </c>
      <c r="I423" s="90">
        <f>'RS Charges'!I1754</f>
        <v>0</v>
      </c>
      <c r="J423" s="90">
        <f>'RS Charges'!J1754</f>
        <v>0</v>
      </c>
      <c r="K423" s="90">
        <f>'RS Charges'!K1754</f>
        <v>0</v>
      </c>
      <c r="L423" s="90">
        <f>'RS Charges'!L1754</f>
        <v>0</v>
      </c>
      <c r="M423" s="90">
        <f>'RS Charges'!M1754</f>
        <v>0</v>
      </c>
      <c r="N423" s="90">
        <f>'RS Charges'!N1754</f>
        <v>0</v>
      </c>
      <c r="O423" s="90">
        <f>'RS Charges'!O1754</f>
        <v>0</v>
      </c>
      <c r="P423" s="90">
        <f>'RS Charges'!P1754</f>
        <v>0</v>
      </c>
      <c r="Q423" s="90">
        <f>'RS Charges'!Q1754</f>
        <v>0</v>
      </c>
      <c r="R423" s="90">
        <f>'RS Charges'!R1754</f>
        <v>0</v>
      </c>
      <c r="S423" s="90">
        <f>'RS Charges'!S1754</f>
        <v>0</v>
      </c>
      <c r="T423" s="90">
        <f>'RS Charges'!T1754</f>
        <v>0</v>
      </c>
      <c r="U423" s="90">
        <f>'RS Charges'!U1754</f>
        <v>0</v>
      </c>
      <c r="V423" s="90">
        <f>'RS Charges'!V1754</f>
        <v>0</v>
      </c>
      <c r="W423" s="90">
        <f>'RS Charges'!W1754</f>
        <v>0</v>
      </c>
      <c r="X423" s="90">
        <f>'RS Charges'!X1754</f>
        <v>0</v>
      </c>
      <c r="Y423" s="90">
        <f>'RS Charges'!Y1754</f>
        <v>0</v>
      </c>
      <c r="Z423" s="90">
        <f>'RS Charges'!Z1754</f>
        <v>0</v>
      </c>
      <c r="AA423" s="90">
        <f>'RS Charges'!AA1754</f>
        <v>0</v>
      </c>
      <c r="AB423" s="90">
        <f>'RS Charges'!AB1754</f>
        <v>0</v>
      </c>
      <c r="AC423" s="91">
        <f>'RS Charges'!AC1754</f>
        <v>0</v>
      </c>
      <c r="AE423" s="476">
        <f>'RS Charges'!AE1754</f>
        <v>0</v>
      </c>
      <c r="AG423" s="476">
        <f>'RS Charges'!AG1754</f>
        <v>0</v>
      </c>
      <c r="AI423" s="476">
        <f>'RS Charges'!AI1754</f>
        <v>0</v>
      </c>
    </row>
    <row r="424" spans="2:35" outlineLevel="1">
      <c r="B424" s="238" t="str">
        <f>'Line Items'!D$2288</f>
        <v>Rolling Stock Charges</v>
      </c>
      <c r="C424" s="238" t="str">
        <f>'Line Items'!D$2329</f>
        <v>Rolling Stock Charges</v>
      </c>
      <c r="D424" s="106" t="str">
        <f>'RS Charges'!D1755</f>
        <v>[Rolling Stock - Vehicles Line 41]</v>
      </c>
      <c r="E424" s="89"/>
      <c r="F424" s="107" t="str">
        <f>'RS Charges'!F1755</f>
        <v>£000</v>
      </c>
      <c r="G424" s="90">
        <f>'RS Charges'!G1755</f>
        <v>0</v>
      </c>
      <c r="H424" s="90">
        <f>'RS Charges'!H1755</f>
        <v>0</v>
      </c>
      <c r="I424" s="90">
        <f>'RS Charges'!I1755</f>
        <v>0</v>
      </c>
      <c r="J424" s="90">
        <f>'RS Charges'!J1755</f>
        <v>0</v>
      </c>
      <c r="K424" s="90">
        <f>'RS Charges'!K1755</f>
        <v>0</v>
      </c>
      <c r="L424" s="90">
        <f>'RS Charges'!L1755</f>
        <v>0</v>
      </c>
      <c r="M424" s="90">
        <f>'RS Charges'!M1755</f>
        <v>0</v>
      </c>
      <c r="N424" s="90">
        <f>'RS Charges'!N1755</f>
        <v>0</v>
      </c>
      <c r="O424" s="90">
        <f>'RS Charges'!O1755</f>
        <v>0</v>
      </c>
      <c r="P424" s="90">
        <f>'RS Charges'!P1755</f>
        <v>0</v>
      </c>
      <c r="Q424" s="90">
        <f>'RS Charges'!Q1755</f>
        <v>0</v>
      </c>
      <c r="R424" s="90">
        <f>'RS Charges'!R1755</f>
        <v>0</v>
      </c>
      <c r="S424" s="90">
        <f>'RS Charges'!S1755</f>
        <v>0</v>
      </c>
      <c r="T424" s="90">
        <f>'RS Charges'!T1755</f>
        <v>0</v>
      </c>
      <c r="U424" s="90">
        <f>'RS Charges'!U1755</f>
        <v>0</v>
      </c>
      <c r="V424" s="90">
        <f>'RS Charges'!V1755</f>
        <v>0</v>
      </c>
      <c r="W424" s="90">
        <f>'RS Charges'!W1755</f>
        <v>0</v>
      </c>
      <c r="X424" s="90">
        <f>'RS Charges'!X1755</f>
        <v>0</v>
      </c>
      <c r="Y424" s="90">
        <f>'RS Charges'!Y1755</f>
        <v>0</v>
      </c>
      <c r="Z424" s="90">
        <f>'RS Charges'!Z1755</f>
        <v>0</v>
      </c>
      <c r="AA424" s="90">
        <f>'RS Charges'!AA1755</f>
        <v>0</v>
      </c>
      <c r="AB424" s="90">
        <f>'RS Charges'!AB1755</f>
        <v>0</v>
      </c>
      <c r="AC424" s="91">
        <f>'RS Charges'!AC1755</f>
        <v>0</v>
      </c>
      <c r="AE424" s="476">
        <f>'RS Charges'!AE1755</f>
        <v>0</v>
      </c>
      <c r="AG424" s="476">
        <f>'RS Charges'!AG1755</f>
        <v>0</v>
      </c>
      <c r="AI424" s="476">
        <f>'RS Charges'!AI1755</f>
        <v>0</v>
      </c>
    </row>
    <row r="425" spans="2:35" outlineLevel="1">
      <c r="B425" s="238" t="str">
        <f>'Line Items'!D$2288</f>
        <v>Rolling Stock Charges</v>
      </c>
      <c r="C425" s="238" t="str">
        <f>'Line Items'!D$2329</f>
        <v>Rolling Stock Charges</v>
      </c>
      <c r="D425" s="106" t="str">
        <f>'RS Charges'!D1756</f>
        <v>[Rolling Stock - Vehicles Line 42]</v>
      </c>
      <c r="E425" s="89"/>
      <c r="F425" s="107" t="str">
        <f>'RS Charges'!F1756</f>
        <v>£000</v>
      </c>
      <c r="G425" s="90">
        <f>'RS Charges'!G1756</f>
        <v>0</v>
      </c>
      <c r="H425" s="90">
        <f>'RS Charges'!H1756</f>
        <v>0</v>
      </c>
      <c r="I425" s="90">
        <f>'RS Charges'!I1756</f>
        <v>0</v>
      </c>
      <c r="J425" s="90">
        <f>'RS Charges'!J1756</f>
        <v>0</v>
      </c>
      <c r="K425" s="90">
        <f>'RS Charges'!K1756</f>
        <v>0</v>
      </c>
      <c r="L425" s="90">
        <f>'RS Charges'!L1756</f>
        <v>0</v>
      </c>
      <c r="M425" s="90">
        <f>'RS Charges'!M1756</f>
        <v>0</v>
      </c>
      <c r="N425" s="90">
        <f>'RS Charges'!N1756</f>
        <v>0</v>
      </c>
      <c r="O425" s="90">
        <f>'RS Charges'!O1756</f>
        <v>0</v>
      </c>
      <c r="P425" s="90">
        <f>'RS Charges'!P1756</f>
        <v>0</v>
      </c>
      <c r="Q425" s="90">
        <f>'RS Charges'!Q1756</f>
        <v>0</v>
      </c>
      <c r="R425" s="90">
        <f>'RS Charges'!R1756</f>
        <v>0</v>
      </c>
      <c r="S425" s="90">
        <f>'RS Charges'!S1756</f>
        <v>0</v>
      </c>
      <c r="T425" s="90">
        <f>'RS Charges'!T1756</f>
        <v>0</v>
      </c>
      <c r="U425" s="90">
        <f>'RS Charges'!U1756</f>
        <v>0</v>
      </c>
      <c r="V425" s="90">
        <f>'RS Charges'!V1756</f>
        <v>0</v>
      </c>
      <c r="W425" s="90">
        <f>'RS Charges'!W1756</f>
        <v>0</v>
      </c>
      <c r="X425" s="90">
        <f>'RS Charges'!X1756</f>
        <v>0</v>
      </c>
      <c r="Y425" s="90">
        <f>'RS Charges'!Y1756</f>
        <v>0</v>
      </c>
      <c r="Z425" s="90">
        <f>'RS Charges'!Z1756</f>
        <v>0</v>
      </c>
      <c r="AA425" s="90">
        <f>'RS Charges'!AA1756</f>
        <v>0</v>
      </c>
      <c r="AB425" s="90">
        <f>'RS Charges'!AB1756</f>
        <v>0</v>
      </c>
      <c r="AC425" s="91">
        <f>'RS Charges'!AC1756</f>
        <v>0</v>
      </c>
      <c r="AE425" s="476">
        <f>'RS Charges'!AE1756</f>
        <v>0</v>
      </c>
      <c r="AG425" s="476">
        <f>'RS Charges'!AG1756</f>
        <v>0</v>
      </c>
      <c r="AI425" s="476">
        <f>'RS Charges'!AI1756</f>
        <v>0</v>
      </c>
    </row>
    <row r="426" spans="2:35" outlineLevel="1">
      <c r="B426" s="238" t="str">
        <f>'Line Items'!D$2288</f>
        <v>Rolling Stock Charges</v>
      </c>
      <c r="C426" s="238" t="str">
        <f>'Line Items'!D$2329</f>
        <v>Rolling Stock Charges</v>
      </c>
      <c r="D426" s="106" t="str">
        <f>'RS Charges'!D1757</f>
        <v>[Rolling Stock - Vehicles Line 43]</v>
      </c>
      <c r="E426" s="89"/>
      <c r="F426" s="107" t="str">
        <f>'RS Charges'!F1757</f>
        <v>£000</v>
      </c>
      <c r="G426" s="90">
        <f>'RS Charges'!G1757</f>
        <v>0</v>
      </c>
      <c r="H426" s="90">
        <f>'RS Charges'!H1757</f>
        <v>0</v>
      </c>
      <c r="I426" s="90">
        <f>'RS Charges'!I1757</f>
        <v>0</v>
      </c>
      <c r="J426" s="90">
        <f>'RS Charges'!J1757</f>
        <v>0</v>
      </c>
      <c r="K426" s="90">
        <f>'RS Charges'!K1757</f>
        <v>0</v>
      </c>
      <c r="L426" s="90">
        <f>'RS Charges'!L1757</f>
        <v>0</v>
      </c>
      <c r="M426" s="90">
        <f>'RS Charges'!M1757</f>
        <v>0</v>
      </c>
      <c r="N426" s="90">
        <f>'RS Charges'!N1757</f>
        <v>0</v>
      </c>
      <c r="O426" s="90">
        <f>'RS Charges'!O1757</f>
        <v>0</v>
      </c>
      <c r="P426" s="90">
        <f>'RS Charges'!P1757</f>
        <v>0</v>
      </c>
      <c r="Q426" s="90">
        <f>'RS Charges'!Q1757</f>
        <v>0</v>
      </c>
      <c r="R426" s="90">
        <f>'RS Charges'!R1757</f>
        <v>0</v>
      </c>
      <c r="S426" s="90">
        <f>'RS Charges'!S1757</f>
        <v>0</v>
      </c>
      <c r="T426" s="90">
        <f>'RS Charges'!T1757</f>
        <v>0</v>
      </c>
      <c r="U426" s="90">
        <f>'RS Charges'!U1757</f>
        <v>0</v>
      </c>
      <c r="V426" s="90">
        <f>'RS Charges'!V1757</f>
        <v>0</v>
      </c>
      <c r="W426" s="90">
        <f>'RS Charges'!W1757</f>
        <v>0</v>
      </c>
      <c r="X426" s="90">
        <f>'RS Charges'!X1757</f>
        <v>0</v>
      </c>
      <c r="Y426" s="90">
        <f>'RS Charges'!Y1757</f>
        <v>0</v>
      </c>
      <c r="Z426" s="90">
        <f>'RS Charges'!Z1757</f>
        <v>0</v>
      </c>
      <c r="AA426" s="90">
        <f>'RS Charges'!AA1757</f>
        <v>0</v>
      </c>
      <c r="AB426" s="90">
        <f>'RS Charges'!AB1757</f>
        <v>0</v>
      </c>
      <c r="AC426" s="91">
        <f>'RS Charges'!AC1757</f>
        <v>0</v>
      </c>
      <c r="AE426" s="476">
        <f>'RS Charges'!AE1757</f>
        <v>0</v>
      </c>
      <c r="AG426" s="476">
        <f>'RS Charges'!AG1757</f>
        <v>0</v>
      </c>
      <c r="AI426" s="476">
        <f>'RS Charges'!AI1757</f>
        <v>0</v>
      </c>
    </row>
    <row r="427" spans="2:35" outlineLevel="1">
      <c r="B427" s="238" t="str">
        <f>'Line Items'!D$2288</f>
        <v>Rolling Stock Charges</v>
      </c>
      <c r="C427" s="238" t="str">
        <f>'Line Items'!D$2329</f>
        <v>Rolling Stock Charges</v>
      </c>
      <c r="D427" s="106" t="str">
        <f>'RS Charges'!D1758</f>
        <v>[Rolling Stock - Vehicles Line 44]</v>
      </c>
      <c r="E427" s="89"/>
      <c r="F427" s="107" t="str">
        <f>'RS Charges'!F1758</f>
        <v>£000</v>
      </c>
      <c r="G427" s="90">
        <f>'RS Charges'!G1758</f>
        <v>0</v>
      </c>
      <c r="H427" s="90">
        <f>'RS Charges'!H1758</f>
        <v>0</v>
      </c>
      <c r="I427" s="90">
        <f>'RS Charges'!I1758</f>
        <v>0</v>
      </c>
      <c r="J427" s="90">
        <f>'RS Charges'!J1758</f>
        <v>0</v>
      </c>
      <c r="K427" s="90">
        <f>'RS Charges'!K1758</f>
        <v>0</v>
      </c>
      <c r="L427" s="90">
        <f>'RS Charges'!L1758</f>
        <v>0</v>
      </c>
      <c r="M427" s="90">
        <f>'RS Charges'!M1758</f>
        <v>0</v>
      </c>
      <c r="N427" s="90">
        <f>'RS Charges'!N1758</f>
        <v>0</v>
      </c>
      <c r="O427" s="90">
        <f>'RS Charges'!O1758</f>
        <v>0</v>
      </c>
      <c r="P427" s="90">
        <f>'RS Charges'!P1758</f>
        <v>0</v>
      </c>
      <c r="Q427" s="90">
        <f>'RS Charges'!Q1758</f>
        <v>0</v>
      </c>
      <c r="R427" s="90">
        <f>'RS Charges'!R1758</f>
        <v>0</v>
      </c>
      <c r="S427" s="90">
        <f>'RS Charges'!S1758</f>
        <v>0</v>
      </c>
      <c r="T427" s="90">
        <f>'RS Charges'!T1758</f>
        <v>0</v>
      </c>
      <c r="U427" s="90">
        <f>'RS Charges'!U1758</f>
        <v>0</v>
      </c>
      <c r="V427" s="90">
        <f>'RS Charges'!V1758</f>
        <v>0</v>
      </c>
      <c r="W427" s="90">
        <f>'RS Charges'!W1758</f>
        <v>0</v>
      </c>
      <c r="X427" s="90">
        <f>'RS Charges'!X1758</f>
        <v>0</v>
      </c>
      <c r="Y427" s="90">
        <f>'RS Charges'!Y1758</f>
        <v>0</v>
      </c>
      <c r="Z427" s="90">
        <f>'RS Charges'!Z1758</f>
        <v>0</v>
      </c>
      <c r="AA427" s="90">
        <f>'RS Charges'!AA1758</f>
        <v>0</v>
      </c>
      <c r="AB427" s="90">
        <f>'RS Charges'!AB1758</f>
        <v>0</v>
      </c>
      <c r="AC427" s="91">
        <f>'RS Charges'!AC1758</f>
        <v>0</v>
      </c>
      <c r="AE427" s="476">
        <f>'RS Charges'!AE1758</f>
        <v>0</v>
      </c>
      <c r="AG427" s="476">
        <f>'RS Charges'!AG1758</f>
        <v>0</v>
      </c>
      <c r="AI427" s="476">
        <f>'RS Charges'!AI1758</f>
        <v>0</v>
      </c>
    </row>
    <row r="428" spans="2:35" outlineLevel="1">
      <c r="B428" s="238" t="str">
        <f>'Line Items'!D$2288</f>
        <v>Rolling Stock Charges</v>
      </c>
      <c r="C428" s="238" t="str">
        <f>'Line Items'!D$2329</f>
        <v>Rolling Stock Charges</v>
      </c>
      <c r="D428" s="106" t="str">
        <f>'RS Charges'!D1759</f>
        <v>[Rolling Stock - Vehicles Line 45]</v>
      </c>
      <c r="E428" s="89"/>
      <c r="F428" s="107" t="str">
        <f>'RS Charges'!F1759</f>
        <v>£000</v>
      </c>
      <c r="G428" s="90">
        <f>'RS Charges'!G1759</f>
        <v>0</v>
      </c>
      <c r="H428" s="90">
        <f>'RS Charges'!H1759</f>
        <v>0</v>
      </c>
      <c r="I428" s="90">
        <f>'RS Charges'!I1759</f>
        <v>0</v>
      </c>
      <c r="J428" s="90">
        <f>'RS Charges'!J1759</f>
        <v>0</v>
      </c>
      <c r="K428" s="90">
        <f>'RS Charges'!K1759</f>
        <v>0</v>
      </c>
      <c r="L428" s="90">
        <f>'RS Charges'!L1759</f>
        <v>0</v>
      </c>
      <c r="M428" s="90">
        <f>'RS Charges'!M1759</f>
        <v>0</v>
      </c>
      <c r="N428" s="90">
        <f>'RS Charges'!N1759</f>
        <v>0</v>
      </c>
      <c r="O428" s="90">
        <f>'RS Charges'!O1759</f>
        <v>0</v>
      </c>
      <c r="P428" s="90">
        <f>'RS Charges'!P1759</f>
        <v>0</v>
      </c>
      <c r="Q428" s="90">
        <f>'RS Charges'!Q1759</f>
        <v>0</v>
      </c>
      <c r="R428" s="90">
        <f>'RS Charges'!R1759</f>
        <v>0</v>
      </c>
      <c r="S428" s="90">
        <f>'RS Charges'!S1759</f>
        <v>0</v>
      </c>
      <c r="T428" s="90">
        <f>'RS Charges'!T1759</f>
        <v>0</v>
      </c>
      <c r="U428" s="90">
        <f>'RS Charges'!U1759</f>
        <v>0</v>
      </c>
      <c r="V428" s="90">
        <f>'RS Charges'!V1759</f>
        <v>0</v>
      </c>
      <c r="W428" s="90">
        <f>'RS Charges'!W1759</f>
        <v>0</v>
      </c>
      <c r="X428" s="90">
        <f>'RS Charges'!X1759</f>
        <v>0</v>
      </c>
      <c r="Y428" s="90">
        <f>'RS Charges'!Y1759</f>
        <v>0</v>
      </c>
      <c r="Z428" s="90">
        <f>'RS Charges'!Z1759</f>
        <v>0</v>
      </c>
      <c r="AA428" s="90">
        <f>'RS Charges'!AA1759</f>
        <v>0</v>
      </c>
      <c r="AB428" s="90">
        <f>'RS Charges'!AB1759</f>
        <v>0</v>
      </c>
      <c r="AC428" s="91">
        <f>'RS Charges'!AC1759</f>
        <v>0</v>
      </c>
      <c r="AE428" s="476">
        <f>'RS Charges'!AE1759</f>
        <v>0</v>
      </c>
      <c r="AG428" s="476">
        <f>'RS Charges'!AG1759</f>
        <v>0</v>
      </c>
      <c r="AI428" s="476">
        <f>'RS Charges'!AI1759</f>
        <v>0</v>
      </c>
    </row>
    <row r="429" spans="2:35" outlineLevel="1">
      <c r="B429" s="238" t="str">
        <f>'Line Items'!D$2288</f>
        <v>Rolling Stock Charges</v>
      </c>
      <c r="C429" s="238" t="str">
        <f>'Line Items'!D$2329</f>
        <v>Rolling Stock Charges</v>
      </c>
      <c r="D429" s="106" t="str">
        <f>'RS Charges'!D1760</f>
        <v>[Rolling Stock - Vehicles Line 46]</v>
      </c>
      <c r="E429" s="89"/>
      <c r="F429" s="107" t="str">
        <f>'RS Charges'!F1760</f>
        <v>£000</v>
      </c>
      <c r="G429" s="90">
        <f>'RS Charges'!G1760</f>
        <v>0</v>
      </c>
      <c r="H429" s="90">
        <f>'RS Charges'!H1760</f>
        <v>0</v>
      </c>
      <c r="I429" s="90">
        <f>'RS Charges'!I1760</f>
        <v>0</v>
      </c>
      <c r="J429" s="90">
        <f>'RS Charges'!J1760</f>
        <v>0</v>
      </c>
      <c r="K429" s="90">
        <f>'RS Charges'!K1760</f>
        <v>0</v>
      </c>
      <c r="L429" s="90">
        <f>'RS Charges'!L1760</f>
        <v>0</v>
      </c>
      <c r="M429" s="90">
        <f>'RS Charges'!M1760</f>
        <v>0</v>
      </c>
      <c r="N429" s="90">
        <f>'RS Charges'!N1760</f>
        <v>0</v>
      </c>
      <c r="O429" s="90">
        <f>'RS Charges'!O1760</f>
        <v>0</v>
      </c>
      <c r="P429" s="90">
        <f>'RS Charges'!P1760</f>
        <v>0</v>
      </c>
      <c r="Q429" s="90">
        <f>'RS Charges'!Q1760</f>
        <v>0</v>
      </c>
      <c r="R429" s="90">
        <f>'RS Charges'!R1760</f>
        <v>0</v>
      </c>
      <c r="S429" s="90">
        <f>'RS Charges'!S1760</f>
        <v>0</v>
      </c>
      <c r="T429" s="90">
        <f>'RS Charges'!T1760</f>
        <v>0</v>
      </c>
      <c r="U429" s="90">
        <f>'RS Charges'!U1760</f>
        <v>0</v>
      </c>
      <c r="V429" s="90">
        <f>'RS Charges'!V1760</f>
        <v>0</v>
      </c>
      <c r="W429" s="90">
        <f>'RS Charges'!W1760</f>
        <v>0</v>
      </c>
      <c r="X429" s="90">
        <f>'RS Charges'!X1760</f>
        <v>0</v>
      </c>
      <c r="Y429" s="90">
        <f>'RS Charges'!Y1760</f>
        <v>0</v>
      </c>
      <c r="Z429" s="90">
        <f>'RS Charges'!Z1760</f>
        <v>0</v>
      </c>
      <c r="AA429" s="90">
        <f>'RS Charges'!AA1760</f>
        <v>0</v>
      </c>
      <c r="AB429" s="90">
        <f>'RS Charges'!AB1760</f>
        <v>0</v>
      </c>
      <c r="AC429" s="91">
        <f>'RS Charges'!AC1760</f>
        <v>0</v>
      </c>
      <c r="AE429" s="476">
        <f>'RS Charges'!AE1760</f>
        <v>0</v>
      </c>
      <c r="AG429" s="476">
        <f>'RS Charges'!AG1760</f>
        <v>0</v>
      </c>
      <c r="AI429" s="476">
        <f>'RS Charges'!AI1760</f>
        <v>0</v>
      </c>
    </row>
    <row r="430" spans="2:35" outlineLevel="1">
      <c r="B430" s="238" t="str">
        <f>'Line Items'!D$2288</f>
        <v>Rolling Stock Charges</v>
      </c>
      <c r="C430" s="238" t="str">
        <f>'Line Items'!D$2329</f>
        <v>Rolling Stock Charges</v>
      </c>
      <c r="D430" s="106" t="str">
        <f>'RS Charges'!D1761</f>
        <v>[Rolling Stock - Vehicles Line 47]</v>
      </c>
      <c r="E430" s="89"/>
      <c r="F430" s="107" t="str">
        <f>'RS Charges'!F1761</f>
        <v>£000</v>
      </c>
      <c r="G430" s="90">
        <f>'RS Charges'!G1761</f>
        <v>0</v>
      </c>
      <c r="H430" s="90">
        <f>'RS Charges'!H1761</f>
        <v>0</v>
      </c>
      <c r="I430" s="90">
        <f>'RS Charges'!I1761</f>
        <v>0</v>
      </c>
      <c r="J430" s="90">
        <f>'RS Charges'!J1761</f>
        <v>0</v>
      </c>
      <c r="K430" s="90">
        <f>'RS Charges'!K1761</f>
        <v>0</v>
      </c>
      <c r="L430" s="90">
        <f>'RS Charges'!L1761</f>
        <v>0</v>
      </c>
      <c r="M430" s="90">
        <f>'RS Charges'!M1761</f>
        <v>0</v>
      </c>
      <c r="N430" s="90">
        <f>'RS Charges'!N1761</f>
        <v>0</v>
      </c>
      <c r="O430" s="90">
        <f>'RS Charges'!O1761</f>
        <v>0</v>
      </c>
      <c r="P430" s="90">
        <f>'RS Charges'!P1761</f>
        <v>0</v>
      </c>
      <c r="Q430" s="90">
        <f>'RS Charges'!Q1761</f>
        <v>0</v>
      </c>
      <c r="R430" s="90">
        <f>'RS Charges'!R1761</f>
        <v>0</v>
      </c>
      <c r="S430" s="90">
        <f>'RS Charges'!S1761</f>
        <v>0</v>
      </c>
      <c r="T430" s="90">
        <f>'RS Charges'!T1761</f>
        <v>0</v>
      </c>
      <c r="U430" s="90">
        <f>'RS Charges'!U1761</f>
        <v>0</v>
      </c>
      <c r="V430" s="90">
        <f>'RS Charges'!V1761</f>
        <v>0</v>
      </c>
      <c r="W430" s="90">
        <f>'RS Charges'!W1761</f>
        <v>0</v>
      </c>
      <c r="X430" s="90">
        <f>'RS Charges'!X1761</f>
        <v>0</v>
      </c>
      <c r="Y430" s="90">
        <f>'RS Charges'!Y1761</f>
        <v>0</v>
      </c>
      <c r="Z430" s="90">
        <f>'RS Charges'!Z1761</f>
        <v>0</v>
      </c>
      <c r="AA430" s="90">
        <f>'RS Charges'!AA1761</f>
        <v>0</v>
      </c>
      <c r="AB430" s="90">
        <f>'RS Charges'!AB1761</f>
        <v>0</v>
      </c>
      <c r="AC430" s="91">
        <f>'RS Charges'!AC1761</f>
        <v>0</v>
      </c>
      <c r="AE430" s="476">
        <f>'RS Charges'!AE1761</f>
        <v>0</v>
      </c>
      <c r="AG430" s="476">
        <f>'RS Charges'!AG1761</f>
        <v>0</v>
      </c>
      <c r="AI430" s="476">
        <f>'RS Charges'!AI1761</f>
        <v>0</v>
      </c>
    </row>
    <row r="431" spans="2:35" outlineLevel="1">
      <c r="B431" s="238" t="str">
        <f>'Line Items'!D$2288</f>
        <v>Rolling Stock Charges</v>
      </c>
      <c r="C431" s="238" t="str">
        <f>'Line Items'!D$2329</f>
        <v>Rolling Stock Charges</v>
      </c>
      <c r="D431" s="106" t="str">
        <f>'RS Charges'!D1762</f>
        <v>[Rolling Stock - Vehicles Line 48]</v>
      </c>
      <c r="E431" s="89"/>
      <c r="F431" s="107" t="str">
        <f>'RS Charges'!F1762</f>
        <v>£000</v>
      </c>
      <c r="G431" s="90">
        <f>'RS Charges'!G1762</f>
        <v>0</v>
      </c>
      <c r="H431" s="90">
        <f>'RS Charges'!H1762</f>
        <v>0</v>
      </c>
      <c r="I431" s="90">
        <f>'RS Charges'!I1762</f>
        <v>0</v>
      </c>
      <c r="J431" s="90">
        <f>'RS Charges'!J1762</f>
        <v>0</v>
      </c>
      <c r="K431" s="90">
        <f>'RS Charges'!K1762</f>
        <v>0</v>
      </c>
      <c r="L431" s="90">
        <f>'RS Charges'!L1762</f>
        <v>0</v>
      </c>
      <c r="M431" s="90">
        <f>'RS Charges'!M1762</f>
        <v>0</v>
      </c>
      <c r="N431" s="90">
        <f>'RS Charges'!N1762</f>
        <v>0</v>
      </c>
      <c r="O431" s="90">
        <f>'RS Charges'!O1762</f>
        <v>0</v>
      </c>
      <c r="P431" s="90">
        <f>'RS Charges'!P1762</f>
        <v>0</v>
      </c>
      <c r="Q431" s="90">
        <f>'RS Charges'!Q1762</f>
        <v>0</v>
      </c>
      <c r="R431" s="90">
        <f>'RS Charges'!R1762</f>
        <v>0</v>
      </c>
      <c r="S431" s="90">
        <f>'RS Charges'!S1762</f>
        <v>0</v>
      </c>
      <c r="T431" s="90">
        <f>'RS Charges'!T1762</f>
        <v>0</v>
      </c>
      <c r="U431" s="90">
        <f>'RS Charges'!U1762</f>
        <v>0</v>
      </c>
      <c r="V431" s="90">
        <f>'RS Charges'!V1762</f>
        <v>0</v>
      </c>
      <c r="W431" s="90">
        <f>'RS Charges'!W1762</f>
        <v>0</v>
      </c>
      <c r="X431" s="90">
        <f>'RS Charges'!X1762</f>
        <v>0</v>
      </c>
      <c r="Y431" s="90">
        <f>'RS Charges'!Y1762</f>
        <v>0</v>
      </c>
      <c r="Z431" s="90">
        <f>'RS Charges'!Z1762</f>
        <v>0</v>
      </c>
      <c r="AA431" s="90">
        <f>'RS Charges'!AA1762</f>
        <v>0</v>
      </c>
      <c r="AB431" s="90">
        <f>'RS Charges'!AB1762</f>
        <v>0</v>
      </c>
      <c r="AC431" s="91">
        <f>'RS Charges'!AC1762</f>
        <v>0</v>
      </c>
      <c r="AE431" s="476">
        <f>'RS Charges'!AE1762</f>
        <v>0</v>
      </c>
      <c r="AG431" s="476">
        <f>'RS Charges'!AG1762</f>
        <v>0</v>
      </c>
      <c r="AI431" s="476">
        <f>'RS Charges'!AI1762</f>
        <v>0</v>
      </c>
    </row>
    <row r="432" spans="2:35" outlineLevel="1">
      <c r="B432" s="238" t="str">
        <f>'Line Items'!D$2288</f>
        <v>Rolling Stock Charges</v>
      </c>
      <c r="C432" s="238" t="str">
        <f>'Line Items'!D$2329</f>
        <v>Rolling Stock Charges</v>
      </c>
      <c r="D432" s="106" t="str">
        <f>'RS Charges'!D1763</f>
        <v>[Rolling Stock - Vehicles Line 49]</v>
      </c>
      <c r="E432" s="89"/>
      <c r="F432" s="107" t="str">
        <f>'RS Charges'!F1763</f>
        <v>£000</v>
      </c>
      <c r="G432" s="90">
        <f>'RS Charges'!G1763</f>
        <v>0</v>
      </c>
      <c r="H432" s="90">
        <f>'RS Charges'!H1763</f>
        <v>0</v>
      </c>
      <c r="I432" s="90">
        <f>'RS Charges'!I1763</f>
        <v>0</v>
      </c>
      <c r="J432" s="90">
        <f>'RS Charges'!J1763</f>
        <v>0</v>
      </c>
      <c r="K432" s="90">
        <f>'RS Charges'!K1763</f>
        <v>0</v>
      </c>
      <c r="L432" s="90">
        <f>'RS Charges'!L1763</f>
        <v>0</v>
      </c>
      <c r="M432" s="90">
        <f>'RS Charges'!M1763</f>
        <v>0</v>
      </c>
      <c r="N432" s="90">
        <f>'RS Charges'!N1763</f>
        <v>0</v>
      </c>
      <c r="O432" s="90">
        <f>'RS Charges'!O1763</f>
        <v>0</v>
      </c>
      <c r="P432" s="90">
        <f>'RS Charges'!P1763</f>
        <v>0</v>
      </c>
      <c r="Q432" s="90">
        <f>'RS Charges'!Q1763</f>
        <v>0</v>
      </c>
      <c r="R432" s="90">
        <f>'RS Charges'!R1763</f>
        <v>0</v>
      </c>
      <c r="S432" s="90">
        <f>'RS Charges'!S1763</f>
        <v>0</v>
      </c>
      <c r="T432" s="90">
        <f>'RS Charges'!T1763</f>
        <v>0</v>
      </c>
      <c r="U432" s="90">
        <f>'RS Charges'!U1763</f>
        <v>0</v>
      </c>
      <c r="V432" s="90">
        <f>'RS Charges'!V1763</f>
        <v>0</v>
      </c>
      <c r="W432" s="90">
        <f>'RS Charges'!W1763</f>
        <v>0</v>
      </c>
      <c r="X432" s="90">
        <f>'RS Charges'!X1763</f>
        <v>0</v>
      </c>
      <c r="Y432" s="90">
        <f>'RS Charges'!Y1763</f>
        <v>0</v>
      </c>
      <c r="Z432" s="90">
        <f>'RS Charges'!Z1763</f>
        <v>0</v>
      </c>
      <c r="AA432" s="90">
        <f>'RS Charges'!AA1763</f>
        <v>0</v>
      </c>
      <c r="AB432" s="90">
        <f>'RS Charges'!AB1763</f>
        <v>0</v>
      </c>
      <c r="AC432" s="91">
        <f>'RS Charges'!AC1763</f>
        <v>0</v>
      </c>
      <c r="AE432" s="476">
        <f>'RS Charges'!AE1763</f>
        <v>0</v>
      </c>
      <c r="AG432" s="476">
        <f>'RS Charges'!AG1763</f>
        <v>0</v>
      </c>
      <c r="AI432" s="476">
        <f>'RS Charges'!AI1763</f>
        <v>0</v>
      </c>
    </row>
    <row r="433" spans="2:35" outlineLevel="1">
      <c r="B433" s="238" t="str">
        <f>'Line Items'!D$2288</f>
        <v>Rolling Stock Charges</v>
      </c>
      <c r="C433" s="238" t="str">
        <f>'Line Items'!D$2329</f>
        <v>Rolling Stock Charges</v>
      </c>
      <c r="D433" s="106" t="str">
        <f>'RS Charges'!D1764</f>
        <v>[Rolling Stock - Vehicles Line 50]</v>
      </c>
      <c r="E433" s="89"/>
      <c r="F433" s="107" t="str">
        <f>'RS Charges'!F1764</f>
        <v>£000</v>
      </c>
      <c r="G433" s="90">
        <f>'RS Charges'!G1764</f>
        <v>0</v>
      </c>
      <c r="H433" s="90">
        <f>'RS Charges'!H1764</f>
        <v>0</v>
      </c>
      <c r="I433" s="90">
        <f>'RS Charges'!I1764</f>
        <v>0</v>
      </c>
      <c r="J433" s="90">
        <f>'RS Charges'!J1764</f>
        <v>0</v>
      </c>
      <c r="K433" s="90">
        <f>'RS Charges'!K1764</f>
        <v>0</v>
      </c>
      <c r="L433" s="90">
        <f>'RS Charges'!L1764</f>
        <v>0</v>
      </c>
      <c r="M433" s="90">
        <f>'RS Charges'!M1764</f>
        <v>0</v>
      </c>
      <c r="N433" s="90">
        <f>'RS Charges'!N1764</f>
        <v>0</v>
      </c>
      <c r="O433" s="90">
        <f>'RS Charges'!O1764</f>
        <v>0</v>
      </c>
      <c r="P433" s="90">
        <f>'RS Charges'!P1764</f>
        <v>0</v>
      </c>
      <c r="Q433" s="90">
        <f>'RS Charges'!Q1764</f>
        <v>0</v>
      </c>
      <c r="R433" s="90">
        <f>'RS Charges'!R1764</f>
        <v>0</v>
      </c>
      <c r="S433" s="90">
        <f>'RS Charges'!S1764</f>
        <v>0</v>
      </c>
      <c r="T433" s="90">
        <f>'RS Charges'!T1764</f>
        <v>0</v>
      </c>
      <c r="U433" s="90">
        <f>'RS Charges'!U1764</f>
        <v>0</v>
      </c>
      <c r="V433" s="90">
        <f>'RS Charges'!V1764</f>
        <v>0</v>
      </c>
      <c r="W433" s="90">
        <f>'RS Charges'!W1764</f>
        <v>0</v>
      </c>
      <c r="X433" s="90">
        <f>'RS Charges'!X1764</f>
        <v>0</v>
      </c>
      <c r="Y433" s="90">
        <f>'RS Charges'!Y1764</f>
        <v>0</v>
      </c>
      <c r="Z433" s="90">
        <f>'RS Charges'!Z1764</f>
        <v>0</v>
      </c>
      <c r="AA433" s="90">
        <f>'RS Charges'!AA1764</f>
        <v>0</v>
      </c>
      <c r="AB433" s="90">
        <f>'RS Charges'!AB1764</f>
        <v>0</v>
      </c>
      <c r="AC433" s="91">
        <f>'RS Charges'!AC1764</f>
        <v>0</v>
      </c>
      <c r="AE433" s="476">
        <f>'RS Charges'!AE1764</f>
        <v>0</v>
      </c>
      <c r="AG433" s="476">
        <f>'RS Charges'!AG1764</f>
        <v>0</v>
      </c>
      <c r="AI433" s="476">
        <f>'RS Charges'!AI1764</f>
        <v>0</v>
      </c>
    </row>
    <row r="434" spans="2:35" outlineLevel="1">
      <c r="B434" s="238" t="str">
        <f>'Line Items'!D$2288</f>
        <v>Rolling Stock Charges</v>
      </c>
      <c r="C434" s="238" t="str">
        <f>'Line Items'!D$2329</f>
        <v>Rolling Stock Charges</v>
      </c>
      <c r="D434" s="106" t="str">
        <f>'RS Charges'!D1765</f>
        <v>[Rolling Stock - Vehicles Line 51]</v>
      </c>
      <c r="E434" s="89"/>
      <c r="F434" s="107" t="str">
        <f>'RS Charges'!F1765</f>
        <v>£000</v>
      </c>
      <c r="G434" s="90">
        <f>'RS Charges'!G1765</f>
        <v>0</v>
      </c>
      <c r="H434" s="90">
        <f>'RS Charges'!H1765</f>
        <v>0</v>
      </c>
      <c r="I434" s="90">
        <f>'RS Charges'!I1765</f>
        <v>0</v>
      </c>
      <c r="J434" s="90">
        <f>'RS Charges'!J1765</f>
        <v>0</v>
      </c>
      <c r="K434" s="90">
        <f>'RS Charges'!K1765</f>
        <v>0</v>
      </c>
      <c r="L434" s="90">
        <f>'RS Charges'!L1765</f>
        <v>0</v>
      </c>
      <c r="M434" s="90">
        <f>'RS Charges'!M1765</f>
        <v>0</v>
      </c>
      <c r="N434" s="90">
        <f>'RS Charges'!N1765</f>
        <v>0</v>
      </c>
      <c r="O434" s="90">
        <f>'RS Charges'!O1765</f>
        <v>0</v>
      </c>
      <c r="P434" s="90">
        <f>'RS Charges'!P1765</f>
        <v>0</v>
      </c>
      <c r="Q434" s="90">
        <f>'RS Charges'!Q1765</f>
        <v>0</v>
      </c>
      <c r="R434" s="90">
        <f>'RS Charges'!R1765</f>
        <v>0</v>
      </c>
      <c r="S434" s="90">
        <f>'RS Charges'!S1765</f>
        <v>0</v>
      </c>
      <c r="T434" s="90">
        <f>'RS Charges'!T1765</f>
        <v>0</v>
      </c>
      <c r="U434" s="90">
        <f>'RS Charges'!U1765</f>
        <v>0</v>
      </c>
      <c r="V434" s="90">
        <f>'RS Charges'!V1765</f>
        <v>0</v>
      </c>
      <c r="W434" s="90">
        <f>'RS Charges'!W1765</f>
        <v>0</v>
      </c>
      <c r="X434" s="90">
        <f>'RS Charges'!X1765</f>
        <v>0</v>
      </c>
      <c r="Y434" s="90">
        <f>'RS Charges'!Y1765</f>
        <v>0</v>
      </c>
      <c r="Z434" s="90">
        <f>'RS Charges'!Z1765</f>
        <v>0</v>
      </c>
      <c r="AA434" s="90">
        <f>'RS Charges'!AA1765</f>
        <v>0</v>
      </c>
      <c r="AB434" s="90">
        <f>'RS Charges'!AB1765</f>
        <v>0</v>
      </c>
      <c r="AC434" s="91">
        <f>'RS Charges'!AC1765</f>
        <v>0</v>
      </c>
      <c r="AE434" s="476">
        <f>'RS Charges'!AE1765</f>
        <v>0</v>
      </c>
      <c r="AG434" s="476">
        <f>'RS Charges'!AG1765</f>
        <v>0</v>
      </c>
      <c r="AI434" s="476">
        <f>'RS Charges'!AI1765</f>
        <v>0</v>
      </c>
    </row>
    <row r="435" spans="2:35" outlineLevel="1">
      <c r="B435" s="238" t="str">
        <f>'Line Items'!D$2288</f>
        <v>Rolling Stock Charges</v>
      </c>
      <c r="C435" s="238" t="str">
        <f>'Line Items'!D$2329</f>
        <v>Rolling Stock Charges</v>
      </c>
      <c r="D435" s="106" t="str">
        <f>'RS Charges'!D1766</f>
        <v>[Rolling Stock - Vehicles Line 52]</v>
      </c>
      <c r="E435" s="89"/>
      <c r="F435" s="107" t="str">
        <f>'RS Charges'!F1766</f>
        <v>£000</v>
      </c>
      <c r="G435" s="90">
        <f>'RS Charges'!G1766</f>
        <v>0</v>
      </c>
      <c r="H435" s="90">
        <f>'RS Charges'!H1766</f>
        <v>0</v>
      </c>
      <c r="I435" s="90">
        <f>'RS Charges'!I1766</f>
        <v>0</v>
      </c>
      <c r="J435" s="90">
        <f>'RS Charges'!J1766</f>
        <v>0</v>
      </c>
      <c r="K435" s="90">
        <f>'RS Charges'!K1766</f>
        <v>0</v>
      </c>
      <c r="L435" s="90">
        <f>'RS Charges'!L1766</f>
        <v>0</v>
      </c>
      <c r="M435" s="90">
        <f>'RS Charges'!M1766</f>
        <v>0</v>
      </c>
      <c r="N435" s="90">
        <f>'RS Charges'!N1766</f>
        <v>0</v>
      </c>
      <c r="O435" s="90">
        <f>'RS Charges'!O1766</f>
        <v>0</v>
      </c>
      <c r="P435" s="90">
        <f>'RS Charges'!P1766</f>
        <v>0</v>
      </c>
      <c r="Q435" s="90">
        <f>'RS Charges'!Q1766</f>
        <v>0</v>
      </c>
      <c r="R435" s="90">
        <f>'RS Charges'!R1766</f>
        <v>0</v>
      </c>
      <c r="S435" s="90">
        <f>'RS Charges'!S1766</f>
        <v>0</v>
      </c>
      <c r="T435" s="90">
        <f>'RS Charges'!T1766</f>
        <v>0</v>
      </c>
      <c r="U435" s="90">
        <f>'RS Charges'!U1766</f>
        <v>0</v>
      </c>
      <c r="V435" s="90">
        <f>'RS Charges'!V1766</f>
        <v>0</v>
      </c>
      <c r="W435" s="90">
        <f>'RS Charges'!W1766</f>
        <v>0</v>
      </c>
      <c r="X435" s="90">
        <f>'RS Charges'!X1766</f>
        <v>0</v>
      </c>
      <c r="Y435" s="90">
        <f>'RS Charges'!Y1766</f>
        <v>0</v>
      </c>
      <c r="Z435" s="90">
        <f>'RS Charges'!Z1766</f>
        <v>0</v>
      </c>
      <c r="AA435" s="90">
        <f>'RS Charges'!AA1766</f>
        <v>0</v>
      </c>
      <c r="AB435" s="90">
        <f>'RS Charges'!AB1766</f>
        <v>0</v>
      </c>
      <c r="AC435" s="91">
        <f>'RS Charges'!AC1766</f>
        <v>0</v>
      </c>
      <c r="AE435" s="476">
        <f>'RS Charges'!AE1766</f>
        <v>0</v>
      </c>
      <c r="AG435" s="476">
        <f>'RS Charges'!AG1766</f>
        <v>0</v>
      </c>
      <c r="AI435" s="476">
        <f>'RS Charges'!AI1766</f>
        <v>0</v>
      </c>
    </row>
    <row r="436" spans="2:35" outlineLevel="1">
      <c r="B436" s="238" t="str">
        <f>'Line Items'!D$2288</f>
        <v>Rolling Stock Charges</v>
      </c>
      <c r="C436" s="238" t="str">
        <f>'Line Items'!D$2329</f>
        <v>Rolling Stock Charges</v>
      </c>
      <c r="D436" s="106" t="str">
        <f>'RS Charges'!D1767</f>
        <v>[Rolling Stock - Vehicles Line 53]</v>
      </c>
      <c r="E436" s="89"/>
      <c r="F436" s="107" t="str">
        <f>'RS Charges'!F1767</f>
        <v>£000</v>
      </c>
      <c r="G436" s="90">
        <f>'RS Charges'!G1767</f>
        <v>0</v>
      </c>
      <c r="H436" s="90">
        <f>'RS Charges'!H1767</f>
        <v>0</v>
      </c>
      <c r="I436" s="90">
        <f>'RS Charges'!I1767</f>
        <v>0</v>
      </c>
      <c r="J436" s="90">
        <f>'RS Charges'!J1767</f>
        <v>0</v>
      </c>
      <c r="K436" s="90">
        <f>'RS Charges'!K1767</f>
        <v>0</v>
      </c>
      <c r="L436" s="90">
        <f>'RS Charges'!L1767</f>
        <v>0</v>
      </c>
      <c r="M436" s="90">
        <f>'RS Charges'!M1767</f>
        <v>0</v>
      </c>
      <c r="N436" s="90">
        <f>'RS Charges'!N1767</f>
        <v>0</v>
      </c>
      <c r="O436" s="90">
        <f>'RS Charges'!O1767</f>
        <v>0</v>
      </c>
      <c r="P436" s="90">
        <f>'RS Charges'!P1767</f>
        <v>0</v>
      </c>
      <c r="Q436" s="90">
        <f>'RS Charges'!Q1767</f>
        <v>0</v>
      </c>
      <c r="R436" s="90">
        <f>'RS Charges'!R1767</f>
        <v>0</v>
      </c>
      <c r="S436" s="90">
        <f>'RS Charges'!S1767</f>
        <v>0</v>
      </c>
      <c r="T436" s="90">
        <f>'RS Charges'!T1767</f>
        <v>0</v>
      </c>
      <c r="U436" s="90">
        <f>'RS Charges'!U1767</f>
        <v>0</v>
      </c>
      <c r="V436" s="90">
        <f>'RS Charges'!V1767</f>
        <v>0</v>
      </c>
      <c r="W436" s="90">
        <f>'RS Charges'!W1767</f>
        <v>0</v>
      </c>
      <c r="X436" s="90">
        <f>'RS Charges'!X1767</f>
        <v>0</v>
      </c>
      <c r="Y436" s="90">
        <f>'RS Charges'!Y1767</f>
        <v>0</v>
      </c>
      <c r="Z436" s="90">
        <f>'RS Charges'!Z1767</f>
        <v>0</v>
      </c>
      <c r="AA436" s="90">
        <f>'RS Charges'!AA1767</f>
        <v>0</v>
      </c>
      <c r="AB436" s="90">
        <f>'RS Charges'!AB1767</f>
        <v>0</v>
      </c>
      <c r="AC436" s="91">
        <f>'RS Charges'!AC1767</f>
        <v>0</v>
      </c>
      <c r="AE436" s="476">
        <f>'RS Charges'!AE1767</f>
        <v>0</v>
      </c>
      <c r="AG436" s="476">
        <f>'RS Charges'!AG1767</f>
        <v>0</v>
      </c>
      <c r="AI436" s="476">
        <f>'RS Charges'!AI1767</f>
        <v>0</v>
      </c>
    </row>
    <row r="437" spans="2:35" outlineLevel="1">
      <c r="B437" s="238" t="str">
        <f>'Line Items'!D$2288</f>
        <v>Rolling Stock Charges</v>
      </c>
      <c r="C437" s="238" t="str">
        <f>'Line Items'!D$2329</f>
        <v>Rolling Stock Charges</v>
      </c>
      <c r="D437" s="106" t="str">
        <f>'RS Charges'!D1768</f>
        <v>[Rolling Stock - Vehicles Line 54]</v>
      </c>
      <c r="E437" s="89"/>
      <c r="F437" s="107" t="str">
        <f>'RS Charges'!F1768</f>
        <v>£000</v>
      </c>
      <c r="G437" s="90">
        <f>'RS Charges'!G1768</f>
        <v>0</v>
      </c>
      <c r="H437" s="90">
        <f>'RS Charges'!H1768</f>
        <v>0</v>
      </c>
      <c r="I437" s="90">
        <f>'RS Charges'!I1768</f>
        <v>0</v>
      </c>
      <c r="J437" s="90">
        <f>'RS Charges'!J1768</f>
        <v>0</v>
      </c>
      <c r="K437" s="90">
        <f>'RS Charges'!K1768</f>
        <v>0</v>
      </c>
      <c r="L437" s="90">
        <f>'RS Charges'!L1768</f>
        <v>0</v>
      </c>
      <c r="M437" s="90">
        <f>'RS Charges'!M1768</f>
        <v>0</v>
      </c>
      <c r="N437" s="90">
        <f>'RS Charges'!N1768</f>
        <v>0</v>
      </c>
      <c r="O437" s="90">
        <f>'RS Charges'!O1768</f>
        <v>0</v>
      </c>
      <c r="P437" s="90">
        <f>'RS Charges'!P1768</f>
        <v>0</v>
      </c>
      <c r="Q437" s="90">
        <f>'RS Charges'!Q1768</f>
        <v>0</v>
      </c>
      <c r="R437" s="90">
        <f>'RS Charges'!R1768</f>
        <v>0</v>
      </c>
      <c r="S437" s="90">
        <f>'RS Charges'!S1768</f>
        <v>0</v>
      </c>
      <c r="T437" s="90">
        <f>'RS Charges'!T1768</f>
        <v>0</v>
      </c>
      <c r="U437" s="90">
        <f>'RS Charges'!U1768</f>
        <v>0</v>
      </c>
      <c r="V437" s="90">
        <f>'RS Charges'!V1768</f>
        <v>0</v>
      </c>
      <c r="W437" s="90">
        <f>'RS Charges'!W1768</f>
        <v>0</v>
      </c>
      <c r="X437" s="90">
        <f>'RS Charges'!X1768</f>
        <v>0</v>
      </c>
      <c r="Y437" s="90">
        <f>'RS Charges'!Y1768</f>
        <v>0</v>
      </c>
      <c r="Z437" s="90">
        <f>'RS Charges'!Z1768</f>
        <v>0</v>
      </c>
      <c r="AA437" s="90">
        <f>'RS Charges'!AA1768</f>
        <v>0</v>
      </c>
      <c r="AB437" s="90">
        <f>'RS Charges'!AB1768</f>
        <v>0</v>
      </c>
      <c r="AC437" s="91">
        <f>'RS Charges'!AC1768</f>
        <v>0</v>
      </c>
      <c r="AE437" s="476">
        <f>'RS Charges'!AE1768</f>
        <v>0</v>
      </c>
      <c r="AG437" s="476">
        <f>'RS Charges'!AG1768</f>
        <v>0</v>
      </c>
      <c r="AI437" s="476">
        <f>'RS Charges'!AI1768</f>
        <v>0</v>
      </c>
    </row>
    <row r="438" spans="2:35" outlineLevel="1">
      <c r="B438" s="238" t="str">
        <f>'Line Items'!D$2288</f>
        <v>Rolling Stock Charges</v>
      </c>
      <c r="C438" s="238" t="str">
        <f>'Line Items'!D$2329</f>
        <v>Rolling Stock Charges</v>
      </c>
      <c r="D438" s="106" t="str">
        <f>'RS Charges'!D1769</f>
        <v>[Rolling Stock - Vehicles Line 55]</v>
      </c>
      <c r="E438" s="89"/>
      <c r="F438" s="107" t="str">
        <f>'RS Charges'!F1769</f>
        <v>£000</v>
      </c>
      <c r="G438" s="90">
        <f>'RS Charges'!G1769</f>
        <v>0</v>
      </c>
      <c r="H438" s="90">
        <f>'RS Charges'!H1769</f>
        <v>0</v>
      </c>
      <c r="I438" s="90">
        <f>'RS Charges'!I1769</f>
        <v>0</v>
      </c>
      <c r="J438" s="90">
        <f>'RS Charges'!J1769</f>
        <v>0</v>
      </c>
      <c r="K438" s="90">
        <f>'RS Charges'!K1769</f>
        <v>0</v>
      </c>
      <c r="L438" s="90">
        <f>'RS Charges'!L1769</f>
        <v>0</v>
      </c>
      <c r="M438" s="90">
        <f>'RS Charges'!M1769</f>
        <v>0</v>
      </c>
      <c r="N438" s="90">
        <f>'RS Charges'!N1769</f>
        <v>0</v>
      </c>
      <c r="O438" s="90">
        <f>'RS Charges'!O1769</f>
        <v>0</v>
      </c>
      <c r="P438" s="90">
        <f>'RS Charges'!P1769</f>
        <v>0</v>
      </c>
      <c r="Q438" s="90">
        <f>'RS Charges'!Q1769</f>
        <v>0</v>
      </c>
      <c r="R438" s="90">
        <f>'RS Charges'!R1769</f>
        <v>0</v>
      </c>
      <c r="S438" s="90">
        <f>'RS Charges'!S1769</f>
        <v>0</v>
      </c>
      <c r="T438" s="90">
        <f>'RS Charges'!T1769</f>
        <v>0</v>
      </c>
      <c r="U438" s="90">
        <f>'RS Charges'!U1769</f>
        <v>0</v>
      </c>
      <c r="V438" s="90">
        <f>'RS Charges'!V1769</f>
        <v>0</v>
      </c>
      <c r="W438" s="90">
        <f>'RS Charges'!W1769</f>
        <v>0</v>
      </c>
      <c r="X438" s="90">
        <f>'RS Charges'!X1769</f>
        <v>0</v>
      </c>
      <c r="Y438" s="90">
        <f>'RS Charges'!Y1769</f>
        <v>0</v>
      </c>
      <c r="Z438" s="90">
        <f>'RS Charges'!Z1769</f>
        <v>0</v>
      </c>
      <c r="AA438" s="90">
        <f>'RS Charges'!AA1769</f>
        <v>0</v>
      </c>
      <c r="AB438" s="90">
        <f>'RS Charges'!AB1769</f>
        <v>0</v>
      </c>
      <c r="AC438" s="91">
        <f>'RS Charges'!AC1769</f>
        <v>0</v>
      </c>
      <c r="AE438" s="476">
        <f>'RS Charges'!AE1769</f>
        <v>0</v>
      </c>
      <c r="AG438" s="476">
        <f>'RS Charges'!AG1769</f>
        <v>0</v>
      </c>
      <c r="AI438" s="476">
        <f>'RS Charges'!AI1769</f>
        <v>0</v>
      </c>
    </row>
    <row r="439" spans="2:35" outlineLevel="1">
      <c r="B439" s="238" t="str">
        <f>'Line Items'!D$2288</f>
        <v>Rolling Stock Charges</v>
      </c>
      <c r="C439" s="238" t="str">
        <f>'Line Items'!D$2329</f>
        <v>Rolling Stock Charges</v>
      </c>
      <c r="D439" s="106" t="str">
        <f>'RS Charges'!D1770</f>
        <v>[Rolling Stock - Vehicles Line 56]</v>
      </c>
      <c r="E439" s="89"/>
      <c r="F439" s="107" t="str">
        <f>'RS Charges'!F1770</f>
        <v>£000</v>
      </c>
      <c r="G439" s="90">
        <f>'RS Charges'!G1770</f>
        <v>0</v>
      </c>
      <c r="H439" s="90">
        <f>'RS Charges'!H1770</f>
        <v>0</v>
      </c>
      <c r="I439" s="90">
        <f>'RS Charges'!I1770</f>
        <v>0</v>
      </c>
      <c r="J439" s="90">
        <f>'RS Charges'!J1770</f>
        <v>0</v>
      </c>
      <c r="K439" s="90">
        <f>'RS Charges'!K1770</f>
        <v>0</v>
      </c>
      <c r="L439" s="90">
        <f>'RS Charges'!L1770</f>
        <v>0</v>
      </c>
      <c r="M439" s="90">
        <f>'RS Charges'!M1770</f>
        <v>0</v>
      </c>
      <c r="N439" s="90">
        <f>'RS Charges'!N1770</f>
        <v>0</v>
      </c>
      <c r="O439" s="90">
        <f>'RS Charges'!O1770</f>
        <v>0</v>
      </c>
      <c r="P439" s="90">
        <f>'RS Charges'!P1770</f>
        <v>0</v>
      </c>
      <c r="Q439" s="90">
        <f>'RS Charges'!Q1770</f>
        <v>0</v>
      </c>
      <c r="R439" s="90">
        <f>'RS Charges'!R1770</f>
        <v>0</v>
      </c>
      <c r="S439" s="90">
        <f>'RS Charges'!S1770</f>
        <v>0</v>
      </c>
      <c r="T439" s="90">
        <f>'RS Charges'!T1770</f>
        <v>0</v>
      </c>
      <c r="U439" s="90">
        <f>'RS Charges'!U1770</f>
        <v>0</v>
      </c>
      <c r="V439" s="90">
        <f>'RS Charges'!V1770</f>
        <v>0</v>
      </c>
      <c r="W439" s="90">
        <f>'RS Charges'!W1770</f>
        <v>0</v>
      </c>
      <c r="X439" s="90">
        <f>'RS Charges'!X1770</f>
        <v>0</v>
      </c>
      <c r="Y439" s="90">
        <f>'RS Charges'!Y1770</f>
        <v>0</v>
      </c>
      <c r="Z439" s="90">
        <f>'RS Charges'!Z1770</f>
        <v>0</v>
      </c>
      <c r="AA439" s="90">
        <f>'RS Charges'!AA1770</f>
        <v>0</v>
      </c>
      <c r="AB439" s="90">
        <f>'RS Charges'!AB1770</f>
        <v>0</v>
      </c>
      <c r="AC439" s="91">
        <f>'RS Charges'!AC1770</f>
        <v>0</v>
      </c>
      <c r="AE439" s="476">
        <f>'RS Charges'!AE1770</f>
        <v>0</v>
      </c>
      <c r="AG439" s="476">
        <f>'RS Charges'!AG1770</f>
        <v>0</v>
      </c>
      <c r="AI439" s="476">
        <f>'RS Charges'!AI1770</f>
        <v>0</v>
      </c>
    </row>
    <row r="440" spans="2:35" outlineLevel="1">
      <c r="B440" s="238" t="str">
        <f>'Line Items'!D$2288</f>
        <v>Rolling Stock Charges</v>
      </c>
      <c r="C440" s="238" t="str">
        <f>'Line Items'!D$2329</f>
        <v>Rolling Stock Charges</v>
      </c>
      <c r="D440" s="106" t="str">
        <f>'RS Charges'!D1771</f>
        <v>[Rolling Stock - Vehicles Line 57]</v>
      </c>
      <c r="E440" s="89"/>
      <c r="F440" s="107" t="str">
        <f>'RS Charges'!F1771</f>
        <v>£000</v>
      </c>
      <c r="G440" s="90">
        <f>'RS Charges'!G1771</f>
        <v>0</v>
      </c>
      <c r="H440" s="90">
        <f>'RS Charges'!H1771</f>
        <v>0</v>
      </c>
      <c r="I440" s="90">
        <f>'RS Charges'!I1771</f>
        <v>0</v>
      </c>
      <c r="J440" s="90">
        <f>'RS Charges'!J1771</f>
        <v>0</v>
      </c>
      <c r="K440" s="90">
        <f>'RS Charges'!K1771</f>
        <v>0</v>
      </c>
      <c r="L440" s="90">
        <f>'RS Charges'!L1771</f>
        <v>0</v>
      </c>
      <c r="M440" s="90">
        <f>'RS Charges'!M1771</f>
        <v>0</v>
      </c>
      <c r="N440" s="90">
        <f>'RS Charges'!N1771</f>
        <v>0</v>
      </c>
      <c r="O440" s="90">
        <f>'RS Charges'!O1771</f>
        <v>0</v>
      </c>
      <c r="P440" s="90">
        <f>'RS Charges'!P1771</f>
        <v>0</v>
      </c>
      <c r="Q440" s="90">
        <f>'RS Charges'!Q1771</f>
        <v>0</v>
      </c>
      <c r="R440" s="90">
        <f>'RS Charges'!R1771</f>
        <v>0</v>
      </c>
      <c r="S440" s="90">
        <f>'RS Charges'!S1771</f>
        <v>0</v>
      </c>
      <c r="T440" s="90">
        <f>'RS Charges'!T1771</f>
        <v>0</v>
      </c>
      <c r="U440" s="90">
        <f>'RS Charges'!U1771</f>
        <v>0</v>
      </c>
      <c r="V440" s="90">
        <f>'RS Charges'!V1771</f>
        <v>0</v>
      </c>
      <c r="W440" s="90">
        <f>'RS Charges'!W1771</f>
        <v>0</v>
      </c>
      <c r="X440" s="90">
        <f>'RS Charges'!X1771</f>
        <v>0</v>
      </c>
      <c r="Y440" s="90">
        <f>'RS Charges'!Y1771</f>
        <v>0</v>
      </c>
      <c r="Z440" s="90">
        <f>'RS Charges'!Z1771</f>
        <v>0</v>
      </c>
      <c r="AA440" s="90">
        <f>'RS Charges'!AA1771</f>
        <v>0</v>
      </c>
      <c r="AB440" s="90">
        <f>'RS Charges'!AB1771</f>
        <v>0</v>
      </c>
      <c r="AC440" s="91">
        <f>'RS Charges'!AC1771</f>
        <v>0</v>
      </c>
      <c r="AE440" s="476">
        <f>'RS Charges'!AE1771</f>
        <v>0</v>
      </c>
      <c r="AG440" s="476">
        <f>'RS Charges'!AG1771</f>
        <v>0</v>
      </c>
      <c r="AI440" s="476">
        <f>'RS Charges'!AI1771</f>
        <v>0</v>
      </c>
    </row>
    <row r="441" spans="2:35" outlineLevel="1">
      <c r="B441" s="238" t="str">
        <f>'Line Items'!D$2288</f>
        <v>Rolling Stock Charges</v>
      </c>
      <c r="C441" s="238" t="str">
        <f>'Line Items'!D$2329</f>
        <v>Rolling Stock Charges</v>
      </c>
      <c r="D441" s="106" t="str">
        <f>'RS Charges'!D1772</f>
        <v>[Rolling Stock - Vehicles Line 58]</v>
      </c>
      <c r="E441" s="89"/>
      <c r="F441" s="107" t="str">
        <f>'RS Charges'!F1772</f>
        <v>£000</v>
      </c>
      <c r="G441" s="90">
        <f>'RS Charges'!G1772</f>
        <v>0</v>
      </c>
      <c r="H441" s="90">
        <f>'RS Charges'!H1772</f>
        <v>0</v>
      </c>
      <c r="I441" s="90">
        <f>'RS Charges'!I1772</f>
        <v>0</v>
      </c>
      <c r="J441" s="90">
        <f>'RS Charges'!J1772</f>
        <v>0</v>
      </c>
      <c r="K441" s="90">
        <f>'RS Charges'!K1772</f>
        <v>0</v>
      </c>
      <c r="L441" s="90">
        <f>'RS Charges'!L1772</f>
        <v>0</v>
      </c>
      <c r="M441" s="90">
        <f>'RS Charges'!M1772</f>
        <v>0</v>
      </c>
      <c r="N441" s="90">
        <f>'RS Charges'!N1772</f>
        <v>0</v>
      </c>
      <c r="O441" s="90">
        <f>'RS Charges'!O1772</f>
        <v>0</v>
      </c>
      <c r="P441" s="90">
        <f>'RS Charges'!P1772</f>
        <v>0</v>
      </c>
      <c r="Q441" s="90">
        <f>'RS Charges'!Q1772</f>
        <v>0</v>
      </c>
      <c r="R441" s="90">
        <f>'RS Charges'!R1772</f>
        <v>0</v>
      </c>
      <c r="S441" s="90">
        <f>'RS Charges'!S1772</f>
        <v>0</v>
      </c>
      <c r="T441" s="90">
        <f>'RS Charges'!T1772</f>
        <v>0</v>
      </c>
      <c r="U441" s="90">
        <f>'RS Charges'!U1772</f>
        <v>0</v>
      </c>
      <c r="V441" s="90">
        <f>'RS Charges'!V1772</f>
        <v>0</v>
      </c>
      <c r="W441" s="90">
        <f>'RS Charges'!W1772</f>
        <v>0</v>
      </c>
      <c r="X441" s="90">
        <f>'RS Charges'!X1772</f>
        <v>0</v>
      </c>
      <c r="Y441" s="90">
        <f>'RS Charges'!Y1772</f>
        <v>0</v>
      </c>
      <c r="Z441" s="90">
        <f>'RS Charges'!Z1772</f>
        <v>0</v>
      </c>
      <c r="AA441" s="90">
        <f>'RS Charges'!AA1772</f>
        <v>0</v>
      </c>
      <c r="AB441" s="90">
        <f>'RS Charges'!AB1772</f>
        <v>0</v>
      </c>
      <c r="AC441" s="91">
        <f>'RS Charges'!AC1772</f>
        <v>0</v>
      </c>
      <c r="AE441" s="476">
        <f>'RS Charges'!AE1772</f>
        <v>0</v>
      </c>
      <c r="AG441" s="476">
        <f>'RS Charges'!AG1772</f>
        <v>0</v>
      </c>
      <c r="AI441" s="476">
        <f>'RS Charges'!AI1772</f>
        <v>0</v>
      </c>
    </row>
    <row r="442" spans="2:35" outlineLevel="1">
      <c r="B442" s="238" t="str">
        <f>'Line Items'!D$2288</f>
        <v>Rolling Stock Charges</v>
      </c>
      <c r="C442" s="238" t="str">
        <f>'Line Items'!D$2329</f>
        <v>Rolling Stock Charges</v>
      </c>
      <c r="D442" s="106" t="str">
        <f>'RS Charges'!D1773</f>
        <v>[Rolling Stock - Vehicles Line 59]</v>
      </c>
      <c r="E442" s="89"/>
      <c r="F442" s="107" t="str">
        <f>'RS Charges'!F1773</f>
        <v>£000</v>
      </c>
      <c r="G442" s="90">
        <f>'RS Charges'!G1773</f>
        <v>0</v>
      </c>
      <c r="H442" s="90">
        <f>'RS Charges'!H1773</f>
        <v>0</v>
      </c>
      <c r="I442" s="90">
        <f>'RS Charges'!I1773</f>
        <v>0</v>
      </c>
      <c r="J442" s="90">
        <f>'RS Charges'!J1773</f>
        <v>0</v>
      </c>
      <c r="K442" s="90">
        <f>'RS Charges'!K1773</f>
        <v>0</v>
      </c>
      <c r="L442" s="90">
        <f>'RS Charges'!L1773</f>
        <v>0</v>
      </c>
      <c r="M442" s="90">
        <f>'RS Charges'!M1773</f>
        <v>0</v>
      </c>
      <c r="N442" s="90">
        <f>'RS Charges'!N1773</f>
        <v>0</v>
      </c>
      <c r="O442" s="90">
        <f>'RS Charges'!O1773</f>
        <v>0</v>
      </c>
      <c r="P442" s="90">
        <f>'RS Charges'!P1773</f>
        <v>0</v>
      </c>
      <c r="Q442" s="90">
        <f>'RS Charges'!Q1773</f>
        <v>0</v>
      </c>
      <c r="R442" s="90">
        <f>'RS Charges'!R1773</f>
        <v>0</v>
      </c>
      <c r="S442" s="90">
        <f>'RS Charges'!S1773</f>
        <v>0</v>
      </c>
      <c r="T442" s="90">
        <f>'RS Charges'!T1773</f>
        <v>0</v>
      </c>
      <c r="U442" s="90">
        <f>'RS Charges'!U1773</f>
        <v>0</v>
      </c>
      <c r="V442" s="90">
        <f>'RS Charges'!V1773</f>
        <v>0</v>
      </c>
      <c r="W442" s="90">
        <f>'RS Charges'!W1773</f>
        <v>0</v>
      </c>
      <c r="X442" s="90">
        <f>'RS Charges'!X1773</f>
        <v>0</v>
      </c>
      <c r="Y442" s="90">
        <f>'RS Charges'!Y1773</f>
        <v>0</v>
      </c>
      <c r="Z442" s="90">
        <f>'RS Charges'!Z1773</f>
        <v>0</v>
      </c>
      <c r="AA442" s="90">
        <f>'RS Charges'!AA1773</f>
        <v>0</v>
      </c>
      <c r="AB442" s="90">
        <f>'RS Charges'!AB1773</f>
        <v>0</v>
      </c>
      <c r="AC442" s="91">
        <f>'RS Charges'!AC1773</f>
        <v>0</v>
      </c>
      <c r="AE442" s="476">
        <f>'RS Charges'!AE1773</f>
        <v>0</v>
      </c>
      <c r="AG442" s="476">
        <f>'RS Charges'!AG1773</f>
        <v>0</v>
      </c>
      <c r="AI442" s="476">
        <f>'RS Charges'!AI1773</f>
        <v>0</v>
      </c>
    </row>
    <row r="443" spans="2:35" outlineLevel="1">
      <c r="B443" s="238" t="str">
        <f>'Line Items'!D$2288</f>
        <v>Rolling Stock Charges</v>
      </c>
      <c r="C443" s="238" t="str">
        <f>'Line Items'!D$2329</f>
        <v>Rolling Stock Charges</v>
      </c>
      <c r="D443" s="117" t="str">
        <f>'RS Charges'!D1774</f>
        <v>[Rolling Stock - Vehicles Line 60]</v>
      </c>
      <c r="E443" s="175"/>
      <c r="F443" s="118" t="str">
        <f>'RS Charges'!F1774</f>
        <v>£000</v>
      </c>
      <c r="G443" s="94">
        <f>'RS Charges'!G1774</f>
        <v>0</v>
      </c>
      <c r="H443" s="94">
        <f>'RS Charges'!H1774</f>
        <v>0</v>
      </c>
      <c r="I443" s="94">
        <f>'RS Charges'!I1774</f>
        <v>0</v>
      </c>
      <c r="J443" s="94">
        <f>'RS Charges'!J1774</f>
        <v>0</v>
      </c>
      <c r="K443" s="94">
        <f>'RS Charges'!K1774</f>
        <v>0</v>
      </c>
      <c r="L443" s="94">
        <f>'RS Charges'!L1774</f>
        <v>0</v>
      </c>
      <c r="M443" s="94">
        <f>'RS Charges'!M1774</f>
        <v>0</v>
      </c>
      <c r="N443" s="94">
        <f>'RS Charges'!N1774</f>
        <v>0</v>
      </c>
      <c r="O443" s="94">
        <f>'RS Charges'!O1774</f>
        <v>0</v>
      </c>
      <c r="P443" s="94">
        <f>'RS Charges'!P1774</f>
        <v>0</v>
      </c>
      <c r="Q443" s="94">
        <f>'RS Charges'!Q1774</f>
        <v>0</v>
      </c>
      <c r="R443" s="94">
        <f>'RS Charges'!R1774</f>
        <v>0</v>
      </c>
      <c r="S443" s="94">
        <f>'RS Charges'!S1774</f>
        <v>0</v>
      </c>
      <c r="T443" s="94">
        <f>'RS Charges'!T1774</f>
        <v>0</v>
      </c>
      <c r="U443" s="94">
        <f>'RS Charges'!U1774</f>
        <v>0</v>
      </c>
      <c r="V443" s="94">
        <f>'RS Charges'!V1774</f>
        <v>0</v>
      </c>
      <c r="W443" s="94">
        <f>'RS Charges'!W1774</f>
        <v>0</v>
      </c>
      <c r="X443" s="94">
        <f>'RS Charges'!X1774</f>
        <v>0</v>
      </c>
      <c r="Y443" s="94">
        <f>'RS Charges'!Y1774</f>
        <v>0</v>
      </c>
      <c r="Z443" s="94">
        <f>'RS Charges'!Z1774</f>
        <v>0</v>
      </c>
      <c r="AA443" s="94">
        <f>'RS Charges'!AA1774</f>
        <v>0</v>
      </c>
      <c r="AB443" s="94">
        <f>'RS Charges'!AB1774</f>
        <v>0</v>
      </c>
      <c r="AC443" s="95">
        <f>'RS Charges'!AC1774</f>
        <v>0</v>
      </c>
      <c r="AE443" s="477">
        <f>'RS Charges'!AE1774</f>
        <v>0</v>
      </c>
      <c r="AG443" s="477">
        <f>'RS Charges'!AG1774</f>
        <v>0</v>
      </c>
      <c r="AI443" s="477">
        <f>'RS Charges'!AI1774</f>
        <v>0</v>
      </c>
    </row>
    <row r="444" spans="2:35" outlineLevel="1">
      <c r="B444" s="238" t="str">
        <f>'Line Items'!D$2289</f>
        <v>Infrastructure Charges</v>
      </c>
      <c r="C444" s="238" t="str">
        <f>'Line Items'!D$2330</f>
        <v>Infrastructure Charges: Secondary Station Access Charges</v>
      </c>
      <c r="D444" s="634" t="str">
        <f>Infrastructure!D169</f>
        <v>Total Secondary Station Access Long Term Charge</v>
      </c>
      <c r="E444" s="635"/>
      <c r="F444" s="627" t="str">
        <f>Infrastructure!F169</f>
        <v>£000</v>
      </c>
      <c r="G444" s="628">
        <f>Infrastructure!G169</f>
        <v>0</v>
      </c>
      <c r="H444" s="628">
        <f>Infrastructure!H169</f>
        <v>0</v>
      </c>
      <c r="I444" s="628">
        <f>Infrastructure!I169</f>
        <v>0</v>
      </c>
      <c r="J444" s="628">
        <f>Infrastructure!J169</f>
        <v>0</v>
      </c>
      <c r="K444" s="628">
        <f>Infrastructure!K169</f>
        <v>0</v>
      </c>
      <c r="L444" s="628">
        <f>Infrastructure!L169</f>
        <v>0</v>
      </c>
      <c r="M444" s="628">
        <f>Infrastructure!M169</f>
        <v>0</v>
      </c>
      <c r="N444" s="628">
        <f>Infrastructure!N169</f>
        <v>0</v>
      </c>
      <c r="O444" s="628">
        <f>Infrastructure!O169</f>
        <v>0</v>
      </c>
      <c r="P444" s="628">
        <f>Infrastructure!P169</f>
        <v>0</v>
      </c>
      <c r="Q444" s="628">
        <f>Infrastructure!Q169</f>
        <v>0</v>
      </c>
      <c r="R444" s="628">
        <f>Infrastructure!R169</f>
        <v>0</v>
      </c>
      <c r="S444" s="628">
        <f>Infrastructure!S169</f>
        <v>0</v>
      </c>
      <c r="T444" s="628">
        <f>Infrastructure!T169</f>
        <v>0</v>
      </c>
      <c r="U444" s="628">
        <f>Infrastructure!U169</f>
        <v>0</v>
      </c>
      <c r="V444" s="628">
        <f>Infrastructure!V169</f>
        <v>0</v>
      </c>
      <c r="W444" s="628">
        <f>Infrastructure!W169</f>
        <v>0</v>
      </c>
      <c r="X444" s="628">
        <f>Infrastructure!X169</f>
        <v>0</v>
      </c>
      <c r="Y444" s="628">
        <f>Infrastructure!Y169</f>
        <v>0</v>
      </c>
      <c r="Z444" s="628">
        <f>Infrastructure!Z169</f>
        <v>0</v>
      </c>
      <c r="AA444" s="628">
        <f>Infrastructure!AA169</f>
        <v>0</v>
      </c>
      <c r="AB444" s="628">
        <f>Infrastructure!AB169</f>
        <v>0</v>
      </c>
      <c r="AC444" s="629">
        <f>Infrastructure!AC169</f>
        <v>0</v>
      </c>
      <c r="AE444" s="636">
        <f>Infrastructure!AE169</f>
        <v>0</v>
      </c>
      <c r="AG444" s="630">
        <f>Infrastructure!AG169</f>
        <v>0</v>
      </c>
      <c r="AI444" s="630">
        <f>Infrastructure!AI169</f>
        <v>0</v>
      </c>
    </row>
    <row r="445" spans="2:35" outlineLevel="1">
      <c r="B445" s="238" t="str">
        <f>'Line Items'!D$2289</f>
        <v>Infrastructure Charges</v>
      </c>
      <c r="C445" s="238" t="str">
        <f>'Line Items'!D$2330</f>
        <v>Infrastructure Charges: Secondary Station Access Charges</v>
      </c>
      <c r="D445" s="356" t="str">
        <f>Infrastructure!D323</f>
        <v>Total Secondary Station Access Qualifying Expenditure</v>
      </c>
      <c r="E445" s="81"/>
      <c r="F445" s="107" t="str">
        <f>Infrastructure!F323</f>
        <v>£000</v>
      </c>
      <c r="G445" s="90">
        <f>Infrastructure!G323</f>
        <v>0</v>
      </c>
      <c r="H445" s="90">
        <f>Infrastructure!H323</f>
        <v>0</v>
      </c>
      <c r="I445" s="90">
        <f>Infrastructure!I323</f>
        <v>0</v>
      </c>
      <c r="J445" s="90">
        <f>Infrastructure!J323</f>
        <v>0</v>
      </c>
      <c r="K445" s="90">
        <f>Infrastructure!K323</f>
        <v>0</v>
      </c>
      <c r="L445" s="90">
        <f>Infrastructure!L323</f>
        <v>0</v>
      </c>
      <c r="M445" s="90">
        <f>Infrastructure!M323</f>
        <v>0</v>
      </c>
      <c r="N445" s="90">
        <f>Infrastructure!N323</f>
        <v>0</v>
      </c>
      <c r="O445" s="90">
        <f>Infrastructure!O323</f>
        <v>0</v>
      </c>
      <c r="P445" s="90">
        <f>Infrastructure!P323</f>
        <v>0</v>
      </c>
      <c r="Q445" s="90">
        <f>Infrastructure!Q323</f>
        <v>0</v>
      </c>
      <c r="R445" s="90">
        <f>Infrastructure!R323</f>
        <v>0</v>
      </c>
      <c r="S445" s="90">
        <f>Infrastructure!S323</f>
        <v>0</v>
      </c>
      <c r="T445" s="90">
        <f>Infrastructure!T323</f>
        <v>0</v>
      </c>
      <c r="U445" s="90">
        <f>Infrastructure!U323</f>
        <v>0</v>
      </c>
      <c r="V445" s="90">
        <f>Infrastructure!V323</f>
        <v>0</v>
      </c>
      <c r="W445" s="90">
        <f>Infrastructure!W323</f>
        <v>0</v>
      </c>
      <c r="X445" s="90">
        <f>Infrastructure!X323</f>
        <v>0</v>
      </c>
      <c r="Y445" s="90">
        <f>Infrastructure!Y323</f>
        <v>0</v>
      </c>
      <c r="Z445" s="90">
        <f>Infrastructure!Z323</f>
        <v>0</v>
      </c>
      <c r="AA445" s="90">
        <f>Infrastructure!AA323</f>
        <v>0</v>
      </c>
      <c r="AB445" s="90">
        <f>Infrastructure!AB323</f>
        <v>0</v>
      </c>
      <c r="AC445" s="91">
        <f>Infrastructure!AC323</f>
        <v>0</v>
      </c>
      <c r="AE445" s="476">
        <f>Infrastructure!AE323</f>
        <v>0</v>
      </c>
      <c r="AG445" s="476">
        <f>Infrastructure!AG323</f>
        <v>0</v>
      </c>
      <c r="AI445" s="476">
        <f>Infrastructure!AI323</f>
        <v>0</v>
      </c>
    </row>
    <row r="446" spans="2:35" outlineLevel="1">
      <c r="B446" s="238" t="str">
        <f>'Line Items'!D$2289</f>
        <v>Infrastructure Charges</v>
      </c>
      <c r="C446" s="238" t="str">
        <f>'Line Items'!D$2331</f>
        <v>Infrastructure Charges: Fixed Track Access Charge</v>
      </c>
      <c r="D446" s="637" t="str">
        <f>Infrastructure!D1576</f>
        <v>Fixed Track Access Charge</v>
      </c>
      <c r="E446" s="638"/>
      <c r="F446" s="309" t="str">
        <f>Infrastructure!F335</f>
        <v>£000</v>
      </c>
      <c r="G446" s="631">
        <f>Infrastructure!G335</f>
        <v>0</v>
      </c>
      <c r="H446" s="631">
        <f>Infrastructure!H335</f>
        <v>0</v>
      </c>
      <c r="I446" s="631">
        <f>Infrastructure!I335</f>
        <v>0</v>
      </c>
      <c r="J446" s="631">
        <f>Infrastructure!J335</f>
        <v>0</v>
      </c>
      <c r="K446" s="631">
        <f>Infrastructure!K335</f>
        <v>0</v>
      </c>
      <c r="L446" s="631">
        <f>Infrastructure!L335</f>
        <v>0</v>
      </c>
      <c r="M446" s="631">
        <f>Infrastructure!M335</f>
        <v>0</v>
      </c>
      <c r="N446" s="631">
        <f>Infrastructure!N335</f>
        <v>0</v>
      </c>
      <c r="O446" s="631">
        <f>Infrastructure!O335</f>
        <v>0</v>
      </c>
      <c r="P446" s="631">
        <f>Infrastructure!P335</f>
        <v>0</v>
      </c>
      <c r="Q446" s="631">
        <f>Infrastructure!Q335</f>
        <v>0</v>
      </c>
      <c r="R446" s="631">
        <f>Infrastructure!R335</f>
        <v>0</v>
      </c>
      <c r="S446" s="631">
        <f>Infrastructure!S335</f>
        <v>0</v>
      </c>
      <c r="T446" s="631">
        <f>Infrastructure!T335</f>
        <v>0</v>
      </c>
      <c r="U446" s="631">
        <f>Infrastructure!U335</f>
        <v>0</v>
      </c>
      <c r="V446" s="631">
        <f>Infrastructure!V335</f>
        <v>0</v>
      </c>
      <c r="W446" s="631">
        <f>Infrastructure!W335</f>
        <v>0</v>
      </c>
      <c r="X446" s="631">
        <f>Infrastructure!X335</f>
        <v>0</v>
      </c>
      <c r="Y446" s="631">
        <f>Infrastructure!Y335</f>
        <v>0</v>
      </c>
      <c r="Z446" s="631">
        <f>Infrastructure!Z335</f>
        <v>0</v>
      </c>
      <c r="AA446" s="631">
        <f>Infrastructure!AA335</f>
        <v>0</v>
      </c>
      <c r="AB446" s="631">
        <f>Infrastructure!AB335</f>
        <v>0</v>
      </c>
      <c r="AC446" s="632">
        <f>Infrastructure!AC335</f>
        <v>0</v>
      </c>
      <c r="AE446" s="633">
        <f>Infrastructure!AE335</f>
        <v>0</v>
      </c>
      <c r="AG446" s="633">
        <f>Infrastructure!AG335</f>
        <v>0</v>
      </c>
      <c r="AI446" s="633">
        <f>Infrastructure!AI335</f>
        <v>0</v>
      </c>
    </row>
    <row r="447" spans="2:35" outlineLevel="1">
      <c r="B447" s="238" t="str">
        <f>'Line Items'!D$2289</f>
        <v>Infrastructure Charges</v>
      </c>
      <c r="C447" s="238" t="str">
        <f>'Line Items'!D$2332</f>
        <v>Infrastructure Charges: Variable Usage Charges</v>
      </c>
      <c r="D447" s="637" t="str">
        <f>Infrastructure!D1577</f>
        <v>Variable Usage Charges</v>
      </c>
      <c r="E447" s="638"/>
      <c r="F447" s="309" t="str">
        <f>Infrastructure!F463</f>
        <v>£000</v>
      </c>
      <c r="G447" s="631">
        <f>Infrastructure!G463</f>
        <v>0</v>
      </c>
      <c r="H447" s="631">
        <f>Infrastructure!H463</f>
        <v>0</v>
      </c>
      <c r="I447" s="631">
        <f>Infrastructure!I463</f>
        <v>0</v>
      </c>
      <c r="J447" s="631">
        <f>Infrastructure!J463</f>
        <v>0</v>
      </c>
      <c r="K447" s="631">
        <f>Infrastructure!K463</f>
        <v>0</v>
      </c>
      <c r="L447" s="631">
        <f>Infrastructure!L463</f>
        <v>0</v>
      </c>
      <c r="M447" s="631">
        <f>Infrastructure!M463</f>
        <v>0</v>
      </c>
      <c r="N447" s="631">
        <f>Infrastructure!N463</f>
        <v>0</v>
      </c>
      <c r="O447" s="631">
        <f>Infrastructure!O463</f>
        <v>0</v>
      </c>
      <c r="P447" s="631">
        <f>Infrastructure!P463</f>
        <v>0</v>
      </c>
      <c r="Q447" s="631">
        <f>Infrastructure!Q463</f>
        <v>0</v>
      </c>
      <c r="R447" s="631">
        <f>Infrastructure!R463</f>
        <v>0</v>
      </c>
      <c r="S447" s="631">
        <f>Infrastructure!S463</f>
        <v>0</v>
      </c>
      <c r="T447" s="631">
        <f>Infrastructure!T463</f>
        <v>0</v>
      </c>
      <c r="U447" s="631">
        <f>Infrastructure!U463</f>
        <v>0</v>
      </c>
      <c r="V447" s="631">
        <f>Infrastructure!V463</f>
        <v>0</v>
      </c>
      <c r="W447" s="631">
        <f>Infrastructure!W463</f>
        <v>0</v>
      </c>
      <c r="X447" s="631">
        <f>Infrastructure!X463</f>
        <v>0</v>
      </c>
      <c r="Y447" s="631">
        <f>Infrastructure!Y463</f>
        <v>0</v>
      </c>
      <c r="Z447" s="631">
        <f>Infrastructure!Z463</f>
        <v>0</v>
      </c>
      <c r="AA447" s="631">
        <f>Infrastructure!AA463</f>
        <v>0</v>
      </c>
      <c r="AB447" s="631">
        <f>Infrastructure!AB463</f>
        <v>0</v>
      </c>
      <c r="AC447" s="632">
        <f>Infrastructure!AC463</f>
        <v>0</v>
      </c>
      <c r="AE447" s="633">
        <f>Infrastructure!AE463</f>
        <v>0</v>
      </c>
      <c r="AG447" s="633">
        <f>Infrastructure!AG463</f>
        <v>0</v>
      </c>
      <c r="AI447" s="633">
        <f>Infrastructure!AI463</f>
        <v>0</v>
      </c>
    </row>
    <row r="448" spans="2:35" outlineLevel="1">
      <c r="B448" s="238" t="str">
        <f>'Line Items'!D$2289</f>
        <v>Infrastructure Charges</v>
      </c>
      <c r="C448" s="238" t="str">
        <f>'Line Items'!D$2333</f>
        <v>Infrastructure Charges: Electric Current for Traction</v>
      </c>
      <c r="D448" s="637" t="str">
        <f>Infrastructure!D1578</f>
        <v>Electric Current for Traction</v>
      </c>
      <c r="E448" s="638"/>
      <c r="F448" s="309" t="str">
        <f>Infrastructure!F594</f>
        <v>£000</v>
      </c>
      <c r="G448" s="631">
        <f>Infrastructure!G594</f>
        <v>0</v>
      </c>
      <c r="H448" s="631">
        <f>Infrastructure!H594</f>
        <v>0</v>
      </c>
      <c r="I448" s="631">
        <f>Infrastructure!I594</f>
        <v>0</v>
      </c>
      <c r="J448" s="631">
        <f>Infrastructure!J594</f>
        <v>0</v>
      </c>
      <c r="K448" s="631">
        <f>Infrastructure!K594</f>
        <v>0</v>
      </c>
      <c r="L448" s="631">
        <f>Infrastructure!L594</f>
        <v>0</v>
      </c>
      <c r="M448" s="631">
        <f>Infrastructure!M594</f>
        <v>0</v>
      </c>
      <c r="N448" s="631">
        <f>Infrastructure!N594</f>
        <v>0</v>
      </c>
      <c r="O448" s="631">
        <f>Infrastructure!O594</f>
        <v>0</v>
      </c>
      <c r="P448" s="631">
        <f>Infrastructure!P594</f>
        <v>0</v>
      </c>
      <c r="Q448" s="631">
        <f>Infrastructure!Q594</f>
        <v>0</v>
      </c>
      <c r="R448" s="631">
        <f>Infrastructure!R594</f>
        <v>0</v>
      </c>
      <c r="S448" s="631">
        <f>Infrastructure!S594</f>
        <v>0</v>
      </c>
      <c r="T448" s="631">
        <f>Infrastructure!T594</f>
        <v>0</v>
      </c>
      <c r="U448" s="631">
        <f>Infrastructure!U594</f>
        <v>0</v>
      </c>
      <c r="V448" s="631">
        <f>Infrastructure!V594</f>
        <v>0</v>
      </c>
      <c r="W448" s="631">
        <f>Infrastructure!W594</f>
        <v>0</v>
      </c>
      <c r="X448" s="631">
        <f>Infrastructure!X594</f>
        <v>0</v>
      </c>
      <c r="Y448" s="631">
        <f>Infrastructure!Y594</f>
        <v>0</v>
      </c>
      <c r="Z448" s="631">
        <f>Infrastructure!Z594</f>
        <v>0</v>
      </c>
      <c r="AA448" s="631">
        <f>Infrastructure!AA594</f>
        <v>0</v>
      </c>
      <c r="AB448" s="631">
        <f>Infrastructure!AB594</f>
        <v>0</v>
      </c>
      <c r="AC448" s="632">
        <f>Infrastructure!AC594</f>
        <v>0</v>
      </c>
      <c r="AE448" s="633">
        <f>Infrastructure!AE594</f>
        <v>0</v>
      </c>
      <c r="AG448" s="633">
        <f>Infrastructure!AG594</f>
        <v>0</v>
      </c>
      <c r="AI448" s="633">
        <f>Infrastructure!AI594</f>
        <v>0</v>
      </c>
    </row>
    <row r="449" spans="2:35" outlineLevel="1">
      <c r="B449" s="238" t="str">
        <f>'Line Items'!D$2289</f>
        <v>Infrastructure Charges</v>
      </c>
      <c r="C449" s="238" t="str">
        <f>'Line Items'!D$2334</f>
        <v>Infrastructure Charges: Electrification Asset Usage Charge</v>
      </c>
      <c r="D449" s="637" t="str">
        <f>Infrastructure!D1579</f>
        <v>Electrification Asset Usage Charge</v>
      </c>
      <c r="E449" s="638"/>
      <c r="F449" s="309" t="str">
        <f>Infrastructure!F606</f>
        <v>£000</v>
      </c>
      <c r="G449" s="631">
        <f>Infrastructure!G606</f>
        <v>0</v>
      </c>
      <c r="H449" s="631">
        <f>Infrastructure!H606</f>
        <v>0</v>
      </c>
      <c r="I449" s="631">
        <f>Infrastructure!I606</f>
        <v>0</v>
      </c>
      <c r="J449" s="631">
        <f>Infrastructure!J606</f>
        <v>0</v>
      </c>
      <c r="K449" s="631">
        <f>Infrastructure!K606</f>
        <v>0</v>
      </c>
      <c r="L449" s="631">
        <f>Infrastructure!L606</f>
        <v>0</v>
      </c>
      <c r="M449" s="631">
        <f>Infrastructure!M606</f>
        <v>0</v>
      </c>
      <c r="N449" s="631">
        <f>Infrastructure!N606</f>
        <v>0</v>
      </c>
      <c r="O449" s="631">
        <f>Infrastructure!O606</f>
        <v>0</v>
      </c>
      <c r="P449" s="631">
        <f>Infrastructure!P606</f>
        <v>0</v>
      </c>
      <c r="Q449" s="631">
        <f>Infrastructure!Q606</f>
        <v>0</v>
      </c>
      <c r="R449" s="631">
        <f>Infrastructure!R606</f>
        <v>0</v>
      </c>
      <c r="S449" s="631">
        <f>Infrastructure!S606</f>
        <v>0</v>
      </c>
      <c r="T449" s="631">
        <f>Infrastructure!T606</f>
        <v>0</v>
      </c>
      <c r="U449" s="631">
        <f>Infrastructure!U606</f>
        <v>0</v>
      </c>
      <c r="V449" s="631">
        <f>Infrastructure!V606</f>
        <v>0</v>
      </c>
      <c r="W449" s="631">
        <f>Infrastructure!W606</f>
        <v>0</v>
      </c>
      <c r="X449" s="631">
        <f>Infrastructure!X606</f>
        <v>0</v>
      </c>
      <c r="Y449" s="631">
        <f>Infrastructure!Y606</f>
        <v>0</v>
      </c>
      <c r="Z449" s="631">
        <f>Infrastructure!Z606</f>
        <v>0</v>
      </c>
      <c r="AA449" s="631">
        <f>Infrastructure!AA606</f>
        <v>0</v>
      </c>
      <c r="AB449" s="631">
        <f>Infrastructure!AB606</f>
        <v>0</v>
      </c>
      <c r="AC449" s="632">
        <f>Infrastructure!AC606</f>
        <v>0</v>
      </c>
      <c r="AE449" s="633">
        <f>Infrastructure!AE606</f>
        <v>0</v>
      </c>
      <c r="AG449" s="633">
        <f>Infrastructure!AG606</f>
        <v>0</v>
      </c>
      <c r="AI449" s="633">
        <f>Infrastructure!AI606</f>
        <v>0</v>
      </c>
    </row>
    <row r="450" spans="2:35" outlineLevel="1">
      <c r="B450" s="238" t="str">
        <f>'Line Items'!D$2289</f>
        <v>Infrastructure Charges</v>
      </c>
      <c r="C450" s="238" t="str">
        <f>'Line Items'!D$2335</f>
        <v>Infrastructure Charges: Capacity Charges</v>
      </c>
      <c r="D450" s="637" t="str">
        <f>Infrastructure!D1580</f>
        <v>Capacity Charges</v>
      </c>
      <c r="E450" s="308"/>
      <c r="F450" s="309" t="str">
        <f>Infrastructure!F929</f>
        <v>£000</v>
      </c>
      <c r="G450" s="631">
        <f>Infrastructure!G929</f>
        <v>0</v>
      </c>
      <c r="H450" s="631">
        <f>Infrastructure!H929</f>
        <v>0</v>
      </c>
      <c r="I450" s="631">
        <f>Infrastructure!I929</f>
        <v>0</v>
      </c>
      <c r="J450" s="631">
        <f>Infrastructure!J929</f>
        <v>0</v>
      </c>
      <c r="K450" s="631">
        <f>Infrastructure!K929</f>
        <v>0</v>
      </c>
      <c r="L450" s="631">
        <f>Infrastructure!L929</f>
        <v>0</v>
      </c>
      <c r="M450" s="631">
        <f>Infrastructure!M929</f>
        <v>0</v>
      </c>
      <c r="N450" s="631">
        <f>Infrastructure!N929</f>
        <v>0</v>
      </c>
      <c r="O450" s="631">
        <f>Infrastructure!O929</f>
        <v>0</v>
      </c>
      <c r="P450" s="631">
        <f>Infrastructure!P929</f>
        <v>0</v>
      </c>
      <c r="Q450" s="631">
        <f>Infrastructure!Q929</f>
        <v>0</v>
      </c>
      <c r="R450" s="631">
        <f>Infrastructure!R929</f>
        <v>0</v>
      </c>
      <c r="S450" s="631">
        <f>Infrastructure!S929</f>
        <v>0</v>
      </c>
      <c r="T450" s="631">
        <f>Infrastructure!T929</f>
        <v>0</v>
      </c>
      <c r="U450" s="631">
        <f>Infrastructure!U929</f>
        <v>0</v>
      </c>
      <c r="V450" s="631">
        <f>Infrastructure!V929</f>
        <v>0</v>
      </c>
      <c r="W450" s="631">
        <f>Infrastructure!W929</f>
        <v>0</v>
      </c>
      <c r="X450" s="631">
        <f>Infrastructure!X929</f>
        <v>0</v>
      </c>
      <c r="Y450" s="631">
        <f>Infrastructure!Y929</f>
        <v>0</v>
      </c>
      <c r="Z450" s="631">
        <f>Infrastructure!Z929</f>
        <v>0</v>
      </c>
      <c r="AA450" s="631">
        <f>Infrastructure!AA929</f>
        <v>0</v>
      </c>
      <c r="AB450" s="631">
        <f>Infrastructure!AB929</f>
        <v>0</v>
      </c>
      <c r="AC450" s="632">
        <f>Infrastructure!AC929</f>
        <v>0</v>
      </c>
      <c r="AE450" s="633">
        <f>Infrastructure!AE929</f>
        <v>0</v>
      </c>
      <c r="AG450" s="633">
        <f>Infrastructure!AG929</f>
        <v>0</v>
      </c>
      <c r="AI450" s="633">
        <f>Infrastructure!AI929</f>
        <v>0</v>
      </c>
    </row>
    <row r="451" spans="2:35" outlineLevel="1">
      <c r="B451" s="238" t="str">
        <f>'Line Items'!D$2289</f>
        <v>Infrastructure Charges</v>
      </c>
      <c r="C451" s="238" t="str">
        <f>'Line Items'!D$2336</f>
        <v>Infrastructure Charges: Station &amp; Depot Access Charges</v>
      </c>
      <c r="D451" s="637" t="str">
        <f>Infrastructure!C941</f>
        <v>SFO Station Access Long Term Charge (First Reserve Rent)</v>
      </c>
      <c r="E451" s="308"/>
      <c r="F451" s="309" t="str">
        <f>Infrastructure!F1193</f>
        <v>£000</v>
      </c>
      <c r="G451" s="631">
        <f>Infrastructure!G1193</f>
        <v>0</v>
      </c>
      <c r="H451" s="631">
        <f>Infrastructure!H1193</f>
        <v>0</v>
      </c>
      <c r="I451" s="631">
        <f>Infrastructure!I1193</f>
        <v>0</v>
      </c>
      <c r="J451" s="631">
        <f>Infrastructure!J1193</f>
        <v>0</v>
      </c>
      <c r="K451" s="631">
        <f>Infrastructure!K1193</f>
        <v>0</v>
      </c>
      <c r="L451" s="631">
        <f>Infrastructure!L1193</f>
        <v>0</v>
      </c>
      <c r="M451" s="631">
        <f>Infrastructure!M1193</f>
        <v>0</v>
      </c>
      <c r="N451" s="631">
        <f>Infrastructure!N1193</f>
        <v>0</v>
      </c>
      <c r="O451" s="631">
        <f>Infrastructure!O1193</f>
        <v>0</v>
      </c>
      <c r="P451" s="631">
        <f>Infrastructure!P1193</f>
        <v>0</v>
      </c>
      <c r="Q451" s="631">
        <f>Infrastructure!Q1193</f>
        <v>0</v>
      </c>
      <c r="R451" s="631">
        <f>Infrastructure!R1193</f>
        <v>0</v>
      </c>
      <c r="S451" s="631">
        <f>Infrastructure!S1193</f>
        <v>0</v>
      </c>
      <c r="T451" s="631">
        <f>Infrastructure!T1193</f>
        <v>0</v>
      </c>
      <c r="U451" s="631">
        <f>Infrastructure!U1193</f>
        <v>0</v>
      </c>
      <c r="V451" s="631">
        <f>Infrastructure!V1193</f>
        <v>0</v>
      </c>
      <c r="W451" s="631">
        <f>Infrastructure!W1193</f>
        <v>0</v>
      </c>
      <c r="X451" s="631">
        <f>Infrastructure!X1193</f>
        <v>0</v>
      </c>
      <c r="Y451" s="631">
        <f>Infrastructure!Y1193</f>
        <v>0</v>
      </c>
      <c r="Z451" s="631">
        <f>Infrastructure!Z1193</f>
        <v>0</v>
      </c>
      <c r="AA451" s="631">
        <f>Infrastructure!AA1193</f>
        <v>0</v>
      </c>
      <c r="AB451" s="631">
        <f>Infrastructure!AB1193</f>
        <v>0</v>
      </c>
      <c r="AC451" s="632">
        <f>Infrastructure!AC1193</f>
        <v>0</v>
      </c>
      <c r="AE451" s="633">
        <f>Infrastructure!AE1193</f>
        <v>0</v>
      </c>
      <c r="AG451" s="633">
        <f>Infrastructure!AG1193</f>
        <v>0</v>
      </c>
      <c r="AI451" s="633">
        <f>Infrastructure!AI1193</f>
        <v>0</v>
      </c>
    </row>
    <row r="452" spans="2:35" outlineLevel="1">
      <c r="B452" s="238" t="str">
        <f>'Line Items'!D$2289</f>
        <v>Infrastructure Charges</v>
      </c>
      <c r="C452" s="238" t="str">
        <f>'Line Items'!D$2336</f>
        <v>Infrastructure Charges: Station &amp; Depot Access Charges</v>
      </c>
      <c r="D452" s="637" t="str">
        <f>Infrastructure!C1195</f>
        <v>SFO Station Access Long Term Charge (Third Reserve Rent)</v>
      </c>
      <c r="E452" s="308"/>
      <c r="F452" s="309" t="str">
        <f>Infrastructure!F1447</f>
        <v>£000</v>
      </c>
      <c r="G452" s="631">
        <f>Infrastructure!G1447</f>
        <v>0</v>
      </c>
      <c r="H452" s="631">
        <f>Infrastructure!H1447</f>
        <v>0</v>
      </c>
      <c r="I452" s="631">
        <f>Infrastructure!I1447</f>
        <v>0</v>
      </c>
      <c r="J452" s="631">
        <f>Infrastructure!J1447</f>
        <v>0</v>
      </c>
      <c r="K452" s="631">
        <f>Infrastructure!K1447</f>
        <v>0</v>
      </c>
      <c r="L452" s="631">
        <f>Infrastructure!L1447</f>
        <v>0</v>
      </c>
      <c r="M452" s="631">
        <f>Infrastructure!M1447</f>
        <v>0</v>
      </c>
      <c r="N452" s="631">
        <f>Infrastructure!N1447</f>
        <v>0</v>
      </c>
      <c r="O452" s="631">
        <f>Infrastructure!O1447</f>
        <v>0</v>
      </c>
      <c r="P452" s="631">
        <f>Infrastructure!P1447</f>
        <v>0</v>
      </c>
      <c r="Q452" s="631">
        <f>Infrastructure!Q1447</f>
        <v>0</v>
      </c>
      <c r="R452" s="631">
        <f>Infrastructure!R1447</f>
        <v>0</v>
      </c>
      <c r="S452" s="631">
        <f>Infrastructure!S1447</f>
        <v>0</v>
      </c>
      <c r="T452" s="631">
        <f>Infrastructure!T1447</f>
        <v>0</v>
      </c>
      <c r="U452" s="631">
        <f>Infrastructure!U1447</f>
        <v>0</v>
      </c>
      <c r="V452" s="631">
        <f>Infrastructure!V1447</f>
        <v>0</v>
      </c>
      <c r="W452" s="631">
        <f>Infrastructure!W1447</f>
        <v>0</v>
      </c>
      <c r="X452" s="631">
        <f>Infrastructure!X1447</f>
        <v>0</v>
      </c>
      <c r="Y452" s="631">
        <f>Infrastructure!Y1447</f>
        <v>0</v>
      </c>
      <c r="Z452" s="631">
        <f>Infrastructure!Z1447</f>
        <v>0</v>
      </c>
      <c r="AA452" s="631">
        <f>Infrastructure!AA1447</f>
        <v>0</v>
      </c>
      <c r="AB452" s="631">
        <f>Infrastructure!AB1447</f>
        <v>0</v>
      </c>
      <c r="AC452" s="632">
        <f>Infrastructure!AC1447</f>
        <v>0</v>
      </c>
      <c r="AE452" s="633">
        <f>Infrastructure!AE1447</f>
        <v>0</v>
      </c>
      <c r="AG452" s="633">
        <f>Infrastructure!AG1447</f>
        <v>0</v>
      </c>
      <c r="AI452" s="633">
        <f>Infrastructure!AI1447</f>
        <v>0</v>
      </c>
    </row>
    <row r="453" spans="2:35" outlineLevel="1">
      <c r="B453" s="238" t="str">
        <f>'Line Items'!D$2289</f>
        <v>Infrastructure Charges</v>
      </c>
      <c r="C453" s="238" t="str">
        <f>'Line Items'!D$2336</f>
        <v>Infrastructure Charges: Station &amp; Depot Access Charges</v>
      </c>
      <c r="D453" s="637" t="str">
        <f>Infrastructure!C1449</f>
        <v>Independent Station Access Long Term Charge</v>
      </c>
      <c r="E453" s="308"/>
      <c r="F453" s="309" t="str">
        <f>Infrastructure!F1461</f>
        <v>£000</v>
      </c>
      <c r="G453" s="631">
        <f>Infrastructure!G1461</f>
        <v>0</v>
      </c>
      <c r="H453" s="631">
        <f>Infrastructure!H1461</f>
        <v>0</v>
      </c>
      <c r="I453" s="631">
        <f>Infrastructure!I1461</f>
        <v>0</v>
      </c>
      <c r="J453" s="631">
        <f>Infrastructure!J1461</f>
        <v>0</v>
      </c>
      <c r="K453" s="631">
        <f>Infrastructure!K1461</f>
        <v>0</v>
      </c>
      <c r="L453" s="631">
        <f>Infrastructure!L1461</f>
        <v>0</v>
      </c>
      <c r="M453" s="631">
        <f>Infrastructure!M1461</f>
        <v>0</v>
      </c>
      <c r="N453" s="631">
        <f>Infrastructure!N1461</f>
        <v>0</v>
      </c>
      <c r="O453" s="631">
        <f>Infrastructure!O1461</f>
        <v>0</v>
      </c>
      <c r="P453" s="631">
        <f>Infrastructure!P1461</f>
        <v>0</v>
      </c>
      <c r="Q453" s="631">
        <f>Infrastructure!Q1461</f>
        <v>0</v>
      </c>
      <c r="R453" s="631">
        <f>Infrastructure!R1461</f>
        <v>0</v>
      </c>
      <c r="S453" s="631">
        <f>Infrastructure!S1461</f>
        <v>0</v>
      </c>
      <c r="T453" s="631">
        <f>Infrastructure!T1461</f>
        <v>0</v>
      </c>
      <c r="U453" s="631">
        <f>Infrastructure!U1461</f>
        <v>0</v>
      </c>
      <c r="V453" s="631">
        <f>Infrastructure!V1461</f>
        <v>0</v>
      </c>
      <c r="W453" s="631">
        <f>Infrastructure!W1461</f>
        <v>0</v>
      </c>
      <c r="X453" s="631">
        <f>Infrastructure!X1461</f>
        <v>0</v>
      </c>
      <c r="Y453" s="631">
        <f>Infrastructure!Y1461</f>
        <v>0</v>
      </c>
      <c r="Z453" s="631">
        <f>Infrastructure!Z1461</f>
        <v>0</v>
      </c>
      <c r="AA453" s="631">
        <f>Infrastructure!AA1461</f>
        <v>0</v>
      </c>
      <c r="AB453" s="631">
        <f>Infrastructure!AB1461</f>
        <v>0</v>
      </c>
      <c r="AC453" s="632">
        <f>Infrastructure!AC1461</f>
        <v>0</v>
      </c>
      <c r="AE453" s="633">
        <f>Infrastructure!AE1461</f>
        <v>0</v>
      </c>
      <c r="AG453" s="633">
        <f>Infrastructure!AG1461</f>
        <v>0</v>
      </c>
      <c r="AI453" s="633">
        <f>Infrastructure!AI1461</f>
        <v>0</v>
      </c>
    </row>
    <row r="454" spans="2:35" outlineLevel="1">
      <c r="B454" s="238" t="str">
        <f>'Line Items'!D$2289</f>
        <v>Infrastructure Charges</v>
      </c>
      <c r="C454" s="238" t="str">
        <f>'Line Items'!D$2336</f>
        <v>Infrastructure Charges: Station &amp; Depot Access Charges</v>
      </c>
      <c r="D454" s="637" t="str">
        <f>Infrastructure!C1463</f>
        <v>Independent Station Access Qualifying Expenditure</v>
      </c>
      <c r="E454" s="308"/>
      <c r="F454" s="309" t="str">
        <f>Infrastructure!F1475</f>
        <v>£000</v>
      </c>
      <c r="G454" s="631">
        <f>Infrastructure!G1475</f>
        <v>0</v>
      </c>
      <c r="H454" s="631">
        <f>Infrastructure!H1475</f>
        <v>0</v>
      </c>
      <c r="I454" s="631">
        <f>Infrastructure!I1475</f>
        <v>0</v>
      </c>
      <c r="J454" s="631">
        <f>Infrastructure!J1475</f>
        <v>0</v>
      </c>
      <c r="K454" s="631">
        <f>Infrastructure!K1475</f>
        <v>0</v>
      </c>
      <c r="L454" s="631">
        <f>Infrastructure!L1475</f>
        <v>0</v>
      </c>
      <c r="M454" s="631">
        <f>Infrastructure!M1475</f>
        <v>0</v>
      </c>
      <c r="N454" s="631">
        <f>Infrastructure!N1475</f>
        <v>0</v>
      </c>
      <c r="O454" s="631">
        <f>Infrastructure!O1475</f>
        <v>0</v>
      </c>
      <c r="P454" s="631">
        <f>Infrastructure!P1475</f>
        <v>0</v>
      </c>
      <c r="Q454" s="631">
        <f>Infrastructure!Q1475</f>
        <v>0</v>
      </c>
      <c r="R454" s="631">
        <f>Infrastructure!R1475</f>
        <v>0</v>
      </c>
      <c r="S454" s="631">
        <f>Infrastructure!S1475</f>
        <v>0</v>
      </c>
      <c r="T454" s="631">
        <f>Infrastructure!T1475</f>
        <v>0</v>
      </c>
      <c r="U454" s="631">
        <f>Infrastructure!U1475</f>
        <v>0</v>
      </c>
      <c r="V454" s="631">
        <f>Infrastructure!V1475</f>
        <v>0</v>
      </c>
      <c r="W454" s="631">
        <f>Infrastructure!W1475</f>
        <v>0</v>
      </c>
      <c r="X454" s="631">
        <f>Infrastructure!X1475</f>
        <v>0</v>
      </c>
      <c r="Y454" s="631">
        <f>Infrastructure!Y1475</f>
        <v>0</v>
      </c>
      <c r="Z454" s="631">
        <f>Infrastructure!Z1475</f>
        <v>0</v>
      </c>
      <c r="AA454" s="631">
        <f>Infrastructure!AA1475</f>
        <v>0</v>
      </c>
      <c r="AB454" s="631">
        <f>Infrastructure!AB1475</f>
        <v>0</v>
      </c>
      <c r="AC454" s="632">
        <f>Infrastructure!AC1475</f>
        <v>0</v>
      </c>
      <c r="AE454" s="633">
        <f>Infrastructure!AE1475</f>
        <v>0</v>
      </c>
      <c r="AG454" s="633">
        <f>Infrastructure!AG1475</f>
        <v>0</v>
      </c>
      <c r="AI454" s="633">
        <f>Infrastructure!AI1475</f>
        <v>0</v>
      </c>
    </row>
    <row r="455" spans="2:35" outlineLevel="1">
      <c r="B455" s="238" t="str">
        <f>'Line Items'!D$2289</f>
        <v>Infrastructure Charges</v>
      </c>
      <c r="C455" s="238" t="str">
        <f>'Line Items'!D$2336</f>
        <v>Infrastructure Charges: Station &amp; Depot Access Charges</v>
      </c>
      <c r="D455" s="307" t="str">
        <f>Infrastructure!C1477</f>
        <v>Depot Access Charges</v>
      </c>
      <c r="E455" s="308"/>
      <c r="F455" s="309" t="str">
        <f>Infrastructure!F1494</f>
        <v>£000</v>
      </c>
      <c r="G455" s="631">
        <f>Infrastructure!G1494</f>
        <v>0</v>
      </c>
      <c r="H455" s="631">
        <f>Infrastructure!H1494</f>
        <v>0</v>
      </c>
      <c r="I455" s="631">
        <f>Infrastructure!I1494</f>
        <v>0</v>
      </c>
      <c r="J455" s="631">
        <f>Infrastructure!J1494</f>
        <v>0</v>
      </c>
      <c r="K455" s="631">
        <f>Infrastructure!K1494</f>
        <v>0</v>
      </c>
      <c r="L455" s="631">
        <f>Infrastructure!L1494</f>
        <v>0</v>
      </c>
      <c r="M455" s="631">
        <f>Infrastructure!M1494</f>
        <v>0</v>
      </c>
      <c r="N455" s="631">
        <f>Infrastructure!N1494</f>
        <v>0</v>
      </c>
      <c r="O455" s="631">
        <f>Infrastructure!O1494</f>
        <v>0</v>
      </c>
      <c r="P455" s="631">
        <f>Infrastructure!P1494</f>
        <v>0</v>
      </c>
      <c r="Q455" s="631">
        <f>Infrastructure!Q1494</f>
        <v>0</v>
      </c>
      <c r="R455" s="631">
        <f>Infrastructure!R1494</f>
        <v>0</v>
      </c>
      <c r="S455" s="631">
        <f>Infrastructure!S1494</f>
        <v>0</v>
      </c>
      <c r="T455" s="631">
        <f>Infrastructure!T1494</f>
        <v>0</v>
      </c>
      <c r="U455" s="631">
        <f>Infrastructure!U1494</f>
        <v>0</v>
      </c>
      <c r="V455" s="631">
        <f>Infrastructure!V1494</f>
        <v>0</v>
      </c>
      <c r="W455" s="631">
        <f>Infrastructure!W1494</f>
        <v>0</v>
      </c>
      <c r="X455" s="631">
        <f>Infrastructure!X1494</f>
        <v>0</v>
      </c>
      <c r="Y455" s="631">
        <f>Infrastructure!Y1494</f>
        <v>0</v>
      </c>
      <c r="Z455" s="631">
        <f>Infrastructure!Z1494</f>
        <v>0</v>
      </c>
      <c r="AA455" s="631">
        <f>Infrastructure!AA1494</f>
        <v>0</v>
      </c>
      <c r="AB455" s="631">
        <f>Infrastructure!AB1494</f>
        <v>0</v>
      </c>
      <c r="AC455" s="632">
        <f>Infrastructure!AC1494</f>
        <v>0</v>
      </c>
      <c r="AE455" s="633">
        <f>Infrastructure!AE1494</f>
        <v>0</v>
      </c>
      <c r="AG455" s="633">
        <f>Infrastructure!AG1494</f>
        <v>0</v>
      </c>
      <c r="AI455" s="633">
        <f>Infrastructure!AI1494</f>
        <v>0</v>
      </c>
    </row>
    <row r="456" spans="2:35" outlineLevel="1">
      <c r="B456" s="238" t="str">
        <f>'Line Items'!D$2289</f>
        <v>Infrastructure Charges</v>
      </c>
      <c r="C456" s="238" t="str">
        <f>'Line Items'!D$2337</f>
        <v>Infrastructure Charges: Other Network Rail Charges</v>
      </c>
      <c r="D456" s="106" t="str">
        <f>Infrastructure!D1499</f>
        <v>Schedule 4 Access Charge Supplement</v>
      </c>
      <c r="E456" s="89"/>
      <c r="F456" s="107" t="str">
        <f>Infrastructure!F1499</f>
        <v>£000</v>
      </c>
      <c r="G456" s="90">
        <f>Infrastructure!G1499</f>
        <v>0</v>
      </c>
      <c r="H456" s="90">
        <f>Infrastructure!H1499</f>
        <v>0</v>
      </c>
      <c r="I456" s="90">
        <f>Infrastructure!I1499</f>
        <v>0</v>
      </c>
      <c r="J456" s="90">
        <f>Infrastructure!J1499</f>
        <v>0</v>
      </c>
      <c r="K456" s="90">
        <f>Infrastructure!K1499</f>
        <v>0</v>
      </c>
      <c r="L456" s="90">
        <f>Infrastructure!L1499</f>
        <v>0</v>
      </c>
      <c r="M456" s="90">
        <f>Infrastructure!M1499</f>
        <v>0</v>
      </c>
      <c r="N456" s="90">
        <f>Infrastructure!N1499</f>
        <v>0</v>
      </c>
      <c r="O456" s="90">
        <f>Infrastructure!O1499</f>
        <v>0</v>
      </c>
      <c r="P456" s="90">
        <f>Infrastructure!P1499</f>
        <v>0</v>
      </c>
      <c r="Q456" s="90">
        <f>Infrastructure!Q1499</f>
        <v>0</v>
      </c>
      <c r="R456" s="90">
        <f>Infrastructure!R1499</f>
        <v>0</v>
      </c>
      <c r="S456" s="90">
        <f>Infrastructure!S1499</f>
        <v>0</v>
      </c>
      <c r="T456" s="90">
        <f>Infrastructure!T1499</f>
        <v>0</v>
      </c>
      <c r="U456" s="90">
        <f>Infrastructure!U1499</f>
        <v>0</v>
      </c>
      <c r="V456" s="90">
        <f>Infrastructure!V1499</f>
        <v>0</v>
      </c>
      <c r="W456" s="90">
        <f>Infrastructure!W1499</f>
        <v>0</v>
      </c>
      <c r="X456" s="90">
        <f>Infrastructure!X1499</f>
        <v>0</v>
      </c>
      <c r="Y456" s="90">
        <f>Infrastructure!Y1499</f>
        <v>0</v>
      </c>
      <c r="Z456" s="90">
        <f>Infrastructure!Z1499</f>
        <v>0</v>
      </c>
      <c r="AA456" s="90">
        <f>Infrastructure!AA1499</f>
        <v>0</v>
      </c>
      <c r="AB456" s="90">
        <f>Infrastructure!AB1499</f>
        <v>0</v>
      </c>
      <c r="AC456" s="91">
        <f>Infrastructure!AC1499</f>
        <v>0</v>
      </c>
      <c r="AE456" s="476">
        <f>Infrastructure!AE1499</f>
        <v>0</v>
      </c>
      <c r="AG456" s="476">
        <f>Infrastructure!AG1499</f>
        <v>0</v>
      </c>
      <c r="AI456" s="476">
        <f>Infrastructure!AI1499</f>
        <v>0</v>
      </c>
    </row>
    <row r="457" spans="2:35" outlineLevel="1">
      <c r="B457" s="238" t="str">
        <f>'Line Items'!D$2289</f>
        <v>Infrastructure Charges</v>
      </c>
      <c r="C457" s="238" t="str">
        <f>'Line Items'!D$2337</f>
        <v>Infrastructure Charges: Other Network Rail Charges</v>
      </c>
      <c r="D457" s="106" t="str">
        <f>Infrastructure!D1500</f>
        <v xml:space="preserve">Schedule 4 Compensation Income - Revenue </v>
      </c>
      <c r="E457" s="89"/>
      <c r="F457" s="107" t="str">
        <f>Infrastructure!F1500</f>
        <v>£000</v>
      </c>
      <c r="G457" s="90">
        <f>Infrastructure!G1500</f>
        <v>0</v>
      </c>
      <c r="H457" s="90">
        <f>Infrastructure!H1500</f>
        <v>0</v>
      </c>
      <c r="I457" s="90">
        <f>Infrastructure!I1500</f>
        <v>0</v>
      </c>
      <c r="J457" s="90">
        <f>Infrastructure!J1500</f>
        <v>0</v>
      </c>
      <c r="K457" s="90">
        <f>Infrastructure!K1500</f>
        <v>0</v>
      </c>
      <c r="L457" s="90">
        <f>Infrastructure!L1500</f>
        <v>0</v>
      </c>
      <c r="M457" s="90">
        <f>Infrastructure!M1500</f>
        <v>0</v>
      </c>
      <c r="N457" s="90">
        <f>Infrastructure!N1500</f>
        <v>0</v>
      </c>
      <c r="O457" s="90">
        <f>Infrastructure!O1500</f>
        <v>0</v>
      </c>
      <c r="P457" s="90">
        <f>Infrastructure!P1500</f>
        <v>0</v>
      </c>
      <c r="Q457" s="90">
        <f>Infrastructure!Q1500</f>
        <v>0</v>
      </c>
      <c r="R457" s="90">
        <f>Infrastructure!R1500</f>
        <v>0</v>
      </c>
      <c r="S457" s="90">
        <f>Infrastructure!S1500</f>
        <v>0</v>
      </c>
      <c r="T457" s="90">
        <f>Infrastructure!T1500</f>
        <v>0</v>
      </c>
      <c r="U457" s="90">
        <f>Infrastructure!U1500</f>
        <v>0</v>
      </c>
      <c r="V457" s="90">
        <f>Infrastructure!V1500</f>
        <v>0</v>
      </c>
      <c r="W457" s="90">
        <f>Infrastructure!W1500</f>
        <v>0</v>
      </c>
      <c r="X457" s="90">
        <f>Infrastructure!X1500</f>
        <v>0</v>
      </c>
      <c r="Y457" s="90">
        <f>Infrastructure!Y1500</f>
        <v>0</v>
      </c>
      <c r="Z457" s="90">
        <f>Infrastructure!Z1500</f>
        <v>0</v>
      </c>
      <c r="AA457" s="90">
        <f>Infrastructure!AA1500</f>
        <v>0</v>
      </c>
      <c r="AB457" s="90">
        <f>Infrastructure!AB1500</f>
        <v>0</v>
      </c>
      <c r="AC457" s="91">
        <f>Infrastructure!AC1500</f>
        <v>0</v>
      </c>
      <c r="AE457" s="476">
        <f>Infrastructure!AE1500</f>
        <v>0</v>
      </c>
      <c r="AG457" s="476">
        <f>Infrastructure!AG1500</f>
        <v>0</v>
      </c>
      <c r="AI457" s="476">
        <f>Infrastructure!AI1500</f>
        <v>0</v>
      </c>
    </row>
    <row r="458" spans="2:35" outlineLevel="1">
      <c r="B458" s="238" t="str">
        <f>'Line Items'!D$2289</f>
        <v>Infrastructure Charges</v>
      </c>
      <c r="C458" s="238" t="str">
        <f>'Line Items'!D$2337</f>
        <v>Infrastructure Charges: Other Network Rail Charges</v>
      </c>
      <c r="D458" s="106" t="str">
        <f>Infrastructure!D1501</f>
        <v xml:space="preserve">Schedule 4 Compensation Income – Estimated Bus Mileage </v>
      </c>
      <c r="E458" s="89"/>
      <c r="F458" s="107" t="str">
        <f>Infrastructure!F1501</f>
        <v>£000</v>
      </c>
      <c r="G458" s="90">
        <f>Infrastructure!G1501</f>
        <v>0</v>
      </c>
      <c r="H458" s="90">
        <f>Infrastructure!H1501</f>
        <v>0</v>
      </c>
      <c r="I458" s="90">
        <f>Infrastructure!I1501</f>
        <v>0</v>
      </c>
      <c r="J458" s="90">
        <f>Infrastructure!J1501</f>
        <v>0</v>
      </c>
      <c r="K458" s="90">
        <f>Infrastructure!K1501</f>
        <v>0</v>
      </c>
      <c r="L458" s="90">
        <f>Infrastructure!L1501</f>
        <v>0</v>
      </c>
      <c r="M458" s="90">
        <f>Infrastructure!M1501</f>
        <v>0</v>
      </c>
      <c r="N458" s="90">
        <f>Infrastructure!N1501</f>
        <v>0</v>
      </c>
      <c r="O458" s="90">
        <f>Infrastructure!O1501</f>
        <v>0</v>
      </c>
      <c r="P458" s="90">
        <f>Infrastructure!P1501</f>
        <v>0</v>
      </c>
      <c r="Q458" s="90">
        <f>Infrastructure!Q1501</f>
        <v>0</v>
      </c>
      <c r="R458" s="90">
        <f>Infrastructure!R1501</f>
        <v>0</v>
      </c>
      <c r="S458" s="90">
        <f>Infrastructure!S1501</f>
        <v>0</v>
      </c>
      <c r="T458" s="90">
        <f>Infrastructure!T1501</f>
        <v>0</v>
      </c>
      <c r="U458" s="90">
        <f>Infrastructure!U1501</f>
        <v>0</v>
      </c>
      <c r="V458" s="90">
        <f>Infrastructure!V1501</f>
        <v>0</v>
      </c>
      <c r="W458" s="90">
        <f>Infrastructure!W1501</f>
        <v>0</v>
      </c>
      <c r="X458" s="90">
        <f>Infrastructure!X1501</f>
        <v>0</v>
      </c>
      <c r="Y458" s="90">
        <f>Infrastructure!Y1501</f>
        <v>0</v>
      </c>
      <c r="Z458" s="90">
        <f>Infrastructure!Z1501</f>
        <v>0</v>
      </c>
      <c r="AA458" s="90">
        <f>Infrastructure!AA1501</f>
        <v>0</v>
      </c>
      <c r="AB458" s="90">
        <f>Infrastructure!AB1501</f>
        <v>0</v>
      </c>
      <c r="AC458" s="91">
        <f>Infrastructure!AC1501</f>
        <v>0</v>
      </c>
      <c r="AE458" s="476">
        <f>Infrastructure!AE1501</f>
        <v>0</v>
      </c>
      <c r="AG458" s="476">
        <f>Infrastructure!AG1501</f>
        <v>0</v>
      </c>
      <c r="AI458" s="476">
        <f>Infrastructure!AI1501</f>
        <v>0</v>
      </c>
    </row>
    <row r="459" spans="2:35" outlineLevel="1">
      <c r="B459" s="238" t="str">
        <f>'Line Items'!D$2289</f>
        <v>Infrastructure Charges</v>
      </c>
      <c r="C459" s="238" t="str">
        <f>'Line Items'!D$2337</f>
        <v>Infrastructure Charges: Other Network Rail Charges</v>
      </c>
      <c r="D459" s="106" t="str">
        <f>Infrastructure!D1502</f>
        <v>Schedule 4 Compensation Income – Train Mileage Compensation Offset</v>
      </c>
      <c r="E459" s="89"/>
      <c r="F459" s="107" t="str">
        <f>Infrastructure!F1502</f>
        <v>£000</v>
      </c>
      <c r="G459" s="90">
        <f>Infrastructure!G1502</f>
        <v>0</v>
      </c>
      <c r="H459" s="90">
        <f>Infrastructure!H1502</f>
        <v>0</v>
      </c>
      <c r="I459" s="90">
        <f>Infrastructure!I1502</f>
        <v>0</v>
      </c>
      <c r="J459" s="90">
        <f>Infrastructure!J1502</f>
        <v>0</v>
      </c>
      <c r="K459" s="90">
        <f>Infrastructure!K1502</f>
        <v>0</v>
      </c>
      <c r="L459" s="90">
        <f>Infrastructure!L1502</f>
        <v>0</v>
      </c>
      <c r="M459" s="90">
        <f>Infrastructure!M1502</f>
        <v>0</v>
      </c>
      <c r="N459" s="90">
        <f>Infrastructure!N1502</f>
        <v>0</v>
      </c>
      <c r="O459" s="90">
        <f>Infrastructure!O1502</f>
        <v>0</v>
      </c>
      <c r="P459" s="90">
        <f>Infrastructure!P1502</f>
        <v>0</v>
      </c>
      <c r="Q459" s="90">
        <f>Infrastructure!Q1502</f>
        <v>0</v>
      </c>
      <c r="R459" s="90">
        <f>Infrastructure!R1502</f>
        <v>0</v>
      </c>
      <c r="S459" s="90">
        <f>Infrastructure!S1502</f>
        <v>0</v>
      </c>
      <c r="T459" s="90">
        <f>Infrastructure!T1502</f>
        <v>0</v>
      </c>
      <c r="U459" s="90">
        <f>Infrastructure!U1502</f>
        <v>0</v>
      </c>
      <c r="V459" s="90">
        <f>Infrastructure!V1502</f>
        <v>0</v>
      </c>
      <c r="W459" s="90">
        <f>Infrastructure!W1502</f>
        <v>0</v>
      </c>
      <c r="X459" s="90">
        <f>Infrastructure!X1502</f>
        <v>0</v>
      </c>
      <c r="Y459" s="90">
        <f>Infrastructure!Y1502</f>
        <v>0</v>
      </c>
      <c r="Z459" s="90">
        <f>Infrastructure!Z1502</f>
        <v>0</v>
      </c>
      <c r="AA459" s="90">
        <f>Infrastructure!AA1502</f>
        <v>0</v>
      </c>
      <c r="AB459" s="90">
        <f>Infrastructure!AB1502</f>
        <v>0</v>
      </c>
      <c r="AC459" s="91">
        <f>Infrastructure!AC1502</f>
        <v>0</v>
      </c>
      <c r="AE459" s="476">
        <f>Infrastructure!AE1502</f>
        <v>0</v>
      </c>
      <c r="AG459" s="476">
        <f>Infrastructure!AG1502</f>
        <v>0</v>
      </c>
      <c r="AI459" s="476">
        <f>Infrastructure!AI1502</f>
        <v>0</v>
      </c>
    </row>
    <row r="460" spans="2:35" outlineLevel="1">
      <c r="B460" s="238" t="str">
        <f>'Line Items'!D$2289</f>
        <v>Infrastructure Charges</v>
      </c>
      <c r="C460" s="238" t="str">
        <f>'Line Items'!D$2337</f>
        <v>Infrastructure Charges: Other Network Rail Charges</v>
      </c>
      <c r="D460" s="106" t="str">
        <f>Infrastructure!D1503</f>
        <v>Severe Disruption Income under TAA</v>
      </c>
      <c r="E460" s="89"/>
      <c r="F460" s="107" t="str">
        <f>Infrastructure!F1503</f>
        <v>£000</v>
      </c>
      <c r="G460" s="90">
        <f>Infrastructure!G1503</f>
        <v>0</v>
      </c>
      <c r="H460" s="90">
        <f>Infrastructure!H1503</f>
        <v>0</v>
      </c>
      <c r="I460" s="90">
        <f>Infrastructure!I1503</f>
        <v>0</v>
      </c>
      <c r="J460" s="90">
        <f>Infrastructure!J1503</f>
        <v>0</v>
      </c>
      <c r="K460" s="90">
        <f>Infrastructure!K1503</f>
        <v>0</v>
      </c>
      <c r="L460" s="90">
        <f>Infrastructure!L1503</f>
        <v>0</v>
      </c>
      <c r="M460" s="90">
        <f>Infrastructure!M1503</f>
        <v>0</v>
      </c>
      <c r="N460" s="90">
        <f>Infrastructure!N1503</f>
        <v>0</v>
      </c>
      <c r="O460" s="90">
        <f>Infrastructure!O1503</f>
        <v>0</v>
      </c>
      <c r="P460" s="90">
        <f>Infrastructure!P1503</f>
        <v>0</v>
      </c>
      <c r="Q460" s="90">
        <f>Infrastructure!Q1503</f>
        <v>0</v>
      </c>
      <c r="R460" s="90">
        <f>Infrastructure!R1503</f>
        <v>0</v>
      </c>
      <c r="S460" s="90">
        <f>Infrastructure!S1503</f>
        <v>0</v>
      </c>
      <c r="T460" s="90">
        <f>Infrastructure!T1503</f>
        <v>0</v>
      </c>
      <c r="U460" s="90">
        <f>Infrastructure!U1503</f>
        <v>0</v>
      </c>
      <c r="V460" s="90">
        <f>Infrastructure!V1503</f>
        <v>0</v>
      </c>
      <c r="W460" s="90">
        <f>Infrastructure!W1503</f>
        <v>0</v>
      </c>
      <c r="X460" s="90">
        <f>Infrastructure!X1503</f>
        <v>0</v>
      </c>
      <c r="Y460" s="90">
        <f>Infrastructure!Y1503</f>
        <v>0</v>
      </c>
      <c r="Z460" s="90">
        <f>Infrastructure!Z1503</f>
        <v>0</v>
      </c>
      <c r="AA460" s="90">
        <f>Infrastructure!AA1503</f>
        <v>0</v>
      </c>
      <c r="AB460" s="90">
        <f>Infrastructure!AB1503</f>
        <v>0</v>
      </c>
      <c r="AC460" s="91">
        <f>Infrastructure!AC1503</f>
        <v>0</v>
      </c>
      <c r="AE460" s="476">
        <f>Infrastructure!AE1503</f>
        <v>0</v>
      </c>
      <c r="AG460" s="476">
        <f>Infrastructure!AG1503</f>
        <v>0</v>
      </c>
      <c r="AI460" s="476">
        <f>Infrastructure!AI1503</f>
        <v>0</v>
      </c>
    </row>
    <row r="461" spans="2:35" outlineLevel="1">
      <c r="B461" s="238" t="str">
        <f>'Line Items'!D$2289</f>
        <v>Infrastructure Charges</v>
      </c>
      <c r="C461" s="238" t="str">
        <f>'Line Items'!D$2337</f>
        <v>Infrastructure Charges: Other Network Rail Charges</v>
      </c>
      <c r="D461" s="106" t="str">
        <f>Infrastructure!D1504</f>
        <v>[Network Disruption - Line 6]</v>
      </c>
      <c r="E461" s="89"/>
      <c r="F461" s="107" t="str">
        <f>Infrastructure!F1504</f>
        <v>£000</v>
      </c>
      <c r="G461" s="90">
        <f>Infrastructure!G1504</f>
        <v>0</v>
      </c>
      <c r="H461" s="90">
        <f>Infrastructure!H1504</f>
        <v>0</v>
      </c>
      <c r="I461" s="90">
        <f>Infrastructure!I1504</f>
        <v>0</v>
      </c>
      <c r="J461" s="90">
        <f>Infrastructure!J1504</f>
        <v>0</v>
      </c>
      <c r="K461" s="90">
        <f>Infrastructure!K1504</f>
        <v>0</v>
      </c>
      <c r="L461" s="90">
        <f>Infrastructure!L1504</f>
        <v>0</v>
      </c>
      <c r="M461" s="90">
        <f>Infrastructure!M1504</f>
        <v>0</v>
      </c>
      <c r="N461" s="90">
        <f>Infrastructure!N1504</f>
        <v>0</v>
      </c>
      <c r="O461" s="90">
        <f>Infrastructure!O1504</f>
        <v>0</v>
      </c>
      <c r="P461" s="90">
        <f>Infrastructure!P1504</f>
        <v>0</v>
      </c>
      <c r="Q461" s="90">
        <f>Infrastructure!Q1504</f>
        <v>0</v>
      </c>
      <c r="R461" s="90">
        <f>Infrastructure!R1504</f>
        <v>0</v>
      </c>
      <c r="S461" s="90">
        <f>Infrastructure!S1504</f>
        <v>0</v>
      </c>
      <c r="T461" s="90">
        <f>Infrastructure!T1504</f>
        <v>0</v>
      </c>
      <c r="U461" s="90">
        <f>Infrastructure!U1504</f>
        <v>0</v>
      </c>
      <c r="V461" s="90">
        <f>Infrastructure!V1504</f>
        <v>0</v>
      </c>
      <c r="W461" s="90">
        <f>Infrastructure!W1504</f>
        <v>0</v>
      </c>
      <c r="X461" s="90">
        <f>Infrastructure!X1504</f>
        <v>0</v>
      </c>
      <c r="Y461" s="90">
        <f>Infrastructure!Y1504</f>
        <v>0</v>
      </c>
      <c r="Z461" s="90">
        <f>Infrastructure!Z1504</f>
        <v>0</v>
      </c>
      <c r="AA461" s="90">
        <f>Infrastructure!AA1504</f>
        <v>0</v>
      </c>
      <c r="AB461" s="90">
        <f>Infrastructure!AB1504</f>
        <v>0</v>
      </c>
      <c r="AC461" s="91">
        <f>Infrastructure!AC1504</f>
        <v>0</v>
      </c>
      <c r="AE461" s="476">
        <f>Infrastructure!AE1504</f>
        <v>0</v>
      </c>
      <c r="AG461" s="476">
        <f>Infrastructure!AG1504</f>
        <v>0</v>
      </c>
      <c r="AI461" s="476">
        <f>Infrastructure!AI1504</f>
        <v>0</v>
      </c>
    </row>
    <row r="462" spans="2:35" outlineLevel="1">
      <c r="B462" s="238" t="str">
        <f>'Line Items'!D$2289</f>
        <v>Infrastructure Charges</v>
      </c>
      <c r="C462" s="238" t="str">
        <f>'Line Items'!D$2337</f>
        <v>Infrastructure Charges: Other Network Rail Charges</v>
      </c>
      <c r="D462" s="106" t="str">
        <f>Infrastructure!D1505</f>
        <v>[Network Disruption - Line 7]</v>
      </c>
      <c r="E462" s="89"/>
      <c r="F462" s="107" t="str">
        <f>Infrastructure!F1505</f>
        <v>£000</v>
      </c>
      <c r="G462" s="90">
        <f>Infrastructure!G1505</f>
        <v>0</v>
      </c>
      <c r="H462" s="90">
        <f>Infrastructure!H1505</f>
        <v>0</v>
      </c>
      <c r="I462" s="90">
        <f>Infrastructure!I1505</f>
        <v>0</v>
      </c>
      <c r="J462" s="90">
        <f>Infrastructure!J1505</f>
        <v>0</v>
      </c>
      <c r="K462" s="90">
        <f>Infrastructure!K1505</f>
        <v>0</v>
      </c>
      <c r="L462" s="90">
        <f>Infrastructure!L1505</f>
        <v>0</v>
      </c>
      <c r="M462" s="90">
        <f>Infrastructure!M1505</f>
        <v>0</v>
      </c>
      <c r="N462" s="90">
        <f>Infrastructure!N1505</f>
        <v>0</v>
      </c>
      <c r="O462" s="90">
        <f>Infrastructure!O1505</f>
        <v>0</v>
      </c>
      <c r="P462" s="90">
        <f>Infrastructure!P1505</f>
        <v>0</v>
      </c>
      <c r="Q462" s="90">
        <f>Infrastructure!Q1505</f>
        <v>0</v>
      </c>
      <c r="R462" s="90">
        <f>Infrastructure!R1505</f>
        <v>0</v>
      </c>
      <c r="S462" s="90">
        <f>Infrastructure!S1505</f>
        <v>0</v>
      </c>
      <c r="T462" s="90">
        <f>Infrastructure!T1505</f>
        <v>0</v>
      </c>
      <c r="U462" s="90">
        <f>Infrastructure!U1505</f>
        <v>0</v>
      </c>
      <c r="V462" s="90">
        <f>Infrastructure!V1505</f>
        <v>0</v>
      </c>
      <c r="W462" s="90">
        <f>Infrastructure!W1505</f>
        <v>0</v>
      </c>
      <c r="X462" s="90">
        <f>Infrastructure!X1505</f>
        <v>0</v>
      </c>
      <c r="Y462" s="90">
        <f>Infrastructure!Y1505</f>
        <v>0</v>
      </c>
      <c r="Z462" s="90">
        <f>Infrastructure!Z1505</f>
        <v>0</v>
      </c>
      <c r="AA462" s="90">
        <f>Infrastructure!AA1505</f>
        <v>0</v>
      </c>
      <c r="AB462" s="90">
        <f>Infrastructure!AB1505</f>
        <v>0</v>
      </c>
      <c r="AC462" s="91">
        <f>Infrastructure!AC1505</f>
        <v>0</v>
      </c>
      <c r="AE462" s="476">
        <f>Infrastructure!AE1505</f>
        <v>0</v>
      </c>
      <c r="AG462" s="476">
        <f>Infrastructure!AG1505</f>
        <v>0</v>
      </c>
      <c r="AI462" s="476">
        <f>Infrastructure!AI1505</f>
        <v>0</v>
      </c>
    </row>
    <row r="463" spans="2:35" outlineLevel="1">
      <c r="B463" s="238" t="str">
        <f>'Line Items'!D$2289</f>
        <v>Infrastructure Charges</v>
      </c>
      <c r="C463" s="238" t="str">
        <f>'Line Items'!D$2337</f>
        <v>Infrastructure Charges: Other Network Rail Charges</v>
      </c>
      <c r="D463" s="106" t="str">
        <f>Infrastructure!D1506</f>
        <v>[Network Disruption - Line 8]</v>
      </c>
      <c r="E463" s="89"/>
      <c r="F463" s="107" t="str">
        <f>Infrastructure!F1506</f>
        <v>£000</v>
      </c>
      <c r="G463" s="90">
        <f>Infrastructure!G1506</f>
        <v>0</v>
      </c>
      <c r="H463" s="90">
        <f>Infrastructure!H1506</f>
        <v>0</v>
      </c>
      <c r="I463" s="90">
        <f>Infrastructure!I1506</f>
        <v>0</v>
      </c>
      <c r="J463" s="90">
        <f>Infrastructure!J1506</f>
        <v>0</v>
      </c>
      <c r="K463" s="90">
        <f>Infrastructure!K1506</f>
        <v>0</v>
      </c>
      <c r="L463" s="90">
        <f>Infrastructure!L1506</f>
        <v>0</v>
      </c>
      <c r="M463" s="90">
        <f>Infrastructure!M1506</f>
        <v>0</v>
      </c>
      <c r="N463" s="90">
        <f>Infrastructure!N1506</f>
        <v>0</v>
      </c>
      <c r="O463" s="90">
        <f>Infrastructure!O1506</f>
        <v>0</v>
      </c>
      <c r="P463" s="90">
        <f>Infrastructure!P1506</f>
        <v>0</v>
      </c>
      <c r="Q463" s="90">
        <f>Infrastructure!Q1506</f>
        <v>0</v>
      </c>
      <c r="R463" s="90">
        <f>Infrastructure!R1506</f>
        <v>0</v>
      </c>
      <c r="S463" s="90">
        <f>Infrastructure!S1506</f>
        <v>0</v>
      </c>
      <c r="T463" s="90">
        <f>Infrastructure!T1506</f>
        <v>0</v>
      </c>
      <c r="U463" s="90">
        <f>Infrastructure!U1506</f>
        <v>0</v>
      </c>
      <c r="V463" s="90">
        <f>Infrastructure!V1506</f>
        <v>0</v>
      </c>
      <c r="W463" s="90">
        <f>Infrastructure!W1506</f>
        <v>0</v>
      </c>
      <c r="X463" s="90">
        <f>Infrastructure!X1506</f>
        <v>0</v>
      </c>
      <c r="Y463" s="90">
        <f>Infrastructure!Y1506</f>
        <v>0</v>
      </c>
      <c r="Z463" s="90">
        <f>Infrastructure!Z1506</f>
        <v>0</v>
      </c>
      <c r="AA463" s="90">
        <f>Infrastructure!AA1506</f>
        <v>0</v>
      </c>
      <c r="AB463" s="90">
        <f>Infrastructure!AB1506</f>
        <v>0</v>
      </c>
      <c r="AC463" s="91">
        <f>Infrastructure!AC1506</f>
        <v>0</v>
      </c>
      <c r="AE463" s="476">
        <f>Infrastructure!AE1506</f>
        <v>0</v>
      </c>
      <c r="AG463" s="476">
        <f>Infrastructure!AG1506</f>
        <v>0</v>
      </c>
      <c r="AI463" s="476">
        <f>Infrastructure!AI1506</f>
        <v>0</v>
      </c>
    </row>
    <row r="464" spans="2:35" outlineLevel="1">
      <c r="B464" s="238" t="str">
        <f>'Line Items'!D$2289</f>
        <v>Infrastructure Charges</v>
      </c>
      <c r="C464" s="238" t="str">
        <f>'Line Items'!D$2337</f>
        <v>Infrastructure Charges: Other Network Rail Charges</v>
      </c>
      <c r="D464" s="106" t="str">
        <f>Infrastructure!D1507</f>
        <v>[Network Disruption - Line 9]</v>
      </c>
      <c r="E464" s="89"/>
      <c r="F464" s="107" t="str">
        <f>Infrastructure!F1507</f>
        <v>£000</v>
      </c>
      <c r="G464" s="90">
        <f>Infrastructure!G1507</f>
        <v>0</v>
      </c>
      <c r="H464" s="90">
        <f>Infrastructure!H1507</f>
        <v>0</v>
      </c>
      <c r="I464" s="90">
        <f>Infrastructure!I1507</f>
        <v>0</v>
      </c>
      <c r="J464" s="90">
        <f>Infrastructure!J1507</f>
        <v>0</v>
      </c>
      <c r="K464" s="90">
        <f>Infrastructure!K1507</f>
        <v>0</v>
      </c>
      <c r="L464" s="90">
        <f>Infrastructure!L1507</f>
        <v>0</v>
      </c>
      <c r="M464" s="90">
        <f>Infrastructure!M1507</f>
        <v>0</v>
      </c>
      <c r="N464" s="90">
        <f>Infrastructure!N1507</f>
        <v>0</v>
      </c>
      <c r="O464" s="90">
        <f>Infrastructure!O1507</f>
        <v>0</v>
      </c>
      <c r="P464" s="90">
        <f>Infrastructure!P1507</f>
        <v>0</v>
      </c>
      <c r="Q464" s="90">
        <f>Infrastructure!Q1507</f>
        <v>0</v>
      </c>
      <c r="R464" s="90">
        <f>Infrastructure!R1507</f>
        <v>0</v>
      </c>
      <c r="S464" s="90">
        <f>Infrastructure!S1507</f>
        <v>0</v>
      </c>
      <c r="T464" s="90">
        <f>Infrastructure!T1507</f>
        <v>0</v>
      </c>
      <c r="U464" s="90">
        <f>Infrastructure!U1507</f>
        <v>0</v>
      </c>
      <c r="V464" s="90">
        <f>Infrastructure!V1507</f>
        <v>0</v>
      </c>
      <c r="W464" s="90">
        <f>Infrastructure!W1507</f>
        <v>0</v>
      </c>
      <c r="X464" s="90">
        <f>Infrastructure!X1507</f>
        <v>0</v>
      </c>
      <c r="Y464" s="90">
        <f>Infrastructure!Y1507</f>
        <v>0</v>
      </c>
      <c r="Z464" s="90">
        <f>Infrastructure!Z1507</f>
        <v>0</v>
      </c>
      <c r="AA464" s="90">
        <f>Infrastructure!AA1507</f>
        <v>0</v>
      </c>
      <c r="AB464" s="90">
        <f>Infrastructure!AB1507</f>
        <v>0</v>
      </c>
      <c r="AC464" s="91">
        <f>Infrastructure!AC1507</f>
        <v>0</v>
      </c>
      <c r="AE464" s="476">
        <f>Infrastructure!AE1507</f>
        <v>0</v>
      </c>
      <c r="AG464" s="476">
        <f>Infrastructure!AG1507</f>
        <v>0</v>
      </c>
      <c r="AI464" s="476">
        <f>Infrastructure!AI1507</f>
        <v>0</v>
      </c>
    </row>
    <row r="465" spans="2:35" outlineLevel="1">
      <c r="B465" s="238" t="str">
        <f>'Line Items'!D$2289</f>
        <v>Infrastructure Charges</v>
      </c>
      <c r="C465" s="238" t="str">
        <f>'Line Items'!D$2337</f>
        <v>Infrastructure Charges: Other Network Rail Charges</v>
      </c>
      <c r="D465" s="239" t="str">
        <f>Infrastructure!D1508</f>
        <v>[Network Disruption - Line 10]</v>
      </c>
      <c r="E465" s="240"/>
      <c r="F465" s="241" t="str">
        <f>Infrastructure!F1508</f>
        <v>£000</v>
      </c>
      <c r="G465" s="242">
        <f>Infrastructure!G1508</f>
        <v>0</v>
      </c>
      <c r="H465" s="242">
        <f>Infrastructure!H1508</f>
        <v>0</v>
      </c>
      <c r="I465" s="242">
        <f>Infrastructure!I1508</f>
        <v>0</v>
      </c>
      <c r="J465" s="242">
        <f>Infrastructure!J1508</f>
        <v>0</v>
      </c>
      <c r="K465" s="242">
        <f>Infrastructure!K1508</f>
        <v>0</v>
      </c>
      <c r="L465" s="242">
        <f>Infrastructure!L1508</f>
        <v>0</v>
      </c>
      <c r="M465" s="242">
        <f>Infrastructure!M1508</f>
        <v>0</v>
      </c>
      <c r="N465" s="242">
        <f>Infrastructure!N1508</f>
        <v>0</v>
      </c>
      <c r="O465" s="242">
        <f>Infrastructure!O1508</f>
        <v>0</v>
      </c>
      <c r="P465" s="242">
        <f>Infrastructure!P1508</f>
        <v>0</v>
      </c>
      <c r="Q465" s="242">
        <f>Infrastructure!Q1508</f>
        <v>0</v>
      </c>
      <c r="R465" s="242">
        <f>Infrastructure!R1508</f>
        <v>0</v>
      </c>
      <c r="S465" s="242">
        <f>Infrastructure!S1508</f>
        <v>0</v>
      </c>
      <c r="T465" s="242">
        <f>Infrastructure!T1508</f>
        <v>0</v>
      </c>
      <c r="U465" s="242">
        <f>Infrastructure!U1508</f>
        <v>0</v>
      </c>
      <c r="V465" s="242">
        <f>Infrastructure!V1508</f>
        <v>0</v>
      </c>
      <c r="W465" s="242">
        <f>Infrastructure!W1508</f>
        <v>0</v>
      </c>
      <c r="X465" s="242">
        <f>Infrastructure!X1508</f>
        <v>0</v>
      </c>
      <c r="Y465" s="242">
        <f>Infrastructure!Y1508</f>
        <v>0</v>
      </c>
      <c r="Z465" s="242">
        <f>Infrastructure!Z1508</f>
        <v>0</v>
      </c>
      <c r="AA465" s="242">
        <f>Infrastructure!AA1508</f>
        <v>0</v>
      </c>
      <c r="AB465" s="242">
        <f>Infrastructure!AB1508</f>
        <v>0</v>
      </c>
      <c r="AC465" s="243">
        <f>Infrastructure!AC1508</f>
        <v>0</v>
      </c>
      <c r="AE465" s="517">
        <f>Infrastructure!AE1508</f>
        <v>0</v>
      </c>
      <c r="AG465" s="517">
        <f>Infrastructure!AG1508</f>
        <v>0</v>
      </c>
      <c r="AI465" s="517">
        <f>Infrastructure!AI1508</f>
        <v>0</v>
      </c>
    </row>
    <row r="466" spans="2:35" outlineLevel="1">
      <c r="B466" s="238" t="str">
        <f>'Line Items'!D$2289</f>
        <v>Infrastructure Charges</v>
      </c>
      <c r="C466" s="238" t="str">
        <f>'Line Items'!D$2337</f>
        <v>Infrastructure Charges: Other Network Rail Charges</v>
      </c>
      <c r="D466" s="239" t="str">
        <f>Infrastructure!D1519</f>
        <v>Misc Network Rail Charges</v>
      </c>
      <c r="E466" s="240"/>
      <c r="F466" s="241" t="str">
        <f>Infrastructure!F1519</f>
        <v>£000</v>
      </c>
      <c r="G466" s="242">
        <f>Infrastructure!G1519</f>
        <v>0</v>
      </c>
      <c r="H466" s="242">
        <f>Infrastructure!H1519</f>
        <v>0</v>
      </c>
      <c r="I466" s="242">
        <f>Infrastructure!I1519</f>
        <v>0</v>
      </c>
      <c r="J466" s="242">
        <f>Infrastructure!J1519</f>
        <v>0</v>
      </c>
      <c r="K466" s="242">
        <f>Infrastructure!K1519</f>
        <v>0</v>
      </c>
      <c r="L466" s="242">
        <f>Infrastructure!L1519</f>
        <v>0</v>
      </c>
      <c r="M466" s="242">
        <f>Infrastructure!M1519</f>
        <v>0</v>
      </c>
      <c r="N466" s="242">
        <f>Infrastructure!N1519</f>
        <v>0</v>
      </c>
      <c r="O466" s="242">
        <f>Infrastructure!O1519</f>
        <v>0</v>
      </c>
      <c r="P466" s="242">
        <f>Infrastructure!P1519</f>
        <v>0</v>
      </c>
      <c r="Q466" s="242">
        <f>Infrastructure!Q1519</f>
        <v>0</v>
      </c>
      <c r="R466" s="242">
        <f>Infrastructure!R1519</f>
        <v>0</v>
      </c>
      <c r="S466" s="242">
        <f>Infrastructure!S1519</f>
        <v>0</v>
      </c>
      <c r="T466" s="242">
        <f>Infrastructure!T1519</f>
        <v>0</v>
      </c>
      <c r="U466" s="242">
        <f>Infrastructure!U1519</f>
        <v>0</v>
      </c>
      <c r="V466" s="242">
        <f>Infrastructure!V1519</f>
        <v>0</v>
      </c>
      <c r="W466" s="242">
        <f>Infrastructure!W1519</f>
        <v>0</v>
      </c>
      <c r="X466" s="242">
        <f>Infrastructure!X1519</f>
        <v>0</v>
      </c>
      <c r="Y466" s="242">
        <f>Infrastructure!Y1519</f>
        <v>0</v>
      </c>
      <c r="Z466" s="242">
        <f>Infrastructure!Z1519</f>
        <v>0</v>
      </c>
      <c r="AA466" s="242">
        <f>Infrastructure!AA1519</f>
        <v>0</v>
      </c>
      <c r="AB466" s="242">
        <f>Infrastructure!AB1519</f>
        <v>0</v>
      </c>
      <c r="AC466" s="243">
        <f>Infrastructure!AC1519</f>
        <v>0</v>
      </c>
      <c r="AE466" s="517">
        <f>Infrastructure!AE1519</f>
        <v>0</v>
      </c>
      <c r="AG466" s="517">
        <f>Infrastructure!AG1519</f>
        <v>0</v>
      </c>
      <c r="AI466" s="517">
        <f>Infrastructure!AI1519</f>
        <v>0</v>
      </c>
    </row>
    <row r="467" spans="2:35" outlineLevel="1">
      <c r="B467" s="238" t="str">
        <f>'Line Items'!D$2289</f>
        <v>Infrastructure Charges</v>
      </c>
      <c r="C467" s="238" t="str">
        <f>'Line Items'!D$2337</f>
        <v>Infrastructure Charges: Other Network Rail Charges</v>
      </c>
      <c r="D467" s="239" t="str">
        <f>Infrastructure!D1528</f>
        <v>Other Annualised Capex Charges</v>
      </c>
      <c r="E467" s="240"/>
      <c r="F467" s="241" t="str">
        <f>Infrastructure!F1528</f>
        <v>£000</v>
      </c>
      <c r="G467" s="242">
        <f>Infrastructure!G1528</f>
        <v>0</v>
      </c>
      <c r="H467" s="242">
        <f>Infrastructure!H1528</f>
        <v>0</v>
      </c>
      <c r="I467" s="242">
        <f>Infrastructure!I1528</f>
        <v>0</v>
      </c>
      <c r="J467" s="242">
        <f>Infrastructure!J1528</f>
        <v>0</v>
      </c>
      <c r="K467" s="242">
        <f>Infrastructure!K1528</f>
        <v>0</v>
      </c>
      <c r="L467" s="242">
        <f>Infrastructure!L1528</f>
        <v>0</v>
      </c>
      <c r="M467" s="242">
        <f>Infrastructure!M1528</f>
        <v>0</v>
      </c>
      <c r="N467" s="242">
        <f>Infrastructure!N1528</f>
        <v>0</v>
      </c>
      <c r="O467" s="242">
        <f>Infrastructure!O1528</f>
        <v>0</v>
      </c>
      <c r="P467" s="242">
        <f>Infrastructure!P1528</f>
        <v>0</v>
      </c>
      <c r="Q467" s="242">
        <f>Infrastructure!Q1528</f>
        <v>0</v>
      </c>
      <c r="R467" s="242">
        <f>Infrastructure!R1528</f>
        <v>0</v>
      </c>
      <c r="S467" s="242">
        <f>Infrastructure!S1528</f>
        <v>0</v>
      </c>
      <c r="T467" s="242">
        <f>Infrastructure!T1528</f>
        <v>0</v>
      </c>
      <c r="U467" s="242">
        <f>Infrastructure!U1528</f>
        <v>0</v>
      </c>
      <c r="V467" s="242">
        <f>Infrastructure!V1528</f>
        <v>0</v>
      </c>
      <c r="W467" s="242">
        <f>Infrastructure!W1528</f>
        <v>0</v>
      </c>
      <c r="X467" s="242">
        <f>Infrastructure!X1528</f>
        <v>0</v>
      </c>
      <c r="Y467" s="242">
        <f>Infrastructure!Y1528</f>
        <v>0</v>
      </c>
      <c r="Z467" s="242">
        <f>Infrastructure!Z1528</f>
        <v>0</v>
      </c>
      <c r="AA467" s="242">
        <f>Infrastructure!AA1528</f>
        <v>0</v>
      </c>
      <c r="AB467" s="242">
        <f>Infrastructure!AB1528</f>
        <v>0</v>
      </c>
      <c r="AC467" s="243">
        <f>Infrastructure!AC1528</f>
        <v>0</v>
      </c>
      <c r="AE467" s="517">
        <f>Infrastructure!AE1528</f>
        <v>0</v>
      </c>
      <c r="AG467" s="517">
        <f>Infrastructure!AG1528</f>
        <v>0</v>
      </c>
      <c r="AI467" s="517">
        <f>Infrastructure!AI1528</f>
        <v>0</v>
      </c>
    </row>
    <row r="468" spans="2:35" outlineLevel="1">
      <c r="B468" s="238" t="str">
        <f>'Line Items'!D$2289</f>
        <v>Infrastructure Charges</v>
      </c>
      <c r="C468" s="238" t="str">
        <f>'Line Items'!D$2337</f>
        <v>Infrastructure Charges: Other Network Rail Charges</v>
      </c>
      <c r="D468" s="239" t="str">
        <f>Infrastructure!D1537</f>
        <v>Spare Network Rail Charges</v>
      </c>
      <c r="E468" s="240"/>
      <c r="F468" s="241" t="str">
        <f>Infrastructure!F1537</f>
        <v>£000</v>
      </c>
      <c r="G468" s="242">
        <f>Infrastructure!G1537</f>
        <v>0</v>
      </c>
      <c r="H468" s="242">
        <f>Infrastructure!H1537</f>
        <v>0</v>
      </c>
      <c r="I468" s="242">
        <f>Infrastructure!I1537</f>
        <v>0</v>
      </c>
      <c r="J468" s="242">
        <f>Infrastructure!J1537</f>
        <v>0</v>
      </c>
      <c r="K468" s="242">
        <f>Infrastructure!K1537</f>
        <v>0</v>
      </c>
      <c r="L468" s="242">
        <f>Infrastructure!L1537</f>
        <v>0</v>
      </c>
      <c r="M468" s="242">
        <f>Infrastructure!M1537</f>
        <v>0</v>
      </c>
      <c r="N468" s="242">
        <f>Infrastructure!N1537</f>
        <v>0</v>
      </c>
      <c r="O468" s="242">
        <f>Infrastructure!O1537</f>
        <v>0</v>
      </c>
      <c r="P468" s="242">
        <f>Infrastructure!P1537</f>
        <v>0</v>
      </c>
      <c r="Q468" s="242">
        <f>Infrastructure!Q1537</f>
        <v>0</v>
      </c>
      <c r="R468" s="242">
        <f>Infrastructure!R1537</f>
        <v>0</v>
      </c>
      <c r="S468" s="242">
        <f>Infrastructure!S1537</f>
        <v>0</v>
      </c>
      <c r="T468" s="242">
        <f>Infrastructure!T1537</f>
        <v>0</v>
      </c>
      <c r="U468" s="242">
        <f>Infrastructure!U1537</f>
        <v>0</v>
      </c>
      <c r="V468" s="242">
        <f>Infrastructure!V1537</f>
        <v>0</v>
      </c>
      <c r="W468" s="242">
        <f>Infrastructure!W1537</f>
        <v>0</v>
      </c>
      <c r="X468" s="242">
        <f>Infrastructure!X1537</f>
        <v>0</v>
      </c>
      <c r="Y468" s="242">
        <f>Infrastructure!Y1537</f>
        <v>0</v>
      </c>
      <c r="Z468" s="242">
        <f>Infrastructure!Z1537</f>
        <v>0</v>
      </c>
      <c r="AA468" s="242">
        <f>Infrastructure!AA1537</f>
        <v>0</v>
      </c>
      <c r="AB468" s="242">
        <f>Infrastructure!AB1537</f>
        <v>0</v>
      </c>
      <c r="AC468" s="243">
        <f>Infrastructure!AC1537</f>
        <v>0</v>
      </c>
      <c r="AE468" s="517">
        <f>Infrastructure!AE1537</f>
        <v>0</v>
      </c>
      <c r="AG468" s="517">
        <f>Infrastructure!AG1537</f>
        <v>0</v>
      </c>
      <c r="AI468" s="517">
        <f>Infrastructure!AI1537</f>
        <v>0</v>
      </c>
    </row>
    <row r="469" spans="2:35" outlineLevel="1">
      <c r="B469" s="238" t="str">
        <f>'Line Items'!D$2289</f>
        <v>Infrastructure Charges</v>
      </c>
      <c r="C469" s="238" t="str">
        <f>'Line Items'!D$2338</f>
        <v>Infrastructure Charges: ROSCO Funded Infrastructure (Spare)</v>
      </c>
      <c r="D469" s="239" t="str">
        <f>Infrastructure!D1548</f>
        <v>ROSCO Funded Infrastructure (Spare)</v>
      </c>
      <c r="E469" s="240"/>
      <c r="F469" s="241" t="str">
        <f>Infrastructure!F1548</f>
        <v>£000</v>
      </c>
      <c r="G469" s="242">
        <f>Infrastructure!G1548</f>
        <v>0</v>
      </c>
      <c r="H469" s="242">
        <f>Infrastructure!H1548</f>
        <v>0</v>
      </c>
      <c r="I469" s="242">
        <f>Infrastructure!I1548</f>
        <v>0</v>
      </c>
      <c r="J469" s="242">
        <f>Infrastructure!J1548</f>
        <v>0</v>
      </c>
      <c r="K469" s="242">
        <f>Infrastructure!K1548</f>
        <v>0</v>
      </c>
      <c r="L469" s="242">
        <f>Infrastructure!L1548</f>
        <v>0</v>
      </c>
      <c r="M469" s="242">
        <f>Infrastructure!M1548</f>
        <v>0</v>
      </c>
      <c r="N469" s="242">
        <f>Infrastructure!N1548</f>
        <v>0</v>
      </c>
      <c r="O469" s="242">
        <f>Infrastructure!O1548</f>
        <v>0</v>
      </c>
      <c r="P469" s="242">
        <f>Infrastructure!P1548</f>
        <v>0</v>
      </c>
      <c r="Q469" s="242">
        <f>Infrastructure!Q1548</f>
        <v>0</v>
      </c>
      <c r="R469" s="242">
        <f>Infrastructure!R1548</f>
        <v>0</v>
      </c>
      <c r="S469" s="242">
        <f>Infrastructure!S1548</f>
        <v>0</v>
      </c>
      <c r="T469" s="242">
        <f>Infrastructure!T1548</f>
        <v>0</v>
      </c>
      <c r="U469" s="242">
        <f>Infrastructure!U1548</f>
        <v>0</v>
      </c>
      <c r="V469" s="242">
        <f>Infrastructure!V1548</f>
        <v>0</v>
      </c>
      <c r="W469" s="242">
        <f>Infrastructure!W1548</f>
        <v>0</v>
      </c>
      <c r="X469" s="242">
        <f>Infrastructure!X1548</f>
        <v>0</v>
      </c>
      <c r="Y469" s="242">
        <f>Infrastructure!Y1548</f>
        <v>0</v>
      </c>
      <c r="Z469" s="242">
        <f>Infrastructure!Z1548</f>
        <v>0</v>
      </c>
      <c r="AA469" s="242">
        <f>Infrastructure!AA1548</f>
        <v>0</v>
      </c>
      <c r="AB469" s="242">
        <f>Infrastructure!AB1548</f>
        <v>0</v>
      </c>
      <c r="AC469" s="243">
        <f>Infrastructure!AC1548</f>
        <v>0</v>
      </c>
      <c r="AE469" s="517">
        <f>Infrastructure!AE1548</f>
        <v>0</v>
      </c>
      <c r="AG469" s="517">
        <f>Infrastructure!AG1548</f>
        <v>0</v>
      </c>
      <c r="AI469" s="517">
        <f>Infrastructure!AI1548</f>
        <v>0</v>
      </c>
    </row>
    <row r="470" spans="2:35" outlineLevel="1">
      <c r="B470" s="238" t="str">
        <f>'Line Items'!D$2289</f>
        <v>Infrastructure Charges</v>
      </c>
      <c r="C470" s="238" t="str">
        <f>'Line Items'!D$2339</f>
        <v>Infrastructure Charges: Privately Funded Infrastructure (Spare)</v>
      </c>
      <c r="D470" s="239" t="str">
        <f>Infrastructure!D1559</f>
        <v>Privately Funded Infrastructure (Spare)</v>
      </c>
      <c r="E470" s="240"/>
      <c r="F470" s="241" t="str">
        <f>Infrastructure!F1559</f>
        <v>£000</v>
      </c>
      <c r="G470" s="242">
        <f>Infrastructure!G1559</f>
        <v>0</v>
      </c>
      <c r="H470" s="242">
        <f>Infrastructure!H1559</f>
        <v>0</v>
      </c>
      <c r="I470" s="242">
        <f>Infrastructure!I1559</f>
        <v>0</v>
      </c>
      <c r="J470" s="242">
        <f>Infrastructure!J1559</f>
        <v>0</v>
      </c>
      <c r="K470" s="242">
        <f>Infrastructure!K1559</f>
        <v>0</v>
      </c>
      <c r="L470" s="242">
        <f>Infrastructure!L1559</f>
        <v>0</v>
      </c>
      <c r="M470" s="242">
        <f>Infrastructure!M1559</f>
        <v>0</v>
      </c>
      <c r="N470" s="242">
        <f>Infrastructure!N1559</f>
        <v>0</v>
      </c>
      <c r="O470" s="242">
        <f>Infrastructure!O1559</f>
        <v>0</v>
      </c>
      <c r="P470" s="242">
        <f>Infrastructure!P1559</f>
        <v>0</v>
      </c>
      <c r="Q470" s="242">
        <f>Infrastructure!Q1559</f>
        <v>0</v>
      </c>
      <c r="R470" s="242">
        <f>Infrastructure!R1559</f>
        <v>0</v>
      </c>
      <c r="S470" s="242">
        <f>Infrastructure!S1559</f>
        <v>0</v>
      </c>
      <c r="T470" s="242">
        <f>Infrastructure!T1559</f>
        <v>0</v>
      </c>
      <c r="U470" s="242">
        <f>Infrastructure!U1559</f>
        <v>0</v>
      </c>
      <c r="V470" s="242">
        <f>Infrastructure!V1559</f>
        <v>0</v>
      </c>
      <c r="W470" s="242">
        <f>Infrastructure!W1559</f>
        <v>0</v>
      </c>
      <c r="X470" s="242">
        <f>Infrastructure!X1559</f>
        <v>0</v>
      </c>
      <c r="Y470" s="242">
        <f>Infrastructure!Y1559</f>
        <v>0</v>
      </c>
      <c r="Z470" s="242">
        <f>Infrastructure!Z1559</f>
        <v>0</v>
      </c>
      <c r="AA470" s="242">
        <f>Infrastructure!AA1559</f>
        <v>0</v>
      </c>
      <c r="AB470" s="242">
        <f>Infrastructure!AB1559</f>
        <v>0</v>
      </c>
      <c r="AC470" s="243">
        <f>Infrastructure!AC1559</f>
        <v>0</v>
      </c>
      <c r="AE470" s="517">
        <f>Infrastructure!AE1559</f>
        <v>0</v>
      </c>
      <c r="AG470" s="517">
        <f>Infrastructure!AG1559</f>
        <v>0</v>
      </c>
      <c r="AI470" s="517">
        <f>Infrastructure!AI1559</f>
        <v>0</v>
      </c>
    </row>
    <row r="471" spans="2:35" outlineLevel="1">
      <c r="B471" s="238" t="str">
        <f>'Line Items'!D$2289</f>
        <v>Infrastructure Charges</v>
      </c>
      <c r="C471" s="238" t="str">
        <f>'Line Items'!D$2340</f>
        <v>Infrastructure Charges: Other Funded Infrastructure (Spare)</v>
      </c>
      <c r="D471" s="117" t="str">
        <f>Infrastructure!D1570</f>
        <v>Other Funded Infrastructure (Spare)</v>
      </c>
      <c r="E471" s="175"/>
      <c r="F471" s="118" t="str">
        <f>Infrastructure!F1570</f>
        <v>£000</v>
      </c>
      <c r="G471" s="94">
        <f>Infrastructure!G1570</f>
        <v>0</v>
      </c>
      <c r="H471" s="94">
        <f>Infrastructure!H1570</f>
        <v>0</v>
      </c>
      <c r="I471" s="94">
        <f>Infrastructure!I1570</f>
        <v>0</v>
      </c>
      <c r="J471" s="94">
        <f>Infrastructure!J1570</f>
        <v>0</v>
      </c>
      <c r="K471" s="94">
        <f>Infrastructure!K1570</f>
        <v>0</v>
      </c>
      <c r="L471" s="94">
        <f>Infrastructure!L1570</f>
        <v>0</v>
      </c>
      <c r="M471" s="94">
        <f>Infrastructure!M1570</f>
        <v>0</v>
      </c>
      <c r="N471" s="94">
        <f>Infrastructure!N1570</f>
        <v>0</v>
      </c>
      <c r="O471" s="94">
        <f>Infrastructure!O1570</f>
        <v>0</v>
      </c>
      <c r="P471" s="94">
        <f>Infrastructure!P1570</f>
        <v>0</v>
      </c>
      <c r="Q471" s="94">
        <f>Infrastructure!Q1570</f>
        <v>0</v>
      </c>
      <c r="R471" s="94">
        <f>Infrastructure!R1570</f>
        <v>0</v>
      </c>
      <c r="S471" s="94">
        <f>Infrastructure!S1570</f>
        <v>0</v>
      </c>
      <c r="T471" s="94">
        <f>Infrastructure!T1570</f>
        <v>0</v>
      </c>
      <c r="U471" s="94">
        <f>Infrastructure!U1570</f>
        <v>0</v>
      </c>
      <c r="V471" s="94">
        <f>Infrastructure!V1570</f>
        <v>0</v>
      </c>
      <c r="W471" s="94">
        <f>Infrastructure!W1570</f>
        <v>0</v>
      </c>
      <c r="X471" s="94">
        <f>Infrastructure!X1570</f>
        <v>0</v>
      </c>
      <c r="Y471" s="94">
        <f>Infrastructure!Y1570</f>
        <v>0</v>
      </c>
      <c r="Z471" s="94">
        <f>Infrastructure!Z1570</f>
        <v>0</v>
      </c>
      <c r="AA471" s="94">
        <f>Infrastructure!AA1570</f>
        <v>0</v>
      </c>
      <c r="AB471" s="94">
        <f>Infrastructure!AB1570</f>
        <v>0</v>
      </c>
      <c r="AC471" s="95">
        <f>Infrastructure!AC1570</f>
        <v>0</v>
      </c>
      <c r="AE471" s="477">
        <f>Infrastructure!AE1570</f>
        <v>0</v>
      </c>
      <c r="AG471" s="477">
        <f>Infrastructure!AG1570</f>
        <v>0</v>
      </c>
      <c r="AI471" s="477">
        <f>Infrastructure!AI1570</f>
        <v>0</v>
      </c>
    </row>
    <row r="472" spans="2:35" outlineLevel="1">
      <c r="B472" s="238" t="str">
        <f>'Line Items'!D$2290</f>
        <v>Performance Regimes</v>
      </c>
      <c r="C472" s="238" t="str">
        <f>'Line Items'!D$2341</f>
        <v>Performance Regimes: Net Schedule 8 Payments</v>
      </c>
      <c r="D472" s="106" t="str">
        <f>Performance!D204</f>
        <v>Schedule 8 Payments: TOC Peak</v>
      </c>
      <c r="E472" s="89"/>
      <c r="F472" s="107" t="str">
        <f>Performance!F204</f>
        <v>£000</v>
      </c>
      <c r="G472" s="90">
        <f>Performance!G204</f>
        <v>0</v>
      </c>
      <c r="H472" s="90">
        <f>Performance!H204</f>
        <v>0</v>
      </c>
      <c r="I472" s="90">
        <f>Performance!I204</f>
        <v>0</v>
      </c>
      <c r="J472" s="90">
        <f>Performance!J204</f>
        <v>0</v>
      </c>
      <c r="K472" s="90">
        <f>Performance!K204</f>
        <v>0</v>
      </c>
      <c r="L472" s="90">
        <f>Performance!L204</f>
        <v>0</v>
      </c>
      <c r="M472" s="90">
        <f>Performance!M204</f>
        <v>0</v>
      </c>
      <c r="N472" s="90">
        <f>Performance!N204</f>
        <v>0</v>
      </c>
      <c r="O472" s="90">
        <f>Performance!O204</f>
        <v>0</v>
      </c>
      <c r="P472" s="90">
        <f>Performance!P204</f>
        <v>0</v>
      </c>
      <c r="Q472" s="90">
        <f>Performance!Q204</f>
        <v>0</v>
      </c>
      <c r="R472" s="90">
        <f>Performance!R204</f>
        <v>0</v>
      </c>
      <c r="S472" s="90">
        <f>Performance!S204</f>
        <v>0</v>
      </c>
      <c r="T472" s="90">
        <f>Performance!T204</f>
        <v>0</v>
      </c>
      <c r="U472" s="90">
        <f>Performance!U204</f>
        <v>0</v>
      </c>
      <c r="V472" s="90">
        <f>Performance!V204</f>
        <v>0</v>
      </c>
      <c r="W472" s="90">
        <f>Performance!W204</f>
        <v>0</v>
      </c>
      <c r="X472" s="90">
        <f>Performance!X204</f>
        <v>0</v>
      </c>
      <c r="Y472" s="90">
        <f>Performance!Y204</f>
        <v>0</v>
      </c>
      <c r="Z472" s="90">
        <f>Performance!Z204</f>
        <v>0</v>
      </c>
      <c r="AA472" s="90">
        <f>Performance!AA204</f>
        <v>0</v>
      </c>
      <c r="AB472" s="90">
        <f>Performance!AB204</f>
        <v>0</v>
      </c>
      <c r="AC472" s="91">
        <f>Performance!AC204</f>
        <v>0</v>
      </c>
      <c r="AE472" s="476">
        <f>Performance!AE204</f>
        <v>0</v>
      </c>
      <c r="AG472" s="476">
        <f>Performance!AG204</f>
        <v>0</v>
      </c>
      <c r="AI472" s="476">
        <f>Performance!AI204</f>
        <v>0</v>
      </c>
    </row>
    <row r="473" spans="2:35" outlineLevel="1">
      <c r="B473" s="238" t="str">
        <f>'Line Items'!D$2290</f>
        <v>Performance Regimes</v>
      </c>
      <c r="C473" s="238" t="str">
        <f>'Line Items'!D$2341</f>
        <v>Performance Regimes: Net Schedule 8 Payments</v>
      </c>
      <c r="D473" s="106" t="str">
        <f>Performance!D205</f>
        <v>Schedule 8 Payments: NR Peak</v>
      </c>
      <c r="E473" s="89"/>
      <c r="F473" s="107" t="str">
        <f>Performance!F205</f>
        <v>£000</v>
      </c>
      <c r="G473" s="90">
        <f>Performance!G205</f>
        <v>0</v>
      </c>
      <c r="H473" s="90">
        <f>Performance!H205</f>
        <v>0</v>
      </c>
      <c r="I473" s="90">
        <f>Performance!I205</f>
        <v>0</v>
      </c>
      <c r="J473" s="90">
        <f>Performance!J205</f>
        <v>0</v>
      </c>
      <c r="K473" s="90">
        <f>Performance!K205</f>
        <v>0</v>
      </c>
      <c r="L473" s="90">
        <f>Performance!L205</f>
        <v>0</v>
      </c>
      <c r="M473" s="90">
        <f>Performance!M205</f>
        <v>0</v>
      </c>
      <c r="N473" s="90">
        <f>Performance!N205</f>
        <v>0</v>
      </c>
      <c r="O473" s="90">
        <f>Performance!O205</f>
        <v>0</v>
      </c>
      <c r="P473" s="90">
        <f>Performance!P205</f>
        <v>0</v>
      </c>
      <c r="Q473" s="90">
        <f>Performance!Q205</f>
        <v>0</v>
      </c>
      <c r="R473" s="90">
        <f>Performance!R205</f>
        <v>0</v>
      </c>
      <c r="S473" s="90">
        <f>Performance!S205</f>
        <v>0</v>
      </c>
      <c r="T473" s="90">
        <f>Performance!T205</f>
        <v>0</v>
      </c>
      <c r="U473" s="90">
        <f>Performance!U205</f>
        <v>0</v>
      </c>
      <c r="V473" s="90">
        <f>Performance!V205</f>
        <v>0</v>
      </c>
      <c r="W473" s="90">
        <f>Performance!W205</f>
        <v>0</v>
      </c>
      <c r="X473" s="90">
        <f>Performance!X205</f>
        <v>0</v>
      </c>
      <c r="Y473" s="90">
        <f>Performance!Y205</f>
        <v>0</v>
      </c>
      <c r="Z473" s="90">
        <f>Performance!Z205</f>
        <v>0</v>
      </c>
      <c r="AA473" s="90">
        <f>Performance!AA205</f>
        <v>0</v>
      </c>
      <c r="AB473" s="90">
        <f>Performance!AB205</f>
        <v>0</v>
      </c>
      <c r="AC473" s="91">
        <f>Performance!AC205</f>
        <v>0</v>
      </c>
      <c r="AE473" s="476">
        <f>Performance!AE205</f>
        <v>0</v>
      </c>
      <c r="AG473" s="476">
        <f>Performance!AG205</f>
        <v>0</v>
      </c>
      <c r="AI473" s="476">
        <f>Performance!AI205</f>
        <v>0</v>
      </c>
    </row>
    <row r="474" spans="2:35" outlineLevel="1">
      <c r="B474" s="238" t="str">
        <f>'Line Items'!D$2290</f>
        <v>Performance Regimes</v>
      </c>
      <c r="C474" s="238" t="str">
        <f>'Line Items'!D$2341</f>
        <v>Performance Regimes: Net Schedule 8 Payments</v>
      </c>
      <c r="D474" s="106" t="str">
        <f>Performance!D206</f>
        <v>Schedule 8 Payments: TOC Off Peak</v>
      </c>
      <c r="E474" s="89"/>
      <c r="F474" s="107" t="str">
        <f>Performance!F206</f>
        <v>£000</v>
      </c>
      <c r="G474" s="90">
        <f>Performance!G206</f>
        <v>0</v>
      </c>
      <c r="H474" s="90">
        <f>Performance!H206</f>
        <v>0</v>
      </c>
      <c r="I474" s="90">
        <f>Performance!I206</f>
        <v>0</v>
      </c>
      <c r="J474" s="90">
        <f>Performance!J206</f>
        <v>0</v>
      </c>
      <c r="K474" s="90">
        <f>Performance!K206</f>
        <v>0</v>
      </c>
      <c r="L474" s="90">
        <f>Performance!L206</f>
        <v>0</v>
      </c>
      <c r="M474" s="90">
        <f>Performance!M206</f>
        <v>0</v>
      </c>
      <c r="N474" s="90">
        <f>Performance!N206</f>
        <v>0</v>
      </c>
      <c r="O474" s="90">
        <f>Performance!O206</f>
        <v>0</v>
      </c>
      <c r="P474" s="90">
        <f>Performance!P206</f>
        <v>0</v>
      </c>
      <c r="Q474" s="90">
        <f>Performance!Q206</f>
        <v>0</v>
      </c>
      <c r="R474" s="90">
        <f>Performance!R206</f>
        <v>0</v>
      </c>
      <c r="S474" s="90">
        <f>Performance!S206</f>
        <v>0</v>
      </c>
      <c r="T474" s="90">
        <f>Performance!T206</f>
        <v>0</v>
      </c>
      <c r="U474" s="90">
        <f>Performance!U206</f>
        <v>0</v>
      </c>
      <c r="V474" s="90">
        <f>Performance!V206</f>
        <v>0</v>
      </c>
      <c r="W474" s="90">
        <f>Performance!W206</f>
        <v>0</v>
      </c>
      <c r="X474" s="90">
        <f>Performance!X206</f>
        <v>0</v>
      </c>
      <c r="Y474" s="90">
        <f>Performance!Y206</f>
        <v>0</v>
      </c>
      <c r="Z474" s="90">
        <f>Performance!Z206</f>
        <v>0</v>
      </c>
      <c r="AA474" s="90">
        <f>Performance!AA206</f>
        <v>0</v>
      </c>
      <c r="AB474" s="90">
        <f>Performance!AB206</f>
        <v>0</v>
      </c>
      <c r="AC474" s="91">
        <f>Performance!AC206</f>
        <v>0</v>
      </c>
      <c r="AE474" s="476">
        <f>Performance!AE206</f>
        <v>0</v>
      </c>
      <c r="AG474" s="476">
        <f>Performance!AG206</f>
        <v>0</v>
      </c>
      <c r="AI474" s="476">
        <f>Performance!AI206</f>
        <v>0</v>
      </c>
    </row>
    <row r="475" spans="2:35" outlineLevel="1">
      <c r="B475" s="238" t="str">
        <f>'Line Items'!D$2290</f>
        <v>Performance Regimes</v>
      </c>
      <c r="C475" s="238" t="str">
        <f>'Line Items'!D$2341</f>
        <v>Performance Regimes: Net Schedule 8 Payments</v>
      </c>
      <c r="D475" s="239" t="str">
        <f>Performance!D207</f>
        <v>Schedule 8 Payments: NR Off Peak</v>
      </c>
      <c r="E475" s="240"/>
      <c r="F475" s="241" t="str">
        <f>Performance!F207</f>
        <v>£000</v>
      </c>
      <c r="G475" s="242">
        <f>Performance!G207</f>
        <v>0</v>
      </c>
      <c r="H475" s="242">
        <f>Performance!H207</f>
        <v>0</v>
      </c>
      <c r="I475" s="242">
        <f>Performance!I207</f>
        <v>0</v>
      </c>
      <c r="J475" s="242">
        <f>Performance!J207</f>
        <v>0</v>
      </c>
      <c r="K475" s="242">
        <f>Performance!K207</f>
        <v>0</v>
      </c>
      <c r="L475" s="242">
        <f>Performance!L207</f>
        <v>0</v>
      </c>
      <c r="M475" s="242">
        <f>Performance!M207</f>
        <v>0</v>
      </c>
      <c r="N475" s="242">
        <f>Performance!N207</f>
        <v>0</v>
      </c>
      <c r="O475" s="242">
        <f>Performance!O207</f>
        <v>0</v>
      </c>
      <c r="P475" s="242">
        <f>Performance!P207</f>
        <v>0</v>
      </c>
      <c r="Q475" s="242">
        <f>Performance!Q207</f>
        <v>0</v>
      </c>
      <c r="R475" s="242">
        <f>Performance!R207</f>
        <v>0</v>
      </c>
      <c r="S475" s="242">
        <f>Performance!S207</f>
        <v>0</v>
      </c>
      <c r="T475" s="242">
        <f>Performance!T207</f>
        <v>0</v>
      </c>
      <c r="U475" s="242">
        <f>Performance!U207</f>
        <v>0</v>
      </c>
      <c r="V475" s="242">
        <f>Performance!V207</f>
        <v>0</v>
      </c>
      <c r="W475" s="242">
        <f>Performance!W207</f>
        <v>0</v>
      </c>
      <c r="X475" s="242">
        <f>Performance!X207</f>
        <v>0</v>
      </c>
      <c r="Y475" s="242">
        <f>Performance!Y207</f>
        <v>0</v>
      </c>
      <c r="Z475" s="242">
        <f>Performance!Z207</f>
        <v>0</v>
      </c>
      <c r="AA475" s="242">
        <f>Performance!AA207</f>
        <v>0</v>
      </c>
      <c r="AB475" s="242">
        <f>Performance!AB207</f>
        <v>0</v>
      </c>
      <c r="AC475" s="243">
        <f>Performance!AC207</f>
        <v>0</v>
      </c>
      <c r="AE475" s="517">
        <f>Performance!AE207</f>
        <v>0</v>
      </c>
      <c r="AG475" s="517">
        <f>Performance!AG207</f>
        <v>0</v>
      </c>
      <c r="AI475" s="517">
        <f>Performance!AI207</f>
        <v>0</v>
      </c>
    </row>
    <row r="476" spans="2:35" outlineLevel="1">
      <c r="B476" s="238" t="str">
        <f>'Line Items'!D$2290</f>
        <v>Performance Regimes</v>
      </c>
      <c r="C476" s="238" t="str">
        <f>'Line Items'!D$2342</f>
        <v>Performance Regimes: Other Performance Measures</v>
      </c>
      <c r="D476" s="117" t="str">
        <f>Performance!D230</f>
        <v>Other Performance Measures</v>
      </c>
      <c r="E476" s="175"/>
      <c r="F476" s="118" t="str">
        <f>Performance!F230</f>
        <v>£000</v>
      </c>
      <c r="G476" s="94">
        <f>Performance!G230</f>
        <v>0</v>
      </c>
      <c r="H476" s="94">
        <f>Performance!H230</f>
        <v>0</v>
      </c>
      <c r="I476" s="94">
        <f>Performance!I230</f>
        <v>0</v>
      </c>
      <c r="J476" s="94">
        <f>Performance!J230</f>
        <v>0</v>
      </c>
      <c r="K476" s="94">
        <f>Performance!K230</f>
        <v>0</v>
      </c>
      <c r="L476" s="94">
        <f>Performance!L230</f>
        <v>0</v>
      </c>
      <c r="M476" s="94">
        <f>Performance!M230</f>
        <v>0</v>
      </c>
      <c r="N476" s="94">
        <f>Performance!N230</f>
        <v>0</v>
      </c>
      <c r="O476" s="94">
        <f>Performance!O230</f>
        <v>0</v>
      </c>
      <c r="P476" s="94">
        <f>Performance!P230</f>
        <v>0</v>
      </c>
      <c r="Q476" s="94">
        <f>Performance!Q230</f>
        <v>0</v>
      </c>
      <c r="R476" s="94">
        <f>Performance!R230</f>
        <v>0</v>
      </c>
      <c r="S476" s="94">
        <f>Performance!S230</f>
        <v>0</v>
      </c>
      <c r="T476" s="94">
        <f>Performance!T230</f>
        <v>0</v>
      </c>
      <c r="U476" s="94">
        <f>Performance!U230</f>
        <v>0</v>
      </c>
      <c r="V476" s="94">
        <f>Performance!V230</f>
        <v>0</v>
      </c>
      <c r="W476" s="94">
        <f>Performance!W230</f>
        <v>0</v>
      </c>
      <c r="X476" s="94">
        <f>Performance!X230</f>
        <v>0</v>
      </c>
      <c r="Y476" s="94">
        <f>Performance!Y230</f>
        <v>0</v>
      </c>
      <c r="Z476" s="94">
        <f>Performance!Z230</f>
        <v>0</v>
      </c>
      <c r="AA476" s="94">
        <f>Performance!AA230</f>
        <v>0</v>
      </c>
      <c r="AB476" s="94">
        <f>Performance!AB230</f>
        <v>0</v>
      </c>
      <c r="AC476" s="95">
        <f>Performance!AC230</f>
        <v>0</v>
      </c>
      <c r="AE476" s="477">
        <f>Performance!AE230</f>
        <v>0</v>
      </c>
      <c r="AG476" s="477">
        <f>Performance!AG230</f>
        <v>0</v>
      </c>
      <c r="AI476" s="477">
        <f>Performance!AI230</f>
        <v>0</v>
      </c>
    </row>
    <row r="477" spans="2:35" outlineLevel="1"/>
    <row r="478" spans="2:35" ht="13.5" outlineLevel="1" thickBot="1">
      <c r="D478" s="244" t="str">
        <f>'Line Items'!D2347</f>
        <v>Total Costs</v>
      </c>
      <c r="E478" s="245"/>
      <c r="F478" s="246" t="str">
        <f>F476</f>
        <v>£000</v>
      </c>
      <c r="G478" s="247">
        <f t="shared" ref="G478:AC478" si="1">SUM(G96:G476)</f>
        <v>0</v>
      </c>
      <c r="H478" s="247">
        <f t="shared" si="1"/>
        <v>0</v>
      </c>
      <c r="I478" s="247">
        <f t="shared" si="1"/>
        <v>0</v>
      </c>
      <c r="J478" s="247">
        <f t="shared" si="1"/>
        <v>0</v>
      </c>
      <c r="K478" s="247">
        <f t="shared" si="1"/>
        <v>0</v>
      </c>
      <c r="L478" s="247">
        <f t="shared" si="1"/>
        <v>0</v>
      </c>
      <c r="M478" s="247">
        <f t="shared" si="1"/>
        <v>0</v>
      </c>
      <c r="N478" s="247">
        <f t="shared" si="1"/>
        <v>0</v>
      </c>
      <c r="O478" s="247">
        <f t="shared" si="1"/>
        <v>0</v>
      </c>
      <c r="P478" s="247">
        <f t="shared" si="1"/>
        <v>0</v>
      </c>
      <c r="Q478" s="247">
        <f t="shared" si="1"/>
        <v>0</v>
      </c>
      <c r="R478" s="247">
        <f t="shared" si="1"/>
        <v>0</v>
      </c>
      <c r="S478" s="247">
        <f t="shared" si="1"/>
        <v>0</v>
      </c>
      <c r="T478" s="247">
        <f t="shared" si="1"/>
        <v>0</v>
      </c>
      <c r="U478" s="247">
        <f t="shared" si="1"/>
        <v>0</v>
      </c>
      <c r="V478" s="247">
        <f t="shared" si="1"/>
        <v>0</v>
      </c>
      <c r="W478" s="247">
        <f t="shared" si="1"/>
        <v>0</v>
      </c>
      <c r="X478" s="247">
        <f t="shared" si="1"/>
        <v>0</v>
      </c>
      <c r="Y478" s="247">
        <f t="shared" si="1"/>
        <v>0</v>
      </c>
      <c r="Z478" s="247">
        <f t="shared" si="1"/>
        <v>0</v>
      </c>
      <c r="AA478" s="247">
        <f t="shared" si="1"/>
        <v>0</v>
      </c>
      <c r="AB478" s="247">
        <f t="shared" si="1"/>
        <v>0</v>
      </c>
      <c r="AC478" s="248">
        <f t="shared" si="1"/>
        <v>0</v>
      </c>
      <c r="AE478" s="544">
        <f>SUM(AE96:AE476)</f>
        <v>0</v>
      </c>
      <c r="AG478" s="544">
        <f>SUM(AG96:AG476)</f>
        <v>0</v>
      </c>
      <c r="AI478" s="544">
        <f>SUM(AI96:AI476)</f>
        <v>0</v>
      </c>
    </row>
    <row r="479" spans="2:35" ht="13.5" outlineLevel="1" thickTop="1"/>
    <row r="480" spans="2:35" ht="13.5" outlineLevel="1" thickBot="1">
      <c r="D480" s="244" t="str">
        <f>'Line Items'!D2348</f>
        <v>Operating Profit / (Loss) Before Exceptionals &amp; Contingencies</v>
      </c>
      <c r="E480" s="245"/>
      <c r="F480" s="246" t="str">
        <f>F478</f>
        <v>£000</v>
      </c>
      <c r="G480" s="247">
        <f t="shared" ref="G480:AC480" si="2">SUM(G94,G478)</f>
        <v>0</v>
      </c>
      <c r="H480" s="247">
        <f t="shared" si="2"/>
        <v>0</v>
      </c>
      <c r="I480" s="247">
        <f t="shared" si="2"/>
        <v>0</v>
      </c>
      <c r="J480" s="247">
        <f t="shared" si="2"/>
        <v>0</v>
      </c>
      <c r="K480" s="247">
        <f t="shared" si="2"/>
        <v>0</v>
      </c>
      <c r="L480" s="247">
        <f t="shared" si="2"/>
        <v>0</v>
      </c>
      <c r="M480" s="247">
        <f t="shared" si="2"/>
        <v>0</v>
      </c>
      <c r="N480" s="247">
        <f t="shared" si="2"/>
        <v>0</v>
      </c>
      <c r="O480" s="247">
        <f t="shared" si="2"/>
        <v>0</v>
      </c>
      <c r="P480" s="247">
        <f t="shared" si="2"/>
        <v>0</v>
      </c>
      <c r="Q480" s="247">
        <f t="shared" si="2"/>
        <v>0</v>
      </c>
      <c r="R480" s="247">
        <f t="shared" si="2"/>
        <v>0</v>
      </c>
      <c r="S480" s="247">
        <f t="shared" si="2"/>
        <v>0</v>
      </c>
      <c r="T480" s="247">
        <f t="shared" si="2"/>
        <v>0</v>
      </c>
      <c r="U480" s="247">
        <f t="shared" si="2"/>
        <v>0</v>
      </c>
      <c r="V480" s="247">
        <f t="shared" si="2"/>
        <v>0</v>
      </c>
      <c r="W480" s="247">
        <f t="shared" si="2"/>
        <v>0</v>
      </c>
      <c r="X480" s="247">
        <f t="shared" si="2"/>
        <v>0</v>
      </c>
      <c r="Y480" s="247">
        <f t="shared" si="2"/>
        <v>0</v>
      </c>
      <c r="Z480" s="247">
        <f t="shared" si="2"/>
        <v>0</v>
      </c>
      <c r="AA480" s="247">
        <f t="shared" si="2"/>
        <v>0</v>
      </c>
      <c r="AB480" s="247">
        <f t="shared" si="2"/>
        <v>0</v>
      </c>
      <c r="AC480" s="248">
        <f t="shared" si="2"/>
        <v>0</v>
      </c>
      <c r="AE480" s="544">
        <f>SUM(AE94,AE478)</f>
        <v>0</v>
      </c>
      <c r="AG480" s="544">
        <f>SUM(AG94,AG478)</f>
        <v>0</v>
      </c>
      <c r="AI480" s="544">
        <f>SUM(AI94,AI478)</f>
        <v>0</v>
      </c>
    </row>
    <row r="481" spans="2:35" ht="13.5" outlineLevel="1" thickTop="1"/>
    <row r="482" spans="2:35" outlineLevel="1">
      <c r="B482" s="238" t="str">
        <f>'Line Items'!$D$2349</f>
        <v>Exceptionals</v>
      </c>
      <c r="C482" s="238" t="str">
        <f>'Line Items'!$D$2349</f>
        <v>Exceptionals</v>
      </c>
      <c r="D482" s="100" t="str">
        <f>Infrastructure!D1592</f>
        <v>[Exceptionals (Spare) Line 1]</v>
      </c>
      <c r="E482" s="85"/>
      <c r="F482" s="183" t="str">
        <f>Infrastructure!F1592</f>
        <v>£000</v>
      </c>
      <c r="G482" s="86">
        <f>Infrastructure!G1592</f>
        <v>0</v>
      </c>
      <c r="H482" s="86">
        <f>Infrastructure!H1592</f>
        <v>0</v>
      </c>
      <c r="I482" s="86">
        <f>Infrastructure!I1592</f>
        <v>0</v>
      </c>
      <c r="J482" s="86">
        <f>Infrastructure!J1592</f>
        <v>0</v>
      </c>
      <c r="K482" s="86">
        <f>Infrastructure!K1592</f>
        <v>0</v>
      </c>
      <c r="L482" s="86">
        <f>Infrastructure!L1592</f>
        <v>0</v>
      </c>
      <c r="M482" s="86">
        <f>Infrastructure!M1592</f>
        <v>0</v>
      </c>
      <c r="N482" s="86">
        <f>Infrastructure!N1592</f>
        <v>0</v>
      </c>
      <c r="O482" s="86">
        <f>Infrastructure!O1592</f>
        <v>0</v>
      </c>
      <c r="P482" s="86">
        <f>Infrastructure!P1592</f>
        <v>0</v>
      </c>
      <c r="Q482" s="86">
        <f>Infrastructure!Q1592</f>
        <v>0</v>
      </c>
      <c r="R482" s="86">
        <f>Infrastructure!R1592</f>
        <v>0</v>
      </c>
      <c r="S482" s="86">
        <f>Infrastructure!S1592</f>
        <v>0</v>
      </c>
      <c r="T482" s="86">
        <f>Infrastructure!T1592</f>
        <v>0</v>
      </c>
      <c r="U482" s="86">
        <f>Infrastructure!U1592</f>
        <v>0</v>
      </c>
      <c r="V482" s="86">
        <f>Infrastructure!V1592</f>
        <v>0</v>
      </c>
      <c r="W482" s="86">
        <f>Infrastructure!W1592</f>
        <v>0</v>
      </c>
      <c r="X482" s="86">
        <f>Infrastructure!X1592</f>
        <v>0</v>
      </c>
      <c r="Y482" s="86">
        <f>Infrastructure!Y1592</f>
        <v>0</v>
      </c>
      <c r="Z482" s="86">
        <f>Infrastructure!Z1592</f>
        <v>0</v>
      </c>
      <c r="AA482" s="86">
        <f>Infrastructure!AA1592</f>
        <v>0</v>
      </c>
      <c r="AB482" s="86">
        <f>Infrastructure!AB1592</f>
        <v>0</v>
      </c>
      <c r="AC482" s="87">
        <f>Infrastructure!AC1592</f>
        <v>0</v>
      </c>
      <c r="AE482" s="475">
        <f>Infrastructure!AE1592</f>
        <v>0</v>
      </c>
      <c r="AG482" s="475">
        <f>Infrastructure!AG1592</f>
        <v>0</v>
      </c>
      <c r="AI482" s="475">
        <f>Infrastructure!AI1592</f>
        <v>0</v>
      </c>
    </row>
    <row r="483" spans="2:35" outlineLevel="1">
      <c r="B483" s="238" t="str">
        <f>'Line Items'!$D$2349</f>
        <v>Exceptionals</v>
      </c>
      <c r="C483" s="238" t="str">
        <f>'Line Items'!$D$2349</f>
        <v>Exceptionals</v>
      </c>
      <c r="D483" s="106" t="str">
        <f>Infrastructure!D1593</f>
        <v>[Exceptionals (Spare) Line 2]</v>
      </c>
      <c r="E483" s="89"/>
      <c r="F483" s="107" t="str">
        <f>Infrastructure!F1593</f>
        <v>£000</v>
      </c>
      <c r="G483" s="90">
        <f>Infrastructure!G1593</f>
        <v>0</v>
      </c>
      <c r="H483" s="90">
        <f>Infrastructure!H1593</f>
        <v>0</v>
      </c>
      <c r="I483" s="90">
        <f>Infrastructure!I1593</f>
        <v>0</v>
      </c>
      <c r="J483" s="90">
        <f>Infrastructure!J1593</f>
        <v>0</v>
      </c>
      <c r="K483" s="90">
        <f>Infrastructure!K1593</f>
        <v>0</v>
      </c>
      <c r="L483" s="90">
        <f>Infrastructure!L1593</f>
        <v>0</v>
      </c>
      <c r="M483" s="90">
        <f>Infrastructure!M1593</f>
        <v>0</v>
      </c>
      <c r="N483" s="90">
        <f>Infrastructure!N1593</f>
        <v>0</v>
      </c>
      <c r="O483" s="90">
        <f>Infrastructure!O1593</f>
        <v>0</v>
      </c>
      <c r="P483" s="90">
        <f>Infrastructure!P1593</f>
        <v>0</v>
      </c>
      <c r="Q483" s="90">
        <f>Infrastructure!Q1593</f>
        <v>0</v>
      </c>
      <c r="R483" s="90">
        <f>Infrastructure!R1593</f>
        <v>0</v>
      </c>
      <c r="S483" s="90">
        <f>Infrastructure!S1593</f>
        <v>0</v>
      </c>
      <c r="T483" s="90">
        <f>Infrastructure!T1593</f>
        <v>0</v>
      </c>
      <c r="U483" s="90">
        <f>Infrastructure!U1593</f>
        <v>0</v>
      </c>
      <c r="V483" s="90">
        <f>Infrastructure!V1593</f>
        <v>0</v>
      </c>
      <c r="W483" s="90">
        <f>Infrastructure!W1593</f>
        <v>0</v>
      </c>
      <c r="X483" s="90">
        <f>Infrastructure!X1593</f>
        <v>0</v>
      </c>
      <c r="Y483" s="90">
        <f>Infrastructure!Y1593</f>
        <v>0</v>
      </c>
      <c r="Z483" s="90">
        <f>Infrastructure!Z1593</f>
        <v>0</v>
      </c>
      <c r="AA483" s="90">
        <f>Infrastructure!AA1593</f>
        <v>0</v>
      </c>
      <c r="AB483" s="90">
        <f>Infrastructure!AB1593</f>
        <v>0</v>
      </c>
      <c r="AC483" s="91">
        <f>Infrastructure!AC1593</f>
        <v>0</v>
      </c>
      <c r="AE483" s="476">
        <f>Infrastructure!AE1593</f>
        <v>0</v>
      </c>
      <c r="AG483" s="476">
        <f>Infrastructure!AG1593</f>
        <v>0</v>
      </c>
      <c r="AI483" s="476">
        <f>Infrastructure!AI1593</f>
        <v>0</v>
      </c>
    </row>
    <row r="484" spans="2:35" outlineLevel="1">
      <c r="B484" s="238" t="str">
        <f>'Line Items'!$D$2349</f>
        <v>Exceptionals</v>
      </c>
      <c r="C484" s="238" t="str">
        <f>'Line Items'!$D$2349</f>
        <v>Exceptionals</v>
      </c>
      <c r="D484" s="106" t="str">
        <f>Infrastructure!D1594</f>
        <v>[Exceptionals (Spare) Line 3]</v>
      </c>
      <c r="E484" s="89"/>
      <c r="F484" s="107" t="str">
        <f>Infrastructure!F1594</f>
        <v>£000</v>
      </c>
      <c r="G484" s="90">
        <f>Infrastructure!G1594</f>
        <v>0</v>
      </c>
      <c r="H484" s="90">
        <f>Infrastructure!H1594</f>
        <v>0</v>
      </c>
      <c r="I484" s="90">
        <f>Infrastructure!I1594</f>
        <v>0</v>
      </c>
      <c r="J484" s="90">
        <f>Infrastructure!J1594</f>
        <v>0</v>
      </c>
      <c r="K484" s="90">
        <f>Infrastructure!K1594</f>
        <v>0</v>
      </c>
      <c r="L484" s="90">
        <f>Infrastructure!L1594</f>
        <v>0</v>
      </c>
      <c r="M484" s="90">
        <f>Infrastructure!M1594</f>
        <v>0</v>
      </c>
      <c r="N484" s="90">
        <f>Infrastructure!N1594</f>
        <v>0</v>
      </c>
      <c r="O484" s="90">
        <f>Infrastructure!O1594</f>
        <v>0</v>
      </c>
      <c r="P484" s="90">
        <f>Infrastructure!P1594</f>
        <v>0</v>
      </c>
      <c r="Q484" s="90">
        <f>Infrastructure!Q1594</f>
        <v>0</v>
      </c>
      <c r="R484" s="90">
        <f>Infrastructure!R1594</f>
        <v>0</v>
      </c>
      <c r="S484" s="90">
        <f>Infrastructure!S1594</f>
        <v>0</v>
      </c>
      <c r="T484" s="90">
        <f>Infrastructure!T1594</f>
        <v>0</v>
      </c>
      <c r="U484" s="90">
        <f>Infrastructure!U1594</f>
        <v>0</v>
      </c>
      <c r="V484" s="90">
        <f>Infrastructure!V1594</f>
        <v>0</v>
      </c>
      <c r="W484" s="90">
        <f>Infrastructure!W1594</f>
        <v>0</v>
      </c>
      <c r="X484" s="90">
        <f>Infrastructure!X1594</f>
        <v>0</v>
      </c>
      <c r="Y484" s="90">
        <f>Infrastructure!Y1594</f>
        <v>0</v>
      </c>
      <c r="Z484" s="90">
        <f>Infrastructure!Z1594</f>
        <v>0</v>
      </c>
      <c r="AA484" s="90">
        <f>Infrastructure!AA1594</f>
        <v>0</v>
      </c>
      <c r="AB484" s="90">
        <f>Infrastructure!AB1594</f>
        <v>0</v>
      </c>
      <c r="AC484" s="91">
        <f>Infrastructure!AC1594</f>
        <v>0</v>
      </c>
      <c r="AE484" s="476">
        <f>Infrastructure!AE1594</f>
        <v>0</v>
      </c>
      <c r="AG484" s="476">
        <f>Infrastructure!AG1594</f>
        <v>0</v>
      </c>
      <c r="AI484" s="476">
        <f>Infrastructure!AI1594</f>
        <v>0</v>
      </c>
    </row>
    <row r="485" spans="2:35" outlineLevel="1">
      <c r="B485" s="238" t="str">
        <f>'Line Items'!$D$2349</f>
        <v>Exceptionals</v>
      </c>
      <c r="C485" s="238" t="str">
        <f>'Line Items'!$D$2349</f>
        <v>Exceptionals</v>
      </c>
      <c r="D485" s="106" t="str">
        <f>Infrastructure!D1595</f>
        <v>[Exceptionals (Spare) Line 4]</v>
      </c>
      <c r="E485" s="89"/>
      <c r="F485" s="107" t="str">
        <f>Infrastructure!F1595</f>
        <v>£000</v>
      </c>
      <c r="G485" s="90">
        <f>Infrastructure!G1595</f>
        <v>0</v>
      </c>
      <c r="H485" s="90">
        <f>Infrastructure!H1595</f>
        <v>0</v>
      </c>
      <c r="I485" s="90">
        <f>Infrastructure!I1595</f>
        <v>0</v>
      </c>
      <c r="J485" s="90">
        <f>Infrastructure!J1595</f>
        <v>0</v>
      </c>
      <c r="K485" s="90">
        <f>Infrastructure!K1595</f>
        <v>0</v>
      </c>
      <c r="L485" s="90">
        <f>Infrastructure!L1595</f>
        <v>0</v>
      </c>
      <c r="M485" s="90">
        <f>Infrastructure!M1595</f>
        <v>0</v>
      </c>
      <c r="N485" s="90">
        <f>Infrastructure!N1595</f>
        <v>0</v>
      </c>
      <c r="O485" s="90">
        <f>Infrastructure!O1595</f>
        <v>0</v>
      </c>
      <c r="P485" s="90">
        <f>Infrastructure!P1595</f>
        <v>0</v>
      </c>
      <c r="Q485" s="90">
        <f>Infrastructure!Q1595</f>
        <v>0</v>
      </c>
      <c r="R485" s="90">
        <f>Infrastructure!R1595</f>
        <v>0</v>
      </c>
      <c r="S485" s="90">
        <f>Infrastructure!S1595</f>
        <v>0</v>
      </c>
      <c r="T485" s="90">
        <f>Infrastructure!T1595</f>
        <v>0</v>
      </c>
      <c r="U485" s="90">
        <f>Infrastructure!U1595</f>
        <v>0</v>
      </c>
      <c r="V485" s="90">
        <f>Infrastructure!V1595</f>
        <v>0</v>
      </c>
      <c r="W485" s="90">
        <f>Infrastructure!W1595</f>
        <v>0</v>
      </c>
      <c r="X485" s="90">
        <f>Infrastructure!X1595</f>
        <v>0</v>
      </c>
      <c r="Y485" s="90">
        <f>Infrastructure!Y1595</f>
        <v>0</v>
      </c>
      <c r="Z485" s="90">
        <f>Infrastructure!Z1595</f>
        <v>0</v>
      </c>
      <c r="AA485" s="90">
        <f>Infrastructure!AA1595</f>
        <v>0</v>
      </c>
      <c r="AB485" s="90">
        <f>Infrastructure!AB1595</f>
        <v>0</v>
      </c>
      <c r="AC485" s="91">
        <f>Infrastructure!AC1595</f>
        <v>0</v>
      </c>
      <c r="AE485" s="476">
        <f>Infrastructure!AE1595</f>
        <v>0</v>
      </c>
      <c r="AG485" s="476">
        <f>Infrastructure!AG1595</f>
        <v>0</v>
      </c>
      <c r="AI485" s="476">
        <f>Infrastructure!AI1595</f>
        <v>0</v>
      </c>
    </row>
    <row r="486" spans="2:35" outlineLevel="1">
      <c r="B486" s="238" t="str">
        <f>'Line Items'!$D$2349</f>
        <v>Exceptionals</v>
      </c>
      <c r="C486" s="238" t="str">
        <f>'Line Items'!$D$2349</f>
        <v>Exceptionals</v>
      </c>
      <c r="D486" s="117" t="str">
        <f>Infrastructure!D1596</f>
        <v>[Exceptionals (Spare) Line 5]</v>
      </c>
      <c r="E486" s="175"/>
      <c r="F486" s="118" t="str">
        <f>Infrastructure!F1596</f>
        <v>£000</v>
      </c>
      <c r="G486" s="94">
        <f>Infrastructure!G1596</f>
        <v>0</v>
      </c>
      <c r="H486" s="94">
        <f>Infrastructure!H1596</f>
        <v>0</v>
      </c>
      <c r="I486" s="94">
        <f>Infrastructure!I1596</f>
        <v>0</v>
      </c>
      <c r="J486" s="94">
        <f>Infrastructure!J1596</f>
        <v>0</v>
      </c>
      <c r="K486" s="94">
        <f>Infrastructure!K1596</f>
        <v>0</v>
      </c>
      <c r="L486" s="94">
        <f>Infrastructure!L1596</f>
        <v>0</v>
      </c>
      <c r="M486" s="94">
        <f>Infrastructure!M1596</f>
        <v>0</v>
      </c>
      <c r="N486" s="94">
        <f>Infrastructure!N1596</f>
        <v>0</v>
      </c>
      <c r="O486" s="94">
        <f>Infrastructure!O1596</f>
        <v>0</v>
      </c>
      <c r="P486" s="94">
        <f>Infrastructure!P1596</f>
        <v>0</v>
      </c>
      <c r="Q486" s="94">
        <f>Infrastructure!Q1596</f>
        <v>0</v>
      </c>
      <c r="R486" s="94">
        <f>Infrastructure!R1596</f>
        <v>0</v>
      </c>
      <c r="S486" s="94">
        <f>Infrastructure!S1596</f>
        <v>0</v>
      </c>
      <c r="T486" s="94">
        <f>Infrastructure!T1596</f>
        <v>0</v>
      </c>
      <c r="U486" s="94">
        <f>Infrastructure!U1596</f>
        <v>0</v>
      </c>
      <c r="V486" s="94">
        <f>Infrastructure!V1596</f>
        <v>0</v>
      </c>
      <c r="W486" s="94">
        <f>Infrastructure!W1596</f>
        <v>0</v>
      </c>
      <c r="X486" s="94">
        <f>Infrastructure!X1596</f>
        <v>0</v>
      </c>
      <c r="Y486" s="94">
        <f>Infrastructure!Y1596</f>
        <v>0</v>
      </c>
      <c r="Z486" s="94">
        <f>Infrastructure!Z1596</f>
        <v>0</v>
      </c>
      <c r="AA486" s="94">
        <f>Infrastructure!AA1596</f>
        <v>0</v>
      </c>
      <c r="AB486" s="94">
        <f>Infrastructure!AB1596</f>
        <v>0</v>
      </c>
      <c r="AC486" s="95">
        <f>Infrastructure!AC1596</f>
        <v>0</v>
      </c>
      <c r="AE486" s="477">
        <f>Infrastructure!AE1596</f>
        <v>0</v>
      </c>
      <c r="AG486" s="477">
        <f>Infrastructure!AG1596</f>
        <v>0</v>
      </c>
      <c r="AI486" s="477">
        <f>Infrastructure!AI1596</f>
        <v>0</v>
      </c>
    </row>
    <row r="487" spans="2:35" outlineLevel="1">
      <c r="B487" s="238" t="str">
        <f>'Line Items'!$D$2350</f>
        <v>Contingencies</v>
      </c>
      <c r="C487" s="238" t="str">
        <f>'Line Items'!$D$2350</f>
        <v>Contingencies</v>
      </c>
      <c r="D487" s="106" t="str">
        <f>Infrastructure!D1603</f>
        <v>[Contingencies (Spare) Line 1]</v>
      </c>
      <c r="E487" s="89"/>
      <c r="F487" s="107" t="str">
        <f>Infrastructure!F1603</f>
        <v>£000</v>
      </c>
      <c r="G487" s="90">
        <f>Infrastructure!G1603</f>
        <v>0</v>
      </c>
      <c r="H487" s="90">
        <f>Infrastructure!H1603</f>
        <v>0</v>
      </c>
      <c r="I487" s="90">
        <f>Infrastructure!I1603</f>
        <v>0</v>
      </c>
      <c r="J487" s="90">
        <f>Infrastructure!J1603</f>
        <v>0</v>
      </c>
      <c r="K487" s="90">
        <f>Infrastructure!K1603</f>
        <v>0</v>
      </c>
      <c r="L487" s="90">
        <f>Infrastructure!L1603</f>
        <v>0</v>
      </c>
      <c r="M487" s="90">
        <f>Infrastructure!M1603</f>
        <v>0</v>
      </c>
      <c r="N487" s="90">
        <f>Infrastructure!N1603</f>
        <v>0</v>
      </c>
      <c r="O487" s="90">
        <f>Infrastructure!O1603</f>
        <v>0</v>
      </c>
      <c r="P487" s="90">
        <f>Infrastructure!P1603</f>
        <v>0</v>
      </c>
      <c r="Q487" s="90">
        <f>Infrastructure!Q1603</f>
        <v>0</v>
      </c>
      <c r="R487" s="90">
        <f>Infrastructure!R1603</f>
        <v>0</v>
      </c>
      <c r="S487" s="90">
        <f>Infrastructure!S1603</f>
        <v>0</v>
      </c>
      <c r="T487" s="90">
        <f>Infrastructure!T1603</f>
        <v>0</v>
      </c>
      <c r="U487" s="90">
        <f>Infrastructure!U1603</f>
        <v>0</v>
      </c>
      <c r="V487" s="90">
        <f>Infrastructure!V1603</f>
        <v>0</v>
      </c>
      <c r="W487" s="90">
        <f>Infrastructure!W1603</f>
        <v>0</v>
      </c>
      <c r="X487" s="90">
        <f>Infrastructure!X1603</f>
        <v>0</v>
      </c>
      <c r="Y487" s="90">
        <f>Infrastructure!Y1603</f>
        <v>0</v>
      </c>
      <c r="Z487" s="90">
        <f>Infrastructure!Z1603</f>
        <v>0</v>
      </c>
      <c r="AA487" s="90">
        <f>Infrastructure!AA1603</f>
        <v>0</v>
      </c>
      <c r="AB487" s="90">
        <f>Infrastructure!AB1603</f>
        <v>0</v>
      </c>
      <c r="AC487" s="91">
        <f>Infrastructure!AC1603</f>
        <v>0</v>
      </c>
      <c r="AE487" s="476">
        <f>Infrastructure!AE1603</f>
        <v>0</v>
      </c>
      <c r="AG487" s="476">
        <f>Infrastructure!AG1603</f>
        <v>0</v>
      </c>
      <c r="AI487" s="476">
        <f>Infrastructure!AI1603</f>
        <v>0</v>
      </c>
    </row>
    <row r="488" spans="2:35" outlineLevel="1">
      <c r="B488" s="238" t="str">
        <f>'Line Items'!$D$2350</f>
        <v>Contingencies</v>
      </c>
      <c r="C488" s="238" t="str">
        <f>'Line Items'!$D$2350</f>
        <v>Contingencies</v>
      </c>
      <c r="D488" s="106" t="str">
        <f>Infrastructure!D1604</f>
        <v>[Contingencies (Spare) Line 2]</v>
      </c>
      <c r="E488" s="89"/>
      <c r="F488" s="107" t="str">
        <f>Infrastructure!F1604</f>
        <v>£000</v>
      </c>
      <c r="G488" s="90">
        <f>Infrastructure!G1604</f>
        <v>0</v>
      </c>
      <c r="H488" s="90">
        <f>Infrastructure!H1604</f>
        <v>0</v>
      </c>
      <c r="I488" s="90">
        <f>Infrastructure!I1604</f>
        <v>0</v>
      </c>
      <c r="J488" s="90">
        <f>Infrastructure!J1604</f>
        <v>0</v>
      </c>
      <c r="K488" s="90">
        <f>Infrastructure!K1604</f>
        <v>0</v>
      </c>
      <c r="L488" s="90">
        <f>Infrastructure!L1604</f>
        <v>0</v>
      </c>
      <c r="M488" s="90">
        <f>Infrastructure!M1604</f>
        <v>0</v>
      </c>
      <c r="N488" s="90">
        <f>Infrastructure!N1604</f>
        <v>0</v>
      </c>
      <c r="O488" s="90">
        <f>Infrastructure!O1604</f>
        <v>0</v>
      </c>
      <c r="P488" s="90">
        <f>Infrastructure!P1604</f>
        <v>0</v>
      </c>
      <c r="Q488" s="90">
        <f>Infrastructure!Q1604</f>
        <v>0</v>
      </c>
      <c r="R488" s="90">
        <f>Infrastructure!R1604</f>
        <v>0</v>
      </c>
      <c r="S488" s="90">
        <f>Infrastructure!S1604</f>
        <v>0</v>
      </c>
      <c r="T488" s="90">
        <f>Infrastructure!T1604</f>
        <v>0</v>
      </c>
      <c r="U488" s="90">
        <f>Infrastructure!U1604</f>
        <v>0</v>
      </c>
      <c r="V488" s="90">
        <f>Infrastructure!V1604</f>
        <v>0</v>
      </c>
      <c r="W488" s="90">
        <f>Infrastructure!W1604</f>
        <v>0</v>
      </c>
      <c r="X488" s="90">
        <f>Infrastructure!X1604</f>
        <v>0</v>
      </c>
      <c r="Y488" s="90">
        <f>Infrastructure!Y1604</f>
        <v>0</v>
      </c>
      <c r="Z488" s="90">
        <f>Infrastructure!Z1604</f>
        <v>0</v>
      </c>
      <c r="AA488" s="90">
        <f>Infrastructure!AA1604</f>
        <v>0</v>
      </c>
      <c r="AB488" s="90">
        <f>Infrastructure!AB1604</f>
        <v>0</v>
      </c>
      <c r="AC488" s="91">
        <f>Infrastructure!AC1604</f>
        <v>0</v>
      </c>
      <c r="AE488" s="476">
        <f>Infrastructure!AE1604</f>
        <v>0</v>
      </c>
      <c r="AG488" s="476">
        <f>Infrastructure!AG1604</f>
        <v>0</v>
      </c>
      <c r="AI488" s="476">
        <f>Infrastructure!AI1604</f>
        <v>0</v>
      </c>
    </row>
    <row r="489" spans="2:35" outlineLevel="1">
      <c r="B489" s="238" t="str">
        <f>'Line Items'!$D$2350</f>
        <v>Contingencies</v>
      </c>
      <c r="C489" s="238" t="str">
        <f>'Line Items'!$D$2350</f>
        <v>Contingencies</v>
      </c>
      <c r="D489" s="106" t="str">
        <f>Infrastructure!D1605</f>
        <v>[Contingencies (Spare) Line 3]</v>
      </c>
      <c r="E489" s="89"/>
      <c r="F489" s="107" t="str">
        <f>Infrastructure!F1605</f>
        <v>£000</v>
      </c>
      <c r="G489" s="90">
        <f>Infrastructure!G1605</f>
        <v>0</v>
      </c>
      <c r="H489" s="90">
        <f>Infrastructure!H1605</f>
        <v>0</v>
      </c>
      <c r="I489" s="90">
        <f>Infrastructure!I1605</f>
        <v>0</v>
      </c>
      <c r="J489" s="90">
        <f>Infrastructure!J1605</f>
        <v>0</v>
      </c>
      <c r="K489" s="90">
        <f>Infrastructure!K1605</f>
        <v>0</v>
      </c>
      <c r="L489" s="90">
        <f>Infrastructure!L1605</f>
        <v>0</v>
      </c>
      <c r="M489" s="90">
        <f>Infrastructure!M1605</f>
        <v>0</v>
      </c>
      <c r="N489" s="90">
        <f>Infrastructure!N1605</f>
        <v>0</v>
      </c>
      <c r="O489" s="90">
        <f>Infrastructure!O1605</f>
        <v>0</v>
      </c>
      <c r="P489" s="90">
        <f>Infrastructure!P1605</f>
        <v>0</v>
      </c>
      <c r="Q489" s="90">
        <f>Infrastructure!Q1605</f>
        <v>0</v>
      </c>
      <c r="R489" s="90">
        <f>Infrastructure!R1605</f>
        <v>0</v>
      </c>
      <c r="S489" s="90">
        <f>Infrastructure!S1605</f>
        <v>0</v>
      </c>
      <c r="T489" s="90">
        <f>Infrastructure!T1605</f>
        <v>0</v>
      </c>
      <c r="U489" s="90">
        <f>Infrastructure!U1605</f>
        <v>0</v>
      </c>
      <c r="V489" s="90">
        <f>Infrastructure!V1605</f>
        <v>0</v>
      </c>
      <c r="W489" s="90">
        <f>Infrastructure!W1605</f>
        <v>0</v>
      </c>
      <c r="X489" s="90">
        <f>Infrastructure!X1605</f>
        <v>0</v>
      </c>
      <c r="Y489" s="90">
        <f>Infrastructure!Y1605</f>
        <v>0</v>
      </c>
      <c r="Z489" s="90">
        <f>Infrastructure!Z1605</f>
        <v>0</v>
      </c>
      <c r="AA489" s="90">
        <f>Infrastructure!AA1605</f>
        <v>0</v>
      </c>
      <c r="AB489" s="90">
        <f>Infrastructure!AB1605</f>
        <v>0</v>
      </c>
      <c r="AC489" s="91">
        <f>Infrastructure!AC1605</f>
        <v>0</v>
      </c>
      <c r="AE489" s="476">
        <f>Infrastructure!AE1605</f>
        <v>0</v>
      </c>
      <c r="AG489" s="476">
        <f>Infrastructure!AG1605</f>
        <v>0</v>
      </c>
      <c r="AI489" s="476">
        <f>Infrastructure!AI1605</f>
        <v>0</v>
      </c>
    </row>
    <row r="490" spans="2:35" outlineLevel="1">
      <c r="B490" s="238" t="str">
        <f>'Line Items'!$D$2350</f>
        <v>Contingencies</v>
      </c>
      <c r="C490" s="238" t="str">
        <f>'Line Items'!$D$2350</f>
        <v>Contingencies</v>
      </c>
      <c r="D490" s="106" t="str">
        <f>Infrastructure!D1606</f>
        <v>[Contingencies (Spare) Line 4]</v>
      </c>
      <c r="E490" s="89"/>
      <c r="F490" s="107" t="str">
        <f>Infrastructure!F1606</f>
        <v>£000</v>
      </c>
      <c r="G490" s="90">
        <f>Infrastructure!G1606</f>
        <v>0</v>
      </c>
      <c r="H490" s="90">
        <f>Infrastructure!H1606</f>
        <v>0</v>
      </c>
      <c r="I490" s="90">
        <f>Infrastructure!I1606</f>
        <v>0</v>
      </c>
      <c r="J490" s="90">
        <f>Infrastructure!J1606</f>
        <v>0</v>
      </c>
      <c r="K490" s="90">
        <f>Infrastructure!K1606</f>
        <v>0</v>
      </c>
      <c r="L490" s="90">
        <f>Infrastructure!L1606</f>
        <v>0</v>
      </c>
      <c r="M490" s="90">
        <f>Infrastructure!M1606</f>
        <v>0</v>
      </c>
      <c r="N490" s="90">
        <f>Infrastructure!N1606</f>
        <v>0</v>
      </c>
      <c r="O490" s="90">
        <f>Infrastructure!O1606</f>
        <v>0</v>
      </c>
      <c r="P490" s="90">
        <f>Infrastructure!P1606</f>
        <v>0</v>
      </c>
      <c r="Q490" s="90">
        <f>Infrastructure!Q1606</f>
        <v>0</v>
      </c>
      <c r="R490" s="90">
        <f>Infrastructure!R1606</f>
        <v>0</v>
      </c>
      <c r="S490" s="90">
        <f>Infrastructure!S1606</f>
        <v>0</v>
      </c>
      <c r="T490" s="90">
        <f>Infrastructure!T1606</f>
        <v>0</v>
      </c>
      <c r="U490" s="90">
        <f>Infrastructure!U1606</f>
        <v>0</v>
      </c>
      <c r="V490" s="90">
        <f>Infrastructure!V1606</f>
        <v>0</v>
      </c>
      <c r="W490" s="90">
        <f>Infrastructure!W1606</f>
        <v>0</v>
      </c>
      <c r="X490" s="90">
        <f>Infrastructure!X1606</f>
        <v>0</v>
      </c>
      <c r="Y490" s="90">
        <f>Infrastructure!Y1606</f>
        <v>0</v>
      </c>
      <c r="Z490" s="90">
        <f>Infrastructure!Z1606</f>
        <v>0</v>
      </c>
      <c r="AA490" s="90">
        <f>Infrastructure!AA1606</f>
        <v>0</v>
      </c>
      <c r="AB490" s="90">
        <f>Infrastructure!AB1606</f>
        <v>0</v>
      </c>
      <c r="AC490" s="91">
        <f>Infrastructure!AC1606</f>
        <v>0</v>
      </c>
      <c r="AE490" s="476">
        <f>Infrastructure!AE1606</f>
        <v>0</v>
      </c>
      <c r="AG490" s="476">
        <f>Infrastructure!AG1606</f>
        <v>0</v>
      </c>
      <c r="AI490" s="476">
        <f>Infrastructure!AI1606</f>
        <v>0</v>
      </c>
    </row>
    <row r="491" spans="2:35" outlineLevel="1">
      <c r="B491" s="238" t="str">
        <f>'Line Items'!$D$2350</f>
        <v>Contingencies</v>
      </c>
      <c r="C491" s="238" t="str">
        <f>'Line Items'!$D$2350</f>
        <v>Contingencies</v>
      </c>
      <c r="D491" s="117" t="str">
        <f>Infrastructure!D1607</f>
        <v>[Contingencies (Spare) Line 5]</v>
      </c>
      <c r="E491" s="175"/>
      <c r="F491" s="118" t="str">
        <f>Infrastructure!F1607</f>
        <v>£000</v>
      </c>
      <c r="G491" s="94">
        <f>Infrastructure!G1607</f>
        <v>0</v>
      </c>
      <c r="H491" s="94">
        <f>Infrastructure!H1607</f>
        <v>0</v>
      </c>
      <c r="I491" s="94">
        <f>Infrastructure!I1607</f>
        <v>0</v>
      </c>
      <c r="J491" s="94">
        <f>Infrastructure!J1607</f>
        <v>0</v>
      </c>
      <c r="K491" s="94">
        <f>Infrastructure!K1607</f>
        <v>0</v>
      </c>
      <c r="L491" s="94">
        <f>Infrastructure!L1607</f>
        <v>0</v>
      </c>
      <c r="M491" s="94">
        <f>Infrastructure!M1607</f>
        <v>0</v>
      </c>
      <c r="N491" s="94">
        <f>Infrastructure!N1607</f>
        <v>0</v>
      </c>
      <c r="O491" s="94">
        <f>Infrastructure!O1607</f>
        <v>0</v>
      </c>
      <c r="P491" s="94">
        <f>Infrastructure!P1607</f>
        <v>0</v>
      </c>
      <c r="Q491" s="94">
        <f>Infrastructure!Q1607</f>
        <v>0</v>
      </c>
      <c r="R491" s="94">
        <f>Infrastructure!R1607</f>
        <v>0</v>
      </c>
      <c r="S491" s="94">
        <f>Infrastructure!S1607</f>
        <v>0</v>
      </c>
      <c r="T491" s="94">
        <f>Infrastructure!T1607</f>
        <v>0</v>
      </c>
      <c r="U491" s="94">
        <f>Infrastructure!U1607</f>
        <v>0</v>
      </c>
      <c r="V491" s="94">
        <f>Infrastructure!V1607</f>
        <v>0</v>
      </c>
      <c r="W491" s="94">
        <f>Infrastructure!W1607</f>
        <v>0</v>
      </c>
      <c r="X491" s="94">
        <f>Infrastructure!X1607</f>
        <v>0</v>
      </c>
      <c r="Y491" s="94">
        <f>Infrastructure!Y1607</f>
        <v>0</v>
      </c>
      <c r="Z491" s="94">
        <f>Infrastructure!Z1607</f>
        <v>0</v>
      </c>
      <c r="AA491" s="94">
        <f>Infrastructure!AA1607</f>
        <v>0</v>
      </c>
      <c r="AB491" s="94">
        <f>Infrastructure!AB1607</f>
        <v>0</v>
      </c>
      <c r="AC491" s="95">
        <f>Infrastructure!AC1607</f>
        <v>0</v>
      </c>
      <c r="AE491" s="477">
        <f>Infrastructure!AE1607</f>
        <v>0</v>
      </c>
      <c r="AG491" s="477">
        <f>Infrastructure!AG1607</f>
        <v>0</v>
      </c>
      <c r="AI491" s="477">
        <f>Infrastructure!AI1607</f>
        <v>0</v>
      </c>
    </row>
    <row r="492" spans="2:35" outlineLevel="1"/>
    <row r="493" spans="2:35" ht="13.5" outlineLevel="1" thickBot="1">
      <c r="D493" s="244" t="str">
        <f>'Line Items'!D2351</f>
        <v>Operating Profit / (Loss) After Exceptionals &amp; Contingencies</v>
      </c>
      <c r="E493" s="245"/>
      <c r="F493" s="246" t="str">
        <f>F491</f>
        <v>£000</v>
      </c>
      <c r="G493" s="247">
        <f t="shared" ref="G493:AB493" si="3">SUM(G480,G482:G491)</f>
        <v>0</v>
      </c>
      <c r="H493" s="247">
        <f t="shared" si="3"/>
        <v>0</v>
      </c>
      <c r="I493" s="247">
        <f t="shared" si="3"/>
        <v>0</v>
      </c>
      <c r="J493" s="247">
        <f t="shared" si="3"/>
        <v>0</v>
      </c>
      <c r="K493" s="247">
        <f t="shared" si="3"/>
        <v>0</v>
      </c>
      <c r="L493" s="247">
        <f t="shared" si="3"/>
        <v>0</v>
      </c>
      <c r="M493" s="247">
        <f t="shared" si="3"/>
        <v>0</v>
      </c>
      <c r="N493" s="247">
        <f t="shared" si="3"/>
        <v>0</v>
      </c>
      <c r="O493" s="247">
        <f t="shared" si="3"/>
        <v>0</v>
      </c>
      <c r="P493" s="247">
        <f t="shared" si="3"/>
        <v>0</v>
      </c>
      <c r="Q493" s="247">
        <f t="shared" si="3"/>
        <v>0</v>
      </c>
      <c r="R493" s="247">
        <f t="shared" si="3"/>
        <v>0</v>
      </c>
      <c r="S493" s="247">
        <f t="shared" si="3"/>
        <v>0</v>
      </c>
      <c r="T493" s="247">
        <f t="shared" si="3"/>
        <v>0</v>
      </c>
      <c r="U493" s="247">
        <f t="shared" si="3"/>
        <v>0</v>
      </c>
      <c r="V493" s="247">
        <f t="shared" si="3"/>
        <v>0</v>
      </c>
      <c r="W493" s="247">
        <f t="shared" si="3"/>
        <v>0</v>
      </c>
      <c r="X493" s="247">
        <f t="shared" si="3"/>
        <v>0</v>
      </c>
      <c r="Y493" s="247">
        <f t="shared" si="3"/>
        <v>0</v>
      </c>
      <c r="Z493" s="247">
        <f t="shared" si="3"/>
        <v>0</v>
      </c>
      <c r="AA493" s="247">
        <f t="shared" si="3"/>
        <v>0</v>
      </c>
      <c r="AB493" s="247">
        <f t="shared" si="3"/>
        <v>0</v>
      </c>
      <c r="AC493" s="248">
        <f t="shared" ref="AC493" si="4">SUM(AC480,AC482:AC491)</f>
        <v>0</v>
      </c>
      <c r="AE493" s="544">
        <f t="shared" ref="AE493" si="5">SUM(AE480,AE482:AE491)</f>
        <v>0</v>
      </c>
      <c r="AG493" s="544">
        <f t="shared" ref="AG493" si="6">SUM(AG480,AG482:AG491)</f>
        <v>0</v>
      </c>
      <c r="AI493" s="544">
        <f t="shared" ref="AI493" si="7">SUM(AI480,AI482:AI491)</f>
        <v>0</v>
      </c>
    </row>
    <row r="494" spans="2:35" ht="13.5" outlineLevel="1" thickTop="1"/>
    <row r="495" spans="2:35" outlineLevel="1">
      <c r="D495" s="100" t="str">
        <f>'Line Items'!D2352</f>
        <v>Interest received on cash balance</v>
      </c>
      <c r="E495" s="85"/>
      <c r="F495" s="101" t="s">
        <v>102</v>
      </c>
      <c r="G495" s="171"/>
      <c r="H495" s="171"/>
      <c r="I495" s="171"/>
      <c r="J495" s="171"/>
      <c r="K495" s="171"/>
      <c r="L495" s="171"/>
      <c r="M495" s="171"/>
      <c r="N495" s="171"/>
      <c r="O495" s="171"/>
      <c r="P495" s="171"/>
      <c r="Q495" s="171"/>
      <c r="R495" s="171"/>
      <c r="S495" s="171"/>
      <c r="T495" s="171"/>
      <c r="U495" s="171"/>
      <c r="V495" s="171"/>
      <c r="W495" s="171"/>
      <c r="X495" s="171"/>
      <c r="Y495" s="171"/>
      <c r="Z495" s="171"/>
      <c r="AA495" s="171"/>
      <c r="AB495" s="171"/>
      <c r="AC495" s="185"/>
      <c r="AE495" s="511"/>
      <c r="AG495" s="511"/>
      <c r="AI495" s="511"/>
    </row>
    <row r="496" spans="2:35" outlineLevel="1">
      <c r="D496" s="106" t="str">
        <f>'Line Items'!D2353</f>
        <v>Interest paid on cash balance</v>
      </c>
      <c r="E496" s="89"/>
      <c r="F496" s="107" t="str">
        <f t="shared" ref="F496:F506" si="8">F495</f>
        <v>£000</v>
      </c>
      <c r="G496" s="173"/>
      <c r="H496" s="173"/>
      <c r="I496" s="173"/>
      <c r="J496" s="173"/>
      <c r="K496" s="173"/>
      <c r="L496" s="173"/>
      <c r="M496" s="173"/>
      <c r="N496" s="173"/>
      <c r="O496" s="173"/>
      <c r="P496" s="173"/>
      <c r="Q496" s="173"/>
      <c r="R496" s="173"/>
      <c r="S496" s="173"/>
      <c r="T496" s="173"/>
      <c r="U496" s="173"/>
      <c r="V496" s="173"/>
      <c r="W496" s="173"/>
      <c r="X496" s="173"/>
      <c r="Y496" s="173"/>
      <c r="Z496" s="173"/>
      <c r="AA496" s="173"/>
      <c r="AB496" s="173"/>
      <c r="AC496" s="174"/>
      <c r="AE496" s="507"/>
      <c r="AG496" s="507"/>
      <c r="AI496" s="507"/>
    </row>
    <row r="497" spans="4:35" outlineLevel="1">
      <c r="D497" s="106" t="str">
        <f>'Line Items'!D2354</f>
        <v>Interest &amp; Fees paid on Commercial Debt AFC</v>
      </c>
      <c r="E497" s="89"/>
      <c r="F497" s="107" t="str">
        <f t="shared" si="8"/>
        <v>£000</v>
      </c>
      <c r="G497" s="173"/>
      <c r="H497" s="173"/>
      <c r="I497" s="173"/>
      <c r="J497" s="173"/>
      <c r="K497" s="173"/>
      <c r="L497" s="173"/>
      <c r="M497" s="173"/>
      <c r="N497" s="173"/>
      <c r="O497" s="173"/>
      <c r="P497" s="173"/>
      <c r="Q497" s="173"/>
      <c r="R497" s="173"/>
      <c r="S497" s="173"/>
      <c r="T497" s="173"/>
      <c r="U497" s="173"/>
      <c r="V497" s="173"/>
      <c r="W497" s="173"/>
      <c r="X497" s="173"/>
      <c r="Y497" s="173"/>
      <c r="Z497" s="173"/>
      <c r="AA497" s="173"/>
      <c r="AB497" s="173"/>
      <c r="AC497" s="174"/>
      <c r="AE497" s="507"/>
      <c r="AG497" s="507"/>
      <c r="AI497" s="507"/>
    </row>
    <row r="498" spans="4:35" outlineLevel="1">
      <c r="D498" s="106" t="str">
        <f>'Line Items'!D2355</f>
        <v>Interest &amp; Fees paid on Shareholder Loan AFC (excl. PCS)</v>
      </c>
      <c r="E498" s="89"/>
      <c r="F498" s="107" t="str">
        <f t="shared" si="8"/>
        <v>£000</v>
      </c>
      <c r="G498" s="173"/>
      <c r="H498" s="173"/>
      <c r="I498" s="173"/>
      <c r="J498" s="173"/>
      <c r="K498" s="173"/>
      <c r="L498" s="173"/>
      <c r="M498" s="173"/>
      <c r="N498" s="173"/>
      <c r="O498" s="173"/>
      <c r="P498" s="173"/>
      <c r="Q498" s="173"/>
      <c r="R498" s="173"/>
      <c r="S498" s="173"/>
      <c r="T498" s="173"/>
      <c r="U498" s="173"/>
      <c r="V498" s="173"/>
      <c r="W498" s="173"/>
      <c r="X498" s="173"/>
      <c r="Y498" s="173"/>
      <c r="Z498" s="173"/>
      <c r="AA498" s="173"/>
      <c r="AB498" s="173"/>
      <c r="AC498" s="174"/>
      <c r="AE498" s="507"/>
      <c r="AG498" s="507"/>
      <c r="AI498" s="507"/>
    </row>
    <row r="499" spans="4:35" outlineLevel="1">
      <c r="D499" s="106" t="str">
        <f>'Line Items'!D2356</f>
        <v>Interest &amp; Fees paid on Parent Company Support</v>
      </c>
      <c r="E499" s="89"/>
      <c r="F499" s="107" t="str">
        <f t="shared" si="8"/>
        <v>£000</v>
      </c>
      <c r="G499" s="173"/>
      <c r="H499" s="173"/>
      <c r="I499" s="173"/>
      <c r="J499" s="173"/>
      <c r="K499" s="173"/>
      <c r="L499" s="173"/>
      <c r="M499" s="173"/>
      <c r="N499" s="173"/>
      <c r="O499" s="173"/>
      <c r="P499" s="173"/>
      <c r="Q499" s="173"/>
      <c r="R499" s="173"/>
      <c r="S499" s="173"/>
      <c r="T499" s="173"/>
      <c r="U499" s="173"/>
      <c r="V499" s="173"/>
      <c r="W499" s="173"/>
      <c r="X499" s="173"/>
      <c r="Y499" s="173"/>
      <c r="Z499" s="173"/>
      <c r="AA499" s="173"/>
      <c r="AB499" s="173"/>
      <c r="AC499" s="174"/>
      <c r="AE499" s="507"/>
      <c r="AG499" s="507"/>
      <c r="AI499" s="507"/>
    </row>
    <row r="500" spans="4:35" outlineLevel="1">
      <c r="D500" s="106" t="str">
        <f>'Line Items'!D2357</f>
        <v>Performance Bond Costs</v>
      </c>
      <c r="E500" s="89"/>
      <c r="F500" s="107" t="str">
        <f t="shared" si="8"/>
        <v>£000</v>
      </c>
      <c r="G500" s="173"/>
      <c r="H500" s="173"/>
      <c r="I500" s="173"/>
      <c r="J500" s="173"/>
      <c r="K500" s="173"/>
      <c r="L500" s="173"/>
      <c r="M500" s="173"/>
      <c r="N500" s="173"/>
      <c r="O500" s="173"/>
      <c r="P500" s="173"/>
      <c r="Q500" s="173"/>
      <c r="R500" s="173"/>
      <c r="S500" s="173"/>
      <c r="T500" s="173"/>
      <c r="U500" s="173"/>
      <c r="V500" s="173"/>
      <c r="W500" s="173"/>
      <c r="X500" s="173"/>
      <c r="Y500" s="173"/>
      <c r="Z500" s="173"/>
      <c r="AA500" s="173"/>
      <c r="AB500" s="173"/>
      <c r="AC500" s="174"/>
      <c r="AE500" s="507"/>
      <c r="AG500" s="507"/>
      <c r="AI500" s="507"/>
    </row>
    <row r="501" spans="4:35" outlineLevel="1">
      <c r="D501" s="106" t="str">
        <f>'Line Items'!D2358</f>
        <v>PCS Bond Costs</v>
      </c>
      <c r="E501" s="89"/>
      <c r="F501" s="107" t="str">
        <f t="shared" si="8"/>
        <v>£000</v>
      </c>
      <c r="G501" s="173"/>
      <c r="H501" s="173"/>
      <c r="I501" s="173"/>
      <c r="J501" s="173"/>
      <c r="K501" s="173"/>
      <c r="L501" s="173"/>
      <c r="M501" s="173"/>
      <c r="N501" s="173"/>
      <c r="O501" s="173"/>
      <c r="P501" s="173"/>
      <c r="Q501" s="173"/>
      <c r="R501" s="173"/>
      <c r="S501" s="173"/>
      <c r="T501" s="173"/>
      <c r="U501" s="173"/>
      <c r="V501" s="173"/>
      <c r="W501" s="173"/>
      <c r="X501" s="173"/>
      <c r="Y501" s="173"/>
      <c r="Z501" s="173"/>
      <c r="AA501" s="173"/>
      <c r="AB501" s="173"/>
      <c r="AC501" s="174"/>
      <c r="AE501" s="507"/>
      <c r="AG501" s="507"/>
      <c r="AI501" s="507"/>
    </row>
    <row r="502" spans="4:35" outlineLevel="1">
      <c r="D502" s="106" t="str">
        <f>'Line Items'!D2359</f>
        <v>Season Ticket Bond Costs</v>
      </c>
      <c r="E502" s="89"/>
      <c r="F502" s="107" t="str">
        <f t="shared" si="8"/>
        <v>£000</v>
      </c>
      <c r="G502" s="173"/>
      <c r="H502" s="173"/>
      <c r="I502" s="173"/>
      <c r="J502" s="173"/>
      <c r="K502" s="173"/>
      <c r="L502" s="214"/>
      <c r="M502" s="173"/>
      <c r="N502" s="173"/>
      <c r="O502" s="173"/>
      <c r="P502" s="173"/>
      <c r="Q502" s="173"/>
      <c r="R502" s="173"/>
      <c r="S502" s="173"/>
      <c r="T502" s="173"/>
      <c r="U502" s="173"/>
      <c r="V502" s="173"/>
      <c r="W502" s="173"/>
      <c r="X502" s="173"/>
      <c r="Y502" s="173"/>
      <c r="Z502" s="173"/>
      <c r="AA502" s="173"/>
      <c r="AB502" s="173"/>
      <c r="AC502" s="174"/>
      <c r="AE502" s="507"/>
      <c r="AG502" s="507"/>
      <c r="AI502" s="507"/>
    </row>
    <row r="503" spans="4:35" outlineLevel="1">
      <c r="D503" s="106" t="str">
        <f>'Line Items'!D2360</f>
        <v>[Financing Costs Line 09]</v>
      </c>
      <c r="E503" s="89"/>
      <c r="F503" s="107" t="str">
        <f t="shared" si="8"/>
        <v>£000</v>
      </c>
      <c r="G503" s="173"/>
      <c r="H503" s="173"/>
      <c r="I503" s="173"/>
      <c r="J503" s="173"/>
      <c r="K503" s="173"/>
      <c r="L503" s="173"/>
      <c r="M503" s="173"/>
      <c r="N503" s="173"/>
      <c r="O503" s="173"/>
      <c r="P503" s="173"/>
      <c r="Q503" s="173"/>
      <c r="R503" s="173"/>
      <c r="S503" s="173"/>
      <c r="T503" s="173"/>
      <c r="U503" s="173"/>
      <c r="V503" s="173"/>
      <c r="W503" s="173"/>
      <c r="X503" s="173"/>
      <c r="Y503" s="173"/>
      <c r="Z503" s="173"/>
      <c r="AA503" s="173"/>
      <c r="AB503" s="173"/>
      <c r="AC503" s="174"/>
      <c r="AE503" s="507"/>
      <c r="AG503" s="507"/>
      <c r="AI503" s="507"/>
    </row>
    <row r="504" spans="4:35" outlineLevel="1">
      <c r="D504" s="106" t="str">
        <f>'Line Items'!D2361</f>
        <v>[Financing Costs Line 10]</v>
      </c>
      <c r="E504" s="89"/>
      <c r="F504" s="107" t="str">
        <f t="shared" si="8"/>
        <v>£000</v>
      </c>
      <c r="G504" s="173"/>
      <c r="H504" s="173"/>
      <c r="I504" s="173"/>
      <c r="J504" s="173"/>
      <c r="K504" s="173"/>
      <c r="L504" s="173"/>
      <c r="M504" s="173"/>
      <c r="N504" s="173"/>
      <c r="O504" s="173"/>
      <c r="P504" s="173"/>
      <c r="Q504" s="173"/>
      <c r="R504" s="173"/>
      <c r="S504" s="173"/>
      <c r="T504" s="173"/>
      <c r="U504" s="173"/>
      <c r="V504" s="173"/>
      <c r="W504" s="173"/>
      <c r="X504" s="173"/>
      <c r="Y504" s="173"/>
      <c r="Z504" s="173"/>
      <c r="AA504" s="173"/>
      <c r="AB504" s="173"/>
      <c r="AC504" s="174"/>
      <c r="AE504" s="507"/>
      <c r="AG504" s="507"/>
      <c r="AI504" s="507"/>
    </row>
    <row r="505" spans="4:35" outlineLevel="1">
      <c r="D505" s="106" t="str">
        <f>'Line Items'!D2362</f>
        <v>[Financing Costs Line 11]</v>
      </c>
      <c r="E505" s="89"/>
      <c r="F505" s="107" t="str">
        <f t="shared" si="8"/>
        <v>£000</v>
      </c>
      <c r="G505" s="173"/>
      <c r="H505" s="173"/>
      <c r="I505" s="173"/>
      <c r="J505" s="173"/>
      <c r="K505" s="173"/>
      <c r="L505" s="173"/>
      <c r="M505" s="173"/>
      <c r="N505" s="173"/>
      <c r="O505" s="173"/>
      <c r="P505" s="173"/>
      <c r="Q505" s="173"/>
      <c r="R505" s="173"/>
      <c r="S505" s="173"/>
      <c r="T505" s="173"/>
      <c r="U505" s="173"/>
      <c r="V505" s="173"/>
      <c r="W505" s="173"/>
      <c r="X505" s="173"/>
      <c r="Y505" s="173"/>
      <c r="Z505" s="173"/>
      <c r="AA505" s="173"/>
      <c r="AB505" s="173"/>
      <c r="AC505" s="174"/>
      <c r="AE505" s="507"/>
      <c r="AG505" s="507"/>
      <c r="AI505" s="507"/>
    </row>
    <row r="506" spans="4:35" outlineLevel="1">
      <c r="D506" s="106" t="str">
        <f>'Line Items'!D2363</f>
        <v>[Financing Costs Line 12]</v>
      </c>
      <c r="E506" s="89"/>
      <c r="F506" s="107" t="str">
        <f t="shared" si="8"/>
        <v>£000</v>
      </c>
      <c r="G506" s="173"/>
      <c r="H506" s="173"/>
      <c r="I506" s="173"/>
      <c r="J506" s="173"/>
      <c r="K506" s="173"/>
      <c r="L506" s="173"/>
      <c r="M506" s="173"/>
      <c r="N506" s="173"/>
      <c r="O506" s="173"/>
      <c r="P506" s="173"/>
      <c r="Q506" s="173"/>
      <c r="R506" s="173"/>
      <c r="S506" s="173"/>
      <c r="T506" s="173"/>
      <c r="U506" s="173"/>
      <c r="V506" s="173"/>
      <c r="W506" s="173"/>
      <c r="X506" s="173"/>
      <c r="Y506" s="173"/>
      <c r="Z506" s="173"/>
      <c r="AA506" s="173"/>
      <c r="AB506" s="173"/>
      <c r="AC506" s="174"/>
      <c r="AE506" s="507"/>
      <c r="AG506" s="507"/>
      <c r="AI506" s="507"/>
    </row>
    <row r="507" spans="4:35" outlineLevel="1">
      <c r="D507" s="117" t="str">
        <f>'Line Items'!D2364</f>
        <v>[Financing Costs Line 13]</v>
      </c>
      <c r="E507" s="175"/>
      <c r="F507" s="118" t="str">
        <f>F506</f>
        <v>£000</v>
      </c>
      <c r="G507" s="176"/>
      <c r="H507" s="176"/>
      <c r="I507" s="176"/>
      <c r="J507" s="176"/>
      <c r="K507" s="176"/>
      <c r="L507" s="176"/>
      <c r="M507" s="176"/>
      <c r="N507" s="176"/>
      <c r="O507" s="176"/>
      <c r="P507" s="176"/>
      <c r="Q507" s="176"/>
      <c r="R507" s="176"/>
      <c r="S507" s="176"/>
      <c r="T507" s="176"/>
      <c r="U507" s="176"/>
      <c r="V507" s="176"/>
      <c r="W507" s="176"/>
      <c r="X507" s="176"/>
      <c r="Y507" s="176"/>
      <c r="Z507" s="176"/>
      <c r="AA507" s="176"/>
      <c r="AB507" s="176"/>
      <c r="AC507" s="177"/>
      <c r="AE507" s="508"/>
      <c r="AG507" s="508"/>
      <c r="AI507" s="508"/>
    </row>
    <row r="508" spans="4:35" outlineLevel="1"/>
    <row r="509" spans="4:35" ht="13.5" outlineLevel="1" thickBot="1">
      <c r="D509" s="244" t="str">
        <f>'Line Items'!D2365</f>
        <v>Operating Profit / (Loss) After Financing Costs</v>
      </c>
      <c r="E509" s="245"/>
      <c r="F509" s="246" t="str">
        <f>F507</f>
        <v>£000</v>
      </c>
      <c r="G509" s="247">
        <f>SUM(G493,G495:G507)</f>
        <v>0</v>
      </c>
      <c r="H509" s="247">
        <f t="shared" ref="H509:AG509" si="9">SUM(H493,H495:H507)</f>
        <v>0</v>
      </c>
      <c r="I509" s="247">
        <f t="shared" si="9"/>
        <v>0</v>
      </c>
      <c r="J509" s="247">
        <f t="shared" si="9"/>
        <v>0</v>
      </c>
      <c r="K509" s="247">
        <f t="shared" si="9"/>
        <v>0</v>
      </c>
      <c r="L509" s="247">
        <f t="shared" si="9"/>
        <v>0</v>
      </c>
      <c r="M509" s="247">
        <f t="shared" si="9"/>
        <v>0</v>
      </c>
      <c r="N509" s="247">
        <f t="shared" si="9"/>
        <v>0</v>
      </c>
      <c r="O509" s="247">
        <f t="shared" si="9"/>
        <v>0</v>
      </c>
      <c r="P509" s="247">
        <f t="shared" si="9"/>
        <v>0</v>
      </c>
      <c r="Q509" s="247">
        <f t="shared" si="9"/>
        <v>0</v>
      </c>
      <c r="R509" s="247">
        <f t="shared" si="9"/>
        <v>0</v>
      </c>
      <c r="S509" s="247">
        <f t="shared" si="9"/>
        <v>0</v>
      </c>
      <c r="T509" s="247">
        <f t="shared" si="9"/>
        <v>0</v>
      </c>
      <c r="U509" s="247">
        <f t="shared" si="9"/>
        <v>0</v>
      </c>
      <c r="V509" s="247">
        <f t="shared" si="9"/>
        <v>0</v>
      </c>
      <c r="W509" s="247">
        <f t="shared" si="9"/>
        <v>0</v>
      </c>
      <c r="X509" s="247">
        <f t="shared" si="9"/>
        <v>0</v>
      </c>
      <c r="Y509" s="247">
        <f t="shared" si="9"/>
        <v>0</v>
      </c>
      <c r="Z509" s="247">
        <f t="shared" si="9"/>
        <v>0</v>
      </c>
      <c r="AA509" s="247">
        <f t="shared" si="9"/>
        <v>0</v>
      </c>
      <c r="AB509" s="247">
        <f t="shared" si="9"/>
        <v>0</v>
      </c>
      <c r="AC509" s="248">
        <f t="shared" ref="AC509" si="10">SUM(AC493,AC495:AC507)</f>
        <v>0</v>
      </c>
      <c r="AE509" s="544">
        <f t="shared" si="9"/>
        <v>0</v>
      </c>
      <c r="AG509" s="544">
        <f t="shared" si="9"/>
        <v>0</v>
      </c>
      <c r="AI509" s="544">
        <f t="shared" ref="AI509" si="11">SUM(AI493,AI495:AI507)</f>
        <v>0</v>
      </c>
    </row>
    <row r="510" spans="4:35" ht="13.5" outlineLevel="1" thickTop="1"/>
    <row r="511" spans="4:35" outlineLevel="1">
      <c r="D511" s="100" t="str">
        <f>'Line Items'!D2366</f>
        <v>Financial Subsidy / (Premium)</v>
      </c>
      <c r="E511" s="85"/>
      <c r="F511" s="101" t="s">
        <v>102</v>
      </c>
      <c r="G511" s="658"/>
      <c r="H511" s="658"/>
      <c r="I511" s="658"/>
      <c r="J511" s="658"/>
      <c r="K511" s="658"/>
      <c r="L511" s="658"/>
      <c r="M511" s="658"/>
      <c r="N511" s="658"/>
      <c r="O511" s="658"/>
      <c r="P511" s="658"/>
      <c r="Q511" s="658"/>
      <c r="R511" s="658"/>
      <c r="S511" s="658"/>
      <c r="T511" s="658"/>
      <c r="U511" s="658"/>
      <c r="V511" s="658"/>
      <c r="W511" s="658"/>
      <c r="X511" s="658"/>
      <c r="Y511" s="658"/>
      <c r="Z511" s="658"/>
      <c r="AA511" s="658"/>
      <c r="AB511" s="658"/>
      <c r="AC511" s="659"/>
      <c r="AD511" s="435"/>
      <c r="AE511" s="616"/>
      <c r="AF511" s="435"/>
      <c r="AG511" s="616"/>
      <c r="AH511" s="435"/>
      <c r="AI511" s="616"/>
    </row>
    <row r="512" spans="4:35" outlineLevel="1">
      <c r="D512" s="106" t="str">
        <f>'Line Items'!D2367</f>
        <v>GDP Adjustment</v>
      </c>
      <c r="E512" s="89"/>
      <c r="F512" s="107" t="str">
        <f>F511</f>
        <v>£000</v>
      </c>
      <c r="G512" s="660"/>
      <c r="H512" s="660"/>
      <c r="I512" s="660"/>
      <c r="J512" s="660"/>
      <c r="K512" s="660"/>
      <c r="L512" s="660"/>
      <c r="M512" s="660"/>
      <c r="N512" s="660"/>
      <c r="O512" s="660"/>
      <c r="P512" s="660"/>
      <c r="Q512" s="660"/>
      <c r="R512" s="660"/>
      <c r="S512" s="660"/>
      <c r="T512" s="660"/>
      <c r="U512" s="660"/>
      <c r="V512" s="660"/>
      <c r="W512" s="660"/>
      <c r="X512" s="660"/>
      <c r="Y512" s="660"/>
      <c r="Z512" s="660"/>
      <c r="AA512" s="660"/>
      <c r="AB512" s="660"/>
      <c r="AC512" s="595"/>
      <c r="AD512" s="435"/>
      <c r="AE512" s="617"/>
      <c r="AF512" s="435"/>
      <c r="AG512" s="617"/>
      <c r="AH512" s="435"/>
      <c r="AI512" s="617"/>
    </row>
    <row r="513" spans="4:35" outlineLevel="1">
      <c r="D513" s="106" t="str">
        <f>'Line Items'!D2368</f>
        <v>CLE Adjustment</v>
      </c>
      <c r="E513" s="89"/>
      <c r="F513" s="107" t="str">
        <f t="shared" ref="F513:F514" si="12">F512</f>
        <v>£000</v>
      </c>
      <c r="G513" s="660"/>
      <c r="H513" s="660"/>
      <c r="I513" s="660"/>
      <c r="J513" s="660"/>
      <c r="K513" s="660"/>
      <c r="L513" s="660"/>
      <c r="M513" s="660"/>
      <c r="N513" s="660"/>
      <c r="O513" s="660"/>
      <c r="P513" s="660"/>
      <c r="Q513" s="660"/>
      <c r="R513" s="660"/>
      <c r="S513" s="660"/>
      <c r="T513" s="660"/>
      <c r="U513" s="660"/>
      <c r="V513" s="660"/>
      <c r="W513" s="660"/>
      <c r="X513" s="660"/>
      <c r="Y513" s="660"/>
      <c r="Z513" s="660"/>
      <c r="AA513" s="660"/>
      <c r="AB513" s="660"/>
      <c r="AC513" s="595"/>
      <c r="AD513" s="435"/>
      <c r="AE513" s="617"/>
      <c r="AF513" s="435"/>
      <c r="AG513" s="617"/>
      <c r="AH513" s="435"/>
      <c r="AI513" s="617"/>
    </row>
    <row r="514" spans="4:35" outlineLevel="1">
      <c r="D514" s="117" t="str">
        <f>'Line Items'!D2369</f>
        <v>DfT Profit Share</v>
      </c>
      <c r="E514" s="175"/>
      <c r="F514" s="118" t="str">
        <f t="shared" si="12"/>
        <v>£000</v>
      </c>
      <c r="G514" s="661"/>
      <c r="H514" s="661"/>
      <c r="I514" s="661"/>
      <c r="J514" s="661"/>
      <c r="K514" s="661"/>
      <c r="L514" s="661"/>
      <c r="M514" s="661"/>
      <c r="N514" s="661"/>
      <c r="O514" s="661"/>
      <c r="P514" s="661"/>
      <c r="Q514" s="661"/>
      <c r="R514" s="661"/>
      <c r="S514" s="661"/>
      <c r="T514" s="661"/>
      <c r="U514" s="661"/>
      <c r="V514" s="661"/>
      <c r="W514" s="661"/>
      <c r="X514" s="661"/>
      <c r="Y514" s="661"/>
      <c r="Z514" s="661"/>
      <c r="AA514" s="661"/>
      <c r="AB514" s="661"/>
      <c r="AC514" s="662"/>
      <c r="AD514" s="435"/>
      <c r="AE514" s="618"/>
      <c r="AF514" s="435"/>
      <c r="AG514" s="618"/>
      <c r="AH514" s="435"/>
      <c r="AI514" s="618"/>
    </row>
    <row r="515" spans="4:35" outlineLevel="1"/>
    <row r="516" spans="4:35" ht="13.5" outlineLevel="1" thickBot="1">
      <c r="D516" s="244" t="str">
        <f>'Line Items'!D2370</f>
        <v>Profit / (Loss) Before Taxation</v>
      </c>
      <c r="E516" s="245"/>
      <c r="F516" s="246" t="str">
        <f>F514</f>
        <v>£000</v>
      </c>
      <c r="G516" s="247">
        <f t="shared" ref="G516:AB516" si="13">SUM(G509,G511:G514)</f>
        <v>0</v>
      </c>
      <c r="H516" s="247">
        <f t="shared" si="13"/>
        <v>0</v>
      </c>
      <c r="I516" s="247">
        <f t="shared" si="13"/>
        <v>0</v>
      </c>
      <c r="J516" s="247">
        <f t="shared" si="13"/>
        <v>0</v>
      </c>
      <c r="K516" s="247">
        <f t="shared" si="13"/>
        <v>0</v>
      </c>
      <c r="L516" s="247">
        <f t="shared" si="13"/>
        <v>0</v>
      </c>
      <c r="M516" s="247">
        <f t="shared" si="13"/>
        <v>0</v>
      </c>
      <c r="N516" s="247">
        <f t="shared" si="13"/>
        <v>0</v>
      </c>
      <c r="O516" s="247">
        <f t="shared" si="13"/>
        <v>0</v>
      </c>
      <c r="P516" s="247">
        <f t="shared" si="13"/>
        <v>0</v>
      </c>
      <c r="Q516" s="247">
        <f t="shared" si="13"/>
        <v>0</v>
      </c>
      <c r="R516" s="247">
        <f t="shared" si="13"/>
        <v>0</v>
      </c>
      <c r="S516" s="247">
        <f t="shared" si="13"/>
        <v>0</v>
      </c>
      <c r="T516" s="247">
        <f t="shared" si="13"/>
        <v>0</v>
      </c>
      <c r="U516" s="247">
        <f t="shared" si="13"/>
        <v>0</v>
      </c>
      <c r="V516" s="247">
        <f t="shared" si="13"/>
        <v>0</v>
      </c>
      <c r="W516" s="247">
        <f t="shared" si="13"/>
        <v>0</v>
      </c>
      <c r="X516" s="247">
        <f t="shared" si="13"/>
        <v>0</v>
      </c>
      <c r="Y516" s="247">
        <f t="shared" si="13"/>
        <v>0</v>
      </c>
      <c r="Z516" s="247">
        <f t="shared" si="13"/>
        <v>0</v>
      </c>
      <c r="AA516" s="247">
        <f t="shared" si="13"/>
        <v>0</v>
      </c>
      <c r="AB516" s="247">
        <f t="shared" si="13"/>
        <v>0</v>
      </c>
      <c r="AC516" s="248">
        <f t="shared" ref="AC516" si="14">SUM(AC509,AC511:AC514)</f>
        <v>0</v>
      </c>
      <c r="AE516" s="544">
        <f t="shared" ref="AE516" si="15">SUM(AE509,AE511:AE514)</f>
        <v>0</v>
      </c>
      <c r="AG516" s="544">
        <f t="shared" ref="AG516" si="16">SUM(AG509,AG511:AG514)</f>
        <v>0</v>
      </c>
      <c r="AI516" s="544">
        <f t="shared" ref="AI516" si="17">SUM(AI509,AI511:AI514)</f>
        <v>0</v>
      </c>
    </row>
    <row r="517" spans="4:35" ht="13.5" outlineLevel="1" thickTop="1"/>
    <row r="518" spans="4:35" outlineLevel="1">
      <c r="D518" s="210" t="str">
        <f>'Line Items'!D2371</f>
        <v>Corporation Tax - Current Tax</v>
      </c>
      <c r="E518" s="211"/>
      <c r="F518" s="212" t="s">
        <v>102</v>
      </c>
      <c r="G518" s="249"/>
      <c r="H518" s="249"/>
      <c r="I518" s="249"/>
      <c r="J518" s="249"/>
      <c r="K518" s="249"/>
      <c r="L518" s="249"/>
      <c r="M518" s="249"/>
      <c r="N518" s="249"/>
      <c r="O518" s="249"/>
      <c r="P518" s="249"/>
      <c r="Q518" s="249"/>
      <c r="R518" s="249"/>
      <c r="S518" s="249"/>
      <c r="T518" s="249"/>
      <c r="U518" s="249"/>
      <c r="V518" s="249"/>
      <c r="W518" s="249"/>
      <c r="X518" s="249"/>
      <c r="Y518" s="249"/>
      <c r="Z518" s="249"/>
      <c r="AA518" s="249"/>
      <c r="AB518" s="249"/>
      <c r="AC518" s="250"/>
      <c r="AE518" s="542"/>
      <c r="AG518" s="542"/>
      <c r="AI518" s="542"/>
    </row>
    <row r="519" spans="4:35" outlineLevel="1"/>
    <row r="520" spans="4:35" outlineLevel="1">
      <c r="D520" s="210" t="str">
        <f>'Line Items'!D2372</f>
        <v>Deferred Tax</v>
      </c>
      <c r="E520" s="211"/>
      <c r="F520" s="212" t="s">
        <v>102</v>
      </c>
      <c r="G520" s="249"/>
      <c r="H520" s="249"/>
      <c r="I520" s="249"/>
      <c r="J520" s="249"/>
      <c r="K520" s="249"/>
      <c r="L520" s="249"/>
      <c r="M520" s="249"/>
      <c r="N520" s="249"/>
      <c r="O520" s="249"/>
      <c r="P520" s="249"/>
      <c r="Q520" s="249"/>
      <c r="R520" s="249"/>
      <c r="S520" s="249"/>
      <c r="T520" s="249"/>
      <c r="U520" s="249"/>
      <c r="V520" s="249"/>
      <c r="W520" s="249"/>
      <c r="X520" s="249"/>
      <c r="Y520" s="249"/>
      <c r="Z520" s="249"/>
      <c r="AA520" s="249"/>
      <c r="AB520" s="249"/>
      <c r="AC520" s="250"/>
      <c r="AE520" s="542"/>
      <c r="AG520" s="542"/>
      <c r="AI520" s="542"/>
    </row>
    <row r="521" spans="4:35" outlineLevel="1"/>
    <row r="522" spans="4:35" ht="13.5" outlineLevel="1" thickBot="1">
      <c r="D522" s="244" t="str">
        <f>'Line Items'!D2373</f>
        <v>Profit / (Loss) After Taxation</v>
      </c>
      <c r="E522" s="245"/>
      <c r="F522" s="246" t="str">
        <f>F518</f>
        <v>£000</v>
      </c>
      <c r="G522" s="247">
        <f>SUM(G516,G518,G520)</f>
        <v>0</v>
      </c>
      <c r="H522" s="247">
        <f t="shared" ref="H522:AB522" si="18">SUM(H516,H518,H520)</f>
        <v>0</v>
      </c>
      <c r="I522" s="247">
        <f t="shared" si="18"/>
        <v>0</v>
      </c>
      <c r="J522" s="247">
        <f t="shared" si="18"/>
        <v>0</v>
      </c>
      <c r="K522" s="247">
        <f t="shared" si="18"/>
        <v>0</v>
      </c>
      <c r="L522" s="247">
        <f t="shared" si="18"/>
        <v>0</v>
      </c>
      <c r="M522" s="247">
        <f t="shared" si="18"/>
        <v>0</v>
      </c>
      <c r="N522" s="247">
        <f t="shared" si="18"/>
        <v>0</v>
      </c>
      <c r="O522" s="247">
        <f t="shared" si="18"/>
        <v>0</v>
      </c>
      <c r="P522" s="247">
        <f t="shared" si="18"/>
        <v>0</v>
      </c>
      <c r="Q522" s="247">
        <f t="shared" si="18"/>
        <v>0</v>
      </c>
      <c r="R522" s="247">
        <f t="shared" si="18"/>
        <v>0</v>
      </c>
      <c r="S522" s="247">
        <f t="shared" si="18"/>
        <v>0</v>
      </c>
      <c r="T522" s="247">
        <f t="shared" si="18"/>
        <v>0</v>
      </c>
      <c r="U522" s="247">
        <f t="shared" si="18"/>
        <v>0</v>
      </c>
      <c r="V522" s="247">
        <f t="shared" si="18"/>
        <v>0</v>
      </c>
      <c r="W522" s="247">
        <f t="shared" si="18"/>
        <v>0</v>
      </c>
      <c r="X522" s="247">
        <f t="shared" si="18"/>
        <v>0</v>
      </c>
      <c r="Y522" s="247">
        <f t="shared" si="18"/>
        <v>0</v>
      </c>
      <c r="Z522" s="247">
        <f t="shared" si="18"/>
        <v>0</v>
      </c>
      <c r="AA522" s="247">
        <f t="shared" si="18"/>
        <v>0</v>
      </c>
      <c r="AB522" s="247">
        <f t="shared" si="18"/>
        <v>0</v>
      </c>
      <c r="AC522" s="248">
        <f t="shared" ref="AC522" si="19">SUM(AC516,AC518,AC520)</f>
        <v>0</v>
      </c>
      <c r="AE522" s="544">
        <f t="shared" ref="AE522" si="20">SUM(AE516,AE518,AE520)</f>
        <v>0</v>
      </c>
      <c r="AG522" s="248">
        <f t="shared" ref="AG522" si="21">SUM(AG516,AG518,AG520)</f>
        <v>0</v>
      </c>
      <c r="AI522" s="248">
        <f t="shared" ref="AI522" si="22">SUM(AI516,AI518,AI520)</f>
        <v>0</v>
      </c>
    </row>
    <row r="523" spans="4:35" ht="13.5" outlineLevel="1" thickTop="1">
      <c r="I523" s="251"/>
      <c r="J523" s="251"/>
      <c r="K523" s="251"/>
      <c r="L523" s="251"/>
      <c r="M523" s="251"/>
      <c r="N523" s="251"/>
      <c r="O523" s="251"/>
      <c r="P523" s="251"/>
      <c r="Q523" s="251"/>
      <c r="R523" s="251"/>
      <c r="S523" s="251"/>
      <c r="T523" s="251"/>
      <c r="U523" s="251"/>
      <c r="V523" s="251"/>
      <c r="W523" s="251"/>
      <c r="X523" s="251"/>
      <c r="Y523" s="251"/>
      <c r="Z523" s="251"/>
    </row>
    <row r="524" spans="4:35" outlineLevel="1">
      <c r="D524" s="210" t="str">
        <f>'Line Items'!D2374</f>
        <v>Dividends</v>
      </c>
      <c r="E524" s="211"/>
      <c r="F524" s="212" t="s">
        <v>102</v>
      </c>
      <c r="G524" s="249"/>
      <c r="H524" s="249"/>
      <c r="I524" s="249"/>
      <c r="J524" s="249"/>
      <c r="K524" s="249"/>
      <c r="L524" s="249"/>
      <c r="M524" s="249"/>
      <c r="N524" s="249"/>
      <c r="O524" s="249"/>
      <c r="P524" s="249"/>
      <c r="Q524" s="249"/>
      <c r="R524" s="249"/>
      <c r="S524" s="249"/>
      <c r="T524" s="249"/>
      <c r="U524" s="249"/>
      <c r="V524" s="249"/>
      <c r="W524" s="249"/>
      <c r="X524" s="249"/>
      <c r="Y524" s="249"/>
      <c r="Z524" s="249"/>
      <c r="AA524" s="249"/>
      <c r="AB524" s="249"/>
      <c r="AC524" s="250"/>
      <c r="AE524" s="542"/>
      <c r="AG524" s="542"/>
      <c r="AI524" s="542"/>
    </row>
    <row r="525" spans="4:35" outlineLevel="1"/>
    <row r="526" spans="4:35" ht="13.5" outlineLevel="1" thickBot="1">
      <c r="D526" s="244" t="str">
        <f>'Line Items'!D2375</f>
        <v>Profit / (Loss)</v>
      </c>
      <c r="E526" s="245"/>
      <c r="F526" s="246" t="str">
        <f>F524</f>
        <v>£000</v>
      </c>
      <c r="G526" s="247">
        <f>SUM(G522,G524)</f>
        <v>0</v>
      </c>
      <c r="H526" s="247">
        <f t="shared" ref="H526:AB526" si="23">SUM(H522,H524)</f>
        <v>0</v>
      </c>
      <c r="I526" s="247">
        <f t="shared" si="23"/>
        <v>0</v>
      </c>
      <c r="J526" s="247">
        <f t="shared" si="23"/>
        <v>0</v>
      </c>
      <c r="K526" s="247">
        <f t="shared" si="23"/>
        <v>0</v>
      </c>
      <c r="L526" s="247">
        <f t="shared" si="23"/>
        <v>0</v>
      </c>
      <c r="M526" s="247">
        <f t="shared" si="23"/>
        <v>0</v>
      </c>
      <c r="N526" s="247">
        <f t="shared" si="23"/>
        <v>0</v>
      </c>
      <c r="O526" s="247">
        <f t="shared" si="23"/>
        <v>0</v>
      </c>
      <c r="P526" s="247">
        <f t="shared" si="23"/>
        <v>0</v>
      </c>
      <c r="Q526" s="247">
        <f t="shared" si="23"/>
        <v>0</v>
      </c>
      <c r="R526" s="247">
        <f t="shared" si="23"/>
        <v>0</v>
      </c>
      <c r="S526" s="247">
        <f t="shared" si="23"/>
        <v>0</v>
      </c>
      <c r="T526" s="247">
        <f t="shared" si="23"/>
        <v>0</v>
      </c>
      <c r="U526" s="247">
        <f t="shared" si="23"/>
        <v>0</v>
      </c>
      <c r="V526" s="247">
        <f t="shared" si="23"/>
        <v>0</v>
      </c>
      <c r="W526" s="247">
        <f t="shared" si="23"/>
        <v>0</v>
      </c>
      <c r="X526" s="247">
        <f t="shared" si="23"/>
        <v>0</v>
      </c>
      <c r="Y526" s="247">
        <f t="shared" si="23"/>
        <v>0</v>
      </c>
      <c r="Z526" s="247">
        <f t="shared" si="23"/>
        <v>0</v>
      </c>
      <c r="AA526" s="247">
        <f t="shared" si="23"/>
        <v>0</v>
      </c>
      <c r="AB526" s="247">
        <f t="shared" si="23"/>
        <v>0</v>
      </c>
      <c r="AC526" s="248">
        <f t="shared" ref="AC526" si="24">SUM(AC522,AC524)</f>
        <v>0</v>
      </c>
      <c r="AE526" s="544">
        <f t="shared" ref="AE526" si="25">SUM(AE522,AE524)</f>
        <v>0</v>
      </c>
      <c r="AG526" s="248">
        <f t="shared" ref="AG526" si="26">SUM(AG522,AG524)</f>
        <v>0</v>
      </c>
      <c r="AI526" s="248">
        <f t="shared" ref="AI526" si="27">SUM(AI522,AI524)</f>
        <v>0</v>
      </c>
    </row>
    <row r="527" spans="4:35" ht="13.5" outlineLevel="1" thickTop="1">
      <c r="I527" s="252"/>
      <c r="J527" s="252"/>
      <c r="K527" s="252"/>
      <c r="L527" s="252"/>
      <c r="M527" s="252"/>
      <c r="N527" s="252"/>
      <c r="O527" s="252"/>
      <c r="P527" s="252"/>
      <c r="Q527" s="252"/>
      <c r="R527" s="252"/>
      <c r="S527" s="252"/>
      <c r="T527" s="252"/>
      <c r="U527" s="252"/>
      <c r="V527" s="252"/>
      <c r="W527" s="252"/>
      <c r="X527" s="252"/>
      <c r="Y527" s="252"/>
      <c r="Z527" s="252"/>
    </row>
    <row r="528" spans="4:35" ht="13.5" outlineLevel="1" thickBot="1">
      <c r="D528" s="244" t="str">
        <f>'Line Items'!D2376</f>
        <v>Retained Profit / (Loss)</v>
      </c>
      <c r="E528" s="245"/>
      <c r="F528" s="246" t="str">
        <f>F526</f>
        <v>£000</v>
      </c>
      <c r="G528" s="253"/>
      <c r="H528" s="253"/>
      <c r="I528" s="253"/>
      <c r="J528" s="253"/>
      <c r="K528" s="253"/>
      <c r="L528" s="253"/>
      <c r="M528" s="253"/>
      <c r="N528" s="253"/>
      <c r="O528" s="253"/>
      <c r="P528" s="253"/>
      <c r="Q528" s="253"/>
      <c r="R528" s="253"/>
      <c r="S528" s="253"/>
      <c r="T528" s="253"/>
      <c r="U528" s="253"/>
      <c r="V528" s="253"/>
      <c r="W528" s="253"/>
      <c r="X528" s="253"/>
      <c r="Y528" s="253"/>
      <c r="Z528" s="253"/>
      <c r="AA528" s="253"/>
      <c r="AB528" s="253"/>
      <c r="AC528" s="254"/>
      <c r="AE528" s="543"/>
      <c r="AG528" s="543"/>
      <c r="AI528" s="543"/>
    </row>
    <row r="529" spans="2:35" ht="13.5" thickTop="1"/>
    <row r="530" spans="2:35" ht="16.5">
      <c r="B530" s="5" t="s">
        <v>19</v>
      </c>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E530" s="5"/>
      <c r="AG530" s="5"/>
      <c r="AI530" s="5"/>
    </row>
  </sheetData>
  <mergeCells count="3">
    <mergeCell ref="D9:E9"/>
    <mergeCell ref="F9:F11"/>
    <mergeCell ref="D10:E11"/>
  </mergeCells>
  <pageMargins left="0.39370078740157483" right="0.39370078740157483" top="0.39370078740157483" bottom="0.39370078740157483" header="0.31496062992125984" footer="0.31496062992125984"/>
  <pageSetup paperSize="8" scale="48" fitToHeight="99" orientation="landscape" r:id="rId1"/>
  <rowBreaks count="5" manualBreakCount="5">
    <brk id="95" max="16383" man="1"/>
    <brk id="171" min="1" max="34" man="1"/>
    <brk id="262" min="1" max="34" man="1"/>
    <brk id="362" min="1" max="34" man="1"/>
    <brk id="444" min="1" max="34"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2:AI113"/>
  <sheetViews>
    <sheetView showGridLines="0" zoomScale="70" zoomScaleNormal="70" zoomScaleSheetLayoutView="70" workbookViewId="0">
      <pane xSplit="6" ySplit="14" topLeftCell="G15" activePane="bottomRight" state="frozen"/>
      <selection activeCell="G13" sqref="G13"/>
      <selection pane="topRight" activeCell="G13" sqref="G13"/>
      <selection pane="bottomLeft" activeCell="G13" sqref="G13"/>
      <selection pane="bottomRight" activeCell="G15" sqref="G15"/>
    </sheetView>
  </sheetViews>
  <sheetFormatPr defaultColWidth="9" defaultRowHeight="12.75" outlineLevelRow="1" outlineLevelCol="1"/>
  <cols>
    <col min="1" max="1" width="2.85546875" style="3" customWidth="1"/>
    <col min="2" max="3" width="3.42578125" style="3" customWidth="1"/>
    <col min="4" max="4" width="12.7109375" style="3" customWidth="1"/>
    <col min="5" max="5" width="34.5703125" style="3" customWidth="1"/>
    <col min="6" max="22" width="11.42578125" style="3" customWidth="1"/>
    <col min="23" max="29" width="11.42578125" style="3" customWidth="1" outlineLevel="1"/>
    <col min="30" max="30" width="3.5703125" style="3" customWidth="1"/>
    <col min="31" max="31" width="11.42578125" style="3" customWidth="1"/>
    <col min="32" max="32" width="3.5703125" style="3" customWidth="1" outlineLevel="1"/>
    <col min="33" max="33" width="11.42578125" style="3" customWidth="1" outlineLevel="1"/>
    <col min="34" max="34" width="3.5703125" style="3" customWidth="1" outlineLevel="1"/>
    <col min="35" max="35" width="11.42578125" style="3" customWidth="1" outlineLevel="1"/>
    <col min="36" max="36" width="3.5703125" style="3" customWidth="1"/>
    <col min="37" max="16384" width="9" style="3"/>
  </cols>
  <sheetData>
    <row r="2" spans="2:35">
      <c r="B2" s="1" t="str">
        <f>'Template Cover'!B2</f>
        <v>Owner:</v>
      </c>
      <c r="C2" s="2"/>
      <c r="D2" s="2"/>
      <c r="E2" s="2"/>
      <c r="F2" s="2"/>
      <c r="G2" s="2" t="str">
        <f>Owner</f>
        <v>[Bidder Name]</v>
      </c>
      <c r="H2" s="2"/>
      <c r="I2" s="2"/>
      <c r="J2" s="2"/>
      <c r="K2" s="2"/>
      <c r="L2" s="2"/>
      <c r="M2" s="2"/>
      <c r="N2" s="2"/>
      <c r="O2" s="2"/>
      <c r="P2" s="2"/>
      <c r="Q2" s="2"/>
      <c r="R2" s="2"/>
      <c r="S2" s="2"/>
      <c r="T2" s="2"/>
      <c r="U2" s="2"/>
      <c r="V2" s="2"/>
      <c r="W2" s="2"/>
      <c r="X2" s="2"/>
      <c r="Y2" s="2"/>
      <c r="Z2" s="2"/>
      <c r="AA2" s="2"/>
      <c r="AB2" s="2"/>
      <c r="AC2" s="2"/>
      <c r="AE2" s="2"/>
      <c r="AG2" s="2"/>
      <c r="AI2" s="2"/>
    </row>
    <row r="3" spans="2:35">
      <c r="B3" s="1" t="str">
        <f>'Template Cover'!B3</f>
        <v>Project:</v>
      </c>
      <c r="C3" s="2"/>
      <c r="D3" s="2"/>
      <c r="E3" s="2"/>
      <c r="F3" s="2"/>
      <c r="G3" s="2" t="str">
        <f>Project</f>
        <v>West Midlands Franchise</v>
      </c>
      <c r="H3" s="2"/>
      <c r="I3" s="2"/>
      <c r="J3" s="2"/>
      <c r="K3" s="2"/>
      <c r="L3" s="2"/>
      <c r="M3" s="2"/>
      <c r="N3" s="2"/>
      <c r="O3" s="2"/>
      <c r="P3" s="2"/>
      <c r="Q3" s="2"/>
      <c r="R3" s="2"/>
      <c r="S3" s="2"/>
      <c r="T3" s="2"/>
      <c r="U3" s="2"/>
      <c r="V3" s="2"/>
      <c r="W3" s="2"/>
      <c r="X3" s="2"/>
      <c r="Y3" s="2"/>
      <c r="Z3" s="2"/>
      <c r="AA3" s="2"/>
      <c r="AB3" s="2"/>
      <c r="AC3" s="2"/>
      <c r="AE3" s="2"/>
      <c r="AG3" s="2"/>
      <c r="AI3" s="2"/>
    </row>
    <row r="4" spans="2:35">
      <c r="B4" s="1" t="str">
        <f>'Template Cover'!B4</f>
        <v>Sheet:</v>
      </c>
      <c r="C4" s="2"/>
      <c r="D4" s="2"/>
      <c r="E4" s="2"/>
      <c r="F4" s="2"/>
      <c r="G4" s="2" t="str">
        <f ca="1">MID(CELL("filename",$A$1),FIND("]",CELL("filename",$A$1))+1,99)</f>
        <v>P&amp;L2</v>
      </c>
      <c r="H4" s="2"/>
      <c r="I4" s="2"/>
      <c r="J4" s="2"/>
      <c r="K4" s="2"/>
      <c r="L4" s="2"/>
      <c r="M4" s="2"/>
      <c r="N4" s="2"/>
      <c r="O4" s="2"/>
      <c r="P4" s="2"/>
      <c r="Q4" s="2"/>
      <c r="R4" s="2"/>
      <c r="S4" s="2"/>
      <c r="T4" s="2"/>
      <c r="U4" s="2"/>
      <c r="V4" s="2"/>
      <c r="W4" s="2"/>
      <c r="X4" s="2"/>
      <c r="Y4" s="2"/>
      <c r="Z4" s="2"/>
      <c r="AA4" s="2"/>
      <c r="AB4" s="2"/>
      <c r="AC4" s="2"/>
      <c r="AE4" s="2"/>
      <c r="AG4" s="2"/>
      <c r="AI4" s="2"/>
    </row>
    <row r="5" spans="2:35">
      <c r="B5" s="1" t="str">
        <f>'Template Cover'!B5</f>
        <v>Version:</v>
      </c>
      <c r="C5" s="2"/>
      <c r="D5" s="2"/>
      <c r="E5" s="2"/>
      <c r="F5" s="2"/>
      <c r="G5" s="2">
        <f>Version</f>
        <v>1</v>
      </c>
      <c r="H5" s="2"/>
      <c r="I5" s="2"/>
      <c r="J5" s="2"/>
      <c r="K5" s="2"/>
      <c r="L5" s="2"/>
      <c r="M5" s="2"/>
      <c r="N5" s="2"/>
      <c r="O5" s="2"/>
      <c r="P5" s="2"/>
      <c r="Q5" s="2"/>
      <c r="R5" s="2"/>
      <c r="S5" s="2"/>
      <c r="T5" s="2"/>
      <c r="U5" s="2"/>
      <c r="V5" s="2"/>
      <c r="W5" s="2"/>
      <c r="X5" s="2"/>
      <c r="Y5" s="2"/>
      <c r="Z5" s="2"/>
      <c r="AA5" s="2"/>
      <c r="AB5" s="2"/>
      <c r="AC5" s="2"/>
      <c r="AE5" s="2"/>
      <c r="AG5" s="2"/>
      <c r="AI5" s="2"/>
    </row>
    <row r="6" spans="2:35">
      <c r="B6" s="1" t="str">
        <f>'Template Cover'!B6</f>
        <v>Date:</v>
      </c>
      <c r="C6" s="4"/>
      <c r="D6" s="4"/>
      <c r="E6" s="4"/>
      <c r="F6" s="4"/>
      <c r="G6" s="4">
        <f ca="1">TODAY()</f>
        <v>42655</v>
      </c>
      <c r="H6" s="4"/>
      <c r="I6" s="4"/>
      <c r="J6" s="4"/>
      <c r="K6" s="4"/>
      <c r="L6" s="4"/>
      <c r="M6" s="4"/>
      <c r="N6" s="4"/>
      <c r="O6" s="4"/>
      <c r="P6" s="4"/>
      <c r="Q6" s="4"/>
      <c r="R6" s="4"/>
      <c r="S6" s="4"/>
      <c r="T6" s="4"/>
      <c r="U6" s="4"/>
      <c r="V6" s="4"/>
      <c r="W6" s="4"/>
      <c r="X6" s="4"/>
      <c r="Y6" s="4"/>
      <c r="Z6" s="4"/>
      <c r="AA6" s="4"/>
      <c r="AB6" s="4"/>
      <c r="AC6" s="4"/>
      <c r="AE6" s="4"/>
      <c r="AG6" s="4"/>
      <c r="AI6" s="4"/>
    </row>
    <row r="7" spans="2:35">
      <c r="B7" s="1" t="str">
        <f>'Template Cover'!B7</f>
        <v>Filename:</v>
      </c>
      <c r="C7" s="2"/>
      <c r="D7" s="2"/>
      <c r="E7" s="2"/>
      <c r="F7" s="2"/>
      <c r="G7" s="2" t="str">
        <f ca="1">LEFT(CELL("FILENAME",$A$1),FIND("]",CELL("FILENAME",$A$1)))</f>
        <v>C:\Users\DfT\AppData\Local\Temp\[ATTACHMENT C - FINANCIAL TEMPLATES (v1.1).xlsx]</v>
      </c>
      <c r="H7" s="2"/>
      <c r="I7" s="2"/>
      <c r="J7" s="2"/>
      <c r="K7" s="2"/>
      <c r="L7" s="2"/>
      <c r="M7" s="2"/>
      <c r="N7" s="2"/>
      <c r="O7" s="2"/>
      <c r="P7" s="2"/>
      <c r="Q7" s="2"/>
      <c r="R7" s="2"/>
      <c r="S7" s="2"/>
      <c r="T7" s="2"/>
      <c r="U7" s="2"/>
      <c r="V7" s="2"/>
      <c r="W7" s="2"/>
      <c r="X7" s="2"/>
      <c r="Y7" s="2"/>
      <c r="Z7" s="2"/>
      <c r="AA7" s="2"/>
      <c r="AB7" s="2"/>
      <c r="AC7" s="2"/>
      <c r="AE7" s="2"/>
      <c r="AG7" s="2"/>
      <c r="AI7" s="2"/>
    </row>
    <row r="9" spans="2:35" ht="25.5">
      <c r="D9" s="1041" t="str">
        <f>RN_Switch</f>
        <v>Nominal</v>
      </c>
      <c r="E9" s="1060"/>
      <c r="F9" s="1038" t="s">
        <v>86</v>
      </c>
      <c r="G9" s="97" t="str">
        <f>Timeline!G29</f>
        <v>Blank</v>
      </c>
      <c r="H9" s="97" t="str">
        <f>Timeline!H29</f>
        <v>Blank</v>
      </c>
      <c r="I9" s="97" t="str">
        <f>Timeline!I29</f>
        <v>Year -2</v>
      </c>
      <c r="J9" s="97" t="str">
        <f>Timeline!J29</f>
        <v>Year -1</v>
      </c>
      <c r="K9" s="97" t="str">
        <f>Timeline!K29</f>
        <v>Year 0</v>
      </c>
      <c r="L9" s="97" t="str">
        <f>Timeline!L29</f>
        <v>Year 1</v>
      </c>
      <c r="M9" s="97" t="str">
        <f>Timeline!M29</f>
        <v>Year 2</v>
      </c>
      <c r="N9" s="97" t="str">
        <f>Timeline!N29</f>
        <v>Year 3</v>
      </c>
      <c r="O9" s="97" t="str">
        <f>Timeline!O29</f>
        <v>Year 4</v>
      </c>
      <c r="P9" s="97" t="str">
        <f>Timeline!P29</f>
        <v>Year 5</v>
      </c>
      <c r="Q9" s="97" t="str">
        <f>Timeline!Q29</f>
        <v>Year 6</v>
      </c>
      <c r="R9" s="97" t="str">
        <f>Timeline!R29</f>
        <v>Year 7</v>
      </c>
      <c r="S9" s="97" t="str">
        <f>Timeline!S29</f>
        <v>Year 8</v>
      </c>
      <c r="T9" s="97" t="str">
        <f>Timeline!T29</f>
        <v>Year 9</v>
      </c>
      <c r="U9" s="97" t="str">
        <f>Timeline!U29</f>
        <v>Year 10</v>
      </c>
      <c r="V9" s="97" t="str">
        <f>Timeline!V29</f>
        <v>Year 11</v>
      </c>
      <c r="W9" s="97" t="str">
        <f>Timeline!W29</f>
        <v>Year 12</v>
      </c>
      <c r="X9" s="97" t="str">
        <f>Timeline!X29</f>
        <v>Year 13</v>
      </c>
      <c r="Y9" s="97" t="str">
        <f>Timeline!Y29</f>
        <v>Year 14</v>
      </c>
      <c r="Z9" s="97" t="str">
        <f>Timeline!Z29</f>
        <v>Year 15</v>
      </c>
      <c r="AA9" s="97" t="str">
        <f>Timeline!AA29</f>
        <v>Year 16</v>
      </c>
      <c r="AB9" s="97" t="str">
        <f>Timeline!AB29</f>
        <v>Year 17</v>
      </c>
      <c r="AC9" s="97" t="str">
        <f>Timeline!AC29</f>
        <v>Year 18</v>
      </c>
      <c r="AE9" s="97" t="str">
        <f>Timeline!AE29</f>
        <v>Year 1 (part)</v>
      </c>
      <c r="AG9" s="97" t="str">
        <f>Timeline!AG29</f>
        <v>Not used</v>
      </c>
      <c r="AI9" s="97" t="str">
        <f>Timeline!AI29</f>
        <v>Not used</v>
      </c>
    </row>
    <row r="10" spans="2:35" ht="25.5">
      <c r="D10" s="1045" t="str">
        <f>Option_Switch</f>
        <v>Base Model</v>
      </c>
      <c r="E10" s="1061"/>
      <c r="F10" s="1039"/>
      <c r="G10" s="97" t="str">
        <f>Timeline!G30</f>
        <v>For Bidder Use</v>
      </c>
      <c r="H10" s="97" t="str">
        <f>Timeline!H30</f>
        <v>For Bidder Use</v>
      </c>
      <c r="I10" s="97" t="str">
        <f>Timeline!I30</f>
        <v>Actual</v>
      </c>
      <c r="J10" s="97" t="str">
        <f>Timeline!J30</f>
        <v>Actual</v>
      </c>
      <c r="K10" s="97" t="str">
        <f>Timeline!K30</f>
        <v>Forecast</v>
      </c>
      <c r="L10" s="97" t="str">
        <f>Timeline!L30</f>
        <v>Forecast</v>
      </c>
      <c r="M10" s="97" t="str">
        <f>Timeline!M30</f>
        <v>Core</v>
      </c>
      <c r="N10" s="97" t="str">
        <f>Timeline!N30</f>
        <v>Core</v>
      </c>
      <c r="O10" s="97" t="str">
        <f>Timeline!O30</f>
        <v>Core</v>
      </c>
      <c r="P10" s="97" t="str">
        <f>Timeline!P30</f>
        <v>Core</v>
      </c>
      <c r="Q10" s="97" t="str">
        <f>Timeline!Q30</f>
        <v>Core</v>
      </c>
      <c r="R10" s="97" t="str">
        <f>Timeline!R30</f>
        <v>Core</v>
      </c>
      <c r="S10" s="97" t="str">
        <f>Timeline!S30</f>
        <v>Core</v>
      </c>
      <c r="T10" s="97" t="str">
        <f>Timeline!T30</f>
        <v>Core</v>
      </c>
      <c r="U10" s="97" t="str">
        <f>Timeline!U30</f>
        <v>Option</v>
      </c>
      <c r="V10" s="97" t="str">
        <f>Timeline!V30</f>
        <v>Option</v>
      </c>
      <c r="W10" s="97" t="str">
        <f>Timeline!W30</f>
        <v>Not used</v>
      </c>
      <c r="X10" s="97" t="str">
        <f>Timeline!X30</f>
        <v>Not used</v>
      </c>
      <c r="Y10" s="97" t="str">
        <f>Timeline!Y30</f>
        <v>Not used</v>
      </c>
      <c r="Z10" s="97" t="str">
        <f>Timeline!Z30</f>
        <v>Not used</v>
      </c>
      <c r="AA10" s="97" t="str">
        <f>Timeline!AA30</f>
        <v>Not used</v>
      </c>
      <c r="AB10" s="97" t="str">
        <f>Timeline!AB30</f>
        <v>Not used</v>
      </c>
      <c r="AC10" s="97" t="str">
        <f>Timeline!AC30</f>
        <v>Not used</v>
      </c>
      <c r="AE10" s="97" t="str">
        <f>Timeline!AE30</f>
        <v>Core</v>
      </c>
      <c r="AG10" s="97" t="str">
        <f>Timeline!AG30</f>
        <v>Not used</v>
      </c>
      <c r="AI10" s="97" t="str">
        <f>Timeline!AI30</f>
        <v>Not used</v>
      </c>
    </row>
    <row r="11" spans="2:35">
      <c r="D11" s="1047"/>
      <c r="E11" s="1062"/>
      <c r="F11" s="1040" t="s">
        <v>86</v>
      </c>
      <c r="G11" s="98" t="str">
        <f>IF(Timeline!G31="","",Timeline!G31)</f>
        <v/>
      </c>
      <c r="H11" s="98" t="str">
        <f>IF(Timeline!H31="","",Timeline!H31)</f>
        <v/>
      </c>
      <c r="I11" s="98">
        <f>IF(Timeline!I31="","",Timeline!I31)</f>
        <v>42094</v>
      </c>
      <c r="J11" s="98">
        <f>IF(Timeline!J31="","",Timeline!J31)</f>
        <v>42460</v>
      </c>
      <c r="K11" s="98">
        <f>IF(Timeline!K31="","",Timeline!K31)</f>
        <v>42825</v>
      </c>
      <c r="L11" s="98">
        <f>IF(Timeline!L31="","",Timeline!L31)</f>
        <v>43190</v>
      </c>
      <c r="M11" s="98">
        <f>IF(Timeline!M31="","",Timeline!M31)</f>
        <v>43555</v>
      </c>
      <c r="N11" s="98">
        <f>IF(Timeline!N31="","",Timeline!N31)</f>
        <v>43921</v>
      </c>
      <c r="O11" s="98">
        <f>IF(Timeline!O31="","",Timeline!O31)</f>
        <v>44286</v>
      </c>
      <c r="P11" s="98">
        <f>IF(Timeline!P31="","",Timeline!P31)</f>
        <v>44651</v>
      </c>
      <c r="Q11" s="98">
        <f>IF(Timeline!Q31="","",Timeline!Q31)</f>
        <v>45016</v>
      </c>
      <c r="R11" s="98">
        <f>IF(Timeline!R31="","",Timeline!R31)</f>
        <v>45382</v>
      </c>
      <c r="S11" s="98">
        <f>IF(Timeline!S31="","",Timeline!S31)</f>
        <v>45747</v>
      </c>
      <c r="T11" s="98">
        <f>IF(Timeline!T31="","",Timeline!T31)</f>
        <v>46112</v>
      </c>
      <c r="U11" s="98">
        <f>IF(Timeline!U31="","",Timeline!U31)</f>
        <v>46477</v>
      </c>
      <c r="V11" s="98">
        <f>IF(Timeline!V31="","",Timeline!V31)</f>
        <v>46843</v>
      </c>
      <c r="W11" s="98">
        <f>IF(Timeline!W31="","",Timeline!W31)</f>
        <v>47208</v>
      </c>
      <c r="X11" s="98">
        <f>IF(Timeline!X31="","",Timeline!X31)</f>
        <v>47573</v>
      </c>
      <c r="Y11" s="98">
        <f>IF(Timeline!Y31="","",Timeline!Y31)</f>
        <v>47938</v>
      </c>
      <c r="Z11" s="98">
        <f>IF(Timeline!Z31="","",Timeline!Z31)</f>
        <v>48304</v>
      </c>
      <c r="AA11" s="98">
        <f>IF(Timeline!AA31="","",Timeline!AA31)</f>
        <v>48669</v>
      </c>
      <c r="AB11" s="98">
        <f>IF(Timeline!AB31="","",Timeline!AB31)</f>
        <v>49034</v>
      </c>
      <c r="AC11" s="98">
        <f>IF(Timeline!AC31="","",Timeline!AC31)</f>
        <v>49399</v>
      </c>
      <c r="AE11" s="98">
        <f>IF(Timeline!AE31="","",Timeline!AE31)</f>
        <v>43190</v>
      </c>
      <c r="AG11" s="98">
        <f>IF(Timeline!AG31="","",Timeline!AG31)</f>
        <v>49034</v>
      </c>
      <c r="AI11" s="98">
        <f>IF(Timeline!AI31="","",Timeline!AI31)</f>
        <v>49399</v>
      </c>
    </row>
    <row r="13" spans="2:35" ht="16.5">
      <c r="B13" s="5" t="s">
        <v>513</v>
      </c>
      <c r="C13" s="5"/>
      <c r="D13" s="5"/>
      <c r="E13" s="5"/>
      <c r="F13" s="5"/>
      <c r="G13" s="5"/>
      <c r="H13" s="5"/>
      <c r="I13" s="5"/>
      <c r="J13" s="5"/>
      <c r="K13" s="5"/>
      <c r="L13" s="5"/>
      <c r="M13" s="5"/>
      <c r="N13" s="5"/>
      <c r="O13" s="5"/>
      <c r="P13" s="5"/>
      <c r="Q13" s="5"/>
      <c r="R13" s="5"/>
      <c r="S13" s="5"/>
      <c r="T13" s="5"/>
      <c r="U13" s="5"/>
      <c r="V13" s="5"/>
      <c r="W13" s="5"/>
      <c r="X13" s="5"/>
      <c r="Y13" s="5"/>
      <c r="Z13" s="5"/>
      <c r="AA13" s="5"/>
      <c r="AB13" s="5"/>
      <c r="AC13" s="5"/>
      <c r="AE13" s="5"/>
      <c r="AG13" s="5"/>
      <c r="AI13" s="5"/>
    </row>
    <row r="14" spans="2:35" outlineLevel="1"/>
    <row r="15" spans="2:35" outlineLevel="1">
      <c r="D15" s="100" t="str">
        <f>'Line Items'!D2294</f>
        <v>Passenger Fares Revenue: EJ01 West Mids Snow Hill</v>
      </c>
      <c r="E15" s="85"/>
      <c r="F15" s="183" t="str">
        <f>INDEX('P&amp;L1'!F$15:F$491,MATCH($D15,'P&amp;L1'!$C$15:$C$491,0))</f>
        <v>£000</v>
      </c>
      <c r="G15" s="86">
        <f>SUMIF('P&amp;L1'!$C$15:$C$491,$D15,'P&amp;L1'!G$15:G$491)</f>
        <v>0</v>
      </c>
      <c r="H15" s="86">
        <f>SUMIF('P&amp;L1'!$C$15:$C$491,$D15,'P&amp;L1'!H$15:H$491)</f>
        <v>0</v>
      </c>
      <c r="I15" s="86">
        <f>SUMIF('P&amp;L1'!$C$15:$C$491,$D15,'P&amp;L1'!I$15:I$491)</f>
        <v>0</v>
      </c>
      <c r="J15" s="86">
        <f>SUMIF('P&amp;L1'!$C$15:$C$491,$D15,'P&amp;L1'!J$15:J$491)</f>
        <v>0</v>
      </c>
      <c r="K15" s="86">
        <f>SUMIF('P&amp;L1'!$C$15:$C$491,$D15,'P&amp;L1'!K$15:K$491)</f>
        <v>0</v>
      </c>
      <c r="L15" s="86">
        <f>SUMIF('P&amp;L1'!$C$15:$C$491,$D15,'P&amp;L1'!L$15:L$491)</f>
        <v>0</v>
      </c>
      <c r="M15" s="86">
        <f>SUMIF('P&amp;L1'!$C$15:$C$491,$D15,'P&amp;L1'!M$15:M$491)</f>
        <v>0</v>
      </c>
      <c r="N15" s="86">
        <f>SUMIF('P&amp;L1'!$C$15:$C$491,$D15,'P&amp;L1'!N$15:N$491)</f>
        <v>0</v>
      </c>
      <c r="O15" s="86">
        <f>SUMIF('P&amp;L1'!$C$15:$C$491,$D15,'P&amp;L1'!O$15:O$491)</f>
        <v>0</v>
      </c>
      <c r="P15" s="86">
        <f>SUMIF('P&amp;L1'!$C$15:$C$491,$D15,'P&amp;L1'!P$15:P$491)</f>
        <v>0</v>
      </c>
      <c r="Q15" s="86">
        <f>SUMIF('P&amp;L1'!$C$15:$C$491,$D15,'P&amp;L1'!Q$15:Q$491)</f>
        <v>0</v>
      </c>
      <c r="R15" s="86">
        <f>SUMIF('P&amp;L1'!$C$15:$C$491,$D15,'P&amp;L1'!R$15:R$491)</f>
        <v>0</v>
      </c>
      <c r="S15" s="86">
        <f>SUMIF('P&amp;L1'!$C$15:$C$491,$D15,'P&amp;L1'!S$15:S$491)</f>
        <v>0</v>
      </c>
      <c r="T15" s="86">
        <f>SUMIF('P&amp;L1'!$C$15:$C$491,$D15,'P&amp;L1'!T$15:T$491)</f>
        <v>0</v>
      </c>
      <c r="U15" s="86">
        <f>SUMIF('P&amp;L1'!$C$15:$C$491,$D15,'P&amp;L1'!U$15:U$491)</f>
        <v>0</v>
      </c>
      <c r="V15" s="86">
        <f>SUMIF('P&amp;L1'!$C$15:$C$491,$D15,'P&amp;L1'!V$15:V$491)</f>
        <v>0</v>
      </c>
      <c r="W15" s="86">
        <f>SUMIF('P&amp;L1'!$C$15:$C$491,$D15,'P&amp;L1'!W$15:W$491)</f>
        <v>0</v>
      </c>
      <c r="X15" s="86">
        <f>SUMIF('P&amp;L1'!$C$15:$C$491,$D15,'P&amp;L1'!X$15:X$491)</f>
        <v>0</v>
      </c>
      <c r="Y15" s="86">
        <f>SUMIF('P&amp;L1'!$C$15:$C$491,$D15,'P&amp;L1'!Y$15:Y$491)</f>
        <v>0</v>
      </c>
      <c r="Z15" s="86">
        <f>SUMIF('P&amp;L1'!$C$15:$C$491,$D15,'P&amp;L1'!Z$15:Z$491)</f>
        <v>0</v>
      </c>
      <c r="AA15" s="86">
        <f>SUMIF('P&amp;L1'!$C$15:$C$491,$D15,'P&amp;L1'!AA$15:AA$491)</f>
        <v>0</v>
      </c>
      <c r="AB15" s="86">
        <f>SUMIF('P&amp;L1'!$C$15:$C$491,$D15,'P&amp;L1'!AB$15:AB$491)</f>
        <v>0</v>
      </c>
      <c r="AC15" s="87">
        <f>SUMIF('P&amp;L1'!$C$15:$C$491,$D15,'P&amp;L1'!AC$15:AC$491)</f>
        <v>0</v>
      </c>
      <c r="AE15" s="475">
        <f>SUMIF('P&amp;L1'!$C$15:$C$491,$D15,'P&amp;L1'!AE$15:AE$491)</f>
        <v>0</v>
      </c>
      <c r="AG15" s="475">
        <f>SUMIF('P&amp;L1'!$C$15:$C$491,$D15,'P&amp;L1'!AG$15:AG$491)</f>
        <v>0</v>
      </c>
      <c r="AI15" s="475">
        <f>SUMIF('P&amp;L1'!$C$15:$C$491,$D15,'P&amp;L1'!AI$15:AI$491)</f>
        <v>0</v>
      </c>
    </row>
    <row r="16" spans="2:35" outlineLevel="1">
      <c r="D16" s="106" t="str">
        <f>'Line Items'!D2295</f>
        <v>Passenger Fares Revenue: EJ02 Trent Valley</v>
      </c>
      <c r="E16" s="89"/>
      <c r="F16" s="107" t="str">
        <f>INDEX('P&amp;L1'!F$15:F$491,MATCH($D16,'P&amp;L1'!$C$15:$C$491,0))</f>
        <v>£000</v>
      </c>
      <c r="G16" s="90">
        <f>SUMIF('P&amp;L1'!$C$15:$C$491,$D16,'P&amp;L1'!G$15:G$491)</f>
        <v>0</v>
      </c>
      <c r="H16" s="90">
        <f>SUMIF('P&amp;L1'!$C$15:$C$491,$D16,'P&amp;L1'!H$15:H$491)</f>
        <v>0</v>
      </c>
      <c r="I16" s="90">
        <f>SUMIF('P&amp;L1'!$C$15:$C$491,$D16,'P&amp;L1'!I$15:I$491)</f>
        <v>0</v>
      </c>
      <c r="J16" s="90">
        <f>SUMIF('P&amp;L1'!$C$15:$C$491,$D16,'P&amp;L1'!J$15:J$491)</f>
        <v>0</v>
      </c>
      <c r="K16" s="90">
        <f>SUMIF('P&amp;L1'!$C$15:$C$491,$D16,'P&amp;L1'!K$15:K$491)</f>
        <v>0</v>
      </c>
      <c r="L16" s="90">
        <f>SUMIF('P&amp;L1'!$C$15:$C$491,$D16,'P&amp;L1'!L$15:L$491)</f>
        <v>0</v>
      </c>
      <c r="M16" s="90">
        <f>SUMIF('P&amp;L1'!$C$15:$C$491,$D16,'P&amp;L1'!M$15:M$491)</f>
        <v>0</v>
      </c>
      <c r="N16" s="90">
        <f>SUMIF('P&amp;L1'!$C$15:$C$491,$D16,'P&amp;L1'!N$15:N$491)</f>
        <v>0</v>
      </c>
      <c r="O16" s="90">
        <f>SUMIF('P&amp;L1'!$C$15:$C$491,$D16,'P&amp;L1'!O$15:O$491)</f>
        <v>0</v>
      </c>
      <c r="P16" s="90">
        <f>SUMIF('P&amp;L1'!$C$15:$C$491,$D16,'P&amp;L1'!P$15:P$491)</f>
        <v>0</v>
      </c>
      <c r="Q16" s="90">
        <f>SUMIF('P&amp;L1'!$C$15:$C$491,$D16,'P&amp;L1'!Q$15:Q$491)</f>
        <v>0</v>
      </c>
      <c r="R16" s="90">
        <f>SUMIF('P&amp;L1'!$C$15:$C$491,$D16,'P&amp;L1'!R$15:R$491)</f>
        <v>0</v>
      </c>
      <c r="S16" s="90">
        <f>SUMIF('P&amp;L1'!$C$15:$C$491,$D16,'P&amp;L1'!S$15:S$491)</f>
        <v>0</v>
      </c>
      <c r="T16" s="90">
        <f>SUMIF('P&amp;L1'!$C$15:$C$491,$D16,'P&amp;L1'!T$15:T$491)</f>
        <v>0</v>
      </c>
      <c r="U16" s="90">
        <f>SUMIF('P&amp;L1'!$C$15:$C$491,$D16,'P&amp;L1'!U$15:U$491)</f>
        <v>0</v>
      </c>
      <c r="V16" s="90">
        <f>SUMIF('P&amp;L1'!$C$15:$C$491,$D16,'P&amp;L1'!V$15:V$491)</f>
        <v>0</v>
      </c>
      <c r="W16" s="90">
        <f>SUMIF('P&amp;L1'!$C$15:$C$491,$D16,'P&amp;L1'!W$15:W$491)</f>
        <v>0</v>
      </c>
      <c r="X16" s="90">
        <f>SUMIF('P&amp;L1'!$C$15:$C$491,$D16,'P&amp;L1'!X$15:X$491)</f>
        <v>0</v>
      </c>
      <c r="Y16" s="90">
        <f>SUMIF('P&amp;L1'!$C$15:$C$491,$D16,'P&amp;L1'!Y$15:Y$491)</f>
        <v>0</v>
      </c>
      <c r="Z16" s="90">
        <f>SUMIF('P&amp;L1'!$C$15:$C$491,$D16,'P&amp;L1'!Z$15:Z$491)</f>
        <v>0</v>
      </c>
      <c r="AA16" s="90">
        <f>SUMIF('P&amp;L1'!$C$15:$C$491,$D16,'P&amp;L1'!AA$15:AA$491)</f>
        <v>0</v>
      </c>
      <c r="AB16" s="90">
        <f>SUMIF('P&amp;L1'!$C$15:$C$491,$D16,'P&amp;L1'!AB$15:AB$491)</f>
        <v>0</v>
      </c>
      <c r="AC16" s="91">
        <f>SUMIF('P&amp;L1'!$C$15:$C$491,$D16,'P&amp;L1'!AC$15:AC$491)</f>
        <v>0</v>
      </c>
      <c r="AE16" s="476">
        <f>SUMIF('P&amp;L1'!$C$15:$C$491,$D16,'P&amp;L1'!AE$15:AE$491)</f>
        <v>0</v>
      </c>
      <c r="AG16" s="476">
        <f>SUMIF('P&amp;L1'!$C$15:$C$491,$D16,'P&amp;L1'!AG$15:AG$491)</f>
        <v>0</v>
      </c>
      <c r="AI16" s="476">
        <f>SUMIF('P&amp;L1'!$C$15:$C$491,$D16,'P&amp;L1'!AI$15:AI$491)</f>
        <v>0</v>
      </c>
    </row>
    <row r="17" spans="4:35" outlineLevel="1">
      <c r="D17" s="106" t="str">
        <f>'Line Items'!D2296</f>
        <v>Passenger Fares Revenue: EJ03 West Mids New Street</v>
      </c>
      <c r="E17" s="89"/>
      <c r="F17" s="107" t="str">
        <f>INDEX('P&amp;L1'!F$15:F$491,MATCH($D17,'P&amp;L1'!$C$15:$C$491,0))</f>
        <v>£000</v>
      </c>
      <c r="G17" s="90">
        <f>SUMIF('P&amp;L1'!$C$15:$C$491,$D17,'P&amp;L1'!G$15:G$491)</f>
        <v>0</v>
      </c>
      <c r="H17" s="90">
        <f>SUMIF('P&amp;L1'!$C$15:$C$491,$D17,'P&amp;L1'!H$15:H$491)</f>
        <v>0</v>
      </c>
      <c r="I17" s="90">
        <f>SUMIF('P&amp;L1'!$C$15:$C$491,$D17,'P&amp;L1'!I$15:I$491)</f>
        <v>0</v>
      </c>
      <c r="J17" s="90">
        <f>SUMIF('P&amp;L1'!$C$15:$C$491,$D17,'P&amp;L1'!J$15:J$491)</f>
        <v>0</v>
      </c>
      <c r="K17" s="90">
        <f>SUMIF('P&amp;L1'!$C$15:$C$491,$D17,'P&amp;L1'!K$15:K$491)</f>
        <v>0</v>
      </c>
      <c r="L17" s="90">
        <f>SUMIF('P&amp;L1'!$C$15:$C$491,$D17,'P&amp;L1'!L$15:L$491)</f>
        <v>0</v>
      </c>
      <c r="M17" s="90">
        <f>SUMIF('P&amp;L1'!$C$15:$C$491,$D17,'P&amp;L1'!M$15:M$491)</f>
        <v>0</v>
      </c>
      <c r="N17" s="90">
        <f>SUMIF('P&amp;L1'!$C$15:$C$491,$D17,'P&amp;L1'!N$15:N$491)</f>
        <v>0</v>
      </c>
      <c r="O17" s="90">
        <f>SUMIF('P&amp;L1'!$C$15:$C$491,$D17,'P&amp;L1'!O$15:O$491)</f>
        <v>0</v>
      </c>
      <c r="P17" s="90">
        <f>SUMIF('P&amp;L1'!$C$15:$C$491,$D17,'P&amp;L1'!P$15:P$491)</f>
        <v>0</v>
      </c>
      <c r="Q17" s="90">
        <f>SUMIF('P&amp;L1'!$C$15:$C$491,$D17,'P&amp;L1'!Q$15:Q$491)</f>
        <v>0</v>
      </c>
      <c r="R17" s="90">
        <f>SUMIF('P&amp;L1'!$C$15:$C$491,$D17,'P&amp;L1'!R$15:R$491)</f>
        <v>0</v>
      </c>
      <c r="S17" s="90">
        <f>SUMIF('P&amp;L1'!$C$15:$C$491,$D17,'P&amp;L1'!S$15:S$491)</f>
        <v>0</v>
      </c>
      <c r="T17" s="90">
        <f>SUMIF('P&amp;L1'!$C$15:$C$491,$D17,'P&amp;L1'!T$15:T$491)</f>
        <v>0</v>
      </c>
      <c r="U17" s="90">
        <f>SUMIF('P&amp;L1'!$C$15:$C$491,$D17,'P&amp;L1'!U$15:U$491)</f>
        <v>0</v>
      </c>
      <c r="V17" s="90">
        <f>SUMIF('P&amp;L1'!$C$15:$C$491,$D17,'P&amp;L1'!V$15:V$491)</f>
        <v>0</v>
      </c>
      <c r="W17" s="90">
        <f>SUMIF('P&amp;L1'!$C$15:$C$491,$D17,'P&amp;L1'!W$15:W$491)</f>
        <v>0</v>
      </c>
      <c r="X17" s="90">
        <f>SUMIF('P&amp;L1'!$C$15:$C$491,$D17,'P&amp;L1'!X$15:X$491)</f>
        <v>0</v>
      </c>
      <c r="Y17" s="90">
        <f>SUMIF('P&amp;L1'!$C$15:$C$491,$D17,'P&amp;L1'!Y$15:Y$491)</f>
        <v>0</v>
      </c>
      <c r="Z17" s="90">
        <f>SUMIF('P&amp;L1'!$C$15:$C$491,$D17,'P&amp;L1'!Z$15:Z$491)</f>
        <v>0</v>
      </c>
      <c r="AA17" s="90">
        <f>SUMIF('P&amp;L1'!$C$15:$C$491,$D17,'P&amp;L1'!AA$15:AA$491)</f>
        <v>0</v>
      </c>
      <c r="AB17" s="90">
        <f>SUMIF('P&amp;L1'!$C$15:$C$491,$D17,'P&amp;L1'!AB$15:AB$491)</f>
        <v>0</v>
      </c>
      <c r="AC17" s="91">
        <f>SUMIF('P&amp;L1'!$C$15:$C$491,$D17,'P&amp;L1'!AC$15:AC$491)</f>
        <v>0</v>
      </c>
      <c r="AE17" s="476">
        <f>SUMIF('P&amp;L1'!$C$15:$C$491,$D17,'P&amp;L1'!AE$15:AE$491)</f>
        <v>0</v>
      </c>
      <c r="AG17" s="476">
        <f>SUMIF('P&amp;L1'!$C$15:$C$491,$D17,'P&amp;L1'!AG$15:AG$491)</f>
        <v>0</v>
      </c>
      <c r="AI17" s="476">
        <f>SUMIF('P&amp;L1'!$C$15:$C$491,$D17,'P&amp;L1'!AI$15:AI$491)</f>
        <v>0</v>
      </c>
    </row>
    <row r="18" spans="4:35" outlineLevel="1">
      <c r="D18" s="106" t="str">
        <f>'Line Items'!D2297</f>
        <v>Passenger Fares Revenue: EJ04 West Mids inter-urban</v>
      </c>
      <c r="E18" s="89"/>
      <c r="F18" s="107" t="str">
        <f>INDEX('P&amp;L1'!F$15:F$491,MATCH($D18,'P&amp;L1'!$C$15:$C$491,0))</f>
        <v>£000</v>
      </c>
      <c r="G18" s="90">
        <f>SUMIF('P&amp;L1'!$C$15:$C$491,$D18,'P&amp;L1'!G$15:G$491)</f>
        <v>0</v>
      </c>
      <c r="H18" s="90">
        <f>SUMIF('P&amp;L1'!$C$15:$C$491,$D18,'P&amp;L1'!H$15:H$491)</f>
        <v>0</v>
      </c>
      <c r="I18" s="90">
        <f>SUMIF('P&amp;L1'!$C$15:$C$491,$D18,'P&amp;L1'!I$15:I$491)</f>
        <v>0</v>
      </c>
      <c r="J18" s="90">
        <f>SUMIF('P&amp;L1'!$C$15:$C$491,$D18,'P&amp;L1'!J$15:J$491)</f>
        <v>0</v>
      </c>
      <c r="K18" s="90">
        <f>SUMIF('P&amp;L1'!$C$15:$C$491,$D18,'P&amp;L1'!K$15:K$491)</f>
        <v>0</v>
      </c>
      <c r="L18" s="90">
        <f>SUMIF('P&amp;L1'!$C$15:$C$491,$D18,'P&amp;L1'!L$15:L$491)</f>
        <v>0</v>
      </c>
      <c r="M18" s="90">
        <f>SUMIF('P&amp;L1'!$C$15:$C$491,$D18,'P&amp;L1'!M$15:M$491)</f>
        <v>0</v>
      </c>
      <c r="N18" s="90">
        <f>SUMIF('P&amp;L1'!$C$15:$C$491,$D18,'P&amp;L1'!N$15:N$491)</f>
        <v>0</v>
      </c>
      <c r="O18" s="90">
        <f>SUMIF('P&amp;L1'!$C$15:$C$491,$D18,'P&amp;L1'!O$15:O$491)</f>
        <v>0</v>
      </c>
      <c r="P18" s="90">
        <f>SUMIF('P&amp;L1'!$C$15:$C$491,$D18,'P&amp;L1'!P$15:P$491)</f>
        <v>0</v>
      </c>
      <c r="Q18" s="90">
        <f>SUMIF('P&amp;L1'!$C$15:$C$491,$D18,'P&amp;L1'!Q$15:Q$491)</f>
        <v>0</v>
      </c>
      <c r="R18" s="90">
        <f>SUMIF('P&amp;L1'!$C$15:$C$491,$D18,'P&amp;L1'!R$15:R$491)</f>
        <v>0</v>
      </c>
      <c r="S18" s="90">
        <f>SUMIF('P&amp;L1'!$C$15:$C$491,$D18,'P&amp;L1'!S$15:S$491)</f>
        <v>0</v>
      </c>
      <c r="T18" s="90">
        <f>SUMIF('P&amp;L1'!$C$15:$C$491,$D18,'P&amp;L1'!T$15:T$491)</f>
        <v>0</v>
      </c>
      <c r="U18" s="90">
        <f>SUMIF('P&amp;L1'!$C$15:$C$491,$D18,'P&amp;L1'!U$15:U$491)</f>
        <v>0</v>
      </c>
      <c r="V18" s="90">
        <f>SUMIF('P&amp;L1'!$C$15:$C$491,$D18,'P&amp;L1'!V$15:V$491)</f>
        <v>0</v>
      </c>
      <c r="W18" s="90">
        <f>SUMIF('P&amp;L1'!$C$15:$C$491,$D18,'P&amp;L1'!W$15:W$491)</f>
        <v>0</v>
      </c>
      <c r="X18" s="90">
        <f>SUMIF('P&amp;L1'!$C$15:$C$491,$D18,'P&amp;L1'!X$15:X$491)</f>
        <v>0</v>
      </c>
      <c r="Y18" s="90">
        <f>SUMIF('P&amp;L1'!$C$15:$C$491,$D18,'P&amp;L1'!Y$15:Y$491)</f>
        <v>0</v>
      </c>
      <c r="Z18" s="90">
        <f>SUMIF('P&amp;L1'!$C$15:$C$491,$D18,'P&amp;L1'!Z$15:Z$491)</f>
        <v>0</v>
      </c>
      <c r="AA18" s="90">
        <f>SUMIF('P&amp;L1'!$C$15:$C$491,$D18,'P&amp;L1'!AA$15:AA$491)</f>
        <v>0</v>
      </c>
      <c r="AB18" s="90">
        <f>SUMIF('P&amp;L1'!$C$15:$C$491,$D18,'P&amp;L1'!AB$15:AB$491)</f>
        <v>0</v>
      </c>
      <c r="AC18" s="91">
        <f>SUMIF('P&amp;L1'!$C$15:$C$491,$D18,'P&amp;L1'!AC$15:AC$491)</f>
        <v>0</v>
      </c>
      <c r="AE18" s="476">
        <f>SUMIF('P&amp;L1'!$C$15:$C$491,$D18,'P&amp;L1'!AE$15:AE$491)</f>
        <v>0</v>
      </c>
      <c r="AG18" s="476">
        <f>SUMIF('P&amp;L1'!$C$15:$C$491,$D18,'P&amp;L1'!AG$15:AG$491)</f>
        <v>0</v>
      </c>
      <c r="AI18" s="476">
        <f>SUMIF('P&amp;L1'!$C$15:$C$491,$D18,'P&amp;L1'!AI$15:AI$491)</f>
        <v>0</v>
      </c>
    </row>
    <row r="19" spans="4:35" outlineLevel="1">
      <c r="D19" s="106" t="str">
        <f>'Line Items'!D2298</f>
        <v>Passenger Fares Revenue: EJ05 WC London - Northampton</v>
      </c>
      <c r="E19" s="89"/>
      <c r="F19" s="107" t="str">
        <f>INDEX('P&amp;L1'!F$15:F$491,MATCH($D19,'P&amp;L1'!$C$15:$C$491,0))</f>
        <v>£000</v>
      </c>
      <c r="G19" s="90">
        <f>SUMIF('P&amp;L1'!$C$15:$C$491,$D19,'P&amp;L1'!G$15:G$491)</f>
        <v>0</v>
      </c>
      <c r="H19" s="90">
        <f>SUMIF('P&amp;L1'!$C$15:$C$491,$D19,'P&amp;L1'!H$15:H$491)</f>
        <v>0</v>
      </c>
      <c r="I19" s="90">
        <f>SUMIF('P&amp;L1'!$C$15:$C$491,$D19,'P&amp;L1'!I$15:I$491)</f>
        <v>0</v>
      </c>
      <c r="J19" s="90">
        <f>SUMIF('P&amp;L1'!$C$15:$C$491,$D19,'P&amp;L1'!J$15:J$491)</f>
        <v>0</v>
      </c>
      <c r="K19" s="90">
        <f>SUMIF('P&amp;L1'!$C$15:$C$491,$D19,'P&amp;L1'!K$15:K$491)</f>
        <v>0</v>
      </c>
      <c r="L19" s="90">
        <f>SUMIF('P&amp;L1'!$C$15:$C$491,$D19,'P&amp;L1'!L$15:L$491)</f>
        <v>0</v>
      </c>
      <c r="M19" s="90">
        <f>SUMIF('P&amp;L1'!$C$15:$C$491,$D19,'P&amp;L1'!M$15:M$491)</f>
        <v>0</v>
      </c>
      <c r="N19" s="90">
        <f>SUMIF('P&amp;L1'!$C$15:$C$491,$D19,'P&amp;L1'!N$15:N$491)</f>
        <v>0</v>
      </c>
      <c r="O19" s="90">
        <f>SUMIF('P&amp;L1'!$C$15:$C$491,$D19,'P&amp;L1'!O$15:O$491)</f>
        <v>0</v>
      </c>
      <c r="P19" s="90">
        <f>SUMIF('P&amp;L1'!$C$15:$C$491,$D19,'P&amp;L1'!P$15:P$491)</f>
        <v>0</v>
      </c>
      <c r="Q19" s="90">
        <f>SUMIF('P&amp;L1'!$C$15:$C$491,$D19,'P&amp;L1'!Q$15:Q$491)</f>
        <v>0</v>
      </c>
      <c r="R19" s="90">
        <f>SUMIF('P&amp;L1'!$C$15:$C$491,$D19,'P&amp;L1'!R$15:R$491)</f>
        <v>0</v>
      </c>
      <c r="S19" s="90">
        <f>SUMIF('P&amp;L1'!$C$15:$C$491,$D19,'P&amp;L1'!S$15:S$491)</f>
        <v>0</v>
      </c>
      <c r="T19" s="90">
        <f>SUMIF('P&amp;L1'!$C$15:$C$491,$D19,'P&amp;L1'!T$15:T$491)</f>
        <v>0</v>
      </c>
      <c r="U19" s="90">
        <f>SUMIF('P&amp;L1'!$C$15:$C$491,$D19,'P&amp;L1'!U$15:U$491)</f>
        <v>0</v>
      </c>
      <c r="V19" s="90">
        <f>SUMIF('P&amp;L1'!$C$15:$C$491,$D19,'P&amp;L1'!V$15:V$491)</f>
        <v>0</v>
      </c>
      <c r="W19" s="90">
        <f>SUMIF('P&amp;L1'!$C$15:$C$491,$D19,'P&amp;L1'!W$15:W$491)</f>
        <v>0</v>
      </c>
      <c r="X19" s="90">
        <f>SUMIF('P&amp;L1'!$C$15:$C$491,$D19,'P&amp;L1'!X$15:X$491)</f>
        <v>0</v>
      </c>
      <c r="Y19" s="90">
        <f>SUMIF('P&amp;L1'!$C$15:$C$491,$D19,'P&amp;L1'!Y$15:Y$491)</f>
        <v>0</v>
      </c>
      <c r="Z19" s="90">
        <f>SUMIF('P&amp;L1'!$C$15:$C$491,$D19,'P&amp;L1'!Z$15:Z$491)</f>
        <v>0</v>
      </c>
      <c r="AA19" s="90">
        <f>SUMIF('P&amp;L1'!$C$15:$C$491,$D19,'P&amp;L1'!AA$15:AA$491)</f>
        <v>0</v>
      </c>
      <c r="AB19" s="90">
        <f>SUMIF('P&amp;L1'!$C$15:$C$491,$D19,'P&amp;L1'!AB$15:AB$491)</f>
        <v>0</v>
      </c>
      <c r="AC19" s="91">
        <f>SUMIF('P&amp;L1'!$C$15:$C$491,$D19,'P&amp;L1'!AC$15:AC$491)</f>
        <v>0</v>
      </c>
      <c r="AE19" s="476">
        <f>SUMIF('P&amp;L1'!$C$15:$C$491,$D19,'P&amp;L1'!AE$15:AE$491)</f>
        <v>0</v>
      </c>
      <c r="AG19" s="476">
        <f>SUMIF('P&amp;L1'!$C$15:$C$491,$D19,'P&amp;L1'!AG$15:AG$491)</f>
        <v>0</v>
      </c>
      <c r="AI19" s="476">
        <f>SUMIF('P&amp;L1'!$C$15:$C$491,$D19,'P&amp;L1'!AI$15:AI$491)</f>
        <v>0</v>
      </c>
    </row>
    <row r="20" spans="4:35" outlineLevel="1">
      <c r="D20" s="106" t="str">
        <f>'Line Items'!D2299</f>
        <v>Passenger Fares Revenue: EJ06 WCML Branches</v>
      </c>
      <c r="E20" s="89"/>
      <c r="F20" s="107" t="str">
        <f>INDEX('P&amp;L1'!F$15:F$491,MATCH($D20,'P&amp;L1'!$C$15:$C$491,0))</f>
        <v>£000</v>
      </c>
      <c r="G20" s="90">
        <f>SUMIF('P&amp;L1'!$C$15:$C$491,$D20,'P&amp;L1'!G$15:G$491)</f>
        <v>0</v>
      </c>
      <c r="H20" s="90">
        <f>SUMIF('P&amp;L1'!$C$15:$C$491,$D20,'P&amp;L1'!H$15:H$491)</f>
        <v>0</v>
      </c>
      <c r="I20" s="90">
        <f>SUMIF('P&amp;L1'!$C$15:$C$491,$D20,'P&amp;L1'!I$15:I$491)</f>
        <v>0</v>
      </c>
      <c r="J20" s="90">
        <f>SUMIF('P&amp;L1'!$C$15:$C$491,$D20,'P&amp;L1'!J$15:J$491)</f>
        <v>0</v>
      </c>
      <c r="K20" s="90">
        <f>SUMIF('P&amp;L1'!$C$15:$C$491,$D20,'P&amp;L1'!K$15:K$491)</f>
        <v>0</v>
      </c>
      <c r="L20" s="90">
        <f>SUMIF('P&amp;L1'!$C$15:$C$491,$D20,'P&amp;L1'!L$15:L$491)</f>
        <v>0</v>
      </c>
      <c r="M20" s="90">
        <f>SUMIF('P&amp;L1'!$C$15:$C$491,$D20,'P&amp;L1'!M$15:M$491)</f>
        <v>0</v>
      </c>
      <c r="N20" s="90">
        <f>SUMIF('P&amp;L1'!$C$15:$C$491,$D20,'P&amp;L1'!N$15:N$491)</f>
        <v>0</v>
      </c>
      <c r="O20" s="90">
        <f>SUMIF('P&amp;L1'!$C$15:$C$491,$D20,'P&amp;L1'!O$15:O$491)</f>
        <v>0</v>
      </c>
      <c r="P20" s="90">
        <f>SUMIF('P&amp;L1'!$C$15:$C$491,$D20,'P&amp;L1'!P$15:P$491)</f>
        <v>0</v>
      </c>
      <c r="Q20" s="90">
        <f>SUMIF('P&amp;L1'!$C$15:$C$491,$D20,'P&amp;L1'!Q$15:Q$491)</f>
        <v>0</v>
      </c>
      <c r="R20" s="90">
        <f>SUMIF('P&amp;L1'!$C$15:$C$491,$D20,'P&amp;L1'!R$15:R$491)</f>
        <v>0</v>
      </c>
      <c r="S20" s="90">
        <f>SUMIF('P&amp;L1'!$C$15:$C$491,$D20,'P&amp;L1'!S$15:S$491)</f>
        <v>0</v>
      </c>
      <c r="T20" s="90">
        <f>SUMIF('P&amp;L1'!$C$15:$C$491,$D20,'P&amp;L1'!T$15:T$491)</f>
        <v>0</v>
      </c>
      <c r="U20" s="90">
        <f>SUMIF('P&amp;L1'!$C$15:$C$491,$D20,'P&amp;L1'!U$15:U$491)</f>
        <v>0</v>
      </c>
      <c r="V20" s="90">
        <f>SUMIF('P&amp;L1'!$C$15:$C$491,$D20,'P&amp;L1'!V$15:V$491)</f>
        <v>0</v>
      </c>
      <c r="W20" s="90">
        <f>SUMIF('P&amp;L1'!$C$15:$C$491,$D20,'P&amp;L1'!W$15:W$491)</f>
        <v>0</v>
      </c>
      <c r="X20" s="90">
        <f>SUMIF('P&amp;L1'!$C$15:$C$491,$D20,'P&amp;L1'!X$15:X$491)</f>
        <v>0</v>
      </c>
      <c r="Y20" s="90">
        <f>SUMIF('P&amp;L1'!$C$15:$C$491,$D20,'P&amp;L1'!Y$15:Y$491)</f>
        <v>0</v>
      </c>
      <c r="Z20" s="90">
        <f>SUMIF('P&amp;L1'!$C$15:$C$491,$D20,'P&amp;L1'!Z$15:Z$491)</f>
        <v>0</v>
      </c>
      <c r="AA20" s="90">
        <f>SUMIF('P&amp;L1'!$C$15:$C$491,$D20,'P&amp;L1'!AA$15:AA$491)</f>
        <v>0</v>
      </c>
      <c r="AB20" s="90">
        <f>SUMIF('P&amp;L1'!$C$15:$C$491,$D20,'P&amp;L1'!AB$15:AB$491)</f>
        <v>0</v>
      </c>
      <c r="AC20" s="91">
        <f>SUMIF('P&amp;L1'!$C$15:$C$491,$D20,'P&amp;L1'!AC$15:AC$491)</f>
        <v>0</v>
      </c>
      <c r="AE20" s="476">
        <f>SUMIF('P&amp;L1'!$C$15:$C$491,$D20,'P&amp;L1'!AE$15:AE$491)</f>
        <v>0</v>
      </c>
      <c r="AG20" s="476">
        <f>SUMIF('P&amp;L1'!$C$15:$C$491,$D20,'P&amp;L1'!AG$15:AG$491)</f>
        <v>0</v>
      </c>
      <c r="AI20" s="476">
        <f>SUMIF('P&amp;L1'!$C$15:$C$491,$D20,'P&amp;L1'!AI$15:AI$491)</f>
        <v>0</v>
      </c>
    </row>
    <row r="21" spans="4:35" outlineLevel="1">
      <c r="D21" s="106" t="str">
        <f>'Line Items'!D2300</f>
        <v>Passenger Fares Revenue: Other: Centro concessions</v>
      </c>
      <c r="E21" s="89"/>
      <c r="F21" s="107" t="str">
        <f>INDEX('P&amp;L1'!F$15:F$491,MATCH($D21,'P&amp;L1'!$C$15:$C$491,0))</f>
        <v>£000</v>
      </c>
      <c r="G21" s="90">
        <f>SUMIF('P&amp;L1'!$C$15:$C$491,$D21,'P&amp;L1'!G$15:G$491)</f>
        <v>0</v>
      </c>
      <c r="H21" s="90">
        <f>SUMIF('P&amp;L1'!$C$15:$C$491,$D21,'P&amp;L1'!H$15:H$491)</f>
        <v>0</v>
      </c>
      <c r="I21" s="90">
        <f>SUMIF('P&amp;L1'!$C$15:$C$491,$D21,'P&amp;L1'!I$15:I$491)</f>
        <v>0</v>
      </c>
      <c r="J21" s="90">
        <f>SUMIF('P&amp;L1'!$C$15:$C$491,$D21,'P&amp;L1'!J$15:J$491)</f>
        <v>0</v>
      </c>
      <c r="K21" s="90">
        <f>SUMIF('P&amp;L1'!$C$15:$C$491,$D21,'P&amp;L1'!K$15:K$491)</f>
        <v>0</v>
      </c>
      <c r="L21" s="90">
        <f>SUMIF('P&amp;L1'!$C$15:$C$491,$D21,'P&amp;L1'!L$15:L$491)</f>
        <v>0</v>
      </c>
      <c r="M21" s="90">
        <f>SUMIF('P&amp;L1'!$C$15:$C$491,$D21,'P&amp;L1'!M$15:M$491)</f>
        <v>0</v>
      </c>
      <c r="N21" s="90">
        <f>SUMIF('P&amp;L1'!$C$15:$C$491,$D21,'P&amp;L1'!N$15:N$491)</f>
        <v>0</v>
      </c>
      <c r="O21" s="90">
        <f>SUMIF('P&amp;L1'!$C$15:$C$491,$D21,'P&amp;L1'!O$15:O$491)</f>
        <v>0</v>
      </c>
      <c r="P21" s="90">
        <f>SUMIF('P&amp;L1'!$C$15:$C$491,$D21,'P&amp;L1'!P$15:P$491)</f>
        <v>0</v>
      </c>
      <c r="Q21" s="90">
        <f>SUMIF('P&amp;L1'!$C$15:$C$491,$D21,'P&amp;L1'!Q$15:Q$491)</f>
        <v>0</v>
      </c>
      <c r="R21" s="90">
        <f>SUMIF('P&amp;L1'!$C$15:$C$491,$D21,'P&amp;L1'!R$15:R$491)</f>
        <v>0</v>
      </c>
      <c r="S21" s="90">
        <f>SUMIF('P&amp;L1'!$C$15:$C$491,$D21,'P&amp;L1'!S$15:S$491)</f>
        <v>0</v>
      </c>
      <c r="T21" s="90">
        <f>SUMIF('P&amp;L1'!$C$15:$C$491,$D21,'P&amp;L1'!T$15:T$491)</f>
        <v>0</v>
      </c>
      <c r="U21" s="90">
        <f>SUMIF('P&amp;L1'!$C$15:$C$491,$D21,'P&amp;L1'!U$15:U$491)</f>
        <v>0</v>
      </c>
      <c r="V21" s="90">
        <f>SUMIF('P&amp;L1'!$C$15:$C$491,$D21,'P&amp;L1'!V$15:V$491)</f>
        <v>0</v>
      </c>
      <c r="W21" s="90">
        <f>SUMIF('P&amp;L1'!$C$15:$C$491,$D21,'P&amp;L1'!W$15:W$491)</f>
        <v>0</v>
      </c>
      <c r="X21" s="90">
        <f>SUMIF('P&amp;L1'!$C$15:$C$491,$D21,'P&amp;L1'!X$15:X$491)</f>
        <v>0</v>
      </c>
      <c r="Y21" s="90">
        <f>SUMIF('P&amp;L1'!$C$15:$C$491,$D21,'P&amp;L1'!Y$15:Y$491)</f>
        <v>0</v>
      </c>
      <c r="Z21" s="90">
        <f>SUMIF('P&amp;L1'!$C$15:$C$491,$D21,'P&amp;L1'!Z$15:Z$491)</f>
        <v>0</v>
      </c>
      <c r="AA21" s="90">
        <f>SUMIF('P&amp;L1'!$C$15:$C$491,$D21,'P&amp;L1'!AA$15:AA$491)</f>
        <v>0</v>
      </c>
      <c r="AB21" s="90">
        <f>SUMIF('P&amp;L1'!$C$15:$C$491,$D21,'P&amp;L1'!AB$15:AB$491)</f>
        <v>0</v>
      </c>
      <c r="AC21" s="91">
        <f>SUMIF('P&amp;L1'!$C$15:$C$491,$D21,'P&amp;L1'!AC$15:AC$491)</f>
        <v>0</v>
      </c>
      <c r="AE21" s="476">
        <f>SUMIF('P&amp;L1'!$C$15:$C$491,$D21,'P&amp;L1'!AE$15:AE$491)</f>
        <v>0</v>
      </c>
      <c r="AG21" s="476">
        <f>SUMIF('P&amp;L1'!$C$15:$C$491,$D21,'P&amp;L1'!AG$15:AG$491)</f>
        <v>0</v>
      </c>
      <c r="AI21" s="476">
        <f>SUMIF('P&amp;L1'!$C$15:$C$491,$D21,'P&amp;L1'!AI$15:AI$491)</f>
        <v>0</v>
      </c>
    </row>
    <row r="22" spans="4:35" outlineLevel="1">
      <c r="D22" s="106" t="str">
        <f>'Line Items'!D2301</f>
        <v>Passenger Fares Revenue: Other: Centro nNetwork</v>
      </c>
      <c r="E22" s="89"/>
      <c r="F22" s="107" t="str">
        <f>INDEX('P&amp;L1'!F$15:F$491,MATCH($D22,'P&amp;L1'!$C$15:$C$491,0))</f>
        <v>£000</v>
      </c>
      <c r="G22" s="90">
        <f>SUMIF('P&amp;L1'!$C$15:$C$491,$D22,'P&amp;L1'!G$15:G$491)</f>
        <v>0</v>
      </c>
      <c r="H22" s="90">
        <f>SUMIF('P&amp;L1'!$C$15:$C$491,$D22,'P&amp;L1'!H$15:H$491)</f>
        <v>0</v>
      </c>
      <c r="I22" s="90">
        <f>SUMIF('P&amp;L1'!$C$15:$C$491,$D22,'P&amp;L1'!I$15:I$491)</f>
        <v>0</v>
      </c>
      <c r="J22" s="90">
        <f>SUMIF('P&amp;L1'!$C$15:$C$491,$D22,'P&amp;L1'!J$15:J$491)</f>
        <v>0</v>
      </c>
      <c r="K22" s="90">
        <f>SUMIF('P&amp;L1'!$C$15:$C$491,$D22,'P&amp;L1'!K$15:K$491)</f>
        <v>0</v>
      </c>
      <c r="L22" s="90">
        <f>SUMIF('P&amp;L1'!$C$15:$C$491,$D22,'P&amp;L1'!L$15:L$491)</f>
        <v>0</v>
      </c>
      <c r="M22" s="90">
        <f>SUMIF('P&amp;L1'!$C$15:$C$491,$D22,'P&amp;L1'!M$15:M$491)</f>
        <v>0</v>
      </c>
      <c r="N22" s="90">
        <f>SUMIF('P&amp;L1'!$C$15:$C$491,$D22,'P&amp;L1'!N$15:N$491)</f>
        <v>0</v>
      </c>
      <c r="O22" s="90">
        <f>SUMIF('P&amp;L1'!$C$15:$C$491,$D22,'P&amp;L1'!O$15:O$491)</f>
        <v>0</v>
      </c>
      <c r="P22" s="90">
        <f>SUMIF('P&amp;L1'!$C$15:$C$491,$D22,'P&amp;L1'!P$15:P$491)</f>
        <v>0</v>
      </c>
      <c r="Q22" s="90">
        <f>SUMIF('P&amp;L1'!$C$15:$C$491,$D22,'P&amp;L1'!Q$15:Q$491)</f>
        <v>0</v>
      </c>
      <c r="R22" s="90">
        <f>SUMIF('P&amp;L1'!$C$15:$C$491,$D22,'P&amp;L1'!R$15:R$491)</f>
        <v>0</v>
      </c>
      <c r="S22" s="90">
        <f>SUMIF('P&amp;L1'!$C$15:$C$491,$D22,'P&amp;L1'!S$15:S$491)</f>
        <v>0</v>
      </c>
      <c r="T22" s="90">
        <f>SUMIF('P&amp;L1'!$C$15:$C$491,$D22,'P&amp;L1'!T$15:T$491)</f>
        <v>0</v>
      </c>
      <c r="U22" s="90">
        <f>SUMIF('P&amp;L1'!$C$15:$C$491,$D22,'P&amp;L1'!U$15:U$491)</f>
        <v>0</v>
      </c>
      <c r="V22" s="90">
        <f>SUMIF('P&amp;L1'!$C$15:$C$491,$D22,'P&amp;L1'!V$15:V$491)</f>
        <v>0</v>
      </c>
      <c r="W22" s="90">
        <f>SUMIF('P&amp;L1'!$C$15:$C$491,$D22,'P&amp;L1'!W$15:W$491)</f>
        <v>0</v>
      </c>
      <c r="X22" s="90">
        <f>SUMIF('P&amp;L1'!$C$15:$C$491,$D22,'P&amp;L1'!X$15:X$491)</f>
        <v>0</v>
      </c>
      <c r="Y22" s="90">
        <f>SUMIF('P&amp;L1'!$C$15:$C$491,$D22,'P&amp;L1'!Y$15:Y$491)</f>
        <v>0</v>
      </c>
      <c r="Z22" s="90">
        <f>SUMIF('P&amp;L1'!$C$15:$C$491,$D22,'P&amp;L1'!Z$15:Z$491)</f>
        <v>0</v>
      </c>
      <c r="AA22" s="90">
        <f>SUMIF('P&amp;L1'!$C$15:$C$491,$D22,'P&amp;L1'!AA$15:AA$491)</f>
        <v>0</v>
      </c>
      <c r="AB22" s="90">
        <f>SUMIF('P&amp;L1'!$C$15:$C$491,$D22,'P&amp;L1'!AB$15:AB$491)</f>
        <v>0</v>
      </c>
      <c r="AC22" s="91">
        <f>SUMIF('P&amp;L1'!$C$15:$C$491,$D22,'P&amp;L1'!AC$15:AC$491)</f>
        <v>0</v>
      </c>
      <c r="AE22" s="476">
        <f>SUMIF('P&amp;L1'!$C$15:$C$491,$D22,'P&amp;L1'!AE$15:AE$491)</f>
        <v>0</v>
      </c>
      <c r="AG22" s="476">
        <f>SUMIF('P&amp;L1'!$C$15:$C$491,$D22,'P&amp;L1'!AG$15:AG$491)</f>
        <v>0</v>
      </c>
      <c r="AI22" s="476">
        <f>SUMIF('P&amp;L1'!$C$15:$C$491,$D22,'P&amp;L1'!AI$15:AI$491)</f>
        <v>0</v>
      </c>
    </row>
    <row r="23" spans="4:35" outlineLevel="1">
      <c r="D23" s="106" t="str">
        <f>'Line Items'!D2302</f>
        <v>Passenger Fares Revenue: Other: miscellaneous</v>
      </c>
      <c r="E23" s="89"/>
      <c r="F23" s="107" t="str">
        <f>INDEX('P&amp;L1'!F$15:F$491,MATCH($D23,'P&amp;L1'!$C$15:$C$491,0))</f>
        <v>£000</v>
      </c>
      <c r="G23" s="90">
        <f>SUMIF('P&amp;L1'!$C$15:$C$491,$D23,'P&amp;L1'!G$15:G$491)</f>
        <v>0</v>
      </c>
      <c r="H23" s="90">
        <f>SUMIF('P&amp;L1'!$C$15:$C$491,$D23,'P&amp;L1'!H$15:H$491)</f>
        <v>0</v>
      </c>
      <c r="I23" s="90">
        <f>SUMIF('P&amp;L1'!$C$15:$C$491,$D23,'P&amp;L1'!I$15:I$491)</f>
        <v>0</v>
      </c>
      <c r="J23" s="90">
        <f>SUMIF('P&amp;L1'!$C$15:$C$491,$D23,'P&amp;L1'!J$15:J$491)</f>
        <v>0</v>
      </c>
      <c r="K23" s="90">
        <f>SUMIF('P&amp;L1'!$C$15:$C$491,$D23,'P&amp;L1'!K$15:K$491)</f>
        <v>0</v>
      </c>
      <c r="L23" s="90">
        <f>SUMIF('P&amp;L1'!$C$15:$C$491,$D23,'P&amp;L1'!L$15:L$491)</f>
        <v>0</v>
      </c>
      <c r="M23" s="90">
        <f>SUMIF('P&amp;L1'!$C$15:$C$491,$D23,'P&amp;L1'!M$15:M$491)</f>
        <v>0</v>
      </c>
      <c r="N23" s="90">
        <f>SUMIF('P&amp;L1'!$C$15:$C$491,$D23,'P&amp;L1'!N$15:N$491)</f>
        <v>0</v>
      </c>
      <c r="O23" s="90">
        <f>SUMIF('P&amp;L1'!$C$15:$C$491,$D23,'P&amp;L1'!O$15:O$491)</f>
        <v>0</v>
      </c>
      <c r="P23" s="90">
        <f>SUMIF('P&amp;L1'!$C$15:$C$491,$D23,'P&amp;L1'!P$15:P$491)</f>
        <v>0</v>
      </c>
      <c r="Q23" s="90">
        <f>SUMIF('P&amp;L1'!$C$15:$C$491,$D23,'P&amp;L1'!Q$15:Q$491)</f>
        <v>0</v>
      </c>
      <c r="R23" s="90">
        <f>SUMIF('P&amp;L1'!$C$15:$C$491,$D23,'P&amp;L1'!R$15:R$491)</f>
        <v>0</v>
      </c>
      <c r="S23" s="90">
        <f>SUMIF('P&amp;L1'!$C$15:$C$491,$D23,'P&amp;L1'!S$15:S$491)</f>
        <v>0</v>
      </c>
      <c r="T23" s="90">
        <f>SUMIF('P&amp;L1'!$C$15:$C$491,$D23,'P&amp;L1'!T$15:T$491)</f>
        <v>0</v>
      </c>
      <c r="U23" s="90">
        <f>SUMIF('P&amp;L1'!$C$15:$C$491,$D23,'P&amp;L1'!U$15:U$491)</f>
        <v>0</v>
      </c>
      <c r="V23" s="90">
        <f>SUMIF('P&amp;L1'!$C$15:$C$491,$D23,'P&amp;L1'!V$15:V$491)</f>
        <v>0</v>
      </c>
      <c r="W23" s="90">
        <f>SUMIF('P&amp;L1'!$C$15:$C$491,$D23,'P&amp;L1'!W$15:W$491)</f>
        <v>0</v>
      </c>
      <c r="X23" s="90">
        <f>SUMIF('P&amp;L1'!$C$15:$C$491,$D23,'P&amp;L1'!X$15:X$491)</f>
        <v>0</v>
      </c>
      <c r="Y23" s="90">
        <f>SUMIF('P&amp;L1'!$C$15:$C$491,$D23,'P&amp;L1'!Y$15:Y$491)</f>
        <v>0</v>
      </c>
      <c r="Z23" s="90">
        <f>SUMIF('P&amp;L1'!$C$15:$C$491,$D23,'P&amp;L1'!Z$15:Z$491)</f>
        <v>0</v>
      </c>
      <c r="AA23" s="90">
        <f>SUMIF('P&amp;L1'!$C$15:$C$491,$D23,'P&amp;L1'!AA$15:AA$491)</f>
        <v>0</v>
      </c>
      <c r="AB23" s="90">
        <f>SUMIF('P&amp;L1'!$C$15:$C$491,$D23,'P&amp;L1'!AB$15:AB$491)</f>
        <v>0</v>
      </c>
      <c r="AC23" s="91">
        <f>SUMIF('P&amp;L1'!$C$15:$C$491,$D23,'P&amp;L1'!AC$15:AC$491)</f>
        <v>0</v>
      </c>
      <c r="AE23" s="476">
        <f>SUMIF('P&amp;L1'!$C$15:$C$491,$D23,'P&amp;L1'!AE$15:AE$491)</f>
        <v>0</v>
      </c>
      <c r="AG23" s="476">
        <f>SUMIF('P&amp;L1'!$C$15:$C$491,$D23,'P&amp;L1'!AG$15:AG$491)</f>
        <v>0</v>
      </c>
      <c r="AI23" s="476">
        <f>SUMIF('P&amp;L1'!$C$15:$C$491,$D23,'P&amp;L1'!AI$15:AI$491)</f>
        <v>0</v>
      </c>
    </row>
    <row r="24" spans="4:35" outlineLevel="1">
      <c r="D24" s="106" t="str">
        <f>'Line Items'!D2303</f>
        <v>Passenger Fares Revenue: [Passenger Revenue Service Groups Line 10]</v>
      </c>
      <c r="E24" s="89"/>
      <c r="F24" s="107" t="str">
        <f>INDEX('P&amp;L1'!F$15:F$491,MATCH($D24,'P&amp;L1'!$C$15:$C$491,0))</f>
        <v>£000</v>
      </c>
      <c r="G24" s="90">
        <f>SUMIF('P&amp;L1'!$C$15:$C$491,$D24,'P&amp;L1'!G$15:G$491)</f>
        <v>0</v>
      </c>
      <c r="H24" s="90">
        <f>SUMIF('P&amp;L1'!$C$15:$C$491,$D24,'P&amp;L1'!H$15:H$491)</f>
        <v>0</v>
      </c>
      <c r="I24" s="90">
        <f>SUMIF('P&amp;L1'!$C$15:$C$491,$D24,'P&amp;L1'!I$15:I$491)</f>
        <v>0</v>
      </c>
      <c r="J24" s="90">
        <f>SUMIF('P&amp;L1'!$C$15:$C$491,$D24,'P&amp;L1'!J$15:J$491)</f>
        <v>0</v>
      </c>
      <c r="K24" s="90">
        <f>SUMIF('P&amp;L1'!$C$15:$C$491,$D24,'P&amp;L1'!K$15:K$491)</f>
        <v>0</v>
      </c>
      <c r="L24" s="90">
        <f>SUMIF('P&amp;L1'!$C$15:$C$491,$D24,'P&amp;L1'!L$15:L$491)</f>
        <v>0</v>
      </c>
      <c r="M24" s="90">
        <f>SUMIF('P&amp;L1'!$C$15:$C$491,$D24,'P&amp;L1'!M$15:M$491)</f>
        <v>0</v>
      </c>
      <c r="N24" s="90">
        <f>SUMIF('P&amp;L1'!$C$15:$C$491,$D24,'P&amp;L1'!N$15:N$491)</f>
        <v>0</v>
      </c>
      <c r="O24" s="90">
        <f>SUMIF('P&amp;L1'!$C$15:$C$491,$D24,'P&amp;L1'!O$15:O$491)</f>
        <v>0</v>
      </c>
      <c r="P24" s="90">
        <f>SUMIF('P&amp;L1'!$C$15:$C$491,$D24,'P&amp;L1'!P$15:P$491)</f>
        <v>0</v>
      </c>
      <c r="Q24" s="90">
        <f>SUMIF('P&amp;L1'!$C$15:$C$491,$D24,'P&amp;L1'!Q$15:Q$491)</f>
        <v>0</v>
      </c>
      <c r="R24" s="90">
        <f>SUMIF('P&amp;L1'!$C$15:$C$491,$D24,'P&amp;L1'!R$15:R$491)</f>
        <v>0</v>
      </c>
      <c r="S24" s="90">
        <f>SUMIF('P&amp;L1'!$C$15:$C$491,$D24,'P&amp;L1'!S$15:S$491)</f>
        <v>0</v>
      </c>
      <c r="T24" s="90">
        <f>SUMIF('P&amp;L1'!$C$15:$C$491,$D24,'P&amp;L1'!T$15:T$491)</f>
        <v>0</v>
      </c>
      <c r="U24" s="90">
        <f>SUMIF('P&amp;L1'!$C$15:$C$491,$D24,'P&amp;L1'!U$15:U$491)</f>
        <v>0</v>
      </c>
      <c r="V24" s="90">
        <f>SUMIF('P&amp;L1'!$C$15:$C$491,$D24,'P&amp;L1'!V$15:V$491)</f>
        <v>0</v>
      </c>
      <c r="W24" s="90">
        <f>SUMIF('P&amp;L1'!$C$15:$C$491,$D24,'P&amp;L1'!W$15:W$491)</f>
        <v>0</v>
      </c>
      <c r="X24" s="90">
        <f>SUMIF('P&amp;L1'!$C$15:$C$491,$D24,'P&amp;L1'!X$15:X$491)</f>
        <v>0</v>
      </c>
      <c r="Y24" s="90">
        <f>SUMIF('P&amp;L1'!$C$15:$C$491,$D24,'P&amp;L1'!Y$15:Y$491)</f>
        <v>0</v>
      </c>
      <c r="Z24" s="90">
        <f>SUMIF('P&amp;L1'!$C$15:$C$491,$D24,'P&amp;L1'!Z$15:Z$491)</f>
        <v>0</v>
      </c>
      <c r="AA24" s="90">
        <f>SUMIF('P&amp;L1'!$C$15:$C$491,$D24,'P&amp;L1'!AA$15:AA$491)</f>
        <v>0</v>
      </c>
      <c r="AB24" s="90">
        <f>SUMIF('P&amp;L1'!$C$15:$C$491,$D24,'P&amp;L1'!AB$15:AB$491)</f>
        <v>0</v>
      </c>
      <c r="AC24" s="91">
        <f>SUMIF('P&amp;L1'!$C$15:$C$491,$D24,'P&amp;L1'!AC$15:AC$491)</f>
        <v>0</v>
      </c>
      <c r="AE24" s="476">
        <f>SUMIF('P&amp;L1'!$C$15:$C$491,$D24,'P&amp;L1'!AE$15:AE$491)</f>
        <v>0</v>
      </c>
      <c r="AG24" s="476">
        <f>SUMIF('P&amp;L1'!$C$15:$C$491,$D24,'P&amp;L1'!AG$15:AG$491)</f>
        <v>0</v>
      </c>
      <c r="AI24" s="476">
        <f>SUMIF('P&amp;L1'!$C$15:$C$491,$D24,'P&amp;L1'!AI$15:AI$491)</f>
        <v>0</v>
      </c>
    </row>
    <row r="25" spans="4:35" outlineLevel="1">
      <c r="D25" s="106" t="str">
        <f>'Line Items'!D2304</f>
        <v>Passenger Fares Revenue: [Passenger Revenue Service Groups Line 11]</v>
      </c>
      <c r="E25" s="89"/>
      <c r="F25" s="107" t="str">
        <f>INDEX('P&amp;L1'!F$15:F$491,MATCH($D25,'P&amp;L1'!$C$15:$C$491,0))</f>
        <v>£000</v>
      </c>
      <c r="G25" s="90">
        <f>SUMIF('P&amp;L1'!$C$15:$C$491,$D25,'P&amp;L1'!G$15:G$491)</f>
        <v>0</v>
      </c>
      <c r="H25" s="90">
        <f>SUMIF('P&amp;L1'!$C$15:$C$491,$D25,'P&amp;L1'!H$15:H$491)</f>
        <v>0</v>
      </c>
      <c r="I25" s="90">
        <f>SUMIF('P&amp;L1'!$C$15:$C$491,$D25,'P&amp;L1'!I$15:I$491)</f>
        <v>0</v>
      </c>
      <c r="J25" s="90">
        <f>SUMIF('P&amp;L1'!$C$15:$C$491,$D25,'P&amp;L1'!J$15:J$491)</f>
        <v>0</v>
      </c>
      <c r="K25" s="90">
        <f>SUMIF('P&amp;L1'!$C$15:$C$491,$D25,'P&amp;L1'!K$15:K$491)</f>
        <v>0</v>
      </c>
      <c r="L25" s="90">
        <f>SUMIF('P&amp;L1'!$C$15:$C$491,$D25,'P&amp;L1'!L$15:L$491)</f>
        <v>0</v>
      </c>
      <c r="M25" s="90">
        <f>SUMIF('P&amp;L1'!$C$15:$C$491,$D25,'P&amp;L1'!M$15:M$491)</f>
        <v>0</v>
      </c>
      <c r="N25" s="90">
        <f>SUMIF('P&amp;L1'!$C$15:$C$491,$D25,'P&amp;L1'!N$15:N$491)</f>
        <v>0</v>
      </c>
      <c r="O25" s="90">
        <f>SUMIF('P&amp;L1'!$C$15:$C$491,$D25,'P&amp;L1'!O$15:O$491)</f>
        <v>0</v>
      </c>
      <c r="P25" s="90">
        <f>SUMIF('P&amp;L1'!$C$15:$C$491,$D25,'P&amp;L1'!P$15:P$491)</f>
        <v>0</v>
      </c>
      <c r="Q25" s="90">
        <f>SUMIF('P&amp;L1'!$C$15:$C$491,$D25,'P&amp;L1'!Q$15:Q$491)</f>
        <v>0</v>
      </c>
      <c r="R25" s="90">
        <f>SUMIF('P&amp;L1'!$C$15:$C$491,$D25,'P&amp;L1'!R$15:R$491)</f>
        <v>0</v>
      </c>
      <c r="S25" s="90">
        <f>SUMIF('P&amp;L1'!$C$15:$C$491,$D25,'P&amp;L1'!S$15:S$491)</f>
        <v>0</v>
      </c>
      <c r="T25" s="90">
        <f>SUMIF('P&amp;L1'!$C$15:$C$491,$D25,'P&amp;L1'!T$15:T$491)</f>
        <v>0</v>
      </c>
      <c r="U25" s="90">
        <f>SUMIF('P&amp;L1'!$C$15:$C$491,$D25,'P&amp;L1'!U$15:U$491)</f>
        <v>0</v>
      </c>
      <c r="V25" s="90">
        <f>SUMIF('P&amp;L1'!$C$15:$C$491,$D25,'P&amp;L1'!V$15:V$491)</f>
        <v>0</v>
      </c>
      <c r="W25" s="90">
        <f>SUMIF('P&amp;L1'!$C$15:$C$491,$D25,'P&amp;L1'!W$15:W$491)</f>
        <v>0</v>
      </c>
      <c r="X25" s="90">
        <f>SUMIF('P&amp;L1'!$C$15:$C$491,$D25,'P&amp;L1'!X$15:X$491)</f>
        <v>0</v>
      </c>
      <c r="Y25" s="90">
        <f>SUMIF('P&amp;L1'!$C$15:$C$491,$D25,'P&amp;L1'!Y$15:Y$491)</f>
        <v>0</v>
      </c>
      <c r="Z25" s="90">
        <f>SUMIF('P&amp;L1'!$C$15:$C$491,$D25,'P&amp;L1'!Z$15:Z$491)</f>
        <v>0</v>
      </c>
      <c r="AA25" s="90">
        <f>SUMIF('P&amp;L1'!$C$15:$C$491,$D25,'P&amp;L1'!AA$15:AA$491)</f>
        <v>0</v>
      </c>
      <c r="AB25" s="90">
        <f>SUMIF('P&amp;L1'!$C$15:$C$491,$D25,'P&amp;L1'!AB$15:AB$491)</f>
        <v>0</v>
      </c>
      <c r="AC25" s="91">
        <f>SUMIF('P&amp;L1'!$C$15:$C$491,$D25,'P&amp;L1'!AC$15:AC$491)</f>
        <v>0</v>
      </c>
      <c r="AE25" s="476">
        <f>SUMIF('P&amp;L1'!$C$15:$C$491,$D25,'P&amp;L1'!AE$15:AE$491)</f>
        <v>0</v>
      </c>
      <c r="AG25" s="476">
        <f>SUMIF('P&amp;L1'!$C$15:$C$491,$D25,'P&amp;L1'!AG$15:AG$491)</f>
        <v>0</v>
      </c>
      <c r="AI25" s="476">
        <f>SUMIF('P&amp;L1'!$C$15:$C$491,$D25,'P&amp;L1'!AI$15:AI$491)</f>
        <v>0</v>
      </c>
    </row>
    <row r="26" spans="4:35" outlineLevel="1">
      <c r="D26" s="106" t="str">
        <f>'Line Items'!D2305</f>
        <v>Passenger Fares Revenue: [Passenger Revenue Service Groups Line 12]</v>
      </c>
      <c r="E26" s="89"/>
      <c r="F26" s="107" t="str">
        <f>INDEX('P&amp;L1'!F$15:F$491,MATCH($D26,'P&amp;L1'!$C$15:$C$491,0))</f>
        <v>£000</v>
      </c>
      <c r="G26" s="90">
        <f>SUMIF('P&amp;L1'!$C$15:$C$491,$D26,'P&amp;L1'!G$15:G$491)</f>
        <v>0</v>
      </c>
      <c r="H26" s="90">
        <f>SUMIF('P&amp;L1'!$C$15:$C$491,$D26,'P&amp;L1'!H$15:H$491)</f>
        <v>0</v>
      </c>
      <c r="I26" s="90">
        <f>SUMIF('P&amp;L1'!$C$15:$C$491,$D26,'P&amp;L1'!I$15:I$491)</f>
        <v>0</v>
      </c>
      <c r="J26" s="90">
        <f>SUMIF('P&amp;L1'!$C$15:$C$491,$D26,'P&amp;L1'!J$15:J$491)</f>
        <v>0</v>
      </c>
      <c r="K26" s="90">
        <f>SUMIF('P&amp;L1'!$C$15:$C$491,$D26,'P&amp;L1'!K$15:K$491)</f>
        <v>0</v>
      </c>
      <c r="L26" s="90">
        <f>SUMIF('P&amp;L1'!$C$15:$C$491,$D26,'P&amp;L1'!L$15:L$491)</f>
        <v>0</v>
      </c>
      <c r="M26" s="90">
        <f>SUMIF('P&amp;L1'!$C$15:$C$491,$D26,'P&amp;L1'!M$15:M$491)</f>
        <v>0</v>
      </c>
      <c r="N26" s="90">
        <f>SUMIF('P&amp;L1'!$C$15:$C$491,$D26,'P&amp;L1'!N$15:N$491)</f>
        <v>0</v>
      </c>
      <c r="O26" s="90">
        <f>SUMIF('P&amp;L1'!$C$15:$C$491,$D26,'P&amp;L1'!O$15:O$491)</f>
        <v>0</v>
      </c>
      <c r="P26" s="90">
        <f>SUMIF('P&amp;L1'!$C$15:$C$491,$D26,'P&amp;L1'!P$15:P$491)</f>
        <v>0</v>
      </c>
      <c r="Q26" s="90">
        <f>SUMIF('P&amp;L1'!$C$15:$C$491,$D26,'P&amp;L1'!Q$15:Q$491)</f>
        <v>0</v>
      </c>
      <c r="R26" s="90">
        <f>SUMIF('P&amp;L1'!$C$15:$C$491,$D26,'P&amp;L1'!R$15:R$491)</f>
        <v>0</v>
      </c>
      <c r="S26" s="90">
        <f>SUMIF('P&amp;L1'!$C$15:$C$491,$D26,'P&amp;L1'!S$15:S$491)</f>
        <v>0</v>
      </c>
      <c r="T26" s="90">
        <f>SUMIF('P&amp;L1'!$C$15:$C$491,$D26,'P&amp;L1'!T$15:T$491)</f>
        <v>0</v>
      </c>
      <c r="U26" s="90">
        <f>SUMIF('P&amp;L1'!$C$15:$C$491,$D26,'P&amp;L1'!U$15:U$491)</f>
        <v>0</v>
      </c>
      <c r="V26" s="90">
        <f>SUMIF('P&amp;L1'!$C$15:$C$491,$D26,'P&amp;L1'!V$15:V$491)</f>
        <v>0</v>
      </c>
      <c r="W26" s="90">
        <f>SUMIF('P&amp;L1'!$C$15:$C$491,$D26,'P&amp;L1'!W$15:W$491)</f>
        <v>0</v>
      </c>
      <c r="X26" s="90">
        <f>SUMIF('P&amp;L1'!$C$15:$C$491,$D26,'P&amp;L1'!X$15:X$491)</f>
        <v>0</v>
      </c>
      <c r="Y26" s="90">
        <f>SUMIF('P&amp;L1'!$C$15:$C$491,$D26,'P&amp;L1'!Y$15:Y$491)</f>
        <v>0</v>
      </c>
      <c r="Z26" s="90">
        <f>SUMIF('P&amp;L1'!$C$15:$C$491,$D26,'P&amp;L1'!Z$15:Z$491)</f>
        <v>0</v>
      </c>
      <c r="AA26" s="90">
        <f>SUMIF('P&amp;L1'!$C$15:$C$491,$D26,'P&amp;L1'!AA$15:AA$491)</f>
        <v>0</v>
      </c>
      <c r="AB26" s="90">
        <f>SUMIF('P&amp;L1'!$C$15:$C$491,$D26,'P&amp;L1'!AB$15:AB$491)</f>
        <v>0</v>
      </c>
      <c r="AC26" s="91">
        <f>SUMIF('P&amp;L1'!$C$15:$C$491,$D26,'P&amp;L1'!AC$15:AC$491)</f>
        <v>0</v>
      </c>
      <c r="AE26" s="476">
        <f>SUMIF('P&amp;L1'!$C$15:$C$491,$D26,'P&amp;L1'!AE$15:AE$491)</f>
        <v>0</v>
      </c>
      <c r="AG26" s="476">
        <f>SUMIF('P&amp;L1'!$C$15:$C$491,$D26,'P&amp;L1'!AG$15:AG$491)</f>
        <v>0</v>
      </c>
      <c r="AI26" s="476">
        <f>SUMIF('P&amp;L1'!$C$15:$C$491,$D26,'P&amp;L1'!AI$15:AI$491)</f>
        <v>0</v>
      </c>
    </row>
    <row r="27" spans="4:35" outlineLevel="1">
      <c r="D27" s="106" t="str">
        <f>'Line Items'!D2306</f>
        <v>Passenger Fares Revenue: [Passenger Revenue Service Groups Line 13]</v>
      </c>
      <c r="E27" s="89"/>
      <c r="F27" s="107" t="str">
        <f>INDEX('P&amp;L1'!F$15:F$491,MATCH($D27,'P&amp;L1'!$C$15:$C$491,0))</f>
        <v>£000</v>
      </c>
      <c r="G27" s="90">
        <f>SUMIF('P&amp;L1'!$C$15:$C$491,$D27,'P&amp;L1'!G$15:G$491)</f>
        <v>0</v>
      </c>
      <c r="H27" s="90">
        <f>SUMIF('P&amp;L1'!$C$15:$C$491,$D27,'P&amp;L1'!H$15:H$491)</f>
        <v>0</v>
      </c>
      <c r="I27" s="90">
        <f>SUMIF('P&amp;L1'!$C$15:$C$491,$D27,'P&amp;L1'!I$15:I$491)</f>
        <v>0</v>
      </c>
      <c r="J27" s="90">
        <f>SUMIF('P&amp;L1'!$C$15:$C$491,$D27,'P&amp;L1'!J$15:J$491)</f>
        <v>0</v>
      </c>
      <c r="K27" s="90">
        <f>SUMIF('P&amp;L1'!$C$15:$C$491,$D27,'P&amp;L1'!K$15:K$491)</f>
        <v>0</v>
      </c>
      <c r="L27" s="90">
        <f>SUMIF('P&amp;L1'!$C$15:$C$491,$D27,'P&amp;L1'!L$15:L$491)</f>
        <v>0</v>
      </c>
      <c r="M27" s="90">
        <f>SUMIF('P&amp;L1'!$C$15:$C$491,$D27,'P&amp;L1'!M$15:M$491)</f>
        <v>0</v>
      </c>
      <c r="N27" s="90">
        <f>SUMIF('P&amp;L1'!$C$15:$C$491,$D27,'P&amp;L1'!N$15:N$491)</f>
        <v>0</v>
      </c>
      <c r="O27" s="90">
        <f>SUMIF('P&amp;L1'!$C$15:$C$491,$D27,'P&amp;L1'!O$15:O$491)</f>
        <v>0</v>
      </c>
      <c r="P27" s="90">
        <f>SUMIF('P&amp;L1'!$C$15:$C$491,$D27,'P&amp;L1'!P$15:P$491)</f>
        <v>0</v>
      </c>
      <c r="Q27" s="90">
        <f>SUMIF('P&amp;L1'!$C$15:$C$491,$D27,'P&amp;L1'!Q$15:Q$491)</f>
        <v>0</v>
      </c>
      <c r="R27" s="90">
        <f>SUMIF('P&amp;L1'!$C$15:$C$491,$D27,'P&amp;L1'!R$15:R$491)</f>
        <v>0</v>
      </c>
      <c r="S27" s="90">
        <f>SUMIF('P&amp;L1'!$C$15:$C$491,$D27,'P&amp;L1'!S$15:S$491)</f>
        <v>0</v>
      </c>
      <c r="T27" s="90">
        <f>SUMIF('P&amp;L1'!$C$15:$C$491,$D27,'P&amp;L1'!T$15:T$491)</f>
        <v>0</v>
      </c>
      <c r="U27" s="90">
        <f>SUMIF('P&amp;L1'!$C$15:$C$491,$D27,'P&amp;L1'!U$15:U$491)</f>
        <v>0</v>
      </c>
      <c r="V27" s="90">
        <f>SUMIF('P&amp;L1'!$C$15:$C$491,$D27,'P&amp;L1'!V$15:V$491)</f>
        <v>0</v>
      </c>
      <c r="W27" s="90">
        <f>SUMIF('P&amp;L1'!$C$15:$C$491,$D27,'P&amp;L1'!W$15:W$491)</f>
        <v>0</v>
      </c>
      <c r="X27" s="90">
        <f>SUMIF('P&amp;L1'!$C$15:$C$491,$D27,'P&amp;L1'!X$15:X$491)</f>
        <v>0</v>
      </c>
      <c r="Y27" s="90">
        <f>SUMIF('P&amp;L1'!$C$15:$C$491,$D27,'P&amp;L1'!Y$15:Y$491)</f>
        <v>0</v>
      </c>
      <c r="Z27" s="90">
        <f>SUMIF('P&amp;L1'!$C$15:$C$491,$D27,'P&amp;L1'!Z$15:Z$491)</f>
        <v>0</v>
      </c>
      <c r="AA27" s="90">
        <f>SUMIF('P&amp;L1'!$C$15:$C$491,$D27,'P&amp;L1'!AA$15:AA$491)</f>
        <v>0</v>
      </c>
      <c r="AB27" s="90">
        <f>SUMIF('P&amp;L1'!$C$15:$C$491,$D27,'P&amp;L1'!AB$15:AB$491)</f>
        <v>0</v>
      </c>
      <c r="AC27" s="91">
        <f>SUMIF('P&amp;L1'!$C$15:$C$491,$D27,'P&amp;L1'!AC$15:AC$491)</f>
        <v>0</v>
      </c>
      <c r="AE27" s="476">
        <f>SUMIF('P&amp;L1'!$C$15:$C$491,$D27,'P&amp;L1'!AE$15:AE$491)</f>
        <v>0</v>
      </c>
      <c r="AG27" s="476">
        <f>SUMIF('P&amp;L1'!$C$15:$C$491,$D27,'P&amp;L1'!AG$15:AG$491)</f>
        <v>0</v>
      </c>
      <c r="AI27" s="476">
        <f>SUMIF('P&amp;L1'!$C$15:$C$491,$D27,'P&amp;L1'!AI$15:AI$491)</f>
        <v>0</v>
      </c>
    </row>
    <row r="28" spans="4:35" outlineLevel="1">
      <c r="D28" s="106" t="str">
        <f>'Line Items'!D2307</f>
        <v>Passenger Fares Revenue: [Passenger Revenue Service Groups Line 14]</v>
      </c>
      <c r="E28" s="89"/>
      <c r="F28" s="107" t="str">
        <f>INDEX('P&amp;L1'!F$15:F$491,MATCH($D28,'P&amp;L1'!$C$15:$C$491,0))</f>
        <v>£000</v>
      </c>
      <c r="G28" s="90">
        <f>SUMIF('P&amp;L1'!$C$15:$C$491,$D28,'P&amp;L1'!G$15:G$491)</f>
        <v>0</v>
      </c>
      <c r="H28" s="90">
        <f>SUMIF('P&amp;L1'!$C$15:$C$491,$D28,'P&amp;L1'!H$15:H$491)</f>
        <v>0</v>
      </c>
      <c r="I28" s="90">
        <f>SUMIF('P&amp;L1'!$C$15:$C$491,$D28,'P&amp;L1'!I$15:I$491)</f>
        <v>0</v>
      </c>
      <c r="J28" s="90">
        <f>SUMIF('P&amp;L1'!$C$15:$C$491,$D28,'P&amp;L1'!J$15:J$491)</f>
        <v>0</v>
      </c>
      <c r="K28" s="90">
        <f>SUMIF('P&amp;L1'!$C$15:$C$491,$D28,'P&amp;L1'!K$15:K$491)</f>
        <v>0</v>
      </c>
      <c r="L28" s="90">
        <f>SUMIF('P&amp;L1'!$C$15:$C$491,$D28,'P&amp;L1'!L$15:L$491)</f>
        <v>0</v>
      </c>
      <c r="M28" s="90">
        <f>SUMIF('P&amp;L1'!$C$15:$C$491,$D28,'P&amp;L1'!M$15:M$491)</f>
        <v>0</v>
      </c>
      <c r="N28" s="90">
        <f>SUMIF('P&amp;L1'!$C$15:$C$491,$D28,'P&amp;L1'!N$15:N$491)</f>
        <v>0</v>
      </c>
      <c r="O28" s="90">
        <f>SUMIF('P&amp;L1'!$C$15:$C$491,$D28,'P&amp;L1'!O$15:O$491)</f>
        <v>0</v>
      </c>
      <c r="P28" s="90">
        <f>SUMIF('P&amp;L1'!$C$15:$C$491,$D28,'P&amp;L1'!P$15:P$491)</f>
        <v>0</v>
      </c>
      <c r="Q28" s="90">
        <f>SUMIF('P&amp;L1'!$C$15:$C$491,$D28,'P&amp;L1'!Q$15:Q$491)</f>
        <v>0</v>
      </c>
      <c r="R28" s="90">
        <f>SUMIF('P&amp;L1'!$C$15:$C$491,$D28,'P&amp;L1'!R$15:R$491)</f>
        <v>0</v>
      </c>
      <c r="S28" s="90">
        <f>SUMIF('P&amp;L1'!$C$15:$C$491,$D28,'P&amp;L1'!S$15:S$491)</f>
        <v>0</v>
      </c>
      <c r="T28" s="90">
        <f>SUMIF('P&amp;L1'!$C$15:$C$491,$D28,'P&amp;L1'!T$15:T$491)</f>
        <v>0</v>
      </c>
      <c r="U28" s="90">
        <f>SUMIF('P&amp;L1'!$C$15:$C$491,$D28,'P&amp;L1'!U$15:U$491)</f>
        <v>0</v>
      </c>
      <c r="V28" s="90">
        <f>SUMIF('P&amp;L1'!$C$15:$C$491,$D28,'P&amp;L1'!V$15:V$491)</f>
        <v>0</v>
      </c>
      <c r="W28" s="90">
        <f>SUMIF('P&amp;L1'!$C$15:$C$491,$D28,'P&amp;L1'!W$15:W$491)</f>
        <v>0</v>
      </c>
      <c r="X28" s="90">
        <f>SUMIF('P&amp;L1'!$C$15:$C$491,$D28,'P&amp;L1'!X$15:X$491)</f>
        <v>0</v>
      </c>
      <c r="Y28" s="90">
        <f>SUMIF('P&amp;L1'!$C$15:$C$491,$D28,'P&amp;L1'!Y$15:Y$491)</f>
        <v>0</v>
      </c>
      <c r="Z28" s="90">
        <f>SUMIF('P&amp;L1'!$C$15:$C$491,$D28,'P&amp;L1'!Z$15:Z$491)</f>
        <v>0</v>
      </c>
      <c r="AA28" s="90">
        <f>SUMIF('P&amp;L1'!$C$15:$C$491,$D28,'P&amp;L1'!AA$15:AA$491)</f>
        <v>0</v>
      </c>
      <c r="AB28" s="90">
        <f>SUMIF('P&amp;L1'!$C$15:$C$491,$D28,'P&amp;L1'!AB$15:AB$491)</f>
        <v>0</v>
      </c>
      <c r="AC28" s="91">
        <f>SUMIF('P&amp;L1'!$C$15:$C$491,$D28,'P&amp;L1'!AC$15:AC$491)</f>
        <v>0</v>
      </c>
      <c r="AE28" s="476">
        <f>SUMIF('P&amp;L1'!$C$15:$C$491,$D28,'P&amp;L1'!AE$15:AE$491)</f>
        <v>0</v>
      </c>
      <c r="AG28" s="476">
        <f>SUMIF('P&amp;L1'!$C$15:$C$491,$D28,'P&amp;L1'!AG$15:AG$491)</f>
        <v>0</v>
      </c>
      <c r="AI28" s="476">
        <f>SUMIF('P&amp;L1'!$C$15:$C$491,$D28,'P&amp;L1'!AI$15:AI$491)</f>
        <v>0</v>
      </c>
    </row>
    <row r="29" spans="4:35" outlineLevel="1">
      <c r="D29" s="106" t="str">
        <f>'Line Items'!D2308</f>
        <v>Passenger Fares Revenue: [Passenger Revenue Service Groups Line 15]</v>
      </c>
      <c r="E29" s="89"/>
      <c r="F29" s="107" t="str">
        <f>INDEX('P&amp;L1'!F$15:F$491,MATCH($D29,'P&amp;L1'!$C$15:$C$491,0))</f>
        <v>£000</v>
      </c>
      <c r="G29" s="90">
        <f>SUMIF('P&amp;L1'!$C$15:$C$491,$D29,'P&amp;L1'!G$15:G$491)</f>
        <v>0</v>
      </c>
      <c r="H29" s="90">
        <f>SUMIF('P&amp;L1'!$C$15:$C$491,$D29,'P&amp;L1'!H$15:H$491)</f>
        <v>0</v>
      </c>
      <c r="I29" s="90">
        <f>SUMIF('P&amp;L1'!$C$15:$C$491,$D29,'P&amp;L1'!I$15:I$491)</f>
        <v>0</v>
      </c>
      <c r="J29" s="90">
        <f>SUMIF('P&amp;L1'!$C$15:$C$491,$D29,'P&amp;L1'!J$15:J$491)</f>
        <v>0</v>
      </c>
      <c r="K29" s="90">
        <f>SUMIF('P&amp;L1'!$C$15:$C$491,$D29,'P&amp;L1'!K$15:K$491)</f>
        <v>0</v>
      </c>
      <c r="L29" s="90">
        <f>SUMIF('P&amp;L1'!$C$15:$C$491,$D29,'P&amp;L1'!L$15:L$491)</f>
        <v>0</v>
      </c>
      <c r="M29" s="90">
        <f>SUMIF('P&amp;L1'!$C$15:$C$491,$D29,'P&amp;L1'!M$15:M$491)</f>
        <v>0</v>
      </c>
      <c r="N29" s="90">
        <f>SUMIF('P&amp;L1'!$C$15:$C$491,$D29,'P&amp;L1'!N$15:N$491)</f>
        <v>0</v>
      </c>
      <c r="O29" s="90">
        <f>SUMIF('P&amp;L1'!$C$15:$C$491,$D29,'P&amp;L1'!O$15:O$491)</f>
        <v>0</v>
      </c>
      <c r="P29" s="90">
        <f>SUMIF('P&amp;L1'!$C$15:$C$491,$D29,'P&amp;L1'!P$15:P$491)</f>
        <v>0</v>
      </c>
      <c r="Q29" s="90">
        <f>SUMIF('P&amp;L1'!$C$15:$C$491,$D29,'P&amp;L1'!Q$15:Q$491)</f>
        <v>0</v>
      </c>
      <c r="R29" s="90">
        <f>SUMIF('P&amp;L1'!$C$15:$C$491,$D29,'P&amp;L1'!R$15:R$491)</f>
        <v>0</v>
      </c>
      <c r="S29" s="90">
        <f>SUMIF('P&amp;L1'!$C$15:$C$491,$D29,'P&amp;L1'!S$15:S$491)</f>
        <v>0</v>
      </c>
      <c r="T29" s="90">
        <f>SUMIF('P&amp;L1'!$C$15:$C$491,$D29,'P&amp;L1'!T$15:T$491)</f>
        <v>0</v>
      </c>
      <c r="U29" s="90">
        <f>SUMIF('P&amp;L1'!$C$15:$C$491,$D29,'P&amp;L1'!U$15:U$491)</f>
        <v>0</v>
      </c>
      <c r="V29" s="90">
        <f>SUMIF('P&amp;L1'!$C$15:$C$491,$D29,'P&amp;L1'!V$15:V$491)</f>
        <v>0</v>
      </c>
      <c r="W29" s="90">
        <f>SUMIF('P&amp;L1'!$C$15:$C$491,$D29,'P&amp;L1'!W$15:W$491)</f>
        <v>0</v>
      </c>
      <c r="X29" s="90">
        <f>SUMIF('P&amp;L1'!$C$15:$C$491,$D29,'P&amp;L1'!X$15:X$491)</f>
        <v>0</v>
      </c>
      <c r="Y29" s="90">
        <f>SUMIF('P&amp;L1'!$C$15:$C$491,$D29,'P&amp;L1'!Y$15:Y$491)</f>
        <v>0</v>
      </c>
      <c r="Z29" s="90">
        <f>SUMIF('P&amp;L1'!$C$15:$C$491,$D29,'P&amp;L1'!Z$15:Z$491)</f>
        <v>0</v>
      </c>
      <c r="AA29" s="90">
        <f>SUMIF('P&amp;L1'!$C$15:$C$491,$D29,'P&amp;L1'!AA$15:AA$491)</f>
        <v>0</v>
      </c>
      <c r="AB29" s="90">
        <f>SUMIF('P&amp;L1'!$C$15:$C$491,$D29,'P&amp;L1'!AB$15:AB$491)</f>
        <v>0</v>
      </c>
      <c r="AC29" s="91">
        <f>SUMIF('P&amp;L1'!$C$15:$C$491,$D29,'P&amp;L1'!AC$15:AC$491)</f>
        <v>0</v>
      </c>
      <c r="AE29" s="476">
        <f>SUMIF('P&amp;L1'!$C$15:$C$491,$D29,'P&amp;L1'!AE$15:AE$491)</f>
        <v>0</v>
      </c>
      <c r="AG29" s="476">
        <f>SUMIF('P&amp;L1'!$C$15:$C$491,$D29,'P&amp;L1'!AG$15:AG$491)</f>
        <v>0</v>
      </c>
      <c r="AI29" s="476">
        <f>SUMIF('P&amp;L1'!$C$15:$C$491,$D29,'P&amp;L1'!AI$15:AI$491)</f>
        <v>0</v>
      </c>
    </row>
    <row r="30" spans="4:35" outlineLevel="1">
      <c r="D30" s="106" t="str">
        <f>'Line Items'!D2309</f>
        <v>Passenger Fares Revenue: [Passenger Revenue Service Groups Line 16]</v>
      </c>
      <c r="E30" s="89"/>
      <c r="F30" s="107" t="str">
        <f>INDEX('P&amp;L1'!F$15:F$491,MATCH($D30,'P&amp;L1'!$C$15:$C$491,0))</f>
        <v>£000</v>
      </c>
      <c r="G30" s="90">
        <f>SUMIF('P&amp;L1'!$C$15:$C$491,$D30,'P&amp;L1'!G$15:G$491)</f>
        <v>0</v>
      </c>
      <c r="H30" s="90">
        <f>SUMIF('P&amp;L1'!$C$15:$C$491,$D30,'P&amp;L1'!H$15:H$491)</f>
        <v>0</v>
      </c>
      <c r="I30" s="90">
        <f>SUMIF('P&amp;L1'!$C$15:$C$491,$D30,'P&amp;L1'!I$15:I$491)</f>
        <v>0</v>
      </c>
      <c r="J30" s="90">
        <f>SUMIF('P&amp;L1'!$C$15:$C$491,$D30,'P&amp;L1'!J$15:J$491)</f>
        <v>0</v>
      </c>
      <c r="K30" s="90">
        <f>SUMIF('P&amp;L1'!$C$15:$C$491,$D30,'P&amp;L1'!K$15:K$491)</f>
        <v>0</v>
      </c>
      <c r="L30" s="90">
        <f>SUMIF('P&amp;L1'!$C$15:$C$491,$D30,'P&amp;L1'!L$15:L$491)</f>
        <v>0</v>
      </c>
      <c r="M30" s="90">
        <f>SUMIF('P&amp;L1'!$C$15:$C$491,$D30,'P&amp;L1'!M$15:M$491)</f>
        <v>0</v>
      </c>
      <c r="N30" s="90">
        <f>SUMIF('P&amp;L1'!$C$15:$C$491,$D30,'P&amp;L1'!N$15:N$491)</f>
        <v>0</v>
      </c>
      <c r="O30" s="90">
        <f>SUMIF('P&amp;L1'!$C$15:$C$491,$D30,'P&amp;L1'!O$15:O$491)</f>
        <v>0</v>
      </c>
      <c r="P30" s="90">
        <f>SUMIF('P&amp;L1'!$C$15:$C$491,$D30,'P&amp;L1'!P$15:P$491)</f>
        <v>0</v>
      </c>
      <c r="Q30" s="90">
        <f>SUMIF('P&amp;L1'!$C$15:$C$491,$D30,'P&amp;L1'!Q$15:Q$491)</f>
        <v>0</v>
      </c>
      <c r="R30" s="90">
        <f>SUMIF('P&amp;L1'!$C$15:$C$491,$D30,'P&amp;L1'!R$15:R$491)</f>
        <v>0</v>
      </c>
      <c r="S30" s="90">
        <f>SUMIF('P&amp;L1'!$C$15:$C$491,$D30,'P&amp;L1'!S$15:S$491)</f>
        <v>0</v>
      </c>
      <c r="T30" s="90">
        <f>SUMIF('P&amp;L1'!$C$15:$C$491,$D30,'P&amp;L1'!T$15:T$491)</f>
        <v>0</v>
      </c>
      <c r="U30" s="90">
        <f>SUMIF('P&amp;L1'!$C$15:$C$491,$D30,'P&amp;L1'!U$15:U$491)</f>
        <v>0</v>
      </c>
      <c r="V30" s="90">
        <f>SUMIF('P&amp;L1'!$C$15:$C$491,$D30,'P&amp;L1'!V$15:V$491)</f>
        <v>0</v>
      </c>
      <c r="W30" s="90">
        <f>SUMIF('P&amp;L1'!$C$15:$C$491,$D30,'P&amp;L1'!W$15:W$491)</f>
        <v>0</v>
      </c>
      <c r="X30" s="90">
        <f>SUMIF('P&amp;L1'!$C$15:$C$491,$D30,'P&amp;L1'!X$15:X$491)</f>
        <v>0</v>
      </c>
      <c r="Y30" s="90">
        <f>SUMIF('P&amp;L1'!$C$15:$C$491,$D30,'P&amp;L1'!Y$15:Y$491)</f>
        <v>0</v>
      </c>
      <c r="Z30" s="90">
        <f>SUMIF('P&amp;L1'!$C$15:$C$491,$D30,'P&amp;L1'!Z$15:Z$491)</f>
        <v>0</v>
      </c>
      <c r="AA30" s="90">
        <f>SUMIF('P&amp;L1'!$C$15:$C$491,$D30,'P&amp;L1'!AA$15:AA$491)</f>
        <v>0</v>
      </c>
      <c r="AB30" s="90">
        <f>SUMIF('P&amp;L1'!$C$15:$C$491,$D30,'P&amp;L1'!AB$15:AB$491)</f>
        <v>0</v>
      </c>
      <c r="AC30" s="91">
        <f>SUMIF('P&amp;L1'!$C$15:$C$491,$D30,'P&amp;L1'!AC$15:AC$491)</f>
        <v>0</v>
      </c>
      <c r="AE30" s="476">
        <f>SUMIF('P&amp;L1'!$C$15:$C$491,$D30,'P&amp;L1'!AE$15:AE$491)</f>
        <v>0</v>
      </c>
      <c r="AG30" s="476">
        <f>SUMIF('P&amp;L1'!$C$15:$C$491,$D30,'P&amp;L1'!AG$15:AG$491)</f>
        <v>0</v>
      </c>
      <c r="AI30" s="476">
        <f>SUMIF('P&amp;L1'!$C$15:$C$491,$D30,'P&amp;L1'!AI$15:AI$491)</f>
        <v>0</v>
      </c>
    </row>
    <row r="31" spans="4:35" outlineLevel="1">
      <c r="D31" s="106" t="str">
        <f>'Line Items'!D2310</f>
        <v>Passenger Fares Revenue: [Passenger Revenue Service Groups Line 17]</v>
      </c>
      <c r="E31" s="89"/>
      <c r="F31" s="107" t="str">
        <f>INDEX('P&amp;L1'!F$15:F$491,MATCH($D31,'P&amp;L1'!$C$15:$C$491,0))</f>
        <v>£000</v>
      </c>
      <c r="G31" s="90">
        <f>SUMIF('P&amp;L1'!$C$15:$C$491,$D31,'P&amp;L1'!G$15:G$491)</f>
        <v>0</v>
      </c>
      <c r="H31" s="90">
        <f>SUMIF('P&amp;L1'!$C$15:$C$491,$D31,'P&amp;L1'!H$15:H$491)</f>
        <v>0</v>
      </c>
      <c r="I31" s="90">
        <f>SUMIF('P&amp;L1'!$C$15:$C$491,$D31,'P&amp;L1'!I$15:I$491)</f>
        <v>0</v>
      </c>
      <c r="J31" s="90">
        <f>SUMIF('P&amp;L1'!$C$15:$C$491,$D31,'P&amp;L1'!J$15:J$491)</f>
        <v>0</v>
      </c>
      <c r="K31" s="90">
        <f>SUMIF('P&amp;L1'!$C$15:$C$491,$D31,'P&amp;L1'!K$15:K$491)</f>
        <v>0</v>
      </c>
      <c r="L31" s="90">
        <f>SUMIF('P&amp;L1'!$C$15:$C$491,$D31,'P&amp;L1'!L$15:L$491)</f>
        <v>0</v>
      </c>
      <c r="M31" s="90">
        <f>SUMIF('P&amp;L1'!$C$15:$C$491,$D31,'P&amp;L1'!M$15:M$491)</f>
        <v>0</v>
      </c>
      <c r="N31" s="90">
        <f>SUMIF('P&amp;L1'!$C$15:$C$491,$D31,'P&amp;L1'!N$15:N$491)</f>
        <v>0</v>
      </c>
      <c r="O31" s="90">
        <f>SUMIF('P&amp;L1'!$C$15:$C$491,$D31,'P&amp;L1'!O$15:O$491)</f>
        <v>0</v>
      </c>
      <c r="P31" s="90">
        <f>SUMIF('P&amp;L1'!$C$15:$C$491,$D31,'P&amp;L1'!P$15:P$491)</f>
        <v>0</v>
      </c>
      <c r="Q31" s="90">
        <f>SUMIF('P&amp;L1'!$C$15:$C$491,$D31,'P&amp;L1'!Q$15:Q$491)</f>
        <v>0</v>
      </c>
      <c r="R31" s="90">
        <f>SUMIF('P&amp;L1'!$C$15:$C$491,$D31,'P&amp;L1'!R$15:R$491)</f>
        <v>0</v>
      </c>
      <c r="S31" s="90">
        <f>SUMIF('P&amp;L1'!$C$15:$C$491,$D31,'P&amp;L1'!S$15:S$491)</f>
        <v>0</v>
      </c>
      <c r="T31" s="90">
        <f>SUMIF('P&amp;L1'!$C$15:$C$491,$D31,'P&amp;L1'!T$15:T$491)</f>
        <v>0</v>
      </c>
      <c r="U31" s="90">
        <f>SUMIF('P&amp;L1'!$C$15:$C$491,$D31,'P&amp;L1'!U$15:U$491)</f>
        <v>0</v>
      </c>
      <c r="V31" s="90">
        <f>SUMIF('P&amp;L1'!$C$15:$C$491,$D31,'P&amp;L1'!V$15:V$491)</f>
        <v>0</v>
      </c>
      <c r="W31" s="90">
        <f>SUMIF('P&amp;L1'!$C$15:$C$491,$D31,'P&amp;L1'!W$15:W$491)</f>
        <v>0</v>
      </c>
      <c r="X31" s="90">
        <f>SUMIF('P&amp;L1'!$C$15:$C$491,$D31,'P&amp;L1'!X$15:X$491)</f>
        <v>0</v>
      </c>
      <c r="Y31" s="90">
        <f>SUMIF('P&amp;L1'!$C$15:$C$491,$D31,'P&amp;L1'!Y$15:Y$491)</f>
        <v>0</v>
      </c>
      <c r="Z31" s="90">
        <f>SUMIF('P&amp;L1'!$C$15:$C$491,$D31,'P&amp;L1'!Z$15:Z$491)</f>
        <v>0</v>
      </c>
      <c r="AA31" s="90">
        <f>SUMIF('P&amp;L1'!$C$15:$C$491,$D31,'P&amp;L1'!AA$15:AA$491)</f>
        <v>0</v>
      </c>
      <c r="AB31" s="90">
        <f>SUMIF('P&amp;L1'!$C$15:$C$491,$D31,'P&amp;L1'!AB$15:AB$491)</f>
        <v>0</v>
      </c>
      <c r="AC31" s="91">
        <f>SUMIF('P&amp;L1'!$C$15:$C$491,$D31,'P&amp;L1'!AC$15:AC$491)</f>
        <v>0</v>
      </c>
      <c r="AE31" s="476">
        <f>SUMIF('P&amp;L1'!$C$15:$C$491,$D31,'P&amp;L1'!AE$15:AE$491)</f>
        <v>0</v>
      </c>
      <c r="AG31" s="476">
        <f>SUMIF('P&amp;L1'!$C$15:$C$491,$D31,'P&amp;L1'!AG$15:AG$491)</f>
        <v>0</v>
      </c>
      <c r="AI31" s="476">
        <f>SUMIF('P&amp;L1'!$C$15:$C$491,$D31,'P&amp;L1'!AI$15:AI$491)</f>
        <v>0</v>
      </c>
    </row>
    <row r="32" spans="4:35" outlineLevel="1">
      <c r="D32" s="106" t="str">
        <f>'Line Items'!D2311</f>
        <v>Passenger Fares Revenue: [Passenger Revenue Service Groups Line 18]</v>
      </c>
      <c r="E32" s="89"/>
      <c r="F32" s="107" t="str">
        <f>INDEX('P&amp;L1'!F$15:F$491,MATCH($D32,'P&amp;L1'!$C$15:$C$491,0))</f>
        <v>£000</v>
      </c>
      <c r="G32" s="90">
        <f>SUMIF('P&amp;L1'!$C$15:$C$491,$D32,'P&amp;L1'!G$15:G$491)</f>
        <v>0</v>
      </c>
      <c r="H32" s="90">
        <f>SUMIF('P&amp;L1'!$C$15:$C$491,$D32,'P&amp;L1'!H$15:H$491)</f>
        <v>0</v>
      </c>
      <c r="I32" s="90">
        <f>SUMIF('P&amp;L1'!$C$15:$C$491,$D32,'P&amp;L1'!I$15:I$491)</f>
        <v>0</v>
      </c>
      <c r="J32" s="90">
        <f>SUMIF('P&amp;L1'!$C$15:$C$491,$D32,'P&amp;L1'!J$15:J$491)</f>
        <v>0</v>
      </c>
      <c r="K32" s="90">
        <f>SUMIF('P&amp;L1'!$C$15:$C$491,$D32,'P&amp;L1'!K$15:K$491)</f>
        <v>0</v>
      </c>
      <c r="L32" s="90">
        <f>SUMIF('P&amp;L1'!$C$15:$C$491,$D32,'P&amp;L1'!L$15:L$491)</f>
        <v>0</v>
      </c>
      <c r="M32" s="90">
        <f>SUMIF('P&amp;L1'!$C$15:$C$491,$D32,'P&amp;L1'!M$15:M$491)</f>
        <v>0</v>
      </c>
      <c r="N32" s="90">
        <f>SUMIF('P&amp;L1'!$C$15:$C$491,$D32,'P&amp;L1'!N$15:N$491)</f>
        <v>0</v>
      </c>
      <c r="O32" s="90">
        <f>SUMIF('P&amp;L1'!$C$15:$C$491,$D32,'P&amp;L1'!O$15:O$491)</f>
        <v>0</v>
      </c>
      <c r="P32" s="90">
        <f>SUMIF('P&amp;L1'!$C$15:$C$491,$D32,'P&amp;L1'!P$15:P$491)</f>
        <v>0</v>
      </c>
      <c r="Q32" s="90">
        <f>SUMIF('P&amp;L1'!$C$15:$C$491,$D32,'P&amp;L1'!Q$15:Q$491)</f>
        <v>0</v>
      </c>
      <c r="R32" s="90">
        <f>SUMIF('P&amp;L1'!$C$15:$C$491,$D32,'P&amp;L1'!R$15:R$491)</f>
        <v>0</v>
      </c>
      <c r="S32" s="90">
        <f>SUMIF('P&amp;L1'!$C$15:$C$491,$D32,'P&amp;L1'!S$15:S$491)</f>
        <v>0</v>
      </c>
      <c r="T32" s="90">
        <f>SUMIF('P&amp;L1'!$C$15:$C$491,$D32,'P&amp;L1'!T$15:T$491)</f>
        <v>0</v>
      </c>
      <c r="U32" s="90">
        <f>SUMIF('P&amp;L1'!$C$15:$C$491,$D32,'P&amp;L1'!U$15:U$491)</f>
        <v>0</v>
      </c>
      <c r="V32" s="90">
        <f>SUMIF('P&amp;L1'!$C$15:$C$491,$D32,'P&amp;L1'!V$15:V$491)</f>
        <v>0</v>
      </c>
      <c r="W32" s="90">
        <f>SUMIF('P&amp;L1'!$C$15:$C$491,$D32,'P&amp;L1'!W$15:W$491)</f>
        <v>0</v>
      </c>
      <c r="X32" s="90">
        <f>SUMIF('P&amp;L1'!$C$15:$C$491,$D32,'P&amp;L1'!X$15:X$491)</f>
        <v>0</v>
      </c>
      <c r="Y32" s="90">
        <f>SUMIF('P&amp;L1'!$C$15:$C$491,$D32,'P&amp;L1'!Y$15:Y$491)</f>
        <v>0</v>
      </c>
      <c r="Z32" s="90">
        <f>SUMIF('P&amp;L1'!$C$15:$C$491,$D32,'P&amp;L1'!Z$15:Z$491)</f>
        <v>0</v>
      </c>
      <c r="AA32" s="90">
        <f>SUMIF('P&amp;L1'!$C$15:$C$491,$D32,'P&amp;L1'!AA$15:AA$491)</f>
        <v>0</v>
      </c>
      <c r="AB32" s="90">
        <f>SUMIF('P&amp;L1'!$C$15:$C$491,$D32,'P&amp;L1'!AB$15:AB$491)</f>
        <v>0</v>
      </c>
      <c r="AC32" s="91">
        <f>SUMIF('P&amp;L1'!$C$15:$C$491,$D32,'P&amp;L1'!AC$15:AC$491)</f>
        <v>0</v>
      </c>
      <c r="AE32" s="476">
        <f>SUMIF('P&amp;L1'!$C$15:$C$491,$D32,'P&amp;L1'!AE$15:AE$491)</f>
        <v>0</v>
      </c>
      <c r="AG32" s="476">
        <f>SUMIF('P&amp;L1'!$C$15:$C$491,$D32,'P&amp;L1'!AG$15:AG$491)</f>
        <v>0</v>
      </c>
      <c r="AI32" s="476">
        <f>SUMIF('P&amp;L1'!$C$15:$C$491,$D32,'P&amp;L1'!AI$15:AI$491)</f>
        <v>0</v>
      </c>
    </row>
    <row r="33" spans="4:35" outlineLevel="1">
      <c r="D33" s="106" t="str">
        <f>'Line Items'!D2312</f>
        <v>Passenger Fares Revenue: [Passenger Revenue Service Groups Line 19]</v>
      </c>
      <c r="E33" s="89"/>
      <c r="F33" s="107" t="str">
        <f>INDEX('P&amp;L1'!F$15:F$491,MATCH($D33,'P&amp;L1'!$C$15:$C$491,0))</f>
        <v>£000</v>
      </c>
      <c r="G33" s="90">
        <f>SUMIF('P&amp;L1'!$C$15:$C$491,$D33,'P&amp;L1'!G$15:G$491)</f>
        <v>0</v>
      </c>
      <c r="H33" s="90">
        <f>SUMIF('P&amp;L1'!$C$15:$C$491,$D33,'P&amp;L1'!H$15:H$491)</f>
        <v>0</v>
      </c>
      <c r="I33" s="90">
        <f>SUMIF('P&amp;L1'!$C$15:$C$491,$D33,'P&amp;L1'!I$15:I$491)</f>
        <v>0</v>
      </c>
      <c r="J33" s="90">
        <f>SUMIF('P&amp;L1'!$C$15:$C$491,$D33,'P&amp;L1'!J$15:J$491)</f>
        <v>0</v>
      </c>
      <c r="K33" s="90">
        <f>SUMIF('P&amp;L1'!$C$15:$C$491,$D33,'P&amp;L1'!K$15:K$491)</f>
        <v>0</v>
      </c>
      <c r="L33" s="90">
        <f>SUMIF('P&amp;L1'!$C$15:$C$491,$D33,'P&amp;L1'!L$15:L$491)</f>
        <v>0</v>
      </c>
      <c r="M33" s="90">
        <f>SUMIF('P&amp;L1'!$C$15:$C$491,$D33,'P&amp;L1'!M$15:M$491)</f>
        <v>0</v>
      </c>
      <c r="N33" s="90">
        <f>SUMIF('P&amp;L1'!$C$15:$C$491,$D33,'P&amp;L1'!N$15:N$491)</f>
        <v>0</v>
      </c>
      <c r="O33" s="90">
        <f>SUMIF('P&amp;L1'!$C$15:$C$491,$D33,'P&amp;L1'!O$15:O$491)</f>
        <v>0</v>
      </c>
      <c r="P33" s="90">
        <f>SUMIF('P&amp;L1'!$C$15:$C$491,$D33,'P&amp;L1'!P$15:P$491)</f>
        <v>0</v>
      </c>
      <c r="Q33" s="90">
        <f>SUMIF('P&amp;L1'!$C$15:$C$491,$D33,'P&amp;L1'!Q$15:Q$491)</f>
        <v>0</v>
      </c>
      <c r="R33" s="90">
        <f>SUMIF('P&amp;L1'!$C$15:$C$491,$D33,'P&amp;L1'!R$15:R$491)</f>
        <v>0</v>
      </c>
      <c r="S33" s="90">
        <f>SUMIF('P&amp;L1'!$C$15:$C$491,$D33,'P&amp;L1'!S$15:S$491)</f>
        <v>0</v>
      </c>
      <c r="T33" s="90">
        <f>SUMIF('P&amp;L1'!$C$15:$C$491,$D33,'P&amp;L1'!T$15:T$491)</f>
        <v>0</v>
      </c>
      <c r="U33" s="90">
        <f>SUMIF('P&amp;L1'!$C$15:$C$491,$D33,'P&amp;L1'!U$15:U$491)</f>
        <v>0</v>
      </c>
      <c r="V33" s="90">
        <f>SUMIF('P&amp;L1'!$C$15:$C$491,$D33,'P&amp;L1'!V$15:V$491)</f>
        <v>0</v>
      </c>
      <c r="W33" s="90">
        <f>SUMIF('P&amp;L1'!$C$15:$C$491,$D33,'P&amp;L1'!W$15:W$491)</f>
        <v>0</v>
      </c>
      <c r="X33" s="90">
        <f>SUMIF('P&amp;L1'!$C$15:$C$491,$D33,'P&amp;L1'!X$15:X$491)</f>
        <v>0</v>
      </c>
      <c r="Y33" s="90">
        <f>SUMIF('P&amp;L1'!$C$15:$C$491,$D33,'P&amp;L1'!Y$15:Y$491)</f>
        <v>0</v>
      </c>
      <c r="Z33" s="90">
        <f>SUMIF('P&amp;L1'!$C$15:$C$491,$D33,'P&amp;L1'!Z$15:Z$491)</f>
        <v>0</v>
      </c>
      <c r="AA33" s="90">
        <f>SUMIF('P&amp;L1'!$C$15:$C$491,$D33,'P&amp;L1'!AA$15:AA$491)</f>
        <v>0</v>
      </c>
      <c r="AB33" s="90">
        <f>SUMIF('P&amp;L1'!$C$15:$C$491,$D33,'P&amp;L1'!AB$15:AB$491)</f>
        <v>0</v>
      </c>
      <c r="AC33" s="91">
        <f>SUMIF('P&amp;L1'!$C$15:$C$491,$D33,'P&amp;L1'!AC$15:AC$491)</f>
        <v>0</v>
      </c>
      <c r="AE33" s="476">
        <f>SUMIF('P&amp;L1'!$C$15:$C$491,$D33,'P&amp;L1'!AE$15:AE$491)</f>
        <v>0</v>
      </c>
      <c r="AG33" s="476">
        <f>SUMIF('P&amp;L1'!$C$15:$C$491,$D33,'P&amp;L1'!AG$15:AG$491)</f>
        <v>0</v>
      </c>
      <c r="AI33" s="476">
        <f>SUMIF('P&amp;L1'!$C$15:$C$491,$D33,'P&amp;L1'!AI$15:AI$491)</f>
        <v>0</v>
      </c>
    </row>
    <row r="34" spans="4:35" outlineLevel="1">
      <c r="D34" s="106" t="str">
        <f>'Line Items'!D2313</f>
        <v>Passenger Fares Revenue: [Passenger Revenue Service Groups Line 20]</v>
      </c>
      <c r="E34" s="89"/>
      <c r="F34" s="107" t="str">
        <f>INDEX('P&amp;L1'!F$15:F$491,MATCH($D34,'P&amp;L1'!$C$15:$C$491,0))</f>
        <v>£000</v>
      </c>
      <c r="G34" s="90">
        <f>SUMIF('P&amp;L1'!$C$15:$C$491,$D34,'P&amp;L1'!G$15:G$491)</f>
        <v>0</v>
      </c>
      <c r="H34" s="90">
        <f>SUMIF('P&amp;L1'!$C$15:$C$491,$D34,'P&amp;L1'!H$15:H$491)</f>
        <v>0</v>
      </c>
      <c r="I34" s="90">
        <f>SUMIF('P&amp;L1'!$C$15:$C$491,$D34,'P&amp;L1'!I$15:I$491)</f>
        <v>0</v>
      </c>
      <c r="J34" s="90">
        <f>SUMIF('P&amp;L1'!$C$15:$C$491,$D34,'P&amp;L1'!J$15:J$491)</f>
        <v>0</v>
      </c>
      <c r="K34" s="90">
        <f>SUMIF('P&amp;L1'!$C$15:$C$491,$D34,'P&amp;L1'!K$15:K$491)</f>
        <v>0</v>
      </c>
      <c r="L34" s="90">
        <f>SUMIF('P&amp;L1'!$C$15:$C$491,$D34,'P&amp;L1'!L$15:L$491)</f>
        <v>0</v>
      </c>
      <c r="M34" s="90">
        <f>SUMIF('P&amp;L1'!$C$15:$C$491,$D34,'P&amp;L1'!M$15:M$491)</f>
        <v>0</v>
      </c>
      <c r="N34" s="90">
        <f>SUMIF('P&amp;L1'!$C$15:$C$491,$D34,'P&amp;L1'!N$15:N$491)</f>
        <v>0</v>
      </c>
      <c r="O34" s="90">
        <f>SUMIF('P&amp;L1'!$C$15:$C$491,$D34,'P&amp;L1'!O$15:O$491)</f>
        <v>0</v>
      </c>
      <c r="P34" s="90">
        <f>SUMIF('P&amp;L1'!$C$15:$C$491,$D34,'P&amp;L1'!P$15:P$491)</f>
        <v>0</v>
      </c>
      <c r="Q34" s="90">
        <f>SUMIF('P&amp;L1'!$C$15:$C$491,$D34,'P&amp;L1'!Q$15:Q$491)</f>
        <v>0</v>
      </c>
      <c r="R34" s="90">
        <f>SUMIF('P&amp;L1'!$C$15:$C$491,$D34,'P&amp;L1'!R$15:R$491)</f>
        <v>0</v>
      </c>
      <c r="S34" s="90">
        <f>SUMIF('P&amp;L1'!$C$15:$C$491,$D34,'P&amp;L1'!S$15:S$491)</f>
        <v>0</v>
      </c>
      <c r="T34" s="90">
        <f>SUMIF('P&amp;L1'!$C$15:$C$491,$D34,'P&amp;L1'!T$15:T$491)</f>
        <v>0</v>
      </c>
      <c r="U34" s="90">
        <f>SUMIF('P&amp;L1'!$C$15:$C$491,$D34,'P&amp;L1'!U$15:U$491)</f>
        <v>0</v>
      </c>
      <c r="V34" s="90">
        <f>SUMIF('P&amp;L1'!$C$15:$C$491,$D34,'P&amp;L1'!V$15:V$491)</f>
        <v>0</v>
      </c>
      <c r="W34" s="90">
        <f>SUMIF('P&amp;L1'!$C$15:$C$491,$D34,'P&amp;L1'!W$15:W$491)</f>
        <v>0</v>
      </c>
      <c r="X34" s="90">
        <f>SUMIF('P&amp;L1'!$C$15:$C$491,$D34,'P&amp;L1'!X$15:X$491)</f>
        <v>0</v>
      </c>
      <c r="Y34" s="90">
        <f>SUMIF('P&amp;L1'!$C$15:$C$491,$D34,'P&amp;L1'!Y$15:Y$491)</f>
        <v>0</v>
      </c>
      <c r="Z34" s="90">
        <f>SUMIF('P&amp;L1'!$C$15:$C$491,$D34,'P&amp;L1'!Z$15:Z$491)</f>
        <v>0</v>
      </c>
      <c r="AA34" s="90">
        <f>SUMIF('P&amp;L1'!$C$15:$C$491,$D34,'P&amp;L1'!AA$15:AA$491)</f>
        <v>0</v>
      </c>
      <c r="AB34" s="90">
        <f>SUMIF('P&amp;L1'!$C$15:$C$491,$D34,'P&amp;L1'!AB$15:AB$491)</f>
        <v>0</v>
      </c>
      <c r="AC34" s="91">
        <f>SUMIF('P&amp;L1'!$C$15:$C$491,$D34,'P&amp;L1'!AC$15:AC$491)</f>
        <v>0</v>
      </c>
      <c r="AE34" s="476">
        <f>SUMIF('P&amp;L1'!$C$15:$C$491,$D34,'P&amp;L1'!AE$15:AE$491)</f>
        <v>0</v>
      </c>
      <c r="AG34" s="476">
        <f>SUMIF('P&amp;L1'!$C$15:$C$491,$D34,'P&amp;L1'!AG$15:AG$491)</f>
        <v>0</v>
      </c>
      <c r="AI34" s="476">
        <f>SUMIF('P&amp;L1'!$C$15:$C$491,$D34,'P&amp;L1'!AI$15:AI$491)</f>
        <v>0</v>
      </c>
    </row>
    <row r="35" spans="4:35" outlineLevel="1">
      <c r="D35" s="106" t="str">
        <f>'Line Items'!D2314</f>
        <v>Passenger Fares Revenue: Other Fares Revenue</v>
      </c>
      <c r="E35" s="89"/>
      <c r="F35" s="107" t="str">
        <f>INDEX('P&amp;L1'!F$15:F$491,MATCH($D35,'P&amp;L1'!$C$15:$C$491,0))</f>
        <v>£000</v>
      </c>
      <c r="G35" s="90">
        <f>SUMIF('P&amp;L1'!$C$15:$C$491,$D35,'P&amp;L1'!G$15:G$491)</f>
        <v>0</v>
      </c>
      <c r="H35" s="90">
        <f>SUMIF('P&amp;L1'!$C$15:$C$491,$D35,'P&amp;L1'!H$15:H$491)</f>
        <v>0</v>
      </c>
      <c r="I35" s="90">
        <f>SUMIF('P&amp;L1'!$C$15:$C$491,$D35,'P&amp;L1'!I$15:I$491)</f>
        <v>0</v>
      </c>
      <c r="J35" s="90">
        <f>SUMIF('P&amp;L1'!$C$15:$C$491,$D35,'P&amp;L1'!J$15:J$491)</f>
        <v>0</v>
      </c>
      <c r="K35" s="90">
        <f>SUMIF('P&amp;L1'!$C$15:$C$491,$D35,'P&amp;L1'!K$15:K$491)</f>
        <v>0</v>
      </c>
      <c r="L35" s="90">
        <f>SUMIF('P&amp;L1'!$C$15:$C$491,$D35,'P&amp;L1'!L$15:L$491)</f>
        <v>0</v>
      </c>
      <c r="M35" s="90">
        <f>SUMIF('P&amp;L1'!$C$15:$C$491,$D35,'P&amp;L1'!M$15:M$491)</f>
        <v>0</v>
      </c>
      <c r="N35" s="90">
        <f>SUMIF('P&amp;L1'!$C$15:$C$491,$D35,'P&amp;L1'!N$15:N$491)</f>
        <v>0</v>
      </c>
      <c r="O35" s="90">
        <f>SUMIF('P&amp;L1'!$C$15:$C$491,$D35,'P&amp;L1'!O$15:O$491)</f>
        <v>0</v>
      </c>
      <c r="P35" s="90">
        <f>SUMIF('P&amp;L1'!$C$15:$C$491,$D35,'P&amp;L1'!P$15:P$491)</f>
        <v>0</v>
      </c>
      <c r="Q35" s="90">
        <f>SUMIF('P&amp;L1'!$C$15:$C$491,$D35,'P&amp;L1'!Q$15:Q$491)</f>
        <v>0</v>
      </c>
      <c r="R35" s="90">
        <f>SUMIF('P&amp;L1'!$C$15:$C$491,$D35,'P&amp;L1'!R$15:R$491)</f>
        <v>0</v>
      </c>
      <c r="S35" s="90">
        <f>SUMIF('P&amp;L1'!$C$15:$C$491,$D35,'P&amp;L1'!S$15:S$491)</f>
        <v>0</v>
      </c>
      <c r="T35" s="90">
        <f>SUMIF('P&amp;L1'!$C$15:$C$491,$D35,'P&amp;L1'!T$15:T$491)</f>
        <v>0</v>
      </c>
      <c r="U35" s="90">
        <f>SUMIF('P&amp;L1'!$C$15:$C$491,$D35,'P&amp;L1'!U$15:U$491)</f>
        <v>0</v>
      </c>
      <c r="V35" s="90">
        <f>SUMIF('P&amp;L1'!$C$15:$C$491,$D35,'P&amp;L1'!V$15:V$491)</f>
        <v>0</v>
      </c>
      <c r="W35" s="90">
        <f>SUMIF('P&amp;L1'!$C$15:$C$491,$D35,'P&amp;L1'!W$15:W$491)</f>
        <v>0</v>
      </c>
      <c r="X35" s="90">
        <f>SUMIF('P&amp;L1'!$C$15:$C$491,$D35,'P&amp;L1'!X$15:X$491)</f>
        <v>0</v>
      </c>
      <c r="Y35" s="90">
        <f>SUMIF('P&amp;L1'!$C$15:$C$491,$D35,'P&amp;L1'!Y$15:Y$491)</f>
        <v>0</v>
      </c>
      <c r="Z35" s="90">
        <f>SUMIF('P&amp;L1'!$C$15:$C$491,$D35,'P&amp;L1'!Z$15:Z$491)</f>
        <v>0</v>
      </c>
      <c r="AA35" s="90">
        <f>SUMIF('P&amp;L1'!$C$15:$C$491,$D35,'P&amp;L1'!AA$15:AA$491)</f>
        <v>0</v>
      </c>
      <c r="AB35" s="90">
        <f>SUMIF('P&amp;L1'!$C$15:$C$491,$D35,'P&amp;L1'!AB$15:AB$491)</f>
        <v>0</v>
      </c>
      <c r="AC35" s="91">
        <f>SUMIF('P&amp;L1'!$C$15:$C$491,$D35,'P&amp;L1'!AC$15:AC$491)</f>
        <v>0</v>
      </c>
      <c r="AE35" s="476">
        <f>SUMIF('P&amp;L1'!$C$15:$C$491,$D35,'P&amp;L1'!AE$15:AE$491)</f>
        <v>0</v>
      </c>
      <c r="AG35" s="476">
        <f>SUMIF('P&amp;L1'!$C$15:$C$491,$D35,'P&amp;L1'!AG$15:AG$491)</f>
        <v>0</v>
      </c>
      <c r="AI35" s="476">
        <f>SUMIF('P&amp;L1'!$C$15:$C$491,$D35,'P&amp;L1'!AI$15:AI$491)</f>
        <v>0</v>
      </c>
    </row>
    <row r="36" spans="4:35" outlineLevel="1">
      <c r="D36" s="106" t="str">
        <f>'Line Items'!D2315</f>
        <v>Other Revenue: Other Revenue from Core Business</v>
      </c>
      <c r="E36" s="89"/>
      <c r="F36" s="107" t="str">
        <f>INDEX('P&amp;L1'!F$15:F$491,MATCH($D36,'P&amp;L1'!$C$15:$C$491,0))</f>
        <v>£000</v>
      </c>
      <c r="G36" s="90">
        <f>SUMIF('P&amp;L1'!$C$15:$C$491,$D36,'P&amp;L1'!G$15:G$491)</f>
        <v>0</v>
      </c>
      <c r="H36" s="90">
        <f>SUMIF('P&amp;L1'!$C$15:$C$491,$D36,'P&amp;L1'!H$15:H$491)</f>
        <v>0</v>
      </c>
      <c r="I36" s="90">
        <f>SUMIF('P&amp;L1'!$C$15:$C$491,$D36,'P&amp;L1'!I$15:I$491)</f>
        <v>0</v>
      </c>
      <c r="J36" s="90">
        <f>SUMIF('P&amp;L1'!$C$15:$C$491,$D36,'P&amp;L1'!J$15:J$491)</f>
        <v>0</v>
      </c>
      <c r="K36" s="90">
        <f>SUMIF('P&amp;L1'!$C$15:$C$491,$D36,'P&amp;L1'!K$15:K$491)</f>
        <v>0</v>
      </c>
      <c r="L36" s="90">
        <f>SUMIF('P&amp;L1'!$C$15:$C$491,$D36,'P&amp;L1'!L$15:L$491)</f>
        <v>0</v>
      </c>
      <c r="M36" s="90">
        <f>SUMIF('P&amp;L1'!$C$15:$C$491,$D36,'P&amp;L1'!M$15:M$491)</f>
        <v>0</v>
      </c>
      <c r="N36" s="90">
        <f>SUMIF('P&amp;L1'!$C$15:$C$491,$D36,'P&amp;L1'!N$15:N$491)</f>
        <v>0</v>
      </c>
      <c r="O36" s="90">
        <f>SUMIF('P&amp;L1'!$C$15:$C$491,$D36,'P&amp;L1'!O$15:O$491)</f>
        <v>0</v>
      </c>
      <c r="P36" s="90">
        <f>SUMIF('P&amp;L1'!$C$15:$C$491,$D36,'P&amp;L1'!P$15:P$491)</f>
        <v>0</v>
      </c>
      <c r="Q36" s="90">
        <f>SUMIF('P&amp;L1'!$C$15:$C$491,$D36,'P&amp;L1'!Q$15:Q$491)</f>
        <v>0</v>
      </c>
      <c r="R36" s="90">
        <f>SUMIF('P&amp;L1'!$C$15:$C$491,$D36,'P&amp;L1'!R$15:R$491)</f>
        <v>0</v>
      </c>
      <c r="S36" s="90">
        <f>SUMIF('P&amp;L1'!$C$15:$C$491,$D36,'P&amp;L1'!S$15:S$491)</f>
        <v>0</v>
      </c>
      <c r="T36" s="90">
        <f>SUMIF('P&amp;L1'!$C$15:$C$491,$D36,'P&amp;L1'!T$15:T$491)</f>
        <v>0</v>
      </c>
      <c r="U36" s="90">
        <f>SUMIF('P&amp;L1'!$C$15:$C$491,$D36,'P&amp;L1'!U$15:U$491)</f>
        <v>0</v>
      </c>
      <c r="V36" s="90">
        <f>SUMIF('P&amp;L1'!$C$15:$C$491,$D36,'P&amp;L1'!V$15:V$491)</f>
        <v>0</v>
      </c>
      <c r="W36" s="90">
        <f>SUMIF('P&amp;L1'!$C$15:$C$491,$D36,'P&amp;L1'!W$15:W$491)</f>
        <v>0</v>
      </c>
      <c r="X36" s="90">
        <f>SUMIF('P&amp;L1'!$C$15:$C$491,$D36,'P&amp;L1'!X$15:X$491)</f>
        <v>0</v>
      </c>
      <c r="Y36" s="90">
        <f>SUMIF('P&amp;L1'!$C$15:$C$491,$D36,'P&amp;L1'!Y$15:Y$491)</f>
        <v>0</v>
      </c>
      <c r="Z36" s="90">
        <f>SUMIF('P&amp;L1'!$C$15:$C$491,$D36,'P&amp;L1'!Z$15:Z$491)</f>
        <v>0</v>
      </c>
      <c r="AA36" s="90">
        <f>SUMIF('P&amp;L1'!$C$15:$C$491,$D36,'P&amp;L1'!AA$15:AA$491)</f>
        <v>0</v>
      </c>
      <c r="AB36" s="90">
        <f>SUMIF('P&amp;L1'!$C$15:$C$491,$D36,'P&amp;L1'!AB$15:AB$491)</f>
        <v>0</v>
      </c>
      <c r="AC36" s="91">
        <f>SUMIF('P&amp;L1'!$C$15:$C$491,$D36,'P&amp;L1'!AC$15:AC$491)</f>
        <v>0</v>
      </c>
      <c r="AE36" s="476">
        <f>SUMIF('P&amp;L1'!$C$15:$C$491,$D36,'P&amp;L1'!AE$15:AE$491)</f>
        <v>0</v>
      </c>
      <c r="AG36" s="476">
        <f>SUMIF('P&amp;L1'!$C$15:$C$491,$D36,'P&amp;L1'!AG$15:AG$491)</f>
        <v>0</v>
      </c>
      <c r="AI36" s="476">
        <f>SUMIF('P&amp;L1'!$C$15:$C$491,$D36,'P&amp;L1'!AI$15:AI$491)</f>
        <v>0</v>
      </c>
    </row>
    <row r="37" spans="4:35" outlineLevel="1">
      <c r="D37" s="106" t="str">
        <f>'Line Items'!D2316</f>
        <v>Other Revenue: Revenue from Station Access Offcharged</v>
      </c>
      <c r="E37" s="89"/>
      <c r="F37" s="107" t="str">
        <f>INDEX('P&amp;L1'!F$15:F$491,MATCH($D37,'P&amp;L1'!$C$15:$C$491,0))</f>
        <v>£000</v>
      </c>
      <c r="G37" s="90">
        <f>SUMIF('P&amp;L1'!$C$15:$C$491,$D37,'P&amp;L1'!G$15:G$491)</f>
        <v>0</v>
      </c>
      <c r="H37" s="90">
        <f>SUMIF('P&amp;L1'!$C$15:$C$491,$D37,'P&amp;L1'!H$15:H$491)</f>
        <v>0</v>
      </c>
      <c r="I37" s="90">
        <f>SUMIF('P&amp;L1'!$C$15:$C$491,$D37,'P&amp;L1'!I$15:I$491)</f>
        <v>0</v>
      </c>
      <c r="J37" s="90">
        <f>SUMIF('P&amp;L1'!$C$15:$C$491,$D37,'P&amp;L1'!J$15:J$491)</f>
        <v>0</v>
      </c>
      <c r="K37" s="90">
        <f>SUMIF('P&amp;L1'!$C$15:$C$491,$D37,'P&amp;L1'!K$15:K$491)</f>
        <v>0</v>
      </c>
      <c r="L37" s="90">
        <f>SUMIF('P&amp;L1'!$C$15:$C$491,$D37,'P&amp;L1'!L$15:L$491)</f>
        <v>0</v>
      </c>
      <c r="M37" s="90">
        <f>SUMIF('P&amp;L1'!$C$15:$C$491,$D37,'P&amp;L1'!M$15:M$491)</f>
        <v>0</v>
      </c>
      <c r="N37" s="90">
        <f>SUMIF('P&amp;L1'!$C$15:$C$491,$D37,'P&amp;L1'!N$15:N$491)</f>
        <v>0</v>
      </c>
      <c r="O37" s="90">
        <f>SUMIF('P&amp;L1'!$C$15:$C$491,$D37,'P&amp;L1'!O$15:O$491)</f>
        <v>0</v>
      </c>
      <c r="P37" s="90">
        <f>SUMIF('P&amp;L1'!$C$15:$C$491,$D37,'P&amp;L1'!P$15:P$491)</f>
        <v>0</v>
      </c>
      <c r="Q37" s="90">
        <f>SUMIF('P&amp;L1'!$C$15:$C$491,$D37,'P&amp;L1'!Q$15:Q$491)</f>
        <v>0</v>
      </c>
      <c r="R37" s="90">
        <f>SUMIF('P&amp;L1'!$C$15:$C$491,$D37,'P&amp;L1'!R$15:R$491)</f>
        <v>0</v>
      </c>
      <c r="S37" s="90">
        <f>SUMIF('P&amp;L1'!$C$15:$C$491,$D37,'P&amp;L1'!S$15:S$491)</f>
        <v>0</v>
      </c>
      <c r="T37" s="90">
        <f>SUMIF('P&amp;L1'!$C$15:$C$491,$D37,'P&amp;L1'!T$15:T$491)</f>
        <v>0</v>
      </c>
      <c r="U37" s="90">
        <f>SUMIF('P&amp;L1'!$C$15:$C$491,$D37,'P&amp;L1'!U$15:U$491)</f>
        <v>0</v>
      </c>
      <c r="V37" s="90">
        <f>SUMIF('P&amp;L1'!$C$15:$C$491,$D37,'P&amp;L1'!V$15:V$491)</f>
        <v>0</v>
      </c>
      <c r="W37" s="90">
        <f>SUMIF('P&amp;L1'!$C$15:$C$491,$D37,'P&amp;L1'!W$15:W$491)</f>
        <v>0</v>
      </c>
      <c r="X37" s="90">
        <f>SUMIF('P&amp;L1'!$C$15:$C$491,$D37,'P&amp;L1'!X$15:X$491)</f>
        <v>0</v>
      </c>
      <c r="Y37" s="90">
        <f>SUMIF('P&amp;L1'!$C$15:$C$491,$D37,'P&amp;L1'!Y$15:Y$491)</f>
        <v>0</v>
      </c>
      <c r="Z37" s="90">
        <f>SUMIF('P&amp;L1'!$C$15:$C$491,$D37,'P&amp;L1'!Z$15:Z$491)</f>
        <v>0</v>
      </c>
      <c r="AA37" s="90">
        <f>SUMIF('P&amp;L1'!$C$15:$C$491,$D37,'P&amp;L1'!AA$15:AA$491)</f>
        <v>0</v>
      </c>
      <c r="AB37" s="90">
        <f>SUMIF('P&amp;L1'!$C$15:$C$491,$D37,'P&amp;L1'!AB$15:AB$491)</f>
        <v>0</v>
      </c>
      <c r="AC37" s="91">
        <f>SUMIF('P&amp;L1'!$C$15:$C$491,$D37,'P&amp;L1'!AC$15:AC$491)</f>
        <v>0</v>
      </c>
      <c r="AE37" s="476">
        <f>SUMIF('P&amp;L1'!$C$15:$C$491,$D37,'P&amp;L1'!AE$15:AE$491)</f>
        <v>0</v>
      </c>
      <c r="AG37" s="476">
        <f>SUMIF('P&amp;L1'!$C$15:$C$491,$D37,'P&amp;L1'!AG$15:AG$491)</f>
        <v>0</v>
      </c>
      <c r="AI37" s="476">
        <f>SUMIF('P&amp;L1'!$C$15:$C$491,$D37,'P&amp;L1'!AI$15:AI$491)</f>
        <v>0</v>
      </c>
    </row>
    <row r="38" spans="4:35" outlineLevel="1">
      <c r="D38" s="117" t="str">
        <f>'Line Items'!D2317</f>
        <v>Other Revenue: Revenue from Other Costs Offcharged</v>
      </c>
      <c r="E38" s="175"/>
      <c r="F38" s="118" t="str">
        <f>INDEX('P&amp;L1'!F$15:F$491,MATCH($D38,'P&amp;L1'!$C$15:$C$491,0))</f>
        <v>£000</v>
      </c>
      <c r="G38" s="94">
        <f>SUMIF('P&amp;L1'!$C$15:$C$491,$D38,'P&amp;L1'!G$15:G$491)</f>
        <v>0</v>
      </c>
      <c r="H38" s="94">
        <f>SUMIF('P&amp;L1'!$C$15:$C$491,$D38,'P&amp;L1'!H$15:H$491)</f>
        <v>0</v>
      </c>
      <c r="I38" s="94">
        <f>SUMIF('P&amp;L1'!$C$15:$C$491,$D38,'P&amp;L1'!I$15:I$491)</f>
        <v>0</v>
      </c>
      <c r="J38" s="94">
        <f>SUMIF('P&amp;L1'!$C$15:$C$491,$D38,'P&amp;L1'!J$15:J$491)</f>
        <v>0</v>
      </c>
      <c r="K38" s="94">
        <f>SUMIF('P&amp;L1'!$C$15:$C$491,$D38,'P&amp;L1'!K$15:K$491)</f>
        <v>0</v>
      </c>
      <c r="L38" s="94">
        <f>SUMIF('P&amp;L1'!$C$15:$C$491,$D38,'P&amp;L1'!L$15:L$491)</f>
        <v>0</v>
      </c>
      <c r="M38" s="94">
        <f>SUMIF('P&amp;L1'!$C$15:$C$491,$D38,'P&amp;L1'!M$15:M$491)</f>
        <v>0</v>
      </c>
      <c r="N38" s="94">
        <f>SUMIF('P&amp;L1'!$C$15:$C$491,$D38,'P&amp;L1'!N$15:N$491)</f>
        <v>0</v>
      </c>
      <c r="O38" s="94">
        <f>SUMIF('P&amp;L1'!$C$15:$C$491,$D38,'P&amp;L1'!O$15:O$491)</f>
        <v>0</v>
      </c>
      <c r="P38" s="94">
        <f>SUMIF('P&amp;L1'!$C$15:$C$491,$D38,'P&amp;L1'!P$15:P$491)</f>
        <v>0</v>
      </c>
      <c r="Q38" s="94">
        <f>SUMIF('P&amp;L1'!$C$15:$C$491,$D38,'P&amp;L1'!Q$15:Q$491)</f>
        <v>0</v>
      </c>
      <c r="R38" s="94">
        <f>SUMIF('P&amp;L1'!$C$15:$C$491,$D38,'P&amp;L1'!R$15:R$491)</f>
        <v>0</v>
      </c>
      <c r="S38" s="94">
        <f>SUMIF('P&amp;L1'!$C$15:$C$491,$D38,'P&amp;L1'!S$15:S$491)</f>
        <v>0</v>
      </c>
      <c r="T38" s="94">
        <f>SUMIF('P&amp;L1'!$C$15:$C$491,$D38,'P&amp;L1'!T$15:T$491)</f>
        <v>0</v>
      </c>
      <c r="U38" s="94">
        <f>SUMIF('P&amp;L1'!$C$15:$C$491,$D38,'P&amp;L1'!U$15:U$491)</f>
        <v>0</v>
      </c>
      <c r="V38" s="94">
        <f>SUMIF('P&amp;L1'!$C$15:$C$491,$D38,'P&amp;L1'!V$15:V$491)</f>
        <v>0</v>
      </c>
      <c r="W38" s="94">
        <f>SUMIF('P&amp;L1'!$C$15:$C$491,$D38,'P&amp;L1'!W$15:W$491)</f>
        <v>0</v>
      </c>
      <c r="X38" s="94">
        <f>SUMIF('P&amp;L1'!$C$15:$C$491,$D38,'P&amp;L1'!X$15:X$491)</f>
        <v>0</v>
      </c>
      <c r="Y38" s="94">
        <f>SUMIF('P&amp;L1'!$C$15:$C$491,$D38,'P&amp;L1'!Y$15:Y$491)</f>
        <v>0</v>
      </c>
      <c r="Z38" s="94">
        <f>SUMIF('P&amp;L1'!$C$15:$C$491,$D38,'P&amp;L1'!Z$15:Z$491)</f>
        <v>0</v>
      </c>
      <c r="AA38" s="94">
        <f>SUMIF('P&amp;L1'!$C$15:$C$491,$D38,'P&amp;L1'!AA$15:AA$491)</f>
        <v>0</v>
      </c>
      <c r="AB38" s="94">
        <f>SUMIF('P&amp;L1'!$C$15:$C$491,$D38,'P&amp;L1'!AB$15:AB$491)</f>
        <v>0</v>
      </c>
      <c r="AC38" s="95">
        <f>SUMIF('P&amp;L1'!$C$15:$C$491,$D38,'P&amp;L1'!AC$15:AC$491)</f>
        <v>0</v>
      </c>
      <c r="AE38" s="477">
        <f>SUMIF('P&amp;L1'!$C$15:$C$491,$D38,'P&amp;L1'!AE$15:AE$491)</f>
        <v>0</v>
      </c>
      <c r="AG38" s="477">
        <f>SUMIF('P&amp;L1'!$C$15:$C$491,$D38,'P&amp;L1'!AG$15:AG$491)</f>
        <v>0</v>
      </c>
      <c r="AI38" s="477">
        <f>SUMIF('P&amp;L1'!$C$15:$C$491,$D38,'P&amp;L1'!AI$15:AI$491)</f>
        <v>0</v>
      </c>
    </row>
    <row r="39" spans="4:35" outlineLevel="1"/>
    <row r="40" spans="4:35" ht="13.5" outlineLevel="1" thickBot="1">
      <c r="D40" s="244" t="str">
        <f>'Line Items'!D2346</f>
        <v>Total Revenue</v>
      </c>
      <c r="E40" s="245"/>
      <c r="F40" s="246" t="str">
        <f>F38</f>
        <v>£000</v>
      </c>
      <c r="G40" s="247">
        <f t="shared" ref="G40:AC40" si="0">SUM(G15:G38)</f>
        <v>0</v>
      </c>
      <c r="H40" s="247">
        <f t="shared" si="0"/>
        <v>0</v>
      </c>
      <c r="I40" s="247">
        <f t="shared" si="0"/>
        <v>0</v>
      </c>
      <c r="J40" s="247">
        <f t="shared" si="0"/>
        <v>0</v>
      </c>
      <c r="K40" s="247">
        <f t="shared" si="0"/>
        <v>0</v>
      </c>
      <c r="L40" s="247">
        <f t="shared" si="0"/>
        <v>0</v>
      </c>
      <c r="M40" s="247">
        <f t="shared" si="0"/>
        <v>0</v>
      </c>
      <c r="N40" s="247">
        <f t="shared" si="0"/>
        <v>0</v>
      </c>
      <c r="O40" s="247">
        <f t="shared" si="0"/>
        <v>0</v>
      </c>
      <c r="P40" s="247">
        <f t="shared" si="0"/>
        <v>0</v>
      </c>
      <c r="Q40" s="247">
        <f t="shared" si="0"/>
        <v>0</v>
      </c>
      <c r="R40" s="247">
        <f t="shared" si="0"/>
        <v>0</v>
      </c>
      <c r="S40" s="247">
        <f t="shared" si="0"/>
        <v>0</v>
      </c>
      <c r="T40" s="247">
        <f t="shared" si="0"/>
        <v>0</v>
      </c>
      <c r="U40" s="247">
        <f t="shared" si="0"/>
        <v>0</v>
      </c>
      <c r="V40" s="247">
        <f t="shared" si="0"/>
        <v>0</v>
      </c>
      <c r="W40" s="247">
        <f t="shared" si="0"/>
        <v>0</v>
      </c>
      <c r="X40" s="247">
        <f t="shared" si="0"/>
        <v>0</v>
      </c>
      <c r="Y40" s="247">
        <f t="shared" si="0"/>
        <v>0</v>
      </c>
      <c r="Z40" s="247">
        <f t="shared" si="0"/>
        <v>0</v>
      </c>
      <c r="AA40" s="247">
        <f t="shared" si="0"/>
        <v>0</v>
      </c>
      <c r="AB40" s="247">
        <f t="shared" si="0"/>
        <v>0</v>
      </c>
      <c r="AC40" s="248">
        <f t="shared" si="0"/>
        <v>0</v>
      </c>
      <c r="AE40" s="544">
        <f>SUM(AE15:AE38)</f>
        <v>0</v>
      </c>
      <c r="AG40" s="544">
        <f>SUM(AG15:AG38)</f>
        <v>0</v>
      </c>
      <c r="AI40" s="544">
        <f>SUM(AI15:AI38)</f>
        <v>0</v>
      </c>
    </row>
    <row r="41" spans="4:35" ht="13.5" outlineLevel="1" thickTop="1"/>
    <row r="42" spans="4:35" outlineLevel="1">
      <c r="D42" s="100" t="str">
        <f>'Line Items'!D2318</f>
        <v>Staff Costs: Trains</v>
      </c>
      <c r="E42" s="85"/>
      <c r="F42" s="183" t="str">
        <f>INDEX('P&amp;L1'!F$15:F$491,MATCH($D42,'P&amp;L1'!$C$15:$C$491,0))</f>
        <v>£000</v>
      </c>
      <c r="G42" s="86">
        <f>SUMIF('P&amp;L1'!$C$15:$C$491,$D42,'P&amp;L1'!G$15:G$491)</f>
        <v>0</v>
      </c>
      <c r="H42" s="86">
        <f>SUMIF('P&amp;L1'!$C$15:$C$491,$D42,'P&amp;L1'!H$15:H$491)</f>
        <v>0</v>
      </c>
      <c r="I42" s="255">
        <f>SUMIF('P&amp;L1'!$C$15:$C$491,$D42,'P&amp;L1'!I$15:I$491)</f>
        <v>0</v>
      </c>
      <c r="J42" s="86">
        <f>SUMIF('P&amp;L1'!$C$15:$C$491,$D42,'P&amp;L1'!J$15:J$491)</f>
        <v>0</v>
      </c>
      <c r="K42" s="86">
        <f>SUMIF('P&amp;L1'!$C$15:$C$491,$D42,'P&amp;L1'!K$15:K$491)</f>
        <v>0</v>
      </c>
      <c r="L42" s="86">
        <f>SUMIF('P&amp;L1'!$C$15:$C$491,$D42,'P&amp;L1'!L$15:L$491)</f>
        <v>0</v>
      </c>
      <c r="M42" s="86">
        <f>SUMIF('P&amp;L1'!$C$15:$C$491,$D42,'P&amp;L1'!M$15:M$491)</f>
        <v>0</v>
      </c>
      <c r="N42" s="86">
        <f>SUMIF('P&amp;L1'!$C$15:$C$491,$D42,'P&amp;L1'!N$15:N$491)</f>
        <v>0</v>
      </c>
      <c r="O42" s="86">
        <f>SUMIF('P&amp;L1'!$C$15:$C$491,$D42,'P&amp;L1'!O$15:O$491)</f>
        <v>0</v>
      </c>
      <c r="P42" s="86">
        <f>SUMIF('P&amp;L1'!$C$15:$C$491,$D42,'P&amp;L1'!P$15:P$491)</f>
        <v>0</v>
      </c>
      <c r="Q42" s="86">
        <f>SUMIF('P&amp;L1'!$C$15:$C$491,$D42,'P&amp;L1'!Q$15:Q$491)</f>
        <v>0</v>
      </c>
      <c r="R42" s="86">
        <f>SUMIF('P&amp;L1'!$C$15:$C$491,$D42,'P&amp;L1'!R$15:R$491)</f>
        <v>0</v>
      </c>
      <c r="S42" s="86">
        <f>SUMIF('P&amp;L1'!$C$15:$C$491,$D42,'P&amp;L1'!S$15:S$491)</f>
        <v>0</v>
      </c>
      <c r="T42" s="86">
        <f>SUMIF('P&amp;L1'!$C$15:$C$491,$D42,'P&amp;L1'!T$15:T$491)</f>
        <v>0</v>
      </c>
      <c r="U42" s="86">
        <f>SUMIF('P&amp;L1'!$C$15:$C$491,$D42,'P&amp;L1'!U$15:U$491)</f>
        <v>0</v>
      </c>
      <c r="V42" s="86">
        <f>SUMIF('P&amp;L1'!$C$15:$C$491,$D42,'P&amp;L1'!V$15:V$491)</f>
        <v>0</v>
      </c>
      <c r="W42" s="86">
        <f>SUMIF('P&amp;L1'!$C$15:$C$491,$D42,'P&amp;L1'!W$15:W$491)</f>
        <v>0</v>
      </c>
      <c r="X42" s="86">
        <f>SUMIF('P&amp;L1'!$C$15:$C$491,$D42,'P&amp;L1'!X$15:X$491)</f>
        <v>0</v>
      </c>
      <c r="Y42" s="86">
        <f>SUMIF('P&amp;L1'!$C$15:$C$491,$D42,'P&amp;L1'!Y$15:Y$491)</f>
        <v>0</v>
      </c>
      <c r="Z42" s="86">
        <f>SUMIF('P&amp;L1'!$C$15:$C$491,$D42,'P&amp;L1'!Z$15:Z$491)</f>
        <v>0</v>
      </c>
      <c r="AA42" s="86">
        <f>SUMIF('P&amp;L1'!$C$15:$C$491,$D42,'P&amp;L1'!AA$15:AA$491)</f>
        <v>0</v>
      </c>
      <c r="AB42" s="86">
        <f>SUMIF('P&amp;L1'!$C$15:$C$491,$D42,'P&amp;L1'!AB$15:AB$491)</f>
        <v>0</v>
      </c>
      <c r="AC42" s="87">
        <f>SUMIF('P&amp;L1'!$C$15:$C$491,$D42,'P&amp;L1'!AC$15:AC$491)</f>
        <v>0</v>
      </c>
      <c r="AE42" s="475">
        <f>SUMIF('P&amp;L1'!$C$15:$C$491,$D42,'P&amp;L1'!AE$15:AE$491)</f>
        <v>0</v>
      </c>
      <c r="AG42" s="475">
        <f>SUMIF('P&amp;L1'!$C$15:$C$491,$D42,'P&amp;L1'!AG$15:AG$491)</f>
        <v>0</v>
      </c>
      <c r="AI42" s="475">
        <f>SUMIF('P&amp;L1'!$C$15:$C$491,$D42,'P&amp;L1'!AI$15:AI$491)</f>
        <v>0</v>
      </c>
    </row>
    <row r="43" spans="4:35" outlineLevel="1">
      <c r="D43" s="106" t="str">
        <f>'Line Items'!D2319</f>
        <v>Staff Costs: Stations</v>
      </c>
      <c r="E43" s="89"/>
      <c r="F43" s="107" t="str">
        <f>INDEX('P&amp;L1'!F$15:F$491,MATCH($D43,'P&amp;L1'!$C$15:$C$491,0))</f>
        <v>£000</v>
      </c>
      <c r="G43" s="90">
        <f>SUMIF('P&amp;L1'!$C$15:$C$491,$D43,'P&amp;L1'!G$15:G$491)</f>
        <v>0</v>
      </c>
      <c r="H43" s="90">
        <f>SUMIF('P&amp;L1'!$C$15:$C$491,$D43,'P&amp;L1'!H$15:H$491)</f>
        <v>0</v>
      </c>
      <c r="I43" s="256">
        <f>SUMIF('P&amp;L1'!$C$15:$C$491,$D43,'P&amp;L1'!I$15:I$491)</f>
        <v>0</v>
      </c>
      <c r="J43" s="90">
        <f>SUMIF('P&amp;L1'!$C$15:$C$491,$D43,'P&amp;L1'!J$15:J$491)</f>
        <v>0</v>
      </c>
      <c r="K43" s="90">
        <f>SUMIF('P&amp;L1'!$C$15:$C$491,$D43,'P&amp;L1'!K$15:K$491)</f>
        <v>0</v>
      </c>
      <c r="L43" s="90">
        <f>SUMIF('P&amp;L1'!$C$15:$C$491,$D43,'P&amp;L1'!L$15:L$491)</f>
        <v>0</v>
      </c>
      <c r="M43" s="90">
        <f>SUMIF('P&amp;L1'!$C$15:$C$491,$D43,'P&amp;L1'!M$15:M$491)</f>
        <v>0</v>
      </c>
      <c r="N43" s="90">
        <f>SUMIF('P&amp;L1'!$C$15:$C$491,$D43,'P&amp;L1'!N$15:N$491)</f>
        <v>0</v>
      </c>
      <c r="O43" s="90">
        <f>SUMIF('P&amp;L1'!$C$15:$C$491,$D43,'P&amp;L1'!O$15:O$491)</f>
        <v>0</v>
      </c>
      <c r="P43" s="90">
        <f>SUMIF('P&amp;L1'!$C$15:$C$491,$D43,'P&amp;L1'!P$15:P$491)</f>
        <v>0</v>
      </c>
      <c r="Q43" s="90">
        <f>SUMIF('P&amp;L1'!$C$15:$C$491,$D43,'P&amp;L1'!Q$15:Q$491)</f>
        <v>0</v>
      </c>
      <c r="R43" s="90">
        <f>SUMIF('P&amp;L1'!$C$15:$C$491,$D43,'P&amp;L1'!R$15:R$491)</f>
        <v>0</v>
      </c>
      <c r="S43" s="90">
        <f>SUMIF('P&amp;L1'!$C$15:$C$491,$D43,'P&amp;L1'!S$15:S$491)</f>
        <v>0</v>
      </c>
      <c r="T43" s="90">
        <f>SUMIF('P&amp;L1'!$C$15:$C$491,$D43,'P&amp;L1'!T$15:T$491)</f>
        <v>0</v>
      </c>
      <c r="U43" s="90">
        <f>SUMIF('P&amp;L1'!$C$15:$C$491,$D43,'P&amp;L1'!U$15:U$491)</f>
        <v>0</v>
      </c>
      <c r="V43" s="90">
        <f>SUMIF('P&amp;L1'!$C$15:$C$491,$D43,'P&amp;L1'!V$15:V$491)</f>
        <v>0</v>
      </c>
      <c r="W43" s="90">
        <f>SUMIF('P&amp;L1'!$C$15:$C$491,$D43,'P&amp;L1'!W$15:W$491)</f>
        <v>0</v>
      </c>
      <c r="X43" s="90">
        <f>SUMIF('P&amp;L1'!$C$15:$C$491,$D43,'P&amp;L1'!X$15:X$491)</f>
        <v>0</v>
      </c>
      <c r="Y43" s="90">
        <f>SUMIF('P&amp;L1'!$C$15:$C$491,$D43,'P&amp;L1'!Y$15:Y$491)</f>
        <v>0</v>
      </c>
      <c r="Z43" s="90">
        <f>SUMIF('P&amp;L1'!$C$15:$C$491,$D43,'P&amp;L1'!Z$15:Z$491)</f>
        <v>0</v>
      </c>
      <c r="AA43" s="90">
        <f>SUMIF('P&amp;L1'!$C$15:$C$491,$D43,'P&amp;L1'!AA$15:AA$491)</f>
        <v>0</v>
      </c>
      <c r="AB43" s="90">
        <f>SUMIF('P&amp;L1'!$C$15:$C$491,$D43,'P&amp;L1'!AB$15:AB$491)</f>
        <v>0</v>
      </c>
      <c r="AC43" s="91">
        <f>SUMIF('P&amp;L1'!$C$15:$C$491,$D43,'P&amp;L1'!AC$15:AC$491)</f>
        <v>0</v>
      </c>
      <c r="AE43" s="476">
        <f>SUMIF('P&amp;L1'!$C$15:$C$491,$D43,'P&amp;L1'!AE$15:AE$491)</f>
        <v>0</v>
      </c>
      <c r="AG43" s="476">
        <f>SUMIF('P&amp;L1'!$C$15:$C$491,$D43,'P&amp;L1'!AG$15:AG$491)</f>
        <v>0</v>
      </c>
      <c r="AI43" s="476">
        <f>SUMIF('P&amp;L1'!$C$15:$C$491,$D43,'P&amp;L1'!AI$15:AI$491)</f>
        <v>0</v>
      </c>
    </row>
    <row r="44" spans="4:35" outlineLevel="1">
      <c r="D44" s="106" t="str">
        <f>'Line Items'!D2320</f>
        <v>Staff Costs: Depot</v>
      </c>
      <c r="E44" s="89"/>
      <c r="F44" s="107" t="str">
        <f>INDEX('P&amp;L1'!F$15:F$491,MATCH($D44,'P&amp;L1'!$C$15:$C$491,0))</f>
        <v>£000</v>
      </c>
      <c r="G44" s="90">
        <f>SUMIF('P&amp;L1'!$C$15:$C$491,$D44,'P&amp;L1'!G$15:G$491)</f>
        <v>0</v>
      </c>
      <c r="H44" s="90">
        <f>SUMIF('P&amp;L1'!$C$15:$C$491,$D44,'P&amp;L1'!H$15:H$491)</f>
        <v>0</v>
      </c>
      <c r="I44" s="256">
        <f>SUMIF('P&amp;L1'!$C$15:$C$491,$D44,'P&amp;L1'!I$15:I$491)</f>
        <v>0</v>
      </c>
      <c r="J44" s="90">
        <f>SUMIF('P&amp;L1'!$C$15:$C$491,$D44,'P&amp;L1'!J$15:J$491)</f>
        <v>0</v>
      </c>
      <c r="K44" s="90">
        <f>SUMIF('P&amp;L1'!$C$15:$C$491,$D44,'P&amp;L1'!K$15:K$491)</f>
        <v>0</v>
      </c>
      <c r="L44" s="90">
        <f>SUMIF('P&amp;L1'!$C$15:$C$491,$D44,'P&amp;L1'!L$15:L$491)</f>
        <v>0</v>
      </c>
      <c r="M44" s="90">
        <f>SUMIF('P&amp;L1'!$C$15:$C$491,$D44,'P&amp;L1'!M$15:M$491)</f>
        <v>0</v>
      </c>
      <c r="N44" s="90">
        <f>SUMIF('P&amp;L1'!$C$15:$C$491,$D44,'P&amp;L1'!N$15:N$491)</f>
        <v>0</v>
      </c>
      <c r="O44" s="90">
        <f>SUMIF('P&amp;L1'!$C$15:$C$491,$D44,'P&amp;L1'!O$15:O$491)</f>
        <v>0</v>
      </c>
      <c r="P44" s="90">
        <f>SUMIF('P&amp;L1'!$C$15:$C$491,$D44,'P&amp;L1'!P$15:P$491)</f>
        <v>0</v>
      </c>
      <c r="Q44" s="90">
        <f>SUMIF('P&amp;L1'!$C$15:$C$491,$D44,'P&amp;L1'!Q$15:Q$491)</f>
        <v>0</v>
      </c>
      <c r="R44" s="90">
        <f>SUMIF('P&amp;L1'!$C$15:$C$491,$D44,'P&amp;L1'!R$15:R$491)</f>
        <v>0</v>
      </c>
      <c r="S44" s="90">
        <f>SUMIF('P&amp;L1'!$C$15:$C$491,$D44,'P&amp;L1'!S$15:S$491)</f>
        <v>0</v>
      </c>
      <c r="T44" s="90">
        <f>SUMIF('P&amp;L1'!$C$15:$C$491,$D44,'P&amp;L1'!T$15:T$491)</f>
        <v>0</v>
      </c>
      <c r="U44" s="90">
        <f>SUMIF('P&amp;L1'!$C$15:$C$491,$D44,'P&amp;L1'!U$15:U$491)</f>
        <v>0</v>
      </c>
      <c r="V44" s="90">
        <f>SUMIF('P&amp;L1'!$C$15:$C$491,$D44,'P&amp;L1'!V$15:V$491)</f>
        <v>0</v>
      </c>
      <c r="W44" s="90">
        <f>SUMIF('P&amp;L1'!$C$15:$C$491,$D44,'P&amp;L1'!W$15:W$491)</f>
        <v>0</v>
      </c>
      <c r="X44" s="90">
        <f>SUMIF('P&amp;L1'!$C$15:$C$491,$D44,'P&amp;L1'!X$15:X$491)</f>
        <v>0</v>
      </c>
      <c r="Y44" s="90">
        <f>SUMIF('P&amp;L1'!$C$15:$C$491,$D44,'P&amp;L1'!Y$15:Y$491)</f>
        <v>0</v>
      </c>
      <c r="Z44" s="90">
        <f>SUMIF('P&amp;L1'!$C$15:$C$491,$D44,'P&amp;L1'!Z$15:Z$491)</f>
        <v>0</v>
      </c>
      <c r="AA44" s="90">
        <f>SUMIF('P&amp;L1'!$C$15:$C$491,$D44,'P&amp;L1'!AA$15:AA$491)</f>
        <v>0</v>
      </c>
      <c r="AB44" s="90">
        <f>SUMIF('P&amp;L1'!$C$15:$C$491,$D44,'P&amp;L1'!AB$15:AB$491)</f>
        <v>0</v>
      </c>
      <c r="AC44" s="91">
        <f>SUMIF('P&amp;L1'!$C$15:$C$491,$D44,'P&amp;L1'!AC$15:AC$491)</f>
        <v>0</v>
      </c>
      <c r="AE44" s="476">
        <f>SUMIF('P&amp;L1'!$C$15:$C$491,$D44,'P&amp;L1'!AE$15:AE$491)</f>
        <v>0</v>
      </c>
      <c r="AG44" s="476">
        <f>SUMIF('P&amp;L1'!$C$15:$C$491,$D44,'P&amp;L1'!AG$15:AG$491)</f>
        <v>0</v>
      </c>
      <c r="AI44" s="476">
        <f>SUMIF('P&amp;L1'!$C$15:$C$491,$D44,'P&amp;L1'!AI$15:AI$491)</f>
        <v>0</v>
      </c>
    </row>
    <row r="45" spans="4:35" outlineLevel="1">
      <c r="D45" s="106" t="str">
        <f>'Line Items'!D2321</f>
        <v>Staff Costs: HQ</v>
      </c>
      <c r="E45" s="89"/>
      <c r="F45" s="107" t="str">
        <f>INDEX('P&amp;L1'!F$15:F$491,MATCH($D45,'P&amp;L1'!$C$15:$C$491,0))</f>
        <v>£000</v>
      </c>
      <c r="G45" s="90">
        <f>SUMIF('P&amp;L1'!$C$15:$C$491,$D45,'P&amp;L1'!G$15:G$491)</f>
        <v>0</v>
      </c>
      <c r="H45" s="90">
        <f>SUMIF('P&amp;L1'!$C$15:$C$491,$D45,'P&amp;L1'!H$15:H$491)</f>
        <v>0</v>
      </c>
      <c r="I45" s="256">
        <f>SUMIF('P&amp;L1'!$C$15:$C$491,$D45,'P&amp;L1'!I$15:I$491)</f>
        <v>0</v>
      </c>
      <c r="J45" s="90">
        <f>SUMIF('P&amp;L1'!$C$15:$C$491,$D45,'P&amp;L1'!J$15:J$491)</f>
        <v>0</v>
      </c>
      <c r="K45" s="90">
        <f>SUMIF('P&amp;L1'!$C$15:$C$491,$D45,'P&amp;L1'!K$15:K$491)</f>
        <v>0</v>
      </c>
      <c r="L45" s="90">
        <f>SUMIF('P&amp;L1'!$C$15:$C$491,$D45,'P&amp;L1'!L$15:L$491)</f>
        <v>0</v>
      </c>
      <c r="M45" s="90">
        <f>SUMIF('P&amp;L1'!$C$15:$C$491,$D45,'P&amp;L1'!M$15:M$491)</f>
        <v>0</v>
      </c>
      <c r="N45" s="90">
        <f>SUMIF('P&amp;L1'!$C$15:$C$491,$D45,'P&amp;L1'!N$15:N$491)</f>
        <v>0</v>
      </c>
      <c r="O45" s="90">
        <f>SUMIF('P&amp;L1'!$C$15:$C$491,$D45,'P&amp;L1'!O$15:O$491)</f>
        <v>0</v>
      </c>
      <c r="P45" s="90">
        <f>SUMIF('P&amp;L1'!$C$15:$C$491,$D45,'P&amp;L1'!P$15:P$491)</f>
        <v>0</v>
      </c>
      <c r="Q45" s="90">
        <f>SUMIF('P&amp;L1'!$C$15:$C$491,$D45,'P&amp;L1'!Q$15:Q$491)</f>
        <v>0</v>
      </c>
      <c r="R45" s="90">
        <f>SUMIF('P&amp;L1'!$C$15:$C$491,$D45,'P&amp;L1'!R$15:R$491)</f>
        <v>0</v>
      </c>
      <c r="S45" s="90">
        <f>SUMIF('P&amp;L1'!$C$15:$C$491,$D45,'P&amp;L1'!S$15:S$491)</f>
        <v>0</v>
      </c>
      <c r="T45" s="90">
        <f>SUMIF('P&amp;L1'!$C$15:$C$491,$D45,'P&amp;L1'!T$15:T$491)</f>
        <v>0</v>
      </c>
      <c r="U45" s="90">
        <f>SUMIF('P&amp;L1'!$C$15:$C$491,$D45,'P&amp;L1'!U$15:U$491)</f>
        <v>0</v>
      </c>
      <c r="V45" s="90">
        <f>SUMIF('P&amp;L1'!$C$15:$C$491,$D45,'P&amp;L1'!V$15:V$491)</f>
        <v>0</v>
      </c>
      <c r="W45" s="90">
        <f>SUMIF('P&amp;L1'!$C$15:$C$491,$D45,'P&amp;L1'!W$15:W$491)</f>
        <v>0</v>
      </c>
      <c r="X45" s="90">
        <f>SUMIF('P&amp;L1'!$C$15:$C$491,$D45,'P&amp;L1'!X$15:X$491)</f>
        <v>0</v>
      </c>
      <c r="Y45" s="90">
        <f>SUMIF('P&amp;L1'!$C$15:$C$491,$D45,'P&amp;L1'!Y$15:Y$491)</f>
        <v>0</v>
      </c>
      <c r="Z45" s="90">
        <f>SUMIF('P&amp;L1'!$C$15:$C$491,$D45,'P&amp;L1'!Z$15:Z$491)</f>
        <v>0</v>
      </c>
      <c r="AA45" s="90">
        <f>SUMIF('P&amp;L1'!$C$15:$C$491,$D45,'P&amp;L1'!AA$15:AA$491)</f>
        <v>0</v>
      </c>
      <c r="AB45" s="90">
        <f>SUMIF('P&amp;L1'!$C$15:$C$491,$D45,'P&amp;L1'!AB$15:AB$491)</f>
        <v>0</v>
      </c>
      <c r="AC45" s="91">
        <f>SUMIF('P&amp;L1'!$C$15:$C$491,$D45,'P&amp;L1'!AC$15:AC$491)</f>
        <v>0</v>
      </c>
      <c r="AE45" s="476">
        <f>SUMIF('P&amp;L1'!$C$15:$C$491,$D45,'P&amp;L1'!AE$15:AE$491)</f>
        <v>0</v>
      </c>
      <c r="AG45" s="476">
        <f>SUMIF('P&amp;L1'!$C$15:$C$491,$D45,'P&amp;L1'!AG$15:AG$491)</f>
        <v>0</v>
      </c>
      <c r="AI45" s="476">
        <f>SUMIF('P&amp;L1'!$C$15:$C$491,$D45,'P&amp;L1'!AI$15:AI$491)</f>
        <v>0</v>
      </c>
    </row>
    <row r="46" spans="4:35" outlineLevel="1">
      <c r="D46" s="106" t="str">
        <f>'Line Items'!D2322</f>
        <v>Staff Costs: Other</v>
      </c>
      <c r="E46" s="89"/>
      <c r="F46" s="107" t="str">
        <f>INDEX('P&amp;L1'!F$15:F$491,MATCH($D46,'P&amp;L1'!$C$15:$C$491,0))</f>
        <v>£000</v>
      </c>
      <c r="G46" s="90">
        <f>SUMIF('P&amp;L1'!$C$15:$C$491,$D46,'P&amp;L1'!G$15:G$491)</f>
        <v>0</v>
      </c>
      <c r="H46" s="90">
        <f>SUMIF('P&amp;L1'!$C$15:$C$491,$D46,'P&amp;L1'!H$15:H$491)</f>
        <v>0</v>
      </c>
      <c r="I46" s="256">
        <f>SUMIF('P&amp;L1'!$C$15:$C$491,$D46,'P&amp;L1'!I$15:I$491)</f>
        <v>0</v>
      </c>
      <c r="J46" s="90">
        <f>SUMIF('P&amp;L1'!$C$15:$C$491,$D46,'P&amp;L1'!J$15:J$491)</f>
        <v>0</v>
      </c>
      <c r="K46" s="90">
        <f>SUMIF('P&amp;L1'!$C$15:$C$491,$D46,'P&amp;L1'!K$15:K$491)</f>
        <v>0</v>
      </c>
      <c r="L46" s="90">
        <f>SUMIF('P&amp;L1'!$C$15:$C$491,$D46,'P&amp;L1'!L$15:L$491)</f>
        <v>0</v>
      </c>
      <c r="M46" s="90">
        <f>SUMIF('P&amp;L1'!$C$15:$C$491,$D46,'P&amp;L1'!M$15:M$491)</f>
        <v>0</v>
      </c>
      <c r="N46" s="90">
        <f>SUMIF('P&amp;L1'!$C$15:$C$491,$D46,'P&amp;L1'!N$15:N$491)</f>
        <v>0</v>
      </c>
      <c r="O46" s="90">
        <f>SUMIF('P&amp;L1'!$C$15:$C$491,$D46,'P&amp;L1'!O$15:O$491)</f>
        <v>0</v>
      </c>
      <c r="P46" s="90">
        <f>SUMIF('P&amp;L1'!$C$15:$C$491,$D46,'P&amp;L1'!P$15:P$491)</f>
        <v>0</v>
      </c>
      <c r="Q46" s="90">
        <f>SUMIF('P&amp;L1'!$C$15:$C$491,$D46,'P&amp;L1'!Q$15:Q$491)</f>
        <v>0</v>
      </c>
      <c r="R46" s="90">
        <f>SUMIF('P&amp;L1'!$C$15:$C$491,$D46,'P&amp;L1'!R$15:R$491)</f>
        <v>0</v>
      </c>
      <c r="S46" s="90">
        <f>SUMIF('P&amp;L1'!$C$15:$C$491,$D46,'P&amp;L1'!S$15:S$491)</f>
        <v>0</v>
      </c>
      <c r="T46" s="90">
        <f>SUMIF('P&amp;L1'!$C$15:$C$491,$D46,'P&amp;L1'!T$15:T$491)</f>
        <v>0</v>
      </c>
      <c r="U46" s="90">
        <f>SUMIF('P&amp;L1'!$C$15:$C$491,$D46,'P&amp;L1'!U$15:U$491)</f>
        <v>0</v>
      </c>
      <c r="V46" s="90">
        <f>SUMIF('P&amp;L1'!$C$15:$C$491,$D46,'P&amp;L1'!V$15:V$491)</f>
        <v>0</v>
      </c>
      <c r="W46" s="90">
        <f>SUMIF('P&amp;L1'!$C$15:$C$491,$D46,'P&amp;L1'!W$15:W$491)</f>
        <v>0</v>
      </c>
      <c r="X46" s="90">
        <f>SUMIF('P&amp;L1'!$C$15:$C$491,$D46,'P&amp;L1'!X$15:X$491)</f>
        <v>0</v>
      </c>
      <c r="Y46" s="90">
        <f>SUMIF('P&amp;L1'!$C$15:$C$491,$D46,'P&amp;L1'!Y$15:Y$491)</f>
        <v>0</v>
      </c>
      <c r="Z46" s="90">
        <f>SUMIF('P&amp;L1'!$C$15:$C$491,$D46,'P&amp;L1'!Z$15:Z$491)</f>
        <v>0</v>
      </c>
      <c r="AA46" s="90">
        <f>SUMIF('P&amp;L1'!$C$15:$C$491,$D46,'P&amp;L1'!AA$15:AA$491)</f>
        <v>0</v>
      </c>
      <c r="AB46" s="90">
        <f>SUMIF('P&amp;L1'!$C$15:$C$491,$D46,'P&amp;L1'!AB$15:AB$491)</f>
        <v>0</v>
      </c>
      <c r="AC46" s="91">
        <f>SUMIF('P&amp;L1'!$C$15:$C$491,$D46,'P&amp;L1'!AC$15:AC$491)</f>
        <v>0</v>
      </c>
      <c r="AE46" s="476">
        <f>SUMIF('P&amp;L1'!$C$15:$C$491,$D46,'P&amp;L1'!AE$15:AE$491)</f>
        <v>0</v>
      </c>
      <c r="AG46" s="476">
        <f>SUMIF('P&amp;L1'!$C$15:$C$491,$D46,'P&amp;L1'!AG$15:AG$491)</f>
        <v>0</v>
      </c>
      <c r="AI46" s="476">
        <f>SUMIF('P&amp;L1'!$C$15:$C$491,$D46,'P&amp;L1'!AI$15:AI$491)</f>
        <v>0</v>
      </c>
    </row>
    <row r="47" spans="4:35" outlineLevel="1">
      <c r="D47" s="106" t="str">
        <f>'Line Items'!D2323</f>
        <v>Other Operating Costs: Other Staff Costs</v>
      </c>
      <c r="E47" s="89"/>
      <c r="F47" s="107" t="str">
        <f>INDEX('P&amp;L1'!F$15:F$491,MATCH($D47,'P&amp;L1'!$C$15:$C$491,0))</f>
        <v>£000</v>
      </c>
      <c r="G47" s="90">
        <f>SUMIF('P&amp;L1'!$C$15:$C$491,$D47,'P&amp;L1'!G$15:G$491)</f>
        <v>0</v>
      </c>
      <c r="H47" s="90">
        <f>SUMIF('P&amp;L1'!$C$15:$C$491,$D47,'P&amp;L1'!H$15:H$491)</f>
        <v>0</v>
      </c>
      <c r="I47" s="256">
        <f>SUMIF('P&amp;L1'!$C$15:$C$491,$D47,'P&amp;L1'!I$15:I$491)</f>
        <v>0</v>
      </c>
      <c r="J47" s="90">
        <f>SUMIF('P&amp;L1'!$C$15:$C$491,$D47,'P&amp;L1'!J$15:J$491)</f>
        <v>0</v>
      </c>
      <c r="K47" s="90">
        <f>SUMIF('P&amp;L1'!$C$15:$C$491,$D47,'P&amp;L1'!K$15:K$491)</f>
        <v>0</v>
      </c>
      <c r="L47" s="90">
        <f>SUMIF('P&amp;L1'!$C$15:$C$491,$D47,'P&amp;L1'!L$15:L$491)</f>
        <v>0</v>
      </c>
      <c r="M47" s="90">
        <f>SUMIF('P&amp;L1'!$C$15:$C$491,$D47,'P&amp;L1'!M$15:M$491)</f>
        <v>0</v>
      </c>
      <c r="N47" s="90">
        <f>SUMIF('P&amp;L1'!$C$15:$C$491,$D47,'P&amp;L1'!N$15:N$491)</f>
        <v>0</v>
      </c>
      <c r="O47" s="90">
        <f>SUMIF('P&amp;L1'!$C$15:$C$491,$D47,'P&amp;L1'!O$15:O$491)</f>
        <v>0</v>
      </c>
      <c r="P47" s="90">
        <f>SUMIF('P&amp;L1'!$C$15:$C$491,$D47,'P&amp;L1'!P$15:P$491)</f>
        <v>0</v>
      </c>
      <c r="Q47" s="90">
        <f>SUMIF('P&amp;L1'!$C$15:$C$491,$D47,'P&amp;L1'!Q$15:Q$491)</f>
        <v>0</v>
      </c>
      <c r="R47" s="90">
        <f>SUMIF('P&amp;L1'!$C$15:$C$491,$D47,'P&amp;L1'!R$15:R$491)</f>
        <v>0</v>
      </c>
      <c r="S47" s="90">
        <f>SUMIF('P&amp;L1'!$C$15:$C$491,$D47,'P&amp;L1'!S$15:S$491)</f>
        <v>0</v>
      </c>
      <c r="T47" s="90">
        <f>SUMIF('P&amp;L1'!$C$15:$C$491,$D47,'P&amp;L1'!T$15:T$491)</f>
        <v>0</v>
      </c>
      <c r="U47" s="90">
        <f>SUMIF('P&amp;L1'!$C$15:$C$491,$D47,'P&amp;L1'!U$15:U$491)</f>
        <v>0</v>
      </c>
      <c r="V47" s="90">
        <f>SUMIF('P&amp;L1'!$C$15:$C$491,$D47,'P&amp;L1'!V$15:V$491)</f>
        <v>0</v>
      </c>
      <c r="W47" s="90">
        <f>SUMIF('P&amp;L1'!$C$15:$C$491,$D47,'P&amp;L1'!W$15:W$491)</f>
        <v>0</v>
      </c>
      <c r="X47" s="90">
        <f>SUMIF('P&amp;L1'!$C$15:$C$491,$D47,'P&amp;L1'!X$15:X$491)</f>
        <v>0</v>
      </c>
      <c r="Y47" s="90">
        <f>SUMIF('P&amp;L1'!$C$15:$C$491,$D47,'P&amp;L1'!Y$15:Y$491)</f>
        <v>0</v>
      </c>
      <c r="Z47" s="90">
        <f>SUMIF('P&amp;L1'!$C$15:$C$491,$D47,'P&amp;L1'!Z$15:Z$491)</f>
        <v>0</v>
      </c>
      <c r="AA47" s="90">
        <f>SUMIF('P&amp;L1'!$C$15:$C$491,$D47,'P&amp;L1'!AA$15:AA$491)</f>
        <v>0</v>
      </c>
      <c r="AB47" s="90">
        <f>SUMIF('P&amp;L1'!$C$15:$C$491,$D47,'P&amp;L1'!AB$15:AB$491)</f>
        <v>0</v>
      </c>
      <c r="AC47" s="91">
        <f>SUMIF('P&amp;L1'!$C$15:$C$491,$D47,'P&amp;L1'!AC$15:AC$491)</f>
        <v>0</v>
      </c>
      <c r="AE47" s="476">
        <f>SUMIF('P&amp;L1'!$C$15:$C$491,$D47,'P&amp;L1'!AE$15:AE$491)</f>
        <v>0</v>
      </c>
      <c r="AG47" s="476">
        <f>SUMIF('P&amp;L1'!$C$15:$C$491,$D47,'P&amp;L1'!AG$15:AG$491)</f>
        <v>0</v>
      </c>
      <c r="AI47" s="476">
        <f>SUMIF('P&amp;L1'!$C$15:$C$491,$D47,'P&amp;L1'!AI$15:AI$491)</f>
        <v>0</v>
      </c>
    </row>
    <row r="48" spans="4:35" outlineLevel="1">
      <c r="D48" s="106" t="str">
        <f>'Line Items'!D2324</f>
        <v>Other Operating Costs: Station &amp; Train Operations</v>
      </c>
      <c r="E48" s="89"/>
      <c r="F48" s="107" t="str">
        <f>INDEX('P&amp;L1'!F$15:F$491,MATCH($D48,'P&amp;L1'!$C$15:$C$491,0))</f>
        <v>£000</v>
      </c>
      <c r="G48" s="90">
        <f>SUMIF('P&amp;L1'!$C$15:$C$491,$D48,'P&amp;L1'!G$15:G$491)</f>
        <v>0</v>
      </c>
      <c r="H48" s="90">
        <f>SUMIF('P&amp;L1'!$C$15:$C$491,$D48,'P&amp;L1'!H$15:H$491)</f>
        <v>0</v>
      </c>
      <c r="I48" s="256">
        <f>SUMIF('P&amp;L1'!$C$15:$C$491,$D48,'P&amp;L1'!I$15:I$491)</f>
        <v>0</v>
      </c>
      <c r="J48" s="90">
        <f>SUMIF('P&amp;L1'!$C$15:$C$491,$D48,'P&amp;L1'!J$15:J$491)</f>
        <v>0</v>
      </c>
      <c r="K48" s="90">
        <f>SUMIF('P&amp;L1'!$C$15:$C$491,$D48,'P&amp;L1'!K$15:K$491)</f>
        <v>0</v>
      </c>
      <c r="L48" s="90">
        <f>SUMIF('P&amp;L1'!$C$15:$C$491,$D48,'P&amp;L1'!L$15:L$491)</f>
        <v>0</v>
      </c>
      <c r="M48" s="90">
        <f>SUMIF('P&amp;L1'!$C$15:$C$491,$D48,'P&amp;L1'!M$15:M$491)</f>
        <v>0</v>
      </c>
      <c r="N48" s="90">
        <f>SUMIF('P&amp;L1'!$C$15:$C$491,$D48,'P&amp;L1'!N$15:N$491)</f>
        <v>0</v>
      </c>
      <c r="O48" s="90">
        <f>SUMIF('P&amp;L1'!$C$15:$C$491,$D48,'P&amp;L1'!O$15:O$491)</f>
        <v>0</v>
      </c>
      <c r="P48" s="90">
        <f>SUMIF('P&amp;L1'!$C$15:$C$491,$D48,'P&amp;L1'!P$15:P$491)</f>
        <v>0</v>
      </c>
      <c r="Q48" s="90">
        <f>SUMIF('P&amp;L1'!$C$15:$C$491,$D48,'P&amp;L1'!Q$15:Q$491)</f>
        <v>0</v>
      </c>
      <c r="R48" s="90">
        <f>SUMIF('P&amp;L1'!$C$15:$C$491,$D48,'P&amp;L1'!R$15:R$491)</f>
        <v>0</v>
      </c>
      <c r="S48" s="90">
        <f>SUMIF('P&amp;L1'!$C$15:$C$491,$D48,'P&amp;L1'!S$15:S$491)</f>
        <v>0</v>
      </c>
      <c r="T48" s="90">
        <f>SUMIF('P&amp;L1'!$C$15:$C$491,$D48,'P&amp;L1'!T$15:T$491)</f>
        <v>0</v>
      </c>
      <c r="U48" s="90">
        <f>SUMIF('P&amp;L1'!$C$15:$C$491,$D48,'P&amp;L1'!U$15:U$491)</f>
        <v>0</v>
      </c>
      <c r="V48" s="90">
        <f>SUMIF('P&amp;L1'!$C$15:$C$491,$D48,'P&amp;L1'!V$15:V$491)</f>
        <v>0</v>
      </c>
      <c r="W48" s="90">
        <f>SUMIF('P&amp;L1'!$C$15:$C$491,$D48,'P&amp;L1'!W$15:W$491)</f>
        <v>0</v>
      </c>
      <c r="X48" s="90">
        <f>SUMIF('P&amp;L1'!$C$15:$C$491,$D48,'P&amp;L1'!X$15:X$491)</f>
        <v>0</v>
      </c>
      <c r="Y48" s="90">
        <f>SUMIF('P&amp;L1'!$C$15:$C$491,$D48,'P&amp;L1'!Y$15:Y$491)</f>
        <v>0</v>
      </c>
      <c r="Z48" s="90">
        <f>SUMIF('P&amp;L1'!$C$15:$C$491,$D48,'P&amp;L1'!Z$15:Z$491)</f>
        <v>0</v>
      </c>
      <c r="AA48" s="90">
        <f>SUMIF('P&amp;L1'!$C$15:$C$491,$D48,'P&amp;L1'!AA$15:AA$491)</f>
        <v>0</v>
      </c>
      <c r="AB48" s="90">
        <f>SUMIF('P&amp;L1'!$C$15:$C$491,$D48,'P&amp;L1'!AB$15:AB$491)</f>
        <v>0</v>
      </c>
      <c r="AC48" s="91">
        <f>SUMIF('P&amp;L1'!$C$15:$C$491,$D48,'P&amp;L1'!AC$15:AC$491)</f>
        <v>0</v>
      </c>
      <c r="AE48" s="476">
        <f>SUMIF('P&amp;L1'!$C$15:$C$491,$D48,'P&amp;L1'!AE$15:AE$491)</f>
        <v>0</v>
      </c>
      <c r="AG48" s="476">
        <f>SUMIF('P&amp;L1'!$C$15:$C$491,$D48,'P&amp;L1'!AG$15:AG$491)</f>
        <v>0</v>
      </c>
      <c r="AI48" s="476">
        <f>SUMIF('P&amp;L1'!$C$15:$C$491,$D48,'P&amp;L1'!AI$15:AI$491)</f>
        <v>0</v>
      </c>
    </row>
    <row r="49" spans="4:35" outlineLevel="1">
      <c r="D49" s="106" t="str">
        <f>'Line Items'!D2325</f>
        <v>Other Operating Costs: Rolling Stock Maintenance</v>
      </c>
      <c r="E49" s="89"/>
      <c r="F49" s="107" t="str">
        <f>INDEX('P&amp;L1'!F$15:F$491,MATCH($D49,'P&amp;L1'!$C$15:$C$491,0))</f>
        <v>£000</v>
      </c>
      <c r="G49" s="90">
        <f>SUMIF('P&amp;L1'!$C$15:$C$491,$D49,'P&amp;L1'!G$15:G$491)</f>
        <v>0</v>
      </c>
      <c r="H49" s="90">
        <f>SUMIF('P&amp;L1'!$C$15:$C$491,$D49,'P&amp;L1'!H$15:H$491)</f>
        <v>0</v>
      </c>
      <c r="I49" s="256">
        <f>SUMIF('P&amp;L1'!$C$15:$C$491,$D49,'P&amp;L1'!I$15:I$491)</f>
        <v>0</v>
      </c>
      <c r="J49" s="90">
        <f>SUMIF('P&amp;L1'!$C$15:$C$491,$D49,'P&amp;L1'!J$15:J$491)</f>
        <v>0</v>
      </c>
      <c r="K49" s="90">
        <f>SUMIF('P&amp;L1'!$C$15:$C$491,$D49,'P&amp;L1'!K$15:K$491)</f>
        <v>0</v>
      </c>
      <c r="L49" s="90">
        <f>SUMIF('P&amp;L1'!$C$15:$C$491,$D49,'P&amp;L1'!L$15:L$491)</f>
        <v>0</v>
      </c>
      <c r="M49" s="90">
        <f>SUMIF('P&amp;L1'!$C$15:$C$491,$D49,'P&amp;L1'!M$15:M$491)</f>
        <v>0</v>
      </c>
      <c r="N49" s="90">
        <f>SUMIF('P&amp;L1'!$C$15:$C$491,$D49,'P&amp;L1'!N$15:N$491)</f>
        <v>0</v>
      </c>
      <c r="O49" s="90">
        <f>SUMIF('P&amp;L1'!$C$15:$C$491,$D49,'P&amp;L1'!O$15:O$491)</f>
        <v>0</v>
      </c>
      <c r="P49" s="90">
        <f>SUMIF('P&amp;L1'!$C$15:$C$491,$D49,'P&amp;L1'!P$15:P$491)</f>
        <v>0</v>
      </c>
      <c r="Q49" s="90">
        <f>SUMIF('P&amp;L1'!$C$15:$C$491,$D49,'P&amp;L1'!Q$15:Q$491)</f>
        <v>0</v>
      </c>
      <c r="R49" s="90">
        <f>SUMIF('P&amp;L1'!$C$15:$C$491,$D49,'P&amp;L1'!R$15:R$491)</f>
        <v>0</v>
      </c>
      <c r="S49" s="90">
        <f>SUMIF('P&amp;L1'!$C$15:$C$491,$D49,'P&amp;L1'!S$15:S$491)</f>
        <v>0</v>
      </c>
      <c r="T49" s="90">
        <f>SUMIF('P&amp;L1'!$C$15:$C$491,$D49,'P&amp;L1'!T$15:T$491)</f>
        <v>0</v>
      </c>
      <c r="U49" s="90">
        <f>SUMIF('P&amp;L1'!$C$15:$C$491,$D49,'P&amp;L1'!U$15:U$491)</f>
        <v>0</v>
      </c>
      <c r="V49" s="90">
        <f>SUMIF('P&amp;L1'!$C$15:$C$491,$D49,'P&amp;L1'!V$15:V$491)</f>
        <v>0</v>
      </c>
      <c r="W49" s="90">
        <f>SUMIF('P&amp;L1'!$C$15:$C$491,$D49,'P&amp;L1'!W$15:W$491)</f>
        <v>0</v>
      </c>
      <c r="X49" s="90">
        <f>SUMIF('P&amp;L1'!$C$15:$C$491,$D49,'P&amp;L1'!X$15:X$491)</f>
        <v>0</v>
      </c>
      <c r="Y49" s="90">
        <f>SUMIF('P&amp;L1'!$C$15:$C$491,$D49,'P&amp;L1'!Y$15:Y$491)</f>
        <v>0</v>
      </c>
      <c r="Z49" s="90">
        <f>SUMIF('P&amp;L1'!$C$15:$C$491,$D49,'P&amp;L1'!Z$15:Z$491)</f>
        <v>0</v>
      </c>
      <c r="AA49" s="90">
        <f>SUMIF('P&amp;L1'!$C$15:$C$491,$D49,'P&amp;L1'!AA$15:AA$491)</f>
        <v>0</v>
      </c>
      <c r="AB49" s="90">
        <f>SUMIF('P&amp;L1'!$C$15:$C$491,$D49,'P&amp;L1'!AB$15:AB$491)</f>
        <v>0</v>
      </c>
      <c r="AC49" s="91">
        <f>SUMIF('P&amp;L1'!$C$15:$C$491,$D49,'P&amp;L1'!AC$15:AC$491)</f>
        <v>0</v>
      </c>
      <c r="AE49" s="476">
        <f>SUMIF('P&amp;L1'!$C$15:$C$491,$D49,'P&amp;L1'!AE$15:AE$491)</f>
        <v>0</v>
      </c>
      <c r="AG49" s="476">
        <f>SUMIF('P&amp;L1'!$C$15:$C$491,$D49,'P&amp;L1'!AG$15:AG$491)</f>
        <v>0</v>
      </c>
      <c r="AI49" s="476">
        <f>SUMIF('P&amp;L1'!$C$15:$C$491,$D49,'P&amp;L1'!AI$15:AI$491)</f>
        <v>0</v>
      </c>
    </row>
    <row r="50" spans="4:35" outlineLevel="1">
      <c r="D50" s="106" t="str">
        <f>'Line Items'!D2326</f>
        <v>Other Operating Costs: Industry &amp; Professional Services</v>
      </c>
      <c r="E50" s="89"/>
      <c r="F50" s="107" t="str">
        <f>INDEX('P&amp;L1'!F$15:F$491,MATCH($D50,'P&amp;L1'!$C$15:$C$491,0))</f>
        <v>£000</v>
      </c>
      <c r="G50" s="90">
        <f>SUMIF('P&amp;L1'!$C$15:$C$491,$D50,'P&amp;L1'!G$15:G$491)</f>
        <v>0</v>
      </c>
      <c r="H50" s="90">
        <f>SUMIF('P&amp;L1'!$C$15:$C$491,$D50,'P&amp;L1'!H$15:H$491)</f>
        <v>0</v>
      </c>
      <c r="I50" s="256">
        <f>SUMIF('P&amp;L1'!$C$15:$C$491,$D50,'P&amp;L1'!I$15:I$491)</f>
        <v>0</v>
      </c>
      <c r="J50" s="90">
        <f>SUMIF('P&amp;L1'!$C$15:$C$491,$D50,'P&amp;L1'!J$15:J$491)</f>
        <v>0</v>
      </c>
      <c r="K50" s="90">
        <f>SUMIF('P&amp;L1'!$C$15:$C$491,$D50,'P&amp;L1'!K$15:K$491)</f>
        <v>0</v>
      </c>
      <c r="L50" s="90">
        <f>SUMIF('P&amp;L1'!$C$15:$C$491,$D50,'P&amp;L1'!L$15:L$491)</f>
        <v>0</v>
      </c>
      <c r="M50" s="90">
        <f>SUMIF('P&amp;L1'!$C$15:$C$491,$D50,'P&amp;L1'!M$15:M$491)</f>
        <v>0</v>
      </c>
      <c r="N50" s="90">
        <f>SUMIF('P&amp;L1'!$C$15:$C$491,$D50,'P&amp;L1'!N$15:N$491)</f>
        <v>0</v>
      </c>
      <c r="O50" s="90">
        <f>SUMIF('P&amp;L1'!$C$15:$C$491,$D50,'P&amp;L1'!O$15:O$491)</f>
        <v>0</v>
      </c>
      <c r="P50" s="90">
        <f>SUMIF('P&amp;L1'!$C$15:$C$491,$D50,'P&amp;L1'!P$15:P$491)</f>
        <v>0</v>
      </c>
      <c r="Q50" s="90">
        <f>SUMIF('P&amp;L1'!$C$15:$C$491,$D50,'P&amp;L1'!Q$15:Q$491)</f>
        <v>0</v>
      </c>
      <c r="R50" s="90">
        <f>SUMIF('P&amp;L1'!$C$15:$C$491,$D50,'P&amp;L1'!R$15:R$491)</f>
        <v>0</v>
      </c>
      <c r="S50" s="90">
        <f>SUMIF('P&amp;L1'!$C$15:$C$491,$D50,'P&amp;L1'!S$15:S$491)</f>
        <v>0</v>
      </c>
      <c r="T50" s="90">
        <f>SUMIF('P&amp;L1'!$C$15:$C$491,$D50,'P&amp;L1'!T$15:T$491)</f>
        <v>0</v>
      </c>
      <c r="U50" s="90">
        <f>SUMIF('P&amp;L1'!$C$15:$C$491,$D50,'P&amp;L1'!U$15:U$491)</f>
        <v>0</v>
      </c>
      <c r="V50" s="90">
        <f>SUMIF('P&amp;L1'!$C$15:$C$491,$D50,'P&amp;L1'!V$15:V$491)</f>
        <v>0</v>
      </c>
      <c r="W50" s="90">
        <f>SUMIF('P&amp;L1'!$C$15:$C$491,$D50,'P&amp;L1'!W$15:W$491)</f>
        <v>0</v>
      </c>
      <c r="X50" s="90">
        <f>SUMIF('P&amp;L1'!$C$15:$C$491,$D50,'P&amp;L1'!X$15:X$491)</f>
        <v>0</v>
      </c>
      <c r="Y50" s="90">
        <f>SUMIF('P&amp;L1'!$C$15:$C$491,$D50,'P&amp;L1'!Y$15:Y$491)</f>
        <v>0</v>
      </c>
      <c r="Z50" s="90">
        <f>SUMIF('P&amp;L1'!$C$15:$C$491,$D50,'P&amp;L1'!Z$15:Z$491)</f>
        <v>0</v>
      </c>
      <c r="AA50" s="90">
        <f>SUMIF('P&amp;L1'!$C$15:$C$491,$D50,'P&amp;L1'!AA$15:AA$491)</f>
        <v>0</v>
      </c>
      <c r="AB50" s="90">
        <f>SUMIF('P&amp;L1'!$C$15:$C$491,$D50,'P&amp;L1'!AB$15:AB$491)</f>
        <v>0</v>
      </c>
      <c r="AC50" s="91">
        <f>SUMIF('P&amp;L1'!$C$15:$C$491,$D50,'P&amp;L1'!AC$15:AC$491)</f>
        <v>0</v>
      </c>
      <c r="AE50" s="476">
        <f>SUMIF('P&amp;L1'!$C$15:$C$491,$D50,'P&amp;L1'!AE$15:AE$491)</f>
        <v>0</v>
      </c>
      <c r="AG50" s="476">
        <f>SUMIF('P&amp;L1'!$C$15:$C$491,$D50,'P&amp;L1'!AG$15:AG$491)</f>
        <v>0</v>
      </c>
      <c r="AI50" s="476">
        <f>SUMIF('P&amp;L1'!$C$15:$C$491,$D50,'P&amp;L1'!AI$15:AI$491)</f>
        <v>0</v>
      </c>
    </row>
    <row r="51" spans="4:35" outlineLevel="1">
      <c r="D51" s="106" t="str">
        <f>'Line Items'!D2327</f>
        <v>Other Operating Costs: Administrative Costs &amp; Other</v>
      </c>
      <c r="E51" s="89"/>
      <c r="F51" s="107" t="str">
        <f>INDEX('P&amp;L1'!F$15:F$491,MATCH($D51,'P&amp;L1'!$C$15:$C$491,0))</f>
        <v>£000</v>
      </c>
      <c r="G51" s="90">
        <f>SUMIF('P&amp;L1'!$C$15:$C$491,$D51,'P&amp;L1'!G$15:G$491)</f>
        <v>0</v>
      </c>
      <c r="H51" s="90">
        <f>SUMIF('P&amp;L1'!$C$15:$C$491,$D51,'P&amp;L1'!H$15:H$491)</f>
        <v>0</v>
      </c>
      <c r="I51" s="256">
        <f>SUMIF('P&amp;L1'!$C$15:$C$491,$D51,'P&amp;L1'!I$15:I$491)</f>
        <v>0</v>
      </c>
      <c r="J51" s="90">
        <f>SUMIF('P&amp;L1'!$C$15:$C$491,$D51,'P&amp;L1'!J$15:J$491)</f>
        <v>0</v>
      </c>
      <c r="K51" s="90">
        <f>SUMIF('P&amp;L1'!$C$15:$C$491,$D51,'P&amp;L1'!K$15:K$491)</f>
        <v>0</v>
      </c>
      <c r="L51" s="90">
        <f>SUMIF('P&amp;L1'!$C$15:$C$491,$D51,'P&amp;L1'!L$15:L$491)</f>
        <v>0</v>
      </c>
      <c r="M51" s="90">
        <f>SUMIF('P&amp;L1'!$C$15:$C$491,$D51,'P&amp;L1'!M$15:M$491)</f>
        <v>0</v>
      </c>
      <c r="N51" s="90">
        <f>SUMIF('P&amp;L1'!$C$15:$C$491,$D51,'P&amp;L1'!N$15:N$491)</f>
        <v>0</v>
      </c>
      <c r="O51" s="90">
        <f>SUMIF('P&amp;L1'!$C$15:$C$491,$D51,'P&amp;L1'!O$15:O$491)</f>
        <v>0</v>
      </c>
      <c r="P51" s="90">
        <f>SUMIF('P&amp;L1'!$C$15:$C$491,$D51,'P&amp;L1'!P$15:P$491)</f>
        <v>0</v>
      </c>
      <c r="Q51" s="90">
        <f>SUMIF('P&amp;L1'!$C$15:$C$491,$D51,'P&amp;L1'!Q$15:Q$491)</f>
        <v>0</v>
      </c>
      <c r="R51" s="90">
        <f>SUMIF('P&amp;L1'!$C$15:$C$491,$D51,'P&amp;L1'!R$15:R$491)</f>
        <v>0</v>
      </c>
      <c r="S51" s="90">
        <f>SUMIF('P&amp;L1'!$C$15:$C$491,$D51,'P&amp;L1'!S$15:S$491)</f>
        <v>0</v>
      </c>
      <c r="T51" s="90">
        <f>SUMIF('P&amp;L1'!$C$15:$C$491,$D51,'P&amp;L1'!T$15:T$491)</f>
        <v>0</v>
      </c>
      <c r="U51" s="90">
        <f>SUMIF('P&amp;L1'!$C$15:$C$491,$D51,'P&amp;L1'!U$15:U$491)</f>
        <v>0</v>
      </c>
      <c r="V51" s="90">
        <f>SUMIF('P&amp;L1'!$C$15:$C$491,$D51,'P&amp;L1'!V$15:V$491)</f>
        <v>0</v>
      </c>
      <c r="W51" s="90">
        <f>SUMIF('P&amp;L1'!$C$15:$C$491,$D51,'P&amp;L1'!W$15:W$491)</f>
        <v>0</v>
      </c>
      <c r="X51" s="90">
        <f>SUMIF('P&amp;L1'!$C$15:$C$491,$D51,'P&amp;L1'!X$15:X$491)</f>
        <v>0</v>
      </c>
      <c r="Y51" s="90">
        <f>SUMIF('P&amp;L1'!$C$15:$C$491,$D51,'P&amp;L1'!Y$15:Y$491)</f>
        <v>0</v>
      </c>
      <c r="Z51" s="90">
        <f>SUMIF('P&amp;L1'!$C$15:$C$491,$D51,'P&amp;L1'!Z$15:Z$491)</f>
        <v>0</v>
      </c>
      <c r="AA51" s="90">
        <f>SUMIF('P&amp;L1'!$C$15:$C$491,$D51,'P&amp;L1'!AA$15:AA$491)</f>
        <v>0</v>
      </c>
      <c r="AB51" s="90">
        <f>SUMIF('P&amp;L1'!$C$15:$C$491,$D51,'P&amp;L1'!AB$15:AB$491)</f>
        <v>0</v>
      </c>
      <c r="AC51" s="91">
        <f>SUMIF('P&amp;L1'!$C$15:$C$491,$D51,'P&amp;L1'!AC$15:AC$491)</f>
        <v>0</v>
      </c>
      <c r="AE51" s="476">
        <f>SUMIF('P&amp;L1'!$C$15:$C$491,$D51,'P&amp;L1'!AE$15:AE$491)</f>
        <v>0</v>
      </c>
      <c r="AG51" s="476">
        <f>SUMIF('P&amp;L1'!$C$15:$C$491,$D51,'P&amp;L1'!AG$15:AG$491)</f>
        <v>0</v>
      </c>
      <c r="AI51" s="476">
        <f>SUMIF('P&amp;L1'!$C$15:$C$491,$D51,'P&amp;L1'!AI$15:AI$491)</f>
        <v>0</v>
      </c>
    </row>
    <row r="52" spans="4:35" outlineLevel="1">
      <c r="D52" s="106" t="str">
        <f>'Line Items'!D2328</f>
        <v>Other Operating Costs: Non-Cash Costs</v>
      </c>
      <c r="E52" s="89"/>
      <c r="F52" s="107" t="str">
        <f>INDEX('P&amp;L1'!F$15:F$491,MATCH($D52,'P&amp;L1'!$C$15:$C$491,0))</f>
        <v>£000</v>
      </c>
      <c r="G52" s="90">
        <f>SUMIF('P&amp;L1'!$C$15:$C$491,$D52,'P&amp;L1'!G$15:G$491)</f>
        <v>0</v>
      </c>
      <c r="H52" s="90">
        <f>SUMIF('P&amp;L1'!$C$15:$C$491,$D52,'P&amp;L1'!H$15:H$491)</f>
        <v>0</v>
      </c>
      <c r="I52" s="256">
        <f>SUMIF('P&amp;L1'!$C$15:$C$491,$D52,'P&amp;L1'!I$15:I$491)</f>
        <v>0</v>
      </c>
      <c r="J52" s="90">
        <f>SUMIF('P&amp;L1'!$C$15:$C$491,$D52,'P&amp;L1'!J$15:J$491)</f>
        <v>0</v>
      </c>
      <c r="K52" s="90">
        <f>SUMIF('P&amp;L1'!$C$15:$C$491,$D52,'P&amp;L1'!K$15:K$491)</f>
        <v>0</v>
      </c>
      <c r="L52" s="90">
        <f>SUMIF('P&amp;L1'!$C$15:$C$491,$D52,'P&amp;L1'!L$15:L$491)</f>
        <v>0</v>
      </c>
      <c r="M52" s="90">
        <f>SUMIF('P&amp;L1'!$C$15:$C$491,$D52,'P&amp;L1'!M$15:M$491)</f>
        <v>0</v>
      </c>
      <c r="N52" s="90">
        <f>SUMIF('P&amp;L1'!$C$15:$C$491,$D52,'P&amp;L1'!N$15:N$491)</f>
        <v>0</v>
      </c>
      <c r="O52" s="90">
        <f>SUMIF('P&amp;L1'!$C$15:$C$491,$D52,'P&amp;L1'!O$15:O$491)</f>
        <v>0</v>
      </c>
      <c r="P52" s="90">
        <f>SUMIF('P&amp;L1'!$C$15:$C$491,$D52,'P&amp;L1'!P$15:P$491)</f>
        <v>0</v>
      </c>
      <c r="Q52" s="90">
        <f>SUMIF('P&amp;L1'!$C$15:$C$491,$D52,'P&amp;L1'!Q$15:Q$491)</f>
        <v>0</v>
      </c>
      <c r="R52" s="90">
        <f>SUMIF('P&amp;L1'!$C$15:$C$491,$D52,'P&amp;L1'!R$15:R$491)</f>
        <v>0</v>
      </c>
      <c r="S52" s="90">
        <f>SUMIF('P&amp;L1'!$C$15:$C$491,$D52,'P&amp;L1'!S$15:S$491)</f>
        <v>0</v>
      </c>
      <c r="T52" s="90">
        <f>SUMIF('P&amp;L1'!$C$15:$C$491,$D52,'P&amp;L1'!T$15:T$491)</f>
        <v>0</v>
      </c>
      <c r="U52" s="90">
        <f>SUMIF('P&amp;L1'!$C$15:$C$491,$D52,'P&amp;L1'!U$15:U$491)</f>
        <v>0</v>
      </c>
      <c r="V52" s="90">
        <f>SUMIF('P&amp;L1'!$C$15:$C$491,$D52,'P&amp;L1'!V$15:V$491)</f>
        <v>0</v>
      </c>
      <c r="W52" s="90">
        <f>SUMIF('P&amp;L1'!$C$15:$C$491,$D52,'P&amp;L1'!W$15:W$491)</f>
        <v>0</v>
      </c>
      <c r="X52" s="90">
        <f>SUMIF('P&amp;L1'!$C$15:$C$491,$D52,'P&amp;L1'!X$15:X$491)</f>
        <v>0</v>
      </c>
      <c r="Y52" s="90">
        <f>SUMIF('P&amp;L1'!$C$15:$C$491,$D52,'P&amp;L1'!Y$15:Y$491)</f>
        <v>0</v>
      </c>
      <c r="Z52" s="90">
        <f>SUMIF('P&amp;L1'!$C$15:$C$491,$D52,'P&amp;L1'!Z$15:Z$491)</f>
        <v>0</v>
      </c>
      <c r="AA52" s="90">
        <f>SUMIF('P&amp;L1'!$C$15:$C$491,$D52,'P&amp;L1'!AA$15:AA$491)</f>
        <v>0</v>
      </c>
      <c r="AB52" s="90">
        <f>SUMIF('P&amp;L1'!$C$15:$C$491,$D52,'P&amp;L1'!AB$15:AB$491)</f>
        <v>0</v>
      </c>
      <c r="AC52" s="91">
        <f>SUMIF('P&amp;L1'!$C$15:$C$491,$D52,'P&amp;L1'!AC$15:AC$491)</f>
        <v>0</v>
      </c>
      <c r="AE52" s="476">
        <f>SUMIF('P&amp;L1'!$C$15:$C$491,$D52,'P&amp;L1'!AE$15:AE$491)</f>
        <v>0</v>
      </c>
      <c r="AG52" s="476">
        <f>SUMIF('P&amp;L1'!$C$15:$C$491,$D52,'P&amp;L1'!AG$15:AG$491)</f>
        <v>0</v>
      </c>
      <c r="AI52" s="476">
        <f>SUMIF('P&amp;L1'!$C$15:$C$491,$D52,'P&amp;L1'!AI$15:AI$491)</f>
        <v>0</v>
      </c>
    </row>
    <row r="53" spans="4:35" outlineLevel="1">
      <c r="D53" s="106" t="str">
        <f>'Line Items'!D2329</f>
        <v>Rolling Stock Charges</v>
      </c>
      <c r="E53" s="89"/>
      <c r="F53" s="107" t="str">
        <f>INDEX('P&amp;L1'!F$15:F$491,MATCH($D53,'P&amp;L1'!$C$15:$C$491,0))</f>
        <v>£000</v>
      </c>
      <c r="G53" s="90">
        <f>SUMIF('P&amp;L1'!$C$15:$C$491,$D53,'P&amp;L1'!G$15:G$491)</f>
        <v>0</v>
      </c>
      <c r="H53" s="90">
        <f>SUMIF('P&amp;L1'!$C$15:$C$491,$D53,'P&amp;L1'!H$15:H$491)</f>
        <v>0</v>
      </c>
      <c r="I53" s="256">
        <f>SUMIF('P&amp;L1'!$C$15:$C$491,$D53,'P&amp;L1'!I$15:I$491)</f>
        <v>0</v>
      </c>
      <c r="J53" s="90">
        <f>SUMIF('P&amp;L1'!$C$15:$C$491,$D53,'P&amp;L1'!J$15:J$491)</f>
        <v>0</v>
      </c>
      <c r="K53" s="90">
        <f>SUMIF('P&amp;L1'!$C$15:$C$491,$D53,'P&amp;L1'!K$15:K$491)</f>
        <v>0</v>
      </c>
      <c r="L53" s="90">
        <f>SUMIF('P&amp;L1'!$C$15:$C$491,$D53,'P&amp;L1'!L$15:L$491)</f>
        <v>0</v>
      </c>
      <c r="M53" s="90">
        <f>SUMIF('P&amp;L1'!$C$15:$C$491,$D53,'P&amp;L1'!M$15:M$491)</f>
        <v>0</v>
      </c>
      <c r="N53" s="90">
        <f>SUMIF('P&amp;L1'!$C$15:$C$491,$D53,'P&amp;L1'!N$15:N$491)</f>
        <v>0</v>
      </c>
      <c r="O53" s="90">
        <f>SUMIF('P&amp;L1'!$C$15:$C$491,$D53,'P&amp;L1'!O$15:O$491)</f>
        <v>0</v>
      </c>
      <c r="P53" s="90">
        <f>SUMIF('P&amp;L1'!$C$15:$C$491,$D53,'P&amp;L1'!P$15:P$491)</f>
        <v>0</v>
      </c>
      <c r="Q53" s="90">
        <f>SUMIF('P&amp;L1'!$C$15:$C$491,$D53,'P&amp;L1'!Q$15:Q$491)</f>
        <v>0</v>
      </c>
      <c r="R53" s="90">
        <f>SUMIF('P&amp;L1'!$C$15:$C$491,$D53,'P&amp;L1'!R$15:R$491)</f>
        <v>0</v>
      </c>
      <c r="S53" s="90">
        <f>SUMIF('P&amp;L1'!$C$15:$C$491,$D53,'P&amp;L1'!S$15:S$491)</f>
        <v>0</v>
      </c>
      <c r="T53" s="90">
        <f>SUMIF('P&amp;L1'!$C$15:$C$491,$D53,'P&amp;L1'!T$15:T$491)</f>
        <v>0</v>
      </c>
      <c r="U53" s="90">
        <f>SUMIF('P&amp;L1'!$C$15:$C$491,$D53,'P&amp;L1'!U$15:U$491)</f>
        <v>0</v>
      </c>
      <c r="V53" s="90">
        <f>SUMIF('P&amp;L1'!$C$15:$C$491,$D53,'P&amp;L1'!V$15:V$491)</f>
        <v>0</v>
      </c>
      <c r="W53" s="90">
        <f>SUMIF('P&amp;L1'!$C$15:$C$491,$D53,'P&amp;L1'!W$15:W$491)</f>
        <v>0</v>
      </c>
      <c r="X53" s="90">
        <f>SUMIF('P&amp;L1'!$C$15:$C$491,$D53,'P&amp;L1'!X$15:X$491)</f>
        <v>0</v>
      </c>
      <c r="Y53" s="90">
        <f>SUMIF('P&amp;L1'!$C$15:$C$491,$D53,'P&amp;L1'!Y$15:Y$491)</f>
        <v>0</v>
      </c>
      <c r="Z53" s="90">
        <f>SUMIF('P&amp;L1'!$C$15:$C$491,$D53,'P&amp;L1'!Z$15:Z$491)</f>
        <v>0</v>
      </c>
      <c r="AA53" s="90">
        <f>SUMIF('P&amp;L1'!$C$15:$C$491,$D53,'P&amp;L1'!AA$15:AA$491)</f>
        <v>0</v>
      </c>
      <c r="AB53" s="90">
        <f>SUMIF('P&amp;L1'!$C$15:$C$491,$D53,'P&amp;L1'!AB$15:AB$491)</f>
        <v>0</v>
      </c>
      <c r="AC53" s="91">
        <f>SUMIF('P&amp;L1'!$C$15:$C$491,$D53,'P&amp;L1'!AC$15:AC$491)</f>
        <v>0</v>
      </c>
      <c r="AE53" s="476">
        <f>SUMIF('P&amp;L1'!$C$15:$C$491,$D53,'P&amp;L1'!AE$15:AE$491)</f>
        <v>0</v>
      </c>
      <c r="AG53" s="476">
        <f>SUMIF('P&amp;L1'!$C$15:$C$491,$D53,'P&amp;L1'!AG$15:AG$491)</f>
        <v>0</v>
      </c>
      <c r="AI53" s="476">
        <f>SUMIF('P&amp;L1'!$C$15:$C$491,$D53,'P&amp;L1'!AI$15:AI$491)</f>
        <v>0</v>
      </c>
    </row>
    <row r="54" spans="4:35" outlineLevel="1">
      <c r="D54" s="106" t="str">
        <f>'Line Items'!D2330</f>
        <v>Infrastructure Charges: Secondary Station Access Charges</v>
      </c>
      <c r="E54" s="89"/>
      <c r="F54" s="107" t="str">
        <f>INDEX('P&amp;L1'!F$15:F$491,MATCH($D54,'P&amp;L1'!$C$15:$C$491,0))</f>
        <v>£000</v>
      </c>
      <c r="G54" s="90">
        <f>SUMIF('P&amp;L1'!$C$15:$C$491,$D54,'P&amp;L1'!G$15:G$491)</f>
        <v>0</v>
      </c>
      <c r="H54" s="90">
        <f>SUMIF('P&amp;L1'!$C$15:$C$491,$D54,'P&amp;L1'!H$15:H$491)</f>
        <v>0</v>
      </c>
      <c r="I54" s="256">
        <f>SUMIF('P&amp;L1'!$C$15:$C$491,$D54,'P&amp;L1'!I$15:I$491)</f>
        <v>0</v>
      </c>
      <c r="J54" s="90">
        <f>SUMIF('P&amp;L1'!$C$15:$C$491,$D54,'P&amp;L1'!J$15:J$491)</f>
        <v>0</v>
      </c>
      <c r="K54" s="90">
        <f>SUMIF('P&amp;L1'!$C$15:$C$491,$D54,'P&amp;L1'!K$15:K$491)</f>
        <v>0</v>
      </c>
      <c r="L54" s="90">
        <f>SUMIF('P&amp;L1'!$C$15:$C$491,$D54,'P&amp;L1'!L$15:L$491)</f>
        <v>0</v>
      </c>
      <c r="M54" s="90">
        <f>SUMIF('P&amp;L1'!$C$15:$C$491,$D54,'P&amp;L1'!M$15:M$491)</f>
        <v>0</v>
      </c>
      <c r="N54" s="90">
        <f>SUMIF('P&amp;L1'!$C$15:$C$491,$D54,'P&amp;L1'!N$15:N$491)</f>
        <v>0</v>
      </c>
      <c r="O54" s="90">
        <f>SUMIF('P&amp;L1'!$C$15:$C$491,$D54,'P&amp;L1'!O$15:O$491)</f>
        <v>0</v>
      </c>
      <c r="P54" s="90">
        <f>SUMIF('P&amp;L1'!$C$15:$C$491,$D54,'P&amp;L1'!P$15:P$491)</f>
        <v>0</v>
      </c>
      <c r="Q54" s="90">
        <f>SUMIF('P&amp;L1'!$C$15:$C$491,$D54,'P&amp;L1'!Q$15:Q$491)</f>
        <v>0</v>
      </c>
      <c r="R54" s="90">
        <f>SUMIF('P&amp;L1'!$C$15:$C$491,$D54,'P&amp;L1'!R$15:R$491)</f>
        <v>0</v>
      </c>
      <c r="S54" s="90">
        <f>SUMIF('P&amp;L1'!$C$15:$C$491,$D54,'P&amp;L1'!S$15:S$491)</f>
        <v>0</v>
      </c>
      <c r="T54" s="90">
        <f>SUMIF('P&amp;L1'!$C$15:$C$491,$D54,'P&amp;L1'!T$15:T$491)</f>
        <v>0</v>
      </c>
      <c r="U54" s="90">
        <f>SUMIF('P&amp;L1'!$C$15:$C$491,$D54,'P&amp;L1'!U$15:U$491)</f>
        <v>0</v>
      </c>
      <c r="V54" s="90">
        <f>SUMIF('P&amp;L1'!$C$15:$C$491,$D54,'P&amp;L1'!V$15:V$491)</f>
        <v>0</v>
      </c>
      <c r="W54" s="90">
        <f>SUMIF('P&amp;L1'!$C$15:$C$491,$D54,'P&amp;L1'!W$15:W$491)</f>
        <v>0</v>
      </c>
      <c r="X54" s="90">
        <f>SUMIF('P&amp;L1'!$C$15:$C$491,$D54,'P&amp;L1'!X$15:X$491)</f>
        <v>0</v>
      </c>
      <c r="Y54" s="90">
        <f>SUMIF('P&amp;L1'!$C$15:$C$491,$D54,'P&amp;L1'!Y$15:Y$491)</f>
        <v>0</v>
      </c>
      <c r="Z54" s="90">
        <f>SUMIF('P&amp;L1'!$C$15:$C$491,$D54,'P&amp;L1'!Z$15:Z$491)</f>
        <v>0</v>
      </c>
      <c r="AA54" s="90">
        <f>SUMIF('P&amp;L1'!$C$15:$C$491,$D54,'P&amp;L1'!AA$15:AA$491)</f>
        <v>0</v>
      </c>
      <c r="AB54" s="90">
        <f>SUMIF('P&amp;L1'!$C$15:$C$491,$D54,'P&amp;L1'!AB$15:AB$491)</f>
        <v>0</v>
      </c>
      <c r="AC54" s="91">
        <f>SUMIF('P&amp;L1'!$C$15:$C$491,$D54,'P&amp;L1'!AC$15:AC$491)</f>
        <v>0</v>
      </c>
      <c r="AE54" s="476">
        <f>SUMIF('P&amp;L1'!$C$15:$C$491,$D54,'P&amp;L1'!AE$15:AE$491)</f>
        <v>0</v>
      </c>
      <c r="AG54" s="476">
        <f>SUMIF('P&amp;L1'!$C$15:$C$491,$D54,'P&amp;L1'!AG$15:AG$491)</f>
        <v>0</v>
      </c>
      <c r="AI54" s="476">
        <f>SUMIF('P&amp;L1'!$C$15:$C$491,$D54,'P&amp;L1'!AI$15:AI$491)</f>
        <v>0</v>
      </c>
    </row>
    <row r="55" spans="4:35" outlineLevel="1">
      <c r="D55" s="106" t="str">
        <f>'Line Items'!D2331</f>
        <v>Infrastructure Charges: Fixed Track Access Charge</v>
      </c>
      <c r="E55" s="89"/>
      <c r="F55" s="107" t="str">
        <f>INDEX('P&amp;L1'!F$15:F$491,MATCH($D55,'P&amp;L1'!$C$15:$C$491,0))</f>
        <v>£000</v>
      </c>
      <c r="G55" s="90">
        <f>SUMIF('P&amp;L1'!$C$15:$C$491,$D55,'P&amp;L1'!G$15:G$491)</f>
        <v>0</v>
      </c>
      <c r="H55" s="90">
        <f>SUMIF('P&amp;L1'!$C$15:$C$491,$D55,'P&amp;L1'!H$15:H$491)</f>
        <v>0</v>
      </c>
      <c r="I55" s="256">
        <f>SUMIF('P&amp;L1'!$C$15:$C$491,$D55,'P&amp;L1'!I$15:I$491)</f>
        <v>0</v>
      </c>
      <c r="J55" s="90">
        <f>SUMIF('P&amp;L1'!$C$15:$C$491,$D55,'P&amp;L1'!J$15:J$491)</f>
        <v>0</v>
      </c>
      <c r="K55" s="90">
        <f>SUMIF('P&amp;L1'!$C$15:$C$491,$D55,'P&amp;L1'!K$15:K$491)</f>
        <v>0</v>
      </c>
      <c r="L55" s="90">
        <f>SUMIF('P&amp;L1'!$C$15:$C$491,$D55,'P&amp;L1'!L$15:L$491)</f>
        <v>0</v>
      </c>
      <c r="M55" s="90">
        <f>SUMIF('P&amp;L1'!$C$15:$C$491,$D55,'P&amp;L1'!M$15:M$491)</f>
        <v>0</v>
      </c>
      <c r="N55" s="90">
        <f>SUMIF('P&amp;L1'!$C$15:$C$491,$D55,'P&amp;L1'!N$15:N$491)</f>
        <v>0</v>
      </c>
      <c r="O55" s="90">
        <f>SUMIF('P&amp;L1'!$C$15:$C$491,$D55,'P&amp;L1'!O$15:O$491)</f>
        <v>0</v>
      </c>
      <c r="P55" s="90">
        <f>SUMIF('P&amp;L1'!$C$15:$C$491,$D55,'P&amp;L1'!P$15:P$491)</f>
        <v>0</v>
      </c>
      <c r="Q55" s="90">
        <f>SUMIF('P&amp;L1'!$C$15:$C$491,$D55,'P&amp;L1'!Q$15:Q$491)</f>
        <v>0</v>
      </c>
      <c r="R55" s="90">
        <f>SUMIF('P&amp;L1'!$C$15:$C$491,$D55,'P&amp;L1'!R$15:R$491)</f>
        <v>0</v>
      </c>
      <c r="S55" s="90">
        <f>SUMIF('P&amp;L1'!$C$15:$C$491,$D55,'P&amp;L1'!S$15:S$491)</f>
        <v>0</v>
      </c>
      <c r="T55" s="90">
        <f>SUMIF('P&amp;L1'!$C$15:$C$491,$D55,'P&amp;L1'!T$15:T$491)</f>
        <v>0</v>
      </c>
      <c r="U55" s="90">
        <f>SUMIF('P&amp;L1'!$C$15:$C$491,$D55,'P&amp;L1'!U$15:U$491)</f>
        <v>0</v>
      </c>
      <c r="V55" s="90">
        <f>SUMIF('P&amp;L1'!$C$15:$C$491,$D55,'P&amp;L1'!V$15:V$491)</f>
        <v>0</v>
      </c>
      <c r="W55" s="90">
        <f>SUMIF('P&amp;L1'!$C$15:$C$491,$D55,'P&amp;L1'!W$15:W$491)</f>
        <v>0</v>
      </c>
      <c r="X55" s="90">
        <f>SUMIF('P&amp;L1'!$C$15:$C$491,$D55,'P&amp;L1'!X$15:X$491)</f>
        <v>0</v>
      </c>
      <c r="Y55" s="90">
        <f>SUMIF('P&amp;L1'!$C$15:$C$491,$D55,'P&amp;L1'!Y$15:Y$491)</f>
        <v>0</v>
      </c>
      <c r="Z55" s="90">
        <f>SUMIF('P&amp;L1'!$C$15:$C$491,$D55,'P&amp;L1'!Z$15:Z$491)</f>
        <v>0</v>
      </c>
      <c r="AA55" s="90">
        <f>SUMIF('P&amp;L1'!$C$15:$C$491,$D55,'P&amp;L1'!AA$15:AA$491)</f>
        <v>0</v>
      </c>
      <c r="AB55" s="90">
        <f>SUMIF('P&amp;L1'!$C$15:$C$491,$D55,'P&amp;L1'!AB$15:AB$491)</f>
        <v>0</v>
      </c>
      <c r="AC55" s="91">
        <f>SUMIF('P&amp;L1'!$C$15:$C$491,$D55,'P&amp;L1'!AC$15:AC$491)</f>
        <v>0</v>
      </c>
      <c r="AE55" s="476">
        <f>SUMIF('P&amp;L1'!$C$15:$C$491,$D55,'P&amp;L1'!AE$15:AE$491)</f>
        <v>0</v>
      </c>
      <c r="AG55" s="476">
        <f>SUMIF('P&amp;L1'!$C$15:$C$491,$D55,'P&amp;L1'!AG$15:AG$491)</f>
        <v>0</v>
      </c>
      <c r="AI55" s="476">
        <f>SUMIF('P&amp;L1'!$C$15:$C$491,$D55,'P&amp;L1'!AI$15:AI$491)</f>
        <v>0</v>
      </c>
    </row>
    <row r="56" spans="4:35" outlineLevel="1">
      <c r="D56" s="106" t="str">
        <f>'Line Items'!D2332</f>
        <v>Infrastructure Charges: Variable Usage Charges</v>
      </c>
      <c r="E56" s="89"/>
      <c r="F56" s="107" t="str">
        <f>INDEX('P&amp;L1'!F$15:F$491,MATCH($D56,'P&amp;L1'!$C$15:$C$491,0))</f>
        <v>£000</v>
      </c>
      <c r="G56" s="90">
        <f>SUMIF('P&amp;L1'!$C$15:$C$491,$D56,'P&amp;L1'!G$15:G$491)</f>
        <v>0</v>
      </c>
      <c r="H56" s="90">
        <f>SUMIF('P&amp;L1'!$C$15:$C$491,$D56,'P&amp;L1'!H$15:H$491)</f>
        <v>0</v>
      </c>
      <c r="I56" s="256">
        <f>SUMIF('P&amp;L1'!$C$15:$C$491,$D56,'P&amp;L1'!I$15:I$491)</f>
        <v>0</v>
      </c>
      <c r="J56" s="90">
        <f>SUMIF('P&amp;L1'!$C$15:$C$491,$D56,'P&amp;L1'!J$15:J$491)</f>
        <v>0</v>
      </c>
      <c r="K56" s="90">
        <f>SUMIF('P&amp;L1'!$C$15:$C$491,$D56,'P&amp;L1'!K$15:K$491)</f>
        <v>0</v>
      </c>
      <c r="L56" s="90">
        <f>SUMIF('P&amp;L1'!$C$15:$C$491,$D56,'P&amp;L1'!L$15:L$491)</f>
        <v>0</v>
      </c>
      <c r="M56" s="90">
        <f>SUMIF('P&amp;L1'!$C$15:$C$491,$D56,'P&amp;L1'!M$15:M$491)</f>
        <v>0</v>
      </c>
      <c r="N56" s="90">
        <f>SUMIF('P&amp;L1'!$C$15:$C$491,$D56,'P&amp;L1'!N$15:N$491)</f>
        <v>0</v>
      </c>
      <c r="O56" s="90">
        <f>SUMIF('P&amp;L1'!$C$15:$C$491,$D56,'P&amp;L1'!O$15:O$491)</f>
        <v>0</v>
      </c>
      <c r="P56" s="90">
        <f>SUMIF('P&amp;L1'!$C$15:$C$491,$D56,'P&amp;L1'!P$15:P$491)</f>
        <v>0</v>
      </c>
      <c r="Q56" s="90">
        <f>SUMIF('P&amp;L1'!$C$15:$C$491,$D56,'P&amp;L1'!Q$15:Q$491)</f>
        <v>0</v>
      </c>
      <c r="R56" s="90">
        <f>SUMIF('P&amp;L1'!$C$15:$C$491,$D56,'P&amp;L1'!R$15:R$491)</f>
        <v>0</v>
      </c>
      <c r="S56" s="90">
        <f>SUMIF('P&amp;L1'!$C$15:$C$491,$D56,'P&amp;L1'!S$15:S$491)</f>
        <v>0</v>
      </c>
      <c r="T56" s="90">
        <f>SUMIF('P&amp;L1'!$C$15:$C$491,$D56,'P&amp;L1'!T$15:T$491)</f>
        <v>0</v>
      </c>
      <c r="U56" s="90">
        <f>SUMIF('P&amp;L1'!$C$15:$C$491,$D56,'P&amp;L1'!U$15:U$491)</f>
        <v>0</v>
      </c>
      <c r="V56" s="90">
        <f>SUMIF('P&amp;L1'!$C$15:$C$491,$D56,'P&amp;L1'!V$15:V$491)</f>
        <v>0</v>
      </c>
      <c r="W56" s="90">
        <f>SUMIF('P&amp;L1'!$C$15:$C$491,$D56,'P&amp;L1'!W$15:W$491)</f>
        <v>0</v>
      </c>
      <c r="X56" s="90">
        <f>SUMIF('P&amp;L1'!$C$15:$C$491,$D56,'P&amp;L1'!X$15:X$491)</f>
        <v>0</v>
      </c>
      <c r="Y56" s="90">
        <f>SUMIF('P&amp;L1'!$C$15:$C$491,$D56,'P&amp;L1'!Y$15:Y$491)</f>
        <v>0</v>
      </c>
      <c r="Z56" s="90">
        <f>SUMIF('P&amp;L1'!$C$15:$C$491,$D56,'P&amp;L1'!Z$15:Z$491)</f>
        <v>0</v>
      </c>
      <c r="AA56" s="90">
        <f>SUMIF('P&amp;L1'!$C$15:$C$491,$D56,'P&amp;L1'!AA$15:AA$491)</f>
        <v>0</v>
      </c>
      <c r="AB56" s="90">
        <f>SUMIF('P&amp;L1'!$C$15:$C$491,$D56,'P&amp;L1'!AB$15:AB$491)</f>
        <v>0</v>
      </c>
      <c r="AC56" s="91">
        <f>SUMIF('P&amp;L1'!$C$15:$C$491,$D56,'P&amp;L1'!AC$15:AC$491)</f>
        <v>0</v>
      </c>
      <c r="AE56" s="476">
        <f>SUMIF('P&amp;L1'!$C$15:$C$491,$D56,'P&amp;L1'!AE$15:AE$491)</f>
        <v>0</v>
      </c>
      <c r="AG56" s="476">
        <f>SUMIF('P&amp;L1'!$C$15:$C$491,$D56,'P&amp;L1'!AG$15:AG$491)</f>
        <v>0</v>
      </c>
      <c r="AI56" s="476">
        <f>SUMIF('P&amp;L1'!$C$15:$C$491,$D56,'P&amp;L1'!AI$15:AI$491)</f>
        <v>0</v>
      </c>
    </row>
    <row r="57" spans="4:35" outlineLevel="1">
      <c r="D57" s="106" t="str">
        <f>'Line Items'!D2333</f>
        <v>Infrastructure Charges: Electric Current for Traction</v>
      </c>
      <c r="E57" s="89"/>
      <c r="F57" s="107" t="str">
        <f>INDEX('P&amp;L1'!F$15:F$491,MATCH($D57,'P&amp;L1'!$C$15:$C$491,0))</f>
        <v>£000</v>
      </c>
      <c r="G57" s="90">
        <f>SUMIF('P&amp;L1'!$C$15:$C$491,$D57,'P&amp;L1'!G$15:G$491)</f>
        <v>0</v>
      </c>
      <c r="H57" s="90">
        <f>SUMIF('P&amp;L1'!$C$15:$C$491,$D57,'P&amp;L1'!H$15:H$491)</f>
        <v>0</v>
      </c>
      <c r="I57" s="256">
        <f>SUMIF('P&amp;L1'!$C$15:$C$491,$D57,'P&amp;L1'!I$15:I$491)</f>
        <v>0</v>
      </c>
      <c r="J57" s="90">
        <f>SUMIF('P&amp;L1'!$C$15:$C$491,$D57,'P&amp;L1'!J$15:J$491)</f>
        <v>0</v>
      </c>
      <c r="K57" s="90">
        <f>SUMIF('P&amp;L1'!$C$15:$C$491,$D57,'P&amp;L1'!K$15:K$491)</f>
        <v>0</v>
      </c>
      <c r="L57" s="90">
        <f>SUMIF('P&amp;L1'!$C$15:$C$491,$D57,'P&amp;L1'!L$15:L$491)</f>
        <v>0</v>
      </c>
      <c r="M57" s="90">
        <f>SUMIF('P&amp;L1'!$C$15:$C$491,$D57,'P&amp;L1'!M$15:M$491)</f>
        <v>0</v>
      </c>
      <c r="N57" s="90">
        <f>SUMIF('P&amp;L1'!$C$15:$C$491,$D57,'P&amp;L1'!N$15:N$491)</f>
        <v>0</v>
      </c>
      <c r="O57" s="90">
        <f>SUMIF('P&amp;L1'!$C$15:$C$491,$D57,'P&amp;L1'!O$15:O$491)</f>
        <v>0</v>
      </c>
      <c r="P57" s="90">
        <f>SUMIF('P&amp;L1'!$C$15:$C$491,$D57,'P&amp;L1'!P$15:P$491)</f>
        <v>0</v>
      </c>
      <c r="Q57" s="90">
        <f>SUMIF('P&amp;L1'!$C$15:$C$491,$D57,'P&amp;L1'!Q$15:Q$491)</f>
        <v>0</v>
      </c>
      <c r="R57" s="90">
        <f>SUMIF('P&amp;L1'!$C$15:$C$491,$D57,'P&amp;L1'!R$15:R$491)</f>
        <v>0</v>
      </c>
      <c r="S57" s="90">
        <f>SUMIF('P&amp;L1'!$C$15:$C$491,$D57,'P&amp;L1'!S$15:S$491)</f>
        <v>0</v>
      </c>
      <c r="T57" s="90">
        <f>SUMIF('P&amp;L1'!$C$15:$C$491,$D57,'P&amp;L1'!T$15:T$491)</f>
        <v>0</v>
      </c>
      <c r="U57" s="90">
        <f>SUMIF('P&amp;L1'!$C$15:$C$491,$D57,'P&amp;L1'!U$15:U$491)</f>
        <v>0</v>
      </c>
      <c r="V57" s="90">
        <f>SUMIF('P&amp;L1'!$C$15:$C$491,$D57,'P&amp;L1'!V$15:V$491)</f>
        <v>0</v>
      </c>
      <c r="W57" s="90">
        <f>SUMIF('P&amp;L1'!$C$15:$C$491,$D57,'P&amp;L1'!W$15:W$491)</f>
        <v>0</v>
      </c>
      <c r="X57" s="90">
        <f>SUMIF('P&amp;L1'!$C$15:$C$491,$D57,'P&amp;L1'!X$15:X$491)</f>
        <v>0</v>
      </c>
      <c r="Y57" s="90">
        <f>SUMIF('P&amp;L1'!$C$15:$C$491,$D57,'P&amp;L1'!Y$15:Y$491)</f>
        <v>0</v>
      </c>
      <c r="Z57" s="90">
        <f>SUMIF('P&amp;L1'!$C$15:$C$491,$D57,'P&amp;L1'!Z$15:Z$491)</f>
        <v>0</v>
      </c>
      <c r="AA57" s="90">
        <f>SUMIF('P&amp;L1'!$C$15:$C$491,$D57,'P&amp;L1'!AA$15:AA$491)</f>
        <v>0</v>
      </c>
      <c r="AB57" s="90">
        <f>SUMIF('P&amp;L1'!$C$15:$C$491,$D57,'P&amp;L1'!AB$15:AB$491)</f>
        <v>0</v>
      </c>
      <c r="AC57" s="91">
        <f>SUMIF('P&amp;L1'!$C$15:$C$491,$D57,'P&amp;L1'!AC$15:AC$491)</f>
        <v>0</v>
      </c>
      <c r="AE57" s="476">
        <f>SUMIF('P&amp;L1'!$C$15:$C$491,$D57,'P&amp;L1'!AE$15:AE$491)</f>
        <v>0</v>
      </c>
      <c r="AG57" s="476">
        <f>SUMIF('P&amp;L1'!$C$15:$C$491,$D57,'P&amp;L1'!AG$15:AG$491)</f>
        <v>0</v>
      </c>
      <c r="AI57" s="476">
        <f>SUMIF('P&amp;L1'!$C$15:$C$491,$D57,'P&amp;L1'!AI$15:AI$491)</f>
        <v>0</v>
      </c>
    </row>
    <row r="58" spans="4:35" outlineLevel="1">
      <c r="D58" s="106" t="str">
        <f>'Line Items'!D2334</f>
        <v>Infrastructure Charges: Electrification Asset Usage Charge</v>
      </c>
      <c r="E58" s="89"/>
      <c r="F58" s="107" t="str">
        <f>INDEX('P&amp;L1'!F$15:F$491,MATCH($D58,'P&amp;L1'!$C$15:$C$491,0))</f>
        <v>£000</v>
      </c>
      <c r="G58" s="90">
        <f>SUMIF('P&amp;L1'!$C$15:$C$491,$D58,'P&amp;L1'!G$15:G$491)</f>
        <v>0</v>
      </c>
      <c r="H58" s="90">
        <f>SUMIF('P&amp;L1'!$C$15:$C$491,$D58,'P&amp;L1'!H$15:H$491)</f>
        <v>0</v>
      </c>
      <c r="I58" s="256">
        <f>SUMIF('P&amp;L1'!$C$15:$C$491,$D58,'P&amp;L1'!I$15:I$491)</f>
        <v>0</v>
      </c>
      <c r="J58" s="90">
        <f>SUMIF('P&amp;L1'!$C$15:$C$491,$D58,'P&amp;L1'!J$15:J$491)</f>
        <v>0</v>
      </c>
      <c r="K58" s="90">
        <f>SUMIF('P&amp;L1'!$C$15:$C$491,$D58,'P&amp;L1'!K$15:K$491)</f>
        <v>0</v>
      </c>
      <c r="L58" s="90">
        <f>SUMIF('P&amp;L1'!$C$15:$C$491,$D58,'P&amp;L1'!L$15:L$491)</f>
        <v>0</v>
      </c>
      <c r="M58" s="90">
        <f>SUMIF('P&amp;L1'!$C$15:$C$491,$D58,'P&amp;L1'!M$15:M$491)</f>
        <v>0</v>
      </c>
      <c r="N58" s="90">
        <f>SUMIF('P&amp;L1'!$C$15:$C$491,$D58,'P&amp;L1'!N$15:N$491)</f>
        <v>0</v>
      </c>
      <c r="O58" s="90">
        <f>SUMIF('P&amp;L1'!$C$15:$C$491,$D58,'P&amp;L1'!O$15:O$491)</f>
        <v>0</v>
      </c>
      <c r="P58" s="90">
        <f>SUMIF('P&amp;L1'!$C$15:$C$491,$D58,'P&amp;L1'!P$15:P$491)</f>
        <v>0</v>
      </c>
      <c r="Q58" s="90">
        <f>SUMIF('P&amp;L1'!$C$15:$C$491,$D58,'P&amp;L1'!Q$15:Q$491)</f>
        <v>0</v>
      </c>
      <c r="R58" s="90">
        <f>SUMIF('P&amp;L1'!$C$15:$C$491,$D58,'P&amp;L1'!R$15:R$491)</f>
        <v>0</v>
      </c>
      <c r="S58" s="90">
        <f>SUMIF('P&amp;L1'!$C$15:$C$491,$D58,'P&amp;L1'!S$15:S$491)</f>
        <v>0</v>
      </c>
      <c r="T58" s="90">
        <f>SUMIF('P&amp;L1'!$C$15:$C$491,$D58,'P&amp;L1'!T$15:T$491)</f>
        <v>0</v>
      </c>
      <c r="U58" s="90">
        <f>SUMIF('P&amp;L1'!$C$15:$C$491,$D58,'P&amp;L1'!U$15:U$491)</f>
        <v>0</v>
      </c>
      <c r="V58" s="90">
        <f>SUMIF('P&amp;L1'!$C$15:$C$491,$D58,'P&amp;L1'!V$15:V$491)</f>
        <v>0</v>
      </c>
      <c r="W58" s="90">
        <f>SUMIF('P&amp;L1'!$C$15:$C$491,$D58,'P&amp;L1'!W$15:W$491)</f>
        <v>0</v>
      </c>
      <c r="X58" s="90">
        <f>SUMIF('P&amp;L1'!$C$15:$C$491,$D58,'P&amp;L1'!X$15:X$491)</f>
        <v>0</v>
      </c>
      <c r="Y58" s="90">
        <f>SUMIF('P&amp;L1'!$C$15:$C$491,$D58,'P&amp;L1'!Y$15:Y$491)</f>
        <v>0</v>
      </c>
      <c r="Z58" s="90">
        <f>SUMIF('P&amp;L1'!$C$15:$C$491,$D58,'P&amp;L1'!Z$15:Z$491)</f>
        <v>0</v>
      </c>
      <c r="AA58" s="90">
        <f>SUMIF('P&amp;L1'!$C$15:$C$491,$D58,'P&amp;L1'!AA$15:AA$491)</f>
        <v>0</v>
      </c>
      <c r="AB58" s="90">
        <f>SUMIF('P&amp;L1'!$C$15:$C$491,$D58,'P&amp;L1'!AB$15:AB$491)</f>
        <v>0</v>
      </c>
      <c r="AC58" s="91">
        <f>SUMIF('P&amp;L1'!$C$15:$C$491,$D58,'P&amp;L1'!AC$15:AC$491)</f>
        <v>0</v>
      </c>
      <c r="AE58" s="476">
        <f>SUMIF('P&amp;L1'!$C$15:$C$491,$D58,'P&amp;L1'!AE$15:AE$491)</f>
        <v>0</v>
      </c>
      <c r="AG58" s="476">
        <f>SUMIF('P&amp;L1'!$C$15:$C$491,$D58,'P&amp;L1'!AG$15:AG$491)</f>
        <v>0</v>
      </c>
      <c r="AI58" s="476">
        <f>SUMIF('P&amp;L1'!$C$15:$C$491,$D58,'P&amp;L1'!AI$15:AI$491)</f>
        <v>0</v>
      </c>
    </row>
    <row r="59" spans="4:35" outlineLevel="1">
      <c r="D59" s="106" t="str">
        <f>'Line Items'!D2335</f>
        <v>Infrastructure Charges: Capacity Charges</v>
      </c>
      <c r="E59" s="89"/>
      <c r="F59" s="107" t="str">
        <f>INDEX('P&amp;L1'!F$15:F$491,MATCH($D59,'P&amp;L1'!$C$15:$C$491,0))</f>
        <v>£000</v>
      </c>
      <c r="G59" s="90">
        <f>SUMIF('P&amp;L1'!$C$15:$C$491,$D59,'P&amp;L1'!G$15:G$491)</f>
        <v>0</v>
      </c>
      <c r="H59" s="90">
        <f>SUMIF('P&amp;L1'!$C$15:$C$491,$D59,'P&amp;L1'!H$15:H$491)</f>
        <v>0</v>
      </c>
      <c r="I59" s="256">
        <f>SUMIF('P&amp;L1'!$C$15:$C$491,$D59,'P&amp;L1'!I$15:I$491)</f>
        <v>0</v>
      </c>
      <c r="J59" s="90">
        <f>SUMIF('P&amp;L1'!$C$15:$C$491,$D59,'P&amp;L1'!J$15:J$491)</f>
        <v>0</v>
      </c>
      <c r="K59" s="90">
        <f>SUMIF('P&amp;L1'!$C$15:$C$491,$D59,'P&amp;L1'!K$15:K$491)</f>
        <v>0</v>
      </c>
      <c r="L59" s="90">
        <f>SUMIF('P&amp;L1'!$C$15:$C$491,$D59,'P&amp;L1'!L$15:L$491)</f>
        <v>0</v>
      </c>
      <c r="M59" s="90">
        <f>SUMIF('P&amp;L1'!$C$15:$C$491,$D59,'P&amp;L1'!M$15:M$491)</f>
        <v>0</v>
      </c>
      <c r="N59" s="90">
        <f>SUMIF('P&amp;L1'!$C$15:$C$491,$D59,'P&amp;L1'!N$15:N$491)</f>
        <v>0</v>
      </c>
      <c r="O59" s="90">
        <f>SUMIF('P&amp;L1'!$C$15:$C$491,$D59,'P&amp;L1'!O$15:O$491)</f>
        <v>0</v>
      </c>
      <c r="P59" s="90">
        <f>SUMIF('P&amp;L1'!$C$15:$C$491,$D59,'P&amp;L1'!P$15:P$491)</f>
        <v>0</v>
      </c>
      <c r="Q59" s="90">
        <f>SUMIF('P&amp;L1'!$C$15:$C$491,$D59,'P&amp;L1'!Q$15:Q$491)</f>
        <v>0</v>
      </c>
      <c r="R59" s="90">
        <f>SUMIF('P&amp;L1'!$C$15:$C$491,$D59,'P&amp;L1'!R$15:R$491)</f>
        <v>0</v>
      </c>
      <c r="S59" s="90">
        <f>SUMIF('P&amp;L1'!$C$15:$C$491,$D59,'P&amp;L1'!S$15:S$491)</f>
        <v>0</v>
      </c>
      <c r="T59" s="90">
        <f>SUMIF('P&amp;L1'!$C$15:$C$491,$D59,'P&amp;L1'!T$15:T$491)</f>
        <v>0</v>
      </c>
      <c r="U59" s="90">
        <f>SUMIF('P&amp;L1'!$C$15:$C$491,$D59,'P&amp;L1'!U$15:U$491)</f>
        <v>0</v>
      </c>
      <c r="V59" s="90">
        <f>SUMIF('P&amp;L1'!$C$15:$C$491,$D59,'P&amp;L1'!V$15:V$491)</f>
        <v>0</v>
      </c>
      <c r="W59" s="90">
        <f>SUMIF('P&amp;L1'!$C$15:$C$491,$D59,'P&amp;L1'!W$15:W$491)</f>
        <v>0</v>
      </c>
      <c r="X59" s="90">
        <f>SUMIF('P&amp;L1'!$C$15:$C$491,$D59,'P&amp;L1'!X$15:X$491)</f>
        <v>0</v>
      </c>
      <c r="Y59" s="90">
        <f>SUMIF('P&amp;L1'!$C$15:$C$491,$D59,'P&amp;L1'!Y$15:Y$491)</f>
        <v>0</v>
      </c>
      <c r="Z59" s="90">
        <f>SUMIF('P&amp;L1'!$C$15:$C$491,$D59,'P&amp;L1'!Z$15:Z$491)</f>
        <v>0</v>
      </c>
      <c r="AA59" s="90">
        <f>SUMIF('P&amp;L1'!$C$15:$C$491,$D59,'P&amp;L1'!AA$15:AA$491)</f>
        <v>0</v>
      </c>
      <c r="AB59" s="90">
        <f>SUMIF('P&amp;L1'!$C$15:$C$491,$D59,'P&amp;L1'!AB$15:AB$491)</f>
        <v>0</v>
      </c>
      <c r="AC59" s="91">
        <f>SUMIF('P&amp;L1'!$C$15:$C$491,$D59,'P&amp;L1'!AC$15:AC$491)</f>
        <v>0</v>
      </c>
      <c r="AE59" s="476">
        <f>SUMIF('P&amp;L1'!$C$15:$C$491,$D59,'P&amp;L1'!AE$15:AE$491)</f>
        <v>0</v>
      </c>
      <c r="AG59" s="476">
        <f>SUMIF('P&amp;L1'!$C$15:$C$491,$D59,'P&amp;L1'!AG$15:AG$491)</f>
        <v>0</v>
      </c>
      <c r="AI59" s="476">
        <f>SUMIF('P&amp;L1'!$C$15:$C$491,$D59,'P&amp;L1'!AI$15:AI$491)</f>
        <v>0</v>
      </c>
    </row>
    <row r="60" spans="4:35" outlineLevel="1">
      <c r="D60" s="106" t="str">
        <f>'Line Items'!D2336</f>
        <v>Infrastructure Charges: Station &amp; Depot Access Charges</v>
      </c>
      <c r="E60" s="89"/>
      <c r="F60" s="107" t="str">
        <f>INDEX('P&amp;L1'!F$15:F$491,MATCH($D60,'P&amp;L1'!$C$15:$C$491,0))</f>
        <v>£000</v>
      </c>
      <c r="G60" s="90">
        <f>SUMIF('P&amp;L1'!$C$15:$C$491,$D60,'P&amp;L1'!G$15:G$491)</f>
        <v>0</v>
      </c>
      <c r="H60" s="90">
        <f>SUMIF('P&amp;L1'!$C$15:$C$491,$D60,'P&amp;L1'!H$15:H$491)</f>
        <v>0</v>
      </c>
      <c r="I60" s="256">
        <f>SUMIF('P&amp;L1'!$C$15:$C$491,$D60,'P&amp;L1'!I$15:I$491)</f>
        <v>0</v>
      </c>
      <c r="J60" s="90">
        <f>SUMIF('P&amp;L1'!$C$15:$C$491,$D60,'P&amp;L1'!J$15:J$491)</f>
        <v>0</v>
      </c>
      <c r="K60" s="90">
        <f>SUMIF('P&amp;L1'!$C$15:$C$491,$D60,'P&amp;L1'!K$15:K$491)</f>
        <v>0</v>
      </c>
      <c r="L60" s="90">
        <f>SUMIF('P&amp;L1'!$C$15:$C$491,$D60,'P&amp;L1'!L$15:L$491)</f>
        <v>0</v>
      </c>
      <c r="M60" s="90">
        <f>SUMIF('P&amp;L1'!$C$15:$C$491,$D60,'P&amp;L1'!M$15:M$491)</f>
        <v>0</v>
      </c>
      <c r="N60" s="90">
        <f>SUMIF('P&amp;L1'!$C$15:$C$491,$D60,'P&amp;L1'!N$15:N$491)</f>
        <v>0</v>
      </c>
      <c r="O60" s="90">
        <f>SUMIF('P&amp;L1'!$C$15:$C$491,$D60,'P&amp;L1'!O$15:O$491)</f>
        <v>0</v>
      </c>
      <c r="P60" s="90">
        <f>SUMIF('P&amp;L1'!$C$15:$C$491,$D60,'P&amp;L1'!P$15:P$491)</f>
        <v>0</v>
      </c>
      <c r="Q60" s="90">
        <f>SUMIF('P&amp;L1'!$C$15:$C$491,$D60,'P&amp;L1'!Q$15:Q$491)</f>
        <v>0</v>
      </c>
      <c r="R60" s="90">
        <f>SUMIF('P&amp;L1'!$C$15:$C$491,$D60,'P&amp;L1'!R$15:R$491)</f>
        <v>0</v>
      </c>
      <c r="S60" s="90">
        <f>SUMIF('P&amp;L1'!$C$15:$C$491,$D60,'P&amp;L1'!S$15:S$491)</f>
        <v>0</v>
      </c>
      <c r="T60" s="90">
        <f>SUMIF('P&amp;L1'!$C$15:$C$491,$D60,'P&amp;L1'!T$15:T$491)</f>
        <v>0</v>
      </c>
      <c r="U60" s="90">
        <f>SUMIF('P&amp;L1'!$C$15:$C$491,$D60,'P&amp;L1'!U$15:U$491)</f>
        <v>0</v>
      </c>
      <c r="V60" s="90">
        <f>SUMIF('P&amp;L1'!$C$15:$C$491,$D60,'P&amp;L1'!V$15:V$491)</f>
        <v>0</v>
      </c>
      <c r="W60" s="90">
        <f>SUMIF('P&amp;L1'!$C$15:$C$491,$D60,'P&amp;L1'!W$15:W$491)</f>
        <v>0</v>
      </c>
      <c r="X60" s="90">
        <f>SUMIF('P&amp;L1'!$C$15:$C$491,$D60,'P&amp;L1'!X$15:X$491)</f>
        <v>0</v>
      </c>
      <c r="Y60" s="90">
        <f>SUMIF('P&amp;L1'!$C$15:$C$491,$D60,'P&amp;L1'!Y$15:Y$491)</f>
        <v>0</v>
      </c>
      <c r="Z60" s="90">
        <f>SUMIF('P&amp;L1'!$C$15:$C$491,$D60,'P&amp;L1'!Z$15:Z$491)</f>
        <v>0</v>
      </c>
      <c r="AA60" s="90">
        <f>SUMIF('P&amp;L1'!$C$15:$C$491,$D60,'P&amp;L1'!AA$15:AA$491)</f>
        <v>0</v>
      </c>
      <c r="AB60" s="90">
        <f>SUMIF('P&amp;L1'!$C$15:$C$491,$D60,'P&amp;L1'!AB$15:AB$491)</f>
        <v>0</v>
      </c>
      <c r="AC60" s="91">
        <f>SUMIF('P&amp;L1'!$C$15:$C$491,$D60,'P&amp;L1'!AC$15:AC$491)</f>
        <v>0</v>
      </c>
      <c r="AE60" s="476">
        <f>SUMIF('P&amp;L1'!$C$15:$C$491,$D60,'P&amp;L1'!AE$15:AE$491)</f>
        <v>0</v>
      </c>
      <c r="AG60" s="476">
        <f>SUMIF('P&amp;L1'!$C$15:$C$491,$D60,'P&amp;L1'!AG$15:AG$491)</f>
        <v>0</v>
      </c>
      <c r="AI60" s="476">
        <f>SUMIF('P&amp;L1'!$C$15:$C$491,$D60,'P&amp;L1'!AI$15:AI$491)</f>
        <v>0</v>
      </c>
    </row>
    <row r="61" spans="4:35" outlineLevel="1">
      <c r="D61" s="106" t="str">
        <f>'Line Items'!D2337</f>
        <v>Infrastructure Charges: Other Network Rail Charges</v>
      </c>
      <c r="E61" s="89"/>
      <c r="F61" s="107" t="str">
        <f>INDEX('P&amp;L1'!F$15:F$491,MATCH($D61,'P&amp;L1'!$C$15:$C$491,0))</f>
        <v>£000</v>
      </c>
      <c r="G61" s="90">
        <f>SUMIF('P&amp;L1'!$C$15:$C$491,$D61,'P&amp;L1'!G$15:G$491)</f>
        <v>0</v>
      </c>
      <c r="H61" s="90">
        <f>SUMIF('P&amp;L1'!$C$15:$C$491,$D61,'P&amp;L1'!H$15:H$491)</f>
        <v>0</v>
      </c>
      <c r="I61" s="256">
        <f>SUMIF('P&amp;L1'!$C$15:$C$491,$D61,'P&amp;L1'!I$15:I$491)</f>
        <v>0</v>
      </c>
      <c r="J61" s="90">
        <f>SUMIF('P&amp;L1'!$C$15:$C$491,$D61,'P&amp;L1'!J$15:J$491)</f>
        <v>0</v>
      </c>
      <c r="K61" s="90">
        <f>SUMIF('P&amp;L1'!$C$15:$C$491,$D61,'P&amp;L1'!K$15:K$491)</f>
        <v>0</v>
      </c>
      <c r="L61" s="90">
        <f>SUMIF('P&amp;L1'!$C$15:$C$491,$D61,'P&amp;L1'!L$15:L$491)</f>
        <v>0</v>
      </c>
      <c r="M61" s="90">
        <f>SUMIF('P&amp;L1'!$C$15:$C$491,$D61,'P&amp;L1'!M$15:M$491)</f>
        <v>0</v>
      </c>
      <c r="N61" s="90">
        <f>SUMIF('P&amp;L1'!$C$15:$C$491,$D61,'P&amp;L1'!N$15:N$491)</f>
        <v>0</v>
      </c>
      <c r="O61" s="90">
        <f>SUMIF('P&amp;L1'!$C$15:$C$491,$D61,'P&amp;L1'!O$15:O$491)</f>
        <v>0</v>
      </c>
      <c r="P61" s="90">
        <f>SUMIF('P&amp;L1'!$C$15:$C$491,$D61,'P&amp;L1'!P$15:P$491)</f>
        <v>0</v>
      </c>
      <c r="Q61" s="90">
        <f>SUMIF('P&amp;L1'!$C$15:$C$491,$D61,'P&amp;L1'!Q$15:Q$491)</f>
        <v>0</v>
      </c>
      <c r="R61" s="90">
        <f>SUMIF('P&amp;L1'!$C$15:$C$491,$D61,'P&amp;L1'!R$15:R$491)</f>
        <v>0</v>
      </c>
      <c r="S61" s="90">
        <f>SUMIF('P&amp;L1'!$C$15:$C$491,$D61,'P&amp;L1'!S$15:S$491)</f>
        <v>0</v>
      </c>
      <c r="T61" s="90">
        <f>SUMIF('P&amp;L1'!$C$15:$C$491,$D61,'P&amp;L1'!T$15:T$491)</f>
        <v>0</v>
      </c>
      <c r="U61" s="90">
        <f>SUMIF('P&amp;L1'!$C$15:$C$491,$D61,'P&amp;L1'!U$15:U$491)</f>
        <v>0</v>
      </c>
      <c r="V61" s="90">
        <f>SUMIF('P&amp;L1'!$C$15:$C$491,$D61,'P&amp;L1'!V$15:V$491)</f>
        <v>0</v>
      </c>
      <c r="W61" s="90">
        <f>SUMIF('P&amp;L1'!$C$15:$C$491,$D61,'P&amp;L1'!W$15:W$491)</f>
        <v>0</v>
      </c>
      <c r="X61" s="90">
        <f>SUMIF('P&amp;L1'!$C$15:$C$491,$D61,'P&amp;L1'!X$15:X$491)</f>
        <v>0</v>
      </c>
      <c r="Y61" s="90">
        <f>SUMIF('P&amp;L1'!$C$15:$C$491,$D61,'P&amp;L1'!Y$15:Y$491)</f>
        <v>0</v>
      </c>
      <c r="Z61" s="90">
        <f>SUMIF('P&amp;L1'!$C$15:$C$491,$D61,'P&amp;L1'!Z$15:Z$491)</f>
        <v>0</v>
      </c>
      <c r="AA61" s="90">
        <f>SUMIF('P&amp;L1'!$C$15:$C$491,$D61,'P&amp;L1'!AA$15:AA$491)</f>
        <v>0</v>
      </c>
      <c r="AB61" s="90">
        <f>SUMIF('P&amp;L1'!$C$15:$C$491,$D61,'P&amp;L1'!AB$15:AB$491)</f>
        <v>0</v>
      </c>
      <c r="AC61" s="91">
        <f>SUMIF('P&amp;L1'!$C$15:$C$491,$D61,'P&amp;L1'!AC$15:AC$491)</f>
        <v>0</v>
      </c>
      <c r="AE61" s="476">
        <f>SUMIF('P&amp;L1'!$C$15:$C$491,$D61,'P&amp;L1'!AE$15:AE$491)</f>
        <v>0</v>
      </c>
      <c r="AG61" s="476">
        <f>SUMIF('P&amp;L1'!$C$15:$C$491,$D61,'P&amp;L1'!AG$15:AG$491)</f>
        <v>0</v>
      </c>
      <c r="AI61" s="476">
        <f>SUMIF('P&amp;L1'!$C$15:$C$491,$D61,'P&amp;L1'!AI$15:AI$491)</f>
        <v>0</v>
      </c>
    </row>
    <row r="62" spans="4:35" outlineLevel="1">
      <c r="D62" s="106" t="str">
        <f>'Line Items'!D2338</f>
        <v>Infrastructure Charges: ROSCO Funded Infrastructure (Spare)</v>
      </c>
      <c r="E62" s="89"/>
      <c r="F62" s="107" t="str">
        <f>INDEX('P&amp;L1'!F$15:F$491,MATCH($D62,'P&amp;L1'!$C$15:$C$491,0))</f>
        <v>£000</v>
      </c>
      <c r="G62" s="90">
        <f>SUMIF('P&amp;L1'!$C$15:$C$491,$D62,'P&amp;L1'!G$15:G$491)</f>
        <v>0</v>
      </c>
      <c r="H62" s="90">
        <f>SUMIF('P&amp;L1'!$C$15:$C$491,$D62,'P&amp;L1'!H$15:H$491)</f>
        <v>0</v>
      </c>
      <c r="I62" s="256">
        <f>SUMIF('P&amp;L1'!$C$15:$C$491,$D62,'P&amp;L1'!I$15:I$491)</f>
        <v>0</v>
      </c>
      <c r="J62" s="90">
        <f>SUMIF('P&amp;L1'!$C$15:$C$491,$D62,'P&amp;L1'!J$15:J$491)</f>
        <v>0</v>
      </c>
      <c r="K62" s="90">
        <f>SUMIF('P&amp;L1'!$C$15:$C$491,$D62,'P&amp;L1'!K$15:K$491)</f>
        <v>0</v>
      </c>
      <c r="L62" s="90">
        <f>SUMIF('P&amp;L1'!$C$15:$C$491,$D62,'P&amp;L1'!L$15:L$491)</f>
        <v>0</v>
      </c>
      <c r="M62" s="90">
        <f>SUMIF('P&amp;L1'!$C$15:$C$491,$D62,'P&amp;L1'!M$15:M$491)</f>
        <v>0</v>
      </c>
      <c r="N62" s="90">
        <f>SUMIF('P&amp;L1'!$C$15:$C$491,$D62,'P&amp;L1'!N$15:N$491)</f>
        <v>0</v>
      </c>
      <c r="O62" s="90">
        <f>SUMIF('P&amp;L1'!$C$15:$C$491,$D62,'P&amp;L1'!O$15:O$491)</f>
        <v>0</v>
      </c>
      <c r="P62" s="90">
        <f>SUMIF('P&amp;L1'!$C$15:$C$491,$D62,'P&amp;L1'!P$15:P$491)</f>
        <v>0</v>
      </c>
      <c r="Q62" s="90">
        <f>SUMIF('P&amp;L1'!$C$15:$C$491,$D62,'P&amp;L1'!Q$15:Q$491)</f>
        <v>0</v>
      </c>
      <c r="R62" s="90">
        <f>SUMIF('P&amp;L1'!$C$15:$C$491,$D62,'P&amp;L1'!R$15:R$491)</f>
        <v>0</v>
      </c>
      <c r="S62" s="90">
        <f>SUMIF('P&amp;L1'!$C$15:$C$491,$D62,'P&amp;L1'!S$15:S$491)</f>
        <v>0</v>
      </c>
      <c r="T62" s="90">
        <f>SUMIF('P&amp;L1'!$C$15:$C$491,$D62,'P&amp;L1'!T$15:T$491)</f>
        <v>0</v>
      </c>
      <c r="U62" s="90">
        <f>SUMIF('P&amp;L1'!$C$15:$C$491,$D62,'P&amp;L1'!U$15:U$491)</f>
        <v>0</v>
      </c>
      <c r="V62" s="90">
        <f>SUMIF('P&amp;L1'!$C$15:$C$491,$D62,'P&amp;L1'!V$15:V$491)</f>
        <v>0</v>
      </c>
      <c r="W62" s="90">
        <f>SUMIF('P&amp;L1'!$C$15:$C$491,$D62,'P&amp;L1'!W$15:W$491)</f>
        <v>0</v>
      </c>
      <c r="X62" s="90">
        <f>SUMIF('P&amp;L1'!$C$15:$C$491,$D62,'P&amp;L1'!X$15:X$491)</f>
        <v>0</v>
      </c>
      <c r="Y62" s="90">
        <f>SUMIF('P&amp;L1'!$C$15:$C$491,$D62,'P&amp;L1'!Y$15:Y$491)</f>
        <v>0</v>
      </c>
      <c r="Z62" s="90">
        <f>SUMIF('P&amp;L1'!$C$15:$C$491,$D62,'P&amp;L1'!Z$15:Z$491)</f>
        <v>0</v>
      </c>
      <c r="AA62" s="90">
        <f>SUMIF('P&amp;L1'!$C$15:$C$491,$D62,'P&amp;L1'!AA$15:AA$491)</f>
        <v>0</v>
      </c>
      <c r="AB62" s="90">
        <f>SUMIF('P&amp;L1'!$C$15:$C$491,$D62,'P&amp;L1'!AB$15:AB$491)</f>
        <v>0</v>
      </c>
      <c r="AC62" s="91">
        <f>SUMIF('P&amp;L1'!$C$15:$C$491,$D62,'P&amp;L1'!AC$15:AC$491)</f>
        <v>0</v>
      </c>
      <c r="AE62" s="476">
        <f>SUMIF('P&amp;L1'!$C$15:$C$491,$D62,'P&amp;L1'!AE$15:AE$491)</f>
        <v>0</v>
      </c>
      <c r="AG62" s="476">
        <f>SUMIF('P&amp;L1'!$C$15:$C$491,$D62,'P&amp;L1'!AG$15:AG$491)</f>
        <v>0</v>
      </c>
      <c r="AI62" s="476">
        <f>SUMIF('P&amp;L1'!$C$15:$C$491,$D62,'P&amp;L1'!AI$15:AI$491)</f>
        <v>0</v>
      </c>
    </row>
    <row r="63" spans="4:35" outlineLevel="1">
      <c r="D63" s="106" t="str">
        <f>'Line Items'!D2339</f>
        <v>Infrastructure Charges: Privately Funded Infrastructure (Spare)</v>
      </c>
      <c r="E63" s="89"/>
      <c r="F63" s="107" t="str">
        <f>INDEX('P&amp;L1'!F$15:F$491,MATCH($D63,'P&amp;L1'!$C$15:$C$491,0))</f>
        <v>£000</v>
      </c>
      <c r="G63" s="90">
        <f>SUMIF('P&amp;L1'!$C$15:$C$491,$D63,'P&amp;L1'!G$15:G$491)</f>
        <v>0</v>
      </c>
      <c r="H63" s="90">
        <f>SUMIF('P&amp;L1'!$C$15:$C$491,$D63,'P&amp;L1'!H$15:H$491)</f>
        <v>0</v>
      </c>
      <c r="I63" s="256">
        <f>SUMIF('P&amp;L1'!$C$15:$C$491,$D63,'P&amp;L1'!I$15:I$491)</f>
        <v>0</v>
      </c>
      <c r="J63" s="90">
        <f>SUMIF('P&amp;L1'!$C$15:$C$491,$D63,'P&amp;L1'!J$15:J$491)</f>
        <v>0</v>
      </c>
      <c r="K63" s="90">
        <f>SUMIF('P&amp;L1'!$C$15:$C$491,$D63,'P&amp;L1'!K$15:K$491)</f>
        <v>0</v>
      </c>
      <c r="L63" s="90">
        <f>SUMIF('P&amp;L1'!$C$15:$C$491,$D63,'P&amp;L1'!L$15:L$491)</f>
        <v>0</v>
      </c>
      <c r="M63" s="90">
        <f>SUMIF('P&amp;L1'!$C$15:$C$491,$D63,'P&amp;L1'!M$15:M$491)</f>
        <v>0</v>
      </c>
      <c r="N63" s="90">
        <f>SUMIF('P&amp;L1'!$C$15:$C$491,$D63,'P&amp;L1'!N$15:N$491)</f>
        <v>0</v>
      </c>
      <c r="O63" s="90">
        <f>SUMIF('P&amp;L1'!$C$15:$C$491,$D63,'P&amp;L1'!O$15:O$491)</f>
        <v>0</v>
      </c>
      <c r="P63" s="90">
        <f>SUMIF('P&amp;L1'!$C$15:$C$491,$D63,'P&amp;L1'!P$15:P$491)</f>
        <v>0</v>
      </c>
      <c r="Q63" s="90">
        <f>SUMIF('P&amp;L1'!$C$15:$C$491,$D63,'P&amp;L1'!Q$15:Q$491)</f>
        <v>0</v>
      </c>
      <c r="R63" s="90">
        <f>SUMIF('P&amp;L1'!$C$15:$C$491,$D63,'P&amp;L1'!R$15:R$491)</f>
        <v>0</v>
      </c>
      <c r="S63" s="90">
        <f>SUMIF('P&amp;L1'!$C$15:$C$491,$D63,'P&amp;L1'!S$15:S$491)</f>
        <v>0</v>
      </c>
      <c r="T63" s="90">
        <f>SUMIF('P&amp;L1'!$C$15:$C$491,$D63,'P&amp;L1'!T$15:T$491)</f>
        <v>0</v>
      </c>
      <c r="U63" s="90">
        <f>SUMIF('P&amp;L1'!$C$15:$C$491,$D63,'P&amp;L1'!U$15:U$491)</f>
        <v>0</v>
      </c>
      <c r="V63" s="90">
        <f>SUMIF('P&amp;L1'!$C$15:$C$491,$D63,'P&amp;L1'!V$15:V$491)</f>
        <v>0</v>
      </c>
      <c r="W63" s="90">
        <f>SUMIF('P&amp;L1'!$C$15:$C$491,$D63,'P&amp;L1'!W$15:W$491)</f>
        <v>0</v>
      </c>
      <c r="X63" s="90">
        <f>SUMIF('P&amp;L1'!$C$15:$C$491,$D63,'P&amp;L1'!X$15:X$491)</f>
        <v>0</v>
      </c>
      <c r="Y63" s="90">
        <f>SUMIF('P&amp;L1'!$C$15:$C$491,$D63,'P&amp;L1'!Y$15:Y$491)</f>
        <v>0</v>
      </c>
      <c r="Z63" s="90">
        <f>SUMIF('P&amp;L1'!$C$15:$C$491,$D63,'P&amp;L1'!Z$15:Z$491)</f>
        <v>0</v>
      </c>
      <c r="AA63" s="90">
        <f>SUMIF('P&amp;L1'!$C$15:$C$491,$D63,'P&amp;L1'!AA$15:AA$491)</f>
        <v>0</v>
      </c>
      <c r="AB63" s="90">
        <f>SUMIF('P&amp;L1'!$C$15:$C$491,$D63,'P&amp;L1'!AB$15:AB$491)</f>
        <v>0</v>
      </c>
      <c r="AC63" s="91">
        <f>SUMIF('P&amp;L1'!$C$15:$C$491,$D63,'P&amp;L1'!AC$15:AC$491)</f>
        <v>0</v>
      </c>
      <c r="AE63" s="476">
        <f>SUMIF('P&amp;L1'!$C$15:$C$491,$D63,'P&amp;L1'!AE$15:AE$491)</f>
        <v>0</v>
      </c>
      <c r="AG63" s="476">
        <f>SUMIF('P&amp;L1'!$C$15:$C$491,$D63,'P&amp;L1'!AG$15:AG$491)</f>
        <v>0</v>
      </c>
      <c r="AI63" s="476">
        <f>SUMIF('P&amp;L1'!$C$15:$C$491,$D63,'P&amp;L1'!AI$15:AI$491)</f>
        <v>0</v>
      </c>
    </row>
    <row r="64" spans="4:35" outlineLevel="1">
      <c r="D64" s="106" t="str">
        <f>'Line Items'!D2340</f>
        <v>Infrastructure Charges: Other Funded Infrastructure (Spare)</v>
      </c>
      <c r="E64" s="89"/>
      <c r="F64" s="107" t="str">
        <f>INDEX('P&amp;L1'!F$15:F$491,MATCH($D64,'P&amp;L1'!$C$15:$C$491,0))</f>
        <v>£000</v>
      </c>
      <c r="G64" s="90">
        <f>SUMIF('P&amp;L1'!$C$15:$C$491,$D64,'P&amp;L1'!G$15:G$491)</f>
        <v>0</v>
      </c>
      <c r="H64" s="90">
        <f>SUMIF('P&amp;L1'!$C$15:$C$491,$D64,'P&amp;L1'!H$15:H$491)</f>
        <v>0</v>
      </c>
      <c r="I64" s="256">
        <f>SUMIF('P&amp;L1'!$C$15:$C$491,$D64,'P&amp;L1'!I$15:I$491)</f>
        <v>0</v>
      </c>
      <c r="J64" s="90">
        <f>SUMIF('P&amp;L1'!$C$15:$C$491,$D64,'P&amp;L1'!J$15:J$491)</f>
        <v>0</v>
      </c>
      <c r="K64" s="90">
        <f>SUMIF('P&amp;L1'!$C$15:$C$491,$D64,'P&amp;L1'!K$15:K$491)</f>
        <v>0</v>
      </c>
      <c r="L64" s="90">
        <f>SUMIF('P&amp;L1'!$C$15:$C$491,$D64,'P&amp;L1'!L$15:L$491)</f>
        <v>0</v>
      </c>
      <c r="M64" s="90">
        <f>SUMIF('P&amp;L1'!$C$15:$C$491,$D64,'P&amp;L1'!M$15:M$491)</f>
        <v>0</v>
      </c>
      <c r="N64" s="90">
        <f>SUMIF('P&amp;L1'!$C$15:$C$491,$D64,'P&amp;L1'!N$15:N$491)</f>
        <v>0</v>
      </c>
      <c r="O64" s="90">
        <f>SUMIF('P&amp;L1'!$C$15:$C$491,$D64,'P&amp;L1'!O$15:O$491)</f>
        <v>0</v>
      </c>
      <c r="P64" s="90">
        <f>SUMIF('P&amp;L1'!$C$15:$C$491,$D64,'P&amp;L1'!P$15:P$491)</f>
        <v>0</v>
      </c>
      <c r="Q64" s="90">
        <f>SUMIF('P&amp;L1'!$C$15:$C$491,$D64,'P&amp;L1'!Q$15:Q$491)</f>
        <v>0</v>
      </c>
      <c r="R64" s="90">
        <f>SUMIF('P&amp;L1'!$C$15:$C$491,$D64,'P&amp;L1'!R$15:R$491)</f>
        <v>0</v>
      </c>
      <c r="S64" s="90">
        <f>SUMIF('P&amp;L1'!$C$15:$C$491,$D64,'P&amp;L1'!S$15:S$491)</f>
        <v>0</v>
      </c>
      <c r="T64" s="90">
        <f>SUMIF('P&amp;L1'!$C$15:$C$491,$D64,'P&amp;L1'!T$15:T$491)</f>
        <v>0</v>
      </c>
      <c r="U64" s="90">
        <f>SUMIF('P&amp;L1'!$C$15:$C$491,$D64,'P&amp;L1'!U$15:U$491)</f>
        <v>0</v>
      </c>
      <c r="V64" s="90">
        <f>SUMIF('P&amp;L1'!$C$15:$C$491,$D64,'P&amp;L1'!V$15:V$491)</f>
        <v>0</v>
      </c>
      <c r="W64" s="90">
        <f>SUMIF('P&amp;L1'!$C$15:$C$491,$D64,'P&amp;L1'!W$15:W$491)</f>
        <v>0</v>
      </c>
      <c r="X64" s="90">
        <f>SUMIF('P&amp;L1'!$C$15:$C$491,$D64,'P&amp;L1'!X$15:X$491)</f>
        <v>0</v>
      </c>
      <c r="Y64" s="90">
        <f>SUMIF('P&amp;L1'!$C$15:$C$491,$D64,'P&amp;L1'!Y$15:Y$491)</f>
        <v>0</v>
      </c>
      <c r="Z64" s="90">
        <f>SUMIF('P&amp;L1'!$C$15:$C$491,$D64,'P&amp;L1'!Z$15:Z$491)</f>
        <v>0</v>
      </c>
      <c r="AA64" s="90">
        <f>SUMIF('P&amp;L1'!$C$15:$C$491,$D64,'P&amp;L1'!AA$15:AA$491)</f>
        <v>0</v>
      </c>
      <c r="AB64" s="90">
        <f>SUMIF('P&amp;L1'!$C$15:$C$491,$D64,'P&amp;L1'!AB$15:AB$491)</f>
        <v>0</v>
      </c>
      <c r="AC64" s="91">
        <f>SUMIF('P&amp;L1'!$C$15:$C$491,$D64,'P&amp;L1'!AC$15:AC$491)</f>
        <v>0</v>
      </c>
      <c r="AE64" s="476">
        <f>SUMIF('P&amp;L1'!$C$15:$C$491,$D64,'P&amp;L1'!AE$15:AE$491)</f>
        <v>0</v>
      </c>
      <c r="AG64" s="476">
        <f>SUMIF('P&amp;L1'!$C$15:$C$491,$D64,'P&amp;L1'!AG$15:AG$491)</f>
        <v>0</v>
      </c>
      <c r="AI64" s="476">
        <f>SUMIF('P&amp;L1'!$C$15:$C$491,$D64,'P&amp;L1'!AI$15:AI$491)</f>
        <v>0</v>
      </c>
    </row>
    <row r="65" spans="4:35" outlineLevel="1">
      <c r="D65" s="106" t="str">
        <f>'Line Items'!D2341</f>
        <v>Performance Regimes: Net Schedule 8 Payments</v>
      </c>
      <c r="E65" s="89"/>
      <c r="F65" s="107" t="str">
        <f>INDEX('P&amp;L1'!F$15:F$491,MATCH($D65,'P&amp;L1'!$C$15:$C$491,0))</f>
        <v>£000</v>
      </c>
      <c r="G65" s="90">
        <f>SUMIF('P&amp;L1'!$C$15:$C$491,$D65,'P&amp;L1'!G$15:G$491)</f>
        <v>0</v>
      </c>
      <c r="H65" s="90">
        <f>SUMIF('P&amp;L1'!$C$15:$C$491,$D65,'P&amp;L1'!H$15:H$491)</f>
        <v>0</v>
      </c>
      <c r="I65" s="256">
        <f>SUMIF('P&amp;L1'!$C$15:$C$491,$D65,'P&amp;L1'!I$15:I$491)</f>
        <v>0</v>
      </c>
      <c r="J65" s="90">
        <f>SUMIF('P&amp;L1'!$C$15:$C$491,$D65,'P&amp;L1'!J$15:J$491)</f>
        <v>0</v>
      </c>
      <c r="K65" s="90">
        <f>SUMIF('P&amp;L1'!$C$15:$C$491,$D65,'P&amp;L1'!K$15:K$491)</f>
        <v>0</v>
      </c>
      <c r="L65" s="90">
        <f>SUMIF('P&amp;L1'!$C$15:$C$491,$D65,'P&amp;L1'!L$15:L$491)</f>
        <v>0</v>
      </c>
      <c r="M65" s="90">
        <f>SUMIF('P&amp;L1'!$C$15:$C$491,$D65,'P&amp;L1'!M$15:M$491)</f>
        <v>0</v>
      </c>
      <c r="N65" s="90">
        <f>SUMIF('P&amp;L1'!$C$15:$C$491,$D65,'P&amp;L1'!N$15:N$491)</f>
        <v>0</v>
      </c>
      <c r="O65" s="90">
        <f>SUMIF('P&amp;L1'!$C$15:$C$491,$D65,'P&amp;L1'!O$15:O$491)</f>
        <v>0</v>
      </c>
      <c r="P65" s="90">
        <f>SUMIF('P&amp;L1'!$C$15:$C$491,$D65,'P&amp;L1'!P$15:P$491)</f>
        <v>0</v>
      </c>
      <c r="Q65" s="90">
        <f>SUMIF('P&amp;L1'!$C$15:$C$491,$D65,'P&amp;L1'!Q$15:Q$491)</f>
        <v>0</v>
      </c>
      <c r="R65" s="90">
        <f>SUMIF('P&amp;L1'!$C$15:$C$491,$D65,'P&amp;L1'!R$15:R$491)</f>
        <v>0</v>
      </c>
      <c r="S65" s="90">
        <f>SUMIF('P&amp;L1'!$C$15:$C$491,$D65,'P&amp;L1'!S$15:S$491)</f>
        <v>0</v>
      </c>
      <c r="T65" s="90">
        <f>SUMIF('P&amp;L1'!$C$15:$C$491,$D65,'P&amp;L1'!T$15:T$491)</f>
        <v>0</v>
      </c>
      <c r="U65" s="90">
        <f>SUMIF('P&amp;L1'!$C$15:$C$491,$D65,'P&amp;L1'!U$15:U$491)</f>
        <v>0</v>
      </c>
      <c r="V65" s="90">
        <f>SUMIF('P&amp;L1'!$C$15:$C$491,$D65,'P&amp;L1'!V$15:V$491)</f>
        <v>0</v>
      </c>
      <c r="W65" s="90">
        <f>SUMIF('P&amp;L1'!$C$15:$C$491,$D65,'P&amp;L1'!W$15:W$491)</f>
        <v>0</v>
      </c>
      <c r="X65" s="90">
        <f>SUMIF('P&amp;L1'!$C$15:$C$491,$D65,'P&amp;L1'!X$15:X$491)</f>
        <v>0</v>
      </c>
      <c r="Y65" s="90">
        <f>SUMIF('P&amp;L1'!$C$15:$C$491,$D65,'P&amp;L1'!Y$15:Y$491)</f>
        <v>0</v>
      </c>
      <c r="Z65" s="90">
        <f>SUMIF('P&amp;L1'!$C$15:$C$491,$D65,'P&amp;L1'!Z$15:Z$491)</f>
        <v>0</v>
      </c>
      <c r="AA65" s="90">
        <f>SUMIF('P&amp;L1'!$C$15:$C$491,$D65,'P&amp;L1'!AA$15:AA$491)</f>
        <v>0</v>
      </c>
      <c r="AB65" s="90">
        <f>SUMIF('P&amp;L1'!$C$15:$C$491,$D65,'P&amp;L1'!AB$15:AB$491)</f>
        <v>0</v>
      </c>
      <c r="AC65" s="91">
        <f>SUMIF('P&amp;L1'!$C$15:$C$491,$D65,'P&amp;L1'!AC$15:AC$491)</f>
        <v>0</v>
      </c>
      <c r="AE65" s="476">
        <f>SUMIF('P&amp;L1'!$C$15:$C$491,$D65,'P&amp;L1'!AE$15:AE$491)</f>
        <v>0</v>
      </c>
      <c r="AG65" s="476">
        <f>SUMIF('P&amp;L1'!$C$15:$C$491,$D65,'P&amp;L1'!AG$15:AG$491)</f>
        <v>0</v>
      </c>
      <c r="AI65" s="476">
        <f>SUMIF('P&amp;L1'!$C$15:$C$491,$D65,'P&amp;L1'!AI$15:AI$491)</f>
        <v>0</v>
      </c>
    </row>
    <row r="66" spans="4:35" outlineLevel="1">
      <c r="D66" s="117" t="str">
        <f>'Line Items'!D2342</f>
        <v>Performance Regimes: Other Performance Measures</v>
      </c>
      <c r="E66" s="175"/>
      <c r="F66" s="118" t="str">
        <f>INDEX('P&amp;L1'!F$15:F$491,MATCH($D66,'P&amp;L1'!$C$15:$C$491,0))</f>
        <v>£000</v>
      </c>
      <c r="G66" s="94">
        <f>SUMIF('P&amp;L1'!$C$15:$C$491,$D66,'P&amp;L1'!G$15:G$491)</f>
        <v>0</v>
      </c>
      <c r="H66" s="94">
        <f>SUMIF('P&amp;L1'!$C$15:$C$491,$D66,'P&amp;L1'!H$15:H$491)</f>
        <v>0</v>
      </c>
      <c r="I66" s="257">
        <f>SUMIF('P&amp;L1'!$C$15:$C$491,$D66,'P&amp;L1'!I$15:I$491)</f>
        <v>0</v>
      </c>
      <c r="J66" s="94">
        <f>SUMIF('P&amp;L1'!$C$15:$C$491,$D66,'P&amp;L1'!J$15:J$491)</f>
        <v>0</v>
      </c>
      <c r="K66" s="94">
        <f>SUMIF('P&amp;L1'!$C$15:$C$491,$D66,'P&amp;L1'!K$15:K$491)</f>
        <v>0</v>
      </c>
      <c r="L66" s="94">
        <f>SUMIF('P&amp;L1'!$C$15:$C$491,$D66,'P&amp;L1'!L$15:L$491)</f>
        <v>0</v>
      </c>
      <c r="M66" s="94">
        <f>SUMIF('P&amp;L1'!$C$15:$C$491,$D66,'P&amp;L1'!M$15:M$491)</f>
        <v>0</v>
      </c>
      <c r="N66" s="94">
        <f>SUMIF('P&amp;L1'!$C$15:$C$491,$D66,'P&amp;L1'!N$15:N$491)</f>
        <v>0</v>
      </c>
      <c r="O66" s="94">
        <f>SUMIF('P&amp;L1'!$C$15:$C$491,$D66,'P&amp;L1'!O$15:O$491)</f>
        <v>0</v>
      </c>
      <c r="P66" s="94">
        <f>SUMIF('P&amp;L1'!$C$15:$C$491,$D66,'P&amp;L1'!P$15:P$491)</f>
        <v>0</v>
      </c>
      <c r="Q66" s="94">
        <f>SUMIF('P&amp;L1'!$C$15:$C$491,$D66,'P&amp;L1'!Q$15:Q$491)</f>
        <v>0</v>
      </c>
      <c r="R66" s="94">
        <f>SUMIF('P&amp;L1'!$C$15:$C$491,$D66,'P&amp;L1'!R$15:R$491)</f>
        <v>0</v>
      </c>
      <c r="S66" s="94">
        <f>SUMIF('P&amp;L1'!$C$15:$C$491,$D66,'P&amp;L1'!S$15:S$491)</f>
        <v>0</v>
      </c>
      <c r="T66" s="94">
        <f>SUMIF('P&amp;L1'!$C$15:$C$491,$D66,'P&amp;L1'!T$15:T$491)</f>
        <v>0</v>
      </c>
      <c r="U66" s="94">
        <f>SUMIF('P&amp;L1'!$C$15:$C$491,$D66,'P&amp;L1'!U$15:U$491)</f>
        <v>0</v>
      </c>
      <c r="V66" s="94">
        <f>SUMIF('P&amp;L1'!$C$15:$C$491,$D66,'P&amp;L1'!V$15:V$491)</f>
        <v>0</v>
      </c>
      <c r="W66" s="94">
        <f>SUMIF('P&amp;L1'!$C$15:$C$491,$D66,'P&amp;L1'!W$15:W$491)</f>
        <v>0</v>
      </c>
      <c r="X66" s="94">
        <f>SUMIF('P&amp;L1'!$C$15:$C$491,$D66,'P&amp;L1'!X$15:X$491)</f>
        <v>0</v>
      </c>
      <c r="Y66" s="94">
        <f>SUMIF('P&amp;L1'!$C$15:$C$491,$D66,'P&amp;L1'!Y$15:Y$491)</f>
        <v>0</v>
      </c>
      <c r="Z66" s="94">
        <f>SUMIF('P&amp;L1'!$C$15:$C$491,$D66,'P&amp;L1'!Z$15:Z$491)</f>
        <v>0</v>
      </c>
      <c r="AA66" s="94">
        <f>SUMIF('P&amp;L1'!$C$15:$C$491,$D66,'P&amp;L1'!AA$15:AA$491)</f>
        <v>0</v>
      </c>
      <c r="AB66" s="94">
        <f>SUMIF('P&amp;L1'!$C$15:$C$491,$D66,'P&amp;L1'!AB$15:AB$491)</f>
        <v>0</v>
      </c>
      <c r="AC66" s="95">
        <f>SUMIF('P&amp;L1'!$C$15:$C$491,$D66,'P&amp;L1'!AC$15:AC$491)</f>
        <v>0</v>
      </c>
      <c r="AE66" s="477">
        <f>SUMIF('P&amp;L1'!$C$15:$C$491,$D66,'P&amp;L1'!AE$15:AE$491)</f>
        <v>0</v>
      </c>
      <c r="AG66" s="477">
        <f>SUMIF('P&amp;L1'!$C$15:$C$491,$D66,'P&amp;L1'!AG$15:AG$491)</f>
        <v>0</v>
      </c>
      <c r="AI66" s="477">
        <f>SUMIF('P&amp;L1'!$C$15:$C$491,$D66,'P&amp;L1'!AI$15:AI$491)</f>
        <v>0</v>
      </c>
    </row>
    <row r="67" spans="4:35" outlineLevel="1"/>
    <row r="68" spans="4:35" ht="13.5" outlineLevel="1" thickBot="1">
      <c r="D68" s="244" t="str">
        <f>'Line Items'!D2347</f>
        <v>Total Costs</v>
      </c>
      <c r="E68" s="245"/>
      <c r="F68" s="246" t="str">
        <f>F66</f>
        <v>£000</v>
      </c>
      <c r="G68" s="247">
        <f t="shared" ref="G68:AB68" si="1">SUM(G42:G66)</f>
        <v>0</v>
      </c>
      <c r="H68" s="247">
        <f t="shared" si="1"/>
        <v>0</v>
      </c>
      <c r="I68" s="247">
        <f t="shared" si="1"/>
        <v>0</v>
      </c>
      <c r="J68" s="247">
        <f t="shared" si="1"/>
        <v>0</v>
      </c>
      <c r="K68" s="247">
        <f t="shared" si="1"/>
        <v>0</v>
      </c>
      <c r="L68" s="247">
        <f t="shared" si="1"/>
        <v>0</v>
      </c>
      <c r="M68" s="247">
        <f t="shared" si="1"/>
        <v>0</v>
      </c>
      <c r="N68" s="247">
        <f t="shared" si="1"/>
        <v>0</v>
      </c>
      <c r="O68" s="247">
        <f t="shared" si="1"/>
        <v>0</v>
      </c>
      <c r="P68" s="247">
        <f t="shared" si="1"/>
        <v>0</v>
      </c>
      <c r="Q68" s="247">
        <f t="shared" si="1"/>
        <v>0</v>
      </c>
      <c r="R68" s="247">
        <f t="shared" si="1"/>
        <v>0</v>
      </c>
      <c r="S68" s="247">
        <f t="shared" si="1"/>
        <v>0</v>
      </c>
      <c r="T68" s="247">
        <f t="shared" si="1"/>
        <v>0</v>
      </c>
      <c r="U68" s="247">
        <f t="shared" si="1"/>
        <v>0</v>
      </c>
      <c r="V68" s="247">
        <f t="shared" si="1"/>
        <v>0</v>
      </c>
      <c r="W68" s="247">
        <f t="shared" si="1"/>
        <v>0</v>
      </c>
      <c r="X68" s="247">
        <f t="shared" si="1"/>
        <v>0</v>
      </c>
      <c r="Y68" s="247">
        <f t="shared" si="1"/>
        <v>0</v>
      </c>
      <c r="Z68" s="247">
        <f t="shared" si="1"/>
        <v>0</v>
      </c>
      <c r="AA68" s="247">
        <f t="shared" si="1"/>
        <v>0</v>
      </c>
      <c r="AB68" s="247">
        <f t="shared" si="1"/>
        <v>0</v>
      </c>
      <c r="AC68" s="248">
        <f t="shared" ref="AC68" si="2">SUM(AC42:AC66)</f>
        <v>0</v>
      </c>
      <c r="AE68" s="544">
        <f t="shared" ref="AE68" si="3">SUM(AE42:AE66)</f>
        <v>0</v>
      </c>
      <c r="AG68" s="544">
        <f t="shared" ref="AG68" si="4">SUM(AG42:AG66)</f>
        <v>0</v>
      </c>
      <c r="AI68" s="544">
        <f t="shared" ref="AI68" si="5">SUM(AI42:AI66)</f>
        <v>0</v>
      </c>
    </row>
    <row r="69" spans="4:35" ht="13.5" outlineLevel="1" thickTop="1"/>
    <row r="70" spans="4:35" ht="13.5" outlineLevel="1" thickBot="1">
      <c r="D70" s="244" t="str">
        <f>'Line Items'!D2348</f>
        <v>Operating Profit / (Loss) Before Exceptionals &amp; Contingencies</v>
      </c>
      <c r="E70" s="245"/>
      <c r="F70" s="246" t="str">
        <f>F68</f>
        <v>£000</v>
      </c>
      <c r="G70" s="247">
        <f t="shared" ref="G70:AB70" si="6">SUM(G40,G68)</f>
        <v>0</v>
      </c>
      <c r="H70" s="247">
        <f t="shared" si="6"/>
        <v>0</v>
      </c>
      <c r="I70" s="247">
        <f t="shared" si="6"/>
        <v>0</v>
      </c>
      <c r="J70" s="247">
        <f t="shared" si="6"/>
        <v>0</v>
      </c>
      <c r="K70" s="247">
        <f t="shared" si="6"/>
        <v>0</v>
      </c>
      <c r="L70" s="247">
        <f t="shared" si="6"/>
        <v>0</v>
      </c>
      <c r="M70" s="247">
        <f t="shared" si="6"/>
        <v>0</v>
      </c>
      <c r="N70" s="247">
        <f t="shared" si="6"/>
        <v>0</v>
      </c>
      <c r="O70" s="247">
        <f t="shared" si="6"/>
        <v>0</v>
      </c>
      <c r="P70" s="247">
        <f t="shared" si="6"/>
        <v>0</v>
      </c>
      <c r="Q70" s="247">
        <f t="shared" si="6"/>
        <v>0</v>
      </c>
      <c r="R70" s="247">
        <f t="shared" si="6"/>
        <v>0</v>
      </c>
      <c r="S70" s="247">
        <f t="shared" si="6"/>
        <v>0</v>
      </c>
      <c r="T70" s="247">
        <f t="shared" si="6"/>
        <v>0</v>
      </c>
      <c r="U70" s="247">
        <f t="shared" si="6"/>
        <v>0</v>
      </c>
      <c r="V70" s="247">
        <f t="shared" si="6"/>
        <v>0</v>
      </c>
      <c r="W70" s="247">
        <f t="shared" si="6"/>
        <v>0</v>
      </c>
      <c r="X70" s="247">
        <f t="shared" si="6"/>
        <v>0</v>
      </c>
      <c r="Y70" s="247">
        <f t="shared" si="6"/>
        <v>0</v>
      </c>
      <c r="Z70" s="247">
        <f t="shared" si="6"/>
        <v>0</v>
      </c>
      <c r="AA70" s="247">
        <f t="shared" si="6"/>
        <v>0</v>
      </c>
      <c r="AB70" s="247">
        <f t="shared" si="6"/>
        <v>0</v>
      </c>
      <c r="AC70" s="248">
        <f t="shared" ref="AC70" si="7">SUM(AC40,AC68)</f>
        <v>0</v>
      </c>
      <c r="AE70" s="544">
        <f t="shared" ref="AE70" si="8">SUM(AE40,AE68)</f>
        <v>0</v>
      </c>
      <c r="AG70" s="544">
        <f t="shared" ref="AG70" si="9">SUM(AG40,AG68)</f>
        <v>0</v>
      </c>
      <c r="AI70" s="544">
        <f t="shared" ref="AI70" si="10">SUM(AI40,AI68)</f>
        <v>0</v>
      </c>
    </row>
    <row r="71" spans="4:35" ht="13.5" outlineLevel="1" thickTop="1">
      <c r="I71" s="258"/>
      <c r="J71" s="258"/>
      <c r="K71" s="258"/>
      <c r="L71" s="258"/>
      <c r="M71" s="258"/>
      <c r="N71" s="258"/>
      <c r="O71" s="258"/>
      <c r="P71" s="258"/>
      <c r="Q71" s="258"/>
      <c r="R71" s="258"/>
      <c r="S71" s="258"/>
      <c r="T71" s="258"/>
      <c r="U71" s="258"/>
      <c r="V71" s="258"/>
      <c r="W71" s="258"/>
      <c r="X71" s="258"/>
      <c r="Y71" s="258"/>
      <c r="Z71" s="258"/>
    </row>
    <row r="72" spans="4:35" outlineLevel="1">
      <c r="D72" s="100" t="str">
        <f>'Line Items'!D2349</f>
        <v>Exceptionals</v>
      </c>
      <c r="E72" s="85"/>
      <c r="F72" s="183" t="str">
        <f>INDEX('P&amp;L1'!F$15:F$491,MATCH($D72,'P&amp;L1'!$C$15:$C$491,0))</f>
        <v>£000</v>
      </c>
      <c r="G72" s="86">
        <f>SUMIF('P&amp;L1'!$C$15:$C$491,$D72,'P&amp;L1'!G$15:G$491)</f>
        <v>0</v>
      </c>
      <c r="H72" s="86">
        <f>SUMIF('P&amp;L1'!$C$15:$C$491,$D72,'P&amp;L1'!H$15:H$491)</f>
        <v>0</v>
      </c>
      <c r="I72" s="86">
        <f>SUMIF('P&amp;L1'!$C$15:$C$491,$D72,'P&amp;L1'!I$15:I$491)</f>
        <v>0</v>
      </c>
      <c r="J72" s="86">
        <f>SUMIF('P&amp;L1'!$C$15:$C$491,$D72,'P&amp;L1'!J$15:J$491)</f>
        <v>0</v>
      </c>
      <c r="K72" s="86">
        <f>SUMIF('P&amp;L1'!$C$15:$C$491,$D72,'P&amp;L1'!K$15:K$491)</f>
        <v>0</v>
      </c>
      <c r="L72" s="86">
        <f>SUMIF('P&amp;L1'!$C$15:$C$491,$D72,'P&amp;L1'!L$15:L$491)</f>
        <v>0</v>
      </c>
      <c r="M72" s="86">
        <f>SUMIF('P&amp;L1'!$C$15:$C$491,$D72,'P&amp;L1'!M$15:M$491)</f>
        <v>0</v>
      </c>
      <c r="N72" s="86">
        <f>SUMIF('P&amp;L1'!$C$15:$C$491,$D72,'P&amp;L1'!N$15:N$491)</f>
        <v>0</v>
      </c>
      <c r="O72" s="86">
        <f>SUMIF('P&amp;L1'!$C$15:$C$491,$D72,'P&amp;L1'!O$15:O$491)</f>
        <v>0</v>
      </c>
      <c r="P72" s="86">
        <f>SUMIF('P&amp;L1'!$C$15:$C$491,$D72,'P&amp;L1'!P$15:P$491)</f>
        <v>0</v>
      </c>
      <c r="Q72" s="86">
        <f>SUMIF('P&amp;L1'!$C$15:$C$491,$D72,'P&amp;L1'!Q$15:Q$491)</f>
        <v>0</v>
      </c>
      <c r="R72" s="86">
        <f>SUMIF('P&amp;L1'!$C$15:$C$491,$D72,'P&amp;L1'!R$15:R$491)</f>
        <v>0</v>
      </c>
      <c r="S72" s="86">
        <f>SUMIF('P&amp;L1'!$C$15:$C$491,$D72,'P&amp;L1'!S$15:S$491)</f>
        <v>0</v>
      </c>
      <c r="T72" s="86">
        <f>SUMIF('P&amp;L1'!$C$15:$C$491,$D72,'P&amp;L1'!T$15:T$491)</f>
        <v>0</v>
      </c>
      <c r="U72" s="86">
        <f>SUMIF('P&amp;L1'!$C$15:$C$491,$D72,'P&amp;L1'!U$15:U$491)</f>
        <v>0</v>
      </c>
      <c r="V72" s="86">
        <f>SUMIF('P&amp;L1'!$C$15:$C$491,$D72,'P&amp;L1'!V$15:V$491)</f>
        <v>0</v>
      </c>
      <c r="W72" s="86">
        <f>SUMIF('P&amp;L1'!$C$15:$C$491,$D72,'P&amp;L1'!W$15:W$491)</f>
        <v>0</v>
      </c>
      <c r="X72" s="86">
        <f>SUMIF('P&amp;L1'!$C$15:$C$491,$D72,'P&amp;L1'!X$15:X$491)</f>
        <v>0</v>
      </c>
      <c r="Y72" s="86">
        <f>SUMIF('P&amp;L1'!$C$15:$C$491,$D72,'P&amp;L1'!Y$15:Y$491)</f>
        <v>0</v>
      </c>
      <c r="Z72" s="86">
        <f>SUMIF('P&amp;L1'!$C$15:$C$491,$D72,'P&amp;L1'!Z$15:Z$491)</f>
        <v>0</v>
      </c>
      <c r="AA72" s="86">
        <f>SUMIF('P&amp;L1'!$C$15:$C$491,$D72,'P&amp;L1'!AA$15:AA$491)</f>
        <v>0</v>
      </c>
      <c r="AB72" s="86">
        <f>SUMIF('P&amp;L1'!$C$15:$C$491,$D72,'P&amp;L1'!AB$15:AB$491)</f>
        <v>0</v>
      </c>
      <c r="AC72" s="87">
        <f>SUMIF('P&amp;L1'!$C$15:$C$491,$D72,'P&amp;L1'!AC$15:AC$491)</f>
        <v>0</v>
      </c>
      <c r="AE72" s="475">
        <f>SUMIF('P&amp;L1'!$C$15:$C$491,$D72,'P&amp;L1'!AE$15:AE$491)</f>
        <v>0</v>
      </c>
      <c r="AG72" s="475">
        <f>SUMIF('P&amp;L1'!$C$15:$C$491,$D72,'P&amp;L1'!AG$15:AG$491)</f>
        <v>0</v>
      </c>
      <c r="AI72" s="475">
        <f>SUMIF('P&amp;L1'!$C$15:$C$491,$D72,'P&amp;L1'!AI$15:AI$491)</f>
        <v>0</v>
      </c>
    </row>
    <row r="73" spans="4:35" outlineLevel="1">
      <c r="D73" s="117" t="str">
        <f>'Line Items'!D2350</f>
        <v>Contingencies</v>
      </c>
      <c r="E73" s="175"/>
      <c r="F73" s="118" t="str">
        <f>INDEX('P&amp;L1'!F$15:F$491,MATCH($D73,'P&amp;L1'!$C$15:$C$491,0))</f>
        <v>£000</v>
      </c>
      <c r="G73" s="94">
        <f>SUMIF('P&amp;L1'!$C$15:$C$491,$D73,'P&amp;L1'!G$15:G$491)</f>
        <v>0</v>
      </c>
      <c r="H73" s="94">
        <f>SUMIF('P&amp;L1'!$C$15:$C$491,$D73,'P&amp;L1'!H$15:H$491)</f>
        <v>0</v>
      </c>
      <c r="I73" s="94">
        <f>SUMIF('P&amp;L1'!$C$15:$C$491,$D73,'P&amp;L1'!I$15:I$491)</f>
        <v>0</v>
      </c>
      <c r="J73" s="94">
        <f>SUMIF('P&amp;L1'!$C$15:$C$491,$D73,'P&amp;L1'!J$15:J$491)</f>
        <v>0</v>
      </c>
      <c r="K73" s="94">
        <f>SUMIF('P&amp;L1'!$C$15:$C$491,$D73,'P&amp;L1'!K$15:K$491)</f>
        <v>0</v>
      </c>
      <c r="L73" s="94">
        <f>SUMIF('P&amp;L1'!$C$15:$C$491,$D73,'P&amp;L1'!L$15:L$491)</f>
        <v>0</v>
      </c>
      <c r="M73" s="94">
        <f>SUMIF('P&amp;L1'!$C$15:$C$491,$D73,'P&amp;L1'!M$15:M$491)</f>
        <v>0</v>
      </c>
      <c r="N73" s="94">
        <f>SUMIF('P&amp;L1'!$C$15:$C$491,$D73,'P&amp;L1'!N$15:N$491)</f>
        <v>0</v>
      </c>
      <c r="O73" s="94">
        <f>SUMIF('P&amp;L1'!$C$15:$C$491,$D73,'P&amp;L1'!O$15:O$491)</f>
        <v>0</v>
      </c>
      <c r="P73" s="94">
        <f>SUMIF('P&amp;L1'!$C$15:$C$491,$D73,'P&amp;L1'!P$15:P$491)</f>
        <v>0</v>
      </c>
      <c r="Q73" s="94">
        <f>SUMIF('P&amp;L1'!$C$15:$C$491,$D73,'P&amp;L1'!Q$15:Q$491)</f>
        <v>0</v>
      </c>
      <c r="R73" s="94">
        <f>SUMIF('P&amp;L1'!$C$15:$C$491,$D73,'P&amp;L1'!R$15:R$491)</f>
        <v>0</v>
      </c>
      <c r="S73" s="94">
        <f>SUMIF('P&amp;L1'!$C$15:$C$491,$D73,'P&amp;L1'!S$15:S$491)</f>
        <v>0</v>
      </c>
      <c r="T73" s="94">
        <f>SUMIF('P&amp;L1'!$C$15:$C$491,$D73,'P&amp;L1'!T$15:T$491)</f>
        <v>0</v>
      </c>
      <c r="U73" s="94">
        <f>SUMIF('P&amp;L1'!$C$15:$C$491,$D73,'P&amp;L1'!U$15:U$491)</f>
        <v>0</v>
      </c>
      <c r="V73" s="94">
        <f>SUMIF('P&amp;L1'!$C$15:$C$491,$D73,'P&amp;L1'!V$15:V$491)</f>
        <v>0</v>
      </c>
      <c r="W73" s="94">
        <f>SUMIF('P&amp;L1'!$C$15:$C$491,$D73,'P&amp;L1'!W$15:W$491)</f>
        <v>0</v>
      </c>
      <c r="X73" s="94">
        <f>SUMIF('P&amp;L1'!$C$15:$C$491,$D73,'P&amp;L1'!X$15:X$491)</f>
        <v>0</v>
      </c>
      <c r="Y73" s="94">
        <f>SUMIF('P&amp;L1'!$C$15:$C$491,$D73,'P&amp;L1'!Y$15:Y$491)</f>
        <v>0</v>
      </c>
      <c r="Z73" s="94">
        <f>SUMIF('P&amp;L1'!$C$15:$C$491,$D73,'P&amp;L1'!Z$15:Z$491)</f>
        <v>0</v>
      </c>
      <c r="AA73" s="94">
        <f>SUMIF('P&amp;L1'!$C$15:$C$491,$D73,'P&amp;L1'!AA$15:AA$491)</f>
        <v>0</v>
      </c>
      <c r="AB73" s="94">
        <f>SUMIF('P&amp;L1'!$C$15:$C$491,$D73,'P&amp;L1'!AB$15:AB$491)</f>
        <v>0</v>
      </c>
      <c r="AC73" s="95">
        <f>SUMIF('P&amp;L1'!$C$15:$C$491,$D73,'P&amp;L1'!AC$15:AC$491)</f>
        <v>0</v>
      </c>
      <c r="AE73" s="477">
        <f>SUMIF('P&amp;L1'!$C$15:$C$491,$D73,'P&amp;L1'!AE$15:AE$491)</f>
        <v>0</v>
      </c>
      <c r="AG73" s="477">
        <f>SUMIF('P&amp;L1'!$C$15:$C$491,$D73,'P&amp;L1'!AG$15:AG$491)</f>
        <v>0</v>
      </c>
      <c r="AI73" s="477">
        <f>SUMIF('P&amp;L1'!$C$15:$C$491,$D73,'P&amp;L1'!AI$15:AI$491)</f>
        <v>0</v>
      </c>
    </row>
    <row r="74" spans="4:35" outlineLevel="1"/>
    <row r="75" spans="4:35" ht="13.5" outlineLevel="1" thickBot="1">
      <c r="D75" s="244" t="str">
        <f>'Line Items'!D2351</f>
        <v>Operating Profit / (Loss) After Exceptionals &amp; Contingencies</v>
      </c>
      <c r="E75" s="245"/>
      <c r="F75" s="246" t="str">
        <f>F73</f>
        <v>£000</v>
      </c>
      <c r="G75" s="247">
        <f t="shared" ref="G75:AB75" si="11">SUM(G70,G72:G73)</f>
        <v>0</v>
      </c>
      <c r="H75" s="247">
        <f t="shared" si="11"/>
        <v>0</v>
      </c>
      <c r="I75" s="247">
        <f t="shared" si="11"/>
        <v>0</v>
      </c>
      <c r="J75" s="247">
        <f t="shared" si="11"/>
        <v>0</v>
      </c>
      <c r="K75" s="247">
        <f t="shared" si="11"/>
        <v>0</v>
      </c>
      <c r="L75" s="247">
        <f t="shared" si="11"/>
        <v>0</v>
      </c>
      <c r="M75" s="247">
        <f t="shared" si="11"/>
        <v>0</v>
      </c>
      <c r="N75" s="247">
        <f t="shared" si="11"/>
        <v>0</v>
      </c>
      <c r="O75" s="247">
        <f t="shared" si="11"/>
        <v>0</v>
      </c>
      <c r="P75" s="247">
        <f t="shared" si="11"/>
        <v>0</v>
      </c>
      <c r="Q75" s="247">
        <f t="shared" si="11"/>
        <v>0</v>
      </c>
      <c r="R75" s="247">
        <f t="shared" si="11"/>
        <v>0</v>
      </c>
      <c r="S75" s="247">
        <f t="shared" si="11"/>
        <v>0</v>
      </c>
      <c r="T75" s="247">
        <f t="shared" si="11"/>
        <v>0</v>
      </c>
      <c r="U75" s="247">
        <f t="shared" si="11"/>
        <v>0</v>
      </c>
      <c r="V75" s="247">
        <f t="shared" si="11"/>
        <v>0</v>
      </c>
      <c r="W75" s="247">
        <f t="shared" si="11"/>
        <v>0</v>
      </c>
      <c r="X75" s="247">
        <f t="shared" si="11"/>
        <v>0</v>
      </c>
      <c r="Y75" s="247">
        <f t="shared" si="11"/>
        <v>0</v>
      </c>
      <c r="Z75" s="247">
        <f t="shared" si="11"/>
        <v>0</v>
      </c>
      <c r="AA75" s="247">
        <f t="shared" si="11"/>
        <v>0</v>
      </c>
      <c r="AB75" s="247">
        <f t="shared" si="11"/>
        <v>0</v>
      </c>
      <c r="AC75" s="248">
        <f t="shared" ref="AC75" si="12">SUM(AC70,AC72:AC73)</f>
        <v>0</v>
      </c>
      <c r="AE75" s="544">
        <f t="shared" ref="AE75" si="13">SUM(AE70,AE72:AE73)</f>
        <v>0</v>
      </c>
      <c r="AG75" s="544">
        <f t="shared" ref="AG75" si="14">SUM(AG70,AG72:AG73)</f>
        <v>0</v>
      </c>
      <c r="AI75" s="544">
        <f t="shared" ref="AI75" si="15">SUM(AI70,AI72:AI73)</f>
        <v>0</v>
      </c>
    </row>
    <row r="76" spans="4:35" ht="13.5" outlineLevel="1" thickTop="1"/>
    <row r="77" spans="4:35" outlineLevel="1">
      <c r="D77" s="100" t="str">
        <f>'Line Items'!D2352</f>
        <v>Interest received on cash balance</v>
      </c>
      <c r="E77" s="85"/>
      <c r="F77" s="183" t="str">
        <f>'P&amp;L1'!F495</f>
        <v>£000</v>
      </c>
      <c r="G77" s="86">
        <f>'P&amp;L1'!G495</f>
        <v>0</v>
      </c>
      <c r="H77" s="86">
        <f>'P&amp;L1'!H495</f>
        <v>0</v>
      </c>
      <c r="I77" s="86">
        <f>'P&amp;L1'!I495</f>
        <v>0</v>
      </c>
      <c r="J77" s="86">
        <f>'P&amp;L1'!J495</f>
        <v>0</v>
      </c>
      <c r="K77" s="86">
        <f>'P&amp;L1'!K495</f>
        <v>0</v>
      </c>
      <c r="L77" s="86">
        <f>'P&amp;L1'!L495</f>
        <v>0</v>
      </c>
      <c r="M77" s="86">
        <f>'P&amp;L1'!M495</f>
        <v>0</v>
      </c>
      <c r="N77" s="86">
        <f>'P&amp;L1'!N495</f>
        <v>0</v>
      </c>
      <c r="O77" s="86">
        <f>'P&amp;L1'!O495</f>
        <v>0</v>
      </c>
      <c r="P77" s="86">
        <f>'P&amp;L1'!P495</f>
        <v>0</v>
      </c>
      <c r="Q77" s="86">
        <f>'P&amp;L1'!Q495</f>
        <v>0</v>
      </c>
      <c r="R77" s="86">
        <f>'P&amp;L1'!R495</f>
        <v>0</v>
      </c>
      <c r="S77" s="86">
        <f>'P&amp;L1'!S495</f>
        <v>0</v>
      </c>
      <c r="T77" s="86">
        <f>'P&amp;L1'!T495</f>
        <v>0</v>
      </c>
      <c r="U77" s="86">
        <f>'P&amp;L1'!U495</f>
        <v>0</v>
      </c>
      <c r="V77" s="86">
        <f>'P&amp;L1'!V495</f>
        <v>0</v>
      </c>
      <c r="W77" s="86">
        <f>'P&amp;L1'!W495</f>
        <v>0</v>
      </c>
      <c r="X77" s="86">
        <f>'P&amp;L1'!X495</f>
        <v>0</v>
      </c>
      <c r="Y77" s="86">
        <f>'P&amp;L1'!Y495</f>
        <v>0</v>
      </c>
      <c r="Z77" s="86">
        <f>'P&amp;L1'!Z495</f>
        <v>0</v>
      </c>
      <c r="AA77" s="86">
        <f>'P&amp;L1'!AA495</f>
        <v>0</v>
      </c>
      <c r="AB77" s="86">
        <f>'P&amp;L1'!AB495</f>
        <v>0</v>
      </c>
      <c r="AC77" s="87">
        <f>'P&amp;L1'!AC495</f>
        <v>0</v>
      </c>
      <c r="AE77" s="475">
        <f>'P&amp;L1'!AE495</f>
        <v>0</v>
      </c>
      <c r="AG77" s="475">
        <f>'P&amp;L1'!AG495</f>
        <v>0</v>
      </c>
      <c r="AI77" s="475">
        <f>'P&amp;L1'!AI495</f>
        <v>0</v>
      </c>
    </row>
    <row r="78" spans="4:35" outlineLevel="1">
      <c r="D78" s="106" t="str">
        <f>'Line Items'!D2353</f>
        <v>Interest paid on cash balance</v>
      </c>
      <c r="E78" s="89"/>
      <c r="F78" s="107" t="str">
        <f>'P&amp;L1'!F496</f>
        <v>£000</v>
      </c>
      <c r="G78" s="90">
        <f>'P&amp;L1'!G496</f>
        <v>0</v>
      </c>
      <c r="H78" s="90">
        <f>'P&amp;L1'!H496</f>
        <v>0</v>
      </c>
      <c r="I78" s="90">
        <f>'P&amp;L1'!I496</f>
        <v>0</v>
      </c>
      <c r="J78" s="90">
        <f>'P&amp;L1'!J496</f>
        <v>0</v>
      </c>
      <c r="K78" s="90">
        <f>'P&amp;L1'!K496</f>
        <v>0</v>
      </c>
      <c r="L78" s="90">
        <f>'P&amp;L1'!L496</f>
        <v>0</v>
      </c>
      <c r="M78" s="90">
        <f>'P&amp;L1'!M496</f>
        <v>0</v>
      </c>
      <c r="N78" s="90">
        <f>'P&amp;L1'!N496</f>
        <v>0</v>
      </c>
      <c r="O78" s="90">
        <f>'P&amp;L1'!O496</f>
        <v>0</v>
      </c>
      <c r="P78" s="90">
        <f>'P&amp;L1'!P496</f>
        <v>0</v>
      </c>
      <c r="Q78" s="90">
        <f>'P&amp;L1'!Q496</f>
        <v>0</v>
      </c>
      <c r="R78" s="90">
        <f>'P&amp;L1'!R496</f>
        <v>0</v>
      </c>
      <c r="S78" s="90">
        <f>'P&amp;L1'!S496</f>
        <v>0</v>
      </c>
      <c r="T78" s="90">
        <f>'P&amp;L1'!T496</f>
        <v>0</v>
      </c>
      <c r="U78" s="90">
        <f>'P&amp;L1'!U496</f>
        <v>0</v>
      </c>
      <c r="V78" s="90">
        <f>'P&amp;L1'!V496</f>
        <v>0</v>
      </c>
      <c r="W78" s="90">
        <f>'P&amp;L1'!W496</f>
        <v>0</v>
      </c>
      <c r="X78" s="90">
        <f>'P&amp;L1'!X496</f>
        <v>0</v>
      </c>
      <c r="Y78" s="90">
        <f>'P&amp;L1'!Y496</f>
        <v>0</v>
      </c>
      <c r="Z78" s="90">
        <f>'P&amp;L1'!Z496</f>
        <v>0</v>
      </c>
      <c r="AA78" s="90">
        <f>'P&amp;L1'!AA496</f>
        <v>0</v>
      </c>
      <c r="AB78" s="90">
        <f>'P&amp;L1'!AB496</f>
        <v>0</v>
      </c>
      <c r="AC78" s="91">
        <f>'P&amp;L1'!AC496</f>
        <v>0</v>
      </c>
      <c r="AE78" s="476">
        <f>'P&amp;L1'!AE496</f>
        <v>0</v>
      </c>
      <c r="AG78" s="476">
        <f>'P&amp;L1'!AG496</f>
        <v>0</v>
      </c>
      <c r="AI78" s="476">
        <f>'P&amp;L1'!AI496</f>
        <v>0</v>
      </c>
    </row>
    <row r="79" spans="4:35" outlineLevel="1">
      <c r="D79" s="106" t="str">
        <f>'Line Items'!D2354</f>
        <v>Interest &amp; Fees paid on Commercial Debt AFC</v>
      </c>
      <c r="E79" s="89"/>
      <c r="F79" s="107" t="str">
        <f>'P&amp;L1'!F497</f>
        <v>£000</v>
      </c>
      <c r="G79" s="90">
        <f>'P&amp;L1'!G497</f>
        <v>0</v>
      </c>
      <c r="H79" s="90">
        <f>'P&amp;L1'!H497</f>
        <v>0</v>
      </c>
      <c r="I79" s="90">
        <f>'P&amp;L1'!I497</f>
        <v>0</v>
      </c>
      <c r="J79" s="90">
        <f>'P&amp;L1'!J497</f>
        <v>0</v>
      </c>
      <c r="K79" s="90">
        <f>'P&amp;L1'!K497</f>
        <v>0</v>
      </c>
      <c r="L79" s="90">
        <f>'P&amp;L1'!L497</f>
        <v>0</v>
      </c>
      <c r="M79" s="90">
        <f>'P&amp;L1'!M497</f>
        <v>0</v>
      </c>
      <c r="N79" s="90">
        <f>'P&amp;L1'!N497</f>
        <v>0</v>
      </c>
      <c r="O79" s="90">
        <f>'P&amp;L1'!O497</f>
        <v>0</v>
      </c>
      <c r="P79" s="90">
        <f>'P&amp;L1'!P497</f>
        <v>0</v>
      </c>
      <c r="Q79" s="90">
        <f>'P&amp;L1'!Q497</f>
        <v>0</v>
      </c>
      <c r="R79" s="90">
        <f>'P&amp;L1'!R497</f>
        <v>0</v>
      </c>
      <c r="S79" s="90">
        <f>'P&amp;L1'!S497</f>
        <v>0</v>
      </c>
      <c r="T79" s="90">
        <f>'P&amp;L1'!T497</f>
        <v>0</v>
      </c>
      <c r="U79" s="90">
        <f>'P&amp;L1'!U497</f>
        <v>0</v>
      </c>
      <c r="V79" s="90">
        <f>'P&amp;L1'!V497</f>
        <v>0</v>
      </c>
      <c r="W79" s="90">
        <f>'P&amp;L1'!W497</f>
        <v>0</v>
      </c>
      <c r="X79" s="90">
        <f>'P&amp;L1'!X497</f>
        <v>0</v>
      </c>
      <c r="Y79" s="90">
        <f>'P&amp;L1'!Y497</f>
        <v>0</v>
      </c>
      <c r="Z79" s="90">
        <f>'P&amp;L1'!Z497</f>
        <v>0</v>
      </c>
      <c r="AA79" s="90">
        <f>'P&amp;L1'!AA497</f>
        <v>0</v>
      </c>
      <c r="AB79" s="90">
        <f>'P&amp;L1'!AB497</f>
        <v>0</v>
      </c>
      <c r="AC79" s="91">
        <f>'P&amp;L1'!AC497</f>
        <v>0</v>
      </c>
      <c r="AE79" s="476">
        <f>'P&amp;L1'!AE497</f>
        <v>0</v>
      </c>
      <c r="AG79" s="476">
        <f>'P&amp;L1'!AG497</f>
        <v>0</v>
      </c>
      <c r="AI79" s="476">
        <f>'P&amp;L1'!AI497</f>
        <v>0</v>
      </c>
    </row>
    <row r="80" spans="4:35" outlineLevel="1">
      <c r="D80" s="106" t="str">
        <f>'Line Items'!D2355</f>
        <v>Interest &amp; Fees paid on Shareholder Loan AFC (excl. PCS)</v>
      </c>
      <c r="E80" s="89"/>
      <c r="F80" s="107" t="str">
        <f>'P&amp;L1'!F498</f>
        <v>£000</v>
      </c>
      <c r="G80" s="90">
        <f>'P&amp;L1'!G498</f>
        <v>0</v>
      </c>
      <c r="H80" s="90">
        <f>'P&amp;L1'!H498</f>
        <v>0</v>
      </c>
      <c r="I80" s="90">
        <f>'P&amp;L1'!I498</f>
        <v>0</v>
      </c>
      <c r="J80" s="90">
        <f>'P&amp;L1'!J498</f>
        <v>0</v>
      </c>
      <c r="K80" s="90">
        <f>'P&amp;L1'!K498</f>
        <v>0</v>
      </c>
      <c r="L80" s="90">
        <f>'P&amp;L1'!L498</f>
        <v>0</v>
      </c>
      <c r="M80" s="90">
        <f>'P&amp;L1'!M498</f>
        <v>0</v>
      </c>
      <c r="N80" s="90">
        <f>'P&amp;L1'!N498</f>
        <v>0</v>
      </c>
      <c r="O80" s="90">
        <f>'P&amp;L1'!O498</f>
        <v>0</v>
      </c>
      <c r="P80" s="90">
        <f>'P&amp;L1'!P498</f>
        <v>0</v>
      </c>
      <c r="Q80" s="90">
        <f>'P&amp;L1'!Q498</f>
        <v>0</v>
      </c>
      <c r="R80" s="90">
        <f>'P&amp;L1'!R498</f>
        <v>0</v>
      </c>
      <c r="S80" s="90">
        <f>'P&amp;L1'!S498</f>
        <v>0</v>
      </c>
      <c r="T80" s="90">
        <f>'P&amp;L1'!T498</f>
        <v>0</v>
      </c>
      <c r="U80" s="90">
        <f>'P&amp;L1'!U498</f>
        <v>0</v>
      </c>
      <c r="V80" s="90">
        <f>'P&amp;L1'!V498</f>
        <v>0</v>
      </c>
      <c r="W80" s="90">
        <f>'P&amp;L1'!W498</f>
        <v>0</v>
      </c>
      <c r="X80" s="90">
        <f>'P&amp;L1'!X498</f>
        <v>0</v>
      </c>
      <c r="Y80" s="90">
        <f>'P&amp;L1'!Y498</f>
        <v>0</v>
      </c>
      <c r="Z80" s="90">
        <f>'P&amp;L1'!Z498</f>
        <v>0</v>
      </c>
      <c r="AA80" s="90">
        <f>'P&amp;L1'!AA498</f>
        <v>0</v>
      </c>
      <c r="AB80" s="90">
        <f>'P&amp;L1'!AB498</f>
        <v>0</v>
      </c>
      <c r="AC80" s="91">
        <f>'P&amp;L1'!AC498</f>
        <v>0</v>
      </c>
      <c r="AE80" s="476">
        <f>'P&amp;L1'!AE498</f>
        <v>0</v>
      </c>
      <c r="AG80" s="476">
        <f>'P&amp;L1'!AG498</f>
        <v>0</v>
      </c>
      <c r="AI80" s="476">
        <f>'P&amp;L1'!AI498</f>
        <v>0</v>
      </c>
    </row>
    <row r="81" spans="4:35" outlineLevel="1">
      <c r="D81" s="106" t="str">
        <f>'Line Items'!D2356</f>
        <v>Interest &amp; Fees paid on Parent Company Support</v>
      </c>
      <c r="E81" s="89"/>
      <c r="F81" s="107" t="str">
        <f>'P&amp;L1'!F499</f>
        <v>£000</v>
      </c>
      <c r="G81" s="90">
        <f>'P&amp;L1'!G499</f>
        <v>0</v>
      </c>
      <c r="H81" s="90">
        <f>'P&amp;L1'!H499</f>
        <v>0</v>
      </c>
      <c r="I81" s="90">
        <f>'P&amp;L1'!I499</f>
        <v>0</v>
      </c>
      <c r="J81" s="90">
        <f>'P&amp;L1'!J499</f>
        <v>0</v>
      </c>
      <c r="K81" s="90">
        <f>'P&amp;L1'!K499</f>
        <v>0</v>
      </c>
      <c r="L81" s="90">
        <f>'P&amp;L1'!L499</f>
        <v>0</v>
      </c>
      <c r="M81" s="90">
        <f>'P&amp;L1'!M499</f>
        <v>0</v>
      </c>
      <c r="N81" s="90">
        <f>'P&amp;L1'!N499</f>
        <v>0</v>
      </c>
      <c r="O81" s="90">
        <f>'P&amp;L1'!O499</f>
        <v>0</v>
      </c>
      <c r="P81" s="90">
        <f>'P&amp;L1'!P499</f>
        <v>0</v>
      </c>
      <c r="Q81" s="90">
        <f>'P&amp;L1'!Q499</f>
        <v>0</v>
      </c>
      <c r="R81" s="90">
        <f>'P&amp;L1'!R499</f>
        <v>0</v>
      </c>
      <c r="S81" s="90">
        <f>'P&amp;L1'!S499</f>
        <v>0</v>
      </c>
      <c r="T81" s="90">
        <f>'P&amp;L1'!T499</f>
        <v>0</v>
      </c>
      <c r="U81" s="90">
        <f>'P&amp;L1'!U499</f>
        <v>0</v>
      </c>
      <c r="V81" s="90">
        <f>'P&amp;L1'!V499</f>
        <v>0</v>
      </c>
      <c r="W81" s="90">
        <f>'P&amp;L1'!W499</f>
        <v>0</v>
      </c>
      <c r="X81" s="90">
        <f>'P&amp;L1'!X499</f>
        <v>0</v>
      </c>
      <c r="Y81" s="90">
        <f>'P&amp;L1'!Y499</f>
        <v>0</v>
      </c>
      <c r="Z81" s="90">
        <f>'P&amp;L1'!Z499</f>
        <v>0</v>
      </c>
      <c r="AA81" s="90">
        <f>'P&amp;L1'!AA499</f>
        <v>0</v>
      </c>
      <c r="AB81" s="90">
        <f>'P&amp;L1'!AB499</f>
        <v>0</v>
      </c>
      <c r="AC81" s="91">
        <f>'P&amp;L1'!AC499</f>
        <v>0</v>
      </c>
      <c r="AE81" s="476">
        <f>'P&amp;L1'!AE499</f>
        <v>0</v>
      </c>
      <c r="AG81" s="476">
        <f>'P&amp;L1'!AG499</f>
        <v>0</v>
      </c>
      <c r="AI81" s="476">
        <f>'P&amp;L1'!AI499</f>
        <v>0</v>
      </c>
    </row>
    <row r="82" spans="4:35" outlineLevel="1">
      <c r="D82" s="106" t="str">
        <f>'Line Items'!D2357</f>
        <v>Performance Bond Costs</v>
      </c>
      <c r="E82" s="89"/>
      <c r="F82" s="107" t="str">
        <f>'P&amp;L1'!F500</f>
        <v>£000</v>
      </c>
      <c r="G82" s="90">
        <f>'P&amp;L1'!G500</f>
        <v>0</v>
      </c>
      <c r="H82" s="90">
        <f>'P&amp;L1'!H500</f>
        <v>0</v>
      </c>
      <c r="I82" s="90">
        <f>'P&amp;L1'!I500</f>
        <v>0</v>
      </c>
      <c r="J82" s="90">
        <f>'P&amp;L1'!J500</f>
        <v>0</v>
      </c>
      <c r="K82" s="90">
        <f>'P&amp;L1'!K500</f>
        <v>0</v>
      </c>
      <c r="L82" s="90">
        <f>'P&amp;L1'!L500</f>
        <v>0</v>
      </c>
      <c r="M82" s="90">
        <f>'P&amp;L1'!M500</f>
        <v>0</v>
      </c>
      <c r="N82" s="90">
        <f>'P&amp;L1'!N500</f>
        <v>0</v>
      </c>
      <c r="O82" s="90">
        <f>'P&amp;L1'!O500</f>
        <v>0</v>
      </c>
      <c r="P82" s="90">
        <f>'P&amp;L1'!P500</f>
        <v>0</v>
      </c>
      <c r="Q82" s="90">
        <f>'P&amp;L1'!Q500</f>
        <v>0</v>
      </c>
      <c r="R82" s="90">
        <f>'P&amp;L1'!R500</f>
        <v>0</v>
      </c>
      <c r="S82" s="90">
        <f>'P&amp;L1'!S500</f>
        <v>0</v>
      </c>
      <c r="T82" s="90">
        <f>'P&amp;L1'!T500</f>
        <v>0</v>
      </c>
      <c r="U82" s="90">
        <f>'P&amp;L1'!U500</f>
        <v>0</v>
      </c>
      <c r="V82" s="90">
        <f>'P&amp;L1'!V500</f>
        <v>0</v>
      </c>
      <c r="W82" s="90">
        <f>'P&amp;L1'!W500</f>
        <v>0</v>
      </c>
      <c r="X82" s="90">
        <f>'P&amp;L1'!X500</f>
        <v>0</v>
      </c>
      <c r="Y82" s="90">
        <f>'P&amp;L1'!Y500</f>
        <v>0</v>
      </c>
      <c r="Z82" s="90">
        <f>'P&amp;L1'!Z500</f>
        <v>0</v>
      </c>
      <c r="AA82" s="90">
        <f>'P&amp;L1'!AA500</f>
        <v>0</v>
      </c>
      <c r="AB82" s="90">
        <f>'P&amp;L1'!AB500</f>
        <v>0</v>
      </c>
      <c r="AC82" s="91">
        <f>'P&amp;L1'!AC500</f>
        <v>0</v>
      </c>
      <c r="AE82" s="476">
        <f>'P&amp;L1'!AE500</f>
        <v>0</v>
      </c>
      <c r="AG82" s="476">
        <f>'P&amp;L1'!AG500</f>
        <v>0</v>
      </c>
      <c r="AI82" s="476">
        <f>'P&amp;L1'!AI500</f>
        <v>0</v>
      </c>
    </row>
    <row r="83" spans="4:35" outlineLevel="1">
      <c r="D83" s="106" t="str">
        <f>'Line Items'!D2358</f>
        <v>PCS Bond Costs</v>
      </c>
      <c r="E83" s="89"/>
      <c r="F83" s="107" t="str">
        <f>'P&amp;L1'!F501</f>
        <v>£000</v>
      </c>
      <c r="G83" s="90">
        <f>'P&amp;L1'!G501</f>
        <v>0</v>
      </c>
      <c r="H83" s="90">
        <f>'P&amp;L1'!H501</f>
        <v>0</v>
      </c>
      <c r="I83" s="90">
        <f>'P&amp;L1'!I501</f>
        <v>0</v>
      </c>
      <c r="J83" s="90">
        <f>'P&amp;L1'!J501</f>
        <v>0</v>
      </c>
      <c r="K83" s="90">
        <f>'P&amp;L1'!K501</f>
        <v>0</v>
      </c>
      <c r="L83" s="90">
        <f>'P&amp;L1'!L501</f>
        <v>0</v>
      </c>
      <c r="M83" s="90">
        <f>'P&amp;L1'!M501</f>
        <v>0</v>
      </c>
      <c r="N83" s="90">
        <f>'P&amp;L1'!N501</f>
        <v>0</v>
      </c>
      <c r="O83" s="90">
        <f>'P&amp;L1'!O501</f>
        <v>0</v>
      </c>
      <c r="P83" s="90">
        <f>'P&amp;L1'!P501</f>
        <v>0</v>
      </c>
      <c r="Q83" s="90">
        <f>'P&amp;L1'!Q501</f>
        <v>0</v>
      </c>
      <c r="R83" s="90">
        <f>'P&amp;L1'!R501</f>
        <v>0</v>
      </c>
      <c r="S83" s="90">
        <f>'P&amp;L1'!S501</f>
        <v>0</v>
      </c>
      <c r="T83" s="90">
        <f>'P&amp;L1'!T501</f>
        <v>0</v>
      </c>
      <c r="U83" s="90">
        <f>'P&amp;L1'!U501</f>
        <v>0</v>
      </c>
      <c r="V83" s="90">
        <f>'P&amp;L1'!V501</f>
        <v>0</v>
      </c>
      <c r="W83" s="90">
        <f>'P&amp;L1'!W501</f>
        <v>0</v>
      </c>
      <c r="X83" s="90">
        <f>'P&amp;L1'!X501</f>
        <v>0</v>
      </c>
      <c r="Y83" s="90">
        <f>'P&amp;L1'!Y501</f>
        <v>0</v>
      </c>
      <c r="Z83" s="90">
        <f>'P&amp;L1'!Z501</f>
        <v>0</v>
      </c>
      <c r="AA83" s="90">
        <f>'P&amp;L1'!AA501</f>
        <v>0</v>
      </c>
      <c r="AB83" s="90">
        <f>'P&amp;L1'!AB501</f>
        <v>0</v>
      </c>
      <c r="AC83" s="91">
        <f>'P&amp;L1'!AC501</f>
        <v>0</v>
      </c>
      <c r="AE83" s="476">
        <f>'P&amp;L1'!AE501</f>
        <v>0</v>
      </c>
      <c r="AG83" s="476">
        <f>'P&amp;L1'!AG501</f>
        <v>0</v>
      </c>
      <c r="AI83" s="476">
        <f>'P&amp;L1'!AI501</f>
        <v>0</v>
      </c>
    </row>
    <row r="84" spans="4:35" outlineLevel="1">
      <c r="D84" s="106" t="str">
        <f>'Line Items'!D2359</f>
        <v>Season Ticket Bond Costs</v>
      </c>
      <c r="E84" s="89"/>
      <c r="F84" s="107" t="str">
        <f>'P&amp;L1'!F502</f>
        <v>£000</v>
      </c>
      <c r="G84" s="90">
        <f>'P&amp;L1'!G502</f>
        <v>0</v>
      </c>
      <c r="H84" s="90">
        <f>'P&amp;L1'!H502</f>
        <v>0</v>
      </c>
      <c r="I84" s="90">
        <f>'P&amp;L1'!I502</f>
        <v>0</v>
      </c>
      <c r="J84" s="90">
        <f>'P&amp;L1'!J502</f>
        <v>0</v>
      </c>
      <c r="K84" s="90">
        <f>'P&amp;L1'!K502</f>
        <v>0</v>
      </c>
      <c r="L84" s="90">
        <f>'P&amp;L1'!L502</f>
        <v>0</v>
      </c>
      <c r="M84" s="90">
        <f>'P&amp;L1'!M502</f>
        <v>0</v>
      </c>
      <c r="N84" s="90">
        <f>'P&amp;L1'!N502</f>
        <v>0</v>
      </c>
      <c r="O84" s="90">
        <f>'P&amp;L1'!O502</f>
        <v>0</v>
      </c>
      <c r="P84" s="90">
        <f>'P&amp;L1'!P502</f>
        <v>0</v>
      </c>
      <c r="Q84" s="90">
        <f>'P&amp;L1'!Q502</f>
        <v>0</v>
      </c>
      <c r="R84" s="90">
        <f>'P&amp;L1'!R502</f>
        <v>0</v>
      </c>
      <c r="S84" s="90">
        <f>'P&amp;L1'!S502</f>
        <v>0</v>
      </c>
      <c r="T84" s="90">
        <f>'P&amp;L1'!T502</f>
        <v>0</v>
      </c>
      <c r="U84" s="90">
        <f>'P&amp;L1'!U502</f>
        <v>0</v>
      </c>
      <c r="V84" s="90">
        <f>'P&amp;L1'!V502</f>
        <v>0</v>
      </c>
      <c r="W84" s="90">
        <f>'P&amp;L1'!W502</f>
        <v>0</v>
      </c>
      <c r="X84" s="90">
        <f>'P&amp;L1'!X502</f>
        <v>0</v>
      </c>
      <c r="Y84" s="90">
        <f>'P&amp;L1'!Y502</f>
        <v>0</v>
      </c>
      <c r="Z84" s="90">
        <f>'P&amp;L1'!Z502</f>
        <v>0</v>
      </c>
      <c r="AA84" s="90">
        <f>'P&amp;L1'!AA502</f>
        <v>0</v>
      </c>
      <c r="AB84" s="90">
        <f>'P&amp;L1'!AB502</f>
        <v>0</v>
      </c>
      <c r="AC84" s="91">
        <f>'P&amp;L1'!AC502</f>
        <v>0</v>
      </c>
      <c r="AE84" s="476">
        <f>'P&amp;L1'!AE502</f>
        <v>0</v>
      </c>
      <c r="AG84" s="476">
        <f>'P&amp;L1'!AG502</f>
        <v>0</v>
      </c>
      <c r="AI84" s="476">
        <f>'P&amp;L1'!AI502</f>
        <v>0</v>
      </c>
    </row>
    <row r="85" spans="4:35" outlineLevel="1">
      <c r="D85" s="106" t="str">
        <f>'Line Items'!D2360</f>
        <v>[Financing Costs Line 09]</v>
      </c>
      <c r="E85" s="89"/>
      <c r="F85" s="107" t="str">
        <f>'P&amp;L1'!F503</f>
        <v>£000</v>
      </c>
      <c r="G85" s="90">
        <f>'P&amp;L1'!G503</f>
        <v>0</v>
      </c>
      <c r="H85" s="90">
        <f>'P&amp;L1'!H503</f>
        <v>0</v>
      </c>
      <c r="I85" s="90">
        <f>'P&amp;L1'!I503</f>
        <v>0</v>
      </c>
      <c r="J85" s="90">
        <f>'P&amp;L1'!J503</f>
        <v>0</v>
      </c>
      <c r="K85" s="90">
        <f>'P&amp;L1'!K503</f>
        <v>0</v>
      </c>
      <c r="L85" s="90">
        <f>'P&amp;L1'!L503</f>
        <v>0</v>
      </c>
      <c r="M85" s="90">
        <f>'P&amp;L1'!M503</f>
        <v>0</v>
      </c>
      <c r="N85" s="90">
        <f>'P&amp;L1'!N503</f>
        <v>0</v>
      </c>
      <c r="O85" s="90">
        <f>'P&amp;L1'!O503</f>
        <v>0</v>
      </c>
      <c r="P85" s="90">
        <f>'P&amp;L1'!P503</f>
        <v>0</v>
      </c>
      <c r="Q85" s="90">
        <f>'P&amp;L1'!Q503</f>
        <v>0</v>
      </c>
      <c r="R85" s="90">
        <f>'P&amp;L1'!R503</f>
        <v>0</v>
      </c>
      <c r="S85" s="90">
        <f>'P&amp;L1'!S503</f>
        <v>0</v>
      </c>
      <c r="T85" s="90">
        <f>'P&amp;L1'!T503</f>
        <v>0</v>
      </c>
      <c r="U85" s="90">
        <f>'P&amp;L1'!U503</f>
        <v>0</v>
      </c>
      <c r="V85" s="90">
        <f>'P&amp;L1'!V503</f>
        <v>0</v>
      </c>
      <c r="W85" s="90">
        <f>'P&amp;L1'!W503</f>
        <v>0</v>
      </c>
      <c r="X85" s="90">
        <f>'P&amp;L1'!X503</f>
        <v>0</v>
      </c>
      <c r="Y85" s="90">
        <f>'P&amp;L1'!Y503</f>
        <v>0</v>
      </c>
      <c r="Z85" s="90">
        <f>'P&amp;L1'!Z503</f>
        <v>0</v>
      </c>
      <c r="AA85" s="90">
        <f>'P&amp;L1'!AA503</f>
        <v>0</v>
      </c>
      <c r="AB85" s="90">
        <f>'P&amp;L1'!AB503</f>
        <v>0</v>
      </c>
      <c r="AC85" s="91">
        <f>'P&amp;L1'!AC503</f>
        <v>0</v>
      </c>
      <c r="AE85" s="476">
        <f>'P&amp;L1'!AE503</f>
        <v>0</v>
      </c>
      <c r="AG85" s="476">
        <f>'P&amp;L1'!AG503</f>
        <v>0</v>
      </c>
      <c r="AI85" s="476">
        <f>'P&amp;L1'!AI503</f>
        <v>0</v>
      </c>
    </row>
    <row r="86" spans="4:35" outlineLevel="1">
      <c r="D86" s="106" t="str">
        <f>'Line Items'!D2361</f>
        <v>[Financing Costs Line 10]</v>
      </c>
      <c r="E86" s="89"/>
      <c r="F86" s="107" t="str">
        <f>'P&amp;L1'!F504</f>
        <v>£000</v>
      </c>
      <c r="G86" s="90">
        <f>'P&amp;L1'!G504</f>
        <v>0</v>
      </c>
      <c r="H86" s="90">
        <f>'P&amp;L1'!H504</f>
        <v>0</v>
      </c>
      <c r="I86" s="90">
        <f>'P&amp;L1'!I504</f>
        <v>0</v>
      </c>
      <c r="J86" s="90">
        <f>'P&amp;L1'!J504</f>
        <v>0</v>
      </c>
      <c r="K86" s="90">
        <f>'P&amp;L1'!K504</f>
        <v>0</v>
      </c>
      <c r="L86" s="90">
        <f>'P&amp;L1'!L504</f>
        <v>0</v>
      </c>
      <c r="M86" s="90">
        <f>'P&amp;L1'!M504</f>
        <v>0</v>
      </c>
      <c r="N86" s="90">
        <f>'P&amp;L1'!N504</f>
        <v>0</v>
      </c>
      <c r="O86" s="90">
        <f>'P&amp;L1'!O504</f>
        <v>0</v>
      </c>
      <c r="P86" s="90">
        <f>'P&amp;L1'!P504</f>
        <v>0</v>
      </c>
      <c r="Q86" s="90">
        <f>'P&amp;L1'!Q504</f>
        <v>0</v>
      </c>
      <c r="R86" s="90">
        <f>'P&amp;L1'!R504</f>
        <v>0</v>
      </c>
      <c r="S86" s="90">
        <f>'P&amp;L1'!S504</f>
        <v>0</v>
      </c>
      <c r="T86" s="90">
        <f>'P&amp;L1'!T504</f>
        <v>0</v>
      </c>
      <c r="U86" s="90">
        <f>'P&amp;L1'!U504</f>
        <v>0</v>
      </c>
      <c r="V86" s="90">
        <f>'P&amp;L1'!V504</f>
        <v>0</v>
      </c>
      <c r="W86" s="90">
        <f>'P&amp;L1'!W504</f>
        <v>0</v>
      </c>
      <c r="X86" s="90">
        <f>'P&amp;L1'!X504</f>
        <v>0</v>
      </c>
      <c r="Y86" s="90">
        <f>'P&amp;L1'!Y504</f>
        <v>0</v>
      </c>
      <c r="Z86" s="90">
        <f>'P&amp;L1'!Z504</f>
        <v>0</v>
      </c>
      <c r="AA86" s="90">
        <f>'P&amp;L1'!AA504</f>
        <v>0</v>
      </c>
      <c r="AB86" s="90">
        <f>'P&amp;L1'!AB504</f>
        <v>0</v>
      </c>
      <c r="AC86" s="91">
        <f>'P&amp;L1'!AC504</f>
        <v>0</v>
      </c>
      <c r="AE86" s="476">
        <f>'P&amp;L1'!AE504</f>
        <v>0</v>
      </c>
      <c r="AG86" s="476">
        <f>'P&amp;L1'!AG504</f>
        <v>0</v>
      </c>
      <c r="AI86" s="476">
        <f>'P&amp;L1'!AI504</f>
        <v>0</v>
      </c>
    </row>
    <row r="87" spans="4:35" outlineLevel="1">
      <c r="D87" s="106" t="str">
        <f>'Line Items'!D2362</f>
        <v>[Financing Costs Line 11]</v>
      </c>
      <c r="E87" s="89"/>
      <c r="F87" s="107" t="str">
        <f>'P&amp;L1'!F505</f>
        <v>£000</v>
      </c>
      <c r="G87" s="90">
        <f>'P&amp;L1'!G505</f>
        <v>0</v>
      </c>
      <c r="H87" s="90">
        <f>'P&amp;L1'!H505</f>
        <v>0</v>
      </c>
      <c r="I87" s="90">
        <f>'P&amp;L1'!I505</f>
        <v>0</v>
      </c>
      <c r="J87" s="90">
        <f>'P&amp;L1'!J505</f>
        <v>0</v>
      </c>
      <c r="K87" s="90">
        <f>'P&amp;L1'!K505</f>
        <v>0</v>
      </c>
      <c r="L87" s="90">
        <f>'P&amp;L1'!L505</f>
        <v>0</v>
      </c>
      <c r="M87" s="90">
        <f>'P&amp;L1'!M505</f>
        <v>0</v>
      </c>
      <c r="N87" s="90">
        <f>'P&amp;L1'!N505</f>
        <v>0</v>
      </c>
      <c r="O87" s="90">
        <f>'P&amp;L1'!O505</f>
        <v>0</v>
      </c>
      <c r="P87" s="90">
        <f>'P&amp;L1'!P505</f>
        <v>0</v>
      </c>
      <c r="Q87" s="90">
        <f>'P&amp;L1'!Q505</f>
        <v>0</v>
      </c>
      <c r="R87" s="90">
        <f>'P&amp;L1'!R505</f>
        <v>0</v>
      </c>
      <c r="S87" s="90">
        <f>'P&amp;L1'!S505</f>
        <v>0</v>
      </c>
      <c r="T87" s="90">
        <f>'P&amp;L1'!T505</f>
        <v>0</v>
      </c>
      <c r="U87" s="90">
        <f>'P&amp;L1'!U505</f>
        <v>0</v>
      </c>
      <c r="V87" s="90">
        <f>'P&amp;L1'!V505</f>
        <v>0</v>
      </c>
      <c r="W87" s="90">
        <f>'P&amp;L1'!W505</f>
        <v>0</v>
      </c>
      <c r="X87" s="90">
        <f>'P&amp;L1'!X505</f>
        <v>0</v>
      </c>
      <c r="Y87" s="90">
        <f>'P&amp;L1'!Y505</f>
        <v>0</v>
      </c>
      <c r="Z87" s="90">
        <f>'P&amp;L1'!Z505</f>
        <v>0</v>
      </c>
      <c r="AA87" s="90">
        <f>'P&amp;L1'!AA505</f>
        <v>0</v>
      </c>
      <c r="AB87" s="90">
        <f>'P&amp;L1'!AB505</f>
        <v>0</v>
      </c>
      <c r="AC87" s="91">
        <f>'P&amp;L1'!AC505</f>
        <v>0</v>
      </c>
      <c r="AE87" s="476">
        <f>'P&amp;L1'!AE505</f>
        <v>0</v>
      </c>
      <c r="AG87" s="476">
        <f>'P&amp;L1'!AG505</f>
        <v>0</v>
      </c>
      <c r="AI87" s="476">
        <f>'P&amp;L1'!AI505</f>
        <v>0</v>
      </c>
    </row>
    <row r="88" spans="4:35" outlineLevel="1">
      <c r="D88" s="106" t="str">
        <f>'Line Items'!D2363</f>
        <v>[Financing Costs Line 12]</v>
      </c>
      <c r="E88" s="89"/>
      <c r="F88" s="107" t="str">
        <f>'P&amp;L1'!F506</f>
        <v>£000</v>
      </c>
      <c r="G88" s="90">
        <f>'P&amp;L1'!G506</f>
        <v>0</v>
      </c>
      <c r="H88" s="90">
        <f>'P&amp;L1'!H506</f>
        <v>0</v>
      </c>
      <c r="I88" s="90">
        <f>'P&amp;L1'!I506</f>
        <v>0</v>
      </c>
      <c r="J88" s="90">
        <f>'P&amp;L1'!J506</f>
        <v>0</v>
      </c>
      <c r="K88" s="90">
        <f>'P&amp;L1'!K506</f>
        <v>0</v>
      </c>
      <c r="L88" s="90">
        <f>'P&amp;L1'!L506</f>
        <v>0</v>
      </c>
      <c r="M88" s="90">
        <f>'P&amp;L1'!M506</f>
        <v>0</v>
      </c>
      <c r="N88" s="90">
        <f>'P&amp;L1'!N506</f>
        <v>0</v>
      </c>
      <c r="O88" s="90">
        <f>'P&amp;L1'!O506</f>
        <v>0</v>
      </c>
      <c r="P88" s="90">
        <f>'P&amp;L1'!P506</f>
        <v>0</v>
      </c>
      <c r="Q88" s="90">
        <f>'P&amp;L1'!Q506</f>
        <v>0</v>
      </c>
      <c r="R88" s="90">
        <f>'P&amp;L1'!R506</f>
        <v>0</v>
      </c>
      <c r="S88" s="90">
        <f>'P&amp;L1'!S506</f>
        <v>0</v>
      </c>
      <c r="T88" s="90">
        <f>'P&amp;L1'!T506</f>
        <v>0</v>
      </c>
      <c r="U88" s="90">
        <f>'P&amp;L1'!U506</f>
        <v>0</v>
      </c>
      <c r="V88" s="90">
        <f>'P&amp;L1'!V506</f>
        <v>0</v>
      </c>
      <c r="W88" s="90">
        <f>'P&amp;L1'!W506</f>
        <v>0</v>
      </c>
      <c r="X88" s="90">
        <f>'P&amp;L1'!X506</f>
        <v>0</v>
      </c>
      <c r="Y88" s="90">
        <f>'P&amp;L1'!Y506</f>
        <v>0</v>
      </c>
      <c r="Z88" s="90">
        <f>'P&amp;L1'!Z506</f>
        <v>0</v>
      </c>
      <c r="AA88" s="90">
        <f>'P&amp;L1'!AA506</f>
        <v>0</v>
      </c>
      <c r="AB88" s="90">
        <f>'P&amp;L1'!AB506</f>
        <v>0</v>
      </c>
      <c r="AC88" s="91">
        <f>'P&amp;L1'!AC506</f>
        <v>0</v>
      </c>
      <c r="AE88" s="476">
        <f>'P&amp;L1'!AE506</f>
        <v>0</v>
      </c>
      <c r="AG88" s="476">
        <f>'P&amp;L1'!AG506</f>
        <v>0</v>
      </c>
      <c r="AI88" s="476">
        <f>'P&amp;L1'!AI506</f>
        <v>0</v>
      </c>
    </row>
    <row r="89" spans="4:35" outlineLevel="1">
      <c r="D89" s="117" t="str">
        <f>'Line Items'!D2364</f>
        <v>[Financing Costs Line 13]</v>
      </c>
      <c r="E89" s="175"/>
      <c r="F89" s="118" t="str">
        <f>'P&amp;L1'!F507</f>
        <v>£000</v>
      </c>
      <c r="G89" s="94">
        <f>'P&amp;L1'!G507</f>
        <v>0</v>
      </c>
      <c r="H89" s="94">
        <f>'P&amp;L1'!H507</f>
        <v>0</v>
      </c>
      <c r="I89" s="94">
        <f>'P&amp;L1'!I507</f>
        <v>0</v>
      </c>
      <c r="J89" s="94">
        <f>'P&amp;L1'!J507</f>
        <v>0</v>
      </c>
      <c r="K89" s="94">
        <f>'P&amp;L1'!K507</f>
        <v>0</v>
      </c>
      <c r="L89" s="94">
        <f>'P&amp;L1'!L507</f>
        <v>0</v>
      </c>
      <c r="M89" s="94">
        <f>'P&amp;L1'!M507</f>
        <v>0</v>
      </c>
      <c r="N89" s="94">
        <f>'P&amp;L1'!N507</f>
        <v>0</v>
      </c>
      <c r="O89" s="94">
        <f>'P&amp;L1'!O507</f>
        <v>0</v>
      </c>
      <c r="P89" s="94">
        <f>'P&amp;L1'!P507</f>
        <v>0</v>
      </c>
      <c r="Q89" s="94">
        <f>'P&amp;L1'!Q507</f>
        <v>0</v>
      </c>
      <c r="R89" s="94">
        <f>'P&amp;L1'!R507</f>
        <v>0</v>
      </c>
      <c r="S89" s="94">
        <f>'P&amp;L1'!S507</f>
        <v>0</v>
      </c>
      <c r="T89" s="94">
        <f>'P&amp;L1'!T507</f>
        <v>0</v>
      </c>
      <c r="U89" s="94">
        <f>'P&amp;L1'!U507</f>
        <v>0</v>
      </c>
      <c r="V89" s="94">
        <f>'P&amp;L1'!V507</f>
        <v>0</v>
      </c>
      <c r="W89" s="94">
        <f>'P&amp;L1'!W507</f>
        <v>0</v>
      </c>
      <c r="X89" s="94">
        <f>'P&amp;L1'!X507</f>
        <v>0</v>
      </c>
      <c r="Y89" s="94">
        <f>'P&amp;L1'!Y507</f>
        <v>0</v>
      </c>
      <c r="Z89" s="94">
        <f>'P&amp;L1'!Z507</f>
        <v>0</v>
      </c>
      <c r="AA89" s="94">
        <f>'P&amp;L1'!AA507</f>
        <v>0</v>
      </c>
      <c r="AB89" s="94">
        <f>'P&amp;L1'!AB507</f>
        <v>0</v>
      </c>
      <c r="AC89" s="95">
        <f>'P&amp;L1'!AC507</f>
        <v>0</v>
      </c>
      <c r="AE89" s="477">
        <f>'P&amp;L1'!AE507</f>
        <v>0</v>
      </c>
      <c r="AG89" s="477">
        <f>'P&amp;L1'!AG507</f>
        <v>0</v>
      </c>
      <c r="AI89" s="477">
        <f>'P&amp;L1'!AI507</f>
        <v>0</v>
      </c>
    </row>
    <row r="90" spans="4:35" outlineLevel="1"/>
    <row r="91" spans="4:35" ht="13.5" outlineLevel="1" thickBot="1">
      <c r="D91" s="244" t="str">
        <f>'Line Items'!D2365</f>
        <v>Operating Profit / (Loss) After Financing Costs</v>
      </c>
      <c r="E91" s="245"/>
      <c r="F91" s="246" t="str">
        <f>F89</f>
        <v>£000</v>
      </c>
      <c r="G91" s="247">
        <f t="shared" ref="G91:AB91" si="16">SUM(G75,G77:G89)</f>
        <v>0</v>
      </c>
      <c r="H91" s="247">
        <f t="shared" si="16"/>
        <v>0</v>
      </c>
      <c r="I91" s="247">
        <f t="shared" si="16"/>
        <v>0</v>
      </c>
      <c r="J91" s="247">
        <f t="shared" si="16"/>
        <v>0</v>
      </c>
      <c r="K91" s="247">
        <f t="shared" si="16"/>
        <v>0</v>
      </c>
      <c r="L91" s="247">
        <f t="shared" si="16"/>
        <v>0</v>
      </c>
      <c r="M91" s="247">
        <f t="shared" si="16"/>
        <v>0</v>
      </c>
      <c r="N91" s="247">
        <f t="shared" si="16"/>
        <v>0</v>
      </c>
      <c r="O91" s="247">
        <f t="shared" si="16"/>
        <v>0</v>
      </c>
      <c r="P91" s="247">
        <f t="shared" si="16"/>
        <v>0</v>
      </c>
      <c r="Q91" s="247">
        <f t="shared" si="16"/>
        <v>0</v>
      </c>
      <c r="R91" s="247">
        <f t="shared" si="16"/>
        <v>0</v>
      </c>
      <c r="S91" s="247">
        <f t="shared" si="16"/>
        <v>0</v>
      </c>
      <c r="T91" s="247">
        <f t="shared" si="16"/>
        <v>0</v>
      </c>
      <c r="U91" s="247">
        <f t="shared" si="16"/>
        <v>0</v>
      </c>
      <c r="V91" s="247">
        <f t="shared" si="16"/>
        <v>0</v>
      </c>
      <c r="W91" s="247">
        <f t="shared" si="16"/>
        <v>0</v>
      </c>
      <c r="X91" s="247">
        <f t="shared" si="16"/>
        <v>0</v>
      </c>
      <c r="Y91" s="247">
        <f t="shared" si="16"/>
        <v>0</v>
      </c>
      <c r="Z91" s="247">
        <f t="shared" si="16"/>
        <v>0</v>
      </c>
      <c r="AA91" s="247">
        <f t="shared" si="16"/>
        <v>0</v>
      </c>
      <c r="AB91" s="247">
        <f t="shared" si="16"/>
        <v>0</v>
      </c>
      <c r="AC91" s="248">
        <f t="shared" ref="AC91" si="17">SUM(AC75,AC77:AC89)</f>
        <v>0</v>
      </c>
      <c r="AE91" s="544">
        <f t="shared" ref="AE91" si="18">SUM(AE75,AE77:AE89)</f>
        <v>0</v>
      </c>
      <c r="AG91" s="544">
        <f t="shared" ref="AG91" si="19">SUM(AG75,AG77:AG89)</f>
        <v>0</v>
      </c>
      <c r="AI91" s="544">
        <f t="shared" ref="AI91" si="20">SUM(AI75,AI77:AI89)</f>
        <v>0</v>
      </c>
    </row>
    <row r="92" spans="4:35" ht="13.5" outlineLevel="1" thickTop="1"/>
    <row r="93" spans="4:35" outlineLevel="1">
      <c r="D93" s="100" t="str">
        <f>'Line Items'!D2366</f>
        <v>Financial Subsidy / (Premium)</v>
      </c>
      <c r="E93" s="85"/>
      <c r="F93" s="183" t="str">
        <f>'P&amp;L1'!F511</f>
        <v>£000</v>
      </c>
      <c r="G93" s="259">
        <f>'P&amp;L1'!G511</f>
        <v>0</v>
      </c>
      <c r="H93" s="259">
        <f>'P&amp;L1'!H511</f>
        <v>0</v>
      </c>
      <c r="I93" s="259">
        <f>'P&amp;L1'!I511</f>
        <v>0</v>
      </c>
      <c r="J93" s="259">
        <f>'P&amp;L1'!J511</f>
        <v>0</v>
      </c>
      <c r="K93" s="259">
        <f>'P&amp;L1'!K511</f>
        <v>0</v>
      </c>
      <c r="L93" s="259">
        <f>'P&amp;L1'!L511</f>
        <v>0</v>
      </c>
      <c r="M93" s="259">
        <f>'P&amp;L1'!M511</f>
        <v>0</v>
      </c>
      <c r="N93" s="259">
        <f>'P&amp;L1'!N511</f>
        <v>0</v>
      </c>
      <c r="O93" s="259">
        <f>'P&amp;L1'!O511</f>
        <v>0</v>
      </c>
      <c r="P93" s="259">
        <f>'P&amp;L1'!P511</f>
        <v>0</v>
      </c>
      <c r="Q93" s="259">
        <f>'P&amp;L1'!Q511</f>
        <v>0</v>
      </c>
      <c r="R93" s="259">
        <f>'P&amp;L1'!R511</f>
        <v>0</v>
      </c>
      <c r="S93" s="259">
        <f>'P&amp;L1'!S511</f>
        <v>0</v>
      </c>
      <c r="T93" s="259">
        <f>'P&amp;L1'!T511</f>
        <v>0</v>
      </c>
      <c r="U93" s="259">
        <f>'P&amp;L1'!U511</f>
        <v>0</v>
      </c>
      <c r="V93" s="259">
        <f>'P&amp;L1'!V511</f>
        <v>0</v>
      </c>
      <c r="W93" s="259">
        <f>'P&amp;L1'!W511</f>
        <v>0</v>
      </c>
      <c r="X93" s="259">
        <f>'P&amp;L1'!X511</f>
        <v>0</v>
      </c>
      <c r="Y93" s="259">
        <f>'P&amp;L1'!Y511</f>
        <v>0</v>
      </c>
      <c r="Z93" s="259">
        <f>'P&amp;L1'!Z511</f>
        <v>0</v>
      </c>
      <c r="AA93" s="259">
        <f>'P&amp;L1'!AA511</f>
        <v>0</v>
      </c>
      <c r="AB93" s="259">
        <f>'P&amp;L1'!AB511</f>
        <v>0</v>
      </c>
      <c r="AC93" s="260">
        <f>'P&amp;L1'!AC511</f>
        <v>0</v>
      </c>
      <c r="AE93" s="546">
        <f>'P&amp;L1'!AE511</f>
        <v>0</v>
      </c>
      <c r="AG93" s="546">
        <f>'P&amp;L1'!AG511</f>
        <v>0</v>
      </c>
      <c r="AI93" s="546">
        <f>'P&amp;L1'!AI511</f>
        <v>0</v>
      </c>
    </row>
    <row r="94" spans="4:35" outlineLevel="1">
      <c r="D94" s="106" t="str">
        <f>'Line Items'!D2367</f>
        <v>GDP Adjustment</v>
      </c>
      <c r="E94" s="89"/>
      <c r="F94" s="107" t="str">
        <f>'P&amp;L1'!F512</f>
        <v>£000</v>
      </c>
      <c r="G94" s="221">
        <f>'P&amp;L1'!G512</f>
        <v>0</v>
      </c>
      <c r="H94" s="221">
        <f>'P&amp;L1'!H512</f>
        <v>0</v>
      </c>
      <c r="I94" s="221">
        <f>'P&amp;L1'!I512</f>
        <v>0</v>
      </c>
      <c r="J94" s="221">
        <f>'P&amp;L1'!J512</f>
        <v>0</v>
      </c>
      <c r="K94" s="221">
        <f>'P&amp;L1'!K512</f>
        <v>0</v>
      </c>
      <c r="L94" s="221">
        <f>'P&amp;L1'!L512</f>
        <v>0</v>
      </c>
      <c r="M94" s="221">
        <f>'P&amp;L1'!M512</f>
        <v>0</v>
      </c>
      <c r="N94" s="221">
        <f>'P&amp;L1'!N512</f>
        <v>0</v>
      </c>
      <c r="O94" s="221">
        <f>'P&amp;L1'!O512</f>
        <v>0</v>
      </c>
      <c r="P94" s="221">
        <f>'P&amp;L1'!P512</f>
        <v>0</v>
      </c>
      <c r="Q94" s="221">
        <f>'P&amp;L1'!Q512</f>
        <v>0</v>
      </c>
      <c r="R94" s="221">
        <f>'P&amp;L1'!R512</f>
        <v>0</v>
      </c>
      <c r="S94" s="221">
        <f>'P&amp;L1'!S512</f>
        <v>0</v>
      </c>
      <c r="T94" s="221">
        <f>'P&amp;L1'!T512</f>
        <v>0</v>
      </c>
      <c r="U94" s="221">
        <f>'P&amp;L1'!U512</f>
        <v>0</v>
      </c>
      <c r="V94" s="221">
        <f>'P&amp;L1'!V512</f>
        <v>0</v>
      </c>
      <c r="W94" s="221">
        <f>'P&amp;L1'!W512</f>
        <v>0</v>
      </c>
      <c r="X94" s="221">
        <f>'P&amp;L1'!X512</f>
        <v>0</v>
      </c>
      <c r="Y94" s="221">
        <f>'P&amp;L1'!Y512</f>
        <v>0</v>
      </c>
      <c r="Z94" s="221">
        <f>'P&amp;L1'!Z512</f>
        <v>0</v>
      </c>
      <c r="AA94" s="221">
        <f>'P&amp;L1'!AA512</f>
        <v>0</v>
      </c>
      <c r="AB94" s="221">
        <f>'P&amp;L1'!AB512</f>
        <v>0</v>
      </c>
      <c r="AC94" s="639">
        <f>'P&amp;L1'!AC512</f>
        <v>0</v>
      </c>
      <c r="AE94" s="640">
        <f>'P&amp;L1'!AE512</f>
        <v>0</v>
      </c>
      <c r="AG94" s="640">
        <f>'P&amp;L1'!AG512</f>
        <v>0</v>
      </c>
      <c r="AI94" s="640">
        <f>'P&amp;L1'!AI512</f>
        <v>0</v>
      </c>
    </row>
    <row r="95" spans="4:35" outlineLevel="1">
      <c r="D95" s="106" t="str">
        <f>'Line Items'!D2368</f>
        <v>CLE Adjustment</v>
      </c>
      <c r="E95" s="89"/>
      <c r="F95" s="107" t="str">
        <f>'P&amp;L1'!F513</f>
        <v>£000</v>
      </c>
      <c r="G95" s="221">
        <f>'P&amp;L1'!G513</f>
        <v>0</v>
      </c>
      <c r="H95" s="221">
        <f>'P&amp;L1'!H513</f>
        <v>0</v>
      </c>
      <c r="I95" s="221">
        <f>'P&amp;L1'!I513</f>
        <v>0</v>
      </c>
      <c r="J95" s="221">
        <f>'P&amp;L1'!J513</f>
        <v>0</v>
      </c>
      <c r="K95" s="221">
        <f>'P&amp;L1'!K513</f>
        <v>0</v>
      </c>
      <c r="L95" s="221">
        <f>'P&amp;L1'!L513</f>
        <v>0</v>
      </c>
      <c r="M95" s="221">
        <f>'P&amp;L1'!M513</f>
        <v>0</v>
      </c>
      <c r="N95" s="221">
        <f>'P&amp;L1'!N513</f>
        <v>0</v>
      </c>
      <c r="O95" s="221">
        <f>'P&amp;L1'!O513</f>
        <v>0</v>
      </c>
      <c r="P95" s="221">
        <f>'P&amp;L1'!P513</f>
        <v>0</v>
      </c>
      <c r="Q95" s="221">
        <f>'P&amp;L1'!Q513</f>
        <v>0</v>
      </c>
      <c r="R95" s="221">
        <f>'P&amp;L1'!R513</f>
        <v>0</v>
      </c>
      <c r="S95" s="221">
        <f>'P&amp;L1'!S513</f>
        <v>0</v>
      </c>
      <c r="T95" s="221">
        <f>'P&amp;L1'!T513</f>
        <v>0</v>
      </c>
      <c r="U95" s="221">
        <f>'P&amp;L1'!U513</f>
        <v>0</v>
      </c>
      <c r="V95" s="221">
        <f>'P&amp;L1'!V513</f>
        <v>0</v>
      </c>
      <c r="W95" s="221">
        <f>'P&amp;L1'!W513</f>
        <v>0</v>
      </c>
      <c r="X95" s="221">
        <f>'P&amp;L1'!X513</f>
        <v>0</v>
      </c>
      <c r="Y95" s="221">
        <f>'P&amp;L1'!Y513</f>
        <v>0</v>
      </c>
      <c r="Z95" s="221">
        <f>'P&amp;L1'!Z513</f>
        <v>0</v>
      </c>
      <c r="AA95" s="221">
        <f>'P&amp;L1'!AA513</f>
        <v>0</v>
      </c>
      <c r="AB95" s="221">
        <f>'P&amp;L1'!AB513</f>
        <v>0</v>
      </c>
      <c r="AC95" s="639">
        <f>'P&amp;L1'!AC513</f>
        <v>0</v>
      </c>
      <c r="AE95" s="640">
        <f>'P&amp;L1'!AE513</f>
        <v>0</v>
      </c>
      <c r="AG95" s="640">
        <f>'P&amp;L1'!AG513</f>
        <v>0</v>
      </c>
      <c r="AI95" s="640">
        <f>'P&amp;L1'!AI513</f>
        <v>0</v>
      </c>
    </row>
    <row r="96" spans="4:35" outlineLevel="1">
      <c r="D96" s="117" t="str">
        <f>'Line Items'!D2369</f>
        <v>DfT Profit Share</v>
      </c>
      <c r="E96" s="175"/>
      <c r="F96" s="118" t="str">
        <f>'P&amp;L1'!F514</f>
        <v>£000</v>
      </c>
      <c r="G96" s="262">
        <f>'P&amp;L1'!G514</f>
        <v>0</v>
      </c>
      <c r="H96" s="262">
        <f>'P&amp;L1'!H514</f>
        <v>0</v>
      </c>
      <c r="I96" s="262">
        <f>'P&amp;L1'!I514</f>
        <v>0</v>
      </c>
      <c r="J96" s="262">
        <f>'P&amp;L1'!J514</f>
        <v>0</v>
      </c>
      <c r="K96" s="262">
        <f>'P&amp;L1'!K514</f>
        <v>0</v>
      </c>
      <c r="L96" s="262">
        <f>'P&amp;L1'!L514</f>
        <v>0</v>
      </c>
      <c r="M96" s="262">
        <f>'P&amp;L1'!M514</f>
        <v>0</v>
      </c>
      <c r="N96" s="262">
        <f>'P&amp;L1'!N514</f>
        <v>0</v>
      </c>
      <c r="O96" s="262">
        <f>'P&amp;L1'!O514</f>
        <v>0</v>
      </c>
      <c r="P96" s="262">
        <f>'P&amp;L1'!P514</f>
        <v>0</v>
      </c>
      <c r="Q96" s="262">
        <f>'P&amp;L1'!Q514</f>
        <v>0</v>
      </c>
      <c r="R96" s="262">
        <f>'P&amp;L1'!R514</f>
        <v>0</v>
      </c>
      <c r="S96" s="262">
        <f>'P&amp;L1'!S514</f>
        <v>0</v>
      </c>
      <c r="T96" s="262">
        <f>'P&amp;L1'!T514</f>
        <v>0</v>
      </c>
      <c r="U96" s="262">
        <f>'P&amp;L1'!U514</f>
        <v>0</v>
      </c>
      <c r="V96" s="262">
        <f>'P&amp;L1'!V514</f>
        <v>0</v>
      </c>
      <c r="W96" s="262">
        <f>'P&amp;L1'!W514</f>
        <v>0</v>
      </c>
      <c r="X96" s="262">
        <f>'P&amp;L1'!X514</f>
        <v>0</v>
      </c>
      <c r="Y96" s="262">
        <f>'P&amp;L1'!Y514</f>
        <v>0</v>
      </c>
      <c r="Z96" s="262">
        <f>'P&amp;L1'!Z514</f>
        <v>0</v>
      </c>
      <c r="AA96" s="262">
        <f>'P&amp;L1'!AA514</f>
        <v>0</v>
      </c>
      <c r="AB96" s="262">
        <f>'P&amp;L1'!AB514</f>
        <v>0</v>
      </c>
      <c r="AC96" s="263">
        <f>'P&amp;L1'!AC514</f>
        <v>0</v>
      </c>
      <c r="AE96" s="536">
        <f>'P&amp;L1'!AE514</f>
        <v>0</v>
      </c>
      <c r="AG96" s="536">
        <f>'P&amp;L1'!AG514</f>
        <v>0</v>
      </c>
      <c r="AI96" s="536">
        <f>'P&amp;L1'!AI514</f>
        <v>0</v>
      </c>
    </row>
    <row r="97" spans="4:35" outlineLevel="1">
      <c r="D97" s="89"/>
      <c r="E97" s="89"/>
    </row>
    <row r="98" spans="4:35" ht="13.5" outlineLevel="1" thickBot="1">
      <c r="D98" s="244" t="str">
        <f>'Line Items'!D2370</f>
        <v>Profit / (Loss) Before Taxation</v>
      </c>
      <c r="E98" s="245"/>
      <c r="F98" s="246" t="str">
        <f>F96</f>
        <v>£000</v>
      </c>
      <c r="G98" s="247">
        <f t="shared" ref="G98:AB98" si="21">SUM(G91,G93:G96)</f>
        <v>0</v>
      </c>
      <c r="H98" s="247">
        <f t="shared" si="21"/>
        <v>0</v>
      </c>
      <c r="I98" s="247">
        <f t="shared" si="21"/>
        <v>0</v>
      </c>
      <c r="J98" s="247">
        <f t="shared" si="21"/>
        <v>0</v>
      </c>
      <c r="K98" s="247">
        <f t="shared" si="21"/>
        <v>0</v>
      </c>
      <c r="L98" s="247">
        <f t="shared" si="21"/>
        <v>0</v>
      </c>
      <c r="M98" s="247">
        <f t="shared" si="21"/>
        <v>0</v>
      </c>
      <c r="N98" s="247">
        <f t="shared" si="21"/>
        <v>0</v>
      </c>
      <c r="O98" s="247">
        <f t="shared" si="21"/>
        <v>0</v>
      </c>
      <c r="P98" s="247">
        <f t="shared" si="21"/>
        <v>0</v>
      </c>
      <c r="Q98" s="247">
        <f t="shared" si="21"/>
        <v>0</v>
      </c>
      <c r="R98" s="247">
        <f t="shared" si="21"/>
        <v>0</v>
      </c>
      <c r="S98" s="247">
        <f t="shared" si="21"/>
        <v>0</v>
      </c>
      <c r="T98" s="247">
        <f t="shared" si="21"/>
        <v>0</v>
      </c>
      <c r="U98" s="247">
        <f t="shared" si="21"/>
        <v>0</v>
      </c>
      <c r="V98" s="247">
        <f t="shared" si="21"/>
        <v>0</v>
      </c>
      <c r="W98" s="247">
        <f t="shared" si="21"/>
        <v>0</v>
      </c>
      <c r="X98" s="247">
        <f t="shared" si="21"/>
        <v>0</v>
      </c>
      <c r="Y98" s="247">
        <f t="shared" si="21"/>
        <v>0</v>
      </c>
      <c r="Z98" s="247">
        <f t="shared" si="21"/>
        <v>0</v>
      </c>
      <c r="AA98" s="247">
        <f t="shared" si="21"/>
        <v>0</v>
      </c>
      <c r="AB98" s="247">
        <f t="shared" si="21"/>
        <v>0</v>
      </c>
      <c r="AC98" s="248">
        <f t="shared" ref="AC98" si="22">SUM(AC91,AC93:AC96)</f>
        <v>0</v>
      </c>
      <c r="AE98" s="544">
        <f t="shared" ref="AE98" si="23">SUM(AE91,AE93:AE96)</f>
        <v>0</v>
      </c>
      <c r="AG98" s="544">
        <f t="shared" ref="AG98" si="24">SUM(AG91,AG93:AG96)</f>
        <v>0</v>
      </c>
      <c r="AI98" s="544">
        <f t="shared" ref="AI98" si="25">SUM(AI91,AI93:AI96)</f>
        <v>0</v>
      </c>
    </row>
    <row r="99" spans="4:35" ht="13.5" outlineLevel="1" thickTop="1"/>
    <row r="100" spans="4:35" outlineLevel="1">
      <c r="D100" s="265" t="str">
        <f>'Line Items'!D2371</f>
        <v>Corporation Tax - Current Tax</v>
      </c>
      <c r="E100" s="266"/>
      <c r="F100" s="218" t="str">
        <f>'P&amp;L1'!F518</f>
        <v>£000</v>
      </c>
      <c r="G100" s="267">
        <f>'P&amp;L1'!G518</f>
        <v>0</v>
      </c>
      <c r="H100" s="267">
        <f>'P&amp;L1'!H518</f>
        <v>0</v>
      </c>
      <c r="I100" s="267">
        <f>'P&amp;L1'!I518</f>
        <v>0</v>
      </c>
      <c r="J100" s="267">
        <f>'P&amp;L1'!J518</f>
        <v>0</v>
      </c>
      <c r="K100" s="267">
        <f>'P&amp;L1'!K518</f>
        <v>0</v>
      </c>
      <c r="L100" s="267">
        <f>'P&amp;L1'!L518</f>
        <v>0</v>
      </c>
      <c r="M100" s="267">
        <f>'P&amp;L1'!M518</f>
        <v>0</v>
      </c>
      <c r="N100" s="267">
        <f>'P&amp;L1'!N518</f>
        <v>0</v>
      </c>
      <c r="O100" s="267">
        <f>'P&amp;L1'!O518</f>
        <v>0</v>
      </c>
      <c r="P100" s="267">
        <f>'P&amp;L1'!P518</f>
        <v>0</v>
      </c>
      <c r="Q100" s="267">
        <f>'P&amp;L1'!Q518</f>
        <v>0</v>
      </c>
      <c r="R100" s="267">
        <f>'P&amp;L1'!R518</f>
        <v>0</v>
      </c>
      <c r="S100" s="267">
        <f>'P&amp;L1'!S518</f>
        <v>0</v>
      </c>
      <c r="T100" s="267">
        <f>'P&amp;L1'!T518</f>
        <v>0</v>
      </c>
      <c r="U100" s="267">
        <f>'P&amp;L1'!U518</f>
        <v>0</v>
      </c>
      <c r="V100" s="267">
        <f>'P&amp;L1'!V518</f>
        <v>0</v>
      </c>
      <c r="W100" s="267">
        <f>'P&amp;L1'!W518</f>
        <v>0</v>
      </c>
      <c r="X100" s="267">
        <f>'P&amp;L1'!X518</f>
        <v>0</v>
      </c>
      <c r="Y100" s="267">
        <f>'P&amp;L1'!Y518</f>
        <v>0</v>
      </c>
      <c r="Z100" s="267">
        <f>'P&amp;L1'!Z518</f>
        <v>0</v>
      </c>
      <c r="AA100" s="267">
        <f>'P&amp;L1'!AA518</f>
        <v>0</v>
      </c>
      <c r="AB100" s="267">
        <f>'P&amp;L1'!AB518</f>
        <v>0</v>
      </c>
      <c r="AC100" s="268">
        <f>'P&amp;L1'!AC518</f>
        <v>0</v>
      </c>
      <c r="AE100" s="545">
        <f>'P&amp;L1'!AE518</f>
        <v>0</v>
      </c>
      <c r="AG100" s="545">
        <f>'P&amp;L1'!AG518</f>
        <v>0</v>
      </c>
      <c r="AI100" s="545">
        <f>'P&amp;L1'!AI518</f>
        <v>0</v>
      </c>
    </row>
    <row r="101" spans="4:35" outlineLevel="1"/>
    <row r="102" spans="4:35" outlineLevel="1">
      <c r="D102" s="265" t="str">
        <f>'Line Items'!D2372</f>
        <v>Deferred Tax</v>
      </c>
      <c r="E102" s="266"/>
      <c r="F102" s="218" t="str">
        <f>'P&amp;L1'!F520</f>
        <v>£000</v>
      </c>
      <c r="G102" s="267">
        <f>'P&amp;L1'!G520</f>
        <v>0</v>
      </c>
      <c r="H102" s="267">
        <f>'P&amp;L1'!H520</f>
        <v>0</v>
      </c>
      <c r="I102" s="267">
        <f>'P&amp;L1'!I520</f>
        <v>0</v>
      </c>
      <c r="J102" s="267">
        <f>'P&amp;L1'!J520</f>
        <v>0</v>
      </c>
      <c r="K102" s="267">
        <f>'P&amp;L1'!K520</f>
        <v>0</v>
      </c>
      <c r="L102" s="267">
        <f>'P&amp;L1'!L520</f>
        <v>0</v>
      </c>
      <c r="M102" s="267">
        <f>'P&amp;L1'!M520</f>
        <v>0</v>
      </c>
      <c r="N102" s="267">
        <f>'P&amp;L1'!N520</f>
        <v>0</v>
      </c>
      <c r="O102" s="267">
        <f>'P&amp;L1'!O520</f>
        <v>0</v>
      </c>
      <c r="P102" s="267">
        <f>'P&amp;L1'!P520</f>
        <v>0</v>
      </c>
      <c r="Q102" s="267">
        <f>'P&amp;L1'!Q520</f>
        <v>0</v>
      </c>
      <c r="R102" s="267">
        <f>'P&amp;L1'!R520</f>
        <v>0</v>
      </c>
      <c r="S102" s="267">
        <f>'P&amp;L1'!S520</f>
        <v>0</v>
      </c>
      <c r="T102" s="267">
        <f>'P&amp;L1'!T520</f>
        <v>0</v>
      </c>
      <c r="U102" s="267">
        <f>'P&amp;L1'!U520</f>
        <v>0</v>
      </c>
      <c r="V102" s="267">
        <f>'P&amp;L1'!V520</f>
        <v>0</v>
      </c>
      <c r="W102" s="267">
        <f>'P&amp;L1'!W520</f>
        <v>0</v>
      </c>
      <c r="X102" s="267">
        <f>'P&amp;L1'!X520</f>
        <v>0</v>
      </c>
      <c r="Y102" s="267">
        <f>'P&amp;L1'!Y520</f>
        <v>0</v>
      </c>
      <c r="Z102" s="267">
        <f>'P&amp;L1'!Z520</f>
        <v>0</v>
      </c>
      <c r="AA102" s="267">
        <f>'P&amp;L1'!AA520</f>
        <v>0</v>
      </c>
      <c r="AB102" s="267">
        <f>'P&amp;L1'!AB520</f>
        <v>0</v>
      </c>
      <c r="AC102" s="268">
        <f>'P&amp;L1'!AC520</f>
        <v>0</v>
      </c>
      <c r="AE102" s="545">
        <f>'P&amp;L1'!AE520</f>
        <v>0</v>
      </c>
      <c r="AG102" s="545">
        <f>'P&amp;L1'!AG520</f>
        <v>0</v>
      </c>
      <c r="AI102" s="545">
        <f>'P&amp;L1'!AI520</f>
        <v>0</v>
      </c>
    </row>
    <row r="103" spans="4:35" outlineLevel="1"/>
    <row r="104" spans="4:35" ht="13.5" outlineLevel="1" thickBot="1">
      <c r="D104" s="244" t="str">
        <f>'Line Items'!D2373</f>
        <v>Profit / (Loss) After Taxation</v>
      </c>
      <c r="E104" s="245"/>
      <c r="F104" s="246" t="str">
        <f>F102</f>
        <v>£000</v>
      </c>
      <c r="G104" s="247">
        <f>SUM(G98,G100,G102)</f>
        <v>0</v>
      </c>
      <c r="H104" s="247">
        <f t="shared" ref="H104:AB104" si="26">SUM(H98,H100,H102)</f>
        <v>0</v>
      </c>
      <c r="I104" s="247">
        <f t="shared" si="26"/>
        <v>0</v>
      </c>
      <c r="J104" s="247">
        <f t="shared" si="26"/>
        <v>0</v>
      </c>
      <c r="K104" s="247">
        <f t="shared" si="26"/>
        <v>0</v>
      </c>
      <c r="L104" s="247">
        <f t="shared" si="26"/>
        <v>0</v>
      </c>
      <c r="M104" s="247">
        <f t="shared" si="26"/>
        <v>0</v>
      </c>
      <c r="N104" s="247">
        <f t="shared" si="26"/>
        <v>0</v>
      </c>
      <c r="O104" s="247">
        <f t="shared" si="26"/>
        <v>0</v>
      </c>
      <c r="P104" s="247">
        <f t="shared" si="26"/>
        <v>0</v>
      </c>
      <c r="Q104" s="247">
        <f t="shared" si="26"/>
        <v>0</v>
      </c>
      <c r="R104" s="247">
        <f t="shared" si="26"/>
        <v>0</v>
      </c>
      <c r="S104" s="247">
        <f t="shared" si="26"/>
        <v>0</v>
      </c>
      <c r="T104" s="247">
        <f t="shared" si="26"/>
        <v>0</v>
      </c>
      <c r="U104" s="247">
        <f t="shared" si="26"/>
        <v>0</v>
      </c>
      <c r="V104" s="247">
        <f t="shared" si="26"/>
        <v>0</v>
      </c>
      <c r="W104" s="247">
        <f t="shared" si="26"/>
        <v>0</v>
      </c>
      <c r="X104" s="247">
        <f t="shared" si="26"/>
        <v>0</v>
      </c>
      <c r="Y104" s="247">
        <f t="shared" si="26"/>
        <v>0</v>
      </c>
      <c r="Z104" s="247">
        <f t="shared" si="26"/>
        <v>0</v>
      </c>
      <c r="AA104" s="247">
        <f t="shared" si="26"/>
        <v>0</v>
      </c>
      <c r="AB104" s="247">
        <f t="shared" si="26"/>
        <v>0</v>
      </c>
      <c r="AC104" s="248">
        <f t="shared" ref="AC104" si="27">SUM(AC98,AC100,AC102)</f>
        <v>0</v>
      </c>
      <c r="AE104" s="544">
        <f t="shared" ref="AE104" si="28">SUM(AE98,AE100,AE102)</f>
        <v>0</v>
      </c>
      <c r="AG104" s="544">
        <f t="shared" ref="AG104" si="29">SUM(AG98,AG100,AG102)</f>
        <v>0</v>
      </c>
      <c r="AI104" s="544">
        <f t="shared" ref="AI104" si="30">SUM(AI98,AI100,AI102)</f>
        <v>0</v>
      </c>
    </row>
    <row r="105" spans="4:35" ht="13.5" outlineLevel="1" thickTop="1"/>
    <row r="106" spans="4:35" outlineLevel="1">
      <c r="D106" s="265" t="str">
        <f>'Line Items'!D2374</f>
        <v>Dividends</v>
      </c>
      <c r="E106" s="266"/>
      <c r="F106" s="218" t="str">
        <f>'P&amp;L1'!F524</f>
        <v>£000</v>
      </c>
      <c r="G106" s="267">
        <f>'P&amp;L1'!G524</f>
        <v>0</v>
      </c>
      <c r="H106" s="267">
        <f>'P&amp;L1'!H524</f>
        <v>0</v>
      </c>
      <c r="I106" s="267">
        <f>'P&amp;L1'!I524</f>
        <v>0</v>
      </c>
      <c r="J106" s="267">
        <f>'P&amp;L1'!J524</f>
        <v>0</v>
      </c>
      <c r="K106" s="267">
        <f>'P&amp;L1'!K524</f>
        <v>0</v>
      </c>
      <c r="L106" s="267">
        <f>'P&amp;L1'!L524</f>
        <v>0</v>
      </c>
      <c r="M106" s="267">
        <f>'P&amp;L1'!M524</f>
        <v>0</v>
      </c>
      <c r="N106" s="267">
        <f>'P&amp;L1'!N524</f>
        <v>0</v>
      </c>
      <c r="O106" s="267">
        <f>'P&amp;L1'!O524</f>
        <v>0</v>
      </c>
      <c r="P106" s="267">
        <f>'P&amp;L1'!P524</f>
        <v>0</v>
      </c>
      <c r="Q106" s="267">
        <f>'P&amp;L1'!Q524</f>
        <v>0</v>
      </c>
      <c r="R106" s="267">
        <f>'P&amp;L1'!R524</f>
        <v>0</v>
      </c>
      <c r="S106" s="267">
        <f>'P&amp;L1'!S524</f>
        <v>0</v>
      </c>
      <c r="T106" s="267">
        <f>'P&amp;L1'!T524</f>
        <v>0</v>
      </c>
      <c r="U106" s="267">
        <f>'P&amp;L1'!U524</f>
        <v>0</v>
      </c>
      <c r="V106" s="267">
        <f>'P&amp;L1'!V524</f>
        <v>0</v>
      </c>
      <c r="W106" s="267">
        <f>'P&amp;L1'!W524</f>
        <v>0</v>
      </c>
      <c r="X106" s="267">
        <f>'P&amp;L1'!X524</f>
        <v>0</v>
      </c>
      <c r="Y106" s="267">
        <f>'P&amp;L1'!Y524</f>
        <v>0</v>
      </c>
      <c r="Z106" s="267">
        <f>'P&amp;L1'!Z524</f>
        <v>0</v>
      </c>
      <c r="AA106" s="267">
        <f>'P&amp;L1'!AA524</f>
        <v>0</v>
      </c>
      <c r="AB106" s="267">
        <f>'P&amp;L1'!AB524</f>
        <v>0</v>
      </c>
      <c r="AC106" s="268">
        <f>'P&amp;L1'!AC524</f>
        <v>0</v>
      </c>
      <c r="AE106" s="545">
        <f>'P&amp;L1'!AE524</f>
        <v>0</v>
      </c>
      <c r="AG106" s="545">
        <f>'P&amp;L1'!AG524</f>
        <v>0</v>
      </c>
      <c r="AI106" s="545">
        <f>'P&amp;L1'!AI524</f>
        <v>0</v>
      </c>
    </row>
    <row r="107" spans="4:35" outlineLevel="1"/>
    <row r="108" spans="4:35" ht="13.5" outlineLevel="1" thickBot="1">
      <c r="D108" s="244" t="str">
        <f>'Line Items'!D2375</f>
        <v>Profit / (Loss)</v>
      </c>
      <c r="E108" s="245"/>
      <c r="F108" s="246" t="str">
        <f>F106</f>
        <v>£000</v>
      </c>
      <c r="G108" s="247">
        <f t="shared" ref="G108:AB108" si="31">SUM(G104,G106)</f>
        <v>0</v>
      </c>
      <c r="H108" s="247">
        <f t="shared" si="31"/>
        <v>0</v>
      </c>
      <c r="I108" s="247">
        <f t="shared" si="31"/>
        <v>0</v>
      </c>
      <c r="J108" s="247">
        <f t="shared" si="31"/>
        <v>0</v>
      </c>
      <c r="K108" s="247">
        <f t="shared" si="31"/>
        <v>0</v>
      </c>
      <c r="L108" s="247">
        <f t="shared" si="31"/>
        <v>0</v>
      </c>
      <c r="M108" s="247">
        <f t="shared" si="31"/>
        <v>0</v>
      </c>
      <c r="N108" s="247">
        <f t="shared" si="31"/>
        <v>0</v>
      </c>
      <c r="O108" s="247">
        <f t="shared" si="31"/>
        <v>0</v>
      </c>
      <c r="P108" s="247">
        <f t="shared" si="31"/>
        <v>0</v>
      </c>
      <c r="Q108" s="247">
        <f t="shared" si="31"/>
        <v>0</v>
      </c>
      <c r="R108" s="247">
        <f t="shared" si="31"/>
        <v>0</v>
      </c>
      <c r="S108" s="247">
        <f t="shared" si="31"/>
        <v>0</v>
      </c>
      <c r="T108" s="247">
        <f t="shared" si="31"/>
        <v>0</v>
      </c>
      <c r="U108" s="247">
        <f t="shared" si="31"/>
        <v>0</v>
      </c>
      <c r="V108" s="247">
        <f t="shared" si="31"/>
        <v>0</v>
      </c>
      <c r="W108" s="247">
        <f t="shared" si="31"/>
        <v>0</v>
      </c>
      <c r="X108" s="247">
        <f t="shared" si="31"/>
        <v>0</v>
      </c>
      <c r="Y108" s="247">
        <f t="shared" si="31"/>
        <v>0</v>
      </c>
      <c r="Z108" s="247">
        <f t="shared" si="31"/>
        <v>0</v>
      </c>
      <c r="AA108" s="247">
        <f t="shared" si="31"/>
        <v>0</v>
      </c>
      <c r="AB108" s="247">
        <f t="shared" si="31"/>
        <v>0</v>
      </c>
      <c r="AC108" s="248">
        <f t="shared" ref="AC108" si="32">SUM(AC104,AC106)</f>
        <v>0</v>
      </c>
      <c r="AE108" s="509">
        <f t="shared" ref="AE108" si="33">SUM(AE104,AE106)</f>
        <v>0</v>
      </c>
      <c r="AG108" s="509">
        <f t="shared" ref="AG108" si="34">SUM(AG104,AG106)</f>
        <v>0</v>
      </c>
      <c r="AI108" s="509">
        <f t="shared" ref="AI108" si="35">SUM(AI104,AI106)</f>
        <v>0</v>
      </c>
    </row>
    <row r="109" spans="4:35" ht="13.5" outlineLevel="1" thickTop="1"/>
    <row r="110" spans="4:35" ht="13.5" outlineLevel="1" thickBot="1">
      <c r="D110" s="244" t="str">
        <f>'Line Items'!D2376</f>
        <v>Retained Profit / (Loss)</v>
      </c>
      <c r="E110" s="245"/>
      <c r="F110" s="246" t="str">
        <f>F108</f>
        <v>£000</v>
      </c>
      <c r="G110" s="247">
        <f>'P&amp;L1'!G528</f>
        <v>0</v>
      </c>
      <c r="H110" s="247">
        <f>'P&amp;L1'!H528</f>
        <v>0</v>
      </c>
      <c r="I110" s="247">
        <f>'P&amp;L1'!I528</f>
        <v>0</v>
      </c>
      <c r="J110" s="247">
        <f>'P&amp;L1'!J528</f>
        <v>0</v>
      </c>
      <c r="K110" s="247">
        <f>'P&amp;L1'!K528</f>
        <v>0</v>
      </c>
      <c r="L110" s="247">
        <f>'P&amp;L1'!L528</f>
        <v>0</v>
      </c>
      <c r="M110" s="247">
        <f>'P&amp;L1'!M528</f>
        <v>0</v>
      </c>
      <c r="N110" s="247">
        <f>'P&amp;L1'!N528</f>
        <v>0</v>
      </c>
      <c r="O110" s="247">
        <f>'P&amp;L1'!O528</f>
        <v>0</v>
      </c>
      <c r="P110" s="247">
        <f>'P&amp;L1'!P528</f>
        <v>0</v>
      </c>
      <c r="Q110" s="247">
        <f>'P&amp;L1'!Q528</f>
        <v>0</v>
      </c>
      <c r="R110" s="247">
        <f>'P&amp;L1'!R528</f>
        <v>0</v>
      </c>
      <c r="S110" s="247">
        <f>'P&amp;L1'!S528</f>
        <v>0</v>
      </c>
      <c r="T110" s="247">
        <f>'P&amp;L1'!T528</f>
        <v>0</v>
      </c>
      <c r="U110" s="247">
        <f>'P&amp;L1'!U528</f>
        <v>0</v>
      </c>
      <c r="V110" s="247">
        <f>'P&amp;L1'!V528</f>
        <v>0</v>
      </c>
      <c r="W110" s="247">
        <f>'P&amp;L1'!W528</f>
        <v>0</v>
      </c>
      <c r="X110" s="247">
        <f>'P&amp;L1'!X528</f>
        <v>0</v>
      </c>
      <c r="Y110" s="247">
        <f>'P&amp;L1'!Y528</f>
        <v>0</v>
      </c>
      <c r="Z110" s="247">
        <f>'P&amp;L1'!Z528</f>
        <v>0</v>
      </c>
      <c r="AA110" s="247">
        <f>'P&amp;L1'!AA528</f>
        <v>0</v>
      </c>
      <c r="AB110" s="247">
        <f>'P&amp;L1'!AB528</f>
        <v>0</v>
      </c>
      <c r="AC110" s="248">
        <f>'P&amp;L1'!AC528</f>
        <v>0</v>
      </c>
      <c r="AE110" s="544">
        <f>'P&amp;L1'!AE528</f>
        <v>0</v>
      </c>
      <c r="AG110" s="544">
        <f>'P&amp;L1'!AG528</f>
        <v>0</v>
      </c>
      <c r="AI110" s="544">
        <f>'P&amp;L1'!AI528</f>
        <v>0</v>
      </c>
    </row>
    <row r="111" spans="4:35" ht="13.5" outlineLevel="1" thickTop="1">
      <c r="D111" s="269" t="s">
        <v>515</v>
      </c>
      <c r="E111" s="269"/>
      <c r="F111" s="270"/>
      <c r="G111" s="270" t="b">
        <f>ABS(G108-'P&amp;L1'!G$526)&lt;0.001</f>
        <v>1</v>
      </c>
      <c r="H111" s="270" t="b">
        <f>ABS(H108-'P&amp;L1'!H$526)&lt;0.001</f>
        <v>1</v>
      </c>
      <c r="I111" s="270" t="b">
        <f>ABS(I108-'P&amp;L1'!I$526)&lt;0.001</f>
        <v>1</v>
      </c>
      <c r="J111" s="270" t="b">
        <f>ABS(J108-'P&amp;L1'!J$526)&lt;0.001</f>
        <v>1</v>
      </c>
      <c r="K111" s="270" t="b">
        <f>ABS(K108-'P&amp;L1'!K$526)&lt;0.001</f>
        <v>1</v>
      </c>
      <c r="L111" s="270" t="b">
        <f>ABS(L108-'P&amp;L1'!L$526)&lt;0.001</f>
        <v>1</v>
      </c>
      <c r="M111" s="270" t="b">
        <f>ABS(M108-'P&amp;L1'!M$526)&lt;0.001</f>
        <v>1</v>
      </c>
      <c r="N111" s="270" t="b">
        <f>ABS(N108-'P&amp;L1'!N$526)&lt;0.001</f>
        <v>1</v>
      </c>
      <c r="O111" s="270" t="b">
        <f>ABS(O108-'P&amp;L1'!O$526)&lt;0.001</f>
        <v>1</v>
      </c>
      <c r="P111" s="270" t="b">
        <f>ABS(P108-'P&amp;L1'!P$526)&lt;0.001</f>
        <v>1</v>
      </c>
      <c r="Q111" s="270" t="b">
        <f>ABS(Q108-'P&amp;L1'!Q$526)&lt;0.001</f>
        <v>1</v>
      </c>
      <c r="R111" s="270" t="b">
        <f>ABS(R108-'P&amp;L1'!R$526)&lt;0.001</f>
        <v>1</v>
      </c>
      <c r="S111" s="270" t="b">
        <f>ABS(S108-'P&amp;L1'!S$526)&lt;0.001</f>
        <v>1</v>
      </c>
      <c r="T111" s="270" t="b">
        <f>ABS(T108-'P&amp;L1'!T$526)&lt;0.001</f>
        <v>1</v>
      </c>
      <c r="U111" s="270" t="b">
        <f>ABS(U108-'P&amp;L1'!U$526)&lt;0.001</f>
        <v>1</v>
      </c>
      <c r="V111" s="270" t="b">
        <f>ABS(V108-'P&amp;L1'!V$526)&lt;0.001</f>
        <v>1</v>
      </c>
      <c r="W111" s="270" t="b">
        <f>ABS(W108-'P&amp;L1'!W$526)&lt;0.001</f>
        <v>1</v>
      </c>
      <c r="X111" s="270" t="b">
        <f>ABS(X108-'P&amp;L1'!X$526)&lt;0.001</f>
        <v>1</v>
      </c>
      <c r="Y111" s="270" t="b">
        <f>ABS(Y108-'P&amp;L1'!Y$526)&lt;0.001</f>
        <v>1</v>
      </c>
      <c r="Z111" s="270" t="b">
        <f>ABS(Z108-'P&amp;L1'!Z$526)&lt;0.001</f>
        <v>1</v>
      </c>
      <c r="AA111" s="270" t="b">
        <f>ABS(AA108-'P&amp;L1'!AA$526)&lt;0.001</f>
        <v>1</v>
      </c>
      <c r="AB111" s="270" t="b">
        <f>ABS(AB108-'P&amp;L1'!AB$526)&lt;0.001</f>
        <v>1</v>
      </c>
      <c r="AC111" s="270" t="b">
        <f>ABS(AC108-'P&amp;L1'!AC$526)&lt;0.001</f>
        <v>1</v>
      </c>
      <c r="AE111" s="270" t="b">
        <f>ABS(AE108-'P&amp;L1'!AE$526)&lt;0.001</f>
        <v>1</v>
      </c>
      <c r="AG111" s="270" t="b">
        <f>ABS(AG108-'P&amp;L1'!AG$526)&lt;0.001</f>
        <v>1</v>
      </c>
      <c r="AI111" s="270" t="b">
        <f>ABS(AI108-'P&amp;L1'!AI$526)&lt;0.001</f>
        <v>1</v>
      </c>
    </row>
    <row r="113" spans="2:35" ht="16.5">
      <c r="B113" s="5" t="s">
        <v>19</v>
      </c>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E113" s="5"/>
      <c r="AG113" s="5"/>
      <c r="AI113" s="5"/>
    </row>
  </sheetData>
  <mergeCells count="3">
    <mergeCell ref="D9:E9"/>
    <mergeCell ref="F9:F11"/>
    <mergeCell ref="D10:E11"/>
  </mergeCells>
  <pageMargins left="0.39370078740157483" right="0.39370078740157483" top="0.39370078740157483" bottom="0.39370078740157483" header="0.31496062992125984" footer="0.31496062992125984"/>
  <pageSetup paperSize="8" scale="53" fitToHeight="9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B2:G27"/>
  <sheetViews>
    <sheetView showGridLines="0" zoomScale="70" zoomScaleNormal="70" zoomScaleSheetLayoutView="85" workbookViewId="0">
      <pane ySplit="9" topLeftCell="A10" activePane="bottomLeft" state="frozen"/>
      <selection activeCell="G13" sqref="G13"/>
      <selection pane="bottomLeft" activeCell="A10" sqref="A10"/>
    </sheetView>
  </sheetViews>
  <sheetFormatPr defaultColWidth="9" defaultRowHeight="12.75" outlineLevelRow="1"/>
  <cols>
    <col min="1" max="1" width="2.85546875" style="3" customWidth="1"/>
    <col min="2" max="5" width="6.7109375" style="3" customWidth="1"/>
    <col min="6" max="6" width="49.42578125" style="3" customWidth="1"/>
    <col min="7" max="7" width="70.28515625" style="3" bestFit="1" customWidth="1"/>
    <col min="8" max="16384" width="9" style="3"/>
  </cols>
  <sheetData>
    <row r="2" spans="2:7">
      <c r="B2" s="1" t="str">
        <f>'Template Cover'!B2</f>
        <v>Owner:</v>
      </c>
      <c r="C2" s="2"/>
      <c r="D2" s="2"/>
      <c r="E2" s="2"/>
      <c r="F2" s="2" t="str">
        <f>Owner</f>
        <v>[Bidder Name]</v>
      </c>
      <c r="G2" s="2"/>
    </row>
    <row r="3" spans="2:7">
      <c r="B3" s="1" t="str">
        <f>'Template Cover'!B3</f>
        <v>Project:</v>
      </c>
      <c r="C3" s="2"/>
      <c r="D3" s="2"/>
      <c r="E3" s="2"/>
      <c r="F3" s="2" t="str">
        <f>Project</f>
        <v>West Midlands Franchise</v>
      </c>
      <c r="G3" s="2"/>
    </row>
    <row r="4" spans="2:7">
      <c r="B4" s="1" t="str">
        <f>'Template Cover'!B4</f>
        <v>Sheet:</v>
      </c>
      <c r="C4" s="2"/>
      <c r="D4" s="2"/>
      <c r="E4" s="2"/>
      <c r="F4" s="2" t="str">
        <f ca="1">MID(CELL("filename",$A$1),FIND("]",CELL("filename",$A$1))+1,99)</f>
        <v>Template Control</v>
      </c>
      <c r="G4" s="2"/>
    </row>
    <row r="5" spans="2:7">
      <c r="B5" s="1" t="str">
        <f>'Template Cover'!B5</f>
        <v>Version:</v>
      </c>
      <c r="C5" s="2"/>
      <c r="D5" s="2"/>
      <c r="E5" s="2"/>
      <c r="F5" s="2">
        <f>Version</f>
        <v>1</v>
      </c>
      <c r="G5" s="2"/>
    </row>
    <row r="6" spans="2:7">
      <c r="B6" s="1" t="str">
        <f>'Template Cover'!B6</f>
        <v>Date:</v>
      </c>
      <c r="C6" s="4"/>
      <c r="D6" s="4"/>
      <c r="E6" s="4"/>
      <c r="F6" s="4">
        <f ca="1">TODAY()</f>
        <v>42655</v>
      </c>
      <c r="G6" s="4"/>
    </row>
    <row r="7" spans="2:7">
      <c r="B7" s="1" t="str">
        <f>'Template Cover'!B7</f>
        <v>Filename:</v>
      </c>
      <c r="C7" s="2"/>
      <c r="D7" s="2"/>
      <c r="E7" s="2"/>
      <c r="F7" s="2" t="str">
        <f ca="1">LEFT(CELL("FILENAME",$A$1),FIND("]",CELL("FILENAME",$A$1)))</f>
        <v>C:\Users\DfT\AppData\Local\Temp\[ATTACHMENT C - FINANCIAL TEMPLATES (v1.1).xlsx]</v>
      </c>
      <c r="G7" s="2"/>
    </row>
    <row r="10" spans="2:7" ht="16.5">
      <c r="B10" s="5" t="s">
        <v>20</v>
      </c>
      <c r="C10" s="5"/>
      <c r="D10" s="5"/>
      <c r="E10" s="5"/>
      <c r="F10" s="5"/>
      <c r="G10" s="5"/>
    </row>
    <row r="12" spans="2:7" ht="15">
      <c r="B12" s="15" t="s">
        <v>21</v>
      </c>
      <c r="C12" s="15"/>
      <c r="D12" s="15"/>
      <c r="E12" s="15"/>
      <c r="F12" s="15"/>
      <c r="G12" s="15"/>
    </row>
    <row r="13" spans="2:7" outlineLevel="1"/>
    <row r="14" spans="2:7" outlineLevel="1"/>
    <row r="15" spans="2:7" outlineLevel="1">
      <c r="E15" s="34" t="s">
        <v>22</v>
      </c>
      <c r="F15" s="35" t="s">
        <v>594</v>
      </c>
      <c r="G15" s="3" t="s">
        <v>23</v>
      </c>
    </row>
    <row r="16" spans="2:7" outlineLevel="1">
      <c r="E16" s="34"/>
    </row>
    <row r="17" spans="2:7" outlineLevel="1">
      <c r="E17" s="34" t="s">
        <v>24</v>
      </c>
      <c r="F17" s="36" t="str">
        <f>IF(RN_Switch="Real",Timeline!$C$16,"n/a")</f>
        <v>n/a</v>
      </c>
    </row>
    <row r="18" spans="2:7" outlineLevel="1">
      <c r="E18" s="34"/>
    </row>
    <row r="19" spans="2:7" outlineLevel="1">
      <c r="E19" s="34" t="s">
        <v>25</v>
      </c>
      <c r="F19" s="37">
        <f>Version</f>
        <v>1</v>
      </c>
    </row>
    <row r="21" spans="2:7" ht="15">
      <c r="B21" s="15" t="s">
        <v>26</v>
      </c>
      <c r="C21" s="15"/>
      <c r="D21" s="15"/>
      <c r="E21" s="15"/>
      <c r="F21" s="15"/>
      <c r="G21" s="15"/>
    </row>
    <row r="22" spans="2:7" outlineLevel="1"/>
    <row r="23" spans="2:7" outlineLevel="1"/>
    <row r="24" spans="2:7" outlineLevel="1">
      <c r="E24" s="34" t="s">
        <v>27</v>
      </c>
      <c r="F24" s="38" t="s">
        <v>28</v>
      </c>
      <c r="G24" s="3" t="str">
        <f>"Bidders should specify the model option names in Line Items tab, rows "&amp;ROW('Line Items'!D2625)&amp;":"&amp;ROW('Line Items'!D2645)</f>
        <v>Bidders should specify the model option names in Line Items tab, rows 2625:2645</v>
      </c>
    </row>
    <row r="27" spans="2:7" ht="16.5">
      <c r="B27" s="5" t="s">
        <v>19</v>
      </c>
      <c r="C27" s="5"/>
      <c r="D27" s="5"/>
      <c r="E27" s="5"/>
      <c r="F27" s="5"/>
      <c r="G27" s="5"/>
    </row>
  </sheetData>
  <dataValidations count="2">
    <dataValidation type="list" allowBlank="1" showInputMessage="1" showErrorMessage="1" sqref="F15">
      <formula1>"Real,Nominal"</formula1>
    </dataValidation>
    <dataValidation type="list" allowBlank="1" showInputMessage="1" showErrorMessage="1" sqref="F24">
      <formula1>Model_Option</formula1>
    </dataValidation>
  </dataValidations>
  <pageMargins left="0.39370078740157483" right="0.39370078740157483" top="0.39370078740157483" bottom="0.39370078740157483" header="0.31496062992125984" footer="0.31496062992125984"/>
  <pageSetup paperSize="8" fitToHeight="9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B2:AI71"/>
  <sheetViews>
    <sheetView showGridLines="0" zoomScale="70" zoomScaleNormal="70" zoomScaleSheetLayoutView="70" workbookViewId="0">
      <pane xSplit="6" ySplit="14" topLeftCell="G15" activePane="bottomRight" state="frozen"/>
      <selection activeCell="G13" sqref="G13"/>
      <selection pane="topRight" activeCell="G13" sqref="G13"/>
      <selection pane="bottomLeft" activeCell="G13" sqref="G13"/>
      <selection pane="bottomRight" activeCell="G15" sqref="G15"/>
    </sheetView>
  </sheetViews>
  <sheetFormatPr defaultColWidth="9" defaultRowHeight="12.75" outlineLevelRow="1" outlineLevelCol="1"/>
  <cols>
    <col min="1" max="1" width="2.85546875" style="3" customWidth="1"/>
    <col min="2" max="3" width="3.42578125" style="3" customWidth="1"/>
    <col min="4" max="4" width="12.7109375" style="3" customWidth="1"/>
    <col min="5" max="5" width="47.42578125" style="3" customWidth="1"/>
    <col min="6" max="22" width="11.42578125" style="3" customWidth="1"/>
    <col min="23" max="29" width="11.42578125" style="3" customWidth="1" outlineLevel="1"/>
    <col min="30" max="30" width="3.5703125" style="3" customWidth="1"/>
    <col min="31" max="31" width="11.42578125" style="3" customWidth="1"/>
    <col min="32" max="32" width="3.5703125" style="3" customWidth="1" outlineLevel="1"/>
    <col min="33" max="33" width="11.42578125" style="3" customWidth="1" outlineLevel="1"/>
    <col min="34" max="34" width="3.5703125" style="3" customWidth="1" outlineLevel="1"/>
    <col min="35" max="35" width="11.42578125" style="3" customWidth="1" outlineLevel="1"/>
    <col min="36" max="36" width="3.5703125" style="3" customWidth="1"/>
    <col min="37" max="16384" width="9" style="3"/>
  </cols>
  <sheetData>
    <row r="2" spans="2:35">
      <c r="B2" s="1" t="str">
        <f>'Template Cover'!B2</f>
        <v>Owner:</v>
      </c>
      <c r="C2" s="2"/>
      <c r="D2" s="2"/>
      <c r="E2" s="2"/>
      <c r="F2" s="2"/>
      <c r="G2" s="2" t="str">
        <f>Owner</f>
        <v>[Bidder Name]</v>
      </c>
      <c r="H2" s="2"/>
      <c r="I2" s="2"/>
      <c r="J2" s="2"/>
      <c r="K2" s="2"/>
      <c r="L2" s="2"/>
      <c r="M2" s="2"/>
      <c r="N2" s="2"/>
      <c r="O2" s="2"/>
      <c r="P2" s="2"/>
      <c r="Q2" s="2"/>
      <c r="R2" s="2"/>
      <c r="S2" s="2"/>
      <c r="T2" s="2"/>
      <c r="U2" s="2"/>
      <c r="V2" s="2"/>
      <c r="W2" s="2"/>
      <c r="X2" s="2"/>
      <c r="Y2" s="2"/>
      <c r="Z2" s="2"/>
      <c r="AA2" s="2"/>
      <c r="AB2" s="2"/>
      <c r="AC2" s="2"/>
      <c r="AE2" s="2"/>
      <c r="AG2" s="2"/>
      <c r="AI2" s="2"/>
    </row>
    <row r="3" spans="2:35">
      <c r="B3" s="1" t="str">
        <f>'Template Cover'!B3</f>
        <v>Project:</v>
      </c>
      <c r="C3" s="2"/>
      <c r="D3" s="2"/>
      <c r="E3" s="2"/>
      <c r="F3" s="2"/>
      <c r="G3" s="2" t="str">
        <f>Project</f>
        <v>West Midlands Franchise</v>
      </c>
      <c r="H3" s="2"/>
      <c r="I3" s="2"/>
      <c r="J3" s="2"/>
      <c r="K3" s="2"/>
      <c r="L3" s="2"/>
      <c r="M3" s="2"/>
      <c r="N3" s="2"/>
      <c r="O3" s="2"/>
      <c r="P3" s="2"/>
      <c r="Q3" s="2"/>
      <c r="R3" s="2"/>
      <c r="S3" s="2"/>
      <c r="T3" s="2"/>
      <c r="U3" s="2"/>
      <c r="V3" s="2"/>
      <c r="W3" s="2"/>
      <c r="X3" s="2"/>
      <c r="Y3" s="2"/>
      <c r="Z3" s="2"/>
      <c r="AA3" s="2"/>
      <c r="AB3" s="2"/>
      <c r="AC3" s="2"/>
      <c r="AE3" s="2"/>
      <c r="AG3" s="2"/>
      <c r="AI3" s="2"/>
    </row>
    <row r="4" spans="2:35">
      <c r="B4" s="1" t="str">
        <f>'Template Cover'!B4</f>
        <v>Sheet:</v>
      </c>
      <c r="C4" s="2"/>
      <c r="D4" s="2"/>
      <c r="E4" s="2"/>
      <c r="F4" s="2"/>
      <c r="G4" s="2" t="str">
        <f ca="1">MID(CELL("filename",$A$1),FIND("]",CELL("filename",$A$1))+1,99)</f>
        <v>P&amp;L3</v>
      </c>
      <c r="H4" s="2"/>
      <c r="I4" s="2"/>
      <c r="J4" s="2"/>
      <c r="K4" s="2"/>
      <c r="L4" s="2"/>
      <c r="M4" s="2"/>
      <c r="N4" s="2"/>
      <c r="O4" s="2"/>
      <c r="P4" s="2"/>
      <c r="Q4" s="2"/>
      <c r="R4" s="2"/>
      <c r="S4" s="2"/>
      <c r="T4" s="2"/>
      <c r="U4" s="2"/>
      <c r="V4" s="2"/>
      <c r="W4" s="2"/>
      <c r="X4" s="2"/>
      <c r="Y4" s="2"/>
      <c r="Z4" s="2"/>
      <c r="AA4" s="2"/>
      <c r="AB4" s="2"/>
      <c r="AC4" s="2"/>
      <c r="AE4" s="2"/>
      <c r="AG4" s="2"/>
      <c r="AI4" s="2"/>
    </row>
    <row r="5" spans="2:35">
      <c r="B5" s="1" t="str">
        <f>'Template Cover'!B5</f>
        <v>Version:</v>
      </c>
      <c r="C5" s="2"/>
      <c r="D5" s="2"/>
      <c r="E5" s="2"/>
      <c r="F5" s="2"/>
      <c r="G5" s="2">
        <f>Version</f>
        <v>1</v>
      </c>
      <c r="H5" s="2"/>
      <c r="I5" s="2"/>
      <c r="J5" s="2"/>
      <c r="K5" s="2"/>
      <c r="L5" s="2"/>
      <c r="M5" s="2"/>
      <c r="N5" s="2"/>
      <c r="O5" s="2"/>
      <c r="P5" s="2"/>
      <c r="Q5" s="2"/>
      <c r="R5" s="2"/>
      <c r="S5" s="2"/>
      <c r="T5" s="2"/>
      <c r="U5" s="2"/>
      <c r="V5" s="2"/>
      <c r="W5" s="2"/>
      <c r="X5" s="2"/>
      <c r="Y5" s="2"/>
      <c r="Z5" s="2"/>
      <c r="AA5" s="2"/>
      <c r="AB5" s="2"/>
      <c r="AC5" s="2"/>
      <c r="AE5" s="2"/>
      <c r="AG5" s="2"/>
      <c r="AI5" s="2"/>
    </row>
    <row r="6" spans="2:35">
      <c r="B6" s="1" t="str">
        <f>'Template Cover'!B6</f>
        <v>Date:</v>
      </c>
      <c r="C6" s="4"/>
      <c r="D6" s="4"/>
      <c r="E6" s="4"/>
      <c r="F6" s="4"/>
      <c r="G6" s="4">
        <f ca="1">TODAY()</f>
        <v>42655</v>
      </c>
      <c r="H6" s="4"/>
      <c r="I6" s="4"/>
      <c r="J6" s="4"/>
      <c r="K6" s="4"/>
      <c r="L6" s="4"/>
      <c r="M6" s="4"/>
      <c r="N6" s="4"/>
      <c r="O6" s="4"/>
      <c r="P6" s="4"/>
      <c r="Q6" s="4"/>
      <c r="R6" s="4"/>
      <c r="S6" s="4"/>
      <c r="T6" s="4"/>
      <c r="U6" s="4"/>
      <c r="V6" s="4"/>
      <c r="W6" s="4"/>
      <c r="X6" s="4"/>
      <c r="Y6" s="4"/>
      <c r="Z6" s="4"/>
      <c r="AA6" s="4"/>
      <c r="AB6" s="4"/>
      <c r="AC6" s="4"/>
      <c r="AE6" s="4"/>
      <c r="AG6" s="4"/>
      <c r="AI6" s="4"/>
    </row>
    <row r="7" spans="2:35">
      <c r="B7" s="1" t="str">
        <f>'Template Cover'!B7</f>
        <v>Filename:</v>
      </c>
      <c r="C7" s="2"/>
      <c r="D7" s="2"/>
      <c r="E7" s="2"/>
      <c r="F7" s="2"/>
      <c r="G7" s="2" t="str">
        <f ca="1">LEFT(CELL("FILENAME",$A$1),FIND("]",CELL("FILENAME",$A$1)))</f>
        <v>C:\Users\DfT\AppData\Local\Temp\[ATTACHMENT C - FINANCIAL TEMPLATES (v1.1).xlsx]</v>
      </c>
      <c r="H7" s="2"/>
      <c r="I7" s="2"/>
      <c r="J7" s="2"/>
      <c r="K7" s="2"/>
      <c r="L7" s="2"/>
      <c r="M7" s="2"/>
      <c r="N7" s="2"/>
      <c r="O7" s="2"/>
      <c r="P7" s="2"/>
      <c r="Q7" s="2"/>
      <c r="R7" s="2"/>
      <c r="S7" s="2"/>
      <c r="T7" s="2"/>
      <c r="U7" s="2"/>
      <c r="V7" s="2"/>
      <c r="W7" s="2"/>
      <c r="X7" s="2"/>
      <c r="Y7" s="2"/>
      <c r="Z7" s="2"/>
      <c r="AA7" s="2"/>
      <c r="AB7" s="2"/>
      <c r="AC7" s="2"/>
      <c r="AE7" s="2"/>
      <c r="AG7" s="2"/>
      <c r="AI7" s="2"/>
    </row>
    <row r="9" spans="2:35" ht="25.5">
      <c r="D9" s="1041" t="str">
        <f>RN_Switch</f>
        <v>Nominal</v>
      </c>
      <c r="E9" s="1060"/>
      <c r="F9" s="1038" t="s">
        <v>86</v>
      </c>
      <c r="G9" s="97" t="str">
        <f>Timeline!G29</f>
        <v>Blank</v>
      </c>
      <c r="H9" s="97" t="str">
        <f>Timeline!H29</f>
        <v>Blank</v>
      </c>
      <c r="I9" s="97" t="str">
        <f>Timeline!I29</f>
        <v>Year -2</v>
      </c>
      <c r="J9" s="97" t="str">
        <f>Timeline!J29</f>
        <v>Year -1</v>
      </c>
      <c r="K9" s="97" t="str">
        <f>Timeline!K29</f>
        <v>Year 0</v>
      </c>
      <c r="L9" s="97" t="str">
        <f>Timeline!L29</f>
        <v>Year 1</v>
      </c>
      <c r="M9" s="97" t="str">
        <f>Timeline!M29</f>
        <v>Year 2</v>
      </c>
      <c r="N9" s="97" t="str">
        <f>Timeline!N29</f>
        <v>Year 3</v>
      </c>
      <c r="O9" s="97" t="str">
        <f>Timeline!O29</f>
        <v>Year 4</v>
      </c>
      <c r="P9" s="97" t="str">
        <f>Timeline!P29</f>
        <v>Year 5</v>
      </c>
      <c r="Q9" s="97" t="str">
        <f>Timeline!Q29</f>
        <v>Year 6</v>
      </c>
      <c r="R9" s="97" t="str">
        <f>Timeline!R29</f>
        <v>Year 7</v>
      </c>
      <c r="S9" s="97" t="str">
        <f>Timeline!S29</f>
        <v>Year 8</v>
      </c>
      <c r="T9" s="97" t="str">
        <f>Timeline!T29</f>
        <v>Year 9</v>
      </c>
      <c r="U9" s="97" t="str">
        <f>Timeline!U29</f>
        <v>Year 10</v>
      </c>
      <c r="V9" s="97" t="str">
        <f>Timeline!V29</f>
        <v>Year 11</v>
      </c>
      <c r="W9" s="97" t="str">
        <f>Timeline!W29</f>
        <v>Year 12</v>
      </c>
      <c r="X9" s="97" t="str">
        <f>Timeline!X29</f>
        <v>Year 13</v>
      </c>
      <c r="Y9" s="97" t="str">
        <f>Timeline!Y29</f>
        <v>Year 14</v>
      </c>
      <c r="Z9" s="97" t="str">
        <f>Timeline!Z29</f>
        <v>Year 15</v>
      </c>
      <c r="AA9" s="97" t="str">
        <f>Timeline!AA29</f>
        <v>Year 16</v>
      </c>
      <c r="AB9" s="97" t="str">
        <f>Timeline!AB29</f>
        <v>Year 17</v>
      </c>
      <c r="AC9" s="97" t="str">
        <f>Timeline!AC29</f>
        <v>Year 18</v>
      </c>
      <c r="AE9" s="97" t="str">
        <f>Timeline!AE29</f>
        <v>Year 1 (part)</v>
      </c>
      <c r="AG9" s="97" t="str">
        <f>Timeline!AG29</f>
        <v>Not used</v>
      </c>
      <c r="AI9" s="97" t="str">
        <f>Timeline!AI29</f>
        <v>Not used</v>
      </c>
    </row>
    <row r="10" spans="2:35" ht="25.5">
      <c r="D10" s="1045" t="str">
        <f>Option_Switch</f>
        <v>Base Model</v>
      </c>
      <c r="E10" s="1061"/>
      <c r="F10" s="1039"/>
      <c r="G10" s="97" t="str">
        <f>Timeline!G30</f>
        <v>For Bidder Use</v>
      </c>
      <c r="H10" s="97" t="str">
        <f>Timeline!H30</f>
        <v>For Bidder Use</v>
      </c>
      <c r="I10" s="97" t="str">
        <f>Timeline!I30</f>
        <v>Actual</v>
      </c>
      <c r="J10" s="97" t="str">
        <f>Timeline!J30</f>
        <v>Actual</v>
      </c>
      <c r="K10" s="97" t="str">
        <f>Timeline!K30</f>
        <v>Forecast</v>
      </c>
      <c r="L10" s="97" t="str">
        <f>Timeline!L30</f>
        <v>Forecast</v>
      </c>
      <c r="M10" s="97" t="str">
        <f>Timeline!M30</f>
        <v>Core</v>
      </c>
      <c r="N10" s="97" t="str">
        <f>Timeline!N30</f>
        <v>Core</v>
      </c>
      <c r="O10" s="97" t="str">
        <f>Timeline!O30</f>
        <v>Core</v>
      </c>
      <c r="P10" s="97" t="str">
        <f>Timeline!P30</f>
        <v>Core</v>
      </c>
      <c r="Q10" s="97" t="str">
        <f>Timeline!Q30</f>
        <v>Core</v>
      </c>
      <c r="R10" s="97" t="str">
        <f>Timeline!R30</f>
        <v>Core</v>
      </c>
      <c r="S10" s="97" t="str">
        <f>Timeline!S30</f>
        <v>Core</v>
      </c>
      <c r="T10" s="97" t="str">
        <f>Timeline!T30</f>
        <v>Core</v>
      </c>
      <c r="U10" s="97" t="str">
        <f>Timeline!U30</f>
        <v>Option</v>
      </c>
      <c r="V10" s="97" t="str">
        <f>Timeline!V30</f>
        <v>Option</v>
      </c>
      <c r="W10" s="97" t="str">
        <f>Timeline!W30</f>
        <v>Not used</v>
      </c>
      <c r="X10" s="97" t="str">
        <f>Timeline!X30</f>
        <v>Not used</v>
      </c>
      <c r="Y10" s="97" t="str">
        <f>Timeline!Y30</f>
        <v>Not used</v>
      </c>
      <c r="Z10" s="97" t="str">
        <f>Timeline!Z30</f>
        <v>Not used</v>
      </c>
      <c r="AA10" s="97" t="str">
        <f>Timeline!AA30</f>
        <v>Not used</v>
      </c>
      <c r="AB10" s="97" t="str">
        <f>Timeline!AB30</f>
        <v>Not used</v>
      </c>
      <c r="AC10" s="97" t="str">
        <f>Timeline!AC30</f>
        <v>Not used</v>
      </c>
      <c r="AE10" s="97" t="str">
        <f>Timeline!AE30</f>
        <v>Core</v>
      </c>
      <c r="AG10" s="97" t="str">
        <f>Timeline!AG30</f>
        <v>Not used</v>
      </c>
      <c r="AI10" s="97" t="str">
        <f>Timeline!AI30</f>
        <v>Not used</v>
      </c>
    </row>
    <row r="11" spans="2:35">
      <c r="D11" s="1047"/>
      <c r="E11" s="1062"/>
      <c r="F11" s="1040" t="s">
        <v>86</v>
      </c>
      <c r="G11" s="98" t="str">
        <f>IF(Timeline!G31="","",Timeline!G31)</f>
        <v/>
      </c>
      <c r="H11" s="98" t="str">
        <f>IF(Timeline!H31="","",Timeline!H31)</f>
        <v/>
      </c>
      <c r="I11" s="98">
        <f>IF(Timeline!I31="","",Timeline!I31)</f>
        <v>42094</v>
      </c>
      <c r="J11" s="98">
        <f>IF(Timeline!J31="","",Timeline!J31)</f>
        <v>42460</v>
      </c>
      <c r="K11" s="98">
        <f>IF(Timeline!K31="","",Timeline!K31)</f>
        <v>42825</v>
      </c>
      <c r="L11" s="98">
        <f>IF(Timeline!L31="","",Timeline!L31)</f>
        <v>43190</v>
      </c>
      <c r="M11" s="98">
        <f>IF(Timeline!M31="","",Timeline!M31)</f>
        <v>43555</v>
      </c>
      <c r="N11" s="98">
        <f>IF(Timeline!N31="","",Timeline!N31)</f>
        <v>43921</v>
      </c>
      <c r="O11" s="98">
        <f>IF(Timeline!O31="","",Timeline!O31)</f>
        <v>44286</v>
      </c>
      <c r="P11" s="98">
        <f>IF(Timeline!P31="","",Timeline!P31)</f>
        <v>44651</v>
      </c>
      <c r="Q11" s="98">
        <f>IF(Timeline!Q31="","",Timeline!Q31)</f>
        <v>45016</v>
      </c>
      <c r="R11" s="98">
        <f>IF(Timeline!R31="","",Timeline!R31)</f>
        <v>45382</v>
      </c>
      <c r="S11" s="98">
        <f>IF(Timeline!S31="","",Timeline!S31)</f>
        <v>45747</v>
      </c>
      <c r="T11" s="98">
        <f>IF(Timeline!T31="","",Timeline!T31)</f>
        <v>46112</v>
      </c>
      <c r="U11" s="98">
        <f>IF(Timeline!U31="","",Timeline!U31)</f>
        <v>46477</v>
      </c>
      <c r="V11" s="98">
        <f>IF(Timeline!V31="","",Timeline!V31)</f>
        <v>46843</v>
      </c>
      <c r="W11" s="98">
        <f>IF(Timeline!W31="","",Timeline!W31)</f>
        <v>47208</v>
      </c>
      <c r="X11" s="98">
        <f>IF(Timeline!X31="","",Timeline!X31)</f>
        <v>47573</v>
      </c>
      <c r="Y11" s="98">
        <f>IF(Timeline!Y31="","",Timeline!Y31)</f>
        <v>47938</v>
      </c>
      <c r="Z11" s="98">
        <f>IF(Timeline!Z31="","",Timeline!Z31)</f>
        <v>48304</v>
      </c>
      <c r="AA11" s="98">
        <f>IF(Timeline!AA31="","",Timeline!AA31)</f>
        <v>48669</v>
      </c>
      <c r="AB11" s="98">
        <f>IF(Timeline!AB31="","",Timeline!AB31)</f>
        <v>49034</v>
      </c>
      <c r="AC11" s="98">
        <f>IF(Timeline!AC31="","",Timeline!AC31)</f>
        <v>49399</v>
      </c>
      <c r="AE11" s="98">
        <f>IF(Timeline!AE31="","",Timeline!AE31)</f>
        <v>43190</v>
      </c>
      <c r="AG11" s="98">
        <f>IF(Timeline!AG31="","",Timeline!AG31)</f>
        <v>49034</v>
      </c>
      <c r="AI11" s="98">
        <f>IF(Timeline!AI31="","",Timeline!AI31)</f>
        <v>49399</v>
      </c>
    </row>
    <row r="13" spans="2:35" ht="16.5">
      <c r="B13" s="5" t="s">
        <v>512</v>
      </c>
      <c r="C13" s="5"/>
      <c r="D13" s="5"/>
      <c r="E13" s="5"/>
      <c r="F13" s="5"/>
      <c r="G13" s="5"/>
      <c r="H13" s="5"/>
      <c r="I13" s="5"/>
      <c r="J13" s="5"/>
      <c r="K13" s="5"/>
      <c r="L13" s="5"/>
      <c r="M13" s="5"/>
      <c r="N13" s="5"/>
      <c r="O13" s="5"/>
      <c r="P13" s="5"/>
      <c r="Q13" s="5"/>
      <c r="R13" s="5"/>
      <c r="S13" s="5"/>
      <c r="T13" s="5"/>
      <c r="U13" s="5"/>
      <c r="V13" s="5"/>
      <c r="W13" s="5"/>
      <c r="X13" s="5"/>
      <c r="Y13" s="5"/>
      <c r="Z13" s="5"/>
      <c r="AA13" s="5"/>
      <c r="AB13" s="5"/>
      <c r="AC13" s="5"/>
      <c r="AE13" s="5"/>
      <c r="AG13" s="5"/>
      <c r="AI13" s="5"/>
    </row>
    <row r="14" spans="2:35" outlineLevel="1"/>
    <row r="15" spans="2:35" outlineLevel="1">
      <c r="D15" s="100" t="str">
        <f>'Line Items'!D2284</f>
        <v>Passenger Fares Revenue</v>
      </c>
      <c r="E15" s="85"/>
      <c r="F15" s="183" t="str">
        <f>INDEX('P&amp;L1'!F$15:F$491,MATCH($D15,'P&amp;L1'!$B$15:$B$491,0))</f>
        <v>£000</v>
      </c>
      <c r="G15" s="86">
        <f>SUMIF('P&amp;L1'!$B$15:$B$491,$D15,'P&amp;L1'!G$15:G$491)</f>
        <v>0</v>
      </c>
      <c r="H15" s="86">
        <f>SUMIF('P&amp;L1'!$B$15:$B$491,$D15,'P&amp;L1'!H$15:H$491)</f>
        <v>0</v>
      </c>
      <c r="I15" s="86">
        <f>SUMIF('P&amp;L1'!$B$15:$B$491,$D15,'P&amp;L1'!I$15:I$491)</f>
        <v>0</v>
      </c>
      <c r="J15" s="86">
        <f>SUMIF('P&amp;L1'!$B$15:$B$491,$D15,'P&amp;L1'!J$15:J$491)</f>
        <v>0</v>
      </c>
      <c r="K15" s="86">
        <f>SUMIF('P&amp;L1'!$B$15:$B$491,$D15,'P&amp;L1'!K$15:K$491)</f>
        <v>0</v>
      </c>
      <c r="L15" s="86">
        <f>SUMIF('P&amp;L1'!$B$15:$B$491,$D15,'P&amp;L1'!L$15:L$491)</f>
        <v>0</v>
      </c>
      <c r="M15" s="86">
        <f>SUMIF('P&amp;L1'!$B$15:$B$491,$D15,'P&amp;L1'!M$15:M$491)</f>
        <v>0</v>
      </c>
      <c r="N15" s="86">
        <f>SUMIF('P&amp;L1'!$B$15:$B$491,$D15,'P&amp;L1'!N$15:N$491)</f>
        <v>0</v>
      </c>
      <c r="O15" s="86">
        <f>SUMIF('P&amp;L1'!$B$15:$B$491,$D15,'P&amp;L1'!O$15:O$491)</f>
        <v>0</v>
      </c>
      <c r="P15" s="86">
        <f>SUMIF('P&amp;L1'!$B$15:$B$491,$D15,'P&amp;L1'!P$15:P$491)</f>
        <v>0</v>
      </c>
      <c r="Q15" s="86">
        <f>SUMIF('P&amp;L1'!$B$15:$B$491,$D15,'P&amp;L1'!Q$15:Q$491)</f>
        <v>0</v>
      </c>
      <c r="R15" s="86">
        <f>SUMIF('P&amp;L1'!$B$15:$B$491,$D15,'P&amp;L1'!R$15:R$491)</f>
        <v>0</v>
      </c>
      <c r="S15" s="86">
        <f>SUMIF('P&amp;L1'!$B$15:$B$491,$D15,'P&amp;L1'!S$15:S$491)</f>
        <v>0</v>
      </c>
      <c r="T15" s="86">
        <f>SUMIF('P&amp;L1'!$B$15:$B$491,$D15,'P&amp;L1'!T$15:T$491)</f>
        <v>0</v>
      </c>
      <c r="U15" s="86">
        <f>SUMIF('P&amp;L1'!$B$15:$B$491,$D15,'P&amp;L1'!U$15:U$491)</f>
        <v>0</v>
      </c>
      <c r="V15" s="86">
        <f>SUMIF('P&amp;L1'!$B$15:$B$491,$D15,'P&amp;L1'!V$15:V$491)</f>
        <v>0</v>
      </c>
      <c r="W15" s="86">
        <f>SUMIF('P&amp;L1'!$B$15:$B$491,$D15,'P&amp;L1'!W$15:W$491)</f>
        <v>0</v>
      </c>
      <c r="X15" s="86">
        <f>SUMIF('P&amp;L1'!$B$15:$B$491,$D15,'P&amp;L1'!X$15:X$491)</f>
        <v>0</v>
      </c>
      <c r="Y15" s="86">
        <f>SUMIF('P&amp;L1'!$B$15:$B$491,$D15,'P&amp;L1'!Y$15:Y$491)</f>
        <v>0</v>
      </c>
      <c r="Z15" s="86">
        <f>SUMIF('P&amp;L1'!$B$15:$B$491,$D15,'P&amp;L1'!Z$15:Z$491)</f>
        <v>0</v>
      </c>
      <c r="AA15" s="86">
        <f>SUMIF('P&amp;L1'!$B$15:$B$491,$D15,'P&amp;L1'!AA$15:AA$491)</f>
        <v>0</v>
      </c>
      <c r="AB15" s="86">
        <f>SUMIF('P&amp;L1'!$B$15:$B$491,$D15,'P&amp;L1'!AB$15:AB$491)</f>
        <v>0</v>
      </c>
      <c r="AC15" s="87">
        <f>SUMIF('P&amp;L1'!$B$15:$B$491,$D15,'P&amp;L1'!AC$15:AC$491)</f>
        <v>0</v>
      </c>
      <c r="AE15" s="475">
        <f>SUMIF('P&amp;L1'!$B$15:$B$491,$D15,'P&amp;L1'!AE$15:AE$491)</f>
        <v>0</v>
      </c>
      <c r="AG15" s="475">
        <f>SUMIF('P&amp;L1'!$B$15:$B$491,$D15,'P&amp;L1'!AG$15:AG$491)</f>
        <v>0</v>
      </c>
      <c r="AI15" s="475">
        <f>SUMIF('P&amp;L1'!$B$15:$B$491,$D15,'P&amp;L1'!AI$15:AI$491)</f>
        <v>0</v>
      </c>
    </row>
    <row r="16" spans="2:35" outlineLevel="1">
      <c r="D16" s="117" t="str">
        <f>'Line Items'!D2285</f>
        <v>Other Revenue</v>
      </c>
      <c r="E16" s="175"/>
      <c r="F16" s="118" t="str">
        <f>INDEX('P&amp;L1'!F$15:F$491,MATCH($D16,'P&amp;L1'!$B$15:$B$491,0))</f>
        <v>£000</v>
      </c>
      <c r="G16" s="94">
        <f>SUMIF('P&amp;L1'!$B$15:$B$491,$D16,'P&amp;L1'!G$15:G$491)</f>
        <v>0</v>
      </c>
      <c r="H16" s="94">
        <f>SUMIF('P&amp;L1'!$B$15:$B$491,$D16,'P&amp;L1'!H$15:H$491)</f>
        <v>0</v>
      </c>
      <c r="I16" s="94">
        <f>SUMIF('P&amp;L1'!$B$15:$B$491,$D16,'P&amp;L1'!I$15:I$491)</f>
        <v>0</v>
      </c>
      <c r="J16" s="94">
        <f>SUMIF('P&amp;L1'!$B$15:$B$491,$D16,'P&amp;L1'!J$15:J$491)</f>
        <v>0</v>
      </c>
      <c r="K16" s="94">
        <f>SUMIF('P&amp;L1'!$B$15:$B$491,$D16,'P&amp;L1'!K$15:K$491)</f>
        <v>0</v>
      </c>
      <c r="L16" s="94">
        <f>SUMIF('P&amp;L1'!$B$15:$B$491,$D16,'P&amp;L1'!L$15:L$491)</f>
        <v>0</v>
      </c>
      <c r="M16" s="94">
        <f>SUMIF('P&amp;L1'!$B$15:$B$491,$D16,'P&amp;L1'!M$15:M$491)</f>
        <v>0</v>
      </c>
      <c r="N16" s="94">
        <f>SUMIF('P&amp;L1'!$B$15:$B$491,$D16,'P&amp;L1'!N$15:N$491)</f>
        <v>0</v>
      </c>
      <c r="O16" s="94">
        <f>SUMIF('P&amp;L1'!$B$15:$B$491,$D16,'P&amp;L1'!O$15:O$491)</f>
        <v>0</v>
      </c>
      <c r="P16" s="94">
        <f>SUMIF('P&amp;L1'!$B$15:$B$491,$D16,'P&amp;L1'!P$15:P$491)</f>
        <v>0</v>
      </c>
      <c r="Q16" s="94">
        <f>SUMIF('P&amp;L1'!$B$15:$B$491,$D16,'P&amp;L1'!Q$15:Q$491)</f>
        <v>0</v>
      </c>
      <c r="R16" s="94">
        <f>SUMIF('P&amp;L1'!$B$15:$B$491,$D16,'P&amp;L1'!R$15:R$491)</f>
        <v>0</v>
      </c>
      <c r="S16" s="94">
        <f>SUMIF('P&amp;L1'!$B$15:$B$491,$D16,'P&amp;L1'!S$15:S$491)</f>
        <v>0</v>
      </c>
      <c r="T16" s="94">
        <f>SUMIF('P&amp;L1'!$B$15:$B$491,$D16,'P&amp;L1'!T$15:T$491)</f>
        <v>0</v>
      </c>
      <c r="U16" s="94">
        <f>SUMIF('P&amp;L1'!$B$15:$B$491,$D16,'P&amp;L1'!U$15:U$491)</f>
        <v>0</v>
      </c>
      <c r="V16" s="94">
        <f>SUMIF('P&amp;L1'!$B$15:$B$491,$D16,'P&amp;L1'!V$15:V$491)</f>
        <v>0</v>
      </c>
      <c r="W16" s="94">
        <f>SUMIF('P&amp;L1'!$B$15:$B$491,$D16,'P&amp;L1'!W$15:W$491)</f>
        <v>0</v>
      </c>
      <c r="X16" s="94">
        <f>SUMIF('P&amp;L1'!$B$15:$B$491,$D16,'P&amp;L1'!X$15:X$491)</f>
        <v>0</v>
      </c>
      <c r="Y16" s="94">
        <f>SUMIF('P&amp;L1'!$B$15:$B$491,$D16,'P&amp;L1'!Y$15:Y$491)</f>
        <v>0</v>
      </c>
      <c r="Z16" s="94">
        <f>SUMIF('P&amp;L1'!$B$15:$B$491,$D16,'P&amp;L1'!Z$15:Z$491)</f>
        <v>0</v>
      </c>
      <c r="AA16" s="94">
        <f>SUMIF('P&amp;L1'!$B$15:$B$491,$D16,'P&amp;L1'!AA$15:AA$491)</f>
        <v>0</v>
      </c>
      <c r="AB16" s="94">
        <f>SUMIF('P&amp;L1'!$B$15:$B$491,$D16,'P&amp;L1'!AB$15:AB$491)</f>
        <v>0</v>
      </c>
      <c r="AC16" s="95">
        <f>SUMIF('P&amp;L1'!$B$15:$B$491,$D16,'P&amp;L1'!AC$15:AC$491)</f>
        <v>0</v>
      </c>
      <c r="AE16" s="477">
        <f>SUMIF('P&amp;L1'!$B$15:$B$491,$D16,'P&amp;L1'!AE$15:AE$491)</f>
        <v>0</v>
      </c>
      <c r="AG16" s="477">
        <f>SUMIF('P&amp;L1'!$B$15:$B$491,$D16,'P&amp;L1'!AG$15:AG$491)</f>
        <v>0</v>
      </c>
      <c r="AI16" s="477">
        <f>SUMIF('P&amp;L1'!$B$15:$B$491,$D16,'P&amp;L1'!AI$15:AI$491)</f>
        <v>0</v>
      </c>
    </row>
    <row r="17" spans="4:35" outlineLevel="1"/>
    <row r="18" spans="4:35" ht="13.5" outlineLevel="1" thickBot="1">
      <c r="D18" s="244" t="str">
        <f>'Line Items'!D2346</f>
        <v>Total Revenue</v>
      </c>
      <c r="E18" s="245"/>
      <c r="F18" s="246" t="str">
        <f>F16</f>
        <v>£000</v>
      </c>
      <c r="G18" s="247">
        <f t="shared" ref="G18:AB18" si="0">SUM(G15:G16)</f>
        <v>0</v>
      </c>
      <c r="H18" s="247">
        <f t="shared" si="0"/>
        <v>0</v>
      </c>
      <c r="I18" s="247">
        <f t="shared" si="0"/>
        <v>0</v>
      </c>
      <c r="J18" s="247">
        <f t="shared" si="0"/>
        <v>0</v>
      </c>
      <c r="K18" s="247">
        <f t="shared" si="0"/>
        <v>0</v>
      </c>
      <c r="L18" s="247">
        <f t="shared" si="0"/>
        <v>0</v>
      </c>
      <c r="M18" s="247">
        <f t="shared" si="0"/>
        <v>0</v>
      </c>
      <c r="N18" s="247">
        <f t="shared" si="0"/>
        <v>0</v>
      </c>
      <c r="O18" s="247">
        <f t="shared" si="0"/>
        <v>0</v>
      </c>
      <c r="P18" s="247">
        <f t="shared" si="0"/>
        <v>0</v>
      </c>
      <c r="Q18" s="247">
        <f t="shared" si="0"/>
        <v>0</v>
      </c>
      <c r="R18" s="247">
        <f t="shared" si="0"/>
        <v>0</v>
      </c>
      <c r="S18" s="247">
        <f t="shared" si="0"/>
        <v>0</v>
      </c>
      <c r="T18" s="247">
        <f t="shared" si="0"/>
        <v>0</v>
      </c>
      <c r="U18" s="247">
        <f t="shared" si="0"/>
        <v>0</v>
      </c>
      <c r="V18" s="247">
        <f t="shared" si="0"/>
        <v>0</v>
      </c>
      <c r="W18" s="247">
        <f t="shared" si="0"/>
        <v>0</v>
      </c>
      <c r="X18" s="247">
        <f t="shared" si="0"/>
        <v>0</v>
      </c>
      <c r="Y18" s="247">
        <f t="shared" si="0"/>
        <v>0</v>
      </c>
      <c r="Z18" s="247">
        <f t="shared" si="0"/>
        <v>0</v>
      </c>
      <c r="AA18" s="247">
        <f t="shared" si="0"/>
        <v>0</v>
      </c>
      <c r="AB18" s="247">
        <f t="shared" si="0"/>
        <v>0</v>
      </c>
      <c r="AC18" s="248">
        <f t="shared" ref="AC18" si="1">SUM(AC15:AC16)</f>
        <v>0</v>
      </c>
      <c r="AE18" s="544">
        <f t="shared" ref="AE18" si="2">SUM(AE15:AE16)</f>
        <v>0</v>
      </c>
      <c r="AG18" s="544">
        <f t="shared" ref="AG18" si="3">SUM(AG15:AG16)</f>
        <v>0</v>
      </c>
      <c r="AI18" s="544">
        <f t="shared" ref="AI18" si="4">SUM(AI15:AI16)</f>
        <v>0</v>
      </c>
    </row>
    <row r="19" spans="4:35" ht="13.5" outlineLevel="1" thickTop="1"/>
    <row r="20" spans="4:35" outlineLevel="1">
      <c r="D20" s="100" t="str">
        <f>'Line Items'!D2286</f>
        <v>Staff Costs</v>
      </c>
      <c r="E20" s="85"/>
      <c r="F20" s="183" t="str">
        <f>INDEX('P&amp;L1'!F$15:F$491,MATCH($D20,'P&amp;L1'!$B$15:$B$491,0))</f>
        <v>£000</v>
      </c>
      <c r="G20" s="86">
        <f>SUMIF('P&amp;L1'!$B$15:$B$491,$D20,'P&amp;L1'!G$15:G$491)</f>
        <v>0</v>
      </c>
      <c r="H20" s="86">
        <f>SUMIF('P&amp;L1'!$B$15:$B$491,$D20,'P&amp;L1'!H$15:H$491)</f>
        <v>0</v>
      </c>
      <c r="I20" s="86">
        <f>SUMIF('P&amp;L1'!$B$15:$B$491,$D20,'P&amp;L1'!I$15:I$491)</f>
        <v>0</v>
      </c>
      <c r="J20" s="86">
        <f>SUMIF('P&amp;L1'!$B$15:$B$491,$D20,'P&amp;L1'!J$15:J$491)</f>
        <v>0</v>
      </c>
      <c r="K20" s="86">
        <f>SUMIF('P&amp;L1'!$B$15:$B$491,$D20,'P&amp;L1'!K$15:K$491)</f>
        <v>0</v>
      </c>
      <c r="L20" s="86">
        <f>SUMIF('P&amp;L1'!$B$15:$B$491,$D20,'P&amp;L1'!L$15:L$491)</f>
        <v>0</v>
      </c>
      <c r="M20" s="86">
        <f>SUMIF('P&amp;L1'!$B$15:$B$491,$D20,'P&amp;L1'!M$15:M$491)</f>
        <v>0</v>
      </c>
      <c r="N20" s="86">
        <f>SUMIF('P&amp;L1'!$B$15:$B$491,$D20,'P&amp;L1'!N$15:N$491)</f>
        <v>0</v>
      </c>
      <c r="O20" s="86">
        <f>SUMIF('P&amp;L1'!$B$15:$B$491,$D20,'P&amp;L1'!O$15:O$491)</f>
        <v>0</v>
      </c>
      <c r="P20" s="86">
        <f>SUMIF('P&amp;L1'!$B$15:$B$491,$D20,'P&amp;L1'!P$15:P$491)</f>
        <v>0</v>
      </c>
      <c r="Q20" s="86">
        <f>SUMIF('P&amp;L1'!$B$15:$B$491,$D20,'P&amp;L1'!Q$15:Q$491)</f>
        <v>0</v>
      </c>
      <c r="R20" s="86">
        <f>SUMIF('P&amp;L1'!$B$15:$B$491,$D20,'P&amp;L1'!R$15:R$491)</f>
        <v>0</v>
      </c>
      <c r="S20" s="86">
        <f>SUMIF('P&amp;L1'!$B$15:$B$491,$D20,'P&amp;L1'!S$15:S$491)</f>
        <v>0</v>
      </c>
      <c r="T20" s="86">
        <f>SUMIF('P&amp;L1'!$B$15:$B$491,$D20,'P&amp;L1'!T$15:T$491)</f>
        <v>0</v>
      </c>
      <c r="U20" s="86">
        <f>SUMIF('P&amp;L1'!$B$15:$B$491,$D20,'P&amp;L1'!U$15:U$491)</f>
        <v>0</v>
      </c>
      <c r="V20" s="86">
        <f>SUMIF('P&amp;L1'!$B$15:$B$491,$D20,'P&amp;L1'!V$15:V$491)</f>
        <v>0</v>
      </c>
      <c r="W20" s="86">
        <f>SUMIF('P&amp;L1'!$B$15:$B$491,$D20,'P&amp;L1'!W$15:W$491)</f>
        <v>0</v>
      </c>
      <c r="X20" s="86">
        <f>SUMIF('P&amp;L1'!$B$15:$B$491,$D20,'P&amp;L1'!X$15:X$491)</f>
        <v>0</v>
      </c>
      <c r="Y20" s="86">
        <f>SUMIF('P&amp;L1'!$B$15:$B$491,$D20,'P&amp;L1'!Y$15:Y$491)</f>
        <v>0</v>
      </c>
      <c r="Z20" s="86">
        <f>SUMIF('P&amp;L1'!$B$15:$B$491,$D20,'P&amp;L1'!Z$15:Z$491)</f>
        <v>0</v>
      </c>
      <c r="AA20" s="86">
        <f>SUMIF('P&amp;L1'!$B$15:$B$491,$D20,'P&amp;L1'!AA$15:AA$491)</f>
        <v>0</v>
      </c>
      <c r="AB20" s="86">
        <f>SUMIF('P&amp;L1'!$B$15:$B$491,$D20,'P&amp;L1'!AB$15:AB$491)</f>
        <v>0</v>
      </c>
      <c r="AC20" s="87">
        <f>SUMIF('P&amp;L1'!$B$15:$B$491,$D20,'P&amp;L1'!AC$15:AC$491)</f>
        <v>0</v>
      </c>
      <c r="AE20" s="475">
        <f>SUMIF('P&amp;L1'!$B$15:$B$491,$D20,'P&amp;L1'!AE$15:AE$491)</f>
        <v>0</v>
      </c>
      <c r="AG20" s="475">
        <f>SUMIF('P&amp;L1'!$B$15:$B$491,$D20,'P&amp;L1'!AG$15:AG$491)</f>
        <v>0</v>
      </c>
      <c r="AI20" s="475">
        <f>SUMIF('P&amp;L1'!$B$15:$B$491,$D20,'P&amp;L1'!AI$15:AI$491)</f>
        <v>0</v>
      </c>
    </row>
    <row r="21" spans="4:35" outlineLevel="1">
      <c r="D21" s="106" t="str">
        <f>'Line Items'!D2287</f>
        <v>Other Operating Costs</v>
      </c>
      <c r="E21" s="89"/>
      <c r="F21" s="107" t="str">
        <f>INDEX('P&amp;L1'!F$15:F$491,MATCH($D21,'P&amp;L1'!$B$15:$B$491,0))</f>
        <v>£000</v>
      </c>
      <c r="G21" s="90">
        <f>SUMIF('P&amp;L1'!$B$15:$B$491,$D21,'P&amp;L1'!G$15:G$491)</f>
        <v>0</v>
      </c>
      <c r="H21" s="90">
        <f>SUMIF('P&amp;L1'!$B$15:$B$491,$D21,'P&amp;L1'!H$15:H$491)</f>
        <v>0</v>
      </c>
      <c r="I21" s="90">
        <f>SUMIF('P&amp;L1'!$B$15:$B$491,$D21,'P&amp;L1'!I$15:I$491)</f>
        <v>0</v>
      </c>
      <c r="J21" s="90">
        <f>SUMIF('P&amp;L1'!$B$15:$B$491,$D21,'P&amp;L1'!J$15:J$491)</f>
        <v>0</v>
      </c>
      <c r="K21" s="90">
        <f>SUMIF('P&amp;L1'!$B$15:$B$491,$D21,'P&amp;L1'!K$15:K$491)</f>
        <v>0</v>
      </c>
      <c r="L21" s="90">
        <f>SUMIF('P&amp;L1'!$B$15:$B$491,$D21,'P&amp;L1'!L$15:L$491)</f>
        <v>0</v>
      </c>
      <c r="M21" s="90">
        <f>SUMIF('P&amp;L1'!$B$15:$B$491,$D21,'P&amp;L1'!M$15:M$491)</f>
        <v>0</v>
      </c>
      <c r="N21" s="90">
        <f>SUMIF('P&amp;L1'!$B$15:$B$491,$D21,'P&amp;L1'!N$15:N$491)</f>
        <v>0</v>
      </c>
      <c r="O21" s="90">
        <f>SUMIF('P&amp;L1'!$B$15:$B$491,$D21,'P&amp;L1'!O$15:O$491)</f>
        <v>0</v>
      </c>
      <c r="P21" s="90">
        <f>SUMIF('P&amp;L1'!$B$15:$B$491,$D21,'P&amp;L1'!P$15:P$491)</f>
        <v>0</v>
      </c>
      <c r="Q21" s="90">
        <f>SUMIF('P&amp;L1'!$B$15:$B$491,$D21,'P&amp;L1'!Q$15:Q$491)</f>
        <v>0</v>
      </c>
      <c r="R21" s="90">
        <f>SUMIF('P&amp;L1'!$B$15:$B$491,$D21,'P&amp;L1'!R$15:R$491)</f>
        <v>0</v>
      </c>
      <c r="S21" s="90">
        <f>SUMIF('P&amp;L1'!$B$15:$B$491,$D21,'P&amp;L1'!S$15:S$491)</f>
        <v>0</v>
      </c>
      <c r="T21" s="90">
        <f>SUMIF('P&amp;L1'!$B$15:$B$491,$D21,'P&amp;L1'!T$15:T$491)</f>
        <v>0</v>
      </c>
      <c r="U21" s="90">
        <f>SUMIF('P&amp;L1'!$B$15:$B$491,$D21,'P&amp;L1'!U$15:U$491)</f>
        <v>0</v>
      </c>
      <c r="V21" s="90">
        <f>SUMIF('P&amp;L1'!$B$15:$B$491,$D21,'P&amp;L1'!V$15:V$491)</f>
        <v>0</v>
      </c>
      <c r="W21" s="90">
        <f>SUMIF('P&amp;L1'!$B$15:$B$491,$D21,'P&amp;L1'!W$15:W$491)</f>
        <v>0</v>
      </c>
      <c r="X21" s="90">
        <f>SUMIF('P&amp;L1'!$B$15:$B$491,$D21,'P&amp;L1'!X$15:X$491)</f>
        <v>0</v>
      </c>
      <c r="Y21" s="90">
        <f>SUMIF('P&amp;L1'!$B$15:$B$491,$D21,'P&amp;L1'!Y$15:Y$491)</f>
        <v>0</v>
      </c>
      <c r="Z21" s="90">
        <f>SUMIF('P&amp;L1'!$B$15:$B$491,$D21,'P&amp;L1'!Z$15:Z$491)</f>
        <v>0</v>
      </c>
      <c r="AA21" s="90">
        <f>SUMIF('P&amp;L1'!$B$15:$B$491,$D21,'P&amp;L1'!AA$15:AA$491)</f>
        <v>0</v>
      </c>
      <c r="AB21" s="90">
        <f>SUMIF('P&amp;L1'!$B$15:$B$491,$D21,'P&amp;L1'!AB$15:AB$491)</f>
        <v>0</v>
      </c>
      <c r="AC21" s="91">
        <f>SUMIF('P&amp;L1'!$B$15:$B$491,$D21,'P&amp;L1'!AC$15:AC$491)</f>
        <v>0</v>
      </c>
      <c r="AE21" s="476">
        <f>SUMIF('P&amp;L1'!$B$15:$B$491,$D21,'P&amp;L1'!AE$15:AE$491)</f>
        <v>0</v>
      </c>
      <c r="AG21" s="476">
        <f>SUMIF('P&amp;L1'!$B$15:$B$491,$D21,'P&amp;L1'!AG$15:AG$491)</f>
        <v>0</v>
      </c>
      <c r="AI21" s="476">
        <f>SUMIF('P&amp;L1'!$B$15:$B$491,$D21,'P&amp;L1'!AI$15:AI$491)</f>
        <v>0</v>
      </c>
    </row>
    <row r="22" spans="4:35" outlineLevel="1">
      <c r="D22" s="106" t="str">
        <f>'Line Items'!D2288</f>
        <v>Rolling Stock Charges</v>
      </c>
      <c r="E22" s="89"/>
      <c r="F22" s="107" t="str">
        <f>INDEX('P&amp;L1'!F$15:F$491,MATCH($D22,'P&amp;L1'!$B$15:$B$491,0))</f>
        <v>£000</v>
      </c>
      <c r="G22" s="90">
        <f>SUMIF('P&amp;L1'!$B$15:$B$491,$D22,'P&amp;L1'!G$15:G$491)</f>
        <v>0</v>
      </c>
      <c r="H22" s="90">
        <f>SUMIF('P&amp;L1'!$B$15:$B$491,$D22,'P&amp;L1'!H$15:H$491)</f>
        <v>0</v>
      </c>
      <c r="I22" s="90">
        <f>SUMIF('P&amp;L1'!$B$15:$B$491,$D22,'P&amp;L1'!I$15:I$491)</f>
        <v>0</v>
      </c>
      <c r="J22" s="90">
        <f>SUMIF('P&amp;L1'!$B$15:$B$491,$D22,'P&amp;L1'!J$15:J$491)</f>
        <v>0</v>
      </c>
      <c r="K22" s="90">
        <f>SUMIF('P&amp;L1'!$B$15:$B$491,$D22,'P&amp;L1'!K$15:K$491)</f>
        <v>0</v>
      </c>
      <c r="L22" s="90">
        <f>SUMIF('P&amp;L1'!$B$15:$B$491,$D22,'P&amp;L1'!L$15:L$491)</f>
        <v>0</v>
      </c>
      <c r="M22" s="90">
        <f>SUMIF('P&amp;L1'!$B$15:$B$491,$D22,'P&amp;L1'!M$15:M$491)</f>
        <v>0</v>
      </c>
      <c r="N22" s="90">
        <f>SUMIF('P&amp;L1'!$B$15:$B$491,$D22,'P&amp;L1'!N$15:N$491)</f>
        <v>0</v>
      </c>
      <c r="O22" s="90">
        <f>SUMIF('P&amp;L1'!$B$15:$B$491,$D22,'P&amp;L1'!O$15:O$491)</f>
        <v>0</v>
      </c>
      <c r="P22" s="90">
        <f>SUMIF('P&amp;L1'!$B$15:$B$491,$D22,'P&amp;L1'!P$15:P$491)</f>
        <v>0</v>
      </c>
      <c r="Q22" s="90">
        <f>SUMIF('P&amp;L1'!$B$15:$B$491,$D22,'P&amp;L1'!Q$15:Q$491)</f>
        <v>0</v>
      </c>
      <c r="R22" s="90">
        <f>SUMIF('P&amp;L1'!$B$15:$B$491,$D22,'P&amp;L1'!R$15:R$491)</f>
        <v>0</v>
      </c>
      <c r="S22" s="90">
        <f>SUMIF('P&amp;L1'!$B$15:$B$491,$D22,'P&amp;L1'!S$15:S$491)</f>
        <v>0</v>
      </c>
      <c r="T22" s="90">
        <f>SUMIF('P&amp;L1'!$B$15:$B$491,$D22,'P&amp;L1'!T$15:T$491)</f>
        <v>0</v>
      </c>
      <c r="U22" s="90">
        <f>SUMIF('P&amp;L1'!$B$15:$B$491,$D22,'P&amp;L1'!U$15:U$491)</f>
        <v>0</v>
      </c>
      <c r="V22" s="90">
        <f>SUMIF('P&amp;L1'!$B$15:$B$491,$D22,'P&amp;L1'!V$15:V$491)</f>
        <v>0</v>
      </c>
      <c r="W22" s="90">
        <f>SUMIF('P&amp;L1'!$B$15:$B$491,$D22,'P&amp;L1'!W$15:W$491)</f>
        <v>0</v>
      </c>
      <c r="X22" s="90">
        <f>SUMIF('P&amp;L1'!$B$15:$B$491,$D22,'P&amp;L1'!X$15:X$491)</f>
        <v>0</v>
      </c>
      <c r="Y22" s="90">
        <f>SUMIF('P&amp;L1'!$B$15:$B$491,$D22,'P&amp;L1'!Y$15:Y$491)</f>
        <v>0</v>
      </c>
      <c r="Z22" s="90">
        <f>SUMIF('P&amp;L1'!$B$15:$B$491,$D22,'P&amp;L1'!Z$15:Z$491)</f>
        <v>0</v>
      </c>
      <c r="AA22" s="90">
        <f>SUMIF('P&amp;L1'!$B$15:$B$491,$D22,'P&amp;L1'!AA$15:AA$491)</f>
        <v>0</v>
      </c>
      <c r="AB22" s="90">
        <f>SUMIF('P&amp;L1'!$B$15:$B$491,$D22,'P&amp;L1'!AB$15:AB$491)</f>
        <v>0</v>
      </c>
      <c r="AC22" s="91">
        <f>SUMIF('P&amp;L1'!$B$15:$B$491,$D22,'P&amp;L1'!AC$15:AC$491)</f>
        <v>0</v>
      </c>
      <c r="AE22" s="476">
        <f>SUMIF('P&amp;L1'!$B$15:$B$491,$D22,'P&amp;L1'!AE$15:AE$491)</f>
        <v>0</v>
      </c>
      <c r="AG22" s="476">
        <f>SUMIF('P&amp;L1'!$B$15:$B$491,$D22,'P&amp;L1'!AG$15:AG$491)</f>
        <v>0</v>
      </c>
      <c r="AI22" s="476">
        <f>SUMIF('P&amp;L1'!$B$15:$B$491,$D22,'P&amp;L1'!AI$15:AI$491)</f>
        <v>0</v>
      </c>
    </row>
    <row r="23" spans="4:35" outlineLevel="1">
      <c r="D23" s="106" t="str">
        <f>'Line Items'!D2289</f>
        <v>Infrastructure Charges</v>
      </c>
      <c r="E23" s="89"/>
      <c r="F23" s="107" t="str">
        <f>INDEX('P&amp;L1'!F$15:F$491,MATCH($D23,'P&amp;L1'!$B$15:$B$491,0))</f>
        <v>£000</v>
      </c>
      <c r="G23" s="90">
        <f>SUMIF('P&amp;L1'!$B$15:$B$491,$D23,'P&amp;L1'!G$15:G$491)</f>
        <v>0</v>
      </c>
      <c r="H23" s="90">
        <f>SUMIF('P&amp;L1'!$B$15:$B$491,$D23,'P&amp;L1'!H$15:H$491)</f>
        <v>0</v>
      </c>
      <c r="I23" s="90">
        <f>SUMIF('P&amp;L1'!$B$15:$B$491,$D23,'P&amp;L1'!I$15:I$491)</f>
        <v>0</v>
      </c>
      <c r="J23" s="90">
        <f>SUMIF('P&amp;L1'!$B$15:$B$491,$D23,'P&amp;L1'!J$15:J$491)</f>
        <v>0</v>
      </c>
      <c r="K23" s="90">
        <f>SUMIF('P&amp;L1'!$B$15:$B$491,$D23,'P&amp;L1'!K$15:K$491)</f>
        <v>0</v>
      </c>
      <c r="L23" s="90">
        <f>SUMIF('P&amp;L1'!$B$15:$B$491,$D23,'P&amp;L1'!L$15:L$491)</f>
        <v>0</v>
      </c>
      <c r="M23" s="90">
        <f>SUMIF('P&amp;L1'!$B$15:$B$491,$D23,'P&amp;L1'!M$15:M$491)</f>
        <v>0</v>
      </c>
      <c r="N23" s="90">
        <f>SUMIF('P&amp;L1'!$B$15:$B$491,$D23,'P&amp;L1'!N$15:N$491)</f>
        <v>0</v>
      </c>
      <c r="O23" s="90">
        <f>SUMIF('P&amp;L1'!$B$15:$B$491,$D23,'P&amp;L1'!O$15:O$491)</f>
        <v>0</v>
      </c>
      <c r="P23" s="90">
        <f>SUMIF('P&amp;L1'!$B$15:$B$491,$D23,'P&amp;L1'!P$15:P$491)</f>
        <v>0</v>
      </c>
      <c r="Q23" s="90">
        <f>SUMIF('P&amp;L1'!$B$15:$B$491,$D23,'P&amp;L1'!Q$15:Q$491)</f>
        <v>0</v>
      </c>
      <c r="R23" s="90">
        <f>SUMIF('P&amp;L1'!$B$15:$B$491,$D23,'P&amp;L1'!R$15:R$491)</f>
        <v>0</v>
      </c>
      <c r="S23" s="90">
        <f>SUMIF('P&amp;L1'!$B$15:$B$491,$D23,'P&amp;L1'!S$15:S$491)</f>
        <v>0</v>
      </c>
      <c r="T23" s="90">
        <f>SUMIF('P&amp;L1'!$B$15:$B$491,$D23,'P&amp;L1'!T$15:T$491)</f>
        <v>0</v>
      </c>
      <c r="U23" s="90">
        <f>SUMIF('P&amp;L1'!$B$15:$B$491,$D23,'P&amp;L1'!U$15:U$491)</f>
        <v>0</v>
      </c>
      <c r="V23" s="90">
        <f>SUMIF('P&amp;L1'!$B$15:$B$491,$D23,'P&amp;L1'!V$15:V$491)</f>
        <v>0</v>
      </c>
      <c r="W23" s="90">
        <f>SUMIF('P&amp;L1'!$B$15:$B$491,$D23,'P&amp;L1'!W$15:W$491)</f>
        <v>0</v>
      </c>
      <c r="X23" s="90">
        <f>SUMIF('P&amp;L1'!$B$15:$B$491,$D23,'P&amp;L1'!X$15:X$491)</f>
        <v>0</v>
      </c>
      <c r="Y23" s="90">
        <f>SUMIF('P&amp;L1'!$B$15:$B$491,$D23,'P&amp;L1'!Y$15:Y$491)</f>
        <v>0</v>
      </c>
      <c r="Z23" s="90">
        <f>SUMIF('P&amp;L1'!$B$15:$B$491,$D23,'P&amp;L1'!Z$15:Z$491)</f>
        <v>0</v>
      </c>
      <c r="AA23" s="90">
        <f>SUMIF('P&amp;L1'!$B$15:$B$491,$D23,'P&amp;L1'!AA$15:AA$491)</f>
        <v>0</v>
      </c>
      <c r="AB23" s="90">
        <f>SUMIF('P&amp;L1'!$B$15:$B$491,$D23,'P&amp;L1'!AB$15:AB$491)</f>
        <v>0</v>
      </c>
      <c r="AC23" s="91">
        <f>SUMIF('P&amp;L1'!$B$15:$B$491,$D23,'P&amp;L1'!AC$15:AC$491)</f>
        <v>0</v>
      </c>
      <c r="AE23" s="476">
        <f>SUMIF('P&amp;L1'!$B$15:$B$491,$D23,'P&amp;L1'!AE$15:AE$491)</f>
        <v>0</v>
      </c>
      <c r="AG23" s="476">
        <f>SUMIF('P&amp;L1'!$B$15:$B$491,$D23,'P&amp;L1'!AG$15:AG$491)</f>
        <v>0</v>
      </c>
      <c r="AI23" s="476">
        <f>SUMIF('P&amp;L1'!$B$15:$B$491,$D23,'P&amp;L1'!AI$15:AI$491)</f>
        <v>0</v>
      </c>
    </row>
    <row r="24" spans="4:35" outlineLevel="1">
      <c r="D24" s="117" t="str">
        <f>'Line Items'!D2290</f>
        <v>Performance Regimes</v>
      </c>
      <c r="E24" s="175"/>
      <c r="F24" s="118" t="str">
        <f>INDEX('P&amp;L1'!F$15:F$491,MATCH($D24,'P&amp;L1'!$B$15:$B$491,0))</f>
        <v>£000</v>
      </c>
      <c r="G24" s="94">
        <f>SUMIF('P&amp;L1'!$B$15:$B$491,$D24,'P&amp;L1'!G$15:G$491)</f>
        <v>0</v>
      </c>
      <c r="H24" s="94">
        <f>SUMIF('P&amp;L1'!$B$15:$B$491,$D24,'P&amp;L1'!H$15:H$491)</f>
        <v>0</v>
      </c>
      <c r="I24" s="94">
        <f>SUMIF('P&amp;L1'!$B$15:$B$491,$D24,'P&amp;L1'!I$15:I$491)</f>
        <v>0</v>
      </c>
      <c r="J24" s="94">
        <f>SUMIF('P&amp;L1'!$B$15:$B$491,$D24,'P&amp;L1'!J$15:J$491)</f>
        <v>0</v>
      </c>
      <c r="K24" s="94">
        <f>SUMIF('P&amp;L1'!$B$15:$B$491,$D24,'P&amp;L1'!K$15:K$491)</f>
        <v>0</v>
      </c>
      <c r="L24" s="94">
        <f>SUMIF('P&amp;L1'!$B$15:$B$491,$D24,'P&amp;L1'!L$15:L$491)</f>
        <v>0</v>
      </c>
      <c r="M24" s="94">
        <f>SUMIF('P&amp;L1'!$B$15:$B$491,$D24,'P&amp;L1'!M$15:M$491)</f>
        <v>0</v>
      </c>
      <c r="N24" s="94">
        <f>SUMIF('P&amp;L1'!$B$15:$B$491,$D24,'P&amp;L1'!N$15:N$491)</f>
        <v>0</v>
      </c>
      <c r="O24" s="94">
        <f>SUMIF('P&amp;L1'!$B$15:$B$491,$D24,'P&amp;L1'!O$15:O$491)</f>
        <v>0</v>
      </c>
      <c r="P24" s="94">
        <f>SUMIF('P&amp;L1'!$B$15:$B$491,$D24,'P&amp;L1'!P$15:P$491)</f>
        <v>0</v>
      </c>
      <c r="Q24" s="94">
        <f>SUMIF('P&amp;L1'!$B$15:$B$491,$D24,'P&amp;L1'!Q$15:Q$491)</f>
        <v>0</v>
      </c>
      <c r="R24" s="94">
        <f>SUMIF('P&amp;L1'!$B$15:$B$491,$D24,'P&amp;L1'!R$15:R$491)</f>
        <v>0</v>
      </c>
      <c r="S24" s="94">
        <f>SUMIF('P&amp;L1'!$B$15:$B$491,$D24,'P&amp;L1'!S$15:S$491)</f>
        <v>0</v>
      </c>
      <c r="T24" s="94">
        <f>SUMIF('P&amp;L1'!$B$15:$B$491,$D24,'P&amp;L1'!T$15:T$491)</f>
        <v>0</v>
      </c>
      <c r="U24" s="94">
        <f>SUMIF('P&amp;L1'!$B$15:$B$491,$D24,'P&amp;L1'!U$15:U$491)</f>
        <v>0</v>
      </c>
      <c r="V24" s="94">
        <f>SUMIF('P&amp;L1'!$B$15:$B$491,$D24,'P&amp;L1'!V$15:V$491)</f>
        <v>0</v>
      </c>
      <c r="W24" s="94">
        <f>SUMIF('P&amp;L1'!$B$15:$B$491,$D24,'P&amp;L1'!W$15:W$491)</f>
        <v>0</v>
      </c>
      <c r="X24" s="94">
        <f>SUMIF('P&amp;L1'!$B$15:$B$491,$D24,'P&amp;L1'!X$15:X$491)</f>
        <v>0</v>
      </c>
      <c r="Y24" s="94">
        <f>SUMIF('P&amp;L1'!$B$15:$B$491,$D24,'P&amp;L1'!Y$15:Y$491)</f>
        <v>0</v>
      </c>
      <c r="Z24" s="94">
        <f>SUMIF('P&amp;L1'!$B$15:$B$491,$D24,'P&amp;L1'!Z$15:Z$491)</f>
        <v>0</v>
      </c>
      <c r="AA24" s="94">
        <f>SUMIF('P&amp;L1'!$B$15:$B$491,$D24,'P&amp;L1'!AA$15:AA$491)</f>
        <v>0</v>
      </c>
      <c r="AB24" s="94">
        <f>SUMIF('P&amp;L1'!$B$15:$B$491,$D24,'P&amp;L1'!AB$15:AB$491)</f>
        <v>0</v>
      </c>
      <c r="AC24" s="95">
        <f>SUMIF('P&amp;L1'!$B$15:$B$491,$D24,'P&amp;L1'!AC$15:AC$491)</f>
        <v>0</v>
      </c>
      <c r="AE24" s="477">
        <f>SUMIF('P&amp;L1'!$B$15:$B$491,$D24,'P&amp;L1'!AE$15:AE$491)</f>
        <v>0</v>
      </c>
      <c r="AG24" s="477">
        <f>SUMIF('P&amp;L1'!$B$15:$B$491,$D24,'P&amp;L1'!AG$15:AG$491)</f>
        <v>0</v>
      </c>
      <c r="AI24" s="477">
        <f>SUMIF('P&amp;L1'!$B$15:$B$491,$D24,'P&amp;L1'!AI$15:AI$491)</f>
        <v>0</v>
      </c>
    </row>
    <row r="25" spans="4:35" outlineLevel="1">
      <c r="I25" s="227"/>
      <c r="Z25" s="227"/>
    </row>
    <row r="26" spans="4:35" ht="13.5" outlineLevel="1" thickBot="1">
      <c r="D26" s="244" t="str">
        <f>'Line Items'!D2347</f>
        <v>Total Costs</v>
      </c>
      <c r="E26" s="245"/>
      <c r="F26" s="246" t="str">
        <f>F24</f>
        <v>£000</v>
      </c>
      <c r="G26" s="247">
        <f t="shared" ref="G26:AB26" si="5">SUM(G20:G24)</f>
        <v>0</v>
      </c>
      <c r="H26" s="247">
        <f t="shared" si="5"/>
        <v>0</v>
      </c>
      <c r="I26" s="247">
        <f t="shared" si="5"/>
        <v>0</v>
      </c>
      <c r="J26" s="247">
        <f t="shared" si="5"/>
        <v>0</v>
      </c>
      <c r="K26" s="247">
        <f t="shared" si="5"/>
        <v>0</v>
      </c>
      <c r="L26" s="247">
        <f t="shared" si="5"/>
        <v>0</v>
      </c>
      <c r="M26" s="247">
        <f t="shared" si="5"/>
        <v>0</v>
      </c>
      <c r="N26" s="247">
        <f t="shared" si="5"/>
        <v>0</v>
      </c>
      <c r="O26" s="247">
        <f t="shared" si="5"/>
        <v>0</v>
      </c>
      <c r="P26" s="247">
        <f t="shared" si="5"/>
        <v>0</v>
      </c>
      <c r="Q26" s="247">
        <f t="shared" si="5"/>
        <v>0</v>
      </c>
      <c r="R26" s="247">
        <f t="shared" si="5"/>
        <v>0</v>
      </c>
      <c r="S26" s="247">
        <f t="shared" si="5"/>
        <v>0</v>
      </c>
      <c r="T26" s="247">
        <f t="shared" si="5"/>
        <v>0</v>
      </c>
      <c r="U26" s="247">
        <f t="shared" si="5"/>
        <v>0</v>
      </c>
      <c r="V26" s="247">
        <f t="shared" si="5"/>
        <v>0</v>
      </c>
      <c r="W26" s="247">
        <f t="shared" si="5"/>
        <v>0</v>
      </c>
      <c r="X26" s="247">
        <f t="shared" si="5"/>
        <v>0</v>
      </c>
      <c r="Y26" s="247">
        <f t="shared" si="5"/>
        <v>0</v>
      </c>
      <c r="Z26" s="247">
        <f t="shared" si="5"/>
        <v>0</v>
      </c>
      <c r="AA26" s="247">
        <f t="shared" si="5"/>
        <v>0</v>
      </c>
      <c r="AB26" s="247">
        <f t="shared" si="5"/>
        <v>0</v>
      </c>
      <c r="AC26" s="248">
        <f t="shared" ref="AC26" si="6">SUM(AC20:AC24)</f>
        <v>0</v>
      </c>
      <c r="AE26" s="544">
        <f t="shared" ref="AE26" si="7">SUM(AE20:AE24)</f>
        <v>0</v>
      </c>
      <c r="AG26" s="544">
        <f t="shared" ref="AG26" si="8">SUM(AG20:AG24)</f>
        <v>0</v>
      </c>
      <c r="AI26" s="544">
        <f t="shared" ref="AI26" si="9">SUM(AI20:AI24)</f>
        <v>0</v>
      </c>
    </row>
    <row r="27" spans="4:35" ht="13.5" outlineLevel="1" thickTop="1">
      <c r="I27" s="227"/>
    </row>
    <row r="28" spans="4:35" ht="13.5" outlineLevel="1" thickBot="1">
      <c r="D28" s="244" t="str">
        <f>'Line Items'!D2348</f>
        <v>Operating Profit / (Loss) Before Exceptionals &amp; Contingencies</v>
      </c>
      <c r="E28" s="245"/>
      <c r="F28" s="246" t="str">
        <f>F26</f>
        <v>£000</v>
      </c>
      <c r="G28" s="247">
        <f t="shared" ref="G28:AB28" si="10">SUM(G18,G26)</f>
        <v>0</v>
      </c>
      <c r="H28" s="247">
        <f t="shared" si="10"/>
        <v>0</v>
      </c>
      <c r="I28" s="247">
        <f t="shared" si="10"/>
        <v>0</v>
      </c>
      <c r="J28" s="247">
        <f t="shared" si="10"/>
        <v>0</v>
      </c>
      <c r="K28" s="247">
        <f t="shared" si="10"/>
        <v>0</v>
      </c>
      <c r="L28" s="247">
        <f t="shared" si="10"/>
        <v>0</v>
      </c>
      <c r="M28" s="247">
        <f t="shared" si="10"/>
        <v>0</v>
      </c>
      <c r="N28" s="247">
        <f t="shared" si="10"/>
        <v>0</v>
      </c>
      <c r="O28" s="247">
        <f t="shared" si="10"/>
        <v>0</v>
      </c>
      <c r="P28" s="247">
        <f t="shared" si="10"/>
        <v>0</v>
      </c>
      <c r="Q28" s="247">
        <f t="shared" si="10"/>
        <v>0</v>
      </c>
      <c r="R28" s="247">
        <f t="shared" si="10"/>
        <v>0</v>
      </c>
      <c r="S28" s="247">
        <f t="shared" si="10"/>
        <v>0</v>
      </c>
      <c r="T28" s="247">
        <f t="shared" si="10"/>
        <v>0</v>
      </c>
      <c r="U28" s="247">
        <f t="shared" si="10"/>
        <v>0</v>
      </c>
      <c r="V28" s="247">
        <f t="shared" si="10"/>
        <v>0</v>
      </c>
      <c r="W28" s="247">
        <f t="shared" si="10"/>
        <v>0</v>
      </c>
      <c r="X28" s="247">
        <f t="shared" si="10"/>
        <v>0</v>
      </c>
      <c r="Y28" s="247">
        <f t="shared" si="10"/>
        <v>0</v>
      </c>
      <c r="Z28" s="247">
        <f t="shared" si="10"/>
        <v>0</v>
      </c>
      <c r="AA28" s="247">
        <f t="shared" si="10"/>
        <v>0</v>
      </c>
      <c r="AB28" s="247">
        <f t="shared" si="10"/>
        <v>0</v>
      </c>
      <c r="AC28" s="248">
        <f t="shared" ref="AC28" si="11">SUM(AC18,AC26)</f>
        <v>0</v>
      </c>
      <c r="AE28" s="544">
        <f t="shared" ref="AE28" si="12">SUM(AE18,AE26)</f>
        <v>0</v>
      </c>
      <c r="AG28" s="544">
        <f t="shared" ref="AG28" si="13">SUM(AG18,AG26)</f>
        <v>0</v>
      </c>
      <c r="AI28" s="544">
        <f t="shared" ref="AI28" si="14">SUM(AI18,AI26)</f>
        <v>0</v>
      </c>
    </row>
    <row r="29" spans="4:35" ht="13.5" outlineLevel="1" thickTop="1"/>
    <row r="30" spans="4:35" outlineLevel="1">
      <c r="D30" s="100" t="str">
        <f>'Line Items'!D2349</f>
        <v>Exceptionals</v>
      </c>
      <c r="E30" s="85"/>
      <c r="F30" s="183" t="str">
        <f>INDEX('P&amp;L1'!F$15:F$491,MATCH($D30,'P&amp;L1'!$B$15:$B$491,0))</f>
        <v>£000</v>
      </c>
      <c r="G30" s="86">
        <f>SUMIF('P&amp;L1'!$B$15:$B$491,$D30,'P&amp;L1'!G$15:G$491)</f>
        <v>0</v>
      </c>
      <c r="H30" s="86">
        <f>SUMIF('P&amp;L1'!$B$15:$B$491,$D30,'P&amp;L1'!H$15:H$491)</f>
        <v>0</v>
      </c>
      <c r="I30" s="86">
        <f>SUMIF('P&amp;L1'!$B$15:$B$491,$D30,'P&amp;L1'!I$15:I$491)</f>
        <v>0</v>
      </c>
      <c r="J30" s="86">
        <f>SUMIF('P&amp;L1'!$B$15:$B$491,$D30,'P&amp;L1'!J$15:J$491)</f>
        <v>0</v>
      </c>
      <c r="K30" s="86">
        <f>SUMIF('P&amp;L1'!$B$15:$B$491,$D30,'P&amp;L1'!K$15:K$491)</f>
        <v>0</v>
      </c>
      <c r="L30" s="86">
        <f>SUMIF('P&amp;L1'!$B$15:$B$491,$D30,'P&amp;L1'!L$15:L$491)</f>
        <v>0</v>
      </c>
      <c r="M30" s="86">
        <f>SUMIF('P&amp;L1'!$B$15:$B$491,$D30,'P&amp;L1'!M$15:M$491)</f>
        <v>0</v>
      </c>
      <c r="N30" s="86">
        <f>SUMIF('P&amp;L1'!$B$15:$B$491,$D30,'P&amp;L1'!N$15:N$491)</f>
        <v>0</v>
      </c>
      <c r="O30" s="86">
        <f>SUMIF('P&amp;L1'!$B$15:$B$491,$D30,'P&amp;L1'!O$15:O$491)</f>
        <v>0</v>
      </c>
      <c r="P30" s="86">
        <f>SUMIF('P&amp;L1'!$B$15:$B$491,$D30,'P&amp;L1'!P$15:P$491)</f>
        <v>0</v>
      </c>
      <c r="Q30" s="86">
        <f>SUMIF('P&amp;L1'!$B$15:$B$491,$D30,'P&amp;L1'!Q$15:Q$491)</f>
        <v>0</v>
      </c>
      <c r="R30" s="86">
        <f>SUMIF('P&amp;L1'!$B$15:$B$491,$D30,'P&amp;L1'!R$15:R$491)</f>
        <v>0</v>
      </c>
      <c r="S30" s="86">
        <f>SUMIF('P&amp;L1'!$B$15:$B$491,$D30,'P&amp;L1'!S$15:S$491)</f>
        <v>0</v>
      </c>
      <c r="T30" s="86">
        <f>SUMIF('P&amp;L1'!$B$15:$B$491,$D30,'P&amp;L1'!T$15:T$491)</f>
        <v>0</v>
      </c>
      <c r="U30" s="86">
        <f>SUMIF('P&amp;L1'!$B$15:$B$491,$D30,'P&amp;L1'!U$15:U$491)</f>
        <v>0</v>
      </c>
      <c r="V30" s="86">
        <f>SUMIF('P&amp;L1'!$B$15:$B$491,$D30,'P&amp;L1'!V$15:V$491)</f>
        <v>0</v>
      </c>
      <c r="W30" s="86">
        <f>SUMIF('P&amp;L1'!$B$15:$B$491,$D30,'P&amp;L1'!W$15:W$491)</f>
        <v>0</v>
      </c>
      <c r="X30" s="86">
        <f>SUMIF('P&amp;L1'!$B$15:$B$491,$D30,'P&amp;L1'!X$15:X$491)</f>
        <v>0</v>
      </c>
      <c r="Y30" s="86">
        <f>SUMIF('P&amp;L1'!$B$15:$B$491,$D30,'P&amp;L1'!Y$15:Y$491)</f>
        <v>0</v>
      </c>
      <c r="Z30" s="86">
        <f>SUMIF('P&amp;L1'!$B$15:$B$491,$D30,'P&amp;L1'!Z$15:Z$491)</f>
        <v>0</v>
      </c>
      <c r="AA30" s="86">
        <f>SUMIF('P&amp;L1'!$B$15:$B$491,$D30,'P&amp;L1'!AA$15:AA$491)</f>
        <v>0</v>
      </c>
      <c r="AB30" s="86">
        <f>SUMIF('P&amp;L1'!$B$15:$B$491,$D30,'P&amp;L1'!AB$15:AB$491)</f>
        <v>0</v>
      </c>
      <c r="AC30" s="87">
        <f>SUMIF('P&amp;L1'!$B$15:$B$491,$D30,'P&amp;L1'!AC$15:AC$491)</f>
        <v>0</v>
      </c>
      <c r="AE30" s="475">
        <f>SUMIF('P&amp;L1'!$B$15:$B$491,$D30,'P&amp;L1'!AE$15:AE$491)</f>
        <v>0</v>
      </c>
      <c r="AG30" s="475">
        <f>SUMIF('P&amp;L1'!$B$15:$B$491,$D30,'P&amp;L1'!AG$15:AG$491)</f>
        <v>0</v>
      </c>
      <c r="AI30" s="475">
        <f>SUMIF('P&amp;L1'!$B$15:$B$491,$D30,'P&amp;L1'!AI$15:AI$491)</f>
        <v>0</v>
      </c>
    </row>
    <row r="31" spans="4:35" outlineLevel="1">
      <c r="D31" s="117" t="str">
        <f>'Line Items'!D2350</f>
        <v>Contingencies</v>
      </c>
      <c r="E31" s="175"/>
      <c r="F31" s="118" t="str">
        <f>INDEX('P&amp;L1'!F$15:F$491,MATCH($D31,'P&amp;L1'!$B$15:$B$491,0))</f>
        <v>£000</v>
      </c>
      <c r="G31" s="94">
        <f>SUMIF('P&amp;L1'!$B$15:$B$491,$D31,'P&amp;L1'!G$15:G$491)</f>
        <v>0</v>
      </c>
      <c r="H31" s="94">
        <f>SUMIF('P&amp;L1'!$B$15:$B$491,$D31,'P&amp;L1'!H$15:H$491)</f>
        <v>0</v>
      </c>
      <c r="I31" s="94">
        <f>SUMIF('P&amp;L1'!$B$15:$B$491,$D31,'P&amp;L1'!I$15:I$491)</f>
        <v>0</v>
      </c>
      <c r="J31" s="94">
        <f>SUMIF('P&amp;L1'!$B$15:$B$491,$D31,'P&amp;L1'!J$15:J$491)</f>
        <v>0</v>
      </c>
      <c r="K31" s="94">
        <f>SUMIF('P&amp;L1'!$B$15:$B$491,$D31,'P&amp;L1'!K$15:K$491)</f>
        <v>0</v>
      </c>
      <c r="L31" s="94">
        <f>SUMIF('P&amp;L1'!$B$15:$B$491,$D31,'P&amp;L1'!L$15:L$491)</f>
        <v>0</v>
      </c>
      <c r="M31" s="94">
        <f>SUMIF('P&amp;L1'!$B$15:$B$491,$D31,'P&amp;L1'!M$15:M$491)</f>
        <v>0</v>
      </c>
      <c r="N31" s="94">
        <f>SUMIF('P&amp;L1'!$B$15:$B$491,$D31,'P&amp;L1'!N$15:N$491)</f>
        <v>0</v>
      </c>
      <c r="O31" s="94">
        <f>SUMIF('P&amp;L1'!$B$15:$B$491,$D31,'P&amp;L1'!O$15:O$491)</f>
        <v>0</v>
      </c>
      <c r="P31" s="94">
        <f>SUMIF('P&amp;L1'!$B$15:$B$491,$D31,'P&amp;L1'!P$15:P$491)</f>
        <v>0</v>
      </c>
      <c r="Q31" s="94">
        <f>SUMIF('P&amp;L1'!$B$15:$B$491,$D31,'P&amp;L1'!Q$15:Q$491)</f>
        <v>0</v>
      </c>
      <c r="R31" s="94">
        <f>SUMIF('P&amp;L1'!$B$15:$B$491,$D31,'P&amp;L1'!R$15:R$491)</f>
        <v>0</v>
      </c>
      <c r="S31" s="94">
        <f>SUMIF('P&amp;L1'!$B$15:$B$491,$D31,'P&amp;L1'!S$15:S$491)</f>
        <v>0</v>
      </c>
      <c r="T31" s="94">
        <f>SUMIF('P&amp;L1'!$B$15:$B$491,$D31,'P&amp;L1'!T$15:T$491)</f>
        <v>0</v>
      </c>
      <c r="U31" s="94">
        <f>SUMIF('P&amp;L1'!$B$15:$B$491,$D31,'P&amp;L1'!U$15:U$491)</f>
        <v>0</v>
      </c>
      <c r="V31" s="94">
        <f>SUMIF('P&amp;L1'!$B$15:$B$491,$D31,'P&amp;L1'!V$15:V$491)</f>
        <v>0</v>
      </c>
      <c r="W31" s="94">
        <f>SUMIF('P&amp;L1'!$B$15:$B$491,$D31,'P&amp;L1'!W$15:W$491)</f>
        <v>0</v>
      </c>
      <c r="X31" s="94">
        <f>SUMIF('P&amp;L1'!$B$15:$B$491,$D31,'P&amp;L1'!X$15:X$491)</f>
        <v>0</v>
      </c>
      <c r="Y31" s="94">
        <f>SUMIF('P&amp;L1'!$B$15:$B$491,$D31,'P&amp;L1'!Y$15:Y$491)</f>
        <v>0</v>
      </c>
      <c r="Z31" s="94">
        <f>SUMIF('P&amp;L1'!$B$15:$B$491,$D31,'P&amp;L1'!Z$15:Z$491)</f>
        <v>0</v>
      </c>
      <c r="AA31" s="94">
        <f>SUMIF('P&amp;L1'!$B$15:$B$491,$D31,'P&amp;L1'!AA$15:AA$491)</f>
        <v>0</v>
      </c>
      <c r="AB31" s="94">
        <f>SUMIF('P&amp;L1'!$B$15:$B$491,$D31,'P&amp;L1'!AB$15:AB$491)</f>
        <v>0</v>
      </c>
      <c r="AC31" s="95">
        <f>SUMIF('P&amp;L1'!$B$15:$B$491,$D31,'P&amp;L1'!AC$15:AC$491)</f>
        <v>0</v>
      </c>
      <c r="AE31" s="477">
        <f>SUMIF('P&amp;L1'!$B$15:$B$491,$D31,'P&amp;L1'!AE$15:AE$491)</f>
        <v>0</v>
      </c>
      <c r="AG31" s="477">
        <f>SUMIF('P&amp;L1'!$B$15:$B$491,$D31,'P&amp;L1'!AG$15:AG$491)</f>
        <v>0</v>
      </c>
      <c r="AI31" s="477">
        <f>SUMIF('P&amp;L1'!$B$15:$B$491,$D31,'P&amp;L1'!AI$15:AI$491)</f>
        <v>0</v>
      </c>
    </row>
    <row r="32" spans="4:35" outlineLevel="1"/>
    <row r="33" spans="4:35" ht="13.5" outlineLevel="1" thickBot="1">
      <c r="D33" s="244" t="str">
        <f>'Line Items'!D2351</f>
        <v>Operating Profit / (Loss) After Exceptionals &amp; Contingencies</v>
      </c>
      <c r="E33" s="245"/>
      <c r="F33" s="246" t="str">
        <f>F31</f>
        <v>£000</v>
      </c>
      <c r="G33" s="247">
        <f t="shared" ref="G33:AB33" si="15">SUM(G28,G30:G31)</f>
        <v>0</v>
      </c>
      <c r="H33" s="247">
        <f t="shared" si="15"/>
        <v>0</v>
      </c>
      <c r="I33" s="247">
        <f t="shared" si="15"/>
        <v>0</v>
      </c>
      <c r="J33" s="247">
        <f t="shared" si="15"/>
        <v>0</v>
      </c>
      <c r="K33" s="247">
        <f t="shared" si="15"/>
        <v>0</v>
      </c>
      <c r="L33" s="247">
        <f t="shared" si="15"/>
        <v>0</v>
      </c>
      <c r="M33" s="247">
        <f t="shared" si="15"/>
        <v>0</v>
      </c>
      <c r="N33" s="247">
        <f t="shared" si="15"/>
        <v>0</v>
      </c>
      <c r="O33" s="247">
        <f t="shared" si="15"/>
        <v>0</v>
      </c>
      <c r="P33" s="247">
        <f t="shared" si="15"/>
        <v>0</v>
      </c>
      <c r="Q33" s="247">
        <f t="shared" si="15"/>
        <v>0</v>
      </c>
      <c r="R33" s="247">
        <f t="shared" si="15"/>
        <v>0</v>
      </c>
      <c r="S33" s="247">
        <f t="shared" si="15"/>
        <v>0</v>
      </c>
      <c r="T33" s="247">
        <f t="shared" si="15"/>
        <v>0</v>
      </c>
      <c r="U33" s="247">
        <f t="shared" si="15"/>
        <v>0</v>
      </c>
      <c r="V33" s="247">
        <f t="shared" si="15"/>
        <v>0</v>
      </c>
      <c r="W33" s="247">
        <f t="shared" si="15"/>
        <v>0</v>
      </c>
      <c r="X33" s="247">
        <f t="shared" si="15"/>
        <v>0</v>
      </c>
      <c r="Y33" s="247">
        <f t="shared" si="15"/>
        <v>0</v>
      </c>
      <c r="Z33" s="247">
        <f t="shared" si="15"/>
        <v>0</v>
      </c>
      <c r="AA33" s="247">
        <f t="shared" si="15"/>
        <v>0</v>
      </c>
      <c r="AB33" s="247">
        <f t="shared" si="15"/>
        <v>0</v>
      </c>
      <c r="AC33" s="248">
        <f t="shared" ref="AC33" si="16">SUM(AC28,AC30:AC31)</f>
        <v>0</v>
      </c>
      <c r="AE33" s="544">
        <f t="shared" ref="AE33" si="17">SUM(AE28,AE30:AE31)</f>
        <v>0</v>
      </c>
      <c r="AG33" s="544">
        <f t="shared" ref="AG33" si="18">SUM(AG28,AG30:AG31)</f>
        <v>0</v>
      </c>
      <c r="AI33" s="544">
        <f t="shared" ref="AI33" si="19">SUM(AI28,AI30:AI31)</f>
        <v>0</v>
      </c>
    </row>
    <row r="34" spans="4:35" ht="13.5" outlineLevel="1" thickTop="1"/>
    <row r="35" spans="4:35" outlineLevel="1">
      <c r="D35" s="100" t="str">
        <f>'Line Items'!D2352</f>
        <v>Interest received on cash balance</v>
      </c>
      <c r="E35" s="85"/>
      <c r="F35" s="183" t="str">
        <f>'P&amp;L1'!F495</f>
        <v>£000</v>
      </c>
      <c r="G35" s="86">
        <f>'P&amp;L1'!G495</f>
        <v>0</v>
      </c>
      <c r="H35" s="86">
        <f>'P&amp;L1'!H495</f>
        <v>0</v>
      </c>
      <c r="I35" s="86">
        <f>'P&amp;L1'!I495</f>
        <v>0</v>
      </c>
      <c r="J35" s="86">
        <f>'P&amp;L1'!J495</f>
        <v>0</v>
      </c>
      <c r="K35" s="86">
        <f>'P&amp;L1'!K495</f>
        <v>0</v>
      </c>
      <c r="L35" s="86">
        <f>'P&amp;L1'!L495</f>
        <v>0</v>
      </c>
      <c r="M35" s="86">
        <f>'P&amp;L1'!M495</f>
        <v>0</v>
      </c>
      <c r="N35" s="86">
        <f>'P&amp;L1'!N495</f>
        <v>0</v>
      </c>
      <c r="O35" s="86">
        <f>'P&amp;L1'!O495</f>
        <v>0</v>
      </c>
      <c r="P35" s="86">
        <f>'P&amp;L1'!P495</f>
        <v>0</v>
      </c>
      <c r="Q35" s="86">
        <f>'P&amp;L1'!Q495</f>
        <v>0</v>
      </c>
      <c r="R35" s="86">
        <f>'P&amp;L1'!R495</f>
        <v>0</v>
      </c>
      <c r="S35" s="86">
        <f>'P&amp;L1'!S495</f>
        <v>0</v>
      </c>
      <c r="T35" s="86">
        <f>'P&amp;L1'!T495</f>
        <v>0</v>
      </c>
      <c r="U35" s="86">
        <f>'P&amp;L1'!U495</f>
        <v>0</v>
      </c>
      <c r="V35" s="86">
        <f>'P&amp;L1'!V495</f>
        <v>0</v>
      </c>
      <c r="W35" s="86">
        <f>'P&amp;L1'!W495</f>
        <v>0</v>
      </c>
      <c r="X35" s="86">
        <f>'P&amp;L1'!X495</f>
        <v>0</v>
      </c>
      <c r="Y35" s="86">
        <f>'P&amp;L1'!Y495</f>
        <v>0</v>
      </c>
      <c r="Z35" s="86">
        <f>'P&amp;L1'!Z495</f>
        <v>0</v>
      </c>
      <c r="AA35" s="86">
        <f>'P&amp;L1'!AA495</f>
        <v>0</v>
      </c>
      <c r="AB35" s="86">
        <f>'P&amp;L1'!AB495</f>
        <v>0</v>
      </c>
      <c r="AC35" s="87">
        <f>'P&amp;L1'!AC495</f>
        <v>0</v>
      </c>
      <c r="AE35" s="475">
        <f>'P&amp;L1'!AE495</f>
        <v>0</v>
      </c>
      <c r="AG35" s="475">
        <f>'P&amp;L1'!AG495</f>
        <v>0</v>
      </c>
      <c r="AI35" s="475">
        <f>'P&amp;L1'!AI495</f>
        <v>0</v>
      </c>
    </row>
    <row r="36" spans="4:35" outlineLevel="1">
      <c r="D36" s="106" t="str">
        <f>'Line Items'!D2353</f>
        <v>Interest paid on cash balance</v>
      </c>
      <c r="E36" s="89"/>
      <c r="F36" s="107" t="str">
        <f>'P&amp;L1'!F496</f>
        <v>£000</v>
      </c>
      <c r="G36" s="90">
        <f>'P&amp;L1'!G496</f>
        <v>0</v>
      </c>
      <c r="H36" s="90">
        <f>'P&amp;L1'!H496</f>
        <v>0</v>
      </c>
      <c r="I36" s="90">
        <f>'P&amp;L1'!I496</f>
        <v>0</v>
      </c>
      <c r="J36" s="90">
        <f>'P&amp;L1'!J496</f>
        <v>0</v>
      </c>
      <c r="K36" s="90">
        <f>'P&amp;L1'!K496</f>
        <v>0</v>
      </c>
      <c r="L36" s="90">
        <f>'P&amp;L1'!L496</f>
        <v>0</v>
      </c>
      <c r="M36" s="90">
        <f>'P&amp;L1'!M496</f>
        <v>0</v>
      </c>
      <c r="N36" s="90">
        <f>'P&amp;L1'!N496</f>
        <v>0</v>
      </c>
      <c r="O36" s="90">
        <f>'P&amp;L1'!O496</f>
        <v>0</v>
      </c>
      <c r="P36" s="90">
        <f>'P&amp;L1'!P496</f>
        <v>0</v>
      </c>
      <c r="Q36" s="90">
        <f>'P&amp;L1'!Q496</f>
        <v>0</v>
      </c>
      <c r="R36" s="90">
        <f>'P&amp;L1'!R496</f>
        <v>0</v>
      </c>
      <c r="S36" s="90">
        <f>'P&amp;L1'!S496</f>
        <v>0</v>
      </c>
      <c r="T36" s="90">
        <f>'P&amp;L1'!T496</f>
        <v>0</v>
      </c>
      <c r="U36" s="90">
        <f>'P&amp;L1'!U496</f>
        <v>0</v>
      </c>
      <c r="V36" s="90">
        <f>'P&amp;L1'!V496</f>
        <v>0</v>
      </c>
      <c r="W36" s="90">
        <f>'P&amp;L1'!W496</f>
        <v>0</v>
      </c>
      <c r="X36" s="90">
        <f>'P&amp;L1'!X496</f>
        <v>0</v>
      </c>
      <c r="Y36" s="90">
        <f>'P&amp;L1'!Y496</f>
        <v>0</v>
      </c>
      <c r="Z36" s="90">
        <f>'P&amp;L1'!Z496</f>
        <v>0</v>
      </c>
      <c r="AA36" s="90">
        <f>'P&amp;L1'!AA496</f>
        <v>0</v>
      </c>
      <c r="AB36" s="90">
        <f>'P&amp;L1'!AB496</f>
        <v>0</v>
      </c>
      <c r="AC36" s="91">
        <f>'P&amp;L1'!AC496</f>
        <v>0</v>
      </c>
      <c r="AE36" s="476">
        <f>'P&amp;L1'!AE496</f>
        <v>0</v>
      </c>
      <c r="AG36" s="476">
        <f>'P&amp;L1'!AG496</f>
        <v>0</v>
      </c>
      <c r="AI36" s="476">
        <f>'P&amp;L1'!AI496</f>
        <v>0</v>
      </c>
    </row>
    <row r="37" spans="4:35" outlineLevel="1">
      <c r="D37" s="106" t="str">
        <f>'Line Items'!D2354</f>
        <v>Interest &amp; Fees paid on Commercial Debt AFC</v>
      </c>
      <c r="E37" s="89"/>
      <c r="F37" s="107" t="str">
        <f>'P&amp;L1'!F497</f>
        <v>£000</v>
      </c>
      <c r="G37" s="90">
        <f>'P&amp;L1'!G497</f>
        <v>0</v>
      </c>
      <c r="H37" s="90">
        <f>'P&amp;L1'!H497</f>
        <v>0</v>
      </c>
      <c r="I37" s="90">
        <f>'P&amp;L1'!I497</f>
        <v>0</v>
      </c>
      <c r="J37" s="90">
        <f>'P&amp;L1'!J497</f>
        <v>0</v>
      </c>
      <c r="K37" s="90">
        <f>'P&amp;L1'!K497</f>
        <v>0</v>
      </c>
      <c r="L37" s="90">
        <f>'P&amp;L1'!L497</f>
        <v>0</v>
      </c>
      <c r="M37" s="90">
        <f>'P&amp;L1'!M497</f>
        <v>0</v>
      </c>
      <c r="N37" s="90">
        <f>'P&amp;L1'!N497</f>
        <v>0</v>
      </c>
      <c r="O37" s="90">
        <f>'P&amp;L1'!O497</f>
        <v>0</v>
      </c>
      <c r="P37" s="90">
        <f>'P&amp;L1'!P497</f>
        <v>0</v>
      </c>
      <c r="Q37" s="90">
        <f>'P&amp;L1'!Q497</f>
        <v>0</v>
      </c>
      <c r="R37" s="90">
        <f>'P&amp;L1'!R497</f>
        <v>0</v>
      </c>
      <c r="S37" s="90">
        <f>'P&amp;L1'!S497</f>
        <v>0</v>
      </c>
      <c r="T37" s="90">
        <f>'P&amp;L1'!T497</f>
        <v>0</v>
      </c>
      <c r="U37" s="90">
        <f>'P&amp;L1'!U497</f>
        <v>0</v>
      </c>
      <c r="V37" s="90">
        <f>'P&amp;L1'!V497</f>
        <v>0</v>
      </c>
      <c r="W37" s="90">
        <f>'P&amp;L1'!W497</f>
        <v>0</v>
      </c>
      <c r="X37" s="90">
        <f>'P&amp;L1'!X497</f>
        <v>0</v>
      </c>
      <c r="Y37" s="90">
        <f>'P&amp;L1'!Y497</f>
        <v>0</v>
      </c>
      <c r="Z37" s="90">
        <f>'P&amp;L1'!Z497</f>
        <v>0</v>
      </c>
      <c r="AA37" s="90">
        <f>'P&amp;L1'!AA497</f>
        <v>0</v>
      </c>
      <c r="AB37" s="90">
        <f>'P&amp;L1'!AB497</f>
        <v>0</v>
      </c>
      <c r="AC37" s="91">
        <f>'P&amp;L1'!AC497</f>
        <v>0</v>
      </c>
      <c r="AE37" s="476">
        <f>'P&amp;L1'!AE497</f>
        <v>0</v>
      </c>
      <c r="AG37" s="476">
        <f>'P&amp;L1'!AG497</f>
        <v>0</v>
      </c>
      <c r="AI37" s="476">
        <f>'P&amp;L1'!AI497</f>
        <v>0</v>
      </c>
    </row>
    <row r="38" spans="4:35" outlineLevel="1">
      <c r="D38" s="106" t="str">
        <f>'Line Items'!D2355</f>
        <v>Interest &amp; Fees paid on Shareholder Loan AFC (excl. PCS)</v>
      </c>
      <c r="E38" s="89"/>
      <c r="F38" s="107" t="str">
        <f>'P&amp;L1'!F498</f>
        <v>£000</v>
      </c>
      <c r="G38" s="90">
        <f>'P&amp;L1'!G498</f>
        <v>0</v>
      </c>
      <c r="H38" s="90">
        <f>'P&amp;L1'!H498</f>
        <v>0</v>
      </c>
      <c r="I38" s="90">
        <f>'P&amp;L1'!I498</f>
        <v>0</v>
      </c>
      <c r="J38" s="90">
        <f>'P&amp;L1'!J498</f>
        <v>0</v>
      </c>
      <c r="K38" s="90">
        <f>'P&amp;L1'!K498</f>
        <v>0</v>
      </c>
      <c r="L38" s="90">
        <f>'P&amp;L1'!L498</f>
        <v>0</v>
      </c>
      <c r="M38" s="90">
        <f>'P&amp;L1'!M498</f>
        <v>0</v>
      </c>
      <c r="N38" s="90">
        <f>'P&amp;L1'!N498</f>
        <v>0</v>
      </c>
      <c r="O38" s="90">
        <f>'P&amp;L1'!O498</f>
        <v>0</v>
      </c>
      <c r="P38" s="90">
        <f>'P&amp;L1'!P498</f>
        <v>0</v>
      </c>
      <c r="Q38" s="90">
        <f>'P&amp;L1'!Q498</f>
        <v>0</v>
      </c>
      <c r="R38" s="90">
        <f>'P&amp;L1'!R498</f>
        <v>0</v>
      </c>
      <c r="S38" s="90">
        <f>'P&amp;L1'!S498</f>
        <v>0</v>
      </c>
      <c r="T38" s="90">
        <f>'P&amp;L1'!T498</f>
        <v>0</v>
      </c>
      <c r="U38" s="90">
        <f>'P&amp;L1'!U498</f>
        <v>0</v>
      </c>
      <c r="V38" s="90">
        <f>'P&amp;L1'!V498</f>
        <v>0</v>
      </c>
      <c r="W38" s="90">
        <f>'P&amp;L1'!W498</f>
        <v>0</v>
      </c>
      <c r="X38" s="90">
        <f>'P&amp;L1'!X498</f>
        <v>0</v>
      </c>
      <c r="Y38" s="90">
        <f>'P&amp;L1'!Y498</f>
        <v>0</v>
      </c>
      <c r="Z38" s="90">
        <f>'P&amp;L1'!Z498</f>
        <v>0</v>
      </c>
      <c r="AA38" s="90">
        <f>'P&amp;L1'!AA498</f>
        <v>0</v>
      </c>
      <c r="AB38" s="90">
        <f>'P&amp;L1'!AB498</f>
        <v>0</v>
      </c>
      <c r="AC38" s="91">
        <f>'P&amp;L1'!AC498</f>
        <v>0</v>
      </c>
      <c r="AE38" s="476">
        <f>'P&amp;L1'!AE498</f>
        <v>0</v>
      </c>
      <c r="AG38" s="476">
        <f>'P&amp;L1'!AG498</f>
        <v>0</v>
      </c>
      <c r="AI38" s="476">
        <f>'P&amp;L1'!AI498</f>
        <v>0</v>
      </c>
    </row>
    <row r="39" spans="4:35" outlineLevel="1">
      <c r="D39" s="106" t="str">
        <f>'Line Items'!D2356</f>
        <v>Interest &amp; Fees paid on Parent Company Support</v>
      </c>
      <c r="E39" s="89"/>
      <c r="F39" s="107" t="str">
        <f>'P&amp;L1'!F499</f>
        <v>£000</v>
      </c>
      <c r="G39" s="90">
        <f>'P&amp;L1'!G499</f>
        <v>0</v>
      </c>
      <c r="H39" s="90">
        <f>'P&amp;L1'!H499</f>
        <v>0</v>
      </c>
      <c r="I39" s="90">
        <f>'P&amp;L1'!I499</f>
        <v>0</v>
      </c>
      <c r="J39" s="90">
        <f>'P&amp;L1'!J499</f>
        <v>0</v>
      </c>
      <c r="K39" s="90">
        <f>'P&amp;L1'!K499</f>
        <v>0</v>
      </c>
      <c r="L39" s="90">
        <f>'P&amp;L1'!L499</f>
        <v>0</v>
      </c>
      <c r="M39" s="90">
        <f>'P&amp;L1'!M499</f>
        <v>0</v>
      </c>
      <c r="N39" s="90">
        <f>'P&amp;L1'!N499</f>
        <v>0</v>
      </c>
      <c r="O39" s="90">
        <f>'P&amp;L1'!O499</f>
        <v>0</v>
      </c>
      <c r="P39" s="90">
        <f>'P&amp;L1'!P499</f>
        <v>0</v>
      </c>
      <c r="Q39" s="90">
        <f>'P&amp;L1'!Q499</f>
        <v>0</v>
      </c>
      <c r="R39" s="90">
        <f>'P&amp;L1'!R499</f>
        <v>0</v>
      </c>
      <c r="S39" s="90">
        <f>'P&amp;L1'!S499</f>
        <v>0</v>
      </c>
      <c r="T39" s="90">
        <f>'P&amp;L1'!T499</f>
        <v>0</v>
      </c>
      <c r="U39" s="90">
        <f>'P&amp;L1'!U499</f>
        <v>0</v>
      </c>
      <c r="V39" s="90">
        <f>'P&amp;L1'!V499</f>
        <v>0</v>
      </c>
      <c r="W39" s="90">
        <f>'P&amp;L1'!W499</f>
        <v>0</v>
      </c>
      <c r="X39" s="90">
        <f>'P&amp;L1'!X499</f>
        <v>0</v>
      </c>
      <c r="Y39" s="90">
        <f>'P&amp;L1'!Y499</f>
        <v>0</v>
      </c>
      <c r="Z39" s="90">
        <f>'P&amp;L1'!Z499</f>
        <v>0</v>
      </c>
      <c r="AA39" s="90">
        <f>'P&amp;L1'!AA499</f>
        <v>0</v>
      </c>
      <c r="AB39" s="90">
        <f>'P&amp;L1'!AB499</f>
        <v>0</v>
      </c>
      <c r="AC39" s="91">
        <f>'P&amp;L1'!AC499</f>
        <v>0</v>
      </c>
      <c r="AE39" s="476">
        <f>'P&amp;L1'!AE499</f>
        <v>0</v>
      </c>
      <c r="AG39" s="476">
        <f>'P&amp;L1'!AG499</f>
        <v>0</v>
      </c>
      <c r="AI39" s="476">
        <f>'P&amp;L1'!AI499</f>
        <v>0</v>
      </c>
    </row>
    <row r="40" spans="4:35" outlineLevel="1">
      <c r="D40" s="106" t="str">
        <f>'Line Items'!D2357</f>
        <v>Performance Bond Costs</v>
      </c>
      <c r="E40" s="89"/>
      <c r="F40" s="107" t="str">
        <f>'P&amp;L1'!F500</f>
        <v>£000</v>
      </c>
      <c r="G40" s="90">
        <f>'P&amp;L1'!G500</f>
        <v>0</v>
      </c>
      <c r="H40" s="90">
        <f>'P&amp;L1'!H500</f>
        <v>0</v>
      </c>
      <c r="I40" s="90">
        <f>'P&amp;L1'!I500</f>
        <v>0</v>
      </c>
      <c r="J40" s="90">
        <f>'P&amp;L1'!J500</f>
        <v>0</v>
      </c>
      <c r="K40" s="90">
        <f>'P&amp;L1'!K500</f>
        <v>0</v>
      </c>
      <c r="L40" s="90">
        <f>'P&amp;L1'!L500</f>
        <v>0</v>
      </c>
      <c r="M40" s="90">
        <f>'P&amp;L1'!M500</f>
        <v>0</v>
      </c>
      <c r="N40" s="90">
        <f>'P&amp;L1'!N500</f>
        <v>0</v>
      </c>
      <c r="O40" s="90">
        <f>'P&amp;L1'!O500</f>
        <v>0</v>
      </c>
      <c r="P40" s="90">
        <f>'P&amp;L1'!P500</f>
        <v>0</v>
      </c>
      <c r="Q40" s="90">
        <f>'P&amp;L1'!Q500</f>
        <v>0</v>
      </c>
      <c r="R40" s="90">
        <f>'P&amp;L1'!R500</f>
        <v>0</v>
      </c>
      <c r="S40" s="90">
        <f>'P&amp;L1'!S500</f>
        <v>0</v>
      </c>
      <c r="T40" s="90">
        <f>'P&amp;L1'!T500</f>
        <v>0</v>
      </c>
      <c r="U40" s="90">
        <f>'P&amp;L1'!U500</f>
        <v>0</v>
      </c>
      <c r="V40" s="90">
        <f>'P&amp;L1'!V500</f>
        <v>0</v>
      </c>
      <c r="W40" s="90">
        <f>'P&amp;L1'!W500</f>
        <v>0</v>
      </c>
      <c r="X40" s="90">
        <f>'P&amp;L1'!X500</f>
        <v>0</v>
      </c>
      <c r="Y40" s="90">
        <f>'P&amp;L1'!Y500</f>
        <v>0</v>
      </c>
      <c r="Z40" s="90">
        <f>'P&amp;L1'!Z500</f>
        <v>0</v>
      </c>
      <c r="AA40" s="90">
        <f>'P&amp;L1'!AA500</f>
        <v>0</v>
      </c>
      <c r="AB40" s="90">
        <f>'P&amp;L1'!AB500</f>
        <v>0</v>
      </c>
      <c r="AC40" s="91">
        <f>'P&amp;L1'!AC500</f>
        <v>0</v>
      </c>
      <c r="AE40" s="476">
        <f>'P&amp;L1'!AE500</f>
        <v>0</v>
      </c>
      <c r="AG40" s="476">
        <f>'P&amp;L1'!AG500</f>
        <v>0</v>
      </c>
      <c r="AI40" s="476">
        <f>'P&amp;L1'!AI500</f>
        <v>0</v>
      </c>
    </row>
    <row r="41" spans="4:35" outlineLevel="1">
      <c r="D41" s="106" t="str">
        <f>'Line Items'!D2358</f>
        <v>PCS Bond Costs</v>
      </c>
      <c r="E41" s="89"/>
      <c r="F41" s="107" t="str">
        <f>'P&amp;L1'!F501</f>
        <v>£000</v>
      </c>
      <c r="G41" s="90">
        <f>'P&amp;L1'!G501</f>
        <v>0</v>
      </c>
      <c r="H41" s="90">
        <f>'P&amp;L1'!H501</f>
        <v>0</v>
      </c>
      <c r="I41" s="90">
        <f>'P&amp;L1'!I501</f>
        <v>0</v>
      </c>
      <c r="J41" s="90">
        <f>'P&amp;L1'!J501</f>
        <v>0</v>
      </c>
      <c r="K41" s="90">
        <f>'P&amp;L1'!K501</f>
        <v>0</v>
      </c>
      <c r="L41" s="90">
        <f>'P&amp;L1'!L501</f>
        <v>0</v>
      </c>
      <c r="M41" s="90">
        <f>'P&amp;L1'!M501</f>
        <v>0</v>
      </c>
      <c r="N41" s="90">
        <f>'P&amp;L1'!N501</f>
        <v>0</v>
      </c>
      <c r="O41" s="90">
        <f>'P&amp;L1'!O501</f>
        <v>0</v>
      </c>
      <c r="P41" s="90">
        <f>'P&amp;L1'!P501</f>
        <v>0</v>
      </c>
      <c r="Q41" s="90">
        <f>'P&amp;L1'!Q501</f>
        <v>0</v>
      </c>
      <c r="R41" s="90">
        <f>'P&amp;L1'!R501</f>
        <v>0</v>
      </c>
      <c r="S41" s="90">
        <f>'P&amp;L1'!S501</f>
        <v>0</v>
      </c>
      <c r="T41" s="90">
        <f>'P&amp;L1'!T501</f>
        <v>0</v>
      </c>
      <c r="U41" s="90">
        <f>'P&amp;L1'!U501</f>
        <v>0</v>
      </c>
      <c r="V41" s="90">
        <f>'P&amp;L1'!V501</f>
        <v>0</v>
      </c>
      <c r="W41" s="90">
        <f>'P&amp;L1'!W501</f>
        <v>0</v>
      </c>
      <c r="X41" s="90">
        <f>'P&amp;L1'!X501</f>
        <v>0</v>
      </c>
      <c r="Y41" s="90">
        <f>'P&amp;L1'!Y501</f>
        <v>0</v>
      </c>
      <c r="Z41" s="90">
        <f>'P&amp;L1'!Z501</f>
        <v>0</v>
      </c>
      <c r="AA41" s="90">
        <f>'P&amp;L1'!AA501</f>
        <v>0</v>
      </c>
      <c r="AB41" s="90">
        <f>'P&amp;L1'!AB501</f>
        <v>0</v>
      </c>
      <c r="AC41" s="91">
        <f>'P&amp;L1'!AC501</f>
        <v>0</v>
      </c>
      <c r="AE41" s="476">
        <f>'P&amp;L1'!AE501</f>
        <v>0</v>
      </c>
      <c r="AG41" s="476">
        <f>'P&amp;L1'!AG501</f>
        <v>0</v>
      </c>
      <c r="AI41" s="476">
        <f>'P&amp;L1'!AI501</f>
        <v>0</v>
      </c>
    </row>
    <row r="42" spans="4:35" outlineLevel="1">
      <c r="D42" s="106" t="str">
        <f>'Line Items'!D2359</f>
        <v>Season Ticket Bond Costs</v>
      </c>
      <c r="E42" s="89"/>
      <c r="F42" s="107" t="str">
        <f>'P&amp;L1'!F502</f>
        <v>£000</v>
      </c>
      <c r="G42" s="90">
        <f>'P&amp;L1'!G502</f>
        <v>0</v>
      </c>
      <c r="H42" s="90">
        <f>'P&amp;L1'!H502</f>
        <v>0</v>
      </c>
      <c r="I42" s="90">
        <f>'P&amp;L1'!I502</f>
        <v>0</v>
      </c>
      <c r="J42" s="90">
        <f>'P&amp;L1'!J502</f>
        <v>0</v>
      </c>
      <c r="K42" s="90">
        <f>'P&amp;L1'!K502</f>
        <v>0</v>
      </c>
      <c r="L42" s="90">
        <f>'P&amp;L1'!L502</f>
        <v>0</v>
      </c>
      <c r="M42" s="90">
        <f>'P&amp;L1'!M502</f>
        <v>0</v>
      </c>
      <c r="N42" s="90">
        <f>'P&amp;L1'!N502</f>
        <v>0</v>
      </c>
      <c r="O42" s="90">
        <f>'P&amp;L1'!O502</f>
        <v>0</v>
      </c>
      <c r="P42" s="90">
        <f>'P&amp;L1'!P502</f>
        <v>0</v>
      </c>
      <c r="Q42" s="90">
        <f>'P&amp;L1'!Q502</f>
        <v>0</v>
      </c>
      <c r="R42" s="90">
        <f>'P&amp;L1'!R502</f>
        <v>0</v>
      </c>
      <c r="S42" s="90">
        <f>'P&amp;L1'!S502</f>
        <v>0</v>
      </c>
      <c r="T42" s="90">
        <f>'P&amp;L1'!T502</f>
        <v>0</v>
      </c>
      <c r="U42" s="90">
        <f>'P&amp;L1'!U502</f>
        <v>0</v>
      </c>
      <c r="V42" s="90">
        <f>'P&amp;L1'!V502</f>
        <v>0</v>
      </c>
      <c r="W42" s="90">
        <f>'P&amp;L1'!W502</f>
        <v>0</v>
      </c>
      <c r="X42" s="90">
        <f>'P&amp;L1'!X502</f>
        <v>0</v>
      </c>
      <c r="Y42" s="90">
        <f>'P&amp;L1'!Y502</f>
        <v>0</v>
      </c>
      <c r="Z42" s="90">
        <f>'P&amp;L1'!Z502</f>
        <v>0</v>
      </c>
      <c r="AA42" s="90">
        <f>'P&amp;L1'!AA502</f>
        <v>0</v>
      </c>
      <c r="AB42" s="90">
        <f>'P&amp;L1'!AB502</f>
        <v>0</v>
      </c>
      <c r="AC42" s="91">
        <f>'P&amp;L1'!AC502</f>
        <v>0</v>
      </c>
      <c r="AE42" s="476">
        <f>'P&amp;L1'!AE502</f>
        <v>0</v>
      </c>
      <c r="AG42" s="476">
        <f>'P&amp;L1'!AG502</f>
        <v>0</v>
      </c>
      <c r="AI42" s="476">
        <f>'P&amp;L1'!AI502</f>
        <v>0</v>
      </c>
    </row>
    <row r="43" spans="4:35" outlineLevel="1">
      <c r="D43" s="106" t="str">
        <f>'Line Items'!D2360</f>
        <v>[Financing Costs Line 09]</v>
      </c>
      <c r="E43" s="89"/>
      <c r="F43" s="107" t="str">
        <f>'P&amp;L1'!F503</f>
        <v>£000</v>
      </c>
      <c r="G43" s="90">
        <f>'P&amp;L1'!G503</f>
        <v>0</v>
      </c>
      <c r="H43" s="90">
        <f>'P&amp;L1'!H503</f>
        <v>0</v>
      </c>
      <c r="I43" s="90">
        <f>'P&amp;L1'!I503</f>
        <v>0</v>
      </c>
      <c r="J43" s="90">
        <f>'P&amp;L1'!J503</f>
        <v>0</v>
      </c>
      <c r="K43" s="90">
        <f>'P&amp;L1'!K503</f>
        <v>0</v>
      </c>
      <c r="L43" s="90">
        <f>'P&amp;L1'!L503</f>
        <v>0</v>
      </c>
      <c r="M43" s="90">
        <f>'P&amp;L1'!M503</f>
        <v>0</v>
      </c>
      <c r="N43" s="90">
        <f>'P&amp;L1'!N503</f>
        <v>0</v>
      </c>
      <c r="O43" s="90">
        <f>'P&amp;L1'!O503</f>
        <v>0</v>
      </c>
      <c r="P43" s="90">
        <f>'P&amp;L1'!P503</f>
        <v>0</v>
      </c>
      <c r="Q43" s="90">
        <f>'P&amp;L1'!Q503</f>
        <v>0</v>
      </c>
      <c r="R43" s="90">
        <f>'P&amp;L1'!R503</f>
        <v>0</v>
      </c>
      <c r="S43" s="90">
        <f>'P&amp;L1'!S503</f>
        <v>0</v>
      </c>
      <c r="T43" s="90">
        <f>'P&amp;L1'!T503</f>
        <v>0</v>
      </c>
      <c r="U43" s="90">
        <f>'P&amp;L1'!U503</f>
        <v>0</v>
      </c>
      <c r="V43" s="90">
        <f>'P&amp;L1'!V503</f>
        <v>0</v>
      </c>
      <c r="W43" s="90">
        <f>'P&amp;L1'!W503</f>
        <v>0</v>
      </c>
      <c r="X43" s="90">
        <f>'P&amp;L1'!X503</f>
        <v>0</v>
      </c>
      <c r="Y43" s="90">
        <f>'P&amp;L1'!Y503</f>
        <v>0</v>
      </c>
      <c r="Z43" s="90">
        <f>'P&amp;L1'!Z503</f>
        <v>0</v>
      </c>
      <c r="AA43" s="90">
        <f>'P&amp;L1'!AA503</f>
        <v>0</v>
      </c>
      <c r="AB43" s="90">
        <f>'P&amp;L1'!AB503</f>
        <v>0</v>
      </c>
      <c r="AC43" s="91">
        <f>'P&amp;L1'!AC503</f>
        <v>0</v>
      </c>
      <c r="AE43" s="476">
        <f>'P&amp;L1'!AE503</f>
        <v>0</v>
      </c>
      <c r="AG43" s="476">
        <f>'P&amp;L1'!AG503</f>
        <v>0</v>
      </c>
      <c r="AI43" s="476">
        <f>'P&amp;L1'!AI503</f>
        <v>0</v>
      </c>
    </row>
    <row r="44" spans="4:35" outlineLevel="1">
      <c r="D44" s="106" t="str">
        <f>'Line Items'!D2361</f>
        <v>[Financing Costs Line 10]</v>
      </c>
      <c r="E44" s="89"/>
      <c r="F44" s="107" t="str">
        <f>'P&amp;L1'!F504</f>
        <v>£000</v>
      </c>
      <c r="G44" s="90">
        <f>'P&amp;L1'!G504</f>
        <v>0</v>
      </c>
      <c r="H44" s="90">
        <f>'P&amp;L1'!H504</f>
        <v>0</v>
      </c>
      <c r="I44" s="90">
        <f>'P&amp;L1'!I504</f>
        <v>0</v>
      </c>
      <c r="J44" s="90">
        <f>'P&amp;L1'!J504</f>
        <v>0</v>
      </c>
      <c r="K44" s="90">
        <f>'P&amp;L1'!K504</f>
        <v>0</v>
      </c>
      <c r="L44" s="90">
        <f>'P&amp;L1'!L504</f>
        <v>0</v>
      </c>
      <c r="M44" s="90">
        <f>'P&amp;L1'!M504</f>
        <v>0</v>
      </c>
      <c r="N44" s="90">
        <f>'P&amp;L1'!N504</f>
        <v>0</v>
      </c>
      <c r="O44" s="90">
        <f>'P&amp;L1'!O504</f>
        <v>0</v>
      </c>
      <c r="P44" s="90">
        <f>'P&amp;L1'!P504</f>
        <v>0</v>
      </c>
      <c r="Q44" s="90">
        <f>'P&amp;L1'!Q504</f>
        <v>0</v>
      </c>
      <c r="R44" s="90">
        <f>'P&amp;L1'!R504</f>
        <v>0</v>
      </c>
      <c r="S44" s="90">
        <f>'P&amp;L1'!S504</f>
        <v>0</v>
      </c>
      <c r="T44" s="90">
        <f>'P&amp;L1'!T504</f>
        <v>0</v>
      </c>
      <c r="U44" s="90">
        <f>'P&amp;L1'!U504</f>
        <v>0</v>
      </c>
      <c r="V44" s="90">
        <f>'P&amp;L1'!V504</f>
        <v>0</v>
      </c>
      <c r="W44" s="90">
        <f>'P&amp;L1'!W504</f>
        <v>0</v>
      </c>
      <c r="X44" s="90">
        <f>'P&amp;L1'!X504</f>
        <v>0</v>
      </c>
      <c r="Y44" s="90">
        <f>'P&amp;L1'!Y504</f>
        <v>0</v>
      </c>
      <c r="Z44" s="90">
        <f>'P&amp;L1'!Z504</f>
        <v>0</v>
      </c>
      <c r="AA44" s="90">
        <f>'P&amp;L1'!AA504</f>
        <v>0</v>
      </c>
      <c r="AB44" s="90">
        <f>'P&amp;L1'!AB504</f>
        <v>0</v>
      </c>
      <c r="AC44" s="91">
        <f>'P&amp;L1'!AC504</f>
        <v>0</v>
      </c>
      <c r="AE44" s="476">
        <f>'P&amp;L1'!AE504</f>
        <v>0</v>
      </c>
      <c r="AG44" s="476">
        <f>'P&amp;L1'!AG504</f>
        <v>0</v>
      </c>
      <c r="AI44" s="476">
        <f>'P&amp;L1'!AI504</f>
        <v>0</v>
      </c>
    </row>
    <row r="45" spans="4:35" outlineLevel="1">
      <c r="D45" s="106" t="str">
        <f>'Line Items'!D2362</f>
        <v>[Financing Costs Line 11]</v>
      </c>
      <c r="E45" s="89"/>
      <c r="F45" s="107" t="str">
        <f>'P&amp;L1'!F505</f>
        <v>£000</v>
      </c>
      <c r="G45" s="90">
        <f>'P&amp;L1'!G505</f>
        <v>0</v>
      </c>
      <c r="H45" s="90">
        <f>'P&amp;L1'!H505</f>
        <v>0</v>
      </c>
      <c r="I45" s="90">
        <f>'P&amp;L1'!I505</f>
        <v>0</v>
      </c>
      <c r="J45" s="90">
        <f>'P&amp;L1'!J505</f>
        <v>0</v>
      </c>
      <c r="K45" s="90">
        <f>'P&amp;L1'!K505</f>
        <v>0</v>
      </c>
      <c r="L45" s="90">
        <f>'P&amp;L1'!L505</f>
        <v>0</v>
      </c>
      <c r="M45" s="90">
        <f>'P&amp;L1'!M505</f>
        <v>0</v>
      </c>
      <c r="N45" s="90">
        <f>'P&amp;L1'!N505</f>
        <v>0</v>
      </c>
      <c r="O45" s="90">
        <f>'P&amp;L1'!O505</f>
        <v>0</v>
      </c>
      <c r="P45" s="90">
        <f>'P&amp;L1'!P505</f>
        <v>0</v>
      </c>
      <c r="Q45" s="90">
        <f>'P&amp;L1'!Q505</f>
        <v>0</v>
      </c>
      <c r="R45" s="90">
        <f>'P&amp;L1'!R505</f>
        <v>0</v>
      </c>
      <c r="S45" s="90">
        <f>'P&amp;L1'!S505</f>
        <v>0</v>
      </c>
      <c r="T45" s="90">
        <f>'P&amp;L1'!T505</f>
        <v>0</v>
      </c>
      <c r="U45" s="90">
        <f>'P&amp;L1'!U505</f>
        <v>0</v>
      </c>
      <c r="V45" s="90">
        <f>'P&amp;L1'!V505</f>
        <v>0</v>
      </c>
      <c r="W45" s="90">
        <f>'P&amp;L1'!W505</f>
        <v>0</v>
      </c>
      <c r="X45" s="90">
        <f>'P&amp;L1'!X505</f>
        <v>0</v>
      </c>
      <c r="Y45" s="90">
        <f>'P&amp;L1'!Y505</f>
        <v>0</v>
      </c>
      <c r="Z45" s="90">
        <f>'P&amp;L1'!Z505</f>
        <v>0</v>
      </c>
      <c r="AA45" s="90">
        <f>'P&amp;L1'!AA505</f>
        <v>0</v>
      </c>
      <c r="AB45" s="90">
        <f>'P&amp;L1'!AB505</f>
        <v>0</v>
      </c>
      <c r="AC45" s="91">
        <f>'P&amp;L1'!AC505</f>
        <v>0</v>
      </c>
      <c r="AE45" s="476">
        <f>'P&amp;L1'!AE505</f>
        <v>0</v>
      </c>
      <c r="AG45" s="476">
        <f>'P&amp;L1'!AG505</f>
        <v>0</v>
      </c>
      <c r="AI45" s="476">
        <f>'P&amp;L1'!AI505</f>
        <v>0</v>
      </c>
    </row>
    <row r="46" spans="4:35" outlineLevel="1">
      <c r="D46" s="106" t="str">
        <f>'Line Items'!D2363</f>
        <v>[Financing Costs Line 12]</v>
      </c>
      <c r="E46" s="89"/>
      <c r="F46" s="107" t="str">
        <f>'P&amp;L1'!F506</f>
        <v>£000</v>
      </c>
      <c r="G46" s="90">
        <f>'P&amp;L1'!G506</f>
        <v>0</v>
      </c>
      <c r="H46" s="90">
        <f>'P&amp;L1'!H506</f>
        <v>0</v>
      </c>
      <c r="I46" s="90">
        <f>'P&amp;L1'!I506</f>
        <v>0</v>
      </c>
      <c r="J46" s="90">
        <f>'P&amp;L1'!J506</f>
        <v>0</v>
      </c>
      <c r="K46" s="90">
        <f>'P&amp;L1'!K506</f>
        <v>0</v>
      </c>
      <c r="L46" s="90">
        <f>'P&amp;L1'!L506</f>
        <v>0</v>
      </c>
      <c r="M46" s="90">
        <f>'P&amp;L1'!M506</f>
        <v>0</v>
      </c>
      <c r="N46" s="90">
        <f>'P&amp;L1'!N506</f>
        <v>0</v>
      </c>
      <c r="O46" s="90">
        <f>'P&amp;L1'!O506</f>
        <v>0</v>
      </c>
      <c r="P46" s="90">
        <f>'P&amp;L1'!P506</f>
        <v>0</v>
      </c>
      <c r="Q46" s="90">
        <f>'P&amp;L1'!Q506</f>
        <v>0</v>
      </c>
      <c r="R46" s="90">
        <f>'P&amp;L1'!R506</f>
        <v>0</v>
      </c>
      <c r="S46" s="90">
        <f>'P&amp;L1'!S506</f>
        <v>0</v>
      </c>
      <c r="T46" s="90">
        <f>'P&amp;L1'!T506</f>
        <v>0</v>
      </c>
      <c r="U46" s="90">
        <f>'P&amp;L1'!U506</f>
        <v>0</v>
      </c>
      <c r="V46" s="90">
        <f>'P&amp;L1'!V506</f>
        <v>0</v>
      </c>
      <c r="W46" s="90">
        <f>'P&amp;L1'!W506</f>
        <v>0</v>
      </c>
      <c r="X46" s="90">
        <f>'P&amp;L1'!X506</f>
        <v>0</v>
      </c>
      <c r="Y46" s="90">
        <f>'P&amp;L1'!Y506</f>
        <v>0</v>
      </c>
      <c r="Z46" s="90">
        <f>'P&amp;L1'!Z506</f>
        <v>0</v>
      </c>
      <c r="AA46" s="90">
        <f>'P&amp;L1'!AA506</f>
        <v>0</v>
      </c>
      <c r="AB46" s="90">
        <f>'P&amp;L1'!AB506</f>
        <v>0</v>
      </c>
      <c r="AC46" s="91">
        <f>'P&amp;L1'!AC506</f>
        <v>0</v>
      </c>
      <c r="AE46" s="476">
        <f>'P&amp;L1'!AE506</f>
        <v>0</v>
      </c>
      <c r="AG46" s="476">
        <f>'P&amp;L1'!AG506</f>
        <v>0</v>
      </c>
      <c r="AI46" s="476">
        <f>'P&amp;L1'!AI506</f>
        <v>0</v>
      </c>
    </row>
    <row r="47" spans="4:35" outlineLevel="1">
      <c r="D47" s="117" t="str">
        <f>'Line Items'!D2364</f>
        <v>[Financing Costs Line 13]</v>
      </c>
      <c r="E47" s="175"/>
      <c r="F47" s="118" t="str">
        <f>'P&amp;L1'!F507</f>
        <v>£000</v>
      </c>
      <c r="G47" s="94">
        <f>'P&amp;L1'!G507</f>
        <v>0</v>
      </c>
      <c r="H47" s="94">
        <f>'P&amp;L1'!H507</f>
        <v>0</v>
      </c>
      <c r="I47" s="94">
        <f>'P&amp;L1'!I507</f>
        <v>0</v>
      </c>
      <c r="J47" s="94">
        <f>'P&amp;L1'!J507</f>
        <v>0</v>
      </c>
      <c r="K47" s="94">
        <f>'P&amp;L1'!K507</f>
        <v>0</v>
      </c>
      <c r="L47" s="94">
        <f>'P&amp;L1'!L507</f>
        <v>0</v>
      </c>
      <c r="M47" s="94">
        <f>'P&amp;L1'!M507</f>
        <v>0</v>
      </c>
      <c r="N47" s="94">
        <f>'P&amp;L1'!N507</f>
        <v>0</v>
      </c>
      <c r="O47" s="94">
        <f>'P&amp;L1'!O507</f>
        <v>0</v>
      </c>
      <c r="P47" s="94">
        <f>'P&amp;L1'!P507</f>
        <v>0</v>
      </c>
      <c r="Q47" s="94">
        <f>'P&amp;L1'!Q507</f>
        <v>0</v>
      </c>
      <c r="R47" s="94">
        <f>'P&amp;L1'!R507</f>
        <v>0</v>
      </c>
      <c r="S47" s="94">
        <f>'P&amp;L1'!S507</f>
        <v>0</v>
      </c>
      <c r="T47" s="94">
        <f>'P&amp;L1'!T507</f>
        <v>0</v>
      </c>
      <c r="U47" s="94">
        <f>'P&amp;L1'!U507</f>
        <v>0</v>
      </c>
      <c r="V47" s="94">
        <f>'P&amp;L1'!V507</f>
        <v>0</v>
      </c>
      <c r="W47" s="94">
        <f>'P&amp;L1'!W507</f>
        <v>0</v>
      </c>
      <c r="X47" s="94">
        <f>'P&amp;L1'!X507</f>
        <v>0</v>
      </c>
      <c r="Y47" s="94">
        <f>'P&amp;L1'!Y507</f>
        <v>0</v>
      </c>
      <c r="Z47" s="94">
        <f>'P&amp;L1'!Z507</f>
        <v>0</v>
      </c>
      <c r="AA47" s="94">
        <f>'P&amp;L1'!AA507</f>
        <v>0</v>
      </c>
      <c r="AB47" s="94">
        <f>'P&amp;L1'!AB507</f>
        <v>0</v>
      </c>
      <c r="AC47" s="95">
        <f>'P&amp;L1'!AC507</f>
        <v>0</v>
      </c>
      <c r="AE47" s="477">
        <f>'P&amp;L1'!AE507</f>
        <v>0</v>
      </c>
      <c r="AG47" s="477">
        <f>'P&amp;L1'!AG507</f>
        <v>0</v>
      </c>
      <c r="AI47" s="477">
        <f>'P&amp;L1'!AI507</f>
        <v>0</v>
      </c>
    </row>
    <row r="48" spans="4:35" outlineLevel="1"/>
    <row r="49" spans="4:35" ht="13.5" outlineLevel="1" thickBot="1">
      <c r="D49" s="244" t="str">
        <f>'Line Items'!D2365</f>
        <v>Operating Profit / (Loss) After Financing Costs</v>
      </c>
      <c r="E49" s="245"/>
      <c r="F49" s="246" t="str">
        <f>F47</f>
        <v>£000</v>
      </c>
      <c r="G49" s="247">
        <f t="shared" ref="G49:AB49" si="20">SUM(G33,G35:G47)</f>
        <v>0</v>
      </c>
      <c r="H49" s="247">
        <f t="shared" si="20"/>
        <v>0</v>
      </c>
      <c r="I49" s="247">
        <f t="shared" si="20"/>
        <v>0</v>
      </c>
      <c r="J49" s="247">
        <f t="shared" si="20"/>
        <v>0</v>
      </c>
      <c r="K49" s="247">
        <f t="shared" si="20"/>
        <v>0</v>
      </c>
      <c r="L49" s="247">
        <f t="shared" si="20"/>
        <v>0</v>
      </c>
      <c r="M49" s="247">
        <f t="shared" si="20"/>
        <v>0</v>
      </c>
      <c r="N49" s="247">
        <f t="shared" si="20"/>
        <v>0</v>
      </c>
      <c r="O49" s="247">
        <f t="shared" si="20"/>
        <v>0</v>
      </c>
      <c r="P49" s="247">
        <f t="shared" si="20"/>
        <v>0</v>
      </c>
      <c r="Q49" s="247">
        <f t="shared" si="20"/>
        <v>0</v>
      </c>
      <c r="R49" s="247">
        <f t="shared" si="20"/>
        <v>0</v>
      </c>
      <c r="S49" s="247">
        <f t="shared" si="20"/>
        <v>0</v>
      </c>
      <c r="T49" s="247">
        <f t="shared" si="20"/>
        <v>0</v>
      </c>
      <c r="U49" s="247">
        <f t="shared" si="20"/>
        <v>0</v>
      </c>
      <c r="V49" s="247">
        <f t="shared" si="20"/>
        <v>0</v>
      </c>
      <c r="W49" s="247">
        <f t="shared" si="20"/>
        <v>0</v>
      </c>
      <c r="X49" s="247">
        <f t="shared" si="20"/>
        <v>0</v>
      </c>
      <c r="Y49" s="247">
        <f t="shared" si="20"/>
        <v>0</v>
      </c>
      <c r="Z49" s="247">
        <f t="shared" si="20"/>
        <v>0</v>
      </c>
      <c r="AA49" s="247">
        <f t="shared" si="20"/>
        <v>0</v>
      </c>
      <c r="AB49" s="247">
        <f t="shared" si="20"/>
        <v>0</v>
      </c>
      <c r="AC49" s="248">
        <f t="shared" ref="AC49" si="21">SUM(AC33,AC35:AC47)</f>
        <v>0</v>
      </c>
      <c r="AE49" s="544">
        <f t="shared" ref="AE49" si="22">SUM(AE33,AE35:AE47)</f>
        <v>0</v>
      </c>
      <c r="AG49" s="544">
        <f t="shared" ref="AG49" si="23">SUM(AG33,AG35:AG47)</f>
        <v>0</v>
      </c>
      <c r="AI49" s="544">
        <f t="shared" ref="AI49" si="24">SUM(AI33,AI35:AI47)</f>
        <v>0</v>
      </c>
    </row>
    <row r="50" spans="4:35" ht="13.5" outlineLevel="1" thickTop="1"/>
    <row r="51" spans="4:35" outlineLevel="1">
      <c r="D51" s="100" t="str">
        <f>'Line Items'!D2366</f>
        <v>Financial Subsidy / (Premium)</v>
      </c>
      <c r="E51" s="85"/>
      <c r="F51" s="183" t="str">
        <f>'P&amp;L1'!F511</f>
        <v>£000</v>
      </c>
      <c r="G51" s="259">
        <f>'P&amp;L1'!G511</f>
        <v>0</v>
      </c>
      <c r="H51" s="259">
        <f>'P&amp;L1'!H511</f>
        <v>0</v>
      </c>
      <c r="I51" s="259">
        <f>'P&amp;L1'!I511</f>
        <v>0</v>
      </c>
      <c r="J51" s="259">
        <f>'P&amp;L1'!J511</f>
        <v>0</v>
      </c>
      <c r="K51" s="259">
        <f>'P&amp;L1'!K511</f>
        <v>0</v>
      </c>
      <c r="L51" s="259">
        <f>'P&amp;L1'!L511</f>
        <v>0</v>
      </c>
      <c r="M51" s="259">
        <f>'P&amp;L1'!M511</f>
        <v>0</v>
      </c>
      <c r="N51" s="259">
        <f>'P&amp;L1'!N511</f>
        <v>0</v>
      </c>
      <c r="O51" s="259">
        <f>'P&amp;L1'!O511</f>
        <v>0</v>
      </c>
      <c r="P51" s="259">
        <f>'P&amp;L1'!P511</f>
        <v>0</v>
      </c>
      <c r="Q51" s="259">
        <f>'P&amp;L1'!Q511</f>
        <v>0</v>
      </c>
      <c r="R51" s="259">
        <f>'P&amp;L1'!R511</f>
        <v>0</v>
      </c>
      <c r="S51" s="259">
        <f>'P&amp;L1'!S511</f>
        <v>0</v>
      </c>
      <c r="T51" s="259">
        <f>'P&amp;L1'!T511</f>
        <v>0</v>
      </c>
      <c r="U51" s="259">
        <f>'P&amp;L1'!U511</f>
        <v>0</v>
      </c>
      <c r="V51" s="259">
        <f>'P&amp;L1'!V511</f>
        <v>0</v>
      </c>
      <c r="W51" s="259">
        <f>'P&amp;L1'!W511</f>
        <v>0</v>
      </c>
      <c r="X51" s="259">
        <f>'P&amp;L1'!X511</f>
        <v>0</v>
      </c>
      <c r="Y51" s="259">
        <f>'P&amp;L1'!Y511</f>
        <v>0</v>
      </c>
      <c r="Z51" s="259">
        <f>'P&amp;L1'!Z511</f>
        <v>0</v>
      </c>
      <c r="AA51" s="259">
        <f>'P&amp;L1'!AA511</f>
        <v>0</v>
      </c>
      <c r="AB51" s="259">
        <f>'P&amp;L1'!AB511</f>
        <v>0</v>
      </c>
      <c r="AC51" s="260">
        <f>'P&amp;L1'!AC511</f>
        <v>0</v>
      </c>
      <c r="AE51" s="537">
        <f>'P&amp;L1'!AE511</f>
        <v>0</v>
      </c>
      <c r="AG51" s="537">
        <f>'P&amp;L1'!AG511</f>
        <v>0</v>
      </c>
      <c r="AI51" s="537">
        <f>'P&amp;L1'!AI511</f>
        <v>0</v>
      </c>
    </row>
    <row r="52" spans="4:35" outlineLevel="1">
      <c r="D52" s="106" t="str">
        <f>'Line Items'!D2367</f>
        <v>GDP Adjustment</v>
      </c>
      <c r="E52" s="89"/>
      <c r="F52" s="107" t="str">
        <f>'P&amp;L1'!F512</f>
        <v>£000</v>
      </c>
      <c r="G52" s="221">
        <f>'P&amp;L1'!G512</f>
        <v>0</v>
      </c>
      <c r="H52" s="221">
        <f>'P&amp;L1'!H512</f>
        <v>0</v>
      </c>
      <c r="I52" s="221">
        <f>'P&amp;L1'!I512</f>
        <v>0</v>
      </c>
      <c r="J52" s="221">
        <f>'P&amp;L1'!J512</f>
        <v>0</v>
      </c>
      <c r="K52" s="221">
        <f>'P&amp;L1'!K512</f>
        <v>0</v>
      </c>
      <c r="L52" s="221">
        <f>'P&amp;L1'!L512</f>
        <v>0</v>
      </c>
      <c r="M52" s="221">
        <f>'P&amp;L1'!M512</f>
        <v>0</v>
      </c>
      <c r="N52" s="221">
        <f>'P&amp;L1'!N512</f>
        <v>0</v>
      </c>
      <c r="O52" s="221">
        <f>'P&amp;L1'!O512</f>
        <v>0</v>
      </c>
      <c r="P52" s="221">
        <f>'P&amp;L1'!P512</f>
        <v>0</v>
      </c>
      <c r="Q52" s="221">
        <f>'P&amp;L1'!Q512</f>
        <v>0</v>
      </c>
      <c r="R52" s="221">
        <f>'P&amp;L1'!R512</f>
        <v>0</v>
      </c>
      <c r="S52" s="221">
        <f>'P&amp;L1'!S512</f>
        <v>0</v>
      </c>
      <c r="T52" s="221">
        <f>'P&amp;L1'!T512</f>
        <v>0</v>
      </c>
      <c r="U52" s="221">
        <f>'P&amp;L1'!U512</f>
        <v>0</v>
      </c>
      <c r="V52" s="221">
        <f>'P&amp;L1'!V512</f>
        <v>0</v>
      </c>
      <c r="W52" s="221">
        <f>'P&amp;L1'!W512</f>
        <v>0</v>
      </c>
      <c r="X52" s="221">
        <f>'P&amp;L1'!X512</f>
        <v>0</v>
      </c>
      <c r="Y52" s="221">
        <f>'P&amp;L1'!Y512</f>
        <v>0</v>
      </c>
      <c r="Z52" s="221">
        <f>'P&amp;L1'!Z512</f>
        <v>0</v>
      </c>
      <c r="AA52" s="221">
        <f>'P&amp;L1'!AA512</f>
        <v>0</v>
      </c>
      <c r="AB52" s="221">
        <f>'P&amp;L1'!AB512</f>
        <v>0</v>
      </c>
      <c r="AC52" s="639">
        <f>'P&amp;L1'!AC512</f>
        <v>0</v>
      </c>
      <c r="AE52" s="641">
        <f>'P&amp;L1'!AE512</f>
        <v>0</v>
      </c>
      <c r="AG52" s="641">
        <f>'P&amp;L1'!AG512</f>
        <v>0</v>
      </c>
      <c r="AI52" s="641">
        <f>'P&amp;L1'!AI512</f>
        <v>0</v>
      </c>
    </row>
    <row r="53" spans="4:35" outlineLevel="1">
      <c r="D53" s="106" t="str">
        <f>'Line Items'!D2368</f>
        <v>CLE Adjustment</v>
      </c>
      <c r="E53" s="89"/>
      <c r="F53" s="107" t="str">
        <f>'P&amp;L1'!F513</f>
        <v>£000</v>
      </c>
      <c r="G53" s="221">
        <f>'P&amp;L1'!G513</f>
        <v>0</v>
      </c>
      <c r="H53" s="221">
        <f>'P&amp;L1'!H513</f>
        <v>0</v>
      </c>
      <c r="I53" s="221">
        <f>'P&amp;L1'!I513</f>
        <v>0</v>
      </c>
      <c r="J53" s="221">
        <f>'P&amp;L1'!J513</f>
        <v>0</v>
      </c>
      <c r="K53" s="221">
        <f>'P&amp;L1'!K513</f>
        <v>0</v>
      </c>
      <c r="L53" s="221">
        <f>'P&amp;L1'!L513</f>
        <v>0</v>
      </c>
      <c r="M53" s="221">
        <f>'P&amp;L1'!M513</f>
        <v>0</v>
      </c>
      <c r="N53" s="221">
        <f>'P&amp;L1'!N513</f>
        <v>0</v>
      </c>
      <c r="O53" s="221">
        <f>'P&amp;L1'!O513</f>
        <v>0</v>
      </c>
      <c r="P53" s="221">
        <f>'P&amp;L1'!P513</f>
        <v>0</v>
      </c>
      <c r="Q53" s="221">
        <f>'P&amp;L1'!Q513</f>
        <v>0</v>
      </c>
      <c r="R53" s="221">
        <f>'P&amp;L1'!R513</f>
        <v>0</v>
      </c>
      <c r="S53" s="221">
        <f>'P&amp;L1'!S513</f>
        <v>0</v>
      </c>
      <c r="T53" s="221">
        <f>'P&amp;L1'!T513</f>
        <v>0</v>
      </c>
      <c r="U53" s="221">
        <f>'P&amp;L1'!U513</f>
        <v>0</v>
      </c>
      <c r="V53" s="221">
        <f>'P&amp;L1'!V513</f>
        <v>0</v>
      </c>
      <c r="W53" s="221">
        <f>'P&amp;L1'!W513</f>
        <v>0</v>
      </c>
      <c r="X53" s="221">
        <f>'P&amp;L1'!X513</f>
        <v>0</v>
      </c>
      <c r="Y53" s="221">
        <f>'P&amp;L1'!Y513</f>
        <v>0</v>
      </c>
      <c r="Z53" s="221">
        <f>'P&amp;L1'!Z513</f>
        <v>0</v>
      </c>
      <c r="AA53" s="221">
        <f>'P&amp;L1'!AA513</f>
        <v>0</v>
      </c>
      <c r="AB53" s="221">
        <f>'P&amp;L1'!AB513</f>
        <v>0</v>
      </c>
      <c r="AC53" s="639">
        <f>'P&amp;L1'!AC513</f>
        <v>0</v>
      </c>
      <c r="AE53" s="641">
        <f>'P&amp;L1'!AE513</f>
        <v>0</v>
      </c>
      <c r="AG53" s="641">
        <f>'P&amp;L1'!AG513</f>
        <v>0</v>
      </c>
      <c r="AI53" s="641">
        <f>'P&amp;L1'!AI513</f>
        <v>0</v>
      </c>
    </row>
    <row r="54" spans="4:35" outlineLevel="1">
      <c r="D54" s="117" t="str">
        <f>'Line Items'!D2369</f>
        <v>DfT Profit Share</v>
      </c>
      <c r="E54" s="175"/>
      <c r="F54" s="118" t="str">
        <f>'P&amp;L1'!F514</f>
        <v>£000</v>
      </c>
      <c r="G54" s="262">
        <f>'P&amp;L1'!G514</f>
        <v>0</v>
      </c>
      <c r="H54" s="262">
        <f>'P&amp;L1'!H514</f>
        <v>0</v>
      </c>
      <c r="I54" s="262">
        <f>'P&amp;L1'!I514</f>
        <v>0</v>
      </c>
      <c r="J54" s="262">
        <f>'P&amp;L1'!J514</f>
        <v>0</v>
      </c>
      <c r="K54" s="262">
        <f>'P&amp;L1'!K514</f>
        <v>0</v>
      </c>
      <c r="L54" s="262">
        <f>'P&amp;L1'!L514</f>
        <v>0</v>
      </c>
      <c r="M54" s="262">
        <f>'P&amp;L1'!M514</f>
        <v>0</v>
      </c>
      <c r="N54" s="262">
        <f>'P&amp;L1'!N514</f>
        <v>0</v>
      </c>
      <c r="O54" s="262">
        <f>'P&amp;L1'!O514</f>
        <v>0</v>
      </c>
      <c r="P54" s="262">
        <f>'P&amp;L1'!P514</f>
        <v>0</v>
      </c>
      <c r="Q54" s="262">
        <f>'P&amp;L1'!Q514</f>
        <v>0</v>
      </c>
      <c r="R54" s="262">
        <f>'P&amp;L1'!R514</f>
        <v>0</v>
      </c>
      <c r="S54" s="262">
        <f>'P&amp;L1'!S514</f>
        <v>0</v>
      </c>
      <c r="T54" s="262">
        <f>'P&amp;L1'!T514</f>
        <v>0</v>
      </c>
      <c r="U54" s="262">
        <f>'P&amp;L1'!U514</f>
        <v>0</v>
      </c>
      <c r="V54" s="262">
        <f>'P&amp;L1'!V514</f>
        <v>0</v>
      </c>
      <c r="W54" s="262">
        <f>'P&amp;L1'!W514</f>
        <v>0</v>
      </c>
      <c r="X54" s="262">
        <f>'P&amp;L1'!X514</f>
        <v>0</v>
      </c>
      <c r="Y54" s="262">
        <f>'P&amp;L1'!Y514</f>
        <v>0</v>
      </c>
      <c r="Z54" s="262">
        <f>'P&amp;L1'!Z514</f>
        <v>0</v>
      </c>
      <c r="AA54" s="262">
        <f>'P&amp;L1'!AA514</f>
        <v>0</v>
      </c>
      <c r="AB54" s="262">
        <f>'P&amp;L1'!AB514</f>
        <v>0</v>
      </c>
      <c r="AC54" s="263">
        <f>'P&amp;L1'!AC514</f>
        <v>0</v>
      </c>
      <c r="AE54" s="526">
        <f>'P&amp;L1'!AE514</f>
        <v>0</v>
      </c>
      <c r="AG54" s="526">
        <f>'P&amp;L1'!AG514</f>
        <v>0</v>
      </c>
      <c r="AI54" s="526">
        <f>'P&amp;L1'!AI514</f>
        <v>0</v>
      </c>
    </row>
    <row r="55" spans="4:35" outlineLevel="1"/>
    <row r="56" spans="4:35" ht="13.5" outlineLevel="1" thickBot="1">
      <c r="D56" s="244" t="str">
        <f>'Line Items'!D2370</f>
        <v>Profit / (Loss) Before Taxation</v>
      </c>
      <c r="E56" s="245"/>
      <c r="F56" s="246" t="str">
        <f>F54</f>
        <v>£000</v>
      </c>
      <c r="G56" s="247">
        <f t="shared" ref="G56:AB56" si="25">SUM(G49,G51:G54)</f>
        <v>0</v>
      </c>
      <c r="H56" s="247">
        <f t="shared" si="25"/>
        <v>0</v>
      </c>
      <c r="I56" s="247">
        <f t="shared" si="25"/>
        <v>0</v>
      </c>
      <c r="J56" s="247">
        <f t="shared" si="25"/>
        <v>0</v>
      </c>
      <c r="K56" s="247">
        <f t="shared" si="25"/>
        <v>0</v>
      </c>
      <c r="L56" s="247">
        <f t="shared" si="25"/>
        <v>0</v>
      </c>
      <c r="M56" s="247">
        <f t="shared" si="25"/>
        <v>0</v>
      </c>
      <c r="N56" s="247">
        <f t="shared" si="25"/>
        <v>0</v>
      </c>
      <c r="O56" s="247">
        <f t="shared" si="25"/>
        <v>0</v>
      </c>
      <c r="P56" s="247">
        <f t="shared" si="25"/>
        <v>0</v>
      </c>
      <c r="Q56" s="247">
        <f t="shared" si="25"/>
        <v>0</v>
      </c>
      <c r="R56" s="247">
        <f t="shared" si="25"/>
        <v>0</v>
      </c>
      <c r="S56" s="247">
        <f t="shared" si="25"/>
        <v>0</v>
      </c>
      <c r="T56" s="247">
        <f t="shared" si="25"/>
        <v>0</v>
      </c>
      <c r="U56" s="247">
        <f t="shared" si="25"/>
        <v>0</v>
      </c>
      <c r="V56" s="247">
        <f t="shared" si="25"/>
        <v>0</v>
      </c>
      <c r="W56" s="247">
        <f t="shared" si="25"/>
        <v>0</v>
      </c>
      <c r="X56" s="247">
        <f t="shared" si="25"/>
        <v>0</v>
      </c>
      <c r="Y56" s="247">
        <f t="shared" si="25"/>
        <v>0</v>
      </c>
      <c r="Z56" s="247">
        <f t="shared" si="25"/>
        <v>0</v>
      </c>
      <c r="AA56" s="247">
        <f t="shared" si="25"/>
        <v>0</v>
      </c>
      <c r="AB56" s="247">
        <f t="shared" si="25"/>
        <v>0</v>
      </c>
      <c r="AC56" s="248">
        <f t="shared" ref="AC56" si="26">SUM(AC49,AC51:AC54)</f>
        <v>0</v>
      </c>
      <c r="AE56" s="544">
        <f t="shared" ref="AE56" si="27">SUM(AE49,AE51:AE54)</f>
        <v>0</v>
      </c>
      <c r="AG56" s="544">
        <f t="shared" ref="AG56" si="28">SUM(AG49,AG51:AG54)</f>
        <v>0</v>
      </c>
      <c r="AI56" s="544">
        <f t="shared" ref="AI56" si="29">SUM(AI49,AI51:AI54)</f>
        <v>0</v>
      </c>
    </row>
    <row r="57" spans="4:35" ht="13.5" outlineLevel="1" thickTop="1"/>
    <row r="58" spans="4:35" outlineLevel="1">
      <c r="D58" s="265" t="str">
        <f>'Line Items'!D2371</f>
        <v>Corporation Tax - Current Tax</v>
      </c>
      <c r="E58" s="266"/>
      <c r="F58" s="218" t="str">
        <f>'P&amp;L1'!F518</f>
        <v>£000</v>
      </c>
      <c r="G58" s="267">
        <f>'P&amp;L1'!G518</f>
        <v>0</v>
      </c>
      <c r="H58" s="267">
        <f>'P&amp;L1'!H518</f>
        <v>0</v>
      </c>
      <c r="I58" s="267">
        <f>'P&amp;L1'!I518</f>
        <v>0</v>
      </c>
      <c r="J58" s="267">
        <f>'P&amp;L1'!J518</f>
        <v>0</v>
      </c>
      <c r="K58" s="267">
        <f>'P&amp;L1'!K518</f>
        <v>0</v>
      </c>
      <c r="L58" s="267">
        <f>'P&amp;L1'!L518</f>
        <v>0</v>
      </c>
      <c r="M58" s="267">
        <f>'P&amp;L1'!M518</f>
        <v>0</v>
      </c>
      <c r="N58" s="267">
        <f>'P&amp;L1'!N518</f>
        <v>0</v>
      </c>
      <c r="O58" s="267">
        <f>'P&amp;L1'!O518</f>
        <v>0</v>
      </c>
      <c r="P58" s="267">
        <f>'P&amp;L1'!P518</f>
        <v>0</v>
      </c>
      <c r="Q58" s="267">
        <f>'P&amp;L1'!Q518</f>
        <v>0</v>
      </c>
      <c r="R58" s="267">
        <f>'P&amp;L1'!R518</f>
        <v>0</v>
      </c>
      <c r="S58" s="267">
        <f>'P&amp;L1'!S518</f>
        <v>0</v>
      </c>
      <c r="T58" s="267">
        <f>'P&amp;L1'!T518</f>
        <v>0</v>
      </c>
      <c r="U58" s="267">
        <f>'P&amp;L1'!U518</f>
        <v>0</v>
      </c>
      <c r="V58" s="267">
        <f>'P&amp;L1'!V518</f>
        <v>0</v>
      </c>
      <c r="W58" s="267">
        <f>'P&amp;L1'!W518</f>
        <v>0</v>
      </c>
      <c r="X58" s="267">
        <f>'P&amp;L1'!X518</f>
        <v>0</v>
      </c>
      <c r="Y58" s="267">
        <f>'P&amp;L1'!Y518</f>
        <v>0</v>
      </c>
      <c r="Z58" s="267">
        <f>'P&amp;L1'!Z518</f>
        <v>0</v>
      </c>
      <c r="AA58" s="267">
        <f>'P&amp;L1'!AA518</f>
        <v>0</v>
      </c>
      <c r="AB58" s="267">
        <f>'P&amp;L1'!AB518</f>
        <v>0</v>
      </c>
      <c r="AC58" s="268">
        <f>'P&amp;L1'!AC518</f>
        <v>0</v>
      </c>
      <c r="AE58" s="545">
        <f>'P&amp;L1'!AE518</f>
        <v>0</v>
      </c>
      <c r="AG58" s="545">
        <f>'P&amp;L1'!AG518</f>
        <v>0</v>
      </c>
      <c r="AI58" s="545">
        <f>'P&amp;L1'!AI518</f>
        <v>0</v>
      </c>
    </row>
    <row r="59" spans="4:35" ht="13.5" customHeight="1" outlineLevel="1"/>
    <row r="60" spans="4:35" outlineLevel="1">
      <c r="D60" s="265" t="str">
        <f>'Line Items'!D2372</f>
        <v>Deferred Tax</v>
      </c>
      <c r="E60" s="266"/>
      <c r="F60" s="218" t="str">
        <f>'P&amp;L1'!F520</f>
        <v>£000</v>
      </c>
      <c r="G60" s="267">
        <f>'P&amp;L1'!G520</f>
        <v>0</v>
      </c>
      <c r="H60" s="267">
        <f>'P&amp;L1'!H520</f>
        <v>0</v>
      </c>
      <c r="I60" s="267">
        <f>'P&amp;L1'!I520</f>
        <v>0</v>
      </c>
      <c r="J60" s="267">
        <f>'P&amp;L1'!J520</f>
        <v>0</v>
      </c>
      <c r="K60" s="267">
        <f>'P&amp;L1'!K520</f>
        <v>0</v>
      </c>
      <c r="L60" s="267">
        <f>'P&amp;L1'!L520</f>
        <v>0</v>
      </c>
      <c r="M60" s="267">
        <f>'P&amp;L1'!M520</f>
        <v>0</v>
      </c>
      <c r="N60" s="267">
        <f>'P&amp;L1'!N520</f>
        <v>0</v>
      </c>
      <c r="O60" s="267">
        <f>'P&amp;L1'!O520</f>
        <v>0</v>
      </c>
      <c r="P60" s="267">
        <f>'P&amp;L1'!P520</f>
        <v>0</v>
      </c>
      <c r="Q60" s="267">
        <f>'P&amp;L1'!Q520</f>
        <v>0</v>
      </c>
      <c r="R60" s="267">
        <f>'P&amp;L1'!R520</f>
        <v>0</v>
      </c>
      <c r="S60" s="267">
        <f>'P&amp;L1'!S520</f>
        <v>0</v>
      </c>
      <c r="T60" s="267">
        <f>'P&amp;L1'!T520</f>
        <v>0</v>
      </c>
      <c r="U60" s="267">
        <f>'P&amp;L1'!U520</f>
        <v>0</v>
      </c>
      <c r="V60" s="267">
        <f>'P&amp;L1'!V520</f>
        <v>0</v>
      </c>
      <c r="W60" s="267">
        <f>'P&amp;L1'!W520</f>
        <v>0</v>
      </c>
      <c r="X60" s="267">
        <f>'P&amp;L1'!X520</f>
        <v>0</v>
      </c>
      <c r="Y60" s="267">
        <f>'P&amp;L1'!Y520</f>
        <v>0</v>
      </c>
      <c r="Z60" s="267">
        <f>'P&amp;L1'!Z520</f>
        <v>0</v>
      </c>
      <c r="AA60" s="267">
        <f>'P&amp;L1'!AA520</f>
        <v>0</v>
      </c>
      <c r="AB60" s="267">
        <f>'P&amp;L1'!AB520</f>
        <v>0</v>
      </c>
      <c r="AC60" s="268">
        <f>'P&amp;L1'!AC520</f>
        <v>0</v>
      </c>
      <c r="AE60" s="545">
        <f>'P&amp;L1'!AE520</f>
        <v>0</v>
      </c>
      <c r="AG60" s="545">
        <f>'P&amp;L1'!AG520</f>
        <v>0</v>
      </c>
      <c r="AI60" s="545">
        <f>'P&amp;L1'!AI520</f>
        <v>0</v>
      </c>
    </row>
    <row r="61" spans="4:35" outlineLevel="1"/>
    <row r="62" spans="4:35" ht="13.5" outlineLevel="1" thickBot="1">
      <c r="D62" s="244" t="str">
        <f>'Line Items'!D2373</f>
        <v>Profit / (Loss) After Taxation</v>
      </c>
      <c r="E62" s="245"/>
      <c r="F62" s="246" t="str">
        <f>F60</f>
        <v>£000</v>
      </c>
      <c r="G62" s="247">
        <f>SUM(G56,G58,G60)</f>
        <v>0</v>
      </c>
      <c r="H62" s="247">
        <f t="shared" ref="H62:AB62" si="30">SUM(H56,H58,H60)</f>
        <v>0</v>
      </c>
      <c r="I62" s="247">
        <f t="shared" si="30"/>
        <v>0</v>
      </c>
      <c r="J62" s="247">
        <f t="shared" si="30"/>
        <v>0</v>
      </c>
      <c r="K62" s="247">
        <f t="shared" si="30"/>
        <v>0</v>
      </c>
      <c r="L62" s="247">
        <f t="shared" si="30"/>
        <v>0</v>
      </c>
      <c r="M62" s="247">
        <f t="shared" si="30"/>
        <v>0</v>
      </c>
      <c r="N62" s="247">
        <f t="shared" si="30"/>
        <v>0</v>
      </c>
      <c r="O62" s="247">
        <f t="shared" si="30"/>
        <v>0</v>
      </c>
      <c r="P62" s="247">
        <f t="shared" si="30"/>
        <v>0</v>
      </c>
      <c r="Q62" s="247">
        <f t="shared" si="30"/>
        <v>0</v>
      </c>
      <c r="R62" s="247">
        <f t="shared" si="30"/>
        <v>0</v>
      </c>
      <c r="S62" s="247">
        <f t="shared" si="30"/>
        <v>0</v>
      </c>
      <c r="T62" s="247">
        <f t="shared" si="30"/>
        <v>0</v>
      </c>
      <c r="U62" s="247">
        <f t="shared" si="30"/>
        <v>0</v>
      </c>
      <c r="V62" s="247">
        <f t="shared" si="30"/>
        <v>0</v>
      </c>
      <c r="W62" s="247">
        <f t="shared" si="30"/>
        <v>0</v>
      </c>
      <c r="X62" s="247">
        <f t="shared" si="30"/>
        <v>0</v>
      </c>
      <c r="Y62" s="247">
        <f t="shared" si="30"/>
        <v>0</v>
      </c>
      <c r="Z62" s="247">
        <f t="shared" si="30"/>
        <v>0</v>
      </c>
      <c r="AA62" s="247">
        <f t="shared" si="30"/>
        <v>0</v>
      </c>
      <c r="AB62" s="247">
        <f t="shared" si="30"/>
        <v>0</v>
      </c>
      <c r="AC62" s="248">
        <f t="shared" ref="AC62" si="31">SUM(AC56,AC58,AC60)</f>
        <v>0</v>
      </c>
      <c r="AE62" s="544">
        <f t="shared" ref="AE62" si="32">SUM(AE56,AE58,AE60)</f>
        <v>0</v>
      </c>
      <c r="AG62" s="544">
        <f t="shared" ref="AG62" si="33">SUM(AG56,AG58,AG60)</f>
        <v>0</v>
      </c>
      <c r="AI62" s="544">
        <f t="shared" ref="AI62" si="34">SUM(AI56,AI58,AI60)</f>
        <v>0</v>
      </c>
    </row>
    <row r="63" spans="4:35" ht="13.5" outlineLevel="1" thickTop="1"/>
    <row r="64" spans="4:35" outlineLevel="1">
      <c r="D64" s="265" t="str">
        <f>'Line Items'!D2374</f>
        <v>Dividends</v>
      </c>
      <c r="E64" s="266"/>
      <c r="F64" s="218" t="str">
        <f>'P&amp;L1'!F524</f>
        <v>£000</v>
      </c>
      <c r="G64" s="267">
        <f>'P&amp;L1'!G524</f>
        <v>0</v>
      </c>
      <c r="H64" s="267">
        <f>'P&amp;L1'!H524</f>
        <v>0</v>
      </c>
      <c r="I64" s="267">
        <f>'P&amp;L1'!I524</f>
        <v>0</v>
      </c>
      <c r="J64" s="267">
        <f>'P&amp;L1'!J524</f>
        <v>0</v>
      </c>
      <c r="K64" s="267">
        <f>'P&amp;L1'!K524</f>
        <v>0</v>
      </c>
      <c r="L64" s="267">
        <f>'P&amp;L1'!L524</f>
        <v>0</v>
      </c>
      <c r="M64" s="267">
        <f>'P&amp;L1'!M524</f>
        <v>0</v>
      </c>
      <c r="N64" s="267">
        <f>'P&amp;L1'!N524</f>
        <v>0</v>
      </c>
      <c r="O64" s="267">
        <f>'P&amp;L1'!O524</f>
        <v>0</v>
      </c>
      <c r="P64" s="267">
        <f>'P&amp;L1'!P524</f>
        <v>0</v>
      </c>
      <c r="Q64" s="267">
        <f>'P&amp;L1'!Q524</f>
        <v>0</v>
      </c>
      <c r="R64" s="267">
        <f>'P&amp;L1'!R524</f>
        <v>0</v>
      </c>
      <c r="S64" s="267">
        <f>'P&amp;L1'!S524</f>
        <v>0</v>
      </c>
      <c r="T64" s="267">
        <f>'P&amp;L1'!T524</f>
        <v>0</v>
      </c>
      <c r="U64" s="267">
        <f>'P&amp;L1'!U524</f>
        <v>0</v>
      </c>
      <c r="V64" s="267">
        <f>'P&amp;L1'!V524</f>
        <v>0</v>
      </c>
      <c r="W64" s="267">
        <f>'P&amp;L1'!W524</f>
        <v>0</v>
      </c>
      <c r="X64" s="267">
        <f>'P&amp;L1'!X524</f>
        <v>0</v>
      </c>
      <c r="Y64" s="267">
        <f>'P&amp;L1'!Y524</f>
        <v>0</v>
      </c>
      <c r="Z64" s="267">
        <f>'P&amp;L1'!Z524</f>
        <v>0</v>
      </c>
      <c r="AA64" s="267">
        <f>'P&amp;L1'!AA524</f>
        <v>0</v>
      </c>
      <c r="AB64" s="267">
        <f>'P&amp;L1'!AB524</f>
        <v>0</v>
      </c>
      <c r="AC64" s="268">
        <f>'P&amp;L1'!AC524</f>
        <v>0</v>
      </c>
      <c r="AE64" s="545">
        <f>'P&amp;L1'!AE524</f>
        <v>0</v>
      </c>
      <c r="AG64" s="545">
        <f>'P&amp;L1'!AG524</f>
        <v>0</v>
      </c>
      <c r="AI64" s="545">
        <f>'P&amp;L1'!AI524</f>
        <v>0</v>
      </c>
    </row>
    <row r="65" spans="2:35" outlineLevel="1"/>
    <row r="66" spans="2:35" ht="13.5" outlineLevel="1" thickBot="1">
      <c r="D66" s="244" t="str">
        <f>'Line Items'!D2375</f>
        <v>Profit / (Loss)</v>
      </c>
      <c r="E66" s="245"/>
      <c r="F66" s="246" t="str">
        <f>F64</f>
        <v>£000</v>
      </c>
      <c r="G66" s="247">
        <f t="shared" ref="G66:AB66" si="35">SUM(G62,G64)</f>
        <v>0</v>
      </c>
      <c r="H66" s="247">
        <f t="shared" si="35"/>
        <v>0</v>
      </c>
      <c r="I66" s="247">
        <f t="shared" si="35"/>
        <v>0</v>
      </c>
      <c r="J66" s="247">
        <f t="shared" si="35"/>
        <v>0</v>
      </c>
      <c r="K66" s="247">
        <f t="shared" si="35"/>
        <v>0</v>
      </c>
      <c r="L66" s="247">
        <f t="shared" si="35"/>
        <v>0</v>
      </c>
      <c r="M66" s="247">
        <f t="shared" si="35"/>
        <v>0</v>
      </c>
      <c r="N66" s="247">
        <f t="shared" si="35"/>
        <v>0</v>
      </c>
      <c r="O66" s="247">
        <f t="shared" si="35"/>
        <v>0</v>
      </c>
      <c r="P66" s="247">
        <f t="shared" si="35"/>
        <v>0</v>
      </c>
      <c r="Q66" s="247">
        <f t="shared" si="35"/>
        <v>0</v>
      </c>
      <c r="R66" s="247">
        <f t="shared" si="35"/>
        <v>0</v>
      </c>
      <c r="S66" s="247">
        <f t="shared" si="35"/>
        <v>0</v>
      </c>
      <c r="T66" s="247">
        <f t="shared" si="35"/>
        <v>0</v>
      </c>
      <c r="U66" s="247">
        <f t="shared" si="35"/>
        <v>0</v>
      </c>
      <c r="V66" s="247">
        <f t="shared" si="35"/>
        <v>0</v>
      </c>
      <c r="W66" s="247">
        <f t="shared" si="35"/>
        <v>0</v>
      </c>
      <c r="X66" s="247">
        <f t="shared" si="35"/>
        <v>0</v>
      </c>
      <c r="Y66" s="247">
        <f t="shared" si="35"/>
        <v>0</v>
      </c>
      <c r="Z66" s="247">
        <f t="shared" si="35"/>
        <v>0</v>
      </c>
      <c r="AA66" s="247">
        <f t="shared" si="35"/>
        <v>0</v>
      </c>
      <c r="AB66" s="247">
        <f t="shared" si="35"/>
        <v>0</v>
      </c>
      <c r="AC66" s="248">
        <f t="shared" ref="AC66" si="36">SUM(AC62,AC64)</f>
        <v>0</v>
      </c>
      <c r="AE66" s="544">
        <f t="shared" ref="AE66" si="37">SUM(AE62,AE64)</f>
        <v>0</v>
      </c>
      <c r="AG66" s="544">
        <f t="shared" ref="AG66" si="38">SUM(AG62,AG64)</f>
        <v>0</v>
      </c>
      <c r="AI66" s="544">
        <f t="shared" ref="AI66" si="39">SUM(AI62,AI64)</f>
        <v>0</v>
      </c>
    </row>
    <row r="67" spans="2:35" ht="13.5" outlineLevel="1" thickTop="1"/>
    <row r="68" spans="2:35" ht="13.5" outlineLevel="1" thickBot="1">
      <c r="D68" s="244" t="str">
        <f>'Line Items'!D2376</f>
        <v>Retained Profit / (Loss)</v>
      </c>
      <c r="E68" s="245"/>
      <c r="F68" s="246" t="str">
        <f>F66</f>
        <v>£000</v>
      </c>
      <c r="G68" s="247">
        <f>'P&amp;L1'!G528</f>
        <v>0</v>
      </c>
      <c r="H68" s="247">
        <f>'P&amp;L1'!H528</f>
        <v>0</v>
      </c>
      <c r="I68" s="247">
        <f>'P&amp;L1'!I528</f>
        <v>0</v>
      </c>
      <c r="J68" s="247">
        <f>'P&amp;L1'!J528</f>
        <v>0</v>
      </c>
      <c r="K68" s="247">
        <f>'P&amp;L1'!K528</f>
        <v>0</v>
      </c>
      <c r="L68" s="247">
        <f>'P&amp;L1'!L528</f>
        <v>0</v>
      </c>
      <c r="M68" s="247">
        <f>'P&amp;L1'!M528</f>
        <v>0</v>
      </c>
      <c r="N68" s="247">
        <f>'P&amp;L1'!N528</f>
        <v>0</v>
      </c>
      <c r="O68" s="247">
        <f>'P&amp;L1'!O528</f>
        <v>0</v>
      </c>
      <c r="P68" s="247">
        <f>'P&amp;L1'!P528</f>
        <v>0</v>
      </c>
      <c r="Q68" s="247">
        <f>'P&amp;L1'!Q528</f>
        <v>0</v>
      </c>
      <c r="R68" s="247">
        <f>'P&amp;L1'!R528</f>
        <v>0</v>
      </c>
      <c r="S68" s="247">
        <f>'P&amp;L1'!S528</f>
        <v>0</v>
      </c>
      <c r="T68" s="247">
        <f>'P&amp;L1'!T528</f>
        <v>0</v>
      </c>
      <c r="U68" s="247">
        <f>'P&amp;L1'!U528</f>
        <v>0</v>
      </c>
      <c r="V68" s="247">
        <f>'P&amp;L1'!V528</f>
        <v>0</v>
      </c>
      <c r="W68" s="247">
        <f>'P&amp;L1'!W528</f>
        <v>0</v>
      </c>
      <c r="X68" s="247">
        <f>'P&amp;L1'!X528</f>
        <v>0</v>
      </c>
      <c r="Y68" s="247">
        <f>'P&amp;L1'!Y528</f>
        <v>0</v>
      </c>
      <c r="Z68" s="247">
        <f>'P&amp;L1'!Z528</f>
        <v>0</v>
      </c>
      <c r="AA68" s="247">
        <f>'P&amp;L1'!AA528</f>
        <v>0</v>
      </c>
      <c r="AB68" s="247">
        <f>'P&amp;L1'!AB528</f>
        <v>0</v>
      </c>
      <c r="AC68" s="248">
        <f>'P&amp;L1'!AC528</f>
        <v>0</v>
      </c>
      <c r="AE68" s="544">
        <f>'P&amp;L1'!AE528</f>
        <v>0</v>
      </c>
      <c r="AG68" s="544">
        <f>'P&amp;L1'!AG528</f>
        <v>0</v>
      </c>
      <c r="AI68" s="544">
        <f>'P&amp;L1'!AI528</f>
        <v>0</v>
      </c>
    </row>
    <row r="69" spans="2:35" ht="13.5" outlineLevel="1" thickTop="1">
      <c r="D69" s="269" t="s">
        <v>515</v>
      </c>
      <c r="E69" s="269"/>
      <c r="F69" s="269"/>
      <c r="G69" s="270" t="b">
        <f>ABS(G66-'P&amp;L1'!G$526)&lt;0.001</f>
        <v>1</v>
      </c>
      <c r="H69" s="270" t="b">
        <f>ABS(H66-'P&amp;L1'!H$526)&lt;0.001</f>
        <v>1</v>
      </c>
      <c r="I69" s="270" t="b">
        <f>ABS(I66-'P&amp;L1'!I$526)&lt;0.001</f>
        <v>1</v>
      </c>
      <c r="J69" s="270" t="b">
        <f>ABS(J66-'P&amp;L1'!J$526)&lt;0.001</f>
        <v>1</v>
      </c>
      <c r="K69" s="270" t="b">
        <f>ABS(K66-'P&amp;L1'!K$526)&lt;0.001</f>
        <v>1</v>
      </c>
      <c r="L69" s="270" t="b">
        <f>ABS(L66-'P&amp;L1'!L$526)&lt;0.001</f>
        <v>1</v>
      </c>
      <c r="M69" s="270" t="b">
        <f>ABS(M66-'P&amp;L1'!M$526)&lt;0.001</f>
        <v>1</v>
      </c>
      <c r="N69" s="270" t="b">
        <f>ABS(N66-'P&amp;L1'!N$526)&lt;0.001</f>
        <v>1</v>
      </c>
      <c r="O69" s="270" t="b">
        <f>ABS(O66-'P&amp;L1'!O$526)&lt;0.001</f>
        <v>1</v>
      </c>
      <c r="P69" s="270" t="b">
        <f>ABS(P66-'P&amp;L1'!P$526)&lt;0.001</f>
        <v>1</v>
      </c>
      <c r="Q69" s="270" t="b">
        <f>ABS(Q66-'P&amp;L1'!Q$526)&lt;0.001</f>
        <v>1</v>
      </c>
      <c r="R69" s="270" t="b">
        <f>ABS(R66-'P&amp;L1'!R$526)&lt;0.001</f>
        <v>1</v>
      </c>
      <c r="S69" s="270" t="b">
        <f>ABS(S66-'P&amp;L1'!S$526)&lt;0.001</f>
        <v>1</v>
      </c>
      <c r="T69" s="270" t="b">
        <f>ABS(T66-'P&amp;L1'!T$526)&lt;0.001</f>
        <v>1</v>
      </c>
      <c r="U69" s="270" t="b">
        <f>ABS(U66-'P&amp;L1'!U$526)&lt;0.001</f>
        <v>1</v>
      </c>
      <c r="V69" s="270" t="b">
        <f>ABS(V66-'P&amp;L1'!V$526)&lt;0.001</f>
        <v>1</v>
      </c>
      <c r="W69" s="270" t="b">
        <f>ABS(W66-'P&amp;L1'!W$526)&lt;0.001</f>
        <v>1</v>
      </c>
      <c r="X69" s="270" t="b">
        <f>ABS(X66-'P&amp;L1'!X$526)&lt;0.001</f>
        <v>1</v>
      </c>
      <c r="Y69" s="270" t="b">
        <f>ABS(Y66-'P&amp;L1'!Y$526)&lt;0.001</f>
        <v>1</v>
      </c>
      <c r="Z69" s="270" t="b">
        <f>ABS(Z66-'P&amp;L1'!Z$526)&lt;0.001</f>
        <v>1</v>
      </c>
      <c r="AA69" s="270" t="b">
        <f>ABS(AA66-'P&amp;L1'!AA$526)&lt;0.001</f>
        <v>1</v>
      </c>
      <c r="AB69" s="270" t="b">
        <f>ABS(AB66-'P&amp;L1'!AB$526)&lt;0.001</f>
        <v>1</v>
      </c>
      <c r="AC69" s="270" t="b">
        <f>ABS(AC66-'P&amp;L1'!AC$526)&lt;0.001</f>
        <v>1</v>
      </c>
      <c r="AE69" s="270" t="b">
        <f>ABS(AE66-'P&amp;L1'!AE$526)&lt;0.001</f>
        <v>1</v>
      </c>
      <c r="AG69" s="270" t="b">
        <f>ABS(AG66-'P&amp;L1'!AG$526)&lt;0.001</f>
        <v>1</v>
      </c>
      <c r="AI69" s="270" t="b">
        <f>ABS(AI66-'P&amp;L1'!AI$526)&lt;0.001</f>
        <v>1</v>
      </c>
    </row>
    <row r="71" spans="2:35" ht="16.5">
      <c r="B71" s="5" t="s">
        <v>19</v>
      </c>
      <c r="C71" s="5"/>
      <c r="D71" s="5"/>
      <c r="E71" s="5"/>
      <c r="F71" s="5"/>
      <c r="G71" s="5"/>
      <c r="H71" s="5"/>
      <c r="I71" s="5"/>
      <c r="J71" s="5"/>
      <c r="K71" s="5"/>
      <c r="L71" s="5"/>
      <c r="M71" s="5"/>
      <c r="N71" s="5"/>
      <c r="O71" s="5"/>
      <c r="P71" s="5"/>
      <c r="Q71" s="5"/>
      <c r="R71" s="5"/>
      <c r="S71" s="5"/>
      <c r="T71" s="5"/>
      <c r="U71" s="5"/>
      <c r="V71" s="5"/>
      <c r="W71" s="5"/>
      <c r="X71" s="5"/>
      <c r="Y71" s="5"/>
      <c r="Z71" s="5"/>
      <c r="AA71" s="5"/>
      <c r="AB71" s="5"/>
      <c r="AC71" s="5"/>
      <c r="AE71" s="5"/>
      <c r="AG71" s="5"/>
      <c r="AI71" s="5"/>
    </row>
  </sheetData>
  <mergeCells count="3">
    <mergeCell ref="D9:E9"/>
    <mergeCell ref="F9:F11"/>
    <mergeCell ref="D10:E11"/>
  </mergeCells>
  <pageMargins left="0.39370078740157483" right="0.39370078740157483" top="0.39370078740157483" bottom="0.39370078740157483" header="0.31496062992125984" footer="0.31496062992125984"/>
  <pageSetup paperSize="8" scale="51" fitToHeight="9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B1:AI83"/>
  <sheetViews>
    <sheetView showGridLines="0" zoomScale="70" zoomScaleNormal="70" zoomScaleSheetLayoutView="70" workbookViewId="0">
      <pane xSplit="6" ySplit="12" topLeftCell="G13" activePane="bottomRight" state="frozen"/>
      <selection activeCell="G13" sqref="G13"/>
      <selection pane="topRight" activeCell="G13" sqref="G13"/>
      <selection pane="bottomLeft" activeCell="G13" sqref="G13"/>
      <selection pane="bottomRight" activeCell="G13" sqref="G13"/>
    </sheetView>
  </sheetViews>
  <sheetFormatPr defaultColWidth="9" defaultRowHeight="12.75" outlineLevelRow="1" outlineLevelCol="1"/>
  <cols>
    <col min="1" max="1" width="2.85546875" style="3" customWidth="1"/>
    <col min="2" max="3" width="3.140625" style="3" customWidth="1"/>
    <col min="4" max="4" width="3.42578125" style="3" customWidth="1"/>
    <col min="5" max="5" width="44.85546875" style="3" customWidth="1"/>
    <col min="6" max="22" width="11.42578125" style="3" customWidth="1"/>
    <col min="23" max="29" width="11.42578125" style="3" customWidth="1" outlineLevel="1"/>
    <col min="30" max="30" width="3.5703125" style="3" customWidth="1"/>
    <col min="31" max="31" width="11.42578125" style="3" customWidth="1"/>
    <col min="32" max="32" width="3.5703125" style="3" customWidth="1" outlineLevel="1"/>
    <col min="33" max="33" width="11.42578125" style="3" customWidth="1" outlineLevel="1"/>
    <col min="34" max="34" width="3.5703125" style="3" customWidth="1" outlineLevel="1"/>
    <col min="35" max="35" width="11.42578125" style="3" customWidth="1" outlineLevel="1"/>
    <col min="36" max="36" width="3.5703125" style="3" customWidth="1"/>
    <col min="37" max="16384" width="9" style="3"/>
  </cols>
  <sheetData>
    <row r="1" spans="2:35">
      <c r="AB1" s="3" t="s">
        <v>695</v>
      </c>
    </row>
    <row r="2" spans="2:35">
      <c r="B2" s="1" t="str">
        <f>'Template Cover'!B2</f>
        <v>Owner:</v>
      </c>
      <c r="C2" s="2"/>
      <c r="D2" s="2"/>
      <c r="E2" s="2"/>
      <c r="F2" s="2"/>
      <c r="G2" s="2" t="str">
        <f>Owner</f>
        <v>[Bidder Name]</v>
      </c>
      <c r="H2" s="2"/>
      <c r="I2" s="2"/>
      <c r="J2" s="2"/>
      <c r="K2" s="2"/>
      <c r="L2" s="2"/>
      <c r="M2" s="2"/>
      <c r="N2" s="2"/>
      <c r="O2" s="2"/>
      <c r="P2" s="2"/>
      <c r="Q2" s="2"/>
      <c r="R2" s="2"/>
      <c r="S2" s="2"/>
      <c r="T2" s="2"/>
      <c r="U2" s="2"/>
      <c r="V2" s="2"/>
      <c r="W2" s="2"/>
      <c r="X2" s="2"/>
      <c r="Y2" s="2"/>
      <c r="Z2" s="2"/>
      <c r="AA2" s="2"/>
      <c r="AB2" s="2"/>
      <c r="AC2" s="2"/>
      <c r="AE2" s="2"/>
      <c r="AG2" s="2"/>
      <c r="AI2" s="2"/>
    </row>
    <row r="3" spans="2:35">
      <c r="B3" s="1" t="str">
        <f>'Template Cover'!B3</f>
        <v>Project:</v>
      </c>
      <c r="C3" s="2"/>
      <c r="D3" s="2"/>
      <c r="E3" s="2"/>
      <c r="F3" s="2"/>
      <c r="G3" s="2" t="str">
        <f>Project</f>
        <v>West Midlands Franchise</v>
      </c>
      <c r="H3" s="2"/>
      <c r="I3" s="2"/>
      <c r="J3" s="2"/>
      <c r="K3" s="2"/>
      <c r="L3" s="2"/>
      <c r="M3" s="2"/>
      <c r="N3" s="2"/>
      <c r="O3" s="2"/>
      <c r="P3" s="2"/>
      <c r="Q3" s="2"/>
      <c r="R3" s="2"/>
      <c r="S3" s="2"/>
      <c r="T3" s="2"/>
      <c r="U3" s="2"/>
      <c r="V3" s="2"/>
      <c r="W3" s="2"/>
      <c r="X3" s="2"/>
      <c r="Y3" s="2"/>
      <c r="Z3" s="2"/>
      <c r="AA3" s="2"/>
      <c r="AB3" s="2"/>
      <c r="AC3" s="2"/>
      <c r="AE3" s="2"/>
      <c r="AG3" s="2"/>
      <c r="AI3" s="2"/>
    </row>
    <row r="4" spans="2:35">
      <c r="B4" s="1" t="str">
        <f>'Template Cover'!B4</f>
        <v>Sheet:</v>
      </c>
      <c r="C4" s="2"/>
      <c r="D4" s="2"/>
      <c r="E4" s="2"/>
      <c r="F4" s="2"/>
      <c r="G4" s="2" t="str">
        <f ca="1">MID(CELL("filename",$A$1),FIND("]",CELL("filename",$A$1))+1,99)</f>
        <v>CF</v>
      </c>
      <c r="H4" s="2"/>
      <c r="I4" s="2"/>
      <c r="J4" s="2"/>
      <c r="K4" s="2"/>
      <c r="L4" s="2"/>
      <c r="M4" s="2"/>
      <c r="N4" s="2"/>
      <c r="O4" s="2"/>
      <c r="P4" s="2"/>
      <c r="Q4" s="2"/>
      <c r="R4" s="2"/>
      <c r="S4" s="2"/>
      <c r="T4" s="2"/>
      <c r="U4" s="2"/>
      <c r="V4" s="2"/>
      <c r="W4" s="2"/>
      <c r="X4" s="2"/>
      <c r="Y4" s="2"/>
      <c r="Z4" s="2"/>
      <c r="AA4" s="2"/>
      <c r="AB4" s="2"/>
      <c r="AC4" s="2"/>
      <c r="AE4" s="2"/>
      <c r="AG4" s="2"/>
      <c r="AI4" s="2"/>
    </row>
    <row r="5" spans="2:35">
      <c r="B5" s="1" t="str">
        <f>'Template Cover'!B5</f>
        <v>Version:</v>
      </c>
      <c r="C5" s="2"/>
      <c r="D5" s="2"/>
      <c r="E5" s="2"/>
      <c r="F5" s="2"/>
      <c r="G5" s="2">
        <f>Version</f>
        <v>1</v>
      </c>
      <c r="H5" s="2"/>
      <c r="I5" s="2"/>
      <c r="J5" s="2"/>
      <c r="K5" s="2"/>
      <c r="L5" s="2"/>
      <c r="M5" s="2"/>
      <c r="N5" s="2"/>
      <c r="O5" s="2"/>
      <c r="P5" s="2"/>
      <c r="Q5" s="2"/>
      <c r="R5" s="2"/>
      <c r="S5" s="2"/>
      <c r="T5" s="2"/>
      <c r="U5" s="2"/>
      <c r="V5" s="2"/>
      <c r="W5" s="2"/>
      <c r="X5" s="2"/>
      <c r="Y5" s="2"/>
      <c r="Z5" s="2"/>
      <c r="AA5" s="2"/>
      <c r="AB5" s="2"/>
      <c r="AC5" s="2"/>
      <c r="AE5" s="2"/>
      <c r="AG5" s="2"/>
      <c r="AI5" s="2"/>
    </row>
    <row r="6" spans="2:35">
      <c r="B6" s="1" t="str">
        <f>'Template Cover'!B6</f>
        <v>Date:</v>
      </c>
      <c r="C6" s="4"/>
      <c r="D6" s="4"/>
      <c r="E6" s="4"/>
      <c r="F6" s="4"/>
      <c r="G6" s="4">
        <f ca="1">TODAY()</f>
        <v>42655</v>
      </c>
      <c r="H6" s="4"/>
      <c r="I6" s="4"/>
      <c r="J6" s="4"/>
      <c r="K6" s="4"/>
      <c r="L6" s="4"/>
      <c r="M6" s="4"/>
      <c r="N6" s="4"/>
      <c r="O6" s="4"/>
      <c r="P6" s="4"/>
      <c r="Q6" s="4"/>
      <c r="R6" s="4"/>
      <c r="S6" s="4"/>
      <c r="T6" s="4"/>
      <c r="U6" s="4"/>
      <c r="V6" s="4"/>
      <c r="W6" s="4"/>
      <c r="X6" s="4"/>
      <c r="Y6" s="4"/>
      <c r="Z6" s="4"/>
      <c r="AA6" s="4"/>
      <c r="AB6" s="4"/>
      <c r="AC6" s="4"/>
      <c r="AE6" s="4"/>
      <c r="AG6" s="4"/>
      <c r="AI6" s="4"/>
    </row>
    <row r="7" spans="2:35">
      <c r="B7" s="1" t="str">
        <f>'Template Cover'!B7</f>
        <v>Filename:</v>
      </c>
      <c r="C7" s="2"/>
      <c r="D7" s="2"/>
      <c r="E7" s="2"/>
      <c r="F7" s="2"/>
      <c r="G7" s="2" t="str">
        <f ca="1">LEFT(CELL("FILENAME",$A$1),FIND("]",CELL("FILENAME",$A$1)))</f>
        <v>C:\Users\DfT\AppData\Local\Temp\[ATTACHMENT C - FINANCIAL TEMPLATES (v1.1).xlsx]</v>
      </c>
      <c r="H7" s="2"/>
      <c r="I7" s="2"/>
      <c r="J7" s="2"/>
      <c r="K7" s="2"/>
      <c r="L7" s="2"/>
      <c r="M7" s="2"/>
      <c r="N7" s="2"/>
      <c r="O7" s="2"/>
      <c r="P7" s="2"/>
      <c r="Q7" s="2"/>
      <c r="R7" s="2"/>
      <c r="S7" s="2"/>
      <c r="T7" s="2"/>
      <c r="U7" s="2"/>
      <c r="V7" s="2"/>
      <c r="W7" s="2"/>
      <c r="X7" s="2"/>
      <c r="Y7" s="2"/>
      <c r="Z7" s="2"/>
      <c r="AA7" s="2"/>
      <c r="AB7" s="2"/>
      <c r="AC7" s="2"/>
      <c r="AE7" s="2"/>
      <c r="AG7" s="2"/>
      <c r="AI7" s="2"/>
    </row>
    <row r="9" spans="2:35" ht="25.5">
      <c r="D9" s="1041" t="str">
        <f>RN_Switch</f>
        <v>Nominal</v>
      </c>
      <c r="E9" s="1060"/>
      <c r="F9" s="1038" t="s">
        <v>86</v>
      </c>
      <c r="G9" s="97" t="str">
        <f>Timeline!G29</f>
        <v>Blank</v>
      </c>
      <c r="H9" s="97" t="str">
        <f>Timeline!H29</f>
        <v>Blank</v>
      </c>
      <c r="I9" s="97" t="str">
        <f>Timeline!I29</f>
        <v>Year -2</v>
      </c>
      <c r="J9" s="97" t="str">
        <f>Timeline!J29</f>
        <v>Year -1</v>
      </c>
      <c r="K9" s="97" t="str">
        <f>Timeline!K29</f>
        <v>Year 0</v>
      </c>
      <c r="L9" s="97" t="str">
        <f>Timeline!L29</f>
        <v>Year 1</v>
      </c>
      <c r="M9" s="97" t="str">
        <f>Timeline!M29</f>
        <v>Year 2</v>
      </c>
      <c r="N9" s="97" t="str">
        <f>Timeline!N29</f>
        <v>Year 3</v>
      </c>
      <c r="O9" s="97" t="str">
        <f>Timeline!O29</f>
        <v>Year 4</v>
      </c>
      <c r="P9" s="97" t="str">
        <f>Timeline!P29</f>
        <v>Year 5</v>
      </c>
      <c r="Q9" s="97" t="str">
        <f>Timeline!Q29</f>
        <v>Year 6</v>
      </c>
      <c r="R9" s="97" t="str">
        <f>Timeline!R29</f>
        <v>Year 7</v>
      </c>
      <c r="S9" s="97" t="str">
        <f>Timeline!S29</f>
        <v>Year 8</v>
      </c>
      <c r="T9" s="97" t="str">
        <f>Timeline!T29</f>
        <v>Year 9</v>
      </c>
      <c r="U9" s="97" t="str">
        <f>Timeline!U29</f>
        <v>Year 10</v>
      </c>
      <c r="V9" s="97" t="str">
        <f>Timeline!V29</f>
        <v>Year 11</v>
      </c>
      <c r="W9" s="97" t="str">
        <f>Timeline!W29</f>
        <v>Year 12</v>
      </c>
      <c r="X9" s="97" t="str">
        <f>Timeline!X29</f>
        <v>Year 13</v>
      </c>
      <c r="Y9" s="97" t="str">
        <f>Timeline!Y29</f>
        <v>Year 14</v>
      </c>
      <c r="Z9" s="97" t="str">
        <f>Timeline!Z29</f>
        <v>Year 15</v>
      </c>
      <c r="AA9" s="97" t="str">
        <f>Timeline!AA29</f>
        <v>Year 16</v>
      </c>
      <c r="AB9" s="97" t="str">
        <f>Timeline!AB29</f>
        <v>Year 17</v>
      </c>
      <c r="AC9" s="97" t="str">
        <f>Timeline!AC29</f>
        <v>Year 18</v>
      </c>
      <c r="AE9" s="97" t="str">
        <f>Timeline!AE29</f>
        <v>Year 1 (part)</v>
      </c>
      <c r="AG9" s="97" t="str">
        <f>Timeline!AG29</f>
        <v>Not used</v>
      </c>
      <c r="AI9" s="97" t="str">
        <f>Timeline!AI29</f>
        <v>Not used</v>
      </c>
    </row>
    <row r="10" spans="2:35" ht="25.5">
      <c r="D10" s="1045" t="str">
        <f>Option_Switch</f>
        <v>Base Model</v>
      </c>
      <c r="E10" s="1061"/>
      <c r="F10" s="1039"/>
      <c r="G10" s="97" t="str">
        <f>Timeline!G30</f>
        <v>For Bidder Use</v>
      </c>
      <c r="H10" s="97" t="str">
        <f>Timeline!H30</f>
        <v>For Bidder Use</v>
      </c>
      <c r="I10" s="97" t="str">
        <f>Timeline!I30</f>
        <v>Actual</v>
      </c>
      <c r="J10" s="97" t="str">
        <f>Timeline!J30</f>
        <v>Actual</v>
      </c>
      <c r="K10" s="97" t="str">
        <f>Timeline!K30</f>
        <v>Forecast</v>
      </c>
      <c r="L10" s="97" t="str">
        <f>Timeline!L30</f>
        <v>Forecast</v>
      </c>
      <c r="M10" s="97" t="str">
        <f>Timeline!M30</f>
        <v>Core</v>
      </c>
      <c r="N10" s="97" t="str">
        <f>Timeline!N30</f>
        <v>Core</v>
      </c>
      <c r="O10" s="97" t="str">
        <f>Timeline!O30</f>
        <v>Core</v>
      </c>
      <c r="P10" s="97" t="str">
        <f>Timeline!P30</f>
        <v>Core</v>
      </c>
      <c r="Q10" s="97" t="str">
        <f>Timeline!Q30</f>
        <v>Core</v>
      </c>
      <c r="R10" s="97" t="str">
        <f>Timeline!R30</f>
        <v>Core</v>
      </c>
      <c r="S10" s="97" t="str">
        <f>Timeline!S30</f>
        <v>Core</v>
      </c>
      <c r="T10" s="97" t="str">
        <f>Timeline!T30</f>
        <v>Core</v>
      </c>
      <c r="U10" s="97" t="str">
        <f>Timeline!U30</f>
        <v>Option</v>
      </c>
      <c r="V10" s="97" t="str">
        <f>Timeline!V30</f>
        <v>Option</v>
      </c>
      <c r="W10" s="97" t="str">
        <f>Timeline!W30</f>
        <v>Not used</v>
      </c>
      <c r="X10" s="97" t="str">
        <f>Timeline!X30</f>
        <v>Not used</v>
      </c>
      <c r="Y10" s="97" t="str">
        <f>Timeline!Y30</f>
        <v>Not used</v>
      </c>
      <c r="Z10" s="97" t="str">
        <f>Timeline!Z30</f>
        <v>Not used</v>
      </c>
      <c r="AA10" s="97" t="str">
        <f>Timeline!AA30</f>
        <v>Not used</v>
      </c>
      <c r="AB10" s="97" t="str">
        <f>Timeline!AB30</f>
        <v>Not used</v>
      </c>
      <c r="AC10" s="97" t="str">
        <f>Timeline!AC30</f>
        <v>Not used</v>
      </c>
      <c r="AE10" s="97" t="str">
        <f>Timeline!AE30</f>
        <v>Core</v>
      </c>
      <c r="AG10" s="97" t="str">
        <f>Timeline!AG30</f>
        <v>Not used</v>
      </c>
      <c r="AI10" s="97" t="str">
        <f>Timeline!AI30</f>
        <v>Not used</v>
      </c>
    </row>
    <row r="11" spans="2:35">
      <c r="D11" s="1047"/>
      <c r="E11" s="1062"/>
      <c r="F11" s="1040" t="s">
        <v>86</v>
      </c>
      <c r="G11" s="98" t="str">
        <f>IF(Timeline!G31="","",Timeline!G31)</f>
        <v/>
      </c>
      <c r="H11" s="98" t="str">
        <f>IF(Timeline!H31="","",Timeline!H31)</f>
        <v/>
      </c>
      <c r="I11" s="98">
        <f>IF(Timeline!I31="","",Timeline!I31)</f>
        <v>42094</v>
      </c>
      <c r="J11" s="98">
        <f>IF(Timeline!J31="","",Timeline!J31)</f>
        <v>42460</v>
      </c>
      <c r="K11" s="98">
        <f>IF(Timeline!K31="","",Timeline!K31)</f>
        <v>42825</v>
      </c>
      <c r="L11" s="98">
        <f>IF(Timeline!L31="","",Timeline!L31)</f>
        <v>43190</v>
      </c>
      <c r="M11" s="98">
        <f>IF(Timeline!M31="","",Timeline!M31)</f>
        <v>43555</v>
      </c>
      <c r="N11" s="98">
        <f>IF(Timeline!N31="","",Timeline!N31)</f>
        <v>43921</v>
      </c>
      <c r="O11" s="98">
        <f>IF(Timeline!O31="","",Timeline!O31)</f>
        <v>44286</v>
      </c>
      <c r="P11" s="98">
        <f>IF(Timeline!P31="","",Timeline!P31)</f>
        <v>44651</v>
      </c>
      <c r="Q11" s="98">
        <f>IF(Timeline!Q31="","",Timeline!Q31)</f>
        <v>45016</v>
      </c>
      <c r="R11" s="98">
        <f>IF(Timeline!R31="","",Timeline!R31)</f>
        <v>45382</v>
      </c>
      <c r="S11" s="98">
        <f>IF(Timeline!S31="","",Timeline!S31)</f>
        <v>45747</v>
      </c>
      <c r="T11" s="98">
        <f>IF(Timeline!T31="","",Timeline!T31)</f>
        <v>46112</v>
      </c>
      <c r="U11" s="98">
        <f>IF(Timeline!U31="","",Timeline!U31)</f>
        <v>46477</v>
      </c>
      <c r="V11" s="98">
        <f>IF(Timeline!V31="","",Timeline!V31)</f>
        <v>46843</v>
      </c>
      <c r="W11" s="98">
        <f>IF(Timeline!W31="","",Timeline!W31)</f>
        <v>47208</v>
      </c>
      <c r="X11" s="98">
        <f>IF(Timeline!X31="","",Timeline!X31)</f>
        <v>47573</v>
      </c>
      <c r="Y11" s="98">
        <f>IF(Timeline!Y31="","",Timeline!Y31)</f>
        <v>47938</v>
      </c>
      <c r="Z11" s="98">
        <f>IF(Timeline!Z31="","",Timeline!Z31)</f>
        <v>48304</v>
      </c>
      <c r="AA11" s="98">
        <f>IF(Timeline!AA31="","",Timeline!AA31)</f>
        <v>48669</v>
      </c>
      <c r="AB11" s="98">
        <f>IF(Timeline!AB31="","",Timeline!AB31)</f>
        <v>49034</v>
      </c>
      <c r="AC11" s="98">
        <f>IF(Timeline!AC31="","",Timeline!AC31)</f>
        <v>49399</v>
      </c>
      <c r="AE11" s="98">
        <f>IF(Timeline!AE31="","",Timeline!AE31)</f>
        <v>43190</v>
      </c>
      <c r="AG11" s="98">
        <f>IF(Timeline!AG31="","",Timeline!AG31)</f>
        <v>49034</v>
      </c>
      <c r="AI11" s="98">
        <f>IF(Timeline!AI31="","",Timeline!AI31)</f>
        <v>49399</v>
      </c>
    </row>
    <row r="13" spans="2:35" ht="16.5">
      <c r="B13" s="5" t="s">
        <v>516</v>
      </c>
      <c r="C13" s="5"/>
      <c r="D13" s="5"/>
      <c r="E13" s="5"/>
      <c r="F13" s="5"/>
      <c r="G13" s="5" t="s">
        <v>292</v>
      </c>
      <c r="H13" s="5"/>
      <c r="I13" s="5"/>
      <c r="J13" s="5"/>
      <c r="K13" s="5"/>
      <c r="L13" s="5"/>
      <c r="M13" s="5"/>
      <c r="N13" s="5"/>
      <c r="O13" s="5"/>
      <c r="P13" s="5"/>
      <c r="Q13" s="5"/>
      <c r="R13" s="5"/>
      <c r="S13" s="5"/>
      <c r="T13" s="5"/>
      <c r="U13" s="5"/>
      <c r="V13" s="5"/>
      <c r="W13" s="5"/>
      <c r="X13" s="5"/>
      <c r="Y13" s="5"/>
      <c r="Z13" s="5"/>
      <c r="AA13" s="5"/>
      <c r="AB13" s="5"/>
      <c r="AC13" s="5"/>
      <c r="AE13" s="5"/>
      <c r="AG13" s="5"/>
      <c r="AI13" s="5"/>
    </row>
    <row r="14" spans="2:35" outlineLevel="1"/>
    <row r="15" spans="2:35" outlineLevel="1">
      <c r="D15" s="147" t="str">
        <f>'Line Items'!C2381</f>
        <v>Operating Cashflow</v>
      </c>
    </row>
    <row r="16" spans="2:35" outlineLevel="1">
      <c r="D16" s="100" t="str">
        <f>'Line Items'!D2382</f>
        <v>Operating Profit / (Loss) After Exceptionals &amp; Contingencies</v>
      </c>
      <c r="E16" s="85"/>
      <c r="F16" s="101" t="s">
        <v>102</v>
      </c>
      <c r="G16" s="86">
        <f>'P&amp;L1'!G$493</f>
        <v>0</v>
      </c>
      <c r="H16" s="86">
        <f>'P&amp;L1'!H$493</f>
        <v>0</v>
      </c>
      <c r="I16" s="86">
        <f>'P&amp;L1'!I$493</f>
        <v>0</v>
      </c>
      <c r="J16" s="86">
        <f>'P&amp;L1'!J$493</f>
        <v>0</v>
      </c>
      <c r="K16" s="86">
        <f>'P&amp;L1'!K$493</f>
        <v>0</v>
      </c>
      <c r="L16" s="86">
        <f>'P&amp;L1'!L$493</f>
        <v>0</v>
      </c>
      <c r="M16" s="86">
        <f>'P&amp;L1'!M$493</f>
        <v>0</v>
      </c>
      <c r="N16" s="86">
        <f>'P&amp;L1'!N$493</f>
        <v>0</v>
      </c>
      <c r="O16" s="86">
        <f>'P&amp;L1'!O$493</f>
        <v>0</v>
      </c>
      <c r="P16" s="86">
        <f>'P&amp;L1'!P$493</f>
        <v>0</v>
      </c>
      <c r="Q16" s="86">
        <f>'P&amp;L1'!Q$493</f>
        <v>0</v>
      </c>
      <c r="R16" s="86">
        <f>'P&amp;L1'!R$493</f>
        <v>0</v>
      </c>
      <c r="S16" s="86">
        <f>'P&amp;L1'!S$493</f>
        <v>0</v>
      </c>
      <c r="T16" s="86">
        <f>'P&amp;L1'!T$493</f>
        <v>0</v>
      </c>
      <c r="U16" s="86">
        <f>'P&amp;L1'!U$493</f>
        <v>0</v>
      </c>
      <c r="V16" s="86">
        <f>'P&amp;L1'!V$493</f>
        <v>0</v>
      </c>
      <c r="W16" s="86">
        <f>'P&amp;L1'!W$493</f>
        <v>0</v>
      </c>
      <c r="X16" s="86">
        <f>'P&amp;L1'!X$493</f>
        <v>0</v>
      </c>
      <c r="Y16" s="86">
        <f>'P&amp;L1'!Y$493</f>
        <v>0</v>
      </c>
      <c r="Z16" s="86">
        <f>'P&amp;L1'!Z$493</f>
        <v>0</v>
      </c>
      <c r="AA16" s="86">
        <f>'P&amp;L1'!AA$493</f>
        <v>0</v>
      </c>
      <c r="AB16" s="86">
        <f>'P&amp;L1'!AB$493</f>
        <v>0</v>
      </c>
      <c r="AC16" s="87">
        <f>'P&amp;L1'!AC$493</f>
        <v>0</v>
      </c>
      <c r="AE16" s="475">
        <f>'P&amp;L1'!AE$493</f>
        <v>0</v>
      </c>
      <c r="AG16" s="475">
        <f>'P&amp;L1'!AG$493</f>
        <v>0</v>
      </c>
      <c r="AI16" s="475">
        <f>'P&amp;L1'!AI$493</f>
        <v>0</v>
      </c>
    </row>
    <row r="17" spans="4:35" outlineLevel="1">
      <c r="D17" s="106" t="str">
        <f>'Line Items'!D2383</f>
        <v>Adjusted for:</v>
      </c>
      <c r="E17" s="89"/>
      <c r="F17" s="107"/>
      <c r="G17" s="90"/>
      <c r="H17" s="90"/>
      <c r="I17" s="90"/>
      <c r="J17" s="90"/>
      <c r="K17" s="90"/>
      <c r="L17" s="90"/>
      <c r="M17" s="90"/>
      <c r="N17" s="90"/>
      <c r="O17" s="90"/>
      <c r="P17" s="90"/>
      <c r="Q17" s="90"/>
      <c r="R17" s="90"/>
      <c r="S17" s="90"/>
      <c r="T17" s="90"/>
      <c r="U17" s="90"/>
      <c r="V17" s="90"/>
      <c r="W17" s="90"/>
      <c r="X17" s="90"/>
      <c r="Y17" s="90"/>
      <c r="Z17" s="90"/>
      <c r="AA17" s="90"/>
      <c r="AB17" s="90"/>
      <c r="AC17" s="91"/>
      <c r="AE17" s="476"/>
      <c r="AG17" s="476"/>
      <c r="AI17" s="476"/>
    </row>
    <row r="18" spans="4:35" outlineLevel="1">
      <c r="D18" s="106"/>
      <c r="E18" s="89" t="str">
        <f>'Line Items'!E2384</f>
        <v>Working Capital Movements</v>
      </c>
      <c r="F18" s="107" t="str">
        <f>F16</f>
        <v>£000</v>
      </c>
      <c r="G18" s="173"/>
      <c r="H18" s="173"/>
      <c r="I18" s="173"/>
      <c r="J18" s="173"/>
      <c r="K18" s="173"/>
      <c r="L18" s="173"/>
      <c r="M18" s="173"/>
      <c r="N18" s="173"/>
      <c r="O18" s="173"/>
      <c r="P18" s="173"/>
      <c r="Q18" s="173"/>
      <c r="R18" s="173"/>
      <c r="S18" s="173"/>
      <c r="T18" s="173"/>
      <c r="U18" s="173"/>
      <c r="V18" s="173"/>
      <c r="W18" s="173"/>
      <c r="X18" s="173"/>
      <c r="Y18" s="173"/>
      <c r="Z18" s="173"/>
      <c r="AA18" s="173"/>
      <c r="AB18" s="173"/>
      <c r="AC18" s="174"/>
      <c r="AE18" s="507"/>
      <c r="AG18" s="507"/>
      <c r="AI18" s="507"/>
    </row>
    <row r="19" spans="4:35" outlineLevel="1">
      <c r="D19" s="106"/>
      <c r="E19" s="89" t="str">
        <f>'Line Items'!E2385</f>
        <v>Movement in long term liabilities (excl. bank debt)</v>
      </c>
      <c r="F19" s="107" t="str">
        <f>F18</f>
        <v>£000</v>
      </c>
      <c r="G19" s="173"/>
      <c r="H19" s="173"/>
      <c r="I19" s="173"/>
      <c r="J19" s="173"/>
      <c r="K19" s="173"/>
      <c r="L19" s="173"/>
      <c r="M19" s="173"/>
      <c r="N19" s="173"/>
      <c r="O19" s="173"/>
      <c r="P19" s="173"/>
      <c r="Q19" s="173"/>
      <c r="R19" s="173"/>
      <c r="S19" s="173"/>
      <c r="T19" s="173"/>
      <c r="U19" s="173"/>
      <c r="V19" s="173"/>
      <c r="W19" s="173"/>
      <c r="X19" s="173"/>
      <c r="Y19" s="173"/>
      <c r="Z19" s="173"/>
      <c r="AA19" s="173"/>
      <c r="AB19" s="173"/>
      <c r="AC19" s="174"/>
      <c r="AE19" s="507"/>
      <c r="AG19" s="507"/>
      <c r="AI19" s="507"/>
    </row>
    <row r="20" spans="4:35" outlineLevel="1">
      <c r="D20" s="106"/>
      <c r="E20" s="89" t="str">
        <f>'Line Items'!E2386</f>
        <v>Add Back Depreciation and Amortisation</v>
      </c>
      <c r="F20" s="107" t="str">
        <f>F19</f>
        <v>£000</v>
      </c>
      <c r="G20" s="173"/>
      <c r="H20" s="173"/>
      <c r="I20" s="173"/>
      <c r="J20" s="173"/>
      <c r="K20" s="173"/>
      <c r="L20" s="173"/>
      <c r="M20" s="173"/>
      <c r="N20" s="173"/>
      <c r="O20" s="173"/>
      <c r="P20" s="173"/>
      <c r="Q20" s="173"/>
      <c r="R20" s="173"/>
      <c r="S20" s="173"/>
      <c r="T20" s="173"/>
      <c r="U20" s="173"/>
      <c r="V20" s="173"/>
      <c r="W20" s="173"/>
      <c r="X20" s="173"/>
      <c r="Y20" s="173"/>
      <c r="Z20" s="173"/>
      <c r="AA20" s="173"/>
      <c r="AB20" s="173"/>
      <c r="AC20" s="174"/>
      <c r="AE20" s="507"/>
      <c r="AG20" s="507"/>
      <c r="AI20" s="507"/>
    </row>
    <row r="21" spans="4:35" outlineLevel="1">
      <c r="D21" s="106"/>
      <c r="E21" s="89" t="str">
        <f>'Line Items'!E2387</f>
        <v>[Operating Cashflow Line 4]</v>
      </c>
      <c r="F21" s="107" t="str">
        <f>F20</f>
        <v>£000</v>
      </c>
      <c r="G21" s="173"/>
      <c r="H21" s="173"/>
      <c r="I21" s="173"/>
      <c r="J21" s="173"/>
      <c r="K21" s="173"/>
      <c r="L21" s="173"/>
      <c r="M21" s="173"/>
      <c r="N21" s="173"/>
      <c r="O21" s="173"/>
      <c r="P21" s="173"/>
      <c r="Q21" s="173"/>
      <c r="R21" s="173"/>
      <c r="S21" s="173"/>
      <c r="T21" s="173"/>
      <c r="U21" s="173"/>
      <c r="V21" s="173"/>
      <c r="W21" s="173"/>
      <c r="X21" s="173"/>
      <c r="Y21" s="173"/>
      <c r="Z21" s="173"/>
      <c r="AA21" s="173"/>
      <c r="AB21" s="173"/>
      <c r="AC21" s="174"/>
      <c r="AE21" s="507"/>
      <c r="AG21" s="507"/>
      <c r="AI21" s="507"/>
    </row>
    <row r="22" spans="4:35" outlineLevel="1">
      <c r="D22" s="117"/>
      <c r="E22" s="175" t="str">
        <f>'Line Items'!E2388</f>
        <v>[Operating Cashflow Line 5]</v>
      </c>
      <c r="F22" s="118" t="str">
        <f>F21</f>
        <v>£000</v>
      </c>
      <c r="G22" s="176"/>
      <c r="H22" s="176"/>
      <c r="I22" s="176"/>
      <c r="J22" s="176"/>
      <c r="K22" s="176"/>
      <c r="L22" s="176"/>
      <c r="M22" s="176"/>
      <c r="N22" s="176"/>
      <c r="O22" s="176"/>
      <c r="P22" s="176"/>
      <c r="Q22" s="176"/>
      <c r="R22" s="176"/>
      <c r="S22" s="176"/>
      <c r="T22" s="176"/>
      <c r="U22" s="176"/>
      <c r="V22" s="176"/>
      <c r="W22" s="176"/>
      <c r="X22" s="176"/>
      <c r="Y22" s="176"/>
      <c r="Z22" s="176"/>
      <c r="AA22" s="176"/>
      <c r="AB22" s="176"/>
      <c r="AC22" s="177"/>
      <c r="AE22" s="508"/>
      <c r="AG22" s="508"/>
      <c r="AI22" s="508"/>
    </row>
    <row r="23" spans="4:35" outlineLevel="1"/>
    <row r="24" spans="4:35" s="148" customFormat="1" outlineLevel="1">
      <c r="D24" s="216" t="str">
        <f>'Line Items'!D2389</f>
        <v>Cashflow (pre-financial support)</v>
      </c>
      <c r="E24" s="217"/>
      <c r="F24" s="218" t="str">
        <f>F22</f>
        <v>£000</v>
      </c>
      <c r="G24" s="219">
        <f>SUM(G16:G22)</f>
        <v>0</v>
      </c>
      <c r="H24" s="219">
        <f t="shared" ref="H24:AB24" si="0">SUM(H16:H22)</f>
        <v>0</v>
      </c>
      <c r="I24" s="219">
        <f t="shared" si="0"/>
        <v>0</v>
      </c>
      <c r="J24" s="219">
        <f t="shared" si="0"/>
        <v>0</v>
      </c>
      <c r="K24" s="219">
        <f t="shared" si="0"/>
        <v>0</v>
      </c>
      <c r="L24" s="219">
        <f t="shared" si="0"/>
        <v>0</v>
      </c>
      <c r="M24" s="219">
        <f t="shared" si="0"/>
        <v>0</v>
      </c>
      <c r="N24" s="219">
        <f t="shared" si="0"/>
        <v>0</v>
      </c>
      <c r="O24" s="219">
        <f t="shared" si="0"/>
        <v>0</v>
      </c>
      <c r="P24" s="219">
        <f t="shared" si="0"/>
        <v>0</v>
      </c>
      <c r="Q24" s="219">
        <f t="shared" si="0"/>
        <v>0</v>
      </c>
      <c r="R24" s="219">
        <f t="shared" si="0"/>
        <v>0</v>
      </c>
      <c r="S24" s="219">
        <f t="shared" si="0"/>
        <v>0</v>
      </c>
      <c r="T24" s="219">
        <f t="shared" si="0"/>
        <v>0</v>
      </c>
      <c r="U24" s="219">
        <f t="shared" si="0"/>
        <v>0</v>
      </c>
      <c r="V24" s="219">
        <f t="shared" si="0"/>
        <v>0</v>
      </c>
      <c r="W24" s="219">
        <f t="shared" si="0"/>
        <v>0</v>
      </c>
      <c r="X24" s="219">
        <f t="shared" si="0"/>
        <v>0</v>
      </c>
      <c r="Y24" s="219">
        <f t="shared" si="0"/>
        <v>0</v>
      </c>
      <c r="Z24" s="219">
        <f t="shared" si="0"/>
        <v>0</v>
      </c>
      <c r="AA24" s="219">
        <f t="shared" si="0"/>
        <v>0</v>
      </c>
      <c r="AB24" s="219">
        <f t="shared" si="0"/>
        <v>0</v>
      </c>
      <c r="AC24" s="220">
        <f t="shared" ref="AC24" si="1">SUM(AC16:AC22)</f>
        <v>0</v>
      </c>
      <c r="AE24" s="509">
        <f t="shared" ref="AE24" si="2">SUM(AE16:AE22)</f>
        <v>0</v>
      </c>
      <c r="AG24" s="509">
        <f t="shared" ref="AG24:AI24" si="3">SUM(AG16:AG22)</f>
        <v>0</v>
      </c>
      <c r="AI24" s="509">
        <f t="shared" si="3"/>
        <v>0</v>
      </c>
    </row>
    <row r="25" spans="4:35" outlineLevel="1"/>
    <row r="26" spans="4:35" outlineLevel="1">
      <c r="D26" s="100" t="str">
        <f>'Line Items'!D2391</f>
        <v>Financial Subsidy /(Premium)</v>
      </c>
      <c r="E26" s="85"/>
      <c r="F26" s="101" t="s">
        <v>102</v>
      </c>
      <c r="G26" s="171"/>
      <c r="H26" s="171"/>
      <c r="I26" s="171"/>
      <c r="J26" s="171"/>
      <c r="K26" s="171"/>
      <c r="L26" s="171"/>
      <c r="M26" s="171"/>
      <c r="N26" s="171"/>
      <c r="O26" s="171"/>
      <c r="P26" s="171"/>
      <c r="Q26" s="171"/>
      <c r="R26" s="171"/>
      <c r="S26" s="171"/>
      <c r="T26" s="171"/>
      <c r="U26" s="171"/>
      <c r="V26" s="171"/>
      <c r="W26" s="171"/>
      <c r="X26" s="171"/>
      <c r="Y26" s="171"/>
      <c r="Z26" s="171"/>
      <c r="AA26" s="171"/>
      <c r="AB26" s="171"/>
      <c r="AC26" s="185"/>
      <c r="AE26" s="511"/>
      <c r="AG26" s="511"/>
      <c r="AI26" s="511"/>
    </row>
    <row r="27" spans="4:35" outlineLevel="1">
      <c r="D27" s="106" t="str">
        <f>'Line Items'!D2392</f>
        <v>Capital Expenditure (inc intangible assets)</v>
      </c>
      <c r="E27" s="89"/>
      <c r="F27" s="107" t="str">
        <f>F26</f>
        <v>£000</v>
      </c>
      <c r="G27" s="173"/>
      <c r="H27" s="173"/>
      <c r="I27" s="173"/>
      <c r="J27" s="173"/>
      <c r="K27" s="173"/>
      <c r="L27" s="173"/>
      <c r="M27" s="173"/>
      <c r="N27" s="173"/>
      <c r="O27" s="173"/>
      <c r="P27" s="173"/>
      <c r="Q27" s="173"/>
      <c r="R27" s="173"/>
      <c r="S27" s="173"/>
      <c r="T27" s="173"/>
      <c r="U27" s="173"/>
      <c r="V27" s="173"/>
      <c r="W27" s="173"/>
      <c r="X27" s="173"/>
      <c r="Y27" s="173"/>
      <c r="Z27" s="173"/>
      <c r="AA27" s="173"/>
      <c r="AB27" s="173"/>
      <c r="AC27" s="174"/>
      <c r="AE27" s="507"/>
      <c r="AG27" s="507"/>
      <c r="AI27" s="507"/>
    </row>
    <row r="28" spans="4:35" outlineLevel="1">
      <c r="D28" s="106" t="str">
        <f>'Line Items'!D2393</f>
        <v>Investing Activities</v>
      </c>
      <c r="E28" s="89"/>
      <c r="F28" s="107" t="str">
        <f>F27</f>
        <v>£000</v>
      </c>
      <c r="G28" s="173"/>
      <c r="H28" s="173"/>
      <c r="I28" s="173"/>
      <c r="J28" s="173"/>
      <c r="K28" s="173"/>
      <c r="L28" s="173"/>
      <c r="M28" s="173"/>
      <c r="N28" s="173"/>
      <c r="O28" s="173"/>
      <c r="P28" s="173"/>
      <c r="Q28" s="173"/>
      <c r="R28" s="173"/>
      <c r="S28" s="173"/>
      <c r="T28" s="173"/>
      <c r="U28" s="173"/>
      <c r="V28" s="173"/>
      <c r="W28" s="173"/>
      <c r="X28" s="173"/>
      <c r="Y28" s="173"/>
      <c r="Z28" s="173"/>
      <c r="AA28" s="173"/>
      <c r="AB28" s="173"/>
      <c r="AC28" s="174"/>
      <c r="AE28" s="507"/>
      <c r="AG28" s="507"/>
      <c r="AI28" s="507"/>
    </row>
    <row r="29" spans="4:35" outlineLevel="1">
      <c r="D29" s="117" t="str">
        <f>'Line Items'!D2394</f>
        <v>Tax paid</v>
      </c>
      <c r="E29" s="175"/>
      <c r="F29" s="118" t="str">
        <f>F28</f>
        <v>£000</v>
      </c>
      <c r="G29" s="176"/>
      <c r="H29" s="176"/>
      <c r="I29" s="176"/>
      <c r="J29" s="176"/>
      <c r="K29" s="176"/>
      <c r="L29" s="176"/>
      <c r="M29" s="176"/>
      <c r="N29" s="176"/>
      <c r="O29" s="176"/>
      <c r="P29" s="176"/>
      <c r="Q29" s="176"/>
      <c r="R29" s="176"/>
      <c r="S29" s="176"/>
      <c r="T29" s="176"/>
      <c r="U29" s="176"/>
      <c r="V29" s="176"/>
      <c r="W29" s="176"/>
      <c r="X29" s="176"/>
      <c r="Y29" s="176"/>
      <c r="Z29" s="176"/>
      <c r="AA29" s="176"/>
      <c r="AB29" s="176"/>
      <c r="AC29" s="177"/>
      <c r="AE29" s="508"/>
      <c r="AG29" s="508"/>
      <c r="AI29" s="508"/>
    </row>
    <row r="30" spans="4:35" outlineLevel="1"/>
    <row r="31" spans="4:35" s="148" customFormat="1" outlineLevel="1">
      <c r="D31" s="216" t="str">
        <f>'Line Items'!D2396</f>
        <v>Cashflow (pre-financing)</v>
      </c>
      <c r="E31" s="217"/>
      <c r="F31" s="218" t="str">
        <f>F29</f>
        <v>£000</v>
      </c>
      <c r="G31" s="219">
        <f>SUM(G24,G26:G29)</f>
        <v>0</v>
      </c>
      <c r="H31" s="219">
        <f t="shared" ref="H31:AB31" si="4">SUM(H24,H26:H29)</f>
        <v>0</v>
      </c>
      <c r="I31" s="219">
        <f t="shared" si="4"/>
        <v>0</v>
      </c>
      <c r="J31" s="219">
        <f t="shared" si="4"/>
        <v>0</v>
      </c>
      <c r="K31" s="219">
        <f t="shared" si="4"/>
        <v>0</v>
      </c>
      <c r="L31" s="219">
        <f t="shared" si="4"/>
        <v>0</v>
      </c>
      <c r="M31" s="219">
        <f t="shared" si="4"/>
        <v>0</v>
      </c>
      <c r="N31" s="219">
        <f t="shared" si="4"/>
        <v>0</v>
      </c>
      <c r="O31" s="219">
        <f t="shared" si="4"/>
        <v>0</v>
      </c>
      <c r="P31" s="219">
        <f t="shared" si="4"/>
        <v>0</v>
      </c>
      <c r="Q31" s="219">
        <f t="shared" si="4"/>
        <v>0</v>
      </c>
      <c r="R31" s="219">
        <f t="shared" si="4"/>
        <v>0</v>
      </c>
      <c r="S31" s="219">
        <f t="shared" si="4"/>
        <v>0</v>
      </c>
      <c r="T31" s="219">
        <f t="shared" si="4"/>
        <v>0</v>
      </c>
      <c r="U31" s="219">
        <f t="shared" si="4"/>
        <v>0</v>
      </c>
      <c r="V31" s="219">
        <f t="shared" si="4"/>
        <v>0</v>
      </c>
      <c r="W31" s="219">
        <f t="shared" si="4"/>
        <v>0</v>
      </c>
      <c r="X31" s="219">
        <f t="shared" si="4"/>
        <v>0</v>
      </c>
      <c r="Y31" s="219">
        <f t="shared" si="4"/>
        <v>0</v>
      </c>
      <c r="Z31" s="219">
        <f t="shared" si="4"/>
        <v>0</v>
      </c>
      <c r="AA31" s="219">
        <f t="shared" si="4"/>
        <v>0</v>
      </c>
      <c r="AB31" s="219">
        <f t="shared" si="4"/>
        <v>0</v>
      </c>
      <c r="AC31" s="220">
        <f t="shared" ref="AC31" si="5">SUM(AC24,AC26:AC29)</f>
        <v>0</v>
      </c>
      <c r="AE31" s="509">
        <f t="shared" ref="AE31" si="6">SUM(AE24,AE26:AE29)</f>
        <v>0</v>
      </c>
      <c r="AG31" s="509">
        <f t="shared" ref="AG31:AI31" si="7">SUM(AG24,AG26:AG29)</f>
        <v>0</v>
      </c>
      <c r="AI31" s="509">
        <f t="shared" si="7"/>
        <v>0</v>
      </c>
    </row>
    <row r="32" spans="4:35" outlineLevel="1"/>
    <row r="33" spans="4:35" outlineLevel="1">
      <c r="D33" s="147" t="str">
        <f>'Line Items'!C2398</f>
        <v>Financing</v>
      </c>
    </row>
    <row r="34" spans="4:35" outlineLevel="1">
      <c r="D34" s="100" t="str">
        <f>'Line Items'!D2399</f>
        <v>Commercial &amp; Other Debt AFC drawdown</v>
      </c>
      <c r="E34" s="85"/>
      <c r="F34" s="101" t="s">
        <v>102</v>
      </c>
      <c r="G34" s="171"/>
      <c r="H34" s="171"/>
      <c r="I34" s="171"/>
      <c r="J34" s="171"/>
      <c r="K34" s="171"/>
      <c r="L34" s="171"/>
      <c r="M34" s="171"/>
      <c r="N34" s="171"/>
      <c r="O34" s="171"/>
      <c r="P34" s="171"/>
      <c r="Q34" s="171"/>
      <c r="R34" s="171"/>
      <c r="S34" s="171"/>
      <c r="T34" s="171"/>
      <c r="U34" s="171"/>
      <c r="V34" s="171"/>
      <c r="W34" s="171"/>
      <c r="X34" s="171"/>
      <c r="Y34" s="171"/>
      <c r="Z34" s="171"/>
      <c r="AA34" s="171"/>
      <c r="AB34" s="171"/>
      <c r="AC34" s="185"/>
      <c r="AE34" s="511"/>
      <c r="AG34" s="511"/>
      <c r="AI34" s="511"/>
    </row>
    <row r="35" spans="4:35" outlineLevel="1">
      <c r="D35" s="106" t="str">
        <f>'Line Items'!D2400</f>
        <v>Commercial &amp; Other Debt AFC repayment</v>
      </c>
      <c r="E35" s="89"/>
      <c r="F35" s="107" t="str">
        <f t="shared" ref="F35:F46" si="8">F34</f>
        <v>£000</v>
      </c>
      <c r="G35" s="173"/>
      <c r="H35" s="173"/>
      <c r="I35" s="173"/>
      <c r="J35" s="173"/>
      <c r="K35" s="173"/>
      <c r="L35" s="173"/>
      <c r="M35" s="173"/>
      <c r="N35" s="173"/>
      <c r="O35" s="173"/>
      <c r="P35" s="173"/>
      <c r="Q35" s="173"/>
      <c r="R35" s="173"/>
      <c r="S35" s="173"/>
      <c r="T35" s="173"/>
      <c r="U35" s="173"/>
      <c r="V35" s="173"/>
      <c r="W35" s="173"/>
      <c r="X35" s="173"/>
      <c r="Y35" s="173"/>
      <c r="Z35" s="173"/>
      <c r="AA35" s="173"/>
      <c r="AB35" s="173"/>
      <c r="AC35" s="174"/>
      <c r="AE35" s="507"/>
      <c r="AG35" s="507"/>
      <c r="AI35" s="507"/>
    </row>
    <row r="36" spans="4:35" outlineLevel="1">
      <c r="D36" s="106" t="str">
        <f>'Line Items'!D2401</f>
        <v>Shareholder Loan AFC (excl. PCS) drawdown</v>
      </c>
      <c r="E36" s="89"/>
      <c r="F36" s="107" t="str">
        <f t="shared" si="8"/>
        <v>£000</v>
      </c>
      <c r="G36" s="173"/>
      <c r="H36" s="173"/>
      <c r="I36" s="173"/>
      <c r="J36" s="173"/>
      <c r="K36" s="173"/>
      <c r="L36" s="173"/>
      <c r="M36" s="173"/>
      <c r="N36" s="173"/>
      <c r="O36" s="173"/>
      <c r="P36" s="173"/>
      <c r="Q36" s="173"/>
      <c r="R36" s="173"/>
      <c r="S36" s="173"/>
      <c r="T36" s="173"/>
      <c r="U36" s="173"/>
      <c r="V36" s="173"/>
      <c r="W36" s="173"/>
      <c r="X36" s="173"/>
      <c r="Y36" s="173"/>
      <c r="Z36" s="173"/>
      <c r="AA36" s="173"/>
      <c r="AB36" s="173"/>
      <c r="AC36" s="174"/>
      <c r="AE36" s="507"/>
      <c r="AG36" s="507"/>
      <c r="AI36" s="507"/>
    </row>
    <row r="37" spans="4:35" outlineLevel="1">
      <c r="D37" s="106" t="str">
        <f>'Line Items'!D2402</f>
        <v>Shareholder Loan AFC (excl. PCS) repayment</v>
      </c>
      <c r="E37" s="89"/>
      <c r="F37" s="107" t="str">
        <f t="shared" si="8"/>
        <v>£000</v>
      </c>
      <c r="G37" s="173"/>
      <c r="H37" s="173"/>
      <c r="I37" s="173"/>
      <c r="J37" s="173"/>
      <c r="K37" s="173"/>
      <c r="L37" s="173"/>
      <c r="M37" s="173"/>
      <c r="N37" s="173"/>
      <c r="O37" s="173"/>
      <c r="P37" s="173"/>
      <c r="Q37" s="173"/>
      <c r="R37" s="173"/>
      <c r="S37" s="173"/>
      <c r="T37" s="173"/>
      <c r="U37" s="173"/>
      <c r="V37" s="173"/>
      <c r="W37" s="173"/>
      <c r="X37" s="173"/>
      <c r="Y37" s="173"/>
      <c r="Z37" s="173"/>
      <c r="AA37" s="173"/>
      <c r="AB37" s="173"/>
      <c r="AC37" s="174"/>
      <c r="AE37" s="507"/>
      <c r="AG37" s="507"/>
      <c r="AI37" s="507"/>
    </row>
    <row r="38" spans="4:35" outlineLevel="1">
      <c r="D38" s="106" t="str">
        <f>'Line Items'!D2403</f>
        <v>PCS drawdown</v>
      </c>
      <c r="E38" s="89"/>
      <c r="F38" s="107" t="str">
        <f t="shared" si="8"/>
        <v>£000</v>
      </c>
      <c r="G38" s="173"/>
      <c r="H38" s="173"/>
      <c r="I38" s="173"/>
      <c r="J38" s="173"/>
      <c r="K38" s="173"/>
      <c r="L38" s="173"/>
      <c r="M38" s="173"/>
      <c r="N38" s="173"/>
      <c r="O38" s="173"/>
      <c r="P38" s="173"/>
      <c r="Q38" s="173"/>
      <c r="R38" s="173"/>
      <c r="S38" s="173"/>
      <c r="T38" s="173"/>
      <c r="U38" s="173"/>
      <c r="V38" s="173"/>
      <c r="W38" s="173"/>
      <c r="X38" s="173"/>
      <c r="Y38" s="173"/>
      <c r="Z38" s="173"/>
      <c r="AA38" s="173"/>
      <c r="AB38" s="173"/>
      <c r="AC38" s="174"/>
      <c r="AE38" s="507"/>
      <c r="AG38" s="507"/>
      <c r="AI38" s="507"/>
    </row>
    <row r="39" spans="4:35" outlineLevel="1">
      <c r="D39" s="106" t="str">
        <f>'Line Items'!D2404</f>
        <v>PCS repayment</v>
      </c>
      <c r="E39" s="89"/>
      <c r="F39" s="107" t="str">
        <f t="shared" si="8"/>
        <v>£000</v>
      </c>
      <c r="G39" s="173"/>
      <c r="H39" s="173"/>
      <c r="I39" s="173"/>
      <c r="J39" s="173"/>
      <c r="K39" s="173"/>
      <c r="L39" s="173"/>
      <c r="M39" s="173"/>
      <c r="N39" s="173"/>
      <c r="O39" s="173"/>
      <c r="P39" s="173"/>
      <c r="Q39" s="173"/>
      <c r="R39" s="173"/>
      <c r="S39" s="173"/>
      <c r="T39" s="173"/>
      <c r="U39" s="173"/>
      <c r="V39" s="173"/>
      <c r="W39" s="173"/>
      <c r="X39" s="173"/>
      <c r="Y39" s="173"/>
      <c r="Z39" s="173"/>
      <c r="AA39" s="173"/>
      <c r="AB39" s="173"/>
      <c r="AC39" s="174"/>
      <c r="AE39" s="507"/>
      <c r="AG39" s="507"/>
      <c r="AI39" s="507"/>
    </row>
    <row r="40" spans="4:35" outlineLevel="1">
      <c r="D40" s="106" t="str">
        <f>'Line Items'!D2405</f>
        <v>Equity issue</v>
      </c>
      <c r="E40" s="89"/>
      <c r="F40" s="107" t="str">
        <f t="shared" si="8"/>
        <v>£000</v>
      </c>
      <c r="G40" s="173"/>
      <c r="H40" s="173"/>
      <c r="I40" s="173"/>
      <c r="J40" s="173"/>
      <c r="K40" s="173"/>
      <c r="L40" s="173"/>
      <c r="M40" s="173"/>
      <c r="N40" s="173"/>
      <c r="O40" s="173"/>
      <c r="P40" s="173"/>
      <c r="Q40" s="173"/>
      <c r="R40" s="173"/>
      <c r="S40" s="173"/>
      <c r="T40" s="173"/>
      <c r="U40" s="173"/>
      <c r="V40" s="173"/>
      <c r="W40" s="173"/>
      <c r="X40" s="173"/>
      <c r="Y40" s="173"/>
      <c r="Z40" s="173"/>
      <c r="AA40" s="173"/>
      <c r="AB40" s="173"/>
      <c r="AC40" s="174"/>
      <c r="AE40" s="507"/>
      <c r="AG40" s="507"/>
      <c r="AI40" s="507"/>
    </row>
    <row r="41" spans="4:35" outlineLevel="1">
      <c r="D41" s="106" t="str">
        <f>'Line Items'!D2406</f>
        <v>Equity redemption</v>
      </c>
      <c r="E41" s="89"/>
      <c r="F41" s="107" t="str">
        <f t="shared" si="8"/>
        <v>£000</v>
      </c>
      <c r="G41" s="173"/>
      <c r="H41" s="173"/>
      <c r="I41" s="173"/>
      <c r="J41" s="173"/>
      <c r="K41" s="173"/>
      <c r="L41" s="173"/>
      <c r="M41" s="173"/>
      <c r="N41" s="173"/>
      <c r="O41" s="173"/>
      <c r="P41" s="173"/>
      <c r="Q41" s="173"/>
      <c r="R41" s="173"/>
      <c r="S41" s="173"/>
      <c r="T41" s="173"/>
      <c r="U41" s="173"/>
      <c r="V41" s="173"/>
      <c r="W41" s="173"/>
      <c r="X41" s="173"/>
      <c r="Y41" s="173"/>
      <c r="Z41" s="173"/>
      <c r="AA41" s="173"/>
      <c r="AB41" s="173"/>
      <c r="AC41" s="174"/>
      <c r="AE41" s="507"/>
      <c r="AG41" s="507"/>
      <c r="AI41" s="507"/>
    </row>
    <row r="42" spans="4:35" outlineLevel="1">
      <c r="D42" s="106" t="str">
        <f>'Line Items'!D2407</f>
        <v>[Financing Costs Line 9]</v>
      </c>
      <c r="E42" s="89"/>
      <c r="F42" s="107" t="str">
        <f t="shared" si="8"/>
        <v>£000</v>
      </c>
      <c r="G42" s="173"/>
      <c r="H42" s="173"/>
      <c r="I42" s="173"/>
      <c r="J42" s="173"/>
      <c r="K42" s="173"/>
      <c r="L42" s="173"/>
      <c r="M42" s="173"/>
      <c r="N42" s="173"/>
      <c r="O42" s="173"/>
      <c r="P42" s="173"/>
      <c r="Q42" s="173"/>
      <c r="R42" s="173"/>
      <c r="S42" s="173"/>
      <c r="T42" s="173"/>
      <c r="U42" s="173"/>
      <c r="V42" s="173"/>
      <c r="W42" s="173"/>
      <c r="X42" s="173"/>
      <c r="Y42" s="173"/>
      <c r="Z42" s="173"/>
      <c r="AA42" s="173"/>
      <c r="AB42" s="173"/>
      <c r="AC42" s="174"/>
      <c r="AE42" s="507"/>
      <c r="AG42" s="507"/>
      <c r="AI42" s="507"/>
    </row>
    <row r="43" spans="4:35" outlineLevel="1">
      <c r="D43" s="106" t="str">
        <f>'Line Items'!D2408</f>
        <v>[Financing Costs Line 10]</v>
      </c>
      <c r="E43" s="89"/>
      <c r="F43" s="107" t="str">
        <f t="shared" si="8"/>
        <v>£000</v>
      </c>
      <c r="G43" s="173"/>
      <c r="H43" s="173"/>
      <c r="I43" s="173"/>
      <c r="J43" s="173"/>
      <c r="K43" s="173"/>
      <c r="L43" s="173"/>
      <c r="M43" s="173"/>
      <c r="N43" s="173"/>
      <c r="O43" s="173"/>
      <c r="P43" s="173"/>
      <c r="Q43" s="173"/>
      <c r="R43" s="173"/>
      <c r="S43" s="173"/>
      <c r="T43" s="173"/>
      <c r="U43" s="173"/>
      <c r="V43" s="173"/>
      <c r="W43" s="173"/>
      <c r="X43" s="173"/>
      <c r="Y43" s="173"/>
      <c r="Z43" s="173"/>
      <c r="AA43" s="173"/>
      <c r="AB43" s="173"/>
      <c r="AC43" s="174"/>
      <c r="AE43" s="507"/>
      <c r="AG43" s="507"/>
      <c r="AI43" s="507"/>
    </row>
    <row r="44" spans="4:35" outlineLevel="1">
      <c r="D44" s="106" t="str">
        <f>'Line Items'!D2409</f>
        <v>[Financing Costs Line 11]</v>
      </c>
      <c r="E44" s="89"/>
      <c r="F44" s="107" t="str">
        <f t="shared" si="8"/>
        <v>£000</v>
      </c>
      <c r="G44" s="173"/>
      <c r="H44" s="173"/>
      <c r="I44" s="173"/>
      <c r="J44" s="173"/>
      <c r="K44" s="173"/>
      <c r="L44" s="173"/>
      <c r="M44" s="173"/>
      <c r="N44" s="173"/>
      <c r="O44" s="173"/>
      <c r="P44" s="173"/>
      <c r="Q44" s="173"/>
      <c r="R44" s="173"/>
      <c r="S44" s="173"/>
      <c r="T44" s="173"/>
      <c r="U44" s="173"/>
      <c r="V44" s="173"/>
      <c r="W44" s="173"/>
      <c r="X44" s="173"/>
      <c r="Y44" s="173"/>
      <c r="Z44" s="173"/>
      <c r="AA44" s="173"/>
      <c r="AB44" s="173"/>
      <c r="AC44" s="174"/>
      <c r="AE44" s="507"/>
      <c r="AG44" s="507"/>
      <c r="AI44" s="507"/>
    </row>
    <row r="45" spans="4:35" outlineLevel="1">
      <c r="D45" s="106" t="str">
        <f>'Line Items'!D2410</f>
        <v>[Financing Costs Line 12]</v>
      </c>
      <c r="E45" s="89"/>
      <c r="F45" s="107" t="str">
        <f t="shared" si="8"/>
        <v>£000</v>
      </c>
      <c r="G45" s="173"/>
      <c r="H45" s="173"/>
      <c r="I45" s="173"/>
      <c r="J45" s="173"/>
      <c r="K45" s="173"/>
      <c r="L45" s="173"/>
      <c r="M45" s="173"/>
      <c r="N45" s="173"/>
      <c r="O45" s="173"/>
      <c r="P45" s="173"/>
      <c r="Q45" s="173"/>
      <c r="R45" s="173"/>
      <c r="S45" s="173"/>
      <c r="T45" s="173"/>
      <c r="U45" s="173"/>
      <c r="V45" s="173"/>
      <c r="W45" s="173"/>
      <c r="X45" s="173"/>
      <c r="Y45" s="173"/>
      <c r="Z45" s="173"/>
      <c r="AA45" s="173"/>
      <c r="AB45" s="173"/>
      <c r="AC45" s="174"/>
      <c r="AE45" s="507"/>
      <c r="AG45" s="507"/>
      <c r="AI45" s="507"/>
    </row>
    <row r="46" spans="4:35" outlineLevel="1">
      <c r="D46" s="117" t="str">
        <f>'Line Items'!D2411</f>
        <v>[Financing Costs Line 13]</v>
      </c>
      <c r="E46" s="175"/>
      <c r="F46" s="118" t="str">
        <f t="shared" si="8"/>
        <v>£000</v>
      </c>
      <c r="G46" s="176"/>
      <c r="H46" s="176"/>
      <c r="I46" s="176"/>
      <c r="J46" s="176"/>
      <c r="K46" s="176"/>
      <c r="L46" s="176"/>
      <c r="M46" s="176"/>
      <c r="N46" s="176"/>
      <c r="O46" s="176"/>
      <c r="P46" s="176"/>
      <c r="Q46" s="176"/>
      <c r="R46" s="176"/>
      <c r="S46" s="176"/>
      <c r="T46" s="176"/>
      <c r="U46" s="176"/>
      <c r="V46" s="176"/>
      <c r="W46" s="176"/>
      <c r="X46" s="176"/>
      <c r="Y46" s="176"/>
      <c r="Z46" s="176"/>
      <c r="AA46" s="176"/>
      <c r="AB46" s="176"/>
      <c r="AC46" s="177"/>
      <c r="AE46" s="508"/>
      <c r="AG46" s="508"/>
      <c r="AI46" s="508"/>
    </row>
    <row r="47" spans="4:35" outlineLevel="1"/>
    <row r="48" spans="4:35" s="148" customFormat="1" outlineLevel="1">
      <c r="D48" s="216" t="str">
        <f>'Line Items'!D2413</f>
        <v>Total financing</v>
      </c>
      <c r="E48" s="217"/>
      <c r="F48" s="218" t="str">
        <f>F46</f>
        <v>£000</v>
      </c>
      <c r="G48" s="219">
        <f>SUM(G34:G46)</f>
        <v>0</v>
      </c>
      <c r="H48" s="219">
        <f t="shared" ref="H48:AB48" si="9">SUM(H34:H46)</f>
        <v>0</v>
      </c>
      <c r="I48" s="219">
        <f t="shared" si="9"/>
        <v>0</v>
      </c>
      <c r="J48" s="219">
        <f t="shared" si="9"/>
        <v>0</v>
      </c>
      <c r="K48" s="219">
        <f t="shared" si="9"/>
        <v>0</v>
      </c>
      <c r="L48" s="219">
        <f t="shared" si="9"/>
        <v>0</v>
      </c>
      <c r="M48" s="219">
        <f t="shared" si="9"/>
        <v>0</v>
      </c>
      <c r="N48" s="219">
        <f t="shared" si="9"/>
        <v>0</v>
      </c>
      <c r="O48" s="219">
        <f t="shared" si="9"/>
        <v>0</v>
      </c>
      <c r="P48" s="219">
        <f t="shared" si="9"/>
        <v>0</v>
      </c>
      <c r="Q48" s="219">
        <f t="shared" si="9"/>
        <v>0</v>
      </c>
      <c r="R48" s="219">
        <f t="shared" si="9"/>
        <v>0</v>
      </c>
      <c r="S48" s="219">
        <f t="shared" si="9"/>
        <v>0</v>
      </c>
      <c r="T48" s="219">
        <f t="shared" si="9"/>
        <v>0</v>
      </c>
      <c r="U48" s="219">
        <f t="shared" si="9"/>
        <v>0</v>
      </c>
      <c r="V48" s="219">
        <f t="shared" si="9"/>
        <v>0</v>
      </c>
      <c r="W48" s="219">
        <f t="shared" si="9"/>
        <v>0</v>
      </c>
      <c r="X48" s="219">
        <f t="shared" si="9"/>
        <v>0</v>
      </c>
      <c r="Y48" s="219">
        <f t="shared" si="9"/>
        <v>0</v>
      </c>
      <c r="Z48" s="219">
        <f t="shared" si="9"/>
        <v>0</v>
      </c>
      <c r="AA48" s="219">
        <f t="shared" si="9"/>
        <v>0</v>
      </c>
      <c r="AB48" s="219">
        <f t="shared" si="9"/>
        <v>0</v>
      </c>
      <c r="AC48" s="220">
        <f t="shared" ref="AC48" si="10">SUM(AC34:AC46)</f>
        <v>0</v>
      </c>
      <c r="AE48" s="509">
        <f t="shared" ref="AE48" si="11">SUM(AE34:AE46)</f>
        <v>0</v>
      </c>
      <c r="AG48" s="509">
        <f t="shared" ref="AG48:AI48" si="12">SUM(AG34:AG46)</f>
        <v>0</v>
      </c>
      <c r="AI48" s="509">
        <f t="shared" si="12"/>
        <v>0</v>
      </c>
    </row>
    <row r="49" spans="4:35" outlineLevel="1"/>
    <row r="50" spans="4:35" outlineLevel="1">
      <c r="D50" s="138" t="str">
        <f>'Line Items'!C2415</f>
        <v>Servicing of finance</v>
      </c>
    </row>
    <row r="51" spans="4:35" outlineLevel="1">
      <c r="D51" s="100" t="str">
        <f>'Line Items'!D2416</f>
        <v>Interest received on cash balance</v>
      </c>
      <c r="E51" s="85"/>
      <c r="F51" s="101" t="s">
        <v>102</v>
      </c>
      <c r="G51" s="171"/>
      <c r="H51" s="171"/>
      <c r="I51" s="171"/>
      <c r="J51" s="171"/>
      <c r="K51" s="171"/>
      <c r="L51" s="171"/>
      <c r="M51" s="171"/>
      <c r="N51" s="171"/>
      <c r="O51" s="171"/>
      <c r="P51" s="171"/>
      <c r="Q51" s="171"/>
      <c r="R51" s="171"/>
      <c r="S51" s="171"/>
      <c r="T51" s="171"/>
      <c r="U51" s="171"/>
      <c r="V51" s="171"/>
      <c r="W51" s="171"/>
      <c r="X51" s="171"/>
      <c r="Y51" s="171"/>
      <c r="Z51" s="171"/>
      <c r="AA51" s="171"/>
      <c r="AB51" s="171"/>
      <c r="AC51" s="185"/>
      <c r="AE51" s="511"/>
      <c r="AG51" s="511"/>
      <c r="AI51" s="511"/>
    </row>
    <row r="52" spans="4:35" outlineLevel="1">
      <c r="D52" s="106" t="str">
        <f>'Line Items'!D2417</f>
        <v>Interest paid on cash balance</v>
      </c>
      <c r="E52" s="89"/>
      <c r="F52" s="107" t="str">
        <f t="shared" ref="F52:F63" si="13">F51</f>
        <v>£000</v>
      </c>
      <c r="G52" s="173"/>
      <c r="H52" s="173"/>
      <c r="I52" s="173"/>
      <c r="J52" s="173"/>
      <c r="K52" s="173"/>
      <c r="L52" s="173"/>
      <c r="M52" s="173"/>
      <c r="N52" s="173"/>
      <c r="O52" s="173"/>
      <c r="P52" s="173"/>
      <c r="Q52" s="173"/>
      <c r="R52" s="173"/>
      <c r="S52" s="173"/>
      <c r="T52" s="173"/>
      <c r="U52" s="173"/>
      <c r="V52" s="173"/>
      <c r="W52" s="173"/>
      <c r="X52" s="173"/>
      <c r="Y52" s="173"/>
      <c r="Z52" s="173"/>
      <c r="AA52" s="173"/>
      <c r="AB52" s="173"/>
      <c r="AC52" s="174"/>
      <c r="AE52" s="507"/>
      <c r="AG52" s="507"/>
      <c r="AI52" s="507"/>
    </row>
    <row r="53" spans="4:35" outlineLevel="1">
      <c r="D53" s="106" t="str">
        <f>'Line Items'!D2418</f>
        <v>Interest &amp; Fees paid on Commercial Debt as part of AFC</v>
      </c>
      <c r="E53" s="89"/>
      <c r="F53" s="107" t="str">
        <f t="shared" si="13"/>
        <v>£000</v>
      </c>
      <c r="G53" s="173"/>
      <c r="H53" s="173"/>
      <c r="I53" s="173"/>
      <c r="J53" s="173"/>
      <c r="K53" s="173"/>
      <c r="L53" s="173"/>
      <c r="M53" s="173"/>
      <c r="N53" s="173"/>
      <c r="O53" s="173"/>
      <c r="P53" s="173"/>
      <c r="Q53" s="173"/>
      <c r="R53" s="173"/>
      <c r="S53" s="173"/>
      <c r="T53" s="173"/>
      <c r="U53" s="173"/>
      <c r="V53" s="173"/>
      <c r="W53" s="173"/>
      <c r="X53" s="173"/>
      <c r="Y53" s="173"/>
      <c r="Z53" s="173"/>
      <c r="AA53" s="173"/>
      <c r="AB53" s="173"/>
      <c r="AC53" s="174"/>
      <c r="AE53" s="507"/>
      <c r="AG53" s="507"/>
      <c r="AI53" s="507"/>
    </row>
    <row r="54" spans="4:35" outlineLevel="1">
      <c r="D54" s="106" t="str">
        <f>'Line Items'!D2419</f>
        <v>Interest &amp; Fees paid on Shareholder Loan as part of AFC (excl. PCS)</v>
      </c>
      <c r="E54" s="89"/>
      <c r="F54" s="107" t="str">
        <f t="shared" si="13"/>
        <v>£000</v>
      </c>
      <c r="G54" s="173"/>
      <c r="H54" s="173"/>
      <c r="I54" s="173"/>
      <c r="J54" s="173"/>
      <c r="K54" s="173"/>
      <c r="L54" s="173"/>
      <c r="M54" s="173"/>
      <c r="N54" s="173"/>
      <c r="O54" s="173"/>
      <c r="P54" s="173"/>
      <c r="Q54" s="173"/>
      <c r="R54" s="173"/>
      <c r="S54" s="173"/>
      <c r="T54" s="173"/>
      <c r="U54" s="173"/>
      <c r="V54" s="173"/>
      <c r="W54" s="173"/>
      <c r="X54" s="173"/>
      <c r="Y54" s="173"/>
      <c r="Z54" s="173"/>
      <c r="AA54" s="173"/>
      <c r="AB54" s="173"/>
      <c r="AC54" s="174"/>
      <c r="AE54" s="507"/>
      <c r="AG54" s="507"/>
      <c r="AI54" s="507"/>
    </row>
    <row r="55" spans="4:35" outlineLevel="1">
      <c r="D55" s="106" t="str">
        <f>'Line Items'!D2420</f>
        <v>Interest &amp; Fees paid on Parent Company Support</v>
      </c>
      <c r="E55" s="89"/>
      <c r="F55" s="107" t="str">
        <f t="shared" si="13"/>
        <v>£000</v>
      </c>
      <c r="G55" s="173"/>
      <c r="H55" s="173"/>
      <c r="I55" s="173"/>
      <c r="J55" s="173"/>
      <c r="K55" s="173"/>
      <c r="L55" s="173"/>
      <c r="M55" s="173"/>
      <c r="N55" s="173"/>
      <c r="O55" s="173"/>
      <c r="P55" s="173"/>
      <c r="Q55" s="173"/>
      <c r="R55" s="173"/>
      <c r="S55" s="173"/>
      <c r="T55" s="173"/>
      <c r="U55" s="173"/>
      <c r="V55" s="173"/>
      <c r="W55" s="173"/>
      <c r="X55" s="173"/>
      <c r="Y55" s="173"/>
      <c r="Z55" s="173"/>
      <c r="AA55" s="173"/>
      <c r="AB55" s="173"/>
      <c r="AC55" s="174"/>
      <c r="AE55" s="507"/>
      <c r="AG55" s="507"/>
      <c r="AI55" s="507"/>
    </row>
    <row r="56" spans="4:35" outlineLevel="1">
      <c r="D56" s="106" t="str">
        <f>'Line Items'!D2421</f>
        <v>Performance Bond Costs</v>
      </c>
      <c r="E56" s="89"/>
      <c r="F56" s="107" t="str">
        <f t="shared" si="13"/>
        <v>£000</v>
      </c>
      <c r="G56" s="173"/>
      <c r="H56" s="173"/>
      <c r="I56" s="173"/>
      <c r="J56" s="173"/>
      <c r="K56" s="173"/>
      <c r="L56" s="173"/>
      <c r="M56" s="173"/>
      <c r="N56" s="173"/>
      <c r="O56" s="173"/>
      <c r="P56" s="173"/>
      <c r="Q56" s="173"/>
      <c r="R56" s="173"/>
      <c r="S56" s="173"/>
      <c r="T56" s="173"/>
      <c r="U56" s="173"/>
      <c r="V56" s="173"/>
      <c r="W56" s="173"/>
      <c r="X56" s="173"/>
      <c r="Y56" s="173"/>
      <c r="Z56" s="173"/>
      <c r="AA56" s="173"/>
      <c r="AB56" s="173"/>
      <c r="AC56" s="174"/>
      <c r="AE56" s="507"/>
      <c r="AG56" s="507"/>
      <c r="AI56" s="507"/>
    </row>
    <row r="57" spans="4:35" outlineLevel="1">
      <c r="D57" s="106" t="str">
        <f>'Line Items'!D2422</f>
        <v>PCS Bond Costs</v>
      </c>
      <c r="E57" s="89"/>
      <c r="F57" s="107" t="str">
        <f t="shared" si="13"/>
        <v>£000</v>
      </c>
      <c r="G57" s="173"/>
      <c r="H57" s="173"/>
      <c r="I57" s="173"/>
      <c r="J57" s="173"/>
      <c r="K57" s="173"/>
      <c r="L57" s="173"/>
      <c r="M57" s="173"/>
      <c r="N57" s="173"/>
      <c r="O57" s="173"/>
      <c r="P57" s="173"/>
      <c r="Q57" s="173"/>
      <c r="R57" s="173"/>
      <c r="S57" s="173"/>
      <c r="T57" s="173"/>
      <c r="U57" s="173"/>
      <c r="V57" s="173"/>
      <c r="W57" s="173"/>
      <c r="X57" s="173"/>
      <c r="Y57" s="173"/>
      <c r="Z57" s="173"/>
      <c r="AA57" s="173"/>
      <c r="AB57" s="173"/>
      <c r="AC57" s="174"/>
      <c r="AE57" s="507"/>
      <c r="AG57" s="507"/>
      <c r="AI57" s="507"/>
    </row>
    <row r="58" spans="4:35" outlineLevel="1">
      <c r="D58" s="106" t="str">
        <f>'Line Items'!D2423</f>
        <v>Season Ticket Bond Costs</v>
      </c>
      <c r="E58" s="89"/>
      <c r="F58" s="107" t="str">
        <f t="shared" si="13"/>
        <v>£000</v>
      </c>
      <c r="G58" s="173"/>
      <c r="H58" s="173"/>
      <c r="I58" s="173"/>
      <c r="J58" s="173"/>
      <c r="K58" s="173"/>
      <c r="L58" s="173"/>
      <c r="M58" s="173"/>
      <c r="N58" s="173"/>
      <c r="O58" s="173"/>
      <c r="P58" s="173"/>
      <c r="Q58" s="173"/>
      <c r="R58" s="173"/>
      <c r="S58" s="173"/>
      <c r="T58" s="173"/>
      <c r="U58" s="173"/>
      <c r="V58" s="173"/>
      <c r="W58" s="173"/>
      <c r="X58" s="173"/>
      <c r="Y58" s="173"/>
      <c r="Z58" s="173"/>
      <c r="AA58" s="173"/>
      <c r="AB58" s="173"/>
      <c r="AC58" s="174"/>
      <c r="AE58" s="507"/>
      <c r="AG58" s="507"/>
      <c r="AI58" s="507"/>
    </row>
    <row r="59" spans="4:35" outlineLevel="1">
      <c r="D59" s="106" t="str">
        <f>'Line Items'!D2424</f>
        <v>[Finance Servicing Line 09]</v>
      </c>
      <c r="E59" s="89"/>
      <c r="F59" s="107" t="str">
        <f t="shared" si="13"/>
        <v>£000</v>
      </c>
      <c r="G59" s="173"/>
      <c r="H59" s="173"/>
      <c r="I59" s="173"/>
      <c r="J59" s="173"/>
      <c r="K59" s="173"/>
      <c r="L59" s="173"/>
      <c r="M59" s="173"/>
      <c r="N59" s="173"/>
      <c r="O59" s="173"/>
      <c r="P59" s="173"/>
      <c r="Q59" s="173"/>
      <c r="R59" s="173"/>
      <c r="S59" s="173"/>
      <c r="T59" s="173"/>
      <c r="U59" s="173"/>
      <c r="V59" s="173"/>
      <c r="W59" s="173"/>
      <c r="X59" s="173"/>
      <c r="Y59" s="173"/>
      <c r="Z59" s="173"/>
      <c r="AA59" s="173"/>
      <c r="AB59" s="173"/>
      <c r="AC59" s="174"/>
      <c r="AE59" s="507"/>
      <c r="AG59" s="507"/>
      <c r="AI59" s="507"/>
    </row>
    <row r="60" spans="4:35" outlineLevel="1">
      <c r="D60" s="106" t="str">
        <f>'Line Items'!D2425</f>
        <v>[Finance Servicing Line 10]</v>
      </c>
      <c r="E60" s="89"/>
      <c r="F60" s="107" t="str">
        <f t="shared" si="13"/>
        <v>£000</v>
      </c>
      <c r="G60" s="173"/>
      <c r="H60" s="173"/>
      <c r="I60" s="173"/>
      <c r="J60" s="173"/>
      <c r="K60" s="173"/>
      <c r="L60" s="173"/>
      <c r="M60" s="173"/>
      <c r="N60" s="173"/>
      <c r="O60" s="173"/>
      <c r="P60" s="173"/>
      <c r="Q60" s="173"/>
      <c r="R60" s="173"/>
      <c r="S60" s="173"/>
      <c r="T60" s="173"/>
      <c r="U60" s="173"/>
      <c r="V60" s="173"/>
      <c r="W60" s="173"/>
      <c r="X60" s="173"/>
      <c r="Y60" s="173"/>
      <c r="Z60" s="173"/>
      <c r="AA60" s="173"/>
      <c r="AB60" s="173"/>
      <c r="AC60" s="174"/>
      <c r="AE60" s="507"/>
      <c r="AG60" s="507"/>
      <c r="AI60" s="507"/>
    </row>
    <row r="61" spans="4:35" outlineLevel="1">
      <c r="D61" s="106" t="str">
        <f>'Line Items'!D2426</f>
        <v>[Finance Servicing Line 11]</v>
      </c>
      <c r="E61" s="89"/>
      <c r="F61" s="107" t="str">
        <f t="shared" si="13"/>
        <v>£000</v>
      </c>
      <c r="G61" s="173"/>
      <c r="H61" s="173"/>
      <c r="I61" s="173"/>
      <c r="J61" s="173"/>
      <c r="K61" s="173"/>
      <c r="L61" s="173"/>
      <c r="M61" s="173"/>
      <c r="N61" s="173"/>
      <c r="O61" s="173"/>
      <c r="P61" s="173"/>
      <c r="Q61" s="173"/>
      <c r="R61" s="173"/>
      <c r="S61" s="173"/>
      <c r="T61" s="173"/>
      <c r="U61" s="173"/>
      <c r="V61" s="173"/>
      <c r="W61" s="173"/>
      <c r="X61" s="173"/>
      <c r="Y61" s="173"/>
      <c r="Z61" s="173"/>
      <c r="AA61" s="173"/>
      <c r="AB61" s="173"/>
      <c r="AC61" s="174"/>
      <c r="AE61" s="507"/>
      <c r="AG61" s="507"/>
      <c r="AI61" s="507"/>
    </row>
    <row r="62" spans="4:35" outlineLevel="1">
      <c r="D62" s="106" t="str">
        <f>'Line Items'!D2427</f>
        <v>[Finance Servicing Line 12]</v>
      </c>
      <c r="E62" s="89"/>
      <c r="F62" s="107" t="str">
        <f t="shared" si="13"/>
        <v>£000</v>
      </c>
      <c r="G62" s="173"/>
      <c r="H62" s="173"/>
      <c r="I62" s="173"/>
      <c r="J62" s="173"/>
      <c r="K62" s="173"/>
      <c r="L62" s="173"/>
      <c r="M62" s="173"/>
      <c r="N62" s="173"/>
      <c r="O62" s="173"/>
      <c r="P62" s="173"/>
      <c r="Q62" s="173"/>
      <c r="R62" s="173"/>
      <c r="S62" s="173"/>
      <c r="T62" s="173"/>
      <c r="U62" s="173"/>
      <c r="V62" s="173"/>
      <c r="W62" s="173"/>
      <c r="X62" s="173"/>
      <c r="Y62" s="173"/>
      <c r="Z62" s="173"/>
      <c r="AA62" s="173"/>
      <c r="AB62" s="173"/>
      <c r="AC62" s="174"/>
      <c r="AE62" s="507"/>
      <c r="AG62" s="507"/>
      <c r="AI62" s="507"/>
    </row>
    <row r="63" spans="4:35" outlineLevel="1">
      <c r="D63" s="117" t="str">
        <f>'Line Items'!D2428</f>
        <v>[Finance Servicing Line 13]</v>
      </c>
      <c r="E63" s="175"/>
      <c r="F63" s="118" t="str">
        <f t="shared" si="13"/>
        <v>£000</v>
      </c>
      <c r="G63" s="176"/>
      <c r="H63" s="176"/>
      <c r="I63" s="176"/>
      <c r="J63" s="176"/>
      <c r="K63" s="176"/>
      <c r="L63" s="176"/>
      <c r="M63" s="176"/>
      <c r="N63" s="176"/>
      <c r="O63" s="176"/>
      <c r="P63" s="176"/>
      <c r="Q63" s="176"/>
      <c r="R63" s="176"/>
      <c r="S63" s="176"/>
      <c r="T63" s="176"/>
      <c r="U63" s="176"/>
      <c r="V63" s="176"/>
      <c r="W63" s="176"/>
      <c r="X63" s="176"/>
      <c r="Y63" s="176"/>
      <c r="Z63" s="176"/>
      <c r="AA63" s="176"/>
      <c r="AB63" s="176"/>
      <c r="AC63" s="177"/>
      <c r="AE63" s="508"/>
      <c r="AG63" s="508"/>
      <c r="AI63" s="508"/>
    </row>
    <row r="64" spans="4:35" outlineLevel="1"/>
    <row r="65" spans="4:35" s="148" customFormat="1" outlineLevel="1">
      <c r="D65" s="216" t="str">
        <f>'Line Items'!D2430</f>
        <v>Total servicing of finance</v>
      </c>
      <c r="E65" s="217"/>
      <c r="F65" s="218" t="str">
        <f>F63</f>
        <v>£000</v>
      </c>
      <c r="G65" s="219">
        <f>SUM(G51:G63)</f>
        <v>0</v>
      </c>
      <c r="H65" s="219">
        <f t="shared" ref="H65:AB65" si="14">SUM(H51:H63)</f>
        <v>0</v>
      </c>
      <c r="I65" s="219">
        <f t="shared" si="14"/>
        <v>0</v>
      </c>
      <c r="J65" s="219">
        <f t="shared" si="14"/>
        <v>0</v>
      </c>
      <c r="K65" s="219">
        <f t="shared" si="14"/>
        <v>0</v>
      </c>
      <c r="L65" s="219">
        <f t="shared" si="14"/>
        <v>0</v>
      </c>
      <c r="M65" s="219">
        <f t="shared" si="14"/>
        <v>0</v>
      </c>
      <c r="N65" s="219">
        <f t="shared" si="14"/>
        <v>0</v>
      </c>
      <c r="O65" s="219">
        <f t="shared" si="14"/>
        <v>0</v>
      </c>
      <c r="P65" s="219">
        <f t="shared" si="14"/>
        <v>0</v>
      </c>
      <c r="Q65" s="219">
        <f t="shared" si="14"/>
        <v>0</v>
      </c>
      <c r="R65" s="219">
        <f t="shared" si="14"/>
        <v>0</v>
      </c>
      <c r="S65" s="219">
        <f t="shared" si="14"/>
        <v>0</v>
      </c>
      <c r="T65" s="219">
        <f t="shared" si="14"/>
        <v>0</v>
      </c>
      <c r="U65" s="219">
        <f t="shared" si="14"/>
        <v>0</v>
      </c>
      <c r="V65" s="219">
        <f t="shared" si="14"/>
        <v>0</v>
      </c>
      <c r="W65" s="219">
        <f t="shared" si="14"/>
        <v>0</v>
      </c>
      <c r="X65" s="219">
        <f t="shared" si="14"/>
        <v>0</v>
      </c>
      <c r="Y65" s="219">
        <f t="shared" si="14"/>
        <v>0</v>
      </c>
      <c r="Z65" s="219">
        <f t="shared" si="14"/>
        <v>0</v>
      </c>
      <c r="AA65" s="219">
        <f t="shared" si="14"/>
        <v>0</v>
      </c>
      <c r="AB65" s="219">
        <f t="shared" si="14"/>
        <v>0</v>
      </c>
      <c r="AC65" s="220">
        <f t="shared" ref="AC65" si="15">SUM(AC51:AC63)</f>
        <v>0</v>
      </c>
      <c r="AE65" s="509">
        <f t="shared" ref="AE65" si="16">SUM(AE51:AE63)</f>
        <v>0</v>
      </c>
      <c r="AG65" s="509">
        <f t="shared" ref="AG65:AI65" si="17">SUM(AG51:AG63)</f>
        <v>0</v>
      </c>
      <c r="AI65" s="509">
        <f t="shared" si="17"/>
        <v>0</v>
      </c>
    </row>
    <row r="66" spans="4:35" outlineLevel="1"/>
    <row r="67" spans="4:35" s="148" customFormat="1" outlineLevel="1">
      <c r="D67" s="216" t="str">
        <f>'Line Items'!D2432</f>
        <v>Cashflow (post financing)</v>
      </c>
      <c r="E67" s="217"/>
      <c r="F67" s="218" t="str">
        <f>F65</f>
        <v>£000</v>
      </c>
      <c r="G67" s="219">
        <f>SUM(G31,G48,G65)</f>
        <v>0</v>
      </c>
      <c r="H67" s="219">
        <f t="shared" ref="H67:AB67" si="18">SUM(H31,H48,H65)</f>
        <v>0</v>
      </c>
      <c r="I67" s="219">
        <f t="shared" si="18"/>
        <v>0</v>
      </c>
      <c r="J67" s="219">
        <f t="shared" si="18"/>
        <v>0</v>
      </c>
      <c r="K67" s="219">
        <f t="shared" si="18"/>
        <v>0</v>
      </c>
      <c r="L67" s="219">
        <f t="shared" si="18"/>
        <v>0</v>
      </c>
      <c r="M67" s="219">
        <f t="shared" si="18"/>
        <v>0</v>
      </c>
      <c r="N67" s="219">
        <f t="shared" si="18"/>
        <v>0</v>
      </c>
      <c r="O67" s="219">
        <f t="shared" si="18"/>
        <v>0</v>
      </c>
      <c r="P67" s="219">
        <f t="shared" si="18"/>
        <v>0</v>
      </c>
      <c r="Q67" s="219">
        <f t="shared" si="18"/>
        <v>0</v>
      </c>
      <c r="R67" s="219">
        <f t="shared" si="18"/>
        <v>0</v>
      </c>
      <c r="S67" s="219">
        <f t="shared" si="18"/>
        <v>0</v>
      </c>
      <c r="T67" s="219">
        <f t="shared" si="18"/>
        <v>0</v>
      </c>
      <c r="U67" s="219">
        <f t="shared" si="18"/>
        <v>0</v>
      </c>
      <c r="V67" s="219">
        <f t="shared" si="18"/>
        <v>0</v>
      </c>
      <c r="W67" s="219">
        <f t="shared" si="18"/>
        <v>0</v>
      </c>
      <c r="X67" s="219">
        <f t="shared" si="18"/>
        <v>0</v>
      </c>
      <c r="Y67" s="219">
        <f t="shared" si="18"/>
        <v>0</v>
      </c>
      <c r="Z67" s="219">
        <f t="shared" si="18"/>
        <v>0</v>
      </c>
      <c r="AA67" s="219">
        <f t="shared" si="18"/>
        <v>0</v>
      </c>
      <c r="AB67" s="219">
        <f t="shared" si="18"/>
        <v>0</v>
      </c>
      <c r="AC67" s="220">
        <f t="shared" ref="AC67" si="19">SUM(AC31,AC48,AC65)</f>
        <v>0</v>
      </c>
      <c r="AE67" s="509">
        <f t="shared" ref="AE67" si="20">SUM(AE31,AE48,AE65)</f>
        <v>0</v>
      </c>
      <c r="AG67" s="509">
        <f t="shared" ref="AG67:AI67" si="21">SUM(AG31,AG48,AG65)</f>
        <v>0</v>
      </c>
      <c r="AI67" s="509">
        <f t="shared" si="21"/>
        <v>0</v>
      </c>
    </row>
    <row r="68" spans="4:35" outlineLevel="1"/>
    <row r="69" spans="4:35" outlineLevel="1">
      <c r="D69" s="100" t="str">
        <f>'Line Items'!D2434</f>
        <v>GDP Adjustment</v>
      </c>
      <c r="E69" s="85"/>
      <c r="F69" s="183" t="str">
        <f>F67</f>
        <v>£000</v>
      </c>
      <c r="G69" s="171"/>
      <c r="H69" s="171"/>
      <c r="I69" s="171"/>
      <c r="J69" s="171"/>
      <c r="K69" s="171"/>
      <c r="L69" s="171"/>
      <c r="M69" s="171"/>
      <c r="N69" s="171"/>
      <c r="O69" s="171"/>
      <c r="P69" s="171"/>
      <c r="Q69" s="171"/>
      <c r="R69" s="171"/>
      <c r="S69" s="171"/>
      <c r="T69" s="171"/>
      <c r="U69" s="171"/>
      <c r="V69" s="171"/>
      <c r="W69" s="171"/>
      <c r="X69" s="171"/>
      <c r="Y69" s="171"/>
      <c r="Z69" s="171"/>
      <c r="AA69" s="171"/>
      <c r="AB69" s="171"/>
      <c r="AC69" s="185"/>
      <c r="AE69" s="511"/>
      <c r="AG69" s="511"/>
      <c r="AI69" s="511"/>
    </row>
    <row r="70" spans="4:35" outlineLevel="1">
      <c r="D70" s="106" t="str">
        <f>'Line Items'!D2435</f>
        <v>CLE Adjustment</v>
      </c>
      <c r="E70" s="89"/>
      <c r="F70" s="107" t="str">
        <f>F69</f>
        <v>£000</v>
      </c>
      <c r="G70" s="173"/>
      <c r="H70" s="173"/>
      <c r="I70" s="173"/>
      <c r="J70" s="173"/>
      <c r="K70" s="173"/>
      <c r="L70" s="173"/>
      <c r="M70" s="173"/>
      <c r="N70" s="173"/>
      <c r="O70" s="173"/>
      <c r="P70" s="173"/>
      <c r="Q70" s="173"/>
      <c r="R70" s="173"/>
      <c r="S70" s="173"/>
      <c r="T70" s="173"/>
      <c r="U70" s="173"/>
      <c r="V70" s="173"/>
      <c r="W70" s="173"/>
      <c r="X70" s="173"/>
      <c r="Y70" s="173"/>
      <c r="Z70" s="173"/>
      <c r="AA70" s="173"/>
      <c r="AB70" s="173"/>
      <c r="AC70" s="174"/>
      <c r="AE70" s="507"/>
      <c r="AG70" s="507"/>
      <c r="AI70" s="507"/>
    </row>
    <row r="71" spans="4:35" outlineLevel="1">
      <c r="D71" s="117" t="str">
        <f>'Line Items'!D2436</f>
        <v>DfT Profit Share</v>
      </c>
      <c r="E71" s="175"/>
      <c r="F71" s="118" t="str">
        <f>F70</f>
        <v>£000</v>
      </c>
      <c r="G71" s="176"/>
      <c r="H71" s="176"/>
      <c r="I71" s="176"/>
      <c r="J71" s="176"/>
      <c r="K71" s="176"/>
      <c r="L71" s="176"/>
      <c r="M71" s="176"/>
      <c r="N71" s="176"/>
      <c r="O71" s="176"/>
      <c r="P71" s="176"/>
      <c r="Q71" s="176"/>
      <c r="R71" s="176"/>
      <c r="S71" s="176"/>
      <c r="T71" s="176"/>
      <c r="U71" s="176"/>
      <c r="V71" s="176"/>
      <c r="W71" s="176"/>
      <c r="X71" s="176"/>
      <c r="Y71" s="176"/>
      <c r="Z71" s="176"/>
      <c r="AA71" s="176"/>
      <c r="AB71" s="176"/>
      <c r="AC71" s="177"/>
      <c r="AE71" s="508"/>
      <c r="AG71" s="508"/>
      <c r="AI71" s="508"/>
    </row>
    <row r="72" spans="4:35" outlineLevel="1"/>
    <row r="73" spans="4:35" outlineLevel="1">
      <c r="D73" s="265" t="str">
        <f>'Line Items'!D2438</f>
        <v>Dividends</v>
      </c>
      <c r="E73" s="266"/>
      <c r="F73" s="218" t="str">
        <f>F71</f>
        <v>£000</v>
      </c>
      <c r="G73" s="272"/>
      <c r="H73" s="272"/>
      <c r="I73" s="272"/>
      <c r="J73" s="272"/>
      <c r="K73" s="272"/>
      <c r="L73" s="272"/>
      <c r="M73" s="272"/>
      <c r="N73" s="272"/>
      <c r="O73" s="272"/>
      <c r="P73" s="272"/>
      <c r="Q73" s="272"/>
      <c r="R73" s="272"/>
      <c r="S73" s="272"/>
      <c r="T73" s="272"/>
      <c r="U73" s="272"/>
      <c r="V73" s="272"/>
      <c r="W73" s="272"/>
      <c r="X73" s="272"/>
      <c r="Y73" s="272"/>
      <c r="Z73" s="272"/>
      <c r="AA73" s="272"/>
      <c r="AB73" s="272"/>
      <c r="AC73" s="273"/>
      <c r="AE73" s="542"/>
      <c r="AG73" s="542"/>
      <c r="AI73" s="542"/>
    </row>
    <row r="74" spans="4:35" outlineLevel="1"/>
    <row r="75" spans="4:35" s="148" customFormat="1" outlineLevel="1">
      <c r="D75" s="216" t="str">
        <f>'Line Items'!D2440</f>
        <v>Cashflow for Period</v>
      </c>
      <c r="E75" s="217"/>
      <c r="F75" s="218" t="str">
        <f>F73</f>
        <v>£000</v>
      </c>
      <c r="G75" s="219">
        <f>SUM(G67,G69:G71,G73)</f>
        <v>0</v>
      </c>
      <c r="H75" s="219">
        <f t="shared" ref="H75:AC75" si="22">SUM(H67,H69:H71,H73)</f>
        <v>0</v>
      </c>
      <c r="I75" s="219">
        <f t="shared" si="22"/>
        <v>0</v>
      </c>
      <c r="J75" s="219">
        <f t="shared" si="22"/>
        <v>0</v>
      </c>
      <c r="K75" s="219">
        <f t="shared" si="22"/>
        <v>0</v>
      </c>
      <c r="L75" s="219">
        <f t="shared" si="22"/>
        <v>0</v>
      </c>
      <c r="M75" s="219">
        <f t="shared" si="22"/>
        <v>0</v>
      </c>
      <c r="N75" s="219">
        <f t="shared" si="22"/>
        <v>0</v>
      </c>
      <c r="O75" s="219">
        <f t="shared" si="22"/>
        <v>0</v>
      </c>
      <c r="P75" s="219">
        <f t="shared" si="22"/>
        <v>0</v>
      </c>
      <c r="Q75" s="219">
        <f t="shared" si="22"/>
        <v>0</v>
      </c>
      <c r="R75" s="219">
        <f t="shared" si="22"/>
        <v>0</v>
      </c>
      <c r="S75" s="219">
        <f t="shared" si="22"/>
        <v>0</v>
      </c>
      <c r="T75" s="219">
        <f t="shared" si="22"/>
        <v>0</v>
      </c>
      <c r="U75" s="219">
        <f t="shared" si="22"/>
        <v>0</v>
      </c>
      <c r="V75" s="219">
        <f t="shared" si="22"/>
        <v>0</v>
      </c>
      <c r="W75" s="219">
        <f t="shared" si="22"/>
        <v>0</v>
      </c>
      <c r="X75" s="219">
        <f t="shared" si="22"/>
        <v>0</v>
      </c>
      <c r="Y75" s="219">
        <f t="shared" si="22"/>
        <v>0</v>
      </c>
      <c r="Z75" s="219">
        <f t="shared" si="22"/>
        <v>0</v>
      </c>
      <c r="AA75" s="219">
        <f t="shared" si="22"/>
        <v>0</v>
      </c>
      <c r="AB75" s="219">
        <f t="shared" si="22"/>
        <v>0</v>
      </c>
      <c r="AC75" s="220">
        <f t="shared" si="22"/>
        <v>0</v>
      </c>
      <c r="AE75" s="509">
        <f>SUM(AE67,AE69:AE71,AE73)</f>
        <v>0</v>
      </c>
      <c r="AG75" s="509">
        <f>SUM(AG67,AG69:AG71,AG73)</f>
        <v>0</v>
      </c>
      <c r="AI75" s="509">
        <f>SUM(AI67,AI69:AI71,AI73)</f>
        <v>0</v>
      </c>
    </row>
    <row r="76" spans="4:35" outlineLevel="1"/>
    <row r="77" spans="4:35" outlineLevel="1">
      <c r="D77" s="100" t="str">
        <f>'Line Items'!D2442</f>
        <v>Balance B/F</v>
      </c>
      <c r="E77" s="85"/>
      <c r="F77" s="183" t="str">
        <f>F75</f>
        <v>£000</v>
      </c>
      <c r="G77" s="171"/>
      <c r="H77" s="171"/>
      <c r="I77" s="171"/>
      <c r="J77" s="171"/>
      <c r="K77" s="171"/>
      <c r="L77" s="171"/>
      <c r="M77" s="171"/>
      <c r="N77" s="171"/>
      <c r="O77" s="171"/>
      <c r="P77" s="171"/>
      <c r="Q77" s="171"/>
      <c r="R77" s="171"/>
      <c r="S77" s="171"/>
      <c r="T77" s="171"/>
      <c r="U77" s="171"/>
      <c r="V77" s="171"/>
      <c r="W77" s="171"/>
      <c r="X77" s="171"/>
      <c r="Y77" s="171"/>
      <c r="Z77" s="171"/>
      <c r="AA77" s="171"/>
      <c r="AB77" s="171"/>
      <c r="AC77" s="185"/>
      <c r="AE77" s="511"/>
      <c r="AG77" s="511"/>
      <c r="AI77" s="511"/>
    </row>
    <row r="78" spans="4:35" outlineLevel="1">
      <c r="D78" s="106" t="str">
        <f>'Line Items'!D2443</f>
        <v>Balance generated in year</v>
      </c>
      <c r="E78" s="89"/>
      <c r="F78" s="107" t="str">
        <f>F77</f>
        <v>£000</v>
      </c>
      <c r="G78" s="173"/>
      <c r="H78" s="173"/>
      <c r="I78" s="173"/>
      <c r="J78" s="173"/>
      <c r="K78" s="173"/>
      <c r="L78" s="173"/>
      <c r="M78" s="173"/>
      <c r="N78" s="173"/>
      <c r="O78" s="173"/>
      <c r="P78" s="173"/>
      <c r="Q78" s="173"/>
      <c r="R78" s="173"/>
      <c r="S78" s="173"/>
      <c r="T78" s="173"/>
      <c r="U78" s="173"/>
      <c r="V78" s="173"/>
      <c r="W78" s="173"/>
      <c r="X78" s="173"/>
      <c r="Y78" s="173"/>
      <c r="Z78" s="173"/>
      <c r="AA78" s="173"/>
      <c r="AB78" s="173"/>
      <c r="AC78" s="174"/>
      <c r="AE78" s="507"/>
      <c r="AG78" s="507"/>
      <c r="AI78" s="507"/>
    </row>
    <row r="79" spans="4:35" outlineLevel="1">
      <c r="D79" s="117" t="str">
        <f>'Line Items'!D2444</f>
        <v>Balance C/F</v>
      </c>
      <c r="E79" s="175"/>
      <c r="F79" s="118" t="str">
        <f>F78</f>
        <v>£000</v>
      </c>
      <c r="G79" s="176"/>
      <c r="H79" s="176"/>
      <c r="I79" s="176"/>
      <c r="J79" s="176"/>
      <c r="K79" s="176"/>
      <c r="L79" s="176"/>
      <c r="M79" s="176"/>
      <c r="N79" s="176"/>
      <c r="O79" s="176"/>
      <c r="P79" s="176"/>
      <c r="Q79" s="230"/>
      <c r="R79" s="176"/>
      <c r="S79" s="176"/>
      <c r="T79" s="176"/>
      <c r="U79" s="176"/>
      <c r="V79" s="176"/>
      <c r="W79" s="176"/>
      <c r="X79" s="176"/>
      <c r="Y79" s="176"/>
      <c r="Z79" s="176"/>
      <c r="AA79" s="176"/>
      <c r="AB79" s="176"/>
      <c r="AC79" s="177"/>
      <c r="AE79" s="508"/>
      <c r="AG79" s="508"/>
      <c r="AI79" s="508"/>
    </row>
    <row r="80" spans="4:35" outlineLevel="1">
      <c r="D80" s="269" t="s">
        <v>651</v>
      </c>
      <c r="E80" s="269"/>
      <c r="F80" s="269"/>
      <c r="G80" s="474"/>
      <c r="H80" s="474"/>
      <c r="I80" s="474"/>
      <c r="J80" s="474"/>
      <c r="K80" s="474"/>
      <c r="L80" s="474"/>
      <c r="M80" s="270" t="b">
        <f t="shared" ref="M80:AB80" si="23">ABS(M78-M75)&lt;0.001</f>
        <v>1</v>
      </c>
      <c r="N80" s="270" t="b">
        <f t="shared" si="23"/>
        <v>1</v>
      </c>
      <c r="O80" s="270" t="b">
        <f t="shared" si="23"/>
        <v>1</v>
      </c>
      <c r="P80" s="270" t="b">
        <f t="shared" si="23"/>
        <v>1</v>
      </c>
      <c r="Q80" s="270" t="b">
        <f t="shared" si="23"/>
        <v>1</v>
      </c>
      <c r="R80" s="270" t="b">
        <f t="shared" si="23"/>
        <v>1</v>
      </c>
      <c r="S80" s="270" t="b">
        <f t="shared" si="23"/>
        <v>1</v>
      </c>
      <c r="T80" s="270" t="b">
        <f t="shared" si="23"/>
        <v>1</v>
      </c>
      <c r="U80" s="270" t="b">
        <f t="shared" si="23"/>
        <v>1</v>
      </c>
      <c r="V80" s="270" t="b">
        <f t="shared" si="23"/>
        <v>1</v>
      </c>
      <c r="W80" s="270" t="b">
        <f t="shared" si="23"/>
        <v>1</v>
      </c>
      <c r="X80" s="270" t="b">
        <f t="shared" si="23"/>
        <v>1</v>
      </c>
      <c r="Y80" s="270" t="b">
        <f t="shared" si="23"/>
        <v>1</v>
      </c>
      <c r="Z80" s="270" t="b">
        <f t="shared" si="23"/>
        <v>1</v>
      </c>
      <c r="AA80" s="270" t="b">
        <f t="shared" si="23"/>
        <v>1</v>
      </c>
      <c r="AB80" s="270" t="b">
        <f t="shared" si="23"/>
        <v>1</v>
      </c>
      <c r="AC80" s="270" t="b">
        <f t="shared" ref="AC80" si="24">ABS(AC78-AC75)&lt;0.001</f>
        <v>1</v>
      </c>
      <c r="AE80" s="270" t="b">
        <f t="shared" ref="AE80" si="25">ABS(AE78-AE75)&lt;0.001</f>
        <v>1</v>
      </c>
      <c r="AG80" s="270" t="b">
        <f t="shared" ref="AG80:AI80" si="26">ABS(AG78-AG75)&lt;0.001</f>
        <v>1</v>
      </c>
      <c r="AI80" s="270" t="b">
        <f t="shared" si="26"/>
        <v>1</v>
      </c>
    </row>
    <row r="81" spans="2:35" outlineLevel="1">
      <c r="D81" s="269" t="s">
        <v>652</v>
      </c>
      <c r="E81" s="269"/>
      <c r="F81" s="269"/>
      <c r="G81" s="270" t="b">
        <f>ABS(G79-BS!G30)&lt;0.001</f>
        <v>1</v>
      </c>
      <c r="H81" s="270" t="b">
        <f>ABS(H79-BS!H30)&lt;0.001</f>
        <v>1</v>
      </c>
      <c r="I81" s="270" t="b">
        <f>ABS(I79-BS!I30)&lt;0.001</f>
        <v>1</v>
      </c>
      <c r="J81" s="270" t="b">
        <f>ABS(J79-BS!J30)&lt;0.001</f>
        <v>1</v>
      </c>
      <c r="K81" s="270" t="b">
        <f>ABS(K79-BS!K30)&lt;0.001</f>
        <v>1</v>
      </c>
      <c r="L81" s="270" t="b">
        <f>ABS(L79-BS!L30)&lt;0.001</f>
        <v>1</v>
      </c>
      <c r="M81" s="270" t="b">
        <f>ABS(M79-BS!M30)&lt;0.001</f>
        <v>1</v>
      </c>
      <c r="N81" s="270" t="b">
        <f>ABS(N79-BS!N30)&lt;0.001</f>
        <v>1</v>
      </c>
      <c r="O81" s="270" t="b">
        <f>ABS(O79-BS!O30)&lt;0.001</f>
        <v>1</v>
      </c>
      <c r="P81" s="270" t="b">
        <f>ABS(P79-BS!P30)&lt;0.001</f>
        <v>1</v>
      </c>
      <c r="Q81" s="270" t="b">
        <f>ABS(Q79-BS!Q30)&lt;0.001</f>
        <v>1</v>
      </c>
      <c r="R81" s="270" t="b">
        <f>ABS(R79-BS!R30)&lt;0.001</f>
        <v>1</v>
      </c>
      <c r="S81" s="270" t="b">
        <f>ABS(S79-BS!S30)&lt;0.001</f>
        <v>1</v>
      </c>
      <c r="T81" s="270" t="b">
        <f>ABS(T79-BS!T30)&lt;0.001</f>
        <v>1</v>
      </c>
      <c r="U81" s="270" t="b">
        <f>ABS(U79-BS!U30)&lt;0.001</f>
        <v>1</v>
      </c>
      <c r="V81" s="270" t="b">
        <f>ABS(V79-BS!V30)&lt;0.001</f>
        <v>1</v>
      </c>
      <c r="W81" s="270" t="b">
        <f>ABS(W79-BS!W30)&lt;0.001</f>
        <v>1</v>
      </c>
      <c r="X81" s="270" t="b">
        <f>ABS(X79-BS!X30)&lt;0.001</f>
        <v>1</v>
      </c>
      <c r="Y81" s="270" t="b">
        <f>ABS(Y79-BS!Y30)&lt;0.001</f>
        <v>1</v>
      </c>
      <c r="Z81" s="270" t="b">
        <f>ABS(Z79-BS!Z30)&lt;0.001</f>
        <v>1</v>
      </c>
      <c r="AA81" s="270" t="b">
        <f>ABS(AA79-BS!AA30)&lt;0.001</f>
        <v>1</v>
      </c>
      <c r="AB81" s="270" t="b">
        <f>ABS(AB79-BS!AB30)&lt;0.001</f>
        <v>1</v>
      </c>
      <c r="AC81" s="270" t="b">
        <f>ABS(AC79-BS!AC30)&lt;0.001</f>
        <v>1</v>
      </c>
      <c r="AD81" s="270"/>
      <c r="AE81" s="270" t="b">
        <f>ABS(AE79-BS!AE30)&lt;0.001</f>
        <v>1</v>
      </c>
      <c r="AF81" s="270"/>
      <c r="AG81" s="270" t="b">
        <f>ABS(AG79-BS!AG30)&lt;0.001</f>
        <v>1</v>
      </c>
      <c r="AH81" s="270"/>
      <c r="AI81" s="270" t="b">
        <f>ABS(AI79-BS!AI30)&lt;0.001</f>
        <v>1</v>
      </c>
    </row>
    <row r="83" spans="2:35" ht="16.5">
      <c r="B83" s="5" t="s">
        <v>19</v>
      </c>
      <c r="C83" s="5"/>
      <c r="D83" s="5"/>
      <c r="E83" s="5"/>
      <c r="F83" s="5"/>
      <c r="G83" s="5"/>
      <c r="H83" s="5"/>
      <c r="I83" s="5"/>
      <c r="J83" s="5"/>
      <c r="K83" s="5"/>
      <c r="L83" s="5"/>
      <c r="M83" s="5"/>
      <c r="N83" s="5"/>
      <c r="O83" s="5"/>
      <c r="P83" s="5"/>
      <c r="Q83" s="5"/>
      <c r="R83" s="5"/>
      <c r="S83" s="5"/>
      <c r="T83" s="5"/>
      <c r="U83" s="5"/>
      <c r="V83" s="5"/>
      <c r="W83" s="5"/>
      <c r="X83" s="5"/>
      <c r="Y83" s="5"/>
      <c r="Z83" s="5"/>
      <c r="AA83" s="5"/>
      <c r="AB83" s="5"/>
      <c r="AC83" s="5"/>
      <c r="AE83" s="5"/>
      <c r="AG83" s="5"/>
      <c r="AI83" s="5"/>
    </row>
  </sheetData>
  <mergeCells count="3">
    <mergeCell ref="D9:E9"/>
    <mergeCell ref="F9:F11"/>
    <mergeCell ref="D10:E11"/>
  </mergeCells>
  <pageMargins left="0.39370078740157483" right="0.39370078740157483" top="0.39370078740157483" bottom="0.39370078740157483" header="0.31496062992125984" footer="0.31496062992125984"/>
  <pageSetup paperSize="8" scale="53" fitToHeight="9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2:AM143"/>
  <sheetViews>
    <sheetView showGridLines="0" zoomScale="70" zoomScaleNormal="70" zoomScaleSheetLayoutView="70" workbookViewId="0">
      <pane xSplit="6" ySplit="14" topLeftCell="G15" activePane="bottomRight" state="frozen"/>
      <selection activeCell="G13" sqref="G13"/>
      <selection pane="topRight" activeCell="G13" sqref="G13"/>
      <selection pane="bottomLeft" activeCell="G13" sqref="G13"/>
      <selection pane="bottomRight" activeCell="G15" sqref="G15"/>
    </sheetView>
  </sheetViews>
  <sheetFormatPr defaultColWidth="9" defaultRowHeight="12.75" outlineLevelRow="1" outlineLevelCol="1"/>
  <cols>
    <col min="1" max="1" width="2.85546875" style="3" customWidth="1"/>
    <col min="2" max="3" width="3.140625" style="3" customWidth="1"/>
    <col min="4" max="4" width="11" style="3" customWidth="1"/>
    <col min="5" max="5" width="54.7109375" style="3" customWidth="1"/>
    <col min="6" max="6" width="11.42578125" style="3" customWidth="1"/>
    <col min="7" max="22" width="10.7109375" style="3" customWidth="1"/>
    <col min="23" max="29" width="10.7109375" style="3" customWidth="1" outlineLevel="1"/>
    <col min="30" max="30" width="4" style="3" customWidth="1"/>
    <col min="31" max="31" width="10.7109375" style="3" customWidth="1"/>
    <col min="32" max="32" width="4" style="3" customWidth="1" outlineLevel="1"/>
    <col min="33" max="33" width="10.7109375" style="3" customWidth="1" outlineLevel="1"/>
    <col min="34" max="34" width="4" style="3" customWidth="1" outlineLevel="1"/>
    <col min="35" max="35" width="10.7109375" style="3" customWidth="1" outlineLevel="1"/>
    <col min="36" max="36" width="4" style="3" customWidth="1"/>
    <col min="37" max="37" width="11.42578125" style="3" customWidth="1"/>
    <col min="38" max="16384" width="9" style="3"/>
  </cols>
  <sheetData>
    <row r="2" spans="2:37">
      <c r="B2" s="1" t="str">
        <f>'Template Cover'!B2</f>
        <v>Owner:</v>
      </c>
      <c r="C2" s="2"/>
      <c r="D2" s="2"/>
      <c r="E2" s="2"/>
      <c r="F2" s="2"/>
      <c r="G2" s="2" t="str">
        <f>Owner</f>
        <v>[Bidder Name]</v>
      </c>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row>
    <row r="3" spans="2:37">
      <c r="B3" s="1" t="str">
        <f>'Template Cover'!B3</f>
        <v>Project:</v>
      </c>
      <c r="C3" s="2"/>
      <c r="D3" s="2"/>
      <c r="E3" s="2"/>
      <c r="F3" s="2"/>
      <c r="G3" s="2" t="str">
        <f>Project</f>
        <v>West Midlands Franchise</v>
      </c>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row>
    <row r="4" spans="2:37">
      <c r="B4" s="1" t="str">
        <f>'Template Cover'!B4</f>
        <v>Sheet:</v>
      </c>
      <c r="C4" s="2"/>
      <c r="D4" s="2"/>
      <c r="E4" s="2"/>
      <c r="F4" s="2"/>
      <c r="G4" s="2" t="str">
        <f ca="1">MID(CELL("filename",$A$1),FIND("]",CELL("filename",$A$1))+1,99)</f>
        <v>BS</v>
      </c>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row>
    <row r="5" spans="2:37">
      <c r="B5" s="1" t="str">
        <f>'Template Cover'!B5</f>
        <v>Version:</v>
      </c>
      <c r="C5" s="2"/>
      <c r="D5" s="2"/>
      <c r="E5" s="2"/>
      <c r="F5" s="2"/>
      <c r="G5" s="2">
        <f>Version</f>
        <v>1</v>
      </c>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row>
    <row r="6" spans="2:37">
      <c r="B6" s="1" t="str">
        <f>'Template Cover'!B6</f>
        <v>Date:</v>
      </c>
      <c r="C6" s="4"/>
      <c r="D6" s="4"/>
      <c r="E6" s="4"/>
      <c r="F6" s="4"/>
      <c r="G6" s="4">
        <f ca="1">TODAY()</f>
        <v>42655</v>
      </c>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row>
    <row r="7" spans="2:37">
      <c r="B7" s="1" t="str">
        <f>'Template Cover'!B7</f>
        <v>Filename:</v>
      </c>
      <c r="C7" s="2"/>
      <c r="D7" s="2"/>
      <c r="E7" s="2"/>
      <c r="F7" s="2"/>
      <c r="G7" s="2" t="str">
        <f ca="1">LEFT(CELL("FILENAME",$A$1),FIND("]",CELL("FILENAME",$A$1)))</f>
        <v>C:\Users\DfT\AppData\Local\Temp\[ATTACHMENT C - FINANCIAL TEMPLATES (v1.1).xlsx]</v>
      </c>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row>
    <row r="9" spans="2:37" ht="25.5">
      <c r="D9" s="1041" t="str">
        <f>RN_Switch</f>
        <v>Nominal</v>
      </c>
      <c r="E9" s="1060"/>
      <c r="F9" s="1038" t="s">
        <v>86</v>
      </c>
      <c r="G9" s="97" t="str">
        <f>Timeline!G29</f>
        <v>Blank</v>
      </c>
      <c r="H9" s="97" t="str">
        <f>Timeline!H29</f>
        <v>Blank</v>
      </c>
      <c r="I9" s="97" t="str">
        <f>Timeline!I29</f>
        <v>Year -2</v>
      </c>
      <c r="J9" s="97" t="str">
        <f>Timeline!J29</f>
        <v>Year -1</v>
      </c>
      <c r="K9" s="97" t="str">
        <f>Timeline!K29</f>
        <v>Year 0</v>
      </c>
      <c r="L9" s="97" t="str">
        <f>Timeline!L29</f>
        <v>Year 1</v>
      </c>
      <c r="M9" s="97" t="str">
        <f>Timeline!M29</f>
        <v>Year 2</v>
      </c>
      <c r="N9" s="97" t="str">
        <f>Timeline!N29</f>
        <v>Year 3</v>
      </c>
      <c r="O9" s="97" t="str">
        <f>Timeline!O29</f>
        <v>Year 4</v>
      </c>
      <c r="P9" s="97" t="str">
        <f>Timeline!P29</f>
        <v>Year 5</v>
      </c>
      <c r="Q9" s="97" t="str">
        <f>Timeline!Q29</f>
        <v>Year 6</v>
      </c>
      <c r="R9" s="97" t="str">
        <f>Timeline!R29</f>
        <v>Year 7</v>
      </c>
      <c r="S9" s="97" t="str">
        <f>Timeline!S29</f>
        <v>Year 8</v>
      </c>
      <c r="T9" s="97" t="str">
        <f>Timeline!T29</f>
        <v>Year 9</v>
      </c>
      <c r="U9" s="97" t="str">
        <f>Timeline!U29</f>
        <v>Year 10</v>
      </c>
      <c r="V9" s="97" t="str">
        <f>Timeline!V29</f>
        <v>Year 11</v>
      </c>
      <c r="W9" s="97" t="str">
        <f>Timeline!W29</f>
        <v>Year 12</v>
      </c>
      <c r="X9" s="97" t="str">
        <f>Timeline!X29</f>
        <v>Year 13</v>
      </c>
      <c r="Y9" s="97" t="str">
        <f>Timeline!Y29</f>
        <v>Year 14</v>
      </c>
      <c r="Z9" s="97" t="str">
        <f>Timeline!Z29</f>
        <v>Year 15</v>
      </c>
      <c r="AA9" s="97" t="str">
        <f>Timeline!AA29</f>
        <v>Year 16</v>
      </c>
      <c r="AB9" s="97" t="str">
        <f>Timeline!AB29</f>
        <v>Year 17</v>
      </c>
      <c r="AC9" s="97" t="str">
        <f>Timeline!AC29</f>
        <v>Year 18</v>
      </c>
      <c r="AE9" s="97" t="str">
        <f>Timeline!AE29</f>
        <v>Year 1 (part)</v>
      </c>
      <c r="AG9" s="97" t="str">
        <f>Timeline!AG29</f>
        <v>Not used</v>
      </c>
      <c r="AI9" s="97" t="str">
        <f>Timeline!AI29</f>
        <v>Not used</v>
      </c>
      <c r="AK9" s="274" t="s">
        <v>517</v>
      </c>
    </row>
    <row r="10" spans="2:37" ht="25.5">
      <c r="D10" s="1045" t="str">
        <f>Option_Switch</f>
        <v>Base Model</v>
      </c>
      <c r="E10" s="1061"/>
      <c r="F10" s="1039"/>
      <c r="G10" s="97" t="str">
        <f>Timeline!G30</f>
        <v>For Bidder Use</v>
      </c>
      <c r="H10" s="97" t="str">
        <f>Timeline!H30</f>
        <v>For Bidder Use</v>
      </c>
      <c r="I10" s="97" t="str">
        <f>Timeline!I30</f>
        <v>Actual</v>
      </c>
      <c r="J10" s="97" t="str">
        <f>Timeline!J30</f>
        <v>Actual</v>
      </c>
      <c r="K10" s="97" t="str">
        <f>Timeline!K30</f>
        <v>Forecast</v>
      </c>
      <c r="L10" s="97" t="str">
        <f>Timeline!L30</f>
        <v>Forecast</v>
      </c>
      <c r="M10" s="97" t="str">
        <f>Timeline!M30</f>
        <v>Core</v>
      </c>
      <c r="N10" s="97" t="str">
        <f>Timeline!N30</f>
        <v>Core</v>
      </c>
      <c r="O10" s="97" t="str">
        <f>Timeline!O30</f>
        <v>Core</v>
      </c>
      <c r="P10" s="97" t="str">
        <f>Timeline!P30</f>
        <v>Core</v>
      </c>
      <c r="Q10" s="97" t="str">
        <f>Timeline!Q30</f>
        <v>Core</v>
      </c>
      <c r="R10" s="97" t="str">
        <f>Timeline!R30</f>
        <v>Core</v>
      </c>
      <c r="S10" s="97" t="str">
        <f>Timeline!S30</f>
        <v>Core</v>
      </c>
      <c r="T10" s="97" t="str">
        <f>Timeline!T30</f>
        <v>Core</v>
      </c>
      <c r="U10" s="97" t="str">
        <f>Timeline!U30</f>
        <v>Option</v>
      </c>
      <c r="V10" s="97" t="str">
        <f>Timeline!V30</f>
        <v>Option</v>
      </c>
      <c r="W10" s="97" t="str">
        <f>Timeline!W30</f>
        <v>Not used</v>
      </c>
      <c r="X10" s="97" t="str">
        <f>Timeline!X30</f>
        <v>Not used</v>
      </c>
      <c r="Y10" s="97" t="str">
        <f>Timeline!Y30</f>
        <v>Not used</v>
      </c>
      <c r="Z10" s="97" t="str">
        <f>Timeline!Z30</f>
        <v>Not used</v>
      </c>
      <c r="AA10" s="97" t="str">
        <f>Timeline!AA30</f>
        <v>Not used</v>
      </c>
      <c r="AB10" s="97" t="str">
        <f>Timeline!AB30</f>
        <v>Not used</v>
      </c>
      <c r="AC10" s="97" t="str">
        <f>Timeline!AC30</f>
        <v>Not used</v>
      </c>
      <c r="AE10" s="97" t="str">
        <f>Timeline!AE30</f>
        <v>Core</v>
      </c>
      <c r="AG10" s="97" t="str">
        <f>Timeline!AG30</f>
        <v>Not used</v>
      </c>
      <c r="AI10" s="97" t="str">
        <f>Timeline!AI30</f>
        <v>Not used</v>
      </c>
      <c r="AK10" s="274" t="s">
        <v>77</v>
      </c>
    </row>
    <row r="11" spans="2:37">
      <c r="D11" s="1047"/>
      <c r="E11" s="1062"/>
      <c r="F11" s="1040" t="s">
        <v>86</v>
      </c>
      <c r="G11" s="98" t="str">
        <f>IF(Timeline!G31="","",Timeline!G31)</f>
        <v/>
      </c>
      <c r="H11" s="98" t="str">
        <f>IF(Timeline!H31="","",Timeline!H31)</f>
        <v/>
      </c>
      <c r="I11" s="98">
        <f>IF(Timeline!I31="","",Timeline!I31)</f>
        <v>42094</v>
      </c>
      <c r="J11" s="98">
        <f>IF(Timeline!J31="","",Timeline!J31)</f>
        <v>42460</v>
      </c>
      <c r="K11" s="98">
        <f>IF(Timeline!K31="","",Timeline!K31)</f>
        <v>42825</v>
      </c>
      <c r="L11" s="98">
        <f>IF(Timeline!L31="","",Timeline!L31)</f>
        <v>43190</v>
      </c>
      <c r="M11" s="98">
        <f>IF(Timeline!M31="","",Timeline!M31)</f>
        <v>43555</v>
      </c>
      <c r="N11" s="98">
        <f>IF(Timeline!N31="","",Timeline!N31)</f>
        <v>43921</v>
      </c>
      <c r="O11" s="98">
        <f>IF(Timeline!O31="","",Timeline!O31)</f>
        <v>44286</v>
      </c>
      <c r="P11" s="98">
        <f>IF(Timeline!P31="","",Timeline!P31)</f>
        <v>44651</v>
      </c>
      <c r="Q11" s="98">
        <f>IF(Timeline!Q31="","",Timeline!Q31)</f>
        <v>45016</v>
      </c>
      <c r="R11" s="98">
        <f>IF(Timeline!R31="","",Timeline!R31)</f>
        <v>45382</v>
      </c>
      <c r="S11" s="98">
        <f>IF(Timeline!S31="","",Timeline!S31)</f>
        <v>45747</v>
      </c>
      <c r="T11" s="98">
        <f>IF(Timeline!T31="","",Timeline!T31)</f>
        <v>46112</v>
      </c>
      <c r="U11" s="98">
        <f>IF(Timeline!U31="","",Timeline!U31)</f>
        <v>46477</v>
      </c>
      <c r="V11" s="98">
        <f>IF(Timeline!V31="","",Timeline!V31)</f>
        <v>46843</v>
      </c>
      <c r="W11" s="98">
        <f>IF(Timeline!W31="","",Timeline!W31)</f>
        <v>47208</v>
      </c>
      <c r="X11" s="98">
        <f>IF(Timeline!X31="","",Timeline!X31)</f>
        <v>47573</v>
      </c>
      <c r="Y11" s="98">
        <f>IF(Timeline!Y31="","",Timeline!Y31)</f>
        <v>47938</v>
      </c>
      <c r="Z11" s="98">
        <f>IF(Timeline!Z31="","",Timeline!Z31)</f>
        <v>48304</v>
      </c>
      <c r="AA11" s="98">
        <f>IF(Timeline!AA31="","",Timeline!AA31)</f>
        <v>48669</v>
      </c>
      <c r="AB11" s="98">
        <f>IF(Timeline!AB31="","",Timeline!AB31)</f>
        <v>49034</v>
      </c>
      <c r="AC11" s="98">
        <f>IF(Timeline!AC31="","",Timeline!AC31)</f>
        <v>49399</v>
      </c>
      <c r="AE11" s="98">
        <f>IF(Timeline!AE31="","",Timeline!AE31)</f>
        <v>43190</v>
      </c>
      <c r="AG11" s="98">
        <f>IF(Timeline!AG31="","",Timeline!AG31)</f>
        <v>49034</v>
      </c>
      <c r="AI11" s="98">
        <f>IF(Timeline!AI31="","",Timeline!AI31)</f>
        <v>49399</v>
      </c>
      <c r="AK11" s="98">
        <f>Franchise_Start</f>
        <v>43023</v>
      </c>
    </row>
    <row r="13" spans="2:37" ht="16.5">
      <c r="B13" s="5" t="s">
        <v>340</v>
      </c>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row>
    <row r="14" spans="2:37" outlineLevel="1"/>
    <row r="15" spans="2:37" outlineLevel="1">
      <c r="D15" s="147" t="str">
        <f>'Line Items'!C2449</f>
        <v>Fixed assets (positive)</v>
      </c>
    </row>
    <row r="16" spans="2:37" outlineLevel="1">
      <c r="D16" s="100" t="str">
        <f>'Line Items'!D2450</f>
        <v>Tangible assets</v>
      </c>
      <c r="E16" s="85"/>
      <c r="F16" s="101" t="s">
        <v>102</v>
      </c>
      <c r="G16" s="171"/>
      <c r="H16" s="171"/>
      <c r="I16" s="171"/>
      <c r="J16" s="172"/>
      <c r="K16" s="171"/>
      <c r="L16" s="171"/>
      <c r="M16" s="171"/>
      <c r="N16" s="171"/>
      <c r="O16" s="171"/>
      <c r="P16" s="171"/>
      <c r="Q16" s="171"/>
      <c r="R16" s="171"/>
      <c r="S16" s="171"/>
      <c r="T16" s="171"/>
      <c r="U16" s="171"/>
      <c r="V16" s="171"/>
      <c r="W16" s="171"/>
      <c r="X16" s="171"/>
      <c r="Y16" s="171"/>
      <c r="Z16" s="171"/>
      <c r="AA16" s="171"/>
      <c r="AB16" s="171"/>
      <c r="AC16" s="185"/>
      <c r="AE16" s="44"/>
      <c r="AG16" s="44"/>
      <c r="AI16" s="44"/>
      <c r="AK16" s="44"/>
    </row>
    <row r="17" spans="4:37" outlineLevel="1">
      <c r="D17" s="117" t="str">
        <f>'Line Items'!D2451</f>
        <v>Intangible assets</v>
      </c>
      <c r="E17" s="175"/>
      <c r="F17" s="118" t="str">
        <f>F16</f>
        <v>£000</v>
      </c>
      <c r="G17" s="176"/>
      <c r="H17" s="176"/>
      <c r="I17" s="176"/>
      <c r="J17" s="176"/>
      <c r="K17" s="176"/>
      <c r="L17" s="176"/>
      <c r="M17" s="176"/>
      <c r="N17" s="176"/>
      <c r="O17" s="176"/>
      <c r="P17" s="176"/>
      <c r="Q17" s="176"/>
      <c r="R17" s="176"/>
      <c r="S17" s="176"/>
      <c r="T17" s="176"/>
      <c r="U17" s="176"/>
      <c r="V17" s="176"/>
      <c r="W17" s="176"/>
      <c r="X17" s="176"/>
      <c r="Y17" s="176"/>
      <c r="Z17" s="176"/>
      <c r="AA17" s="176"/>
      <c r="AB17" s="176"/>
      <c r="AC17" s="177"/>
      <c r="AE17" s="46"/>
      <c r="AG17" s="46"/>
      <c r="AI17" s="46"/>
      <c r="AK17" s="46"/>
    </row>
    <row r="18" spans="4:37" outlineLevel="1"/>
    <row r="19" spans="4:37" s="148" customFormat="1" outlineLevel="1">
      <c r="D19" s="216" t="str">
        <f>'Line Items'!D2452</f>
        <v>Total fixed assets</v>
      </c>
      <c r="E19" s="217"/>
      <c r="F19" s="218" t="str">
        <f>F17</f>
        <v>£000</v>
      </c>
      <c r="G19" s="219">
        <f>SUM(G16:G17)</f>
        <v>0</v>
      </c>
      <c r="H19" s="219">
        <f t="shared" ref="H19:AB19" si="0">SUM(H16:H17)</f>
        <v>0</v>
      </c>
      <c r="I19" s="219">
        <f t="shared" si="0"/>
        <v>0</v>
      </c>
      <c r="J19" s="219">
        <f t="shared" si="0"/>
        <v>0</v>
      </c>
      <c r="K19" s="219">
        <f t="shared" si="0"/>
        <v>0</v>
      </c>
      <c r="L19" s="219">
        <f t="shared" si="0"/>
        <v>0</v>
      </c>
      <c r="M19" s="219">
        <f t="shared" si="0"/>
        <v>0</v>
      </c>
      <c r="N19" s="219">
        <f t="shared" si="0"/>
        <v>0</v>
      </c>
      <c r="O19" s="219">
        <f t="shared" si="0"/>
        <v>0</v>
      </c>
      <c r="P19" s="219">
        <f t="shared" si="0"/>
        <v>0</v>
      </c>
      <c r="Q19" s="219">
        <f t="shared" si="0"/>
        <v>0</v>
      </c>
      <c r="R19" s="219">
        <f t="shared" si="0"/>
        <v>0</v>
      </c>
      <c r="S19" s="219">
        <f t="shared" si="0"/>
        <v>0</v>
      </c>
      <c r="T19" s="219">
        <f t="shared" si="0"/>
        <v>0</v>
      </c>
      <c r="U19" s="219">
        <f t="shared" si="0"/>
        <v>0</v>
      </c>
      <c r="V19" s="219">
        <f t="shared" si="0"/>
        <v>0</v>
      </c>
      <c r="W19" s="219">
        <f t="shared" si="0"/>
        <v>0</v>
      </c>
      <c r="X19" s="219">
        <f t="shared" si="0"/>
        <v>0</v>
      </c>
      <c r="Y19" s="219">
        <f t="shared" si="0"/>
        <v>0</v>
      </c>
      <c r="Z19" s="219">
        <f t="shared" si="0"/>
        <v>0</v>
      </c>
      <c r="AA19" s="219">
        <f t="shared" si="0"/>
        <v>0</v>
      </c>
      <c r="AB19" s="219">
        <f t="shared" si="0"/>
        <v>0</v>
      </c>
      <c r="AC19" s="220">
        <f t="shared" ref="AC19" si="1">SUM(AC16:AC17)</f>
        <v>0</v>
      </c>
      <c r="AE19" s="222">
        <f t="shared" ref="AE19" si="2">SUM(AE16:AE17)</f>
        <v>0</v>
      </c>
      <c r="AG19" s="222">
        <f t="shared" ref="AG19" si="3">SUM(AG16:AG17)</f>
        <v>0</v>
      </c>
      <c r="AI19" s="222">
        <f t="shared" ref="AI19" si="4">SUM(AI16:AI17)</f>
        <v>0</v>
      </c>
      <c r="AK19" s="222">
        <f>SUM(AK16:AK17)</f>
        <v>0</v>
      </c>
    </row>
    <row r="20" spans="4:37" outlineLevel="1"/>
    <row r="21" spans="4:37" outlineLevel="1">
      <c r="D21" s="147" t="str">
        <f>'Line Items'!C2454</f>
        <v>Current assets (positive)</v>
      </c>
    </row>
    <row r="22" spans="4:37" outlineLevel="1">
      <c r="D22" s="100" t="str">
        <f>'Line Items'!D2455</f>
        <v>Stock</v>
      </c>
      <c r="E22" s="85"/>
      <c r="F22" s="101" t="s">
        <v>102</v>
      </c>
      <c r="G22" s="171"/>
      <c r="H22" s="171"/>
      <c r="I22" s="171"/>
      <c r="J22" s="171"/>
      <c r="K22" s="171"/>
      <c r="L22" s="171"/>
      <c r="M22" s="171"/>
      <c r="N22" s="171"/>
      <c r="O22" s="171"/>
      <c r="P22" s="171"/>
      <c r="Q22" s="171"/>
      <c r="R22" s="171"/>
      <c r="S22" s="171"/>
      <c r="T22" s="171"/>
      <c r="U22" s="171"/>
      <c r="V22" s="171"/>
      <c r="W22" s="171"/>
      <c r="X22" s="171"/>
      <c r="Y22" s="171"/>
      <c r="Z22" s="171"/>
      <c r="AA22" s="171"/>
      <c r="AB22" s="171"/>
      <c r="AC22" s="185"/>
      <c r="AE22" s="44"/>
      <c r="AG22" s="44"/>
      <c r="AI22" s="44"/>
      <c r="AK22" s="44"/>
    </row>
    <row r="23" spans="4:37" outlineLevel="1">
      <c r="D23" s="106" t="str">
        <f>'Line Items'!D2456</f>
        <v>RSP Debtor</v>
      </c>
      <c r="E23" s="89"/>
      <c r="F23" s="107" t="str">
        <f t="shared" ref="F23:F36" si="5">F22</f>
        <v>£000</v>
      </c>
      <c r="G23" s="214"/>
      <c r="H23" s="214"/>
      <c r="I23" s="173"/>
      <c r="J23" s="173"/>
      <c r="K23" s="173"/>
      <c r="L23" s="173"/>
      <c r="M23" s="173"/>
      <c r="N23" s="173"/>
      <c r="O23" s="173"/>
      <c r="P23" s="173"/>
      <c r="Q23" s="173"/>
      <c r="R23" s="173"/>
      <c r="S23" s="173"/>
      <c r="T23" s="173"/>
      <c r="U23" s="173"/>
      <c r="V23" s="173"/>
      <c r="W23" s="173"/>
      <c r="X23" s="173"/>
      <c r="Y23" s="173"/>
      <c r="Z23" s="173"/>
      <c r="AA23" s="173"/>
      <c r="AB23" s="173"/>
      <c r="AC23" s="174"/>
      <c r="AE23" s="45"/>
      <c r="AG23" s="45"/>
      <c r="AI23" s="45"/>
      <c r="AK23" s="45"/>
    </row>
    <row r="24" spans="4:37" outlineLevel="1">
      <c r="D24" s="106" t="str">
        <f>'Line Items'!D2457</f>
        <v>Trade Debtors</v>
      </c>
      <c r="E24" s="89"/>
      <c r="F24" s="107" t="str">
        <f t="shared" si="5"/>
        <v>£000</v>
      </c>
      <c r="G24" s="173"/>
      <c r="H24" s="173"/>
      <c r="I24" s="173"/>
      <c r="J24" s="173"/>
      <c r="K24" s="173"/>
      <c r="L24" s="173"/>
      <c r="M24" s="173"/>
      <c r="N24" s="173"/>
      <c r="O24" s="173"/>
      <c r="P24" s="173"/>
      <c r="Q24" s="173"/>
      <c r="R24" s="173"/>
      <c r="S24" s="173"/>
      <c r="T24" s="173"/>
      <c r="U24" s="173"/>
      <c r="V24" s="173"/>
      <c r="W24" s="173"/>
      <c r="X24" s="173"/>
      <c r="Y24" s="173"/>
      <c r="Z24" s="173"/>
      <c r="AA24" s="173"/>
      <c r="AB24" s="173"/>
      <c r="AC24" s="174"/>
      <c r="AE24" s="45"/>
      <c r="AG24" s="45"/>
      <c r="AI24" s="45"/>
      <c r="AK24" s="45"/>
    </row>
    <row r="25" spans="4:37" outlineLevel="1">
      <c r="D25" s="106" t="str">
        <f>'Line Items'!D2458</f>
        <v>Other Debtors</v>
      </c>
      <c r="E25" s="89"/>
      <c r="F25" s="107" t="str">
        <f t="shared" si="5"/>
        <v>£000</v>
      </c>
      <c r="G25" s="214"/>
      <c r="H25" s="173"/>
      <c r="I25" s="173"/>
      <c r="J25" s="173"/>
      <c r="K25" s="173"/>
      <c r="L25" s="173"/>
      <c r="M25" s="214"/>
      <c r="N25" s="214"/>
      <c r="O25" s="173"/>
      <c r="P25" s="173"/>
      <c r="Q25" s="173"/>
      <c r="R25" s="173"/>
      <c r="S25" s="173"/>
      <c r="T25" s="173"/>
      <c r="U25" s="173"/>
      <c r="V25" s="173"/>
      <c r="W25" s="173"/>
      <c r="X25" s="173"/>
      <c r="Y25" s="173"/>
      <c r="Z25" s="173"/>
      <c r="AA25" s="173"/>
      <c r="AB25" s="173"/>
      <c r="AC25" s="174"/>
      <c r="AE25" s="45"/>
      <c r="AG25" s="45"/>
      <c r="AI25" s="45"/>
      <c r="AK25" s="704"/>
    </row>
    <row r="26" spans="4:37" outlineLevel="1">
      <c r="D26" s="106" t="str">
        <f>'Line Items'!D2459</f>
        <v>VAT Net Debtor</v>
      </c>
      <c r="E26" s="89"/>
      <c r="F26" s="107" t="str">
        <f t="shared" si="5"/>
        <v>£000</v>
      </c>
      <c r="G26" s="173"/>
      <c r="H26" s="173"/>
      <c r="I26" s="173"/>
      <c r="J26" s="173"/>
      <c r="K26" s="173"/>
      <c r="L26" s="173"/>
      <c r="M26" s="173"/>
      <c r="N26" s="173"/>
      <c r="O26" s="173"/>
      <c r="P26" s="173"/>
      <c r="Q26" s="173"/>
      <c r="R26" s="173"/>
      <c r="S26" s="173"/>
      <c r="T26" s="173"/>
      <c r="U26" s="173"/>
      <c r="V26" s="173"/>
      <c r="W26" s="173"/>
      <c r="X26" s="173"/>
      <c r="Y26" s="173"/>
      <c r="Z26" s="173"/>
      <c r="AA26" s="173"/>
      <c r="AB26" s="173"/>
      <c r="AC26" s="174"/>
      <c r="AE26" s="45"/>
      <c r="AG26" s="45"/>
      <c r="AI26" s="45"/>
      <c r="AK26" s="45"/>
    </row>
    <row r="27" spans="4:37" outlineLevel="1">
      <c r="D27" s="106" t="str">
        <f>'Line Items'!D2460</f>
        <v>Season Ticket Fund</v>
      </c>
      <c r="E27" s="89"/>
      <c r="F27" s="107" t="str">
        <f t="shared" si="5"/>
        <v>£000</v>
      </c>
      <c r="G27" s="173"/>
      <c r="H27" s="173"/>
      <c r="I27" s="173"/>
      <c r="J27" s="173"/>
      <c r="K27" s="173"/>
      <c r="L27" s="173"/>
      <c r="M27" s="173"/>
      <c r="N27" s="173"/>
      <c r="O27" s="173"/>
      <c r="P27" s="173"/>
      <c r="Q27" s="173"/>
      <c r="R27" s="173"/>
      <c r="S27" s="173"/>
      <c r="T27" s="173"/>
      <c r="U27" s="173"/>
      <c r="V27" s="173"/>
      <c r="W27" s="173"/>
      <c r="X27" s="173"/>
      <c r="Y27" s="173"/>
      <c r="Z27" s="173"/>
      <c r="AA27" s="173"/>
      <c r="AB27" s="173"/>
      <c r="AC27" s="174"/>
      <c r="AE27" s="45"/>
      <c r="AG27" s="45"/>
      <c r="AI27" s="45"/>
      <c r="AK27" s="45"/>
    </row>
    <row r="28" spans="4:37" outlineLevel="1">
      <c r="D28" s="106" t="str">
        <f>'Line Items'!D2461</f>
        <v>Prepayments</v>
      </c>
      <c r="E28" s="89"/>
      <c r="F28" s="107" t="str">
        <f t="shared" si="5"/>
        <v>£000</v>
      </c>
      <c r="G28" s="173"/>
      <c r="H28" s="173"/>
      <c r="I28" s="173"/>
      <c r="J28" s="173"/>
      <c r="K28" s="173"/>
      <c r="L28" s="173"/>
      <c r="M28" s="173"/>
      <c r="N28" s="173"/>
      <c r="O28" s="173"/>
      <c r="P28" s="173"/>
      <c r="Q28" s="173"/>
      <c r="R28" s="173"/>
      <c r="S28" s="173"/>
      <c r="T28" s="173"/>
      <c r="U28" s="173"/>
      <c r="V28" s="173"/>
      <c r="W28" s="173"/>
      <c r="X28" s="173"/>
      <c r="Y28" s="173"/>
      <c r="Z28" s="173"/>
      <c r="AA28" s="173"/>
      <c r="AB28" s="173"/>
      <c r="AC28" s="174"/>
      <c r="AE28" s="45"/>
      <c r="AG28" s="45"/>
      <c r="AI28" s="45"/>
      <c r="AK28" s="45"/>
    </row>
    <row r="29" spans="4:37" outlineLevel="1">
      <c r="D29" s="106" t="str">
        <f>'Line Items'!D2462</f>
        <v>Deferred Tax</v>
      </c>
      <c r="E29" s="89"/>
      <c r="F29" s="107" t="str">
        <f t="shared" si="5"/>
        <v>£000</v>
      </c>
      <c r="G29" s="173"/>
      <c r="H29" s="173"/>
      <c r="I29" s="173"/>
      <c r="J29" s="173"/>
      <c r="K29" s="173"/>
      <c r="L29" s="173"/>
      <c r="M29" s="173"/>
      <c r="N29" s="173"/>
      <c r="O29" s="173"/>
      <c r="P29" s="173"/>
      <c r="Q29" s="173"/>
      <c r="R29" s="173"/>
      <c r="S29" s="173"/>
      <c r="T29" s="173"/>
      <c r="U29" s="173"/>
      <c r="V29" s="173"/>
      <c r="W29" s="173"/>
      <c r="X29" s="173"/>
      <c r="Y29" s="173"/>
      <c r="Z29" s="173"/>
      <c r="AA29" s="173"/>
      <c r="AB29" s="173"/>
      <c r="AC29" s="174"/>
      <c r="AE29" s="45"/>
      <c r="AG29" s="45"/>
      <c r="AI29" s="45"/>
      <c r="AK29" s="45"/>
    </row>
    <row r="30" spans="4:37" outlineLevel="1">
      <c r="D30" s="106" t="str">
        <f>'Line Items'!D2463</f>
        <v>Cash</v>
      </c>
      <c r="E30" s="89"/>
      <c r="F30" s="107" t="str">
        <f t="shared" si="5"/>
        <v>£000</v>
      </c>
      <c r="G30" s="173"/>
      <c r="H30" s="173"/>
      <c r="I30" s="173"/>
      <c r="J30" s="173"/>
      <c r="K30" s="173"/>
      <c r="L30" s="173"/>
      <c r="M30" s="173"/>
      <c r="N30" s="173"/>
      <c r="O30" s="173"/>
      <c r="P30" s="173"/>
      <c r="Q30" s="173"/>
      <c r="R30" s="173"/>
      <c r="S30" s="173"/>
      <c r="T30" s="173"/>
      <c r="U30" s="173"/>
      <c r="V30" s="173"/>
      <c r="W30" s="173"/>
      <c r="X30" s="173"/>
      <c r="Y30" s="173"/>
      <c r="Z30" s="173"/>
      <c r="AA30" s="173"/>
      <c r="AB30" s="173"/>
      <c r="AC30" s="174"/>
      <c r="AE30" s="45"/>
      <c r="AG30" s="45"/>
      <c r="AI30" s="45"/>
      <c r="AK30" s="45"/>
    </row>
    <row r="31" spans="4:37" outlineLevel="1">
      <c r="D31" s="106" t="str">
        <f>'Line Items'!D2464</f>
        <v>[Current assets (positive) Line 10]</v>
      </c>
      <c r="E31" s="89"/>
      <c r="F31" s="107" t="str">
        <f t="shared" si="5"/>
        <v>£000</v>
      </c>
      <c r="G31" s="173"/>
      <c r="H31" s="173"/>
      <c r="I31" s="173"/>
      <c r="J31" s="173"/>
      <c r="K31" s="173"/>
      <c r="L31" s="173"/>
      <c r="M31" s="173"/>
      <c r="N31" s="173"/>
      <c r="O31" s="173"/>
      <c r="P31" s="173"/>
      <c r="Q31" s="173"/>
      <c r="R31" s="173"/>
      <c r="S31" s="173"/>
      <c r="T31" s="173"/>
      <c r="U31" s="173"/>
      <c r="V31" s="173"/>
      <c r="W31" s="173"/>
      <c r="X31" s="173"/>
      <c r="Y31" s="173"/>
      <c r="Z31" s="173"/>
      <c r="AA31" s="173"/>
      <c r="AB31" s="173"/>
      <c r="AC31" s="174"/>
      <c r="AE31" s="45"/>
      <c r="AG31" s="45"/>
      <c r="AI31" s="45"/>
      <c r="AK31" s="45"/>
    </row>
    <row r="32" spans="4:37" outlineLevel="1">
      <c r="D32" s="106" t="str">
        <f>'Line Items'!D2465</f>
        <v>[Current assets (positive) Line 11]</v>
      </c>
      <c r="E32" s="89"/>
      <c r="F32" s="107" t="str">
        <f t="shared" si="5"/>
        <v>£000</v>
      </c>
      <c r="G32" s="173"/>
      <c r="H32" s="173"/>
      <c r="I32" s="173"/>
      <c r="J32" s="173"/>
      <c r="K32" s="173"/>
      <c r="L32" s="173"/>
      <c r="M32" s="173"/>
      <c r="N32" s="173"/>
      <c r="O32" s="173"/>
      <c r="P32" s="173"/>
      <c r="Q32" s="173"/>
      <c r="R32" s="173"/>
      <c r="S32" s="173"/>
      <c r="T32" s="173"/>
      <c r="U32" s="173"/>
      <c r="V32" s="173"/>
      <c r="W32" s="173"/>
      <c r="X32" s="173"/>
      <c r="Y32" s="173"/>
      <c r="Z32" s="173"/>
      <c r="AA32" s="173"/>
      <c r="AB32" s="173"/>
      <c r="AC32" s="174"/>
      <c r="AE32" s="45"/>
      <c r="AG32" s="45"/>
      <c r="AI32" s="45"/>
      <c r="AK32" s="45"/>
    </row>
    <row r="33" spans="4:37" outlineLevel="1">
      <c r="D33" s="106" t="str">
        <f>'Line Items'!D2466</f>
        <v>[Current assets (positive) Line 12]</v>
      </c>
      <c r="E33" s="89"/>
      <c r="F33" s="107" t="str">
        <f t="shared" si="5"/>
        <v>£000</v>
      </c>
      <c r="G33" s="173"/>
      <c r="H33" s="173"/>
      <c r="I33" s="173"/>
      <c r="J33" s="173"/>
      <c r="K33" s="173"/>
      <c r="L33" s="173"/>
      <c r="M33" s="173"/>
      <c r="N33" s="173"/>
      <c r="O33" s="173"/>
      <c r="P33" s="173"/>
      <c r="Q33" s="173"/>
      <c r="R33" s="173"/>
      <c r="S33" s="173"/>
      <c r="T33" s="173"/>
      <c r="U33" s="173"/>
      <c r="V33" s="173"/>
      <c r="W33" s="173"/>
      <c r="X33" s="173"/>
      <c r="Y33" s="173"/>
      <c r="Z33" s="173"/>
      <c r="AA33" s="173"/>
      <c r="AB33" s="173"/>
      <c r="AC33" s="174"/>
      <c r="AE33" s="45"/>
      <c r="AG33" s="45"/>
      <c r="AI33" s="45"/>
      <c r="AK33" s="45"/>
    </row>
    <row r="34" spans="4:37" outlineLevel="1">
      <c r="D34" s="106" t="str">
        <f>'Line Items'!D2467</f>
        <v>[Current assets (positive) Line 13]</v>
      </c>
      <c r="E34" s="89"/>
      <c r="F34" s="107" t="str">
        <f t="shared" si="5"/>
        <v>£000</v>
      </c>
      <c r="G34" s="173"/>
      <c r="H34" s="173"/>
      <c r="I34" s="173"/>
      <c r="J34" s="173"/>
      <c r="K34" s="173"/>
      <c r="L34" s="173"/>
      <c r="M34" s="173"/>
      <c r="N34" s="173"/>
      <c r="O34" s="173"/>
      <c r="P34" s="173"/>
      <c r="Q34" s="173"/>
      <c r="R34" s="173"/>
      <c r="S34" s="173"/>
      <c r="T34" s="173"/>
      <c r="U34" s="173"/>
      <c r="V34" s="173"/>
      <c r="W34" s="173"/>
      <c r="X34" s="173"/>
      <c r="Y34" s="173"/>
      <c r="Z34" s="173"/>
      <c r="AA34" s="173"/>
      <c r="AB34" s="173"/>
      <c r="AC34" s="174"/>
      <c r="AE34" s="45"/>
      <c r="AG34" s="45"/>
      <c r="AI34" s="45"/>
      <c r="AK34" s="45"/>
    </row>
    <row r="35" spans="4:37" outlineLevel="1">
      <c r="D35" s="106" t="str">
        <f>'Line Items'!D2468</f>
        <v>[Current assets (positive) Line 14]</v>
      </c>
      <c r="E35" s="89"/>
      <c r="F35" s="107" t="str">
        <f t="shared" si="5"/>
        <v>£000</v>
      </c>
      <c r="G35" s="173"/>
      <c r="H35" s="173"/>
      <c r="I35" s="173"/>
      <c r="J35" s="173"/>
      <c r="K35" s="173"/>
      <c r="L35" s="173"/>
      <c r="M35" s="173"/>
      <c r="N35" s="173"/>
      <c r="O35" s="173"/>
      <c r="P35" s="173"/>
      <c r="Q35" s="173"/>
      <c r="R35" s="173"/>
      <c r="S35" s="173"/>
      <c r="T35" s="173"/>
      <c r="U35" s="173"/>
      <c r="V35" s="173"/>
      <c r="W35" s="173"/>
      <c r="X35" s="173"/>
      <c r="Y35" s="173"/>
      <c r="Z35" s="173"/>
      <c r="AA35" s="173"/>
      <c r="AB35" s="173"/>
      <c r="AC35" s="174"/>
      <c r="AE35" s="45"/>
      <c r="AG35" s="45"/>
      <c r="AI35" s="45"/>
      <c r="AK35" s="45"/>
    </row>
    <row r="36" spans="4:37" outlineLevel="1">
      <c r="D36" s="117" t="str">
        <f>'Line Items'!D2469</f>
        <v>[Current assets (positive) Line 15]</v>
      </c>
      <c r="E36" s="175"/>
      <c r="F36" s="118" t="str">
        <f t="shared" si="5"/>
        <v>£000</v>
      </c>
      <c r="G36" s="176"/>
      <c r="H36" s="176"/>
      <c r="I36" s="176"/>
      <c r="J36" s="176"/>
      <c r="K36" s="176"/>
      <c r="L36" s="176"/>
      <c r="M36" s="176"/>
      <c r="N36" s="176"/>
      <c r="O36" s="176"/>
      <c r="P36" s="176"/>
      <c r="Q36" s="176"/>
      <c r="R36" s="176"/>
      <c r="S36" s="176"/>
      <c r="T36" s="176"/>
      <c r="U36" s="176"/>
      <c r="V36" s="176"/>
      <c r="W36" s="176"/>
      <c r="X36" s="176"/>
      <c r="Y36" s="176"/>
      <c r="Z36" s="176"/>
      <c r="AA36" s="176"/>
      <c r="AB36" s="176"/>
      <c r="AC36" s="177"/>
      <c r="AE36" s="46"/>
      <c r="AG36" s="46"/>
      <c r="AI36" s="46"/>
      <c r="AK36" s="46"/>
    </row>
    <row r="37" spans="4:37" outlineLevel="1"/>
    <row r="38" spans="4:37" s="148" customFormat="1" outlineLevel="1">
      <c r="D38" s="275" t="str">
        <f>'Line Items'!D2470</f>
        <v>Total current assets</v>
      </c>
      <c r="E38" s="276"/>
      <c r="F38" s="218" t="str">
        <f>F36</f>
        <v>£000</v>
      </c>
      <c r="G38" s="219">
        <f t="shared" ref="G38:AB38" si="6">SUM(G22:G36)</f>
        <v>0</v>
      </c>
      <c r="H38" s="219">
        <f t="shared" si="6"/>
        <v>0</v>
      </c>
      <c r="I38" s="219">
        <f t="shared" si="6"/>
        <v>0</v>
      </c>
      <c r="J38" s="219">
        <f t="shared" si="6"/>
        <v>0</v>
      </c>
      <c r="K38" s="219">
        <f t="shared" si="6"/>
        <v>0</v>
      </c>
      <c r="L38" s="219">
        <f t="shared" si="6"/>
        <v>0</v>
      </c>
      <c r="M38" s="219">
        <f t="shared" si="6"/>
        <v>0</v>
      </c>
      <c r="N38" s="219">
        <f t="shared" si="6"/>
        <v>0</v>
      </c>
      <c r="O38" s="219">
        <f t="shared" si="6"/>
        <v>0</v>
      </c>
      <c r="P38" s="219">
        <f t="shared" si="6"/>
        <v>0</v>
      </c>
      <c r="Q38" s="219">
        <f t="shared" si="6"/>
        <v>0</v>
      </c>
      <c r="R38" s="219">
        <f t="shared" si="6"/>
        <v>0</v>
      </c>
      <c r="S38" s="219">
        <f t="shared" si="6"/>
        <v>0</v>
      </c>
      <c r="T38" s="219">
        <f t="shared" si="6"/>
        <v>0</v>
      </c>
      <c r="U38" s="219">
        <f t="shared" si="6"/>
        <v>0</v>
      </c>
      <c r="V38" s="219">
        <f t="shared" si="6"/>
        <v>0</v>
      </c>
      <c r="W38" s="219">
        <f t="shared" si="6"/>
        <v>0</v>
      </c>
      <c r="X38" s="219">
        <f t="shared" si="6"/>
        <v>0</v>
      </c>
      <c r="Y38" s="219">
        <f t="shared" si="6"/>
        <v>0</v>
      </c>
      <c r="Z38" s="219">
        <f t="shared" si="6"/>
        <v>0</v>
      </c>
      <c r="AA38" s="219">
        <f t="shared" si="6"/>
        <v>0</v>
      </c>
      <c r="AB38" s="219">
        <f t="shared" si="6"/>
        <v>0</v>
      </c>
      <c r="AC38" s="220">
        <f t="shared" ref="AC38" si="7">SUM(AC22:AC36)</f>
        <v>0</v>
      </c>
      <c r="AE38" s="222">
        <f t="shared" ref="AE38" si="8">SUM(AE22:AE36)</f>
        <v>0</v>
      </c>
      <c r="AG38" s="222">
        <f t="shared" ref="AG38" si="9">SUM(AG22:AG36)</f>
        <v>0</v>
      </c>
      <c r="AI38" s="222">
        <f t="shared" ref="AI38" si="10">SUM(AI22:AI36)</f>
        <v>0</v>
      </c>
      <c r="AK38" s="222">
        <f>SUM(AK22:AK36)</f>
        <v>0</v>
      </c>
    </row>
    <row r="39" spans="4:37" outlineLevel="1"/>
    <row r="40" spans="4:37" outlineLevel="1">
      <c r="D40" s="147" t="str">
        <f>'Line Items'!C2472</f>
        <v>Current liabilities (negative)</v>
      </c>
    </row>
    <row r="41" spans="4:37" outlineLevel="1">
      <c r="D41" s="100" t="str">
        <f>'Line Items'!D2473</f>
        <v>RSP Creditor</v>
      </c>
      <c r="E41" s="85"/>
      <c r="F41" s="101" t="s">
        <v>102</v>
      </c>
      <c r="G41" s="171"/>
      <c r="H41" s="171"/>
      <c r="I41" s="171"/>
      <c r="J41" s="171"/>
      <c r="K41" s="171"/>
      <c r="L41" s="171"/>
      <c r="M41" s="171"/>
      <c r="N41" s="171"/>
      <c r="O41" s="171"/>
      <c r="P41" s="171"/>
      <c r="Q41" s="171"/>
      <c r="R41" s="171"/>
      <c r="S41" s="171"/>
      <c r="T41" s="171"/>
      <c r="U41" s="171"/>
      <c r="V41" s="171"/>
      <c r="W41" s="171"/>
      <c r="X41" s="171"/>
      <c r="Y41" s="171"/>
      <c r="Z41" s="171"/>
      <c r="AA41" s="171"/>
      <c r="AB41" s="171"/>
      <c r="AC41" s="185"/>
      <c r="AE41" s="44"/>
      <c r="AG41" s="44"/>
      <c r="AI41" s="44"/>
      <c r="AK41" s="44"/>
    </row>
    <row r="42" spans="4:37" outlineLevel="1">
      <c r="D42" s="106" t="str">
        <f>'Line Items'!D2474</f>
        <v>Network Rail Creditor</v>
      </c>
      <c r="E42" s="89"/>
      <c r="F42" s="107" t="str">
        <f>F41</f>
        <v>£000</v>
      </c>
      <c r="G42" s="173"/>
      <c r="H42" s="173"/>
      <c r="I42" s="173"/>
      <c r="J42" s="173"/>
      <c r="K42" s="173"/>
      <c r="L42" s="173"/>
      <c r="M42" s="173"/>
      <c r="N42" s="173"/>
      <c r="O42" s="173"/>
      <c r="P42" s="173"/>
      <c r="Q42" s="173"/>
      <c r="R42" s="173"/>
      <c r="S42" s="173"/>
      <c r="T42" s="173"/>
      <c r="U42" s="173"/>
      <c r="V42" s="173"/>
      <c r="W42" s="173"/>
      <c r="X42" s="173"/>
      <c r="Y42" s="173"/>
      <c r="Z42" s="173"/>
      <c r="AA42" s="173"/>
      <c r="AB42" s="173"/>
      <c r="AC42" s="174"/>
      <c r="AE42" s="45"/>
      <c r="AG42" s="45"/>
      <c r="AI42" s="45"/>
      <c r="AK42" s="45"/>
    </row>
    <row r="43" spans="4:37" outlineLevel="1">
      <c r="D43" s="106" t="str">
        <f>'Line Items'!D2475</f>
        <v>Trade Creditors</v>
      </c>
      <c r="E43" s="89"/>
      <c r="F43" s="107" t="str">
        <f t="shared" ref="F43:F54" si="11">F42</f>
        <v>£000</v>
      </c>
      <c r="G43" s="173"/>
      <c r="H43" s="173"/>
      <c r="I43" s="173"/>
      <c r="J43" s="173"/>
      <c r="K43" s="173"/>
      <c r="L43" s="173"/>
      <c r="M43" s="173"/>
      <c r="N43" s="173"/>
      <c r="O43" s="173"/>
      <c r="P43" s="173"/>
      <c r="Q43" s="173"/>
      <c r="R43" s="173"/>
      <c r="S43" s="173"/>
      <c r="T43" s="173"/>
      <c r="U43" s="173"/>
      <c r="V43" s="173"/>
      <c r="W43" s="173"/>
      <c r="X43" s="173"/>
      <c r="Y43" s="173"/>
      <c r="Z43" s="173"/>
      <c r="AA43" s="173"/>
      <c r="AB43" s="173"/>
      <c r="AC43" s="174"/>
      <c r="AE43" s="45"/>
      <c r="AG43" s="45"/>
      <c r="AI43" s="45"/>
      <c r="AK43" s="45"/>
    </row>
    <row r="44" spans="4:37" outlineLevel="1">
      <c r="D44" s="106" t="str">
        <f>'Line Items'!D2476</f>
        <v>Tax Creditor</v>
      </c>
      <c r="E44" s="89"/>
      <c r="F44" s="107" t="str">
        <f t="shared" si="11"/>
        <v>£000</v>
      </c>
      <c r="G44" s="173"/>
      <c r="H44" s="173"/>
      <c r="I44" s="173"/>
      <c r="J44" s="173"/>
      <c r="K44" s="173"/>
      <c r="L44" s="173"/>
      <c r="M44" s="173"/>
      <c r="N44" s="173"/>
      <c r="O44" s="173"/>
      <c r="P44" s="173"/>
      <c r="Q44" s="173"/>
      <c r="R44" s="173"/>
      <c r="S44" s="173"/>
      <c r="T44" s="173"/>
      <c r="U44" s="173"/>
      <c r="V44" s="173"/>
      <c r="W44" s="173"/>
      <c r="X44" s="173"/>
      <c r="Y44" s="173"/>
      <c r="Z44" s="173"/>
      <c r="AA44" s="173"/>
      <c r="AB44" s="173"/>
      <c r="AC44" s="174"/>
      <c r="AE44" s="45"/>
      <c r="AG44" s="45"/>
      <c r="AI44" s="45"/>
      <c r="AK44" s="45"/>
    </row>
    <row r="45" spans="4:37" outlineLevel="1">
      <c r="D45" s="106" t="str">
        <f>'Line Items'!D2477</f>
        <v>Deferred Tax</v>
      </c>
      <c r="E45" s="89"/>
      <c r="F45" s="107" t="str">
        <f t="shared" si="11"/>
        <v>£000</v>
      </c>
      <c r="G45" s="173"/>
      <c r="H45" s="173"/>
      <c r="I45" s="173"/>
      <c r="J45" s="173"/>
      <c r="K45" s="173"/>
      <c r="L45" s="173"/>
      <c r="M45" s="173"/>
      <c r="N45" s="173"/>
      <c r="O45" s="173"/>
      <c r="P45" s="173"/>
      <c r="Q45" s="173"/>
      <c r="R45" s="173"/>
      <c r="S45" s="173"/>
      <c r="T45" s="173"/>
      <c r="U45" s="173"/>
      <c r="V45" s="173"/>
      <c r="W45" s="173"/>
      <c r="X45" s="173"/>
      <c r="Y45" s="173"/>
      <c r="Z45" s="173"/>
      <c r="AA45" s="173"/>
      <c r="AB45" s="173"/>
      <c r="AC45" s="174"/>
      <c r="AE45" s="45"/>
      <c r="AG45" s="45"/>
      <c r="AI45" s="45"/>
      <c r="AK45" s="45"/>
    </row>
    <row r="46" spans="4:37" outlineLevel="1">
      <c r="D46" s="106" t="str">
        <f>'Line Items'!D2478</f>
        <v>Other Creditors</v>
      </c>
      <c r="E46" s="89"/>
      <c r="F46" s="107" t="str">
        <f t="shared" si="11"/>
        <v>£000</v>
      </c>
      <c r="G46" s="173"/>
      <c r="H46" s="173"/>
      <c r="I46" s="173"/>
      <c r="J46" s="173"/>
      <c r="K46" s="173"/>
      <c r="L46" s="173"/>
      <c r="M46" s="173"/>
      <c r="N46" s="173"/>
      <c r="O46" s="173"/>
      <c r="P46" s="173"/>
      <c r="Q46" s="173"/>
      <c r="R46" s="173"/>
      <c r="S46" s="173"/>
      <c r="T46" s="173"/>
      <c r="U46" s="173"/>
      <c r="V46" s="173"/>
      <c r="W46" s="173"/>
      <c r="X46" s="173"/>
      <c r="Y46" s="173"/>
      <c r="Z46" s="173"/>
      <c r="AA46" s="173"/>
      <c r="AB46" s="173"/>
      <c r="AC46" s="174"/>
      <c r="AE46" s="45"/>
      <c r="AG46" s="45"/>
      <c r="AI46" s="45"/>
      <c r="AK46" s="45"/>
    </row>
    <row r="47" spans="4:37" outlineLevel="1">
      <c r="D47" s="106" t="str">
        <f>'Line Items'!D2479</f>
        <v>Intercompany Creditors</v>
      </c>
      <c r="E47" s="89"/>
      <c r="F47" s="107" t="str">
        <f t="shared" si="11"/>
        <v>£000</v>
      </c>
      <c r="G47" s="173"/>
      <c r="H47" s="173"/>
      <c r="I47" s="173"/>
      <c r="J47" s="173"/>
      <c r="K47" s="173"/>
      <c r="L47" s="173"/>
      <c r="M47" s="173"/>
      <c r="N47" s="173"/>
      <c r="O47" s="173"/>
      <c r="P47" s="173"/>
      <c r="Q47" s="173"/>
      <c r="R47" s="173"/>
      <c r="S47" s="173"/>
      <c r="T47" s="173"/>
      <c r="U47" s="173"/>
      <c r="V47" s="173"/>
      <c r="W47" s="173"/>
      <c r="X47" s="173"/>
      <c r="Y47" s="173"/>
      <c r="Z47" s="173"/>
      <c r="AA47" s="173"/>
      <c r="AB47" s="173"/>
      <c r="AC47" s="174"/>
      <c r="AE47" s="45"/>
      <c r="AG47" s="45"/>
      <c r="AI47" s="45"/>
      <c r="AK47" s="45"/>
    </row>
    <row r="48" spans="4:37" outlineLevel="1">
      <c r="D48" s="106" t="str">
        <f>'Line Items'!D2480</f>
        <v>Dividends declared</v>
      </c>
      <c r="E48" s="89"/>
      <c r="F48" s="107" t="str">
        <f t="shared" si="11"/>
        <v>£000</v>
      </c>
      <c r="G48" s="214"/>
      <c r="H48" s="173"/>
      <c r="I48" s="173"/>
      <c r="J48" s="173"/>
      <c r="K48" s="173"/>
      <c r="L48" s="173"/>
      <c r="M48" s="214"/>
      <c r="N48" s="214"/>
      <c r="O48" s="173"/>
      <c r="P48" s="173"/>
      <c r="Q48" s="173"/>
      <c r="R48" s="173"/>
      <c r="S48" s="173"/>
      <c r="T48" s="173"/>
      <c r="U48" s="173"/>
      <c r="V48" s="173"/>
      <c r="W48" s="173"/>
      <c r="X48" s="173"/>
      <c r="Y48" s="173"/>
      <c r="Z48" s="173"/>
      <c r="AA48" s="173"/>
      <c r="AB48" s="173"/>
      <c r="AC48" s="174"/>
      <c r="AE48" s="45"/>
      <c r="AG48" s="45"/>
      <c r="AI48" s="45"/>
      <c r="AK48" s="704"/>
    </row>
    <row r="49" spans="4:37" outlineLevel="1">
      <c r="D49" s="106" t="str">
        <f>'Line Items'!D2481</f>
        <v>Accruals and Deferred Income</v>
      </c>
      <c r="E49" s="89"/>
      <c r="F49" s="107" t="str">
        <f t="shared" si="11"/>
        <v>£000</v>
      </c>
      <c r="G49" s="173"/>
      <c r="H49" s="173"/>
      <c r="I49" s="173"/>
      <c r="J49" s="173"/>
      <c r="K49" s="173"/>
      <c r="L49" s="173"/>
      <c r="M49" s="173"/>
      <c r="N49" s="173"/>
      <c r="O49" s="173"/>
      <c r="P49" s="173"/>
      <c r="Q49" s="173"/>
      <c r="R49" s="173"/>
      <c r="S49" s="173"/>
      <c r="T49" s="173"/>
      <c r="U49" s="173"/>
      <c r="V49" s="173"/>
      <c r="W49" s="173"/>
      <c r="X49" s="173"/>
      <c r="Y49" s="173"/>
      <c r="Z49" s="173"/>
      <c r="AA49" s="173"/>
      <c r="AB49" s="173"/>
      <c r="AC49" s="174"/>
      <c r="AE49" s="45"/>
      <c r="AG49" s="45"/>
      <c r="AI49" s="45"/>
      <c r="AK49" s="45"/>
    </row>
    <row r="50" spans="4:37" outlineLevel="1">
      <c r="D50" s="106" t="str">
        <f>'Line Items'!D2482</f>
        <v>Season Ticket Suspense</v>
      </c>
      <c r="E50" s="89"/>
      <c r="F50" s="107" t="str">
        <f t="shared" si="11"/>
        <v>£000</v>
      </c>
      <c r="G50" s="173"/>
      <c r="H50" s="173"/>
      <c r="I50" s="173"/>
      <c r="J50" s="173"/>
      <c r="K50" s="173"/>
      <c r="L50" s="173"/>
      <c r="M50" s="173"/>
      <c r="N50" s="173"/>
      <c r="O50" s="173"/>
      <c r="P50" s="173"/>
      <c r="Q50" s="173"/>
      <c r="R50" s="173"/>
      <c r="S50" s="173"/>
      <c r="T50" s="173"/>
      <c r="U50" s="173"/>
      <c r="V50" s="173"/>
      <c r="W50" s="173"/>
      <c r="X50" s="173"/>
      <c r="Y50" s="173"/>
      <c r="Z50" s="173"/>
      <c r="AA50" s="173"/>
      <c r="AB50" s="173"/>
      <c r="AC50" s="174"/>
      <c r="AE50" s="45"/>
      <c r="AG50" s="45"/>
      <c r="AI50" s="45"/>
      <c r="AK50" s="45"/>
    </row>
    <row r="51" spans="4:37" outlineLevel="1">
      <c r="D51" s="106" t="str">
        <f>'Line Items'!D2483</f>
        <v>Profit Share Creditor</v>
      </c>
      <c r="E51" s="89"/>
      <c r="F51" s="107" t="str">
        <f t="shared" si="11"/>
        <v>£000</v>
      </c>
      <c r="G51" s="173"/>
      <c r="H51" s="173"/>
      <c r="I51" s="173"/>
      <c r="J51" s="173"/>
      <c r="K51" s="173"/>
      <c r="L51" s="173"/>
      <c r="M51" s="173"/>
      <c r="N51" s="173"/>
      <c r="O51" s="173"/>
      <c r="P51" s="173"/>
      <c r="Q51" s="173"/>
      <c r="R51" s="173"/>
      <c r="S51" s="173"/>
      <c r="T51" s="173"/>
      <c r="U51" s="173"/>
      <c r="V51" s="173"/>
      <c r="W51" s="173"/>
      <c r="X51" s="173"/>
      <c r="Y51" s="173"/>
      <c r="Z51" s="173"/>
      <c r="AA51" s="173"/>
      <c r="AB51" s="173"/>
      <c r="AC51" s="174"/>
      <c r="AE51" s="45"/>
      <c r="AG51" s="45"/>
      <c r="AI51" s="45"/>
      <c r="AK51" s="45"/>
    </row>
    <row r="52" spans="4:37" outlineLevel="1">
      <c r="D52" s="106" t="str">
        <f>'Line Items'!D2484</f>
        <v>Overdraft</v>
      </c>
      <c r="E52" s="89"/>
      <c r="F52" s="107" t="str">
        <f t="shared" si="11"/>
        <v>£000</v>
      </c>
      <c r="G52" s="173"/>
      <c r="H52" s="173"/>
      <c r="I52" s="173"/>
      <c r="J52" s="173"/>
      <c r="K52" s="173"/>
      <c r="L52" s="173"/>
      <c r="M52" s="173"/>
      <c r="N52" s="173"/>
      <c r="O52" s="173"/>
      <c r="P52" s="173"/>
      <c r="Q52" s="173"/>
      <c r="R52" s="173"/>
      <c r="S52" s="173"/>
      <c r="T52" s="173"/>
      <c r="U52" s="173"/>
      <c r="V52" s="173"/>
      <c r="W52" s="173"/>
      <c r="X52" s="173"/>
      <c r="Y52" s="173"/>
      <c r="Z52" s="173"/>
      <c r="AA52" s="173"/>
      <c r="AB52" s="173"/>
      <c r="AC52" s="174"/>
      <c r="AE52" s="45"/>
      <c r="AG52" s="45"/>
      <c r="AI52" s="45"/>
      <c r="AK52" s="45"/>
    </row>
    <row r="53" spans="4:37" outlineLevel="1">
      <c r="D53" s="106" t="str">
        <f>'Line Items'!D2485</f>
        <v>[Current liabilities (negative) Line 13]</v>
      </c>
      <c r="E53" s="89"/>
      <c r="F53" s="107" t="str">
        <f t="shared" si="11"/>
        <v>£000</v>
      </c>
      <c r="G53" s="173"/>
      <c r="H53" s="173"/>
      <c r="I53" s="173"/>
      <c r="J53" s="173"/>
      <c r="K53" s="173"/>
      <c r="L53" s="173"/>
      <c r="M53" s="173"/>
      <c r="N53" s="173"/>
      <c r="O53" s="173"/>
      <c r="P53" s="173"/>
      <c r="Q53" s="173"/>
      <c r="R53" s="173"/>
      <c r="S53" s="173"/>
      <c r="T53" s="173"/>
      <c r="U53" s="173"/>
      <c r="V53" s="173"/>
      <c r="W53" s="173"/>
      <c r="X53" s="173"/>
      <c r="Y53" s="173"/>
      <c r="Z53" s="173"/>
      <c r="AA53" s="173"/>
      <c r="AB53" s="173"/>
      <c r="AC53" s="174"/>
      <c r="AE53" s="45"/>
      <c r="AG53" s="45"/>
      <c r="AI53" s="45"/>
      <c r="AK53" s="45"/>
    </row>
    <row r="54" spans="4:37" outlineLevel="1">
      <c r="D54" s="106" t="str">
        <f>'Line Items'!D2486</f>
        <v>[Current liabilities (negative) Line 14]</v>
      </c>
      <c r="E54" s="89"/>
      <c r="F54" s="107" t="str">
        <f t="shared" si="11"/>
        <v>£000</v>
      </c>
      <c r="G54" s="173"/>
      <c r="H54" s="173"/>
      <c r="I54" s="173"/>
      <c r="J54" s="173"/>
      <c r="K54" s="173"/>
      <c r="L54" s="173"/>
      <c r="M54" s="173"/>
      <c r="N54" s="173"/>
      <c r="O54" s="173"/>
      <c r="P54" s="173"/>
      <c r="Q54" s="173"/>
      <c r="R54" s="173"/>
      <c r="S54" s="173"/>
      <c r="T54" s="173"/>
      <c r="U54" s="173"/>
      <c r="V54" s="173"/>
      <c r="W54" s="173"/>
      <c r="X54" s="173"/>
      <c r="Y54" s="173"/>
      <c r="Z54" s="173"/>
      <c r="AA54" s="173"/>
      <c r="AB54" s="173"/>
      <c r="AC54" s="174"/>
      <c r="AE54" s="45"/>
      <c r="AG54" s="45"/>
      <c r="AI54" s="45"/>
      <c r="AK54" s="45"/>
    </row>
    <row r="55" spans="4:37" outlineLevel="1">
      <c r="D55" s="106" t="str">
        <f>'Line Items'!D2487</f>
        <v>[Current liabilities (negative) Line 15]</v>
      </c>
      <c r="E55" s="89"/>
      <c r="F55" s="107" t="str">
        <f t="shared" ref="F55:F57" si="12">F54</f>
        <v>£000</v>
      </c>
      <c r="G55" s="173"/>
      <c r="H55" s="173"/>
      <c r="I55" s="173"/>
      <c r="J55" s="173"/>
      <c r="K55" s="173"/>
      <c r="L55" s="173"/>
      <c r="M55" s="173"/>
      <c r="N55" s="173"/>
      <c r="O55" s="173"/>
      <c r="P55" s="173"/>
      <c r="Q55" s="173"/>
      <c r="R55" s="173"/>
      <c r="S55" s="173"/>
      <c r="T55" s="173"/>
      <c r="U55" s="173"/>
      <c r="V55" s="173"/>
      <c r="W55" s="173"/>
      <c r="X55" s="173"/>
      <c r="Y55" s="173"/>
      <c r="Z55" s="173"/>
      <c r="AA55" s="173"/>
      <c r="AB55" s="173"/>
      <c r="AC55" s="174"/>
      <c r="AE55" s="45"/>
      <c r="AG55" s="45"/>
      <c r="AI55" s="45"/>
      <c r="AK55" s="45"/>
    </row>
    <row r="56" spans="4:37" outlineLevel="1">
      <c r="D56" s="106" t="str">
        <f>'Line Items'!D2488</f>
        <v>[Current liabilities (negative) Line 16]</v>
      </c>
      <c r="E56" s="89"/>
      <c r="F56" s="107" t="str">
        <f t="shared" si="12"/>
        <v>£000</v>
      </c>
      <c r="G56" s="173"/>
      <c r="H56" s="173"/>
      <c r="I56" s="173"/>
      <c r="J56" s="173"/>
      <c r="K56" s="173"/>
      <c r="L56" s="173"/>
      <c r="M56" s="173"/>
      <c r="N56" s="173"/>
      <c r="O56" s="173"/>
      <c r="P56" s="173"/>
      <c r="Q56" s="173"/>
      <c r="R56" s="173"/>
      <c r="S56" s="173"/>
      <c r="T56" s="173"/>
      <c r="U56" s="173"/>
      <c r="V56" s="173"/>
      <c r="W56" s="173"/>
      <c r="X56" s="173"/>
      <c r="Y56" s="173"/>
      <c r="Z56" s="173"/>
      <c r="AA56" s="173"/>
      <c r="AB56" s="173"/>
      <c r="AC56" s="174"/>
      <c r="AE56" s="45"/>
      <c r="AG56" s="45"/>
      <c r="AI56" s="45"/>
      <c r="AK56" s="45"/>
    </row>
    <row r="57" spans="4:37" outlineLevel="1">
      <c r="D57" s="117" t="str">
        <f>'Line Items'!D2489</f>
        <v>[Current liabilities (negative) Line 17]</v>
      </c>
      <c r="E57" s="175"/>
      <c r="F57" s="118" t="str">
        <f t="shared" si="12"/>
        <v>£000</v>
      </c>
      <c r="G57" s="176"/>
      <c r="H57" s="176"/>
      <c r="I57" s="176"/>
      <c r="J57" s="176"/>
      <c r="K57" s="176"/>
      <c r="L57" s="176"/>
      <c r="M57" s="176"/>
      <c r="N57" s="176"/>
      <c r="O57" s="176"/>
      <c r="P57" s="176"/>
      <c r="Q57" s="176"/>
      <c r="R57" s="176"/>
      <c r="S57" s="176"/>
      <c r="T57" s="176"/>
      <c r="U57" s="176"/>
      <c r="V57" s="176"/>
      <c r="W57" s="176"/>
      <c r="X57" s="176"/>
      <c r="Y57" s="176"/>
      <c r="Z57" s="176"/>
      <c r="AA57" s="176"/>
      <c r="AB57" s="176"/>
      <c r="AC57" s="177"/>
      <c r="AE57" s="46"/>
      <c r="AG57" s="46"/>
      <c r="AI57" s="46"/>
      <c r="AK57" s="46"/>
    </row>
    <row r="58" spans="4:37" outlineLevel="1"/>
    <row r="59" spans="4:37" s="148" customFormat="1" outlineLevel="1">
      <c r="D59" s="275" t="str">
        <f>'Line Items'!D2490</f>
        <v>Total current liabilities</v>
      </c>
      <c r="E59" s="276"/>
      <c r="F59" s="218" t="str">
        <f>F57</f>
        <v>£000</v>
      </c>
      <c r="G59" s="219">
        <f t="shared" ref="G59:AB59" si="13">SUM(G41:G57)</f>
        <v>0</v>
      </c>
      <c r="H59" s="219">
        <f t="shared" si="13"/>
        <v>0</v>
      </c>
      <c r="I59" s="219">
        <f t="shared" si="13"/>
        <v>0</v>
      </c>
      <c r="J59" s="219">
        <f t="shared" si="13"/>
        <v>0</v>
      </c>
      <c r="K59" s="219">
        <f t="shared" si="13"/>
        <v>0</v>
      </c>
      <c r="L59" s="219">
        <f t="shared" si="13"/>
        <v>0</v>
      </c>
      <c r="M59" s="219">
        <f t="shared" si="13"/>
        <v>0</v>
      </c>
      <c r="N59" s="219">
        <f t="shared" si="13"/>
        <v>0</v>
      </c>
      <c r="O59" s="219">
        <f t="shared" si="13"/>
        <v>0</v>
      </c>
      <c r="P59" s="219">
        <f t="shared" si="13"/>
        <v>0</v>
      </c>
      <c r="Q59" s="219">
        <f t="shared" si="13"/>
        <v>0</v>
      </c>
      <c r="R59" s="219">
        <f t="shared" si="13"/>
        <v>0</v>
      </c>
      <c r="S59" s="219">
        <f t="shared" si="13"/>
        <v>0</v>
      </c>
      <c r="T59" s="219">
        <f t="shared" si="13"/>
        <v>0</v>
      </c>
      <c r="U59" s="219">
        <f t="shared" si="13"/>
        <v>0</v>
      </c>
      <c r="V59" s="219">
        <f t="shared" si="13"/>
        <v>0</v>
      </c>
      <c r="W59" s="219">
        <f t="shared" si="13"/>
        <v>0</v>
      </c>
      <c r="X59" s="219">
        <f t="shared" si="13"/>
        <v>0</v>
      </c>
      <c r="Y59" s="219">
        <f t="shared" si="13"/>
        <v>0</v>
      </c>
      <c r="Z59" s="219">
        <f t="shared" si="13"/>
        <v>0</v>
      </c>
      <c r="AA59" s="219">
        <f t="shared" si="13"/>
        <v>0</v>
      </c>
      <c r="AB59" s="219">
        <f t="shared" si="13"/>
        <v>0</v>
      </c>
      <c r="AC59" s="220">
        <f t="shared" ref="AC59" si="14">SUM(AC41:AC57)</f>
        <v>0</v>
      </c>
      <c r="AE59" s="222">
        <f t="shared" ref="AE59" si="15">SUM(AE41:AE57)</f>
        <v>0</v>
      </c>
      <c r="AG59" s="222">
        <f t="shared" ref="AG59" si="16">SUM(AG41:AG57)</f>
        <v>0</v>
      </c>
      <c r="AI59" s="222">
        <f t="shared" ref="AI59" si="17">SUM(AI41:AI57)</f>
        <v>0</v>
      </c>
      <c r="AK59" s="222">
        <f>SUM(AK41:AK57)</f>
        <v>0</v>
      </c>
    </row>
    <row r="60" spans="4:37" outlineLevel="1"/>
    <row r="61" spans="4:37" s="148" customFormat="1" outlineLevel="1">
      <c r="D61" s="216" t="str">
        <f>'Line Items'!D2492</f>
        <v>Net current assets / (liabilities)</v>
      </c>
      <c r="E61" s="217"/>
      <c r="F61" s="218" t="str">
        <f>F59</f>
        <v>£000</v>
      </c>
      <c r="G61" s="219">
        <f t="shared" ref="G61:AB61" si="18">SUM(G38,G59)</f>
        <v>0</v>
      </c>
      <c r="H61" s="219">
        <f t="shared" si="18"/>
        <v>0</v>
      </c>
      <c r="I61" s="219">
        <f t="shared" si="18"/>
        <v>0</v>
      </c>
      <c r="J61" s="219">
        <f t="shared" si="18"/>
        <v>0</v>
      </c>
      <c r="K61" s="219">
        <f t="shared" si="18"/>
        <v>0</v>
      </c>
      <c r="L61" s="219">
        <f t="shared" si="18"/>
        <v>0</v>
      </c>
      <c r="M61" s="219">
        <f t="shared" si="18"/>
        <v>0</v>
      </c>
      <c r="N61" s="219">
        <f t="shared" si="18"/>
        <v>0</v>
      </c>
      <c r="O61" s="219">
        <f t="shared" si="18"/>
        <v>0</v>
      </c>
      <c r="P61" s="219">
        <f t="shared" si="18"/>
        <v>0</v>
      </c>
      <c r="Q61" s="219">
        <f t="shared" si="18"/>
        <v>0</v>
      </c>
      <c r="R61" s="219">
        <f t="shared" si="18"/>
        <v>0</v>
      </c>
      <c r="S61" s="219">
        <f t="shared" si="18"/>
        <v>0</v>
      </c>
      <c r="T61" s="219">
        <f t="shared" si="18"/>
        <v>0</v>
      </c>
      <c r="U61" s="219">
        <f t="shared" si="18"/>
        <v>0</v>
      </c>
      <c r="V61" s="219">
        <f t="shared" si="18"/>
        <v>0</v>
      </c>
      <c r="W61" s="219">
        <f t="shared" si="18"/>
        <v>0</v>
      </c>
      <c r="X61" s="219">
        <f t="shared" si="18"/>
        <v>0</v>
      </c>
      <c r="Y61" s="219">
        <f t="shared" si="18"/>
        <v>0</v>
      </c>
      <c r="Z61" s="219">
        <f t="shared" si="18"/>
        <v>0</v>
      </c>
      <c r="AA61" s="219">
        <f t="shared" si="18"/>
        <v>0</v>
      </c>
      <c r="AB61" s="219">
        <f t="shared" si="18"/>
        <v>0</v>
      </c>
      <c r="AC61" s="220">
        <f t="shared" ref="AC61" si="19">SUM(AC38,AC59)</f>
        <v>0</v>
      </c>
      <c r="AE61" s="222">
        <f t="shared" ref="AE61" si="20">SUM(AE38,AE59)</f>
        <v>0</v>
      </c>
      <c r="AG61" s="222">
        <f t="shared" ref="AG61" si="21">SUM(AG38,AG59)</f>
        <v>0</v>
      </c>
      <c r="AI61" s="222">
        <f t="shared" ref="AI61" si="22">SUM(AI38,AI59)</f>
        <v>0</v>
      </c>
      <c r="AK61" s="222">
        <f>SUM(AK38,AK59)</f>
        <v>0</v>
      </c>
    </row>
    <row r="62" spans="4:37" outlineLevel="1">
      <c r="O62" s="277"/>
    </row>
    <row r="63" spans="4:37" outlineLevel="1">
      <c r="D63" s="138" t="str">
        <f>'Line Items'!C2494</f>
        <v>Creditors falling due after more than one year (negative)</v>
      </c>
    </row>
    <row r="64" spans="4:37" outlineLevel="1">
      <c r="D64" s="100" t="str">
        <f>'Line Items'!D2495</f>
        <v>Creditors falling due after more than one year</v>
      </c>
      <c r="E64" s="85"/>
      <c r="F64" s="101" t="s">
        <v>102</v>
      </c>
      <c r="G64" s="171"/>
      <c r="H64" s="171"/>
      <c r="I64" s="171"/>
      <c r="J64" s="171"/>
      <c r="K64" s="171"/>
      <c r="L64" s="171"/>
      <c r="M64" s="171"/>
      <c r="N64" s="171"/>
      <c r="O64" s="171"/>
      <c r="P64" s="171"/>
      <c r="Q64" s="171"/>
      <c r="R64" s="171"/>
      <c r="S64" s="171"/>
      <c r="T64" s="171"/>
      <c r="U64" s="171"/>
      <c r="V64" s="171"/>
      <c r="W64" s="171"/>
      <c r="X64" s="171"/>
      <c r="Y64" s="171"/>
      <c r="Z64" s="171"/>
      <c r="AA64" s="171"/>
      <c r="AB64" s="171"/>
      <c r="AC64" s="185"/>
      <c r="AE64" s="44"/>
      <c r="AG64" s="44"/>
      <c r="AI64" s="44"/>
      <c r="AK64" s="44"/>
    </row>
    <row r="65" spans="4:37" outlineLevel="1">
      <c r="D65" s="106" t="str">
        <f>'Line Items'!D2496</f>
        <v>Commercial Debt AFC</v>
      </c>
      <c r="E65" s="89"/>
      <c r="F65" s="107" t="str">
        <f>F64</f>
        <v>£000</v>
      </c>
      <c r="G65" s="173"/>
      <c r="H65" s="173"/>
      <c r="I65" s="173"/>
      <c r="J65" s="173"/>
      <c r="K65" s="173"/>
      <c r="L65" s="173"/>
      <c r="M65" s="173"/>
      <c r="N65" s="173"/>
      <c r="O65" s="173"/>
      <c r="P65" s="173"/>
      <c r="Q65" s="173"/>
      <c r="R65" s="173"/>
      <c r="S65" s="173"/>
      <c r="T65" s="173"/>
      <c r="U65" s="173"/>
      <c r="V65" s="173"/>
      <c r="W65" s="173"/>
      <c r="X65" s="173"/>
      <c r="Y65" s="173"/>
      <c r="Z65" s="173"/>
      <c r="AA65" s="173"/>
      <c r="AB65" s="173"/>
      <c r="AC65" s="174"/>
      <c r="AE65" s="45"/>
      <c r="AG65" s="45"/>
      <c r="AI65" s="45"/>
      <c r="AK65" s="45"/>
    </row>
    <row r="66" spans="4:37" outlineLevel="1">
      <c r="D66" s="106" t="str">
        <f>'Line Items'!D2497</f>
        <v>Shareholder Loan AFC</v>
      </c>
      <c r="E66" s="89"/>
      <c r="F66" s="107" t="str">
        <f>F65</f>
        <v>£000</v>
      </c>
      <c r="G66" s="173"/>
      <c r="H66" s="173"/>
      <c r="I66" s="173"/>
      <c r="J66" s="173"/>
      <c r="K66" s="173"/>
      <c r="L66" s="173"/>
      <c r="M66" s="173"/>
      <c r="N66" s="173"/>
      <c r="O66" s="173"/>
      <c r="P66" s="173"/>
      <c r="Q66" s="173"/>
      <c r="R66" s="173"/>
      <c r="S66" s="173"/>
      <c r="T66" s="173"/>
      <c r="U66" s="173"/>
      <c r="V66" s="173"/>
      <c r="W66" s="173"/>
      <c r="X66" s="173"/>
      <c r="Y66" s="173"/>
      <c r="Z66" s="173"/>
      <c r="AA66" s="173"/>
      <c r="AB66" s="173"/>
      <c r="AC66" s="174"/>
      <c r="AE66" s="45"/>
      <c r="AG66" s="45"/>
      <c r="AI66" s="45"/>
      <c r="AK66" s="45"/>
    </row>
    <row r="67" spans="4:37" outlineLevel="1">
      <c r="D67" s="106" t="str">
        <f>'Line Items'!D2498</f>
        <v>Parent Company Support (excluding AFC)</v>
      </c>
      <c r="E67" s="89"/>
      <c r="F67" s="107" t="str">
        <f>F66</f>
        <v>£000</v>
      </c>
      <c r="G67" s="173"/>
      <c r="H67" s="173"/>
      <c r="I67" s="173"/>
      <c r="J67" s="173"/>
      <c r="K67" s="173"/>
      <c r="L67" s="173"/>
      <c r="M67" s="173"/>
      <c r="N67" s="173"/>
      <c r="O67" s="173"/>
      <c r="P67" s="173"/>
      <c r="Q67" s="173"/>
      <c r="R67" s="173"/>
      <c r="S67" s="173"/>
      <c r="T67" s="173"/>
      <c r="U67" s="173"/>
      <c r="V67" s="173"/>
      <c r="W67" s="173"/>
      <c r="X67" s="173"/>
      <c r="Y67" s="173"/>
      <c r="Z67" s="173"/>
      <c r="AA67" s="173"/>
      <c r="AB67" s="173"/>
      <c r="AC67" s="174"/>
      <c r="AE67" s="45"/>
      <c r="AG67" s="45"/>
      <c r="AI67" s="45"/>
      <c r="AK67" s="45"/>
    </row>
    <row r="68" spans="4:37" outlineLevel="1">
      <c r="D68" s="106" t="str">
        <f>'Line Items'!D2499</f>
        <v>Provisions for liabilities and charges</v>
      </c>
      <c r="E68" s="89"/>
      <c r="F68" s="107" t="str">
        <f>F67</f>
        <v>£000</v>
      </c>
      <c r="G68" s="173"/>
      <c r="H68" s="173"/>
      <c r="I68" s="173"/>
      <c r="J68" s="173"/>
      <c r="K68" s="173"/>
      <c r="L68" s="173"/>
      <c r="M68" s="173"/>
      <c r="N68" s="173"/>
      <c r="O68" s="173"/>
      <c r="P68" s="173"/>
      <c r="Q68" s="173"/>
      <c r="R68" s="173"/>
      <c r="S68" s="173"/>
      <c r="T68" s="173"/>
      <c r="U68" s="173"/>
      <c r="V68" s="173"/>
      <c r="W68" s="173"/>
      <c r="X68" s="173"/>
      <c r="Y68" s="173"/>
      <c r="Z68" s="173"/>
      <c r="AA68" s="173"/>
      <c r="AB68" s="173"/>
      <c r="AC68" s="174"/>
      <c r="AE68" s="45"/>
      <c r="AG68" s="45"/>
      <c r="AI68" s="45"/>
      <c r="AK68" s="45"/>
    </row>
    <row r="69" spans="4:37" outlineLevel="1">
      <c r="D69" s="106" t="str">
        <f>'Line Items'!D2500</f>
        <v>Lease Liabilities</v>
      </c>
      <c r="E69" s="89"/>
      <c r="F69" s="107" t="str">
        <f>F68</f>
        <v>£000</v>
      </c>
      <c r="G69" s="214"/>
      <c r="H69" s="173"/>
      <c r="I69" s="173"/>
      <c r="J69" s="173"/>
      <c r="K69" s="173"/>
      <c r="L69" s="173"/>
      <c r="M69" s="173"/>
      <c r="N69" s="173"/>
      <c r="O69" s="173"/>
      <c r="P69" s="173"/>
      <c r="Q69" s="173"/>
      <c r="R69" s="173"/>
      <c r="S69" s="173"/>
      <c r="T69" s="173"/>
      <c r="U69" s="173"/>
      <c r="V69" s="173"/>
      <c r="W69" s="173"/>
      <c r="X69" s="173"/>
      <c r="Y69" s="173"/>
      <c r="Z69" s="173"/>
      <c r="AA69" s="173"/>
      <c r="AB69" s="173"/>
      <c r="AC69" s="174"/>
      <c r="AE69" s="45"/>
      <c r="AG69" s="45"/>
      <c r="AI69" s="45"/>
      <c r="AK69" s="45"/>
    </row>
    <row r="70" spans="4:37" outlineLevel="1">
      <c r="D70" s="106" t="str">
        <f>'Line Items'!D2501</f>
        <v>[Creditors falling due after more than one year (negative) Line 7]</v>
      </c>
      <c r="E70" s="89"/>
      <c r="F70" s="107" t="str">
        <f t="shared" ref="F70:F73" si="23">F69</f>
        <v>£000</v>
      </c>
      <c r="G70" s="173"/>
      <c r="H70" s="173"/>
      <c r="I70" s="173"/>
      <c r="J70" s="173"/>
      <c r="K70" s="173"/>
      <c r="L70" s="173"/>
      <c r="M70" s="173"/>
      <c r="N70" s="173"/>
      <c r="O70" s="173"/>
      <c r="P70" s="173"/>
      <c r="Q70" s="173"/>
      <c r="R70" s="173"/>
      <c r="S70" s="173"/>
      <c r="T70" s="173"/>
      <c r="U70" s="173"/>
      <c r="V70" s="173"/>
      <c r="W70" s="173"/>
      <c r="X70" s="173"/>
      <c r="Y70" s="173"/>
      <c r="Z70" s="173"/>
      <c r="AA70" s="173"/>
      <c r="AB70" s="173"/>
      <c r="AC70" s="174"/>
      <c r="AE70" s="45"/>
      <c r="AG70" s="45"/>
      <c r="AI70" s="45"/>
      <c r="AK70" s="45"/>
    </row>
    <row r="71" spans="4:37" outlineLevel="1">
      <c r="D71" s="106" t="str">
        <f>'Line Items'!D2502</f>
        <v>[Creditors falling due after more than one year (negative) Line 8]</v>
      </c>
      <c r="E71" s="89"/>
      <c r="F71" s="107" t="str">
        <f t="shared" si="23"/>
        <v>£000</v>
      </c>
      <c r="G71" s="173"/>
      <c r="H71" s="173"/>
      <c r="I71" s="173"/>
      <c r="J71" s="173"/>
      <c r="K71" s="173"/>
      <c r="L71" s="173"/>
      <c r="M71" s="173"/>
      <c r="N71" s="173"/>
      <c r="O71" s="173"/>
      <c r="P71" s="173"/>
      <c r="Q71" s="173"/>
      <c r="R71" s="173"/>
      <c r="S71" s="173"/>
      <c r="T71" s="173"/>
      <c r="U71" s="173"/>
      <c r="V71" s="173"/>
      <c r="W71" s="173"/>
      <c r="X71" s="173"/>
      <c r="Y71" s="173"/>
      <c r="Z71" s="173"/>
      <c r="AA71" s="173"/>
      <c r="AB71" s="173"/>
      <c r="AC71" s="174"/>
      <c r="AE71" s="45"/>
      <c r="AG71" s="45"/>
      <c r="AI71" s="45"/>
      <c r="AK71" s="45"/>
    </row>
    <row r="72" spans="4:37" outlineLevel="1">
      <c r="D72" s="106" t="str">
        <f>'Line Items'!D2503</f>
        <v>[Creditors falling due after more than one year (negative) Line 9]</v>
      </c>
      <c r="E72" s="89"/>
      <c r="F72" s="107" t="str">
        <f t="shared" si="23"/>
        <v>£000</v>
      </c>
      <c r="G72" s="173"/>
      <c r="H72" s="173"/>
      <c r="I72" s="173"/>
      <c r="J72" s="173"/>
      <c r="K72" s="173"/>
      <c r="L72" s="173"/>
      <c r="M72" s="173"/>
      <c r="N72" s="173"/>
      <c r="O72" s="173"/>
      <c r="P72" s="173"/>
      <c r="Q72" s="173"/>
      <c r="R72" s="173"/>
      <c r="S72" s="173"/>
      <c r="T72" s="173"/>
      <c r="U72" s="173"/>
      <c r="V72" s="173"/>
      <c r="W72" s="173"/>
      <c r="X72" s="173"/>
      <c r="Y72" s="173"/>
      <c r="Z72" s="173"/>
      <c r="AA72" s="173"/>
      <c r="AB72" s="173"/>
      <c r="AC72" s="174"/>
      <c r="AE72" s="45"/>
      <c r="AG72" s="45"/>
      <c r="AI72" s="45"/>
      <c r="AK72" s="45"/>
    </row>
    <row r="73" spans="4:37" outlineLevel="1">
      <c r="D73" s="117" t="str">
        <f>'Line Items'!D2504</f>
        <v>[Creditors falling due after more than one year (negative) Line 10]</v>
      </c>
      <c r="E73" s="175"/>
      <c r="F73" s="118" t="str">
        <f t="shared" si="23"/>
        <v>£000</v>
      </c>
      <c r="G73" s="176"/>
      <c r="H73" s="176"/>
      <c r="I73" s="176"/>
      <c r="J73" s="176"/>
      <c r="K73" s="176"/>
      <c r="L73" s="176"/>
      <c r="M73" s="176"/>
      <c r="N73" s="176"/>
      <c r="O73" s="176"/>
      <c r="P73" s="176"/>
      <c r="Q73" s="176"/>
      <c r="R73" s="176"/>
      <c r="S73" s="176"/>
      <c r="T73" s="176"/>
      <c r="U73" s="176"/>
      <c r="V73" s="176"/>
      <c r="W73" s="176"/>
      <c r="X73" s="176"/>
      <c r="Y73" s="176"/>
      <c r="Z73" s="176"/>
      <c r="AA73" s="176"/>
      <c r="AB73" s="176"/>
      <c r="AC73" s="177"/>
      <c r="AE73" s="46"/>
      <c r="AG73" s="46"/>
      <c r="AI73" s="46"/>
      <c r="AK73" s="46"/>
    </row>
    <row r="74" spans="4:37" outlineLevel="1"/>
    <row r="75" spans="4:37" s="148" customFormat="1" outlineLevel="1">
      <c r="D75" s="216" t="str">
        <f>'Line Items'!D2506</f>
        <v>Net assets / (liabilities)</v>
      </c>
      <c r="E75" s="217"/>
      <c r="F75" s="218" t="str">
        <f>F73</f>
        <v>£000</v>
      </c>
      <c r="G75" s="219">
        <f t="shared" ref="G75:AB75" si="24">SUM(G19,G38,G59,G64:G73)</f>
        <v>0</v>
      </c>
      <c r="H75" s="219">
        <f t="shared" si="24"/>
        <v>0</v>
      </c>
      <c r="I75" s="219">
        <f t="shared" si="24"/>
        <v>0</v>
      </c>
      <c r="J75" s="219">
        <f t="shared" si="24"/>
        <v>0</v>
      </c>
      <c r="K75" s="219">
        <f t="shared" si="24"/>
        <v>0</v>
      </c>
      <c r="L75" s="219">
        <f t="shared" si="24"/>
        <v>0</v>
      </c>
      <c r="M75" s="219">
        <f t="shared" si="24"/>
        <v>0</v>
      </c>
      <c r="N75" s="219">
        <f t="shared" si="24"/>
        <v>0</v>
      </c>
      <c r="O75" s="219">
        <f t="shared" si="24"/>
        <v>0</v>
      </c>
      <c r="P75" s="219">
        <f t="shared" si="24"/>
        <v>0</v>
      </c>
      <c r="Q75" s="219">
        <f t="shared" si="24"/>
        <v>0</v>
      </c>
      <c r="R75" s="219">
        <f t="shared" si="24"/>
        <v>0</v>
      </c>
      <c r="S75" s="219">
        <f t="shared" si="24"/>
        <v>0</v>
      </c>
      <c r="T75" s="219">
        <f t="shared" si="24"/>
        <v>0</v>
      </c>
      <c r="U75" s="219">
        <f t="shared" si="24"/>
        <v>0</v>
      </c>
      <c r="V75" s="219">
        <f t="shared" si="24"/>
        <v>0</v>
      </c>
      <c r="W75" s="219">
        <f t="shared" si="24"/>
        <v>0</v>
      </c>
      <c r="X75" s="219">
        <f t="shared" si="24"/>
        <v>0</v>
      </c>
      <c r="Y75" s="219">
        <f t="shared" si="24"/>
        <v>0</v>
      </c>
      <c r="Z75" s="219">
        <f t="shared" si="24"/>
        <v>0</v>
      </c>
      <c r="AA75" s="219">
        <f t="shared" si="24"/>
        <v>0</v>
      </c>
      <c r="AB75" s="219">
        <f t="shared" si="24"/>
        <v>0</v>
      </c>
      <c r="AC75" s="220">
        <f t="shared" ref="AC75" si="25">SUM(AC19,AC38,AC59,AC64:AC73)</f>
        <v>0</v>
      </c>
      <c r="AE75" s="222">
        <f t="shared" ref="AE75" si="26">SUM(AE19,AE38,AE59,AE64:AE73)</f>
        <v>0</v>
      </c>
      <c r="AG75" s="222">
        <f t="shared" ref="AG75" si="27">SUM(AG19,AG38,AG59,AG64:AG73)</f>
        <v>0</v>
      </c>
      <c r="AI75" s="222">
        <f t="shared" ref="AI75" si="28">SUM(AI19,AI38,AI59,AI64:AI73)</f>
        <v>0</v>
      </c>
      <c r="AK75" s="222">
        <f>SUM(AK19,AK38,AK59,AK64:AK73)</f>
        <v>0</v>
      </c>
    </row>
    <row r="76" spans="4:37" outlineLevel="1"/>
    <row r="77" spans="4:37" outlineLevel="1">
      <c r="D77" s="138" t="str">
        <f>'Line Items'!C2508</f>
        <v>Capital and Reserves (positive)</v>
      </c>
    </row>
    <row r="78" spans="4:37" outlineLevel="1">
      <c r="D78" s="100" t="str">
        <f>'Line Items'!D2509</f>
        <v>Called up share capital</v>
      </c>
      <c r="E78" s="85"/>
      <c r="F78" s="101" t="s">
        <v>102</v>
      </c>
      <c r="G78" s="171"/>
      <c r="H78" s="171"/>
      <c r="I78" s="171"/>
      <c r="J78" s="171"/>
      <c r="K78" s="171"/>
      <c r="L78" s="171"/>
      <c r="M78" s="171"/>
      <c r="N78" s="171"/>
      <c r="O78" s="171"/>
      <c r="P78" s="171"/>
      <c r="Q78" s="171"/>
      <c r="R78" s="171"/>
      <c r="S78" s="171"/>
      <c r="T78" s="171"/>
      <c r="U78" s="171"/>
      <c r="V78" s="171"/>
      <c r="W78" s="171"/>
      <c r="X78" s="171"/>
      <c r="Y78" s="171"/>
      <c r="Z78" s="171"/>
      <c r="AA78" s="171"/>
      <c r="AB78" s="171"/>
      <c r="AC78" s="185"/>
      <c r="AE78" s="278"/>
      <c r="AG78" s="278"/>
      <c r="AI78" s="278"/>
      <c r="AK78" s="278"/>
    </row>
    <row r="79" spans="4:37" outlineLevel="1">
      <c r="D79" s="106" t="str">
        <f>'Line Items'!D2510</f>
        <v>[Other forms of capital (specify)]</v>
      </c>
      <c r="E79" s="89"/>
      <c r="F79" s="107" t="str">
        <f>F78</f>
        <v>£000</v>
      </c>
      <c r="G79" s="173"/>
      <c r="H79" s="173"/>
      <c r="I79" s="173"/>
      <c r="J79" s="173"/>
      <c r="K79" s="173"/>
      <c r="L79" s="173"/>
      <c r="M79" s="173"/>
      <c r="N79" s="173"/>
      <c r="O79" s="173"/>
      <c r="P79" s="173"/>
      <c r="Q79" s="173"/>
      <c r="R79" s="173"/>
      <c r="S79" s="173"/>
      <c r="T79" s="173"/>
      <c r="U79" s="173"/>
      <c r="V79" s="173"/>
      <c r="W79" s="173"/>
      <c r="X79" s="173"/>
      <c r="Y79" s="173"/>
      <c r="Z79" s="173"/>
      <c r="AA79" s="173"/>
      <c r="AB79" s="173"/>
      <c r="AC79" s="174"/>
      <c r="AE79" s="45"/>
      <c r="AG79" s="45"/>
      <c r="AI79" s="45"/>
      <c r="AK79" s="45"/>
    </row>
    <row r="80" spans="4:37" outlineLevel="1">
      <c r="D80" s="106" t="str">
        <f>'Line Items'!D2511</f>
        <v>Other reserves</v>
      </c>
      <c r="E80" s="89"/>
      <c r="F80" s="107" t="str">
        <f>F79</f>
        <v>£000</v>
      </c>
      <c r="G80" s="173"/>
      <c r="H80" s="173"/>
      <c r="I80" s="173"/>
      <c r="J80" s="173"/>
      <c r="K80" s="173"/>
      <c r="L80" s="173"/>
      <c r="M80" s="173"/>
      <c r="N80" s="173"/>
      <c r="O80" s="173"/>
      <c r="P80" s="173"/>
      <c r="Q80" s="173"/>
      <c r="R80" s="173"/>
      <c r="S80" s="173"/>
      <c r="T80" s="173"/>
      <c r="U80" s="173"/>
      <c r="V80" s="173"/>
      <c r="W80" s="173"/>
      <c r="X80" s="173"/>
      <c r="Y80" s="173"/>
      <c r="Z80" s="173"/>
      <c r="AA80" s="173"/>
      <c r="AB80" s="173"/>
      <c r="AC80" s="174"/>
      <c r="AE80" s="45"/>
      <c r="AG80" s="45"/>
      <c r="AI80" s="45"/>
      <c r="AK80" s="45"/>
    </row>
    <row r="81" spans="1:39" outlineLevel="1">
      <c r="D81" s="117" t="str">
        <f>'Line Items'!D2512</f>
        <v>Profit and loss account</v>
      </c>
      <c r="E81" s="175"/>
      <c r="F81" s="118" t="str">
        <f>F80</f>
        <v>£000</v>
      </c>
      <c r="G81" s="176"/>
      <c r="H81" s="176"/>
      <c r="I81" s="176"/>
      <c r="J81" s="176"/>
      <c r="K81" s="176"/>
      <c r="L81" s="176"/>
      <c r="M81" s="176"/>
      <c r="N81" s="176"/>
      <c r="O81" s="176"/>
      <c r="P81" s="176"/>
      <c r="Q81" s="176"/>
      <c r="R81" s="176"/>
      <c r="S81" s="176"/>
      <c r="T81" s="176"/>
      <c r="U81" s="176"/>
      <c r="V81" s="176"/>
      <c r="W81" s="176"/>
      <c r="X81" s="176"/>
      <c r="Y81" s="176"/>
      <c r="Z81" s="176"/>
      <c r="AA81" s="176"/>
      <c r="AB81" s="176"/>
      <c r="AC81" s="177"/>
      <c r="AE81" s="46"/>
      <c r="AG81" s="46"/>
      <c r="AI81" s="46"/>
      <c r="AK81" s="46"/>
    </row>
    <row r="82" spans="1:39" outlineLevel="1"/>
    <row r="83" spans="1:39" s="148" customFormat="1" outlineLevel="1">
      <c r="D83" s="216" t="str">
        <f>'Line Items'!D2513</f>
        <v xml:space="preserve">Total capital and reserves </v>
      </c>
      <c r="E83" s="217"/>
      <c r="F83" s="218" t="str">
        <f>F81</f>
        <v>£000</v>
      </c>
      <c r="G83" s="219">
        <f t="shared" ref="G83:AB83" si="29">SUM(G78:G81)</f>
        <v>0</v>
      </c>
      <c r="H83" s="219">
        <f t="shared" si="29"/>
        <v>0</v>
      </c>
      <c r="I83" s="219">
        <f t="shared" si="29"/>
        <v>0</v>
      </c>
      <c r="J83" s="219">
        <f t="shared" si="29"/>
        <v>0</v>
      </c>
      <c r="K83" s="219">
        <f t="shared" si="29"/>
        <v>0</v>
      </c>
      <c r="L83" s="219">
        <f t="shared" si="29"/>
        <v>0</v>
      </c>
      <c r="M83" s="219">
        <f t="shared" si="29"/>
        <v>0</v>
      </c>
      <c r="N83" s="219">
        <f t="shared" si="29"/>
        <v>0</v>
      </c>
      <c r="O83" s="219">
        <f t="shared" si="29"/>
        <v>0</v>
      </c>
      <c r="P83" s="219">
        <f t="shared" si="29"/>
        <v>0</v>
      </c>
      <c r="Q83" s="219">
        <f t="shared" si="29"/>
        <v>0</v>
      </c>
      <c r="R83" s="219">
        <f t="shared" si="29"/>
        <v>0</v>
      </c>
      <c r="S83" s="219">
        <f t="shared" si="29"/>
        <v>0</v>
      </c>
      <c r="T83" s="219">
        <f t="shared" si="29"/>
        <v>0</v>
      </c>
      <c r="U83" s="219">
        <f t="shared" si="29"/>
        <v>0</v>
      </c>
      <c r="V83" s="219">
        <f t="shared" si="29"/>
        <v>0</v>
      </c>
      <c r="W83" s="219">
        <f t="shared" si="29"/>
        <v>0</v>
      </c>
      <c r="X83" s="219">
        <f t="shared" si="29"/>
        <v>0</v>
      </c>
      <c r="Y83" s="219">
        <f t="shared" si="29"/>
        <v>0</v>
      </c>
      <c r="Z83" s="219">
        <f t="shared" si="29"/>
        <v>0</v>
      </c>
      <c r="AA83" s="219">
        <f t="shared" si="29"/>
        <v>0</v>
      </c>
      <c r="AB83" s="219">
        <f t="shared" si="29"/>
        <v>0</v>
      </c>
      <c r="AC83" s="220">
        <f t="shared" ref="AC83" si="30">SUM(AC78:AC81)</f>
        <v>0</v>
      </c>
      <c r="AE83" s="222">
        <f t="shared" ref="AE83" si="31">SUM(AE78:AE81)</f>
        <v>0</v>
      </c>
      <c r="AG83" s="222">
        <f t="shared" ref="AG83" si="32">SUM(AG78:AG81)</f>
        <v>0</v>
      </c>
      <c r="AI83" s="222">
        <f t="shared" ref="AI83" si="33">SUM(AI78:AI81)</f>
        <v>0</v>
      </c>
      <c r="AK83" s="222">
        <f>SUM(AK78:AK81)</f>
        <v>0</v>
      </c>
    </row>
    <row r="84" spans="1:39" outlineLevel="1"/>
    <row r="85" spans="1:39" s="148" customFormat="1" outlineLevel="1">
      <c r="D85" s="279" t="str">
        <f>'Line Items'!D2515</f>
        <v>Total net assets / (liabilities)</v>
      </c>
      <c r="E85" s="280"/>
      <c r="F85" s="183" t="str">
        <f t="shared" ref="F85:AB85" si="34">F75</f>
        <v>£000</v>
      </c>
      <c r="G85" s="259">
        <f t="shared" si="34"/>
        <v>0</v>
      </c>
      <c r="H85" s="259">
        <f t="shared" si="34"/>
        <v>0</v>
      </c>
      <c r="I85" s="259">
        <f t="shared" ref="I85" si="35">I75</f>
        <v>0</v>
      </c>
      <c r="J85" s="259">
        <f t="shared" si="34"/>
        <v>0</v>
      </c>
      <c r="K85" s="259">
        <f t="shared" si="34"/>
        <v>0</v>
      </c>
      <c r="L85" s="259">
        <f t="shared" si="34"/>
        <v>0</v>
      </c>
      <c r="M85" s="259">
        <f t="shared" si="34"/>
        <v>0</v>
      </c>
      <c r="N85" s="259">
        <f t="shared" si="34"/>
        <v>0</v>
      </c>
      <c r="O85" s="259">
        <f t="shared" si="34"/>
        <v>0</v>
      </c>
      <c r="P85" s="259">
        <f t="shared" si="34"/>
        <v>0</v>
      </c>
      <c r="Q85" s="259">
        <f t="shared" si="34"/>
        <v>0</v>
      </c>
      <c r="R85" s="259">
        <f t="shared" si="34"/>
        <v>0</v>
      </c>
      <c r="S85" s="259">
        <f t="shared" si="34"/>
        <v>0</v>
      </c>
      <c r="T85" s="259">
        <f t="shared" si="34"/>
        <v>0</v>
      </c>
      <c r="U85" s="259">
        <f t="shared" si="34"/>
        <v>0</v>
      </c>
      <c r="V85" s="259">
        <f t="shared" si="34"/>
        <v>0</v>
      </c>
      <c r="W85" s="259">
        <f t="shared" si="34"/>
        <v>0</v>
      </c>
      <c r="X85" s="259">
        <f t="shared" si="34"/>
        <v>0</v>
      </c>
      <c r="Y85" s="259">
        <f t="shared" si="34"/>
        <v>0</v>
      </c>
      <c r="Z85" s="259">
        <f t="shared" si="34"/>
        <v>0</v>
      </c>
      <c r="AA85" s="259">
        <f t="shared" si="34"/>
        <v>0</v>
      </c>
      <c r="AB85" s="259">
        <f t="shared" si="34"/>
        <v>0</v>
      </c>
      <c r="AC85" s="260">
        <f t="shared" ref="AC85" si="36">AC75</f>
        <v>0</v>
      </c>
      <c r="AE85" s="261">
        <f t="shared" ref="AE85" si="37">AE75</f>
        <v>0</v>
      </c>
      <c r="AG85" s="261">
        <f t="shared" ref="AG85" si="38">AG75</f>
        <v>0</v>
      </c>
      <c r="AI85" s="261">
        <f t="shared" ref="AI85" si="39">AI75</f>
        <v>0</v>
      </c>
      <c r="AK85" s="261">
        <f>AK75</f>
        <v>0</v>
      </c>
    </row>
    <row r="86" spans="1:39" s="148" customFormat="1" outlineLevel="1">
      <c r="D86" s="281" t="str">
        <f>'Line Items'!D2516</f>
        <v>Total capital and reserves</v>
      </c>
      <c r="E86" s="282"/>
      <c r="F86" s="118" t="str">
        <f t="shared" ref="F86:AB86" si="40">F83</f>
        <v>£000</v>
      </c>
      <c r="G86" s="262">
        <f t="shared" si="40"/>
        <v>0</v>
      </c>
      <c r="H86" s="262">
        <f t="shared" si="40"/>
        <v>0</v>
      </c>
      <c r="I86" s="262">
        <f t="shared" ref="I86" si="41">I83</f>
        <v>0</v>
      </c>
      <c r="J86" s="262">
        <f t="shared" si="40"/>
        <v>0</v>
      </c>
      <c r="K86" s="262">
        <f t="shared" si="40"/>
        <v>0</v>
      </c>
      <c r="L86" s="262">
        <f t="shared" si="40"/>
        <v>0</v>
      </c>
      <c r="M86" s="262">
        <f t="shared" si="40"/>
        <v>0</v>
      </c>
      <c r="N86" s="262">
        <f t="shared" si="40"/>
        <v>0</v>
      </c>
      <c r="O86" s="262">
        <f t="shared" si="40"/>
        <v>0</v>
      </c>
      <c r="P86" s="262">
        <f t="shared" si="40"/>
        <v>0</v>
      </c>
      <c r="Q86" s="262">
        <f t="shared" si="40"/>
        <v>0</v>
      </c>
      <c r="R86" s="262">
        <f t="shared" si="40"/>
        <v>0</v>
      </c>
      <c r="S86" s="262">
        <f t="shared" si="40"/>
        <v>0</v>
      </c>
      <c r="T86" s="262">
        <f t="shared" si="40"/>
        <v>0</v>
      </c>
      <c r="U86" s="262">
        <f t="shared" si="40"/>
        <v>0</v>
      </c>
      <c r="V86" s="262">
        <f t="shared" si="40"/>
        <v>0</v>
      </c>
      <c r="W86" s="262">
        <f t="shared" si="40"/>
        <v>0</v>
      </c>
      <c r="X86" s="262">
        <f t="shared" si="40"/>
        <v>0</v>
      </c>
      <c r="Y86" s="262">
        <f t="shared" si="40"/>
        <v>0</v>
      </c>
      <c r="Z86" s="262">
        <f t="shared" si="40"/>
        <v>0</v>
      </c>
      <c r="AA86" s="262">
        <f t="shared" si="40"/>
        <v>0</v>
      </c>
      <c r="AB86" s="262">
        <f t="shared" si="40"/>
        <v>0</v>
      </c>
      <c r="AC86" s="263">
        <f t="shared" ref="AC86" si="42">AC83</f>
        <v>0</v>
      </c>
      <c r="AE86" s="264">
        <f t="shared" ref="AE86" si="43">AE83</f>
        <v>0</v>
      </c>
      <c r="AG86" s="264">
        <f t="shared" ref="AG86" si="44">AG83</f>
        <v>0</v>
      </c>
      <c r="AI86" s="264">
        <f t="shared" ref="AI86" si="45">AI83</f>
        <v>0</v>
      </c>
      <c r="AK86" s="264">
        <f>AK83</f>
        <v>0</v>
      </c>
    </row>
    <row r="87" spans="1:39" outlineLevel="1"/>
    <row r="88" spans="1:39" outlineLevel="1">
      <c r="D88" s="265" t="str">
        <f>'Line Items'!D2518</f>
        <v>Balance sheet check</v>
      </c>
      <c r="E88" s="266"/>
      <c r="F88" s="218" t="str">
        <f>F86</f>
        <v>£000</v>
      </c>
      <c r="G88" s="283">
        <f t="shared" ref="G88:H88" si="46">IF(ROUND(G85-G86,3)=0,0, "Error")</f>
        <v>0</v>
      </c>
      <c r="H88" s="283">
        <f t="shared" si="46"/>
        <v>0</v>
      </c>
      <c r="I88" s="283">
        <f>IF(ROUND(I85-I86,3)=0,0, "Error")</f>
        <v>0</v>
      </c>
      <c r="J88" s="283">
        <f t="shared" ref="J88:AK88" si="47">IF(ROUND(J85-J86,3)=0,0, "Error")</f>
        <v>0</v>
      </c>
      <c r="K88" s="283">
        <f t="shared" si="47"/>
        <v>0</v>
      </c>
      <c r="L88" s="283">
        <f t="shared" si="47"/>
        <v>0</v>
      </c>
      <c r="M88" s="283">
        <f t="shared" si="47"/>
        <v>0</v>
      </c>
      <c r="N88" s="283">
        <f t="shared" si="47"/>
        <v>0</v>
      </c>
      <c r="O88" s="283">
        <f t="shared" si="47"/>
        <v>0</v>
      </c>
      <c r="P88" s="283">
        <f t="shared" si="47"/>
        <v>0</v>
      </c>
      <c r="Q88" s="283">
        <f t="shared" si="47"/>
        <v>0</v>
      </c>
      <c r="R88" s="283">
        <f t="shared" si="47"/>
        <v>0</v>
      </c>
      <c r="S88" s="283">
        <f t="shared" si="47"/>
        <v>0</v>
      </c>
      <c r="T88" s="283">
        <f t="shared" si="47"/>
        <v>0</v>
      </c>
      <c r="U88" s="283">
        <f t="shared" si="47"/>
        <v>0</v>
      </c>
      <c r="V88" s="283">
        <f t="shared" si="47"/>
        <v>0</v>
      </c>
      <c r="W88" s="283">
        <f t="shared" si="47"/>
        <v>0</v>
      </c>
      <c r="X88" s="283">
        <f t="shared" si="47"/>
        <v>0</v>
      </c>
      <c r="Y88" s="283">
        <f t="shared" si="47"/>
        <v>0</v>
      </c>
      <c r="Z88" s="283">
        <f t="shared" si="47"/>
        <v>0</v>
      </c>
      <c r="AA88" s="283">
        <f t="shared" si="47"/>
        <v>0</v>
      </c>
      <c r="AB88" s="283">
        <f t="shared" si="47"/>
        <v>0</v>
      </c>
      <c r="AC88" s="284">
        <f t="shared" ref="AC88" si="48">IF(ROUND(AC85-AC86,3)=0,0, "Error")</f>
        <v>0</v>
      </c>
      <c r="AE88" s="285">
        <f t="shared" ref="AE88" si="49">IF(ROUND(AE85-AE86,3)=0,0, "Error")</f>
        <v>0</v>
      </c>
      <c r="AG88" s="285">
        <f t="shared" ref="AG88" si="50">IF(ROUND(AG85-AG86,3)=0,0, "Error")</f>
        <v>0</v>
      </c>
      <c r="AI88" s="285">
        <f t="shared" ref="AI88" si="51">IF(ROUND(AI85-AI86,3)=0,0, "Error")</f>
        <v>0</v>
      </c>
      <c r="AK88" s="285">
        <f t="shared" si="47"/>
        <v>0</v>
      </c>
    </row>
    <row r="90" spans="1:39" ht="15">
      <c r="A90"/>
      <c r="B90" s="15" t="str">
        <f>'Line Items'!B2520</f>
        <v>Summary Debtors and Creditors for FO&amp;C</v>
      </c>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c r="AM90"/>
    </row>
    <row r="91" spans="1:39" customFormat="1" ht="15"/>
    <row r="92" spans="1:39" outlineLevel="1">
      <c r="C92" s="138" t="str">
        <f>'Line Items'!C2522</f>
        <v>Debtors</v>
      </c>
    </row>
    <row r="93" spans="1:39" outlineLevel="1">
      <c r="C93" s="1004">
        <f>'Line Items'!H2455</f>
        <v>0</v>
      </c>
      <c r="D93" s="100" t="str">
        <f>IF(C93=1,'Line Items'!D2455,"[not used]")</f>
        <v>[not used]</v>
      </c>
      <c r="E93" s="85"/>
      <c r="F93" s="183" t="str">
        <f>F23</f>
        <v>£000</v>
      </c>
      <c r="G93" s="348">
        <f>IF($C93=0,0,(INDEX(G$22:G$36,MATCH($D93,$D$22:$D$36,0))))</f>
        <v>0</v>
      </c>
      <c r="H93" s="348">
        <f t="shared" ref="H93:W107" si="52">IF($C93=0,0,(INDEX(H$22:H$36,MATCH($D93,$D$22:$D$36,0))))</f>
        <v>0</v>
      </c>
      <c r="I93" s="348">
        <f t="shared" si="52"/>
        <v>0</v>
      </c>
      <c r="J93" s="348">
        <f t="shared" si="52"/>
        <v>0</v>
      </c>
      <c r="K93" s="348">
        <f t="shared" si="52"/>
        <v>0</v>
      </c>
      <c r="L93" s="348">
        <f t="shared" si="52"/>
        <v>0</v>
      </c>
      <c r="M93" s="348">
        <f t="shared" si="52"/>
        <v>0</v>
      </c>
      <c r="N93" s="348">
        <f t="shared" si="52"/>
        <v>0</v>
      </c>
      <c r="O93" s="348">
        <f t="shared" si="52"/>
        <v>0</v>
      </c>
      <c r="P93" s="348">
        <f t="shared" si="52"/>
        <v>0</v>
      </c>
      <c r="Q93" s="348">
        <f t="shared" si="52"/>
        <v>0</v>
      </c>
      <c r="R93" s="348">
        <f t="shared" si="52"/>
        <v>0</v>
      </c>
      <c r="S93" s="348">
        <f t="shared" si="52"/>
        <v>0</v>
      </c>
      <c r="T93" s="348">
        <f t="shared" si="52"/>
        <v>0</v>
      </c>
      <c r="U93" s="348">
        <f t="shared" si="52"/>
        <v>0</v>
      </c>
      <c r="V93" s="348">
        <f t="shared" si="52"/>
        <v>0</v>
      </c>
      <c r="W93" s="348">
        <f t="shared" si="52"/>
        <v>0</v>
      </c>
      <c r="X93" s="348">
        <f t="shared" ref="X93:AC107" si="53">IF($C93=0,0,(INDEX(X$22:X$36,MATCH($D93,$D$22:$D$36,0))))</f>
        <v>0</v>
      </c>
      <c r="Y93" s="348">
        <f t="shared" si="53"/>
        <v>0</v>
      </c>
      <c r="Z93" s="348">
        <f t="shared" si="53"/>
        <v>0</v>
      </c>
      <c r="AA93" s="348">
        <f t="shared" si="53"/>
        <v>0</v>
      </c>
      <c r="AB93" s="348">
        <f t="shared" si="53"/>
        <v>0</v>
      </c>
      <c r="AC93" s="349">
        <f t="shared" si="53"/>
        <v>0</v>
      </c>
      <c r="AD93" s="677"/>
      <c r="AE93" s="201">
        <f t="shared" ref="AE93:AE107" si="54">IF($C93=0,0,(INDEX(AE$22:AE$36,MATCH($D93,$D$22:$D$36,0))))</f>
        <v>0</v>
      </c>
      <c r="AF93" s="677"/>
      <c r="AG93" s="201">
        <f t="shared" ref="AG93:AG107" si="55">IF($C93=0,0,(INDEX(AG$22:AG$36,MATCH($D93,$D$22:$D$36,0))))</f>
        <v>0</v>
      </c>
      <c r="AH93" s="677"/>
      <c r="AI93" s="201">
        <f t="shared" ref="AI93:AI107" si="56">IF($C93=0,0,(INDEX(AI$22:AI$36,MATCH($D93,$D$22:$D$36,0))))</f>
        <v>0</v>
      </c>
      <c r="AJ93" s="677"/>
      <c r="AK93" s="201">
        <f t="shared" ref="AK93:AK107" si="57">IF($C93=0,0,(INDEX(AK$22:AK$36,MATCH($D93,$D$22:$D$36,0))))</f>
        <v>0</v>
      </c>
    </row>
    <row r="94" spans="1:39" outlineLevel="1">
      <c r="C94" s="1004">
        <f>'Line Items'!H2456</f>
        <v>1</v>
      </c>
      <c r="D94" s="106" t="str">
        <f>IF(C94=1,'Line Items'!D2456,"[not used]")</f>
        <v>RSP Debtor</v>
      </c>
      <c r="E94" s="89"/>
      <c r="F94" s="107" t="str">
        <f>F93</f>
        <v>£000</v>
      </c>
      <c r="G94" s="229">
        <f t="shared" ref="G94:G107" si="58">IF($C94=0,0,(INDEX(G$22:G$36,MATCH($D94,$D$22:$D$36,0))))</f>
        <v>0</v>
      </c>
      <c r="H94" s="229">
        <f t="shared" si="52"/>
        <v>0</v>
      </c>
      <c r="I94" s="229">
        <f t="shared" si="52"/>
        <v>0</v>
      </c>
      <c r="J94" s="229">
        <f t="shared" si="52"/>
        <v>0</v>
      </c>
      <c r="K94" s="229">
        <f t="shared" si="52"/>
        <v>0</v>
      </c>
      <c r="L94" s="229">
        <f t="shared" si="52"/>
        <v>0</v>
      </c>
      <c r="M94" s="229">
        <f t="shared" si="52"/>
        <v>0</v>
      </c>
      <c r="N94" s="229">
        <f t="shared" si="52"/>
        <v>0</v>
      </c>
      <c r="O94" s="229">
        <f t="shared" si="52"/>
        <v>0</v>
      </c>
      <c r="P94" s="229">
        <f t="shared" si="52"/>
        <v>0</v>
      </c>
      <c r="Q94" s="229">
        <f t="shared" si="52"/>
        <v>0</v>
      </c>
      <c r="R94" s="229">
        <f t="shared" si="52"/>
        <v>0</v>
      </c>
      <c r="S94" s="229">
        <f t="shared" si="52"/>
        <v>0</v>
      </c>
      <c r="T94" s="229">
        <f t="shared" si="52"/>
        <v>0</v>
      </c>
      <c r="U94" s="229">
        <f t="shared" si="52"/>
        <v>0</v>
      </c>
      <c r="V94" s="229">
        <f t="shared" si="52"/>
        <v>0</v>
      </c>
      <c r="W94" s="229">
        <f t="shared" si="52"/>
        <v>0</v>
      </c>
      <c r="X94" s="229">
        <f t="shared" si="53"/>
        <v>0</v>
      </c>
      <c r="Y94" s="229">
        <f t="shared" si="53"/>
        <v>0</v>
      </c>
      <c r="Z94" s="229">
        <f t="shared" si="53"/>
        <v>0</v>
      </c>
      <c r="AA94" s="229">
        <f t="shared" si="53"/>
        <v>0</v>
      </c>
      <c r="AB94" s="229">
        <f t="shared" si="53"/>
        <v>0</v>
      </c>
      <c r="AC94" s="437">
        <f t="shared" si="53"/>
        <v>0</v>
      </c>
      <c r="AD94" s="677"/>
      <c r="AE94" s="202">
        <f t="shared" si="54"/>
        <v>0</v>
      </c>
      <c r="AF94" s="677"/>
      <c r="AG94" s="202">
        <f t="shared" si="55"/>
        <v>0</v>
      </c>
      <c r="AH94" s="677"/>
      <c r="AI94" s="202">
        <f t="shared" si="56"/>
        <v>0</v>
      </c>
      <c r="AJ94" s="677"/>
      <c r="AK94" s="202">
        <f t="shared" si="57"/>
        <v>0</v>
      </c>
    </row>
    <row r="95" spans="1:39" outlineLevel="1">
      <c r="C95" s="1004">
        <f>'Line Items'!H2457</f>
        <v>1</v>
      </c>
      <c r="D95" s="106" t="str">
        <f>IF(C95=1,'Line Items'!D2457,"[not used]")</f>
        <v>Trade Debtors</v>
      </c>
      <c r="E95" s="89"/>
      <c r="F95" s="107" t="str">
        <f t="shared" ref="F95:F107" si="59">F94</f>
        <v>£000</v>
      </c>
      <c r="G95" s="229">
        <f t="shared" si="58"/>
        <v>0</v>
      </c>
      <c r="H95" s="229">
        <f t="shared" si="52"/>
        <v>0</v>
      </c>
      <c r="I95" s="229">
        <f t="shared" si="52"/>
        <v>0</v>
      </c>
      <c r="J95" s="229">
        <f t="shared" si="52"/>
        <v>0</v>
      </c>
      <c r="K95" s="229">
        <f t="shared" si="52"/>
        <v>0</v>
      </c>
      <c r="L95" s="229">
        <f t="shared" si="52"/>
        <v>0</v>
      </c>
      <c r="M95" s="229">
        <f t="shared" si="52"/>
        <v>0</v>
      </c>
      <c r="N95" s="229">
        <f t="shared" si="52"/>
        <v>0</v>
      </c>
      <c r="O95" s="229">
        <f t="shared" si="52"/>
        <v>0</v>
      </c>
      <c r="P95" s="229">
        <f t="shared" si="52"/>
        <v>0</v>
      </c>
      <c r="Q95" s="229">
        <f t="shared" si="52"/>
        <v>0</v>
      </c>
      <c r="R95" s="229">
        <f t="shared" si="52"/>
        <v>0</v>
      </c>
      <c r="S95" s="229">
        <f t="shared" si="52"/>
        <v>0</v>
      </c>
      <c r="T95" s="229">
        <f t="shared" si="52"/>
        <v>0</v>
      </c>
      <c r="U95" s="229">
        <f t="shared" si="52"/>
        <v>0</v>
      </c>
      <c r="V95" s="229">
        <f t="shared" si="52"/>
        <v>0</v>
      </c>
      <c r="W95" s="229">
        <f t="shared" si="52"/>
        <v>0</v>
      </c>
      <c r="X95" s="229">
        <f t="shared" si="53"/>
        <v>0</v>
      </c>
      <c r="Y95" s="229">
        <f t="shared" si="53"/>
        <v>0</v>
      </c>
      <c r="Z95" s="229">
        <f t="shared" si="53"/>
        <v>0</v>
      </c>
      <c r="AA95" s="229">
        <f t="shared" si="53"/>
        <v>0</v>
      </c>
      <c r="AB95" s="229">
        <f t="shared" si="53"/>
        <v>0</v>
      </c>
      <c r="AC95" s="437">
        <f t="shared" si="53"/>
        <v>0</v>
      </c>
      <c r="AD95" s="677"/>
      <c r="AE95" s="202">
        <f t="shared" si="54"/>
        <v>0</v>
      </c>
      <c r="AF95" s="677"/>
      <c r="AG95" s="202">
        <f t="shared" si="55"/>
        <v>0</v>
      </c>
      <c r="AH95" s="677"/>
      <c r="AI95" s="202">
        <f t="shared" si="56"/>
        <v>0</v>
      </c>
      <c r="AJ95" s="677"/>
      <c r="AK95" s="202">
        <f t="shared" si="57"/>
        <v>0</v>
      </c>
    </row>
    <row r="96" spans="1:39" outlineLevel="1">
      <c r="C96" s="1004">
        <f>'Line Items'!H2458</f>
        <v>1</v>
      </c>
      <c r="D96" s="106" t="str">
        <f>IF(C96=1,'Line Items'!D2458,"[not used]")</f>
        <v>Other Debtors</v>
      </c>
      <c r="E96" s="89"/>
      <c r="F96" s="107" t="str">
        <f t="shared" si="59"/>
        <v>£000</v>
      </c>
      <c r="G96" s="229">
        <f t="shared" si="58"/>
        <v>0</v>
      </c>
      <c r="H96" s="229">
        <f t="shared" si="52"/>
        <v>0</v>
      </c>
      <c r="I96" s="229">
        <f t="shared" si="52"/>
        <v>0</v>
      </c>
      <c r="J96" s="229">
        <f t="shared" si="52"/>
        <v>0</v>
      </c>
      <c r="K96" s="229">
        <f t="shared" si="52"/>
        <v>0</v>
      </c>
      <c r="L96" s="229">
        <f t="shared" si="52"/>
        <v>0</v>
      </c>
      <c r="M96" s="229">
        <f t="shared" si="52"/>
        <v>0</v>
      </c>
      <c r="N96" s="229">
        <f t="shared" si="52"/>
        <v>0</v>
      </c>
      <c r="O96" s="229">
        <f t="shared" si="52"/>
        <v>0</v>
      </c>
      <c r="P96" s="229">
        <f t="shared" si="52"/>
        <v>0</v>
      </c>
      <c r="Q96" s="229">
        <f t="shared" si="52"/>
        <v>0</v>
      </c>
      <c r="R96" s="229">
        <f t="shared" si="52"/>
        <v>0</v>
      </c>
      <c r="S96" s="229">
        <f t="shared" si="52"/>
        <v>0</v>
      </c>
      <c r="T96" s="229">
        <f t="shared" si="52"/>
        <v>0</v>
      </c>
      <c r="U96" s="229">
        <f t="shared" si="52"/>
        <v>0</v>
      </c>
      <c r="V96" s="229">
        <f t="shared" si="52"/>
        <v>0</v>
      </c>
      <c r="W96" s="229">
        <f t="shared" si="52"/>
        <v>0</v>
      </c>
      <c r="X96" s="229">
        <f t="shared" si="53"/>
        <v>0</v>
      </c>
      <c r="Y96" s="229">
        <f t="shared" si="53"/>
        <v>0</v>
      </c>
      <c r="Z96" s="229">
        <f t="shared" si="53"/>
        <v>0</v>
      </c>
      <c r="AA96" s="229">
        <f t="shared" si="53"/>
        <v>0</v>
      </c>
      <c r="AB96" s="229">
        <f t="shared" si="53"/>
        <v>0</v>
      </c>
      <c r="AC96" s="437">
        <f t="shared" si="53"/>
        <v>0</v>
      </c>
      <c r="AD96" s="677"/>
      <c r="AE96" s="202">
        <f t="shared" si="54"/>
        <v>0</v>
      </c>
      <c r="AF96" s="677"/>
      <c r="AG96" s="202">
        <f t="shared" si="55"/>
        <v>0</v>
      </c>
      <c r="AH96" s="677"/>
      <c r="AI96" s="202">
        <f t="shared" si="56"/>
        <v>0</v>
      </c>
      <c r="AJ96" s="677"/>
      <c r="AK96" s="202">
        <f t="shared" si="57"/>
        <v>0</v>
      </c>
    </row>
    <row r="97" spans="3:37" outlineLevel="1">
      <c r="C97" s="1004">
        <f>'Line Items'!H2459</f>
        <v>1</v>
      </c>
      <c r="D97" s="106" t="str">
        <f>IF(C97=1,'Line Items'!D2459,"[not used]")</f>
        <v>VAT Net Debtor</v>
      </c>
      <c r="E97" s="89"/>
      <c r="F97" s="107" t="str">
        <f t="shared" si="59"/>
        <v>£000</v>
      </c>
      <c r="G97" s="229">
        <f t="shared" si="58"/>
        <v>0</v>
      </c>
      <c r="H97" s="229">
        <f t="shared" si="52"/>
        <v>0</v>
      </c>
      <c r="I97" s="229">
        <f t="shared" si="52"/>
        <v>0</v>
      </c>
      <c r="J97" s="229">
        <f t="shared" si="52"/>
        <v>0</v>
      </c>
      <c r="K97" s="229">
        <f t="shared" si="52"/>
        <v>0</v>
      </c>
      <c r="L97" s="229">
        <f t="shared" si="52"/>
        <v>0</v>
      </c>
      <c r="M97" s="229">
        <f t="shared" si="52"/>
        <v>0</v>
      </c>
      <c r="N97" s="229">
        <f t="shared" si="52"/>
        <v>0</v>
      </c>
      <c r="O97" s="229">
        <f t="shared" si="52"/>
        <v>0</v>
      </c>
      <c r="P97" s="229">
        <f t="shared" si="52"/>
        <v>0</v>
      </c>
      <c r="Q97" s="229">
        <f t="shared" si="52"/>
        <v>0</v>
      </c>
      <c r="R97" s="229">
        <f t="shared" si="52"/>
        <v>0</v>
      </c>
      <c r="S97" s="229">
        <f t="shared" si="52"/>
        <v>0</v>
      </c>
      <c r="T97" s="229">
        <f t="shared" si="52"/>
        <v>0</v>
      </c>
      <c r="U97" s="229">
        <f t="shared" si="52"/>
        <v>0</v>
      </c>
      <c r="V97" s="229">
        <f t="shared" si="52"/>
        <v>0</v>
      </c>
      <c r="W97" s="229">
        <f t="shared" si="52"/>
        <v>0</v>
      </c>
      <c r="X97" s="229">
        <f t="shared" si="53"/>
        <v>0</v>
      </c>
      <c r="Y97" s="229">
        <f t="shared" si="53"/>
        <v>0</v>
      </c>
      <c r="Z97" s="229">
        <f t="shared" si="53"/>
        <v>0</v>
      </c>
      <c r="AA97" s="229">
        <f t="shared" si="53"/>
        <v>0</v>
      </c>
      <c r="AB97" s="229">
        <f t="shared" si="53"/>
        <v>0</v>
      </c>
      <c r="AC97" s="437">
        <f t="shared" si="53"/>
        <v>0</v>
      </c>
      <c r="AD97" s="677"/>
      <c r="AE97" s="202">
        <f t="shared" si="54"/>
        <v>0</v>
      </c>
      <c r="AF97" s="677"/>
      <c r="AG97" s="202">
        <f t="shared" si="55"/>
        <v>0</v>
      </c>
      <c r="AH97" s="677"/>
      <c r="AI97" s="202">
        <f t="shared" si="56"/>
        <v>0</v>
      </c>
      <c r="AJ97" s="677"/>
      <c r="AK97" s="202">
        <f t="shared" si="57"/>
        <v>0</v>
      </c>
    </row>
    <row r="98" spans="3:37" outlineLevel="1">
      <c r="C98" s="1004">
        <f>'Line Items'!H2460</f>
        <v>0</v>
      </c>
      <c r="D98" s="106" t="str">
        <f>IF(C98=1,'Line Items'!D2460,"[not used]")</f>
        <v>[not used]</v>
      </c>
      <c r="E98" s="89"/>
      <c r="F98" s="107" t="str">
        <f t="shared" si="59"/>
        <v>£000</v>
      </c>
      <c r="G98" s="229">
        <f t="shared" si="58"/>
        <v>0</v>
      </c>
      <c r="H98" s="229">
        <f t="shared" si="52"/>
        <v>0</v>
      </c>
      <c r="I98" s="229">
        <f t="shared" si="52"/>
        <v>0</v>
      </c>
      <c r="J98" s="229">
        <f t="shared" si="52"/>
        <v>0</v>
      </c>
      <c r="K98" s="229">
        <f t="shared" si="52"/>
        <v>0</v>
      </c>
      <c r="L98" s="229">
        <f t="shared" si="52"/>
        <v>0</v>
      </c>
      <c r="M98" s="229">
        <f t="shared" si="52"/>
        <v>0</v>
      </c>
      <c r="N98" s="229">
        <f t="shared" si="52"/>
        <v>0</v>
      </c>
      <c r="O98" s="229">
        <f t="shared" si="52"/>
        <v>0</v>
      </c>
      <c r="P98" s="229">
        <f t="shared" si="52"/>
        <v>0</v>
      </c>
      <c r="Q98" s="229">
        <f t="shared" si="52"/>
        <v>0</v>
      </c>
      <c r="R98" s="229">
        <f t="shared" si="52"/>
        <v>0</v>
      </c>
      <c r="S98" s="229">
        <f t="shared" si="52"/>
        <v>0</v>
      </c>
      <c r="T98" s="229">
        <f t="shared" si="52"/>
        <v>0</v>
      </c>
      <c r="U98" s="229">
        <f t="shared" si="52"/>
        <v>0</v>
      </c>
      <c r="V98" s="229">
        <f t="shared" si="52"/>
        <v>0</v>
      </c>
      <c r="W98" s="229">
        <f t="shared" si="52"/>
        <v>0</v>
      </c>
      <c r="X98" s="229">
        <f t="shared" si="53"/>
        <v>0</v>
      </c>
      <c r="Y98" s="229">
        <f t="shared" si="53"/>
        <v>0</v>
      </c>
      <c r="Z98" s="229">
        <f t="shared" si="53"/>
        <v>0</v>
      </c>
      <c r="AA98" s="229">
        <f t="shared" si="53"/>
        <v>0</v>
      </c>
      <c r="AB98" s="229">
        <f t="shared" si="53"/>
        <v>0</v>
      </c>
      <c r="AC98" s="437">
        <f t="shared" si="53"/>
        <v>0</v>
      </c>
      <c r="AD98" s="677"/>
      <c r="AE98" s="202">
        <f t="shared" si="54"/>
        <v>0</v>
      </c>
      <c r="AF98" s="677"/>
      <c r="AG98" s="202">
        <f t="shared" si="55"/>
        <v>0</v>
      </c>
      <c r="AH98" s="677"/>
      <c r="AI98" s="202">
        <f t="shared" si="56"/>
        <v>0</v>
      </c>
      <c r="AJ98" s="677"/>
      <c r="AK98" s="202">
        <f t="shared" si="57"/>
        <v>0</v>
      </c>
    </row>
    <row r="99" spans="3:37" outlineLevel="1">
      <c r="C99" s="1004">
        <f>'Line Items'!H2461</f>
        <v>1</v>
      </c>
      <c r="D99" s="106" t="str">
        <f>IF(C99=1,'Line Items'!D2461,"[not used]")</f>
        <v>Prepayments</v>
      </c>
      <c r="E99" s="89"/>
      <c r="F99" s="107" t="str">
        <f t="shared" si="59"/>
        <v>£000</v>
      </c>
      <c r="G99" s="229">
        <f t="shared" si="58"/>
        <v>0</v>
      </c>
      <c r="H99" s="229">
        <f t="shared" si="52"/>
        <v>0</v>
      </c>
      <c r="I99" s="229">
        <f t="shared" si="52"/>
        <v>0</v>
      </c>
      <c r="J99" s="229">
        <f t="shared" si="52"/>
        <v>0</v>
      </c>
      <c r="K99" s="229">
        <f t="shared" si="52"/>
        <v>0</v>
      </c>
      <c r="L99" s="229">
        <f t="shared" si="52"/>
        <v>0</v>
      </c>
      <c r="M99" s="229">
        <f t="shared" si="52"/>
        <v>0</v>
      </c>
      <c r="N99" s="229">
        <f t="shared" si="52"/>
        <v>0</v>
      </c>
      <c r="O99" s="229">
        <f t="shared" si="52"/>
        <v>0</v>
      </c>
      <c r="P99" s="229">
        <f t="shared" si="52"/>
        <v>0</v>
      </c>
      <c r="Q99" s="229">
        <f t="shared" si="52"/>
        <v>0</v>
      </c>
      <c r="R99" s="229">
        <f t="shared" si="52"/>
        <v>0</v>
      </c>
      <c r="S99" s="229">
        <f t="shared" si="52"/>
        <v>0</v>
      </c>
      <c r="T99" s="229">
        <f t="shared" si="52"/>
        <v>0</v>
      </c>
      <c r="U99" s="229">
        <f t="shared" si="52"/>
        <v>0</v>
      </c>
      <c r="V99" s="229">
        <f t="shared" si="52"/>
        <v>0</v>
      </c>
      <c r="W99" s="229">
        <f t="shared" si="52"/>
        <v>0</v>
      </c>
      <c r="X99" s="229">
        <f t="shared" si="53"/>
        <v>0</v>
      </c>
      <c r="Y99" s="229">
        <f t="shared" si="53"/>
        <v>0</v>
      </c>
      <c r="Z99" s="229">
        <f t="shared" si="53"/>
        <v>0</v>
      </c>
      <c r="AA99" s="229">
        <f t="shared" si="53"/>
        <v>0</v>
      </c>
      <c r="AB99" s="229">
        <f t="shared" si="53"/>
        <v>0</v>
      </c>
      <c r="AC99" s="437">
        <f t="shared" si="53"/>
        <v>0</v>
      </c>
      <c r="AD99" s="677"/>
      <c r="AE99" s="202">
        <f t="shared" si="54"/>
        <v>0</v>
      </c>
      <c r="AF99" s="677"/>
      <c r="AG99" s="202">
        <f t="shared" si="55"/>
        <v>0</v>
      </c>
      <c r="AH99" s="677"/>
      <c r="AI99" s="202">
        <f t="shared" si="56"/>
        <v>0</v>
      </c>
      <c r="AJ99" s="677"/>
      <c r="AK99" s="202">
        <f t="shared" si="57"/>
        <v>0</v>
      </c>
    </row>
    <row r="100" spans="3:37" outlineLevel="1">
      <c r="C100" s="1004">
        <f>'Line Items'!H2462</f>
        <v>1</v>
      </c>
      <c r="D100" s="106" t="str">
        <f>IF(C100=1,'Line Items'!D2462,"[not used]")</f>
        <v>Deferred Tax</v>
      </c>
      <c r="E100" s="89"/>
      <c r="F100" s="107" t="str">
        <f t="shared" si="59"/>
        <v>£000</v>
      </c>
      <c r="G100" s="229">
        <f t="shared" si="58"/>
        <v>0</v>
      </c>
      <c r="H100" s="229">
        <f t="shared" si="52"/>
        <v>0</v>
      </c>
      <c r="I100" s="229">
        <f t="shared" si="52"/>
        <v>0</v>
      </c>
      <c r="J100" s="229">
        <f t="shared" si="52"/>
        <v>0</v>
      </c>
      <c r="K100" s="229">
        <f t="shared" si="52"/>
        <v>0</v>
      </c>
      <c r="L100" s="229">
        <f t="shared" si="52"/>
        <v>0</v>
      </c>
      <c r="M100" s="229">
        <f t="shared" si="52"/>
        <v>0</v>
      </c>
      <c r="N100" s="229">
        <f t="shared" si="52"/>
        <v>0</v>
      </c>
      <c r="O100" s="229">
        <f t="shared" si="52"/>
        <v>0</v>
      </c>
      <c r="P100" s="229">
        <f t="shared" si="52"/>
        <v>0</v>
      </c>
      <c r="Q100" s="229">
        <f t="shared" si="52"/>
        <v>0</v>
      </c>
      <c r="R100" s="229">
        <f t="shared" si="52"/>
        <v>0</v>
      </c>
      <c r="S100" s="229">
        <f t="shared" si="52"/>
        <v>0</v>
      </c>
      <c r="T100" s="229">
        <f t="shared" si="52"/>
        <v>0</v>
      </c>
      <c r="U100" s="229">
        <f t="shared" si="52"/>
        <v>0</v>
      </c>
      <c r="V100" s="229">
        <f t="shared" si="52"/>
        <v>0</v>
      </c>
      <c r="W100" s="229">
        <f t="shared" si="52"/>
        <v>0</v>
      </c>
      <c r="X100" s="229">
        <f t="shared" si="53"/>
        <v>0</v>
      </c>
      <c r="Y100" s="229">
        <f t="shared" si="53"/>
        <v>0</v>
      </c>
      <c r="Z100" s="229">
        <f t="shared" si="53"/>
        <v>0</v>
      </c>
      <c r="AA100" s="229">
        <f t="shared" si="53"/>
        <v>0</v>
      </c>
      <c r="AB100" s="229">
        <f t="shared" si="53"/>
        <v>0</v>
      </c>
      <c r="AC100" s="437">
        <f t="shared" si="53"/>
        <v>0</v>
      </c>
      <c r="AD100" s="677"/>
      <c r="AE100" s="202">
        <f t="shared" si="54"/>
        <v>0</v>
      </c>
      <c r="AF100" s="677"/>
      <c r="AG100" s="202">
        <f t="shared" si="55"/>
        <v>0</v>
      </c>
      <c r="AH100" s="677"/>
      <c r="AI100" s="202">
        <f t="shared" si="56"/>
        <v>0</v>
      </c>
      <c r="AJ100" s="677"/>
      <c r="AK100" s="202">
        <f t="shared" si="57"/>
        <v>0</v>
      </c>
    </row>
    <row r="101" spans="3:37" outlineLevel="1">
      <c r="C101" s="1004">
        <f>'Line Items'!H2463</f>
        <v>0</v>
      </c>
      <c r="D101" s="106" t="str">
        <f>IF(C101=1,'Line Items'!D2463,"[not used]")</f>
        <v>[not used]</v>
      </c>
      <c r="E101" s="89"/>
      <c r="F101" s="107" t="str">
        <f t="shared" si="59"/>
        <v>£000</v>
      </c>
      <c r="G101" s="229">
        <f t="shared" si="58"/>
        <v>0</v>
      </c>
      <c r="H101" s="229">
        <f t="shared" si="52"/>
        <v>0</v>
      </c>
      <c r="I101" s="229">
        <f t="shared" si="52"/>
        <v>0</v>
      </c>
      <c r="J101" s="229">
        <f t="shared" si="52"/>
        <v>0</v>
      </c>
      <c r="K101" s="229">
        <f t="shared" si="52"/>
        <v>0</v>
      </c>
      <c r="L101" s="229">
        <f t="shared" si="52"/>
        <v>0</v>
      </c>
      <c r="M101" s="229">
        <f t="shared" si="52"/>
        <v>0</v>
      </c>
      <c r="N101" s="229">
        <f t="shared" si="52"/>
        <v>0</v>
      </c>
      <c r="O101" s="229">
        <f t="shared" si="52"/>
        <v>0</v>
      </c>
      <c r="P101" s="229">
        <f t="shared" si="52"/>
        <v>0</v>
      </c>
      <c r="Q101" s="229">
        <f t="shared" si="52"/>
        <v>0</v>
      </c>
      <c r="R101" s="229">
        <f t="shared" si="52"/>
        <v>0</v>
      </c>
      <c r="S101" s="229">
        <f t="shared" si="52"/>
        <v>0</v>
      </c>
      <c r="T101" s="229">
        <f t="shared" si="52"/>
        <v>0</v>
      </c>
      <c r="U101" s="229">
        <f t="shared" si="52"/>
        <v>0</v>
      </c>
      <c r="V101" s="229">
        <f t="shared" si="52"/>
        <v>0</v>
      </c>
      <c r="W101" s="229">
        <f t="shared" si="52"/>
        <v>0</v>
      </c>
      <c r="X101" s="229">
        <f t="shared" si="53"/>
        <v>0</v>
      </c>
      <c r="Y101" s="229">
        <f t="shared" si="53"/>
        <v>0</v>
      </c>
      <c r="Z101" s="229">
        <f t="shared" si="53"/>
        <v>0</v>
      </c>
      <c r="AA101" s="229">
        <f t="shared" si="53"/>
        <v>0</v>
      </c>
      <c r="AB101" s="229">
        <f t="shared" si="53"/>
        <v>0</v>
      </c>
      <c r="AC101" s="437">
        <f t="shared" si="53"/>
        <v>0</v>
      </c>
      <c r="AD101" s="677"/>
      <c r="AE101" s="202">
        <f t="shared" si="54"/>
        <v>0</v>
      </c>
      <c r="AF101" s="677"/>
      <c r="AG101" s="202">
        <f t="shared" si="55"/>
        <v>0</v>
      </c>
      <c r="AH101" s="677"/>
      <c r="AI101" s="202">
        <f t="shared" si="56"/>
        <v>0</v>
      </c>
      <c r="AJ101" s="677"/>
      <c r="AK101" s="202">
        <f t="shared" si="57"/>
        <v>0</v>
      </c>
    </row>
    <row r="102" spans="3:37" outlineLevel="1">
      <c r="C102" s="1004">
        <f>'Line Items'!H2464</f>
        <v>1</v>
      </c>
      <c r="D102" s="106" t="str">
        <f>IF(C102=1,'Line Items'!D2464,"[not used]")</f>
        <v>[Current assets (positive) Line 10]</v>
      </c>
      <c r="E102" s="89"/>
      <c r="F102" s="107" t="str">
        <f t="shared" si="59"/>
        <v>£000</v>
      </c>
      <c r="G102" s="229">
        <f t="shared" si="58"/>
        <v>0</v>
      </c>
      <c r="H102" s="229">
        <f t="shared" si="52"/>
        <v>0</v>
      </c>
      <c r="I102" s="229">
        <f t="shared" si="52"/>
        <v>0</v>
      </c>
      <c r="J102" s="229">
        <f t="shared" si="52"/>
        <v>0</v>
      </c>
      <c r="K102" s="229">
        <f t="shared" si="52"/>
        <v>0</v>
      </c>
      <c r="L102" s="229">
        <f t="shared" si="52"/>
        <v>0</v>
      </c>
      <c r="M102" s="229">
        <f t="shared" si="52"/>
        <v>0</v>
      </c>
      <c r="N102" s="229">
        <f t="shared" si="52"/>
        <v>0</v>
      </c>
      <c r="O102" s="229">
        <f t="shared" si="52"/>
        <v>0</v>
      </c>
      <c r="P102" s="229">
        <f t="shared" si="52"/>
        <v>0</v>
      </c>
      <c r="Q102" s="229">
        <f t="shared" si="52"/>
        <v>0</v>
      </c>
      <c r="R102" s="229">
        <f t="shared" si="52"/>
        <v>0</v>
      </c>
      <c r="S102" s="229">
        <f t="shared" si="52"/>
        <v>0</v>
      </c>
      <c r="T102" s="229">
        <f t="shared" si="52"/>
        <v>0</v>
      </c>
      <c r="U102" s="229">
        <f t="shared" si="52"/>
        <v>0</v>
      </c>
      <c r="V102" s="229">
        <f t="shared" si="52"/>
        <v>0</v>
      </c>
      <c r="W102" s="229">
        <f t="shared" si="52"/>
        <v>0</v>
      </c>
      <c r="X102" s="229">
        <f t="shared" si="53"/>
        <v>0</v>
      </c>
      <c r="Y102" s="229">
        <f t="shared" si="53"/>
        <v>0</v>
      </c>
      <c r="Z102" s="229">
        <f t="shared" si="53"/>
        <v>0</v>
      </c>
      <c r="AA102" s="229">
        <f t="shared" si="53"/>
        <v>0</v>
      </c>
      <c r="AB102" s="229">
        <f t="shared" si="53"/>
        <v>0</v>
      </c>
      <c r="AC102" s="437">
        <f t="shared" si="53"/>
        <v>0</v>
      </c>
      <c r="AD102" s="677"/>
      <c r="AE102" s="202">
        <f t="shared" si="54"/>
        <v>0</v>
      </c>
      <c r="AF102" s="677"/>
      <c r="AG102" s="202">
        <f t="shared" si="55"/>
        <v>0</v>
      </c>
      <c r="AH102" s="677"/>
      <c r="AI102" s="202">
        <f t="shared" si="56"/>
        <v>0</v>
      </c>
      <c r="AJ102" s="677"/>
      <c r="AK102" s="202">
        <f t="shared" si="57"/>
        <v>0</v>
      </c>
    </row>
    <row r="103" spans="3:37" outlineLevel="1">
      <c r="C103" s="1004">
        <f>'Line Items'!H2465</f>
        <v>1</v>
      </c>
      <c r="D103" s="106" t="str">
        <f>IF(C103=1,'Line Items'!D2465,"[not used]")</f>
        <v>[Current assets (positive) Line 11]</v>
      </c>
      <c r="E103" s="89"/>
      <c r="F103" s="107" t="str">
        <f t="shared" si="59"/>
        <v>£000</v>
      </c>
      <c r="G103" s="229">
        <f t="shared" si="58"/>
        <v>0</v>
      </c>
      <c r="H103" s="229">
        <f t="shared" si="52"/>
        <v>0</v>
      </c>
      <c r="I103" s="229">
        <f t="shared" si="52"/>
        <v>0</v>
      </c>
      <c r="J103" s="229">
        <f t="shared" si="52"/>
        <v>0</v>
      </c>
      <c r="K103" s="229">
        <f t="shared" si="52"/>
        <v>0</v>
      </c>
      <c r="L103" s="229">
        <f t="shared" si="52"/>
        <v>0</v>
      </c>
      <c r="M103" s="229">
        <f t="shared" si="52"/>
        <v>0</v>
      </c>
      <c r="N103" s="229">
        <f t="shared" si="52"/>
        <v>0</v>
      </c>
      <c r="O103" s="229">
        <f t="shared" si="52"/>
        <v>0</v>
      </c>
      <c r="P103" s="229">
        <f t="shared" si="52"/>
        <v>0</v>
      </c>
      <c r="Q103" s="229">
        <f t="shared" si="52"/>
        <v>0</v>
      </c>
      <c r="R103" s="229">
        <f t="shared" si="52"/>
        <v>0</v>
      </c>
      <c r="S103" s="229">
        <f t="shared" si="52"/>
        <v>0</v>
      </c>
      <c r="T103" s="229">
        <f t="shared" si="52"/>
        <v>0</v>
      </c>
      <c r="U103" s="229">
        <f t="shared" si="52"/>
        <v>0</v>
      </c>
      <c r="V103" s="229">
        <f t="shared" si="52"/>
        <v>0</v>
      </c>
      <c r="W103" s="229">
        <f t="shared" si="52"/>
        <v>0</v>
      </c>
      <c r="X103" s="229">
        <f t="shared" si="53"/>
        <v>0</v>
      </c>
      <c r="Y103" s="229">
        <f t="shared" si="53"/>
        <v>0</v>
      </c>
      <c r="Z103" s="229">
        <f t="shared" si="53"/>
        <v>0</v>
      </c>
      <c r="AA103" s="229">
        <f t="shared" si="53"/>
        <v>0</v>
      </c>
      <c r="AB103" s="229">
        <f t="shared" si="53"/>
        <v>0</v>
      </c>
      <c r="AC103" s="437">
        <f t="shared" si="53"/>
        <v>0</v>
      </c>
      <c r="AD103" s="677"/>
      <c r="AE103" s="202">
        <f t="shared" si="54"/>
        <v>0</v>
      </c>
      <c r="AF103" s="677"/>
      <c r="AG103" s="202">
        <f t="shared" si="55"/>
        <v>0</v>
      </c>
      <c r="AH103" s="677"/>
      <c r="AI103" s="202">
        <f t="shared" si="56"/>
        <v>0</v>
      </c>
      <c r="AJ103" s="677"/>
      <c r="AK103" s="202">
        <f t="shared" si="57"/>
        <v>0</v>
      </c>
    </row>
    <row r="104" spans="3:37" outlineLevel="1">
      <c r="C104" s="1004">
        <f>'Line Items'!H2466</f>
        <v>1</v>
      </c>
      <c r="D104" s="106" t="str">
        <f>IF(C104=1,'Line Items'!D2466,"[not used]")</f>
        <v>[Current assets (positive) Line 12]</v>
      </c>
      <c r="E104" s="89"/>
      <c r="F104" s="107" t="str">
        <f t="shared" si="59"/>
        <v>£000</v>
      </c>
      <c r="G104" s="229">
        <f t="shared" si="58"/>
        <v>0</v>
      </c>
      <c r="H104" s="229">
        <f t="shared" si="52"/>
        <v>0</v>
      </c>
      <c r="I104" s="229">
        <f t="shared" si="52"/>
        <v>0</v>
      </c>
      <c r="J104" s="229">
        <f t="shared" si="52"/>
        <v>0</v>
      </c>
      <c r="K104" s="229">
        <f t="shared" si="52"/>
        <v>0</v>
      </c>
      <c r="L104" s="229">
        <f t="shared" si="52"/>
        <v>0</v>
      </c>
      <c r="M104" s="229">
        <f t="shared" si="52"/>
        <v>0</v>
      </c>
      <c r="N104" s="229">
        <f t="shared" si="52"/>
        <v>0</v>
      </c>
      <c r="O104" s="229">
        <f t="shared" si="52"/>
        <v>0</v>
      </c>
      <c r="P104" s="229">
        <f t="shared" si="52"/>
        <v>0</v>
      </c>
      <c r="Q104" s="229">
        <f t="shared" si="52"/>
        <v>0</v>
      </c>
      <c r="R104" s="229">
        <f t="shared" si="52"/>
        <v>0</v>
      </c>
      <c r="S104" s="229">
        <f t="shared" si="52"/>
        <v>0</v>
      </c>
      <c r="T104" s="229">
        <f t="shared" si="52"/>
        <v>0</v>
      </c>
      <c r="U104" s="229">
        <f t="shared" si="52"/>
        <v>0</v>
      </c>
      <c r="V104" s="229">
        <f t="shared" si="52"/>
        <v>0</v>
      </c>
      <c r="W104" s="229">
        <f t="shared" si="52"/>
        <v>0</v>
      </c>
      <c r="X104" s="229">
        <f t="shared" si="53"/>
        <v>0</v>
      </c>
      <c r="Y104" s="229">
        <f t="shared" si="53"/>
        <v>0</v>
      </c>
      <c r="Z104" s="229">
        <f t="shared" si="53"/>
        <v>0</v>
      </c>
      <c r="AA104" s="229">
        <f t="shared" si="53"/>
        <v>0</v>
      </c>
      <c r="AB104" s="229">
        <f t="shared" si="53"/>
        <v>0</v>
      </c>
      <c r="AC104" s="437">
        <f t="shared" si="53"/>
        <v>0</v>
      </c>
      <c r="AD104" s="677"/>
      <c r="AE104" s="202">
        <f t="shared" si="54"/>
        <v>0</v>
      </c>
      <c r="AF104" s="677"/>
      <c r="AG104" s="202">
        <f t="shared" si="55"/>
        <v>0</v>
      </c>
      <c r="AH104" s="677"/>
      <c r="AI104" s="202">
        <f t="shared" si="56"/>
        <v>0</v>
      </c>
      <c r="AJ104" s="677"/>
      <c r="AK104" s="202">
        <f t="shared" si="57"/>
        <v>0</v>
      </c>
    </row>
    <row r="105" spans="3:37" outlineLevel="1">
      <c r="C105" s="1004">
        <f>'Line Items'!H2467</f>
        <v>1</v>
      </c>
      <c r="D105" s="106" t="str">
        <f>IF(C105=1,'Line Items'!D2467,"[not used]")</f>
        <v>[Current assets (positive) Line 13]</v>
      </c>
      <c r="E105" s="89"/>
      <c r="F105" s="107" t="str">
        <f t="shared" si="59"/>
        <v>£000</v>
      </c>
      <c r="G105" s="229">
        <f t="shared" si="58"/>
        <v>0</v>
      </c>
      <c r="H105" s="229">
        <f t="shared" si="52"/>
        <v>0</v>
      </c>
      <c r="I105" s="229">
        <f t="shared" si="52"/>
        <v>0</v>
      </c>
      <c r="J105" s="229">
        <f t="shared" si="52"/>
        <v>0</v>
      </c>
      <c r="K105" s="229">
        <f t="shared" si="52"/>
        <v>0</v>
      </c>
      <c r="L105" s="229">
        <f t="shared" si="52"/>
        <v>0</v>
      </c>
      <c r="M105" s="229">
        <f t="shared" si="52"/>
        <v>0</v>
      </c>
      <c r="N105" s="229">
        <f t="shared" si="52"/>
        <v>0</v>
      </c>
      <c r="O105" s="229">
        <f t="shared" si="52"/>
        <v>0</v>
      </c>
      <c r="P105" s="229">
        <f t="shared" si="52"/>
        <v>0</v>
      </c>
      <c r="Q105" s="229">
        <f t="shared" si="52"/>
        <v>0</v>
      </c>
      <c r="R105" s="229">
        <f t="shared" si="52"/>
        <v>0</v>
      </c>
      <c r="S105" s="229">
        <f t="shared" si="52"/>
        <v>0</v>
      </c>
      <c r="T105" s="229">
        <f t="shared" si="52"/>
        <v>0</v>
      </c>
      <c r="U105" s="229">
        <f t="shared" si="52"/>
        <v>0</v>
      </c>
      <c r="V105" s="229">
        <f t="shared" si="52"/>
        <v>0</v>
      </c>
      <c r="W105" s="229">
        <f t="shared" si="52"/>
        <v>0</v>
      </c>
      <c r="X105" s="229">
        <f t="shared" si="53"/>
        <v>0</v>
      </c>
      <c r="Y105" s="229">
        <f t="shared" si="53"/>
        <v>0</v>
      </c>
      <c r="Z105" s="229">
        <f t="shared" si="53"/>
        <v>0</v>
      </c>
      <c r="AA105" s="229">
        <f t="shared" si="53"/>
        <v>0</v>
      </c>
      <c r="AB105" s="229">
        <f t="shared" si="53"/>
        <v>0</v>
      </c>
      <c r="AC105" s="437">
        <f t="shared" si="53"/>
        <v>0</v>
      </c>
      <c r="AD105" s="677"/>
      <c r="AE105" s="202">
        <f t="shared" si="54"/>
        <v>0</v>
      </c>
      <c r="AF105" s="677"/>
      <c r="AG105" s="202">
        <f t="shared" si="55"/>
        <v>0</v>
      </c>
      <c r="AH105" s="677"/>
      <c r="AI105" s="202">
        <f t="shared" si="56"/>
        <v>0</v>
      </c>
      <c r="AJ105" s="677"/>
      <c r="AK105" s="202">
        <f t="shared" si="57"/>
        <v>0</v>
      </c>
    </row>
    <row r="106" spans="3:37" outlineLevel="1">
      <c r="C106" s="1004">
        <f>'Line Items'!H2468</f>
        <v>1</v>
      </c>
      <c r="D106" s="106" t="str">
        <f>IF(C106=1,'Line Items'!D2468,"[not used]")</f>
        <v>[Current assets (positive) Line 14]</v>
      </c>
      <c r="E106" s="89"/>
      <c r="F106" s="107" t="str">
        <f t="shared" si="59"/>
        <v>£000</v>
      </c>
      <c r="G106" s="229">
        <f t="shared" si="58"/>
        <v>0</v>
      </c>
      <c r="H106" s="229">
        <f t="shared" si="52"/>
        <v>0</v>
      </c>
      <c r="I106" s="229">
        <f t="shared" si="52"/>
        <v>0</v>
      </c>
      <c r="J106" s="229">
        <f t="shared" si="52"/>
        <v>0</v>
      </c>
      <c r="K106" s="229">
        <f t="shared" si="52"/>
        <v>0</v>
      </c>
      <c r="L106" s="229">
        <f t="shared" si="52"/>
        <v>0</v>
      </c>
      <c r="M106" s="229">
        <f t="shared" si="52"/>
        <v>0</v>
      </c>
      <c r="N106" s="229">
        <f t="shared" si="52"/>
        <v>0</v>
      </c>
      <c r="O106" s="229">
        <f t="shared" si="52"/>
        <v>0</v>
      </c>
      <c r="P106" s="229">
        <f t="shared" si="52"/>
        <v>0</v>
      </c>
      <c r="Q106" s="229">
        <f t="shared" si="52"/>
        <v>0</v>
      </c>
      <c r="R106" s="229">
        <f t="shared" si="52"/>
        <v>0</v>
      </c>
      <c r="S106" s="229">
        <f t="shared" si="52"/>
        <v>0</v>
      </c>
      <c r="T106" s="229">
        <f t="shared" si="52"/>
        <v>0</v>
      </c>
      <c r="U106" s="229">
        <f t="shared" si="52"/>
        <v>0</v>
      </c>
      <c r="V106" s="229">
        <f t="shared" si="52"/>
        <v>0</v>
      </c>
      <c r="W106" s="229">
        <f t="shared" si="52"/>
        <v>0</v>
      </c>
      <c r="X106" s="229">
        <f t="shared" si="53"/>
        <v>0</v>
      </c>
      <c r="Y106" s="229">
        <f t="shared" si="53"/>
        <v>0</v>
      </c>
      <c r="Z106" s="229">
        <f t="shared" si="53"/>
        <v>0</v>
      </c>
      <c r="AA106" s="229">
        <f t="shared" si="53"/>
        <v>0</v>
      </c>
      <c r="AB106" s="229">
        <f t="shared" si="53"/>
        <v>0</v>
      </c>
      <c r="AC106" s="437">
        <f t="shared" si="53"/>
        <v>0</v>
      </c>
      <c r="AD106" s="677"/>
      <c r="AE106" s="202">
        <f t="shared" si="54"/>
        <v>0</v>
      </c>
      <c r="AF106" s="677"/>
      <c r="AG106" s="202">
        <f t="shared" si="55"/>
        <v>0</v>
      </c>
      <c r="AH106" s="677"/>
      <c r="AI106" s="202">
        <f t="shared" si="56"/>
        <v>0</v>
      </c>
      <c r="AJ106" s="677"/>
      <c r="AK106" s="202">
        <f t="shared" si="57"/>
        <v>0</v>
      </c>
    </row>
    <row r="107" spans="3:37" outlineLevel="1">
      <c r="C107" s="1004">
        <f>'Line Items'!H2469</f>
        <v>1</v>
      </c>
      <c r="D107" s="117" t="str">
        <f>IF(C107=1,'Line Items'!D2469,"[not used]")</f>
        <v>[Current assets (positive) Line 15]</v>
      </c>
      <c r="E107" s="175"/>
      <c r="F107" s="118" t="str">
        <f t="shared" si="59"/>
        <v>£000</v>
      </c>
      <c r="G107" s="347">
        <f t="shared" si="58"/>
        <v>0</v>
      </c>
      <c r="H107" s="347">
        <f t="shared" si="52"/>
        <v>0</v>
      </c>
      <c r="I107" s="347">
        <f t="shared" si="52"/>
        <v>0</v>
      </c>
      <c r="J107" s="347">
        <f t="shared" si="52"/>
        <v>0</v>
      </c>
      <c r="K107" s="347">
        <f t="shared" si="52"/>
        <v>0</v>
      </c>
      <c r="L107" s="347">
        <f t="shared" si="52"/>
        <v>0</v>
      </c>
      <c r="M107" s="347">
        <f t="shared" si="52"/>
        <v>0</v>
      </c>
      <c r="N107" s="347">
        <f t="shared" si="52"/>
        <v>0</v>
      </c>
      <c r="O107" s="347">
        <f t="shared" si="52"/>
        <v>0</v>
      </c>
      <c r="P107" s="347">
        <f t="shared" si="52"/>
        <v>0</v>
      </c>
      <c r="Q107" s="347">
        <f t="shared" si="52"/>
        <v>0</v>
      </c>
      <c r="R107" s="347">
        <f t="shared" si="52"/>
        <v>0</v>
      </c>
      <c r="S107" s="347">
        <f t="shared" si="52"/>
        <v>0</v>
      </c>
      <c r="T107" s="347">
        <f t="shared" si="52"/>
        <v>0</v>
      </c>
      <c r="U107" s="347">
        <f t="shared" si="52"/>
        <v>0</v>
      </c>
      <c r="V107" s="347">
        <f t="shared" si="52"/>
        <v>0</v>
      </c>
      <c r="W107" s="347">
        <f t="shared" si="52"/>
        <v>0</v>
      </c>
      <c r="X107" s="347">
        <f t="shared" si="53"/>
        <v>0</v>
      </c>
      <c r="Y107" s="347">
        <f t="shared" si="53"/>
        <v>0</v>
      </c>
      <c r="Z107" s="347">
        <f t="shared" si="53"/>
        <v>0</v>
      </c>
      <c r="AA107" s="347">
        <f t="shared" si="53"/>
        <v>0</v>
      </c>
      <c r="AB107" s="347">
        <f t="shared" si="53"/>
        <v>0</v>
      </c>
      <c r="AC107" s="678">
        <f t="shared" si="53"/>
        <v>0</v>
      </c>
      <c r="AD107" s="677"/>
      <c r="AE107" s="203">
        <f t="shared" si="54"/>
        <v>0</v>
      </c>
      <c r="AF107" s="677"/>
      <c r="AG107" s="203">
        <f t="shared" si="55"/>
        <v>0</v>
      </c>
      <c r="AH107" s="677"/>
      <c r="AI107" s="203">
        <f t="shared" si="56"/>
        <v>0</v>
      </c>
      <c r="AJ107" s="677"/>
      <c r="AK107" s="203">
        <f t="shared" si="57"/>
        <v>0</v>
      </c>
    </row>
    <row r="108" spans="3:37" outlineLevel="1"/>
    <row r="109" spans="3:37" s="148" customFormat="1" outlineLevel="1">
      <c r="D109" s="216" t="str">
        <f>'Line Items'!D2523</f>
        <v>Debtors</v>
      </c>
      <c r="E109" s="217"/>
      <c r="F109" s="218" t="str">
        <f>F107</f>
        <v>£000</v>
      </c>
      <c r="G109" s="219">
        <f t="shared" ref="G109:AC109" si="60">SUM(G93:G107)</f>
        <v>0</v>
      </c>
      <c r="H109" s="219">
        <f t="shared" si="60"/>
        <v>0</v>
      </c>
      <c r="I109" s="219">
        <f t="shared" si="60"/>
        <v>0</v>
      </c>
      <c r="J109" s="219">
        <f t="shared" si="60"/>
        <v>0</v>
      </c>
      <c r="K109" s="219">
        <f t="shared" si="60"/>
        <v>0</v>
      </c>
      <c r="L109" s="219">
        <f t="shared" si="60"/>
        <v>0</v>
      </c>
      <c r="M109" s="219">
        <f t="shared" si="60"/>
        <v>0</v>
      </c>
      <c r="N109" s="219">
        <f t="shared" si="60"/>
        <v>0</v>
      </c>
      <c r="O109" s="219">
        <f t="shared" si="60"/>
        <v>0</v>
      </c>
      <c r="P109" s="219">
        <f t="shared" si="60"/>
        <v>0</v>
      </c>
      <c r="Q109" s="219">
        <f t="shared" si="60"/>
        <v>0</v>
      </c>
      <c r="R109" s="219">
        <f t="shared" si="60"/>
        <v>0</v>
      </c>
      <c r="S109" s="219">
        <f t="shared" si="60"/>
        <v>0</v>
      </c>
      <c r="T109" s="219">
        <f t="shared" si="60"/>
        <v>0</v>
      </c>
      <c r="U109" s="219">
        <f t="shared" si="60"/>
        <v>0</v>
      </c>
      <c r="V109" s="219">
        <f t="shared" si="60"/>
        <v>0</v>
      </c>
      <c r="W109" s="219">
        <f t="shared" si="60"/>
        <v>0</v>
      </c>
      <c r="X109" s="219">
        <f t="shared" si="60"/>
        <v>0</v>
      </c>
      <c r="Y109" s="219">
        <f t="shared" si="60"/>
        <v>0</v>
      </c>
      <c r="Z109" s="219">
        <f t="shared" si="60"/>
        <v>0</v>
      </c>
      <c r="AA109" s="219">
        <f t="shared" si="60"/>
        <v>0</v>
      </c>
      <c r="AB109" s="219">
        <f t="shared" si="60"/>
        <v>0</v>
      </c>
      <c r="AC109" s="220">
        <f t="shared" si="60"/>
        <v>0</v>
      </c>
      <c r="AE109" s="222">
        <f>SUM(AE93:AE107)</f>
        <v>0</v>
      </c>
      <c r="AG109" s="222">
        <f>SUM(AG93:AG107)</f>
        <v>0</v>
      </c>
      <c r="AI109" s="222">
        <f>SUM(AI93:AI107)</f>
        <v>0</v>
      </c>
      <c r="AK109" s="222">
        <f>SUM(AK93:AK107)</f>
        <v>0</v>
      </c>
    </row>
    <row r="110" spans="3:37" customFormat="1" ht="15">
      <c r="M110" s="1007"/>
      <c r="N110" s="1007"/>
      <c r="O110" s="1007"/>
      <c r="P110" s="1007"/>
    </row>
    <row r="111" spans="3:37" outlineLevel="1">
      <c r="C111" s="138" t="str">
        <f>'Line Items'!C2525</f>
        <v>Creditors</v>
      </c>
    </row>
    <row r="112" spans="3:37" outlineLevel="1">
      <c r="C112" s="1004">
        <f>'Line Items'!H2473</f>
        <v>1</v>
      </c>
      <c r="D112" s="100" t="str">
        <f>IF(C112=1,'Line Items'!D2473,"[not used]")</f>
        <v>RSP Creditor</v>
      </c>
      <c r="E112" s="85"/>
      <c r="F112" s="183" t="str">
        <f>F41</f>
        <v>£000</v>
      </c>
      <c r="G112" s="348">
        <f>IF(($C112=0),0,INDEX(G$41:G$73,MATCH($D112,$D$41:$D$73,0)))</f>
        <v>0</v>
      </c>
      <c r="H112" s="86">
        <f t="shared" ref="H112:W127" si="61">IF(($C112=0),0,INDEX(H$41:H$73,MATCH($D112,$D$41:$D$73,0)))</f>
        <v>0</v>
      </c>
      <c r="I112" s="86">
        <f t="shared" si="61"/>
        <v>0</v>
      </c>
      <c r="J112" s="86">
        <f t="shared" si="61"/>
        <v>0</v>
      </c>
      <c r="K112" s="86">
        <f t="shared" si="61"/>
        <v>0</v>
      </c>
      <c r="L112" s="86">
        <f t="shared" si="61"/>
        <v>0</v>
      </c>
      <c r="M112" s="86">
        <f t="shared" si="61"/>
        <v>0</v>
      </c>
      <c r="N112" s="86">
        <f t="shared" si="61"/>
        <v>0</v>
      </c>
      <c r="O112" s="86">
        <f t="shared" si="61"/>
        <v>0</v>
      </c>
      <c r="P112" s="86">
        <f t="shared" si="61"/>
        <v>0</v>
      </c>
      <c r="Q112" s="86">
        <f t="shared" si="61"/>
        <v>0</v>
      </c>
      <c r="R112" s="86">
        <f t="shared" si="61"/>
        <v>0</v>
      </c>
      <c r="S112" s="86">
        <f t="shared" si="61"/>
        <v>0</v>
      </c>
      <c r="T112" s="86">
        <f t="shared" si="61"/>
        <v>0</v>
      </c>
      <c r="U112" s="86">
        <f t="shared" si="61"/>
        <v>0</v>
      </c>
      <c r="V112" s="86">
        <f t="shared" si="61"/>
        <v>0</v>
      </c>
      <c r="W112" s="86">
        <f t="shared" si="61"/>
        <v>0</v>
      </c>
      <c r="X112" s="86">
        <f t="shared" ref="X112:AK127" si="62">IF(($C112=0),0,INDEX(X$41:X$73,MATCH($D112,$D$41:$D$73,0)))</f>
        <v>0</v>
      </c>
      <c r="Y112" s="86">
        <f t="shared" si="62"/>
        <v>0</v>
      </c>
      <c r="Z112" s="86">
        <f t="shared" si="62"/>
        <v>0</v>
      </c>
      <c r="AA112" s="86">
        <f t="shared" si="62"/>
        <v>0</v>
      </c>
      <c r="AB112" s="86">
        <f t="shared" si="62"/>
        <v>0</v>
      </c>
      <c r="AC112" s="87">
        <f t="shared" si="62"/>
        <v>0</v>
      </c>
      <c r="AE112" s="88">
        <f t="shared" si="62"/>
        <v>0</v>
      </c>
      <c r="AG112" s="88">
        <f t="shared" si="62"/>
        <v>0</v>
      </c>
      <c r="AI112" s="88">
        <f t="shared" si="62"/>
        <v>0</v>
      </c>
      <c r="AK112" s="88">
        <f t="shared" si="62"/>
        <v>0</v>
      </c>
    </row>
    <row r="113" spans="3:37" outlineLevel="1">
      <c r="C113" s="1004">
        <f>'Line Items'!H2474</f>
        <v>1</v>
      </c>
      <c r="D113" s="106" t="str">
        <f>IF(C113=1,'Line Items'!D2474,"[not used]")</f>
        <v>Network Rail Creditor</v>
      </c>
      <c r="E113" s="89"/>
      <c r="F113" s="107" t="str">
        <f>F112</f>
        <v>£000</v>
      </c>
      <c r="G113" s="90">
        <f t="shared" ref="G113:V128" si="63">IF(($C113=0),0,INDEX(G$41:G$73,MATCH($D113,$D$41:$D$73,0)))</f>
        <v>0</v>
      </c>
      <c r="H113" s="90">
        <f t="shared" si="61"/>
        <v>0</v>
      </c>
      <c r="I113" s="90">
        <f t="shared" si="61"/>
        <v>0</v>
      </c>
      <c r="J113" s="90">
        <f t="shared" si="61"/>
        <v>0</v>
      </c>
      <c r="K113" s="90">
        <f t="shared" si="61"/>
        <v>0</v>
      </c>
      <c r="L113" s="90">
        <f t="shared" si="61"/>
        <v>0</v>
      </c>
      <c r="M113" s="90">
        <f t="shared" si="61"/>
        <v>0</v>
      </c>
      <c r="N113" s="90">
        <f t="shared" si="61"/>
        <v>0</v>
      </c>
      <c r="O113" s="90">
        <f t="shared" si="61"/>
        <v>0</v>
      </c>
      <c r="P113" s="90">
        <f t="shared" si="61"/>
        <v>0</v>
      </c>
      <c r="Q113" s="90">
        <f t="shared" si="61"/>
        <v>0</v>
      </c>
      <c r="R113" s="90">
        <f t="shared" si="61"/>
        <v>0</v>
      </c>
      <c r="S113" s="90">
        <f t="shared" si="61"/>
        <v>0</v>
      </c>
      <c r="T113" s="90">
        <f t="shared" si="61"/>
        <v>0</v>
      </c>
      <c r="U113" s="90">
        <f t="shared" si="61"/>
        <v>0</v>
      </c>
      <c r="V113" s="90">
        <f t="shared" si="61"/>
        <v>0</v>
      </c>
      <c r="W113" s="90">
        <f t="shared" si="61"/>
        <v>0</v>
      </c>
      <c r="X113" s="90">
        <f t="shared" si="62"/>
        <v>0</v>
      </c>
      <c r="Y113" s="90">
        <f t="shared" si="62"/>
        <v>0</v>
      </c>
      <c r="Z113" s="90">
        <f t="shared" si="62"/>
        <v>0</v>
      </c>
      <c r="AA113" s="90">
        <f t="shared" si="62"/>
        <v>0</v>
      </c>
      <c r="AB113" s="90">
        <f t="shared" si="62"/>
        <v>0</v>
      </c>
      <c r="AC113" s="91">
        <f t="shared" si="62"/>
        <v>0</v>
      </c>
      <c r="AE113" s="92">
        <f t="shared" si="62"/>
        <v>0</v>
      </c>
      <c r="AG113" s="92">
        <f t="shared" si="62"/>
        <v>0</v>
      </c>
      <c r="AI113" s="92">
        <f t="shared" si="62"/>
        <v>0</v>
      </c>
      <c r="AK113" s="92">
        <f t="shared" si="62"/>
        <v>0</v>
      </c>
    </row>
    <row r="114" spans="3:37" outlineLevel="1">
      <c r="C114" s="1004">
        <f>'Line Items'!H2475</f>
        <v>1</v>
      </c>
      <c r="D114" s="106" t="str">
        <f>IF(C114=1,'Line Items'!D2475,"[not used]")</f>
        <v>Trade Creditors</v>
      </c>
      <c r="E114" s="89"/>
      <c r="F114" s="107" t="str">
        <f t="shared" ref="F114:F138" si="64">F113</f>
        <v>£000</v>
      </c>
      <c r="G114" s="90">
        <f t="shared" si="63"/>
        <v>0</v>
      </c>
      <c r="H114" s="90">
        <f t="shared" si="61"/>
        <v>0</v>
      </c>
      <c r="I114" s="90">
        <f t="shared" si="61"/>
        <v>0</v>
      </c>
      <c r="J114" s="90">
        <f t="shared" si="61"/>
        <v>0</v>
      </c>
      <c r="K114" s="90">
        <f t="shared" si="61"/>
        <v>0</v>
      </c>
      <c r="L114" s="90">
        <f t="shared" si="61"/>
        <v>0</v>
      </c>
      <c r="M114" s="90">
        <f t="shared" si="61"/>
        <v>0</v>
      </c>
      <c r="N114" s="90">
        <f t="shared" si="61"/>
        <v>0</v>
      </c>
      <c r="O114" s="90">
        <f t="shared" si="61"/>
        <v>0</v>
      </c>
      <c r="P114" s="90">
        <f t="shared" si="61"/>
        <v>0</v>
      </c>
      <c r="Q114" s="90">
        <f t="shared" si="61"/>
        <v>0</v>
      </c>
      <c r="R114" s="90">
        <f t="shared" si="61"/>
        <v>0</v>
      </c>
      <c r="S114" s="90">
        <f t="shared" si="61"/>
        <v>0</v>
      </c>
      <c r="T114" s="90">
        <f t="shared" si="61"/>
        <v>0</v>
      </c>
      <c r="U114" s="90">
        <f t="shared" si="61"/>
        <v>0</v>
      </c>
      <c r="V114" s="90">
        <f t="shared" si="61"/>
        <v>0</v>
      </c>
      <c r="W114" s="90">
        <f t="shared" si="61"/>
        <v>0</v>
      </c>
      <c r="X114" s="90">
        <f t="shared" si="62"/>
        <v>0</v>
      </c>
      <c r="Y114" s="90">
        <f t="shared" si="62"/>
        <v>0</v>
      </c>
      <c r="Z114" s="90">
        <f t="shared" si="62"/>
        <v>0</v>
      </c>
      <c r="AA114" s="90">
        <f t="shared" si="62"/>
        <v>0</v>
      </c>
      <c r="AB114" s="90">
        <f t="shared" si="62"/>
        <v>0</v>
      </c>
      <c r="AC114" s="91">
        <f t="shared" si="62"/>
        <v>0</v>
      </c>
      <c r="AE114" s="92">
        <f t="shared" si="62"/>
        <v>0</v>
      </c>
      <c r="AG114" s="92">
        <f t="shared" si="62"/>
        <v>0</v>
      </c>
      <c r="AI114" s="92">
        <f t="shared" si="62"/>
        <v>0</v>
      </c>
      <c r="AK114" s="92">
        <f t="shared" si="62"/>
        <v>0</v>
      </c>
    </row>
    <row r="115" spans="3:37" outlineLevel="1">
      <c r="C115" s="1004">
        <f>'Line Items'!H2476</f>
        <v>1</v>
      </c>
      <c r="D115" s="106" t="str">
        <f>IF(C115=1,'Line Items'!D2476,"[not used]")</f>
        <v>Tax Creditor</v>
      </c>
      <c r="E115" s="89"/>
      <c r="F115" s="107" t="str">
        <f t="shared" si="64"/>
        <v>£000</v>
      </c>
      <c r="G115" s="90">
        <f t="shared" si="63"/>
        <v>0</v>
      </c>
      <c r="H115" s="90">
        <f t="shared" si="61"/>
        <v>0</v>
      </c>
      <c r="I115" s="90">
        <f t="shared" si="61"/>
        <v>0</v>
      </c>
      <c r="J115" s="90">
        <f t="shared" si="61"/>
        <v>0</v>
      </c>
      <c r="K115" s="90">
        <f t="shared" si="61"/>
        <v>0</v>
      </c>
      <c r="L115" s="90">
        <f t="shared" si="61"/>
        <v>0</v>
      </c>
      <c r="M115" s="90">
        <f t="shared" si="61"/>
        <v>0</v>
      </c>
      <c r="N115" s="90">
        <f t="shared" si="61"/>
        <v>0</v>
      </c>
      <c r="O115" s="90">
        <f t="shared" si="61"/>
        <v>0</v>
      </c>
      <c r="P115" s="90">
        <f t="shared" si="61"/>
        <v>0</v>
      </c>
      <c r="Q115" s="90">
        <f t="shared" si="61"/>
        <v>0</v>
      </c>
      <c r="R115" s="90">
        <f t="shared" si="61"/>
        <v>0</v>
      </c>
      <c r="S115" s="90">
        <f t="shared" si="61"/>
        <v>0</v>
      </c>
      <c r="T115" s="90">
        <f t="shared" si="61"/>
        <v>0</v>
      </c>
      <c r="U115" s="90">
        <f t="shared" si="61"/>
        <v>0</v>
      </c>
      <c r="V115" s="90">
        <f t="shared" si="61"/>
        <v>0</v>
      </c>
      <c r="W115" s="90">
        <f t="shared" si="61"/>
        <v>0</v>
      </c>
      <c r="X115" s="90">
        <f t="shared" si="62"/>
        <v>0</v>
      </c>
      <c r="Y115" s="90">
        <f t="shared" si="62"/>
        <v>0</v>
      </c>
      <c r="Z115" s="90">
        <f t="shared" si="62"/>
        <v>0</v>
      </c>
      <c r="AA115" s="90">
        <f t="shared" si="62"/>
        <v>0</v>
      </c>
      <c r="AB115" s="90">
        <f t="shared" si="62"/>
        <v>0</v>
      </c>
      <c r="AC115" s="91">
        <f t="shared" si="62"/>
        <v>0</v>
      </c>
      <c r="AE115" s="92">
        <f t="shared" si="62"/>
        <v>0</v>
      </c>
      <c r="AG115" s="92">
        <f t="shared" si="62"/>
        <v>0</v>
      </c>
      <c r="AI115" s="92">
        <f t="shared" si="62"/>
        <v>0</v>
      </c>
      <c r="AK115" s="92">
        <f t="shared" si="62"/>
        <v>0</v>
      </c>
    </row>
    <row r="116" spans="3:37" outlineLevel="1">
      <c r="C116" s="1004">
        <f>'Line Items'!H2477</f>
        <v>1</v>
      </c>
      <c r="D116" s="106" t="str">
        <f>IF(C116=1,'Line Items'!D2477,"[not used]")</f>
        <v>Deferred Tax</v>
      </c>
      <c r="E116" s="89"/>
      <c r="F116" s="107" t="str">
        <f t="shared" si="64"/>
        <v>£000</v>
      </c>
      <c r="G116" s="90">
        <f t="shared" si="63"/>
        <v>0</v>
      </c>
      <c r="H116" s="90">
        <f t="shared" si="61"/>
        <v>0</v>
      </c>
      <c r="I116" s="90">
        <f t="shared" si="61"/>
        <v>0</v>
      </c>
      <c r="J116" s="90">
        <f t="shared" si="61"/>
        <v>0</v>
      </c>
      <c r="K116" s="90">
        <f t="shared" si="61"/>
        <v>0</v>
      </c>
      <c r="L116" s="90">
        <f t="shared" si="61"/>
        <v>0</v>
      </c>
      <c r="M116" s="90">
        <f t="shared" si="61"/>
        <v>0</v>
      </c>
      <c r="N116" s="90">
        <f t="shared" si="61"/>
        <v>0</v>
      </c>
      <c r="O116" s="90">
        <f t="shared" si="61"/>
        <v>0</v>
      </c>
      <c r="P116" s="90">
        <f t="shared" si="61"/>
        <v>0</v>
      </c>
      <c r="Q116" s="90">
        <f t="shared" si="61"/>
        <v>0</v>
      </c>
      <c r="R116" s="90">
        <f t="shared" si="61"/>
        <v>0</v>
      </c>
      <c r="S116" s="90">
        <f t="shared" si="61"/>
        <v>0</v>
      </c>
      <c r="T116" s="90">
        <f t="shared" si="61"/>
        <v>0</v>
      </c>
      <c r="U116" s="90">
        <f t="shared" si="61"/>
        <v>0</v>
      </c>
      <c r="V116" s="90">
        <f t="shared" si="61"/>
        <v>0</v>
      </c>
      <c r="W116" s="90">
        <f t="shared" si="61"/>
        <v>0</v>
      </c>
      <c r="X116" s="90">
        <f t="shared" si="62"/>
        <v>0</v>
      </c>
      <c r="Y116" s="90">
        <f t="shared" si="62"/>
        <v>0</v>
      </c>
      <c r="Z116" s="90">
        <f t="shared" si="62"/>
        <v>0</v>
      </c>
      <c r="AA116" s="90">
        <f t="shared" si="62"/>
        <v>0</v>
      </c>
      <c r="AB116" s="90">
        <f t="shared" si="62"/>
        <v>0</v>
      </c>
      <c r="AC116" s="91">
        <f t="shared" si="62"/>
        <v>0</v>
      </c>
      <c r="AE116" s="92">
        <f t="shared" si="62"/>
        <v>0</v>
      </c>
      <c r="AG116" s="92">
        <f t="shared" si="62"/>
        <v>0</v>
      </c>
      <c r="AI116" s="92">
        <f t="shared" si="62"/>
        <v>0</v>
      </c>
      <c r="AK116" s="92">
        <f t="shared" si="62"/>
        <v>0</v>
      </c>
    </row>
    <row r="117" spans="3:37" outlineLevel="1">
      <c r="C117" s="1004">
        <f>'Line Items'!H2478</f>
        <v>1</v>
      </c>
      <c r="D117" s="106" t="str">
        <f>IF(C117=1,'Line Items'!D2478,"[not used]")</f>
        <v>Other Creditors</v>
      </c>
      <c r="E117" s="89"/>
      <c r="F117" s="107" t="str">
        <f t="shared" si="64"/>
        <v>£000</v>
      </c>
      <c r="G117" s="90">
        <f t="shared" si="63"/>
        <v>0</v>
      </c>
      <c r="H117" s="90">
        <f t="shared" si="61"/>
        <v>0</v>
      </c>
      <c r="I117" s="90">
        <f t="shared" si="61"/>
        <v>0</v>
      </c>
      <c r="J117" s="90">
        <f t="shared" si="61"/>
        <v>0</v>
      </c>
      <c r="K117" s="90">
        <f t="shared" si="61"/>
        <v>0</v>
      </c>
      <c r="L117" s="90">
        <f t="shared" si="61"/>
        <v>0</v>
      </c>
      <c r="M117" s="90">
        <f t="shared" si="61"/>
        <v>0</v>
      </c>
      <c r="N117" s="90">
        <f t="shared" si="61"/>
        <v>0</v>
      </c>
      <c r="O117" s="90">
        <f t="shared" si="61"/>
        <v>0</v>
      </c>
      <c r="P117" s="90">
        <f t="shared" si="61"/>
        <v>0</v>
      </c>
      <c r="Q117" s="90">
        <f t="shared" si="61"/>
        <v>0</v>
      </c>
      <c r="R117" s="90">
        <f t="shared" si="61"/>
        <v>0</v>
      </c>
      <c r="S117" s="90">
        <f t="shared" si="61"/>
        <v>0</v>
      </c>
      <c r="T117" s="90">
        <f t="shared" si="61"/>
        <v>0</v>
      </c>
      <c r="U117" s="90">
        <f t="shared" si="61"/>
        <v>0</v>
      </c>
      <c r="V117" s="90">
        <f t="shared" si="61"/>
        <v>0</v>
      </c>
      <c r="W117" s="90">
        <f t="shared" si="61"/>
        <v>0</v>
      </c>
      <c r="X117" s="90">
        <f t="shared" si="62"/>
        <v>0</v>
      </c>
      <c r="Y117" s="90">
        <f t="shared" si="62"/>
        <v>0</v>
      </c>
      <c r="Z117" s="90">
        <f t="shared" si="62"/>
        <v>0</v>
      </c>
      <c r="AA117" s="90">
        <f t="shared" si="62"/>
        <v>0</v>
      </c>
      <c r="AB117" s="90">
        <f t="shared" si="62"/>
        <v>0</v>
      </c>
      <c r="AC117" s="91">
        <f t="shared" si="62"/>
        <v>0</v>
      </c>
      <c r="AE117" s="92">
        <f t="shared" si="62"/>
        <v>0</v>
      </c>
      <c r="AG117" s="92">
        <f t="shared" si="62"/>
        <v>0</v>
      </c>
      <c r="AI117" s="92">
        <f t="shared" si="62"/>
        <v>0</v>
      </c>
      <c r="AK117" s="92">
        <f t="shared" si="62"/>
        <v>0</v>
      </c>
    </row>
    <row r="118" spans="3:37" outlineLevel="1">
      <c r="C118" s="1004">
        <f>'Line Items'!H2479</f>
        <v>1</v>
      </c>
      <c r="D118" s="106" t="str">
        <f>IF(C118=1,'Line Items'!D2479,"[not used]")</f>
        <v>Intercompany Creditors</v>
      </c>
      <c r="E118" s="89"/>
      <c r="F118" s="107" t="str">
        <f t="shared" si="64"/>
        <v>£000</v>
      </c>
      <c r="G118" s="90">
        <f t="shared" si="63"/>
        <v>0</v>
      </c>
      <c r="H118" s="90">
        <f t="shared" si="61"/>
        <v>0</v>
      </c>
      <c r="I118" s="90">
        <f t="shared" si="61"/>
        <v>0</v>
      </c>
      <c r="J118" s="90">
        <f t="shared" si="61"/>
        <v>0</v>
      </c>
      <c r="K118" s="90">
        <f t="shared" si="61"/>
        <v>0</v>
      </c>
      <c r="L118" s="90">
        <f t="shared" si="61"/>
        <v>0</v>
      </c>
      <c r="M118" s="90">
        <f t="shared" si="61"/>
        <v>0</v>
      </c>
      <c r="N118" s="90">
        <f t="shared" si="61"/>
        <v>0</v>
      </c>
      <c r="O118" s="90">
        <f t="shared" si="61"/>
        <v>0</v>
      </c>
      <c r="P118" s="90">
        <f t="shared" si="61"/>
        <v>0</v>
      </c>
      <c r="Q118" s="90">
        <f t="shared" si="61"/>
        <v>0</v>
      </c>
      <c r="R118" s="90">
        <f t="shared" si="61"/>
        <v>0</v>
      </c>
      <c r="S118" s="90">
        <f t="shared" si="61"/>
        <v>0</v>
      </c>
      <c r="T118" s="90">
        <f t="shared" si="61"/>
        <v>0</v>
      </c>
      <c r="U118" s="90">
        <f t="shared" si="61"/>
        <v>0</v>
      </c>
      <c r="V118" s="90">
        <f t="shared" si="61"/>
        <v>0</v>
      </c>
      <c r="W118" s="90">
        <f t="shared" si="61"/>
        <v>0</v>
      </c>
      <c r="X118" s="90">
        <f t="shared" si="62"/>
        <v>0</v>
      </c>
      <c r="Y118" s="90">
        <f t="shared" si="62"/>
        <v>0</v>
      </c>
      <c r="Z118" s="90">
        <f t="shared" si="62"/>
        <v>0</v>
      </c>
      <c r="AA118" s="90">
        <f t="shared" si="62"/>
        <v>0</v>
      </c>
      <c r="AB118" s="90">
        <f t="shared" si="62"/>
        <v>0</v>
      </c>
      <c r="AC118" s="91">
        <f t="shared" si="62"/>
        <v>0</v>
      </c>
      <c r="AE118" s="92">
        <f t="shared" si="62"/>
        <v>0</v>
      </c>
      <c r="AG118" s="92">
        <f t="shared" si="62"/>
        <v>0</v>
      </c>
      <c r="AI118" s="92">
        <f t="shared" si="62"/>
        <v>0</v>
      </c>
      <c r="AK118" s="92">
        <f t="shared" si="62"/>
        <v>0</v>
      </c>
    </row>
    <row r="119" spans="3:37" outlineLevel="1">
      <c r="C119" s="1004">
        <f>'Line Items'!H2480</f>
        <v>1</v>
      </c>
      <c r="D119" s="106" t="str">
        <f>IF(C119=1,'Line Items'!D2480,"[not used]")</f>
        <v>Dividends declared</v>
      </c>
      <c r="E119" s="89"/>
      <c r="F119" s="107" t="str">
        <f t="shared" si="64"/>
        <v>£000</v>
      </c>
      <c r="G119" s="90">
        <f t="shared" si="63"/>
        <v>0</v>
      </c>
      <c r="H119" s="90">
        <f t="shared" si="61"/>
        <v>0</v>
      </c>
      <c r="I119" s="90">
        <f t="shared" si="61"/>
        <v>0</v>
      </c>
      <c r="J119" s="90">
        <f t="shared" si="61"/>
        <v>0</v>
      </c>
      <c r="K119" s="90">
        <f t="shared" si="61"/>
        <v>0</v>
      </c>
      <c r="L119" s="90">
        <f t="shared" si="61"/>
        <v>0</v>
      </c>
      <c r="M119" s="90">
        <f t="shared" si="61"/>
        <v>0</v>
      </c>
      <c r="N119" s="90">
        <f t="shared" si="61"/>
        <v>0</v>
      </c>
      <c r="O119" s="90">
        <f t="shared" si="61"/>
        <v>0</v>
      </c>
      <c r="P119" s="90">
        <f t="shared" si="61"/>
        <v>0</v>
      </c>
      <c r="Q119" s="90">
        <f t="shared" si="61"/>
        <v>0</v>
      </c>
      <c r="R119" s="90">
        <f t="shared" si="61"/>
        <v>0</v>
      </c>
      <c r="S119" s="90">
        <f t="shared" si="61"/>
        <v>0</v>
      </c>
      <c r="T119" s="90">
        <f t="shared" si="61"/>
        <v>0</v>
      </c>
      <c r="U119" s="90">
        <f t="shared" si="61"/>
        <v>0</v>
      </c>
      <c r="V119" s="90">
        <f t="shared" si="61"/>
        <v>0</v>
      </c>
      <c r="W119" s="90">
        <f t="shared" si="61"/>
        <v>0</v>
      </c>
      <c r="X119" s="90">
        <f t="shared" si="62"/>
        <v>0</v>
      </c>
      <c r="Y119" s="90">
        <f t="shared" si="62"/>
        <v>0</v>
      </c>
      <c r="Z119" s="90">
        <f t="shared" si="62"/>
        <v>0</v>
      </c>
      <c r="AA119" s="90">
        <f t="shared" si="62"/>
        <v>0</v>
      </c>
      <c r="AB119" s="90">
        <f t="shared" si="62"/>
        <v>0</v>
      </c>
      <c r="AC119" s="91">
        <f t="shared" si="62"/>
        <v>0</v>
      </c>
      <c r="AE119" s="92">
        <f t="shared" si="62"/>
        <v>0</v>
      </c>
      <c r="AG119" s="92">
        <f t="shared" si="62"/>
        <v>0</v>
      </c>
      <c r="AI119" s="92">
        <f t="shared" si="62"/>
        <v>0</v>
      </c>
      <c r="AK119" s="92">
        <f t="shared" si="62"/>
        <v>0</v>
      </c>
    </row>
    <row r="120" spans="3:37" outlineLevel="1">
      <c r="C120" s="1004">
        <f>'Line Items'!H2481</f>
        <v>1</v>
      </c>
      <c r="D120" s="106" t="str">
        <f>IF(C120=1,'Line Items'!D2481,"[not used]")</f>
        <v>Accruals and Deferred Income</v>
      </c>
      <c r="E120" s="89"/>
      <c r="F120" s="107" t="str">
        <f t="shared" si="64"/>
        <v>£000</v>
      </c>
      <c r="G120" s="90">
        <f t="shared" si="63"/>
        <v>0</v>
      </c>
      <c r="H120" s="90">
        <f t="shared" si="61"/>
        <v>0</v>
      </c>
      <c r="I120" s="90">
        <f t="shared" si="61"/>
        <v>0</v>
      </c>
      <c r="J120" s="90">
        <f t="shared" si="61"/>
        <v>0</v>
      </c>
      <c r="K120" s="90">
        <f t="shared" si="61"/>
        <v>0</v>
      </c>
      <c r="L120" s="90">
        <f t="shared" si="61"/>
        <v>0</v>
      </c>
      <c r="M120" s="90">
        <f t="shared" si="61"/>
        <v>0</v>
      </c>
      <c r="N120" s="90">
        <f t="shared" si="61"/>
        <v>0</v>
      </c>
      <c r="O120" s="90">
        <f t="shared" si="61"/>
        <v>0</v>
      </c>
      <c r="P120" s="90">
        <f t="shared" si="61"/>
        <v>0</v>
      </c>
      <c r="Q120" s="90">
        <f t="shared" si="61"/>
        <v>0</v>
      </c>
      <c r="R120" s="90">
        <f t="shared" si="61"/>
        <v>0</v>
      </c>
      <c r="S120" s="90">
        <f t="shared" si="61"/>
        <v>0</v>
      </c>
      <c r="T120" s="90">
        <f t="shared" si="61"/>
        <v>0</v>
      </c>
      <c r="U120" s="90">
        <f t="shared" si="61"/>
        <v>0</v>
      </c>
      <c r="V120" s="90">
        <f t="shared" si="61"/>
        <v>0</v>
      </c>
      <c r="W120" s="90">
        <f t="shared" si="61"/>
        <v>0</v>
      </c>
      <c r="X120" s="90">
        <f t="shared" si="62"/>
        <v>0</v>
      </c>
      <c r="Y120" s="90">
        <f t="shared" si="62"/>
        <v>0</v>
      </c>
      <c r="Z120" s="90">
        <f t="shared" si="62"/>
        <v>0</v>
      </c>
      <c r="AA120" s="90">
        <f t="shared" si="62"/>
        <v>0</v>
      </c>
      <c r="AB120" s="90">
        <f t="shared" si="62"/>
        <v>0</v>
      </c>
      <c r="AC120" s="91">
        <f t="shared" si="62"/>
        <v>0</v>
      </c>
      <c r="AE120" s="92">
        <f t="shared" si="62"/>
        <v>0</v>
      </c>
      <c r="AG120" s="92">
        <f t="shared" si="62"/>
        <v>0</v>
      </c>
      <c r="AI120" s="92">
        <f t="shared" si="62"/>
        <v>0</v>
      </c>
      <c r="AK120" s="92">
        <f t="shared" si="62"/>
        <v>0</v>
      </c>
    </row>
    <row r="121" spans="3:37" outlineLevel="1">
      <c r="C121" s="1004">
        <f>'Line Items'!H2482</f>
        <v>0</v>
      </c>
      <c r="D121" s="106" t="str">
        <f>IF(C121=1,'Line Items'!D2482,"[not used]")</f>
        <v>[not used]</v>
      </c>
      <c r="E121" s="89"/>
      <c r="F121" s="107" t="str">
        <f t="shared" si="64"/>
        <v>£000</v>
      </c>
      <c r="G121" s="90">
        <f t="shared" si="63"/>
        <v>0</v>
      </c>
      <c r="H121" s="90">
        <f t="shared" si="61"/>
        <v>0</v>
      </c>
      <c r="I121" s="90">
        <f t="shared" si="61"/>
        <v>0</v>
      </c>
      <c r="J121" s="90">
        <f t="shared" si="61"/>
        <v>0</v>
      </c>
      <c r="K121" s="90">
        <f t="shared" si="61"/>
        <v>0</v>
      </c>
      <c r="L121" s="90">
        <f t="shared" si="61"/>
        <v>0</v>
      </c>
      <c r="M121" s="90">
        <f t="shared" si="61"/>
        <v>0</v>
      </c>
      <c r="N121" s="90">
        <f t="shared" si="61"/>
        <v>0</v>
      </c>
      <c r="O121" s="90">
        <f t="shared" si="61"/>
        <v>0</v>
      </c>
      <c r="P121" s="90">
        <f t="shared" si="61"/>
        <v>0</v>
      </c>
      <c r="Q121" s="90">
        <f t="shared" si="61"/>
        <v>0</v>
      </c>
      <c r="R121" s="90">
        <f t="shared" si="61"/>
        <v>0</v>
      </c>
      <c r="S121" s="90">
        <f t="shared" si="61"/>
        <v>0</v>
      </c>
      <c r="T121" s="90">
        <f t="shared" si="61"/>
        <v>0</v>
      </c>
      <c r="U121" s="90">
        <f t="shared" si="61"/>
        <v>0</v>
      </c>
      <c r="V121" s="90">
        <f t="shared" si="61"/>
        <v>0</v>
      </c>
      <c r="W121" s="90">
        <f t="shared" si="61"/>
        <v>0</v>
      </c>
      <c r="X121" s="90">
        <f t="shared" si="62"/>
        <v>0</v>
      </c>
      <c r="Y121" s="90">
        <f t="shared" si="62"/>
        <v>0</v>
      </c>
      <c r="Z121" s="90">
        <f t="shared" si="62"/>
        <v>0</v>
      </c>
      <c r="AA121" s="90">
        <f t="shared" si="62"/>
        <v>0</v>
      </c>
      <c r="AB121" s="90">
        <f t="shared" si="62"/>
        <v>0</v>
      </c>
      <c r="AC121" s="91">
        <f t="shared" si="62"/>
        <v>0</v>
      </c>
      <c r="AE121" s="92">
        <f t="shared" si="62"/>
        <v>0</v>
      </c>
      <c r="AG121" s="92">
        <f t="shared" si="62"/>
        <v>0</v>
      </c>
      <c r="AI121" s="92">
        <f t="shared" si="62"/>
        <v>0</v>
      </c>
      <c r="AK121" s="92">
        <f t="shared" si="62"/>
        <v>0</v>
      </c>
    </row>
    <row r="122" spans="3:37" outlineLevel="1">
      <c r="C122" s="1004">
        <f>'Line Items'!H2483</f>
        <v>1</v>
      </c>
      <c r="D122" s="106" t="str">
        <f>IF(C122=1,'Line Items'!D2483,"[not used]")</f>
        <v>Profit Share Creditor</v>
      </c>
      <c r="E122" s="89"/>
      <c r="F122" s="107" t="str">
        <f t="shared" si="64"/>
        <v>£000</v>
      </c>
      <c r="G122" s="90">
        <f t="shared" si="63"/>
        <v>0</v>
      </c>
      <c r="H122" s="90">
        <f t="shared" si="61"/>
        <v>0</v>
      </c>
      <c r="I122" s="90">
        <f t="shared" si="61"/>
        <v>0</v>
      </c>
      <c r="J122" s="90">
        <f t="shared" si="61"/>
        <v>0</v>
      </c>
      <c r="K122" s="90">
        <f t="shared" si="61"/>
        <v>0</v>
      </c>
      <c r="L122" s="90">
        <f t="shared" si="61"/>
        <v>0</v>
      </c>
      <c r="M122" s="90">
        <f t="shared" si="61"/>
        <v>0</v>
      </c>
      <c r="N122" s="90">
        <f t="shared" si="61"/>
        <v>0</v>
      </c>
      <c r="O122" s="90">
        <f t="shared" si="61"/>
        <v>0</v>
      </c>
      <c r="P122" s="90">
        <f t="shared" si="61"/>
        <v>0</v>
      </c>
      <c r="Q122" s="90">
        <f t="shared" si="61"/>
        <v>0</v>
      </c>
      <c r="R122" s="90">
        <f t="shared" si="61"/>
        <v>0</v>
      </c>
      <c r="S122" s="90">
        <f t="shared" si="61"/>
        <v>0</v>
      </c>
      <c r="T122" s="90">
        <f t="shared" si="61"/>
        <v>0</v>
      </c>
      <c r="U122" s="90">
        <f t="shared" si="61"/>
        <v>0</v>
      </c>
      <c r="V122" s="90">
        <f t="shared" si="61"/>
        <v>0</v>
      </c>
      <c r="W122" s="90">
        <f t="shared" si="61"/>
        <v>0</v>
      </c>
      <c r="X122" s="90">
        <f t="shared" si="62"/>
        <v>0</v>
      </c>
      <c r="Y122" s="90">
        <f t="shared" si="62"/>
        <v>0</v>
      </c>
      <c r="Z122" s="90">
        <f t="shared" si="62"/>
        <v>0</v>
      </c>
      <c r="AA122" s="90">
        <f t="shared" si="62"/>
        <v>0</v>
      </c>
      <c r="AB122" s="90">
        <f t="shared" si="62"/>
        <v>0</v>
      </c>
      <c r="AC122" s="91">
        <f t="shared" si="62"/>
        <v>0</v>
      </c>
      <c r="AE122" s="92">
        <f t="shared" si="62"/>
        <v>0</v>
      </c>
      <c r="AG122" s="92">
        <f t="shared" si="62"/>
        <v>0</v>
      </c>
      <c r="AI122" s="92">
        <f t="shared" si="62"/>
        <v>0</v>
      </c>
      <c r="AK122" s="92">
        <f t="shared" si="62"/>
        <v>0</v>
      </c>
    </row>
    <row r="123" spans="3:37" outlineLevel="1">
      <c r="C123" s="1004">
        <f>'Line Items'!H2484</f>
        <v>0</v>
      </c>
      <c r="D123" s="106" t="str">
        <f>IF(C123=1,'Line Items'!D2484,"[not used]")</f>
        <v>[not used]</v>
      </c>
      <c r="E123" s="89"/>
      <c r="F123" s="107" t="str">
        <f t="shared" si="64"/>
        <v>£000</v>
      </c>
      <c r="G123" s="90">
        <f t="shared" si="63"/>
        <v>0</v>
      </c>
      <c r="H123" s="90">
        <f t="shared" si="61"/>
        <v>0</v>
      </c>
      <c r="I123" s="90">
        <f t="shared" si="61"/>
        <v>0</v>
      </c>
      <c r="J123" s="90">
        <f t="shared" si="61"/>
        <v>0</v>
      </c>
      <c r="K123" s="90">
        <f t="shared" si="61"/>
        <v>0</v>
      </c>
      <c r="L123" s="90">
        <f t="shared" si="61"/>
        <v>0</v>
      </c>
      <c r="M123" s="90">
        <f t="shared" si="61"/>
        <v>0</v>
      </c>
      <c r="N123" s="90">
        <f t="shared" si="61"/>
        <v>0</v>
      </c>
      <c r="O123" s="90">
        <f t="shared" si="61"/>
        <v>0</v>
      </c>
      <c r="P123" s="90">
        <f t="shared" si="61"/>
        <v>0</v>
      </c>
      <c r="Q123" s="90">
        <f t="shared" si="61"/>
        <v>0</v>
      </c>
      <c r="R123" s="90">
        <f t="shared" si="61"/>
        <v>0</v>
      </c>
      <c r="S123" s="90">
        <f t="shared" si="61"/>
        <v>0</v>
      </c>
      <c r="T123" s="90">
        <f t="shared" si="61"/>
        <v>0</v>
      </c>
      <c r="U123" s="90">
        <f t="shared" si="61"/>
        <v>0</v>
      </c>
      <c r="V123" s="90">
        <f t="shared" si="61"/>
        <v>0</v>
      </c>
      <c r="W123" s="90">
        <f t="shared" si="61"/>
        <v>0</v>
      </c>
      <c r="X123" s="90">
        <f t="shared" si="62"/>
        <v>0</v>
      </c>
      <c r="Y123" s="90">
        <f t="shared" si="62"/>
        <v>0</v>
      </c>
      <c r="Z123" s="90">
        <f t="shared" si="62"/>
        <v>0</v>
      </c>
      <c r="AA123" s="90">
        <f t="shared" si="62"/>
        <v>0</v>
      </c>
      <c r="AB123" s="90">
        <f t="shared" si="62"/>
        <v>0</v>
      </c>
      <c r="AC123" s="91">
        <f t="shared" si="62"/>
        <v>0</v>
      </c>
      <c r="AE123" s="92">
        <f t="shared" si="62"/>
        <v>0</v>
      </c>
      <c r="AG123" s="92">
        <f t="shared" si="62"/>
        <v>0</v>
      </c>
      <c r="AI123" s="92">
        <f t="shared" si="62"/>
        <v>0</v>
      </c>
      <c r="AK123" s="92">
        <f t="shared" si="62"/>
        <v>0</v>
      </c>
    </row>
    <row r="124" spans="3:37" outlineLevel="1">
      <c r="C124" s="1004">
        <f>'Line Items'!H2485</f>
        <v>1</v>
      </c>
      <c r="D124" s="106" t="str">
        <f>IF(C124=1,'Line Items'!D2485,"[not used]")</f>
        <v>[Current liabilities (negative) Line 13]</v>
      </c>
      <c r="E124" s="89"/>
      <c r="F124" s="107" t="str">
        <f t="shared" si="64"/>
        <v>£000</v>
      </c>
      <c r="G124" s="90">
        <f t="shared" si="63"/>
        <v>0</v>
      </c>
      <c r="H124" s="90">
        <f t="shared" si="61"/>
        <v>0</v>
      </c>
      <c r="I124" s="90">
        <f t="shared" si="61"/>
        <v>0</v>
      </c>
      <c r="J124" s="90">
        <f t="shared" si="61"/>
        <v>0</v>
      </c>
      <c r="K124" s="90">
        <f t="shared" si="61"/>
        <v>0</v>
      </c>
      <c r="L124" s="90">
        <f t="shared" si="61"/>
        <v>0</v>
      </c>
      <c r="M124" s="90">
        <f t="shared" si="61"/>
        <v>0</v>
      </c>
      <c r="N124" s="90">
        <f t="shared" si="61"/>
        <v>0</v>
      </c>
      <c r="O124" s="90">
        <f t="shared" si="61"/>
        <v>0</v>
      </c>
      <c r="P124" s="90">
        <f t="shared" si="61"/>
        <v>0</v>
      </c>
      <c r="Q124" s="90">
        <f t="shared" si="61"/>
        <v>0</v>
      </c>
      <c r="R124" s="90">
        <f t="shared" si="61"/>
        <v>0</v>
      </c>
      <c r="S124" s="90">
        <f t="shared" si="61"/>
        <v>0</v>
      </c>
      <c r="T124" s="90">
        <f t="shared" si="61"/>
        <v>0</v>
      </c>
      <c r="U124" s="90">
        <f t="shared" si="61"/>
        <v>0</v>
      </c>
      <c r="V124" s="90">
        <f t="shared" si="61"/>
        <v>0</v>
      </c>
      <c r="W124" s="90">
        <f t="shared" si="61"/>
        <v>0</v>
      </c>
      <c r="X124" s="90">
        <f t="shared" si="62"/>
        <v>0</v>
      </c>
      <c r="Y124" s="90">
        <f t="shared" si="62"/>
        <v>0</v>
      </c>
      <c r="Z124" s="90">
        <f t="shared" si="62"/>
        <v>0</v>
      </c>
      <c r="AA124" s="90">
        <f t="shared" si="62"/>
        <v>0</v>
      </c>
      <c r="AB124" s="90">
        <f t="shared" si="62"/>
        <v>0</v>
      </c>
      <c r="AC124" s="91">
        <f t="shared" si="62"/>
        <v>0</v>
      </c>
      <c r="AE124" s="92">
        <f t="shared" si="62"/>
        <v>0</v>
      </c>
      <c r="AG124" s="92">
        <f t="shared" si="62"/>
        <v>0</v>
      </c>
      <c r="AI124" s="92">
        <f t="shared" si="62"/>
        <v>0</v>
      </c>
      <c r="AK124" s="92">
        <f t="shared" si="62"/>
        <v>0</v>
      </c>
    </row>
    <row r="125" spans="3:37" outlineLevel="1">
      <c r="C125" s="1004">
        <f>'Line Items'!H2486</f>
        <v>1</v>
      </c>
      <c r="D125" s="106" t="str">
        <f>IF(C125=1,'Line Items'!D2486,"[not used]")</f>
        <v>[Current liabilities (negative) Line 14]</v>
      </c>
      <c r="E125" s="89"/>
      <c r="F125" s="107" t="str">
        <f t="shared" si="64"/>
        <v>£000</v>
      </c>
      <c r="G125" s="90">
        <f t="shared" si="63"/>
        <v>0</v>
      </c>
      <c r="H125" s="90">
        <f t="shared" si="61"/>
        <v>0</v>
      </c>
      <c r="I125" s="90">
        <f t="shared" si="61"/>
        <v>0</v>
      </c>
      <c r="J125" s="90">
        <f t="shared" si="61"/>
        <v>0</v>
      </c>
      <c r="K125" s="90">
        <f t="shared" si="61"/>
        <v>0</v>
      </c>
      <c r="L125" s="90">
        <f t="shared" si="61"/>
        <v>0</v>
      </c>
      <c r="M125" s="90">
        <f t="shared" si="61"/>
        <v>0</v>
      </c>
      <c r="N125" s="90">
        <f t="shared" si="61"/>
        <v>0</v>
      </c>
      <c r="O125" s="90">
        <f t="shared" si="61"/>
        <v>0</v>
      </c>
      <c r="P125" s="90">
        <f t="shared" si="61"/>
        <v>0</v>
      </c>
      <c r="Q125" s="90">
        <f t="shared" si="61"/>
        <v>0</v>
      </c>
      <c r="R125" s="90">
        <f t="shared" si="61"/>
        <v>0</v>
      </c>
      <c r="S125" s="90">
        <f t="shared" si="61"/>
        <v>0</v>
      </c>
      <c r="T125" s="90">
        <f t="shared" si="61"/>
        <v>0</v>
      </c>
      <c r="U125" s="90">
        <f t="shared" si="61"/>
        <v>0</v>
      </c>
      <c r="V125" s="90">
        <f t="shared" si="61"/>
        <v>0</v>
      </c>
      <c r="W125" s="90">
        <f t="shared" si="61"/>
        <v>0</v>
      </c>
      <c r="X125" s="90">
        <f t="shared" si="62"/>
        <v>0</v>
      </c>
      <c r="Y125" s="90">
        <f t="shared" si="62"/>
        <v>0</v>
      </c>
      <c r="Z125" s="90">
        <f t="shared" si="62"/>
        <v>0</v>
      </c>
      <c r="AA125" s="90">
        <f t="shared" si="62"/>
        <v>0</v>
      </c>
      <c r="AB125" s="90">
        <f t="shared" si="62"/>
        <v>0</v>
      </c>
      <c r="AC125" s="91">
        <f t="shared" si="62"/>
        <v>0</v>
      </c>
      <c r="AE125" s="92">
        <f t="shared" si="62"/>
        <v>0</v>
      </c>
      <c r="AG125" s="92">
        <f t="shared" si="62"/>
        <v>0</v>
      </c>
      <c r="AI125" s="92">
        <f t="shared" si="62"/>
        <v>0</v>
      </c>
      <c r="AK125" s="92">
        <f t="shared" si="62"/>
        <v>0</v>
      </c>
    </row>
    <row r="126" spans="3:37" outlineLevel="1">
      <c r="C126" s="1004">
        <f>'Line Items'!H2487</f>
        <v>1</v>
      </c>
      <c r="D126" s="106" t="str">
        <f>IF(C126=1,'Line Items'!D2487,"[not used]")</f>
        <v>[Current liabilities (negative) Line 15]</v>
      </c>
      <c r="E126" s="89"/>
      <c r="F126" s="107" t="str">
        <f t="shared" si="64"/>
        <v>£000</v>
      </c>
      <c r="G126" s="90">
        <f t="shared" si="63"/>
        <v>0</v>
      </c>
      <c r="H126" s="90">
        <f t="shared" si="61"/>
        <v>0</v>
      </c>
      <c r="I126" s="90">
        <f t="shared" si="61"/>
        <v>0</v>
      </c>
      <c r="J126" s="90">
        <f t="shared" si="61"/>
        <v>0</v>
      </c>
      <c r="K126" s="90">
        <f t="shared" si="61"/>
        <v>0</v>
      </c>
      <c r="L126" s="90">
        <f t="shared" si="61"/>
        <v>0</v>
      </c>
      <c r="M126" s="90">
        <f t="shared" si="61"/>
        <v>0</v>
      </c>
      <c r="N126" s="90">
        <f t="shared" si="61"/>
        <v>0</v>
      </c>
      <c r="O126" s="90">
        <f t="shared" si="61"/>
        <v>0</v>
      </c>
      <c r="P126" s="90">
        <f t="shared" si="61"/>
        <v>0</v>
      </c>
      <c r="Q126" s="90">
        <f t="shared" si="61"/>
        <v>0</v>
      </c>
      <c r="R126" s="90">
        <f t="shared" si="61"/>
        <v>0</v>
      </c>
      <c r="S126" s="90">
        <f t="shared" si="61"/>
        <v>0</v>
      </c>
      <c r="T126" s="90">
        <f t="shared" si="61"/>
        <v>0</v>
      </c>
      <c r="U126" s="90">
        <f t="shared" si="61"/>
        <v>0</v>
      </c>
      <c r="V126" s="90">
        <f t="shared" si="61"/>
        <v>0</v>
      </c>
      <c r="W126" s="90">
        <f t="shared" si="61"/>
        <v>0</v>
      </c>
      <c r="X126" s="90">
        <f t="shared" si="62"/>
        <v>0</v>
      </c>
      <c r="Y126" s="90">
        <f t="shared" si="62"/>
        <v>0</v>
      </c>
      <c r="Z126" s="90">
        <f t="shared" si="62"/>
        <v>0</v>
      </c>
      <c r="AA126" s="90">
        <f t="shared" si="62"/>
        <v>0</v>
      </c>
      <c r="AB126" s="90">
        <f t="shared" si="62"/>
        <v>0</v>
      </c>
      <c r="AC126" s="91">
        <f t="shared" si="62"/>
        <v>0</v>
      </c>
      <c r="AE126" s="92">
        <f t="shared" si="62"/>
        <v>0</v>
      </c>
      <c r="AG126" s="92">
        <f t="shared" si="62"/>
        <v>0</v>
      </c>
      <c r="AI126" s="92">
        <f t="shared" si="62"/>
        <v>0</v>
      </c>
      <c r="AK126" s="92">
        <f t="shared" si="62"/>
        <v>0</v>
      </c>
    </row>
    <row r="127" spans="3:37" outlineLevel="1">
      <c r="C127" s="1004">
        <f>'Line Items'!H2488</f>
        <v>1</v>
      </c>
      <c r="D127" s="106" t="str">
        <f>IF(C127=1,'Line Items'!D2488,"[not used]")</f>
        <v>[Current liabilities (negative) Line 16]</v>
      </c>
      <c r="E127" s="89"/>
      <c r="F127" s="107" t="str">
        <f t="shared" si="64"/>
        <v>£000</v>
      </c>
      <c r="G127" s="90">
        <f t="shared" si="63"/>
        <v>0</v>
      </c>
      <c r="H127" s="90">
        <f t="shared" si="61"/>
        <v>0</v>
      </c>
      <c r="I127" s="90">
        <f t="shared" si="61"/>
        <v>0</v>
      </c>
      <c r="J127" s="90">
        <f t="shared" si="61"/>
        <v>0</v>
      </c>
      <c r="K127" s="90">
        <f t="shared" si="61"/>
        <v>0</v>
      </c>
      <c r="L127" s="90">
        <f t="shared" si="61"/>
        <v>0</v>
      </c>
      <c r="M127" s="90">
        <f t="shared" si="61"/>
        <v>0</v>
      </c>
      <c r="N127" s="90">
        <f t="shared" si="61"/>
        <v>0</v>
      </c>
      <c r="O127" s="90">
        <f t="shared" si="61"/>
        <v>0</v>
      </c>
      <c r="P127" s="90">
        <f t="shared" si="61"/>
        <v>0</v>
      </c>
      <c r="Q127" s="90">
        <f t="shared" si="61"/>
        <v>0</v>
      </c>
      <c r="R127" s="90">
        <f t="shared" si="61"/>
        <v>0</v>
      </c>
      <c r="S127" s="90">
        <f t="shared" si="61"/>
        <v>0</v>
      </c>
      <c r="T127" s="90">
        <f t="shared" si="61"/>
        <v>0</v>
      </c>
      <c r="U127" s="90">
        <f t="shared" si="61"/>
        <v>0</v>
      </c>
      <c r="V127" s="90">
        <f t="shared" si="61"/>
        <v>0</v>
      </c>
      <c r="W127" s="90">
        <f t="shared" ref="W127:AC138" si="65">IF(($C127=0),0,INDEX(W$41:W$73,MATCH($D127,$D$41:$D$73,0)))</f>
        <v>0</v>
      </c>
      <c r="X127" s="90">
        <f t="shared" si="62"/>
        <v>0</v>
      </c>
      <c r="Y127" s="90">
        <f t="shared" si="62"/>
        <v>0</v>
      </c>
      <c r="Z127" s="90">
        <f t="shared" si="62"/>
        <v>0</v>
      </c>
      <c r="AA127" s="90">
        <f t="shared" si="62"/>
        <v>0</v>
      </c>
      <c r="AB127" s="90">
        <f t="shared" si="62"/>
        <v>0</v>
      </c>
      <c r="AC127" s="91">
        <f t="shared" si="62"/>
        <v>0</v>
      </c>
      <c r="AE127" s="92">
        <f t="shared" si="62"/>
        <v>0</v>
      </c>
      <c r="AG127" s="92">
        <f t="shared" si="62"/>
        <v>0</v>
      </c>
      <c r="AI127" s="92">
        <f t="shared" si="62"/>
        <v>0</v>
      </c>
      <c r="AK127" s="92">
        <f t="shared" si="62"/>
        <v>0</v>
      </c>
    </row>
    <row r="128" spans="3:37" outlineLevel="1">
      <c r="C128" s="1004">
        <f>'Line Items'!H2489</f>
        <v>1</v>
      </c>
      <c r="D128" s="106" t="str">
        <f>IF(C128=1,'Line Items'!D2489,"[not used]")</f>
        <v>[Current liabilities (negative) Line 17]</v>
      </c>
      <c r="E128" s="89"/>
      <c r="F128" s="107" t="str">
        <f t="shared" si="64"/>
        <v>£000</v>
      </c>
      <c r="G128" s="90">
        <f t="shared" si="63"/>
        <v>0</v>
      </c>
      <c r="H128" s="90">
        <f t="shared" si="63"/>
        <v>0</v>
      </c>
      <c r="I128" s="90">
        <f t="shared" si="63"/>
        <v>0</v>
      </c>
      <c r="J128" s="90">
        <f t="shared" si="63"/>
        <v>0</v>
      </c>
      <c r="K128" s="90">
        <f t="shared" si="63"/>
        <v>0</v>
      </c>
      <c r="L128" s="90">
        <f t="shared" si="63"/>
        <v>0</v>
      </c>
      <c r="M128" s="90">
        <f t="shared" si="63"/>
        <v>0</v>
      </c>
      <c r="N128" s="90">
        <f t="shared" si="63"/>
        <v>0</v>
      </c>
      <c r="O128" s="90">
        <f t="shared" si="63"/>
        <v>0</v>
      </c>
      <c r="P128" s="90">
        <f t="shared" si="63"/>
        <v>0</v>
      </c>
      <c r="Q128" s="90">
        <f t="shared" si="63"/>
        <v>0</v>
      </c>
      <c r="R128" s="90">
        <f t="shared" si="63"/>
        <v>0</v>
      </c>
      <c r="S128" s="90">
        <f t="shared" si="63"/>
        <v>0</v>
      </c>
      <c r="T128" s="90">
        <f t="shared" si="63"/>
        <v>0</v>
      </c>
      <c r="U128" s="90">
        <f t="shared" si="63"/>
        <v>0</v>
      </c>
      <c r="V128" s="90">
        <f t="shared" si="63"/>
        <v>0</v>
      </c>
      <c r="W128" s="90">
        <f t="shared" si="65"/>
        <v>0</v>
      </c>
      <c r="X128" s="90">
        <f t="shared" si="65"/>
        <v>0</v>
      </c>
      <c r="Y128" s="90">
        <f t="shared" si="65"/>
        <v>0</v>
      </c>
      <c r="Z128" s="90">
        <f t="shared" si="65"/>
        <v>0</v>
      </c>
      <c r="AA128" s="90">
        <f t="shared" si="65"/>
        <v>0</v>
      </c>
      <c r="AB128" s="90">
        <f t="shared" si="65"/>
        <v>0</v>
      </c>
      <c r="AC128" s="91">
        <f t="shared" si="65"/>
        <v>0</v>
      </c>
      <c r="AE128" s="92">
        <f t="shared" ref="AE128:AE138" si="66">IF(($C128=0),0,INDEX(AE$41:AE$73,MATCH($D128,$D$41:$D$73,0)))</f>
        <v>0</v>
      </c>
      <c r="AG128" s="92">
        <f t="shared" ref="AG128:AG138" si="67">IF(($C128=0),0,INDEX(AG$41:AG$73,MATCH($D128,$D$41:$D$73,0)))</f>
        <v>0</v>
      </c>
      <c r="AI128" s="92">
        <f t="shared" ref="AI128:AI138" si="68">IF(($C128=0),0,INDEX(AI$41:AI$73,MATCH($D128,$D$41:$D$73,0)))</f>
        <v>0</v>
      </c>
      <c r="AK128" s="92">
        <f t="shared" ref="AK128:AK138" si="69">IF(($C128=0),0,INDEX(AK$41:AK$73,MATCH($D128,$D$41:$D$73,0)))</f>
        <v>0</v>
      </c>
    </row>
    <row r="129" spans="2:37" outlineLevel="1">
      <c r="C129" s="1004">
        <f>'Line Items'!H2495</f>
        <v>1</v>
      </c>
      <c r="D129" s="106" t="str">
        <f>IF(C129=1,'Line Items'!D2495,"[not used]")</f>
        <v>Creditors falling due after more than one year</v>
      </c>
      <c r="E129" s="89"/>
      <c r="F129" s="107" t="str">
        <f t="shared" si="64"/>
        <v>£000</v>
      </c>
      <c r="G129" s="90">
        <f t="shared" ref="G129:V138" si="70">IF(($C129=0),0,INDEX(G$41:G$73,MATCH($D129,$D$41:$D$73,0)))</f>
        <v>0</v>
      </c>
      <c r="H129" s="90">
        <f t="shared" si="70"/>
        <v>0</v>
      </c>
      <c r="I129" s="90">
        <f t="shared" si="70"/>
        <v>0</v>
      </c>
      <c r="J129" s="90">
        <f t="shared" si="70"/>
        <v>0</v>
      </c>
      <c r="K129" s="90">
        <f t="shared" si="70"/>
        <v>0</v>
      </c>
      <c r="L129" s="90">
        <f t="shared" si="70"/>
        <v>0</v>
      </c>
      <c r="M129" s="90">
        <f t="shared" si="70"/>
        <v>0</v>
      </c>
      <c r="N129" s="90">
        <f t="shared" si="70"/>
        <v>0</v>
      </c>
      <c r="O129" s="90">
        <f t="shared" si="70"/>
        <v>0</v>
      </c>
      <c r="P129" s="90">
        <f t="shared" si="70"/>
        <v>0</v>
      </c>
      <c r="Q129" s="90">
        <f t="shared" si="70"/>
        <v>0</v>
      </c>
      <c r="R129" s="90">
        <f t="shared" si="70"/>
        <v>0</v>
      </c>
      <c r="S129" s="90">
        <f t="shared" si="70"/>
        <v>0</v>
      </c>
      <c r="T129" s="90">
        <f t="shared" si="70"/>
        <v>0</v>
      </c>
      <c r="U129" s="90">
        <f t="shared" si="70"/>
        <v>0</v>
      </c>
      <c r="V129" s="90">
        <f t="shared" si="70"/>
        <v>0</v>
      </c>
      <c r="W129" s="90">
        <f t="shared" si="65"/>
        <v>0</v>
      </c>
      <c r="X129" s="90">
        <f t="shared" si="65"/>
        <v>0</v>
      </c>
      <c r="Y129" s="90">
        <f t="shared" si="65"/>
        <v>0</v>
      </c>
      <c r="Z129" s="90">
        <f t="shared" si="65"/>
        <v>0</v>
      </c>
      <c r="AA129" s="90">
        <f t="shared" si="65"/>
        <v>0</v>
      </c>
      <c r="AB129" s="90">
        <f t="shared" si="65"/>
        <v>0</v>
      </c>
      <c r="AC129" s="91">
        <f t="shared" si="65"/>
        <v>0</v>
      </c>
      <c r="AE129" s="92">
        <f t="shared" si="66"/>
        <v>0</v>
      </c>
      <c r="AG129" s="92">
        <f t="shared" si="67"/>
        <v>0</v>
      </c>
      <c r="AI129" s="92">
        <f t="shared" si="68"/>
        <v>0</v>
      </c>
      <c r="AK129" s="92">
        <f t="shared" si="69"/>
        <v>0</v>
      </c>
    </row>
    <row r="130" spans="2:37" outlineLevel="1">
      <c r="C130" s="1004">
        <f>'Line Items'!H2496</f>
        <v>1</v>
      </c>
      <c r="D130" s="106" t="str">
        <f>IF(C130=1,'Line Items'!D2496,"[not used]")</f>
        <v>Commercial Debt AFC</v>
      </c>
      <c r="E130" s="89"/>
      <c r="F130" s="107" t="str">
        <f t="shared" si="64"/>
        <v>£000</v>
      </c>
      <c r="G130" s="90">
        <f t="shared" si="70"/>
        <v>0</v>
      </c>
      <c r="H130" s="90">
        <f t="shared" si="70"/>
        <v>0</v>
      </c>
      <c r="I130" s="90">
        <f t="shared" si="70"/>
        <v>0</v>
      </c>
      <c r="J130" s="90">
        <f t="shared" si="70"/>
        <v>0</v>
      </c>
      <c r="K130" s="90">
        <f t="shared" si="70"/>
        <v>0</v>
      </c>
      <c r="L130" s="90">
        <f t="shared" si="70"/>
        <v>0</v>
      </c>
      <c r="M130" s="90">
        <f t="shared" si="70"/>
        <v>0</v>
      </c>
      <c r="N130" s="90">
        <f t="shared" si="70"/>
        <v>0</v>
      </c>
      <c r="O130" s="90">
        <f t="shared" si="70"/>
        <v>0</v>
      </c>
      <c r="P130" s="90">
        <f t="shared" si="70"/>
        <v>0</v>
      </c>
      <c r="Q130" s="90">
        <f t="shared" si="70"/>
        <v>0</v>
      </c>
      <c r="R130" s="90">
        <f t="shared" si="70"/>
        <v>0</v>
      </c>
      <c r="S130" s="90">
        <f t="shared" si="70"/>
        <v>0</v>
      </c>
      <c r="T130" s="90">
        <f t="shared" si="70"/>
        <v>0</v>
      </c>
      <c r="U130" s="90">
        <f t="shared" si="70"/>
        <v>0</v>
      </c>
      <c r="V130" s="90">
        <f t="shared" si="70"/>
        <v>0</v>
      </c>
      <c r="W130" s="90">
        <f t="shared" si="65"/>
        <v>0</v>
      </c>
      <c r="X130" s="90">
        <f t="shared" si="65"/>
        <v>0</v>
      </c>
      <c r="Y130" s="90">
        <f t="shared" si="65"/>
        <v>0</v>
      </c>
      <c r="Z130" s="90">
        <f t="shared" si="65"/>
        <v>0</v>
      </c>
      <c r="AA130" s="90">
        <f t="shared" si="65"/>
        <v>0</v>
      </c>
      <c r="AB130" s="90">
        <f t="shared" si="65"/>
        <v>0</v>
      </c>
      <c r="AC130" s="91">
        <f t="shared" si="65"/>
        <v>0</v>
      </c>
      <c r="AE130" s="92">
        <f t="shared" si="66"/>
        <v>0</v>
      </c>
      <c r="AG130" s="92">
        <f t="shared" si="67"/>
        <v>0</v>
      </c>
      <c r="AI130" s="92">
        <f t="shared" si="68"/>
        <v>0</v>
      </c>
      <c r="AK130" s="92">
        <f t="shared" si="69"/>
        <v>0</v>
      </c>
    </row>
    <row r="131" spans="2:37" outlineLevel="1">
      <c r="C131" s="1004">
        <f>'Line Items'!H2497</f>
        <v>1</v>
      </c>
      <c r="D131" s="106" t="str">
        <f>IF(C131=1,'Line Items'!D2497,"[not used]")</f>
        <v>Shareholder Loan AFC</v>
      </c>
      <c r="E131" s="89"/>
      <c r="F131" s="107" t="str">
        <f t="shared" si="64"/>
        <v>£000</v>
      </c>
      <c r="G131" s="90">
        <f t="shared" si="70"/>
        <v>0</v>
      </c>
      <c r="H131" s="90">
        <f t="shared" si="70"/>
        <v>0</v>
      </c>
      <c r="I131" s="90">
        <f t="shared" si="70"/>
        <v>0</v>
      </c>
      <c r="J131" s="90">
        <f t="shared" si="70"/>
        <v>0</v>
      </c>
      <c r="K131" s="90">
        <f t="shared" si="70"/>
        <v>0</v>
      </c>
      <c r="L131" s="90">
        <f t="shared" si="70"/>
        <v>0</v>
      </c>
      <c r="M131" s="90">
        <f t="shared" si="70"/>
        <v>0</v>
      </c>
      <c r="N131" s="90">
        <f t="shared" si="70"/>
        <v>0</v>
      </c>
      <c r="O131" s="90">
        <f t="shared" si="70"/>
        <v>0</v>
      </c>
      <c r="P131" s="90">
        <f t="shared" si="70"/>
        <v>0</v>
      </c>
      <c r="Q131" s="90">
        <f t="shared" si="70"/>
        <v>0</v>
      </c>
      <c r="R131" s="90">
        <f t="shared" si="70"/>
        <v>0</v>
      </c>
      <c r="S131" s="90">
        <f t="shared" si="70"/>
        <v>0</v>
      </c>
      <c r="T131" s="90">
        <f t="shared" si="70"/>
        <v>0</v>
      </c>
      <c r="U131" s="90">
        <f t="shared" si="70"/>
        <v>0</v>
      </c>
      <c r="V131" s="90">
        <f t="shared" si="70"/>
        <v>0</v>
      </c>
      <c r="W131" s="90">
        <f t="shared" si="65"/>
        <v>0</v>
      </c>
      <c r="X131" s="90">
        <f t="shared" si="65"/>
        <v>0</v>
      </c>
      <c r="Y131" s="90">
        <f t="shared" si="65"/>
        <v>0</v>
      </c>
      <c r="Z131" s="90">
        <f t="shared" si="65"/>
        <v>0</v>
      </c>
      <c r="AA131" s="90">
        <f t="shared" si="65"/>
        <v>0</v>
      </c>
      <c r="AB131" s="90">
        <f t="shared" si="65"/>
        <v>0</v>
      </c>
      <c r="AC131" s="91">
        <f t="shared" si="65"/>
        <v>0</v>
      </c>
      <c r="AE131" s="92">
        <f t="shared" si="66"/>
        <v>0</v>
      </c>
      <c r="AG131" s="92">
        <f t="shared" si="67"/>
        <v>0</v>
      </c>
      <c r="AI131" s="92">
        <f t="shared" si="68"/>
        <v>0</v>
      </c>
      <c r="AK131" s="92">
        <f t="shared" si="69"/>
        <v>0</v>
      </c>
    </row>
    <row r="132" spans="2:37" outlineLevel="1">
      <c r="C132" s="1004">
        <f>'Line Items'!H2498</f>
        <v>1</v>
      </c>
      <c r="D132" s="106" t="str">
        <f>IF(C132=1,'Line Items'!D2498,"[not used]")</f>
        <v>Parent Company Support (excluding AFC)</v>
      </c>
      <c r="E132" s="89"/>
      <c r="F132" s="107" t="str">
        <f t="shared" si="64"/>
        <v>£000</v>
      </c>
      <c r="G132" s="90">
        <f t="shared" si="70"/>
        <v>0</v>
      </c>
      <c r="H132" s="90">
        <f t="shared" si="70"/>
        <v>0</v>
      </c>
      <c r="I132" s="90">
        <f t="shared" si="70"/>
        <v>0</v>
      </c>
      <c r="J132" s="90">
        <f t="shared" si="70"/>
        <v>0</v>
      </c>
      <c r="K132" s="90">
        <f t="shared" si="70"/>
        <v>0</v>
      </c>
      <c r="L132" s="90">
        <f t="shared" si="70"/>
        <v>0</v>
      </c>
      <c r="M132" s="90">
        <f t="shared" si="70"/>
        <v>0</v>
      </c>
      <c r="N132" s="90">
        <f t="shared" si="70"/>
        <v>0</v>
      </c>
      <c r="O132" s="90">
        <f t="shared" si="70"/>
        <v>0</v>
      </c>
      <c r="P132" s="90">
        <f t="shared" si="70"/>
        <v>0</v>
      </c>
      <c r="Q132" s="90">
        <f t="shared" si="70"/>
        <v>0</v>
      </c>
      <c r="R132" s="90">
        <f t="shared" si="70"/>
        <v>0</v>
      </c>
      <c r="S132" s="90">
        <f t="shared" si="70"/>
        <v>0</v>
      </c>
      <c r="T132" s="90">
        <f t="shared" si="70"/>
        <v>0</v>
      </c>
      <c r="U132" s="90">
        <f t="shared" si="70"/>
        <v>0</v>
      </c>
      <c r="V132" s="90">
        <f t="shared" si="70"/>
        <v>0</v>
      </c>
      <c r="W132" s="90">
        <f t="shared" si="65"/>
        <v>0</v>
      </c>
      <c r="X132" s="90">
        <f t="shared" si="65"/>
        <v>0</v>
      </c>
      <c r="Y132" s="90">
        <f t="shared" si="65"/>
        <v>0</v>
      </c>
      <c r="Z132" s="90">
        <f t="shared" si="65"/>
        <v>0</v>
      </c>
      <c r="AA132" s="90">
        <f t="shared" si="65"/>
        <v>0</v>
      </c>
      <c r="AB132" s="90">
        <f t="shared" si="65"/>
        <v>0</v>
      </c>
      <c r="AC132" s="91">
        <f t="shared" si="65"/>
        <v>0</v>
      </c>
      <c r="AE132" s="92">
        <f t="shared" si="66"/>
        <v>0</v>
      </c>
      <c r="AG132" s="92">
        <f t="shared" si="67"/>
        <v>0</v>
      </c>
      <c r="AI132" s="92">
        <f t="shared" si="68"/>
        <v>0</v>
      </c>
      <c r="AK132" s="92">
        <f t="shared" si="69"/>
        <v>0</v>
      </c>
    </row>
    <row r="133" spans="2:37" outlineLevel="1">
      <c r="C133" s="1004">
        <f>'Line Items'!H2499</f>
        <v>1</v>
      </c>
      <c r="D133" s="106" t="str">
        <f>IF(C133=1,'Line Items'!D2499,"[not used]")</f>
        <v>Provisions for liabilities and charges</v>
      </c>
      <c r="E133" s="89"/>
      <c r="F133" s="107" t="str">
        <f t="shared" si="64"/>
        <v>£000</v>
      </c>
      <c r="G133" s="90">
        <f t="shared" si="70"/>
        <v>0</v>
      </c>
      <c r="H133" s="90">
        <f t="shared" si="70"/>
        <v>0</v>
      </c>
      <c r="I133" s="90">
        <f t="shared" si="70"/>
        <v>0</v>
      </c>
      <c r="J133" s="90">
        <f t="shared" si="70"/>
        <v>0</v>
      </c>
      <c r="K133" s="90">
        <f t="shared" si="70"/>
        <v>0</v>
      </c>
      <c r="L133" s="90">
        <f t="shared" si="70"/>
        <v>0</v>
      </c>
      <c r="M133" s="90">
        <f t="shared" si="70"/>
        <v>0</v>
      </c>
      <c r="N133" s="90">
        <f t="shared" si="70"/>
        <v>0</v>
      </c>
      <c r="O133" s="90">
        <f t="shared" si="70"/>
        <v>0</v>
      </c>
      <c r="P133" s="90">
        <f t="shared" si="70"/>
        <v>0</v>
      </c>
      <c r="Q133" s="90">
        <f t="shared" si="70"/>
        <v>0</v>
      </c>
      <c r="R133" s="90">
        <f t="shared" si="70"/>
        <v>0</v>
      </c>
      <c r="S133" s="90">
        <f t="shared" si="70"/>
        <v>0</v>
      </c>
      <c r="T133" s="90">
        <f t="shared" si="70"/>
        <v>0</v>
      </c>
      <c r="U133" s="90">
        <f t="shared" si="70"/>
        <v>0</v>
      </c>
      <c r="V133" s="90">
        <f t="shared" si="70"/>
        <v>0</v>
      </c>
      <c r="W133" s="90">
        <f t="shared" si="65"/>
        <v>0</v>
      </c>
      <c r="X133" s="90">
        <f t="shared" si="65"/>
        <v>0</v>
      </c>
      <c r="Y133" s="90">
        <f t="shared" si="65"/>
        <v>0</v>
      </c>
      <c r="Z133" s="90">
        <f t="shared" si="65"/>
        <v>0</v>
      </c>
      <c r="AA133" s="90">
        <f t="shared" si="65"/>
        <v>0</v>
      </c>
      <c r="AB133" s="90">
        <f t="shared" si="65"/>
        <v>0</v>
      </c>
      <c r="AC133" s="91">
        <f t="shared" si="65"/>
        <v>0</v>
      </c>
      <c r="AE133" s="92">
        <f t="shared" si="66"/>
        <v>0</v>
      </c>
      <c r="AG133" s="92">
        <f t="shared" si="67"/>
        <v>0</v>
      </c>
      <c r="AI133" s="92">
        <f t="shared" si="68"/>
        <v>0</v>
      </c>
      <c r="AK133" s="92">
        <f t="shared" si="69"/>
        <v>0</v>
      </c>
    </row>
    <row r="134" spans="2:37" outlineLevel="1">
      <c r="C134" s="1004">
        <f>'Line Items'!H2500</f>
        <v>1</v>
      </c>
      <c r="D134" s="106" t="str">
        <f>IF(C134=1,'Line Items'!D2500,"[not used]")</f>
        <v>Lease Liabilities</v>
      </c>
      <c r="E134" s="89"/>
      <c r="F134" s="107" t="str">
        <f t="shared" si="64"/>
        <v>£000</v>
      </c>
      <c r="G134" s="90">
        <f t="shared" si="70"/>
        <v>0</v>
      </c>
      <c r="H134" s="90">
        <f t="shared" si="70"/>
        <v>0</v>
      </c>
      <c r="I134" s="90">
        <f t="shared" si="70"/>
        <v>0</v>
      </c>
      <c r="J134" s="90">
        <f t="shared" si="70"/>
        <v>0</v>
      </c>
      <c r="K134" s="90">
        <f t="shared" si="70"/>
        <v>0</v>
      </c>
      <c r="L134" s="90">
        <f t="shared" si="70"/>
        <v>0</v>
      </c>
      <c r="M134" s="90">
        <f t="shared" si="70"/>
        <v>0</v>
      </c>
      <c r="N134" s="90">
        <f t="shared" si="70"/>
        <v>0</v>
      </c>
      <c r="O134" s="90">
        <f t="shared" si="70"/>
        <v>0</v>
      </c>
      <c r="P134" s="90">
        <f t="shared" si="70"/>
        <v>0</v>
      </c>
      <c r="Q134" s="90">
        <f t="shared" si="70"/>
        <v>0</v>
      </c>
      <c r="R134" s="90">
        <f t="shared" si="70"/>
        <v>0</v>
      </c>
      <c r="S134" s="90">
        <f t="shared" si="70"/>
        <v>0</v>
      </c>
      <c r="T134" s="90">
        <f t="shared" si="70"/>
        <v>0</v>
      </c>
      <c r="U134" s="90">
        <f t="shared" si="70"/>
        <v>0</v>
      </c>
      <c r="V134" s="90">
        <f t="shared" si="70"/>
        <v>0</v>
      </c>
      <c r="W134" s="90">
        <f t="shared" si="65"/>
        <v>0</v>
      </c>
      <c r="X134" s="90">
        <f t="shared" si="65"/>
        <v>0</v>
      </c>
      <c r="Y134" s="90">
        <f t="shared" si="65"/>
        <v>0</v>
      </c>
      <c r="Z134" s="90">
        <f t="shared" si="65"/>
        <v>0</v>
      </c>
      <c r="AA134" s="90">
        <f t="shared" si="65"/>
        <v>0</v>
      </c>
      <c r="AB134" s="90">
        <f t="shared" si="65"/>
        <v>0</v>
      </c>
      <c r="AC134" s="91">
        <f t="shared" si="65"/>
        <v>0</v>
      </c>
      <c r="AE134" s="92">
        <f t="shared" si="66"/>
        <v>0</v>
      </c>
      <c r="AG134" s="92">
        <f t="shared" si="67"/>
        <v>0</v>
      </c>
      <c r="AI134" s="92">
        <f t="shared" si="68"/>
        <v>0</v>
      </c>
      <c r="AK134" s="92">
        <f t="shared" si="69"/>
        <v>0</v>
      </c>
    </row>
    <row r="135" spans="2:37" outlineLevel="1">
      <c r="C135" s="1004">
        <f>'Line Items'!H2501</f>
        <v>1</v>
      </c>
      <c r="D135" s="106" t="str">
        <f>IF(C135=1,'Line Items'!D2501,"[not used]")</f>
        <v>[Creditors falling due after more than one year (negative) Line 7]</v>
      </c>
      <c r="E135" s="89"/>
      <c r="F135" s="107" t="str">
        <f t="shared" si="64"/>
        <v>£000</v>
      </c>
      <c r="G135" s="90">
        <f t="shared" si="70"/>
        <v>0</v>
      </c>
      <c r="H135" s="90">
        <f t="shared" si="70"/>
        <v>0</v>
      </c>
      <c r="I135" s="90">
        <f t="shared" si="70"/>
        <v>0</v>
      </c>
      <c r="J135" s="90">
        <f t="shared" si="70"/>
        <v>0</v>
      </c>
      <c r="K135" s="90">
        <f t="shared" si="70"/>
        <v>0</v>
      </c>
      <c r="L135" s="90">
        <f t="shared" si="70"/>
        <v>0</v>
      </c>
      <c r="M135" s="90">
        <f t="shared" si="70"/>
        <v>0</v>
      </c>
      <c r="N135" s="90">
        <f t="shared" si="70"/>
        <v>0</v>
      </c>
      <c r="O135" s="90">
        <f t="shared" si="70"/>
        <v>0</v>
      </c>
      <c r="P135" s="90">
        <f t="shared" si="70"/>
        <v>0</v>
      </c>
      <c r="Q135" s="90">
        <f t="shared" si="70"/>
        <v>0</v>
      </c>
      <c r="R135" s="90">
        <f t="shared" si="70"/>
        <v>0</v>
      </c>
      <c r="S135" s="90">
        <f t="shared" si="70"/>
        <v>0</v>
      </c>
      <c r="T135" s="90">
        <f t="shared" si="70"/>
        <v>0</v>
      </c>
      <c r="U135" s="90">
        <f t="shared" si="70"/>
        <v>0</v>
      </c>
      <c r="V135" s="90">
        <f t="shared" si="70"/>
        <v>0</v>
      </c>
      <c r="W135" s="90">
        <f t="shared" si="65"/>
        <v>0</v>
      </c>
      <c r="X135" s="90">
        <f t="shared" si="65"/>
        <v>0</v>
      </c>
      <c r="Y135" s="90">
        <f t="shared" si="65"/>
        <v>0</v>
      </c>
      <c r="Z135" s="90">
        <f t="shared" si="65"/>
        <v>0</v>
      </c>
      <c r="AA135" s="90">
        <f t="shared" si="65"/>
        <v>0</v>
      </c>
      <c r="AB135" s="90">
        <f t="shared" si="65"/>
        <v>0</v>
      </c>
      <c r="AC135" s="91">
        <f t="shared" si="65"/>
        <v>0</v>
      </c>
      <c r="AE135" s="92">
        <f t="shared" si="66"/>
        <v>0</v>
      </c>
      <c r="AG135" s="92">
        <f t="shared" si="67"/>
        <v>0</v>
      </c>
      <c r="AI135" s="92">
        <f t="shared" si="68"/>
        <v>0</v>
      </c>
      <c r="AK135" s="92">
        <f t="shared" si="69"/>
        <v>0</v>
      </c>
    </row>
    <row r="136" spans="2:37" outlineLevel="1">
      <c r="C136" s="1004">
        <f>'Line Items'!H2502</f>
        <v>1</v>
      </c>
      <c r="D136" s="106" t="str">
        <f>IF(C136=1,'Line Items'!D2502,"[not used]")</f>
        <v>[Creditors falling due after more than one year (negative) Line 8]</v>
      </c>
      <c r="E136" s="89"/>
      <c r="F136" s="107" t="str">
        <f t="shared" si="64"/>
        <v>£000</v>
      </c>
      <c r="G136" s="90">
        <f t="shared" si="70"/>
        <v>0</v>
      </c>
      <c r="H136" s="90">
        <f t="shared" si="70"/>
        <v>0</v>
      </c>
      <c r="I136" s="90">
        <f t="shared" si="70"/>
        <v>0</v>
      </c>
      <c r="J136" s="90">
        <f t="shared" si="70"/>
        <v>0</v>
      </c>
      <c r="K136" s="90">
        <f t="shared" si="70"/>
        <v>0</v>
      </c>
      <c r="L136" s="90">
        <f t="shared" si="70"/>
        <v>0</v>
      </c>
      <c r="M136" s="90">
        <f t="shared" si="70"/>
        <v>0</v>
      </c>
      <c r="N136" s="90">
        <f t="shared" si="70"/>
        <v>0</v>
      </c>
      <c r="O136" s="90">
        <f t="shared" si="70"/>
        <v>0</v>
      </c>
      <c r="P136" s="90">
        <f t="shared" si="70"/>
        <v>0</v>
      </c>
      <c r="Q136" s="90">
        <f t="shared" si="70"/>
        <v>0</v>
      </c>
      <c r="R136" s="90">
        <f t="shared" si="70"/>
        <v>0</v>
      </c>
      <c r="S136" s="90">
        <f t="shared" si="70"/>
        <v>0</v>
      </c>
      <c r="T136" s="90">
        <f t="shared" si="70"/>
        <v>0</v>
      </c>
      <c r="U136" s="90">
        <f t="shared" si="70"/>
        <v>0</v>
      </c>
      <c r="V136" s="90">
        <f t="shared" si="70"/>
        <v>0</v>
      </c>
      <c r="W136" s="90">
        <f t="shared" si="65"/>
        <v>0</v>
      </c>
      <c r="X136" s="90">
        <f t="shared" si="65"/>
        <v>0</v>
      </c>
      <c r="Y136" s="90">
        <f t="shared" si="65"/>
        <v>0</v>
      </c>
      <c r="Z136" s="90">
        <f t="shared" si="65"/>
        <v>0</v>
      </c>
      <c r="AA136" s="90">
        <f t="shared" si="65"/>
        <v>0</v>
      </c>
      <c r="AB136" s="90">
        <f t="shared" si="65"/>
        <v>0</v>
      </c>
      <c r="AC136" s="91">
        <f t="shared" si="65"/>
        <v>0</v>
      </c>
      <c r="AE136" s="92">
        <f t="shared" si="66"/>
        <v>0</v>
      </c>
      <c r="AG136" s="92">
        <f t="shared" si="67"/>
        <v>0</v>
      </c>
      <c r="AI136" s="92">
        <f t="shared" si="68"/>
        <v>0</v>
      </c>
      <c r="AK136" s="92">
        <f t="shared" si="69"/>
        <v>0</v>
      </c>
    </row>
    <row r="137" spans="2:37" outlineLevel="1">
      <c r="C137" s="1004">
        <f>'Line Items'!H2503</f>
        <v>1</v>
      </c>
      <c r="D137" s="106" t="str">
        <f>IF(C137=1,'Line Items'!D2503,"[not used]")</f>
        <v>[Creditors falling due after more than one year (negative) Line 9]</v>
      </c>
      <c r="E137" s="89"/>
      <c r="F137" s="107" t="str">
        <f t="shared" si="64"/>
        <v>£000</v>
      </c>
      <c r="G137" s="90">
        <f t="shared" si="70"/>
        <v>0</v>
      </c>
      <c r="H137" s="90">
        <f t="shared" si="70"/>
        <v>0</v>
      </c>
      <c r="I137" s="90">
        <f t="shared" si="70"/>
        <v>0</v>
      </c>
      <c r="J137" s="90">
        <f t="shared" si="70"/>
        <v>0</v>
      </c>
      <c r="K137" s="90">
        <f t="shared" si="70"/>
        <v>0</v>
      </c>
      <c r="L137" s="90">
        <f t="shared" si="70"/>
        <v>0</v>
      </c>
      <c r="M137" s="90">
        <f t="shared" si="70"/>
        <v>0</v>
      </c>
      <c r="N137" s="90">
        <f t="shared" si="70"/>
        <v>0</v>
      </c>
      <c r="O137" s="90">
        <f t="shared" si="70"/>
        <v>0</v>
      </c>
      <c r="P137" s="90">
        <f t="shared" si="70"/>
        <v>0</v>
      </c>
      <c r="Q137" s="90">
        <f t="shared" si="70"/>
        <v>0</v>
      </c>
      <c r="R137" s="90">
        <f t="shared" si="70"/>
        <v>0</v>
      </c>
      <c r="S137" s="90">
        <f t="shared" si="70"/>
        <v>0</v>
      </c>
      <c r="T137" s="90">
        <f t="shared" si="70"/>
        <v>0</v>
      </c>
      <c r="U137" s="90">
        <f t="shared" si="70"/>
        <v>0</v>
      </c>
      <c r="V137" s="90">
        <f t="shared" si="70"/>
        <v>0</v>
      </c>
      <c r="W137" s="90">
        <f t="shared" si="65"/>
        <v>0</v>
      </c>
      <c r="X137" s="90">
        <f t="shared" si="65"/>
        <v>0</v>
      </c>
      <c r="Y137" s="90">
        <f t="shared" si="65"/>
        <v>0</v>
      </c>
      <c r="Z137" s="90">
        <f t="shared" si="65"/>
        <v>0</v>
      </c>
      <c r="AA137" s="90">
        <f t="shared" si="65"/>
        <v>0</v>
      </c>
      <c r="AB137" s="90">
        <f t="shared" si="65"/>
        <v>0</v>
      </c>
      <c r="AC137" s="91">
        <f t="shared" si="65"/>
        <v>0</v>
      </c>
      <c r="AE137" s="92">
        <f t="shared" si="66"/>
        <v>0</v>
      </c>
      <c r="AG137" s="92">
        <f t="shared" si="67"/>
        <v>0</v>
      </c>
      <c r="AI137" s="92">
        <f t="shared" si="68"/>
        <v>0</v>
      </c>
      <c r="AK137" s="92">
        <f t="shared" si="69"/>
        <v>0</v>
      </c>
    </row>
    <row r="138" spans="2:37" outlineLevel="1">
      <c r="C138" s="1004">
        <f>'Line Items'!H2504</f>
        <v>1</v>
      </c>
      <c r="D138" s="117" t="str">
        <f>IF(C138=1,'Line Items'!D2504,"[not used]")</f>
        <v>[Creditors falling due after more than one year (negative) Line 10]</v>
      </c>
      <c r="E138" s="175"/>
      <c r="F138" s="118" t="str">
        <f t="shared" si="64"/>
        <v>£000</v>
      </c>
      <c r="G138" s="94">
        <f t="shared" si="70"/>
        <v>0</v>
      </c>
      <c r="H138" s="94">
        <f t="shared" si="70"/>
        <v>0</v>
      </c>
      <c r="I138" s="94">
        <f t="shared" si="70"/>
        <v>0</v>
      </c>
      <c r="J138" s="94">
        <f t="shared" si="70"/>
        <v>0</v>
      </c>
      <c r="K138" s="94">
        <f t="shared" si="70"/>
        <v>0</v>
      </c>
      <c r="L138" s="94">
        <f t="shared" si="70"/>
        <v>0</v>
      </c>
      <c r="M138" s="94">
        <f t="shared" si="70"/>
        <v>0</v>
      </c>
      <c r="N138" s="94">
        <f t="shared" si="70"/>
        <v>0</v>
      </c>
      <c r="O138" s="94">
        <f t="shared" si="70"/>
        <v>0</v>
      </c>
      <c r="P138" s="94">
        <f t="shared" si="70"/>
        <v>0</v>
      </c>
      <c r="Q138" s="94">
        <f t="shared" si="70"/>
        <v>0</v>
      </c>
      <c r="R138" s="94">
        <f t="shared" si="70"/>
        <v>0</v>
      </c>
      <c r="S138" s="94">
        <f t="shared" si="70"/>
        <v>0</v>
      </c>
      <c r="T138" s="94">
        <f t="shared" si="70"/>
        <v>0</v>
      </c>
      <c r="U138" s="94">
        <f t="shared" si="70"/>
        <v>0</v>
      </c>
      <c r="V138" s="94">
        <f t="shared" si="70"/>
        <v>0</v>
      </c>
      <c r="W138" s="94">
        <f t="shared" si="65"/>
        <v>0</v>
      </c>
      <c r="X138" s="94">
        <f t="shared" si="65"/>
        <v>0</v>
      </c>
      <c r="Y138" s="94">
        <f t="shared" si="65"/>
        <v>0</v>
      </c>
      <c r="Z138" s="94">
        <f t="shared" si="65"/>
        <v>0</v>
      </c>
      <c r="AA138" s="94">
        <f t="shared" si="65"/>
        <v>0</v>
      </c>
      <c r="AB138" s="94">
        <f t="shared" si="65"/>
        <v>0</v>
      </c>
      <c r="AC138" s="95">
        <f t="shared" si="65"/>
        <v>0</v>
      </c>
      <c r="AE138" s="96">
        <f t="shared" si="66"/>
        <v>0</v>
      </c>
      <c r="AG138" s="96">
        <f t="shared" si="67"/>
        <v>0</v>
      </c>
      <c r="AI138" s="96">
        <f t="shared" si="68"/>
        <v>0</v>
      </c>
      <c r="AK138" s="96">
        <f t="shared" si="69"/>
        <v>0</v>
      </c>
    </row>
    <row r="139" spans="2:37" outlineLevel="1"/>
    <row r="140" spans="2:37" s="148" customFormat="1" outlineLevel="1">
      <c r="D140" s="216" t="str">
        <f>'Line Items'!D2526</f>
        <v>Creditors</v>
      </c>
      <c r="E140" s="217"/>
      <c r="F140" s="218" t="str">
        <f>F138</f>
        <v>£000</v>
      </c>
      <c r="G140" s="219">
        <f t="shared" ref="G140:AC140" si="71">SUM(G112:G138)</f>
        <v>0</v>
      </c>
      <c r="H140" s="219">
        <f t="shared" si="71"/>
        <v>0</v>
      </c>
      <c r="I140" s="219">
        <f t="shared" si="71"/>
        <v>0</v>
      </c>
      <c r="J140" s="219">
        <f t="shared" si="71"/>
        <v>0</v>
      </c>
      <c r="K140" s="219">
        <f t="shared" si="71"/>
        <v>0</v>
      </c>
      <c r="L140" s="219">
        <f t="shared" si="71"/>
        <v>0</v>
      </c>
      <c r="M140" s="219">
        <f t="shared" si="71"/>
        <v>0</v>
      </c>
      <c r="N140" s="219">
        <f t="shared" si="71"/>
        <v>0</v>
      </c>
      <c r="O140" s="219">
        <f t="shared" si="71"/>
        <v>0</v>
      </c>
      <c r="P140" s="219">
        <f t="shared" si="71"/>
        <v>0</v>
      </c>
      <c r="Q140" s="219">
        <f t="shared" si="71"/>
        <v>0</v>
      </c>
      <c r="R140" s="219">
        <f t="shared" si="71"/>
        <v>0</v>
      </c>
      <c r="S140" s="219">
        <f t="shared" si="71"/>
        <v>0</v>
      </c>
      <c r="T140" s="219">
        <f t="shared" si="71"/>
        <v>0</v>
      </c>
      <c r="U140" s="219">
        <f t="shared" si="71"/>
        <v>0</v>
      </c>
      <c r="V140" s="219">
        <f t="shared" si="71"/>
        <v>0</v>
      </c>
      <c r="W140" s="219">
        <f t="shared" si="71"/>
        <v>0</v>
      </c>
      <c r="X140" s="219">
        <f t="shared" si="71"/>
        <v>0</v>
      </c>
      <c r="Y140" s="219">
        <f t="shared" si="71"/>
        <v>0</v>
      </c>
      <c r="Z140" s="219">
        <f t="shared" si="71"/>
        <v>0</v>
      </c>
      <c r="AA140" s="219">
        <f t="shared" si="71"/>
        <v>0</v>
      </c>
      <c r="AB140" s="219">
        <f t="shared" si="71"/>
        <v>0</v>
      </c>
      <c r="AC140" s="220">
        <f t="shared" si="71"/>
        <v>0</v>
      </c>
      <c r="AE140" s="222">
        <f>SUM(AE112:AE138)</f>
        <v>0</v>
      </c>
      <c r="AG140" s="222">
        <f>SUM(AG112:AG138)</f>
        <v>0</v>
      </c>
      <c r="AI140" s="222">
        <f>SUM(AI112:AI138)</f>
        <v>0</v>
      </c>
      <c r="AK140" s="222">
        <f>SUM(AK112:AK138)</f>
        <v>0</v>
      </c>
    </row>
    <row r="141" spans="2:37" customFormat="1" ht="15">
      <c r="M141" s="1007"/>
      <c r="N141" s="1007"/>
      <c r="O141" s="1007"/>
      <c r="P141" s="1007"/>
    </row>
    <row r="143" spans="2:37" ht="16.5">
      <c r="B143" s="5" t="s">
        <v>19</v>
      </c>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row>
  </sheetData>
  <mergeCells count="3">
    <mergeCell ref="D9:E9"/>
    <mergeCell ref="F9:F11"/>
    <mergeCell ref="D10:E11"/>
  </mergeCells>
  <pageMargins left="0.39370078740157483" right="0.39370078740157483" top="0.39370078740157483" bottom="0.39370078740157483" header="0.31496062992125984" footer="0.31496062992125984"/>
  <pageSetup paperSize="8" scale="51" fitToHeight="99" orientation="landscape" r:id="rId1"/>
  <rowBreaks count="1" manualBreakCount="1">
    <brk id="88"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008080"/>
    <pageSetUpPr fitToPage="1"/>
  </sheetPr>
  <dimension ref="A1:P32"/>
  <sheetViews>
    <sheetView showGridLines="0" zoomScale="70" zoomScaleNormal="70" zoomScaleSheetLayoutView="85" workbookViewId="0"/>
  </sheetViews>
  <sheetFormatPr defaultColWidth="9" defaultRowHeight="12.75"/>
  <cols>
    <col min="1" max="1" width="2.85546875" style="3" customWidth="1"/>
    <col min="2" max="2" width="7.5703125" style="3" customWidth="1"/>
    <col min="3" max="3" width="7.7109375" style="3" customWidth="1"/>
    <col min="4" max="4" width="49.85546875" style="3" customWidth="1"/>
    <col min="5" max="16384" width="9" style="3"/>
  </cols>
  <sheetData>
    <row r="1" spans="1:16">
      <c r="A1" s="47"/>
    </row>
    <row r="2" spans="1:16">
      <c r="B2" s="2"/>
      <c r="C2" s="2"/>
      <c r="D2" s="2"/>
      <c r="E2" s="2"/>
      <c r="F2" s="2"/>
      <c r="G2" s="2"/>
      <c r="H2" s="2"/>
      <c r="I2" s="2"/>
      <c r="J2" s="2"/>
      <c r="K2" s="2"/>
      <c r="L2" s="2"/>
      <c r="M2" s="2"/>
      <c r="N2" s="2"/>
      <c r="O2" s="2"/>
      <c r="P2" s="2"/>
    </row>
    <row r="3" spans="1:16">
      <c r="B3" s="2"/>
      <c r="C3" s="2"/>
      <c r="D3" s="2"/>
      <c r="E3" s="2"/>
      <c r="F3" s="2"/>
      <c r="G3" s="2"/>
      <c r="H3" s="2"/>
      <c r="I3" s="2"/>
      <c r="J3" s="2"/>
      <c r="K3" s="2"/>
      <c r="L3" s="2"/>
      <c r="M3" s="2"/>
      <c r="N3" s="2"/>
      <c r="O3" s="2"/>
      <c r="P3" s="2"/>
    </row>
    <row r="4" spans="1:16">
      <c r="B4" s="2"/>
      <c r="C4" s="2"/>
      <c r="D4" s="2"/>
      <c r="E4" s="2"/>
      <c r="F4" s="2"/>
      <c r="G4" s="2"/>
      <c r="H4" s="2"/>
      <c r="I4" s="2"/>
      <c r="J4" s="2"/>
      <c r="K4" s="2"/>
      <c r="L4" s="2"/>
      <c r="M4" s="2"/>
      <c r="N4" s="2"/>
      <c r="O4" s="2"/>
      <c r="P4" s="2"/>
    </row>
    <row r="5" spans="1:16">
      <c r="B5" s="2"/>
      <c r="C5" s="2"/>
      <c r="D5" s="2"/>
      <c r="E5" s="2"/>
      <c r="F5" s="2"/>
      <c r="G5" s="2"/>
      <c r="H5" s="2"/>
      <c r="I5" s="2"/>
      <c r="J5" s="2"/>
      <c r="K5" s="2"/>
      <c r="L5" s="2"/>
      <c r="M5" s="2"/>
      <c r="N5" s="2"/>
      <c r="O5" s="2"/>
      <c r="P5" s="2"/>
    </row>
    <row r="6" spans="1:16">
      <c r="B6" s="2"/>
      <c r="C6" s="2"/>
      <c r="D6" s="2"/>
      <c r="E6" s="2"/>
      <c r="F6" s="2"/>
      <c r="G6" s="2"/>
      <c r="H6" s="2"/>
      <c r="I6" s="2"/>
      <c r="J6" s="2"/>
      <c r="K6" s="2"/>
      <c r="L6" s="2"/>
      <c r="M6" s="2"/>
      <c r="N6" s="2"/>
      <c r="O6" s="2"/>
      <c r="P6" s="2"/>
    </row>
    <row r="7" spans="1:16">
      <c r="B7" s="2"/>
      <c r="C7" s="2"/>
      <c r="D7" s="2"/>
      <c r="E7" s="2"/>
      <c r="F7" s="2"/>
      <c r="G7" s="2"/>
      <c r="H7" s="2"/>
      <c r="I7" s="2"/>
      <c r="J7" s="2"/>
      <c r="K7" s="2"/>
      <c r="L7" s="2"/>
      <c r="M7" s="2"/>
      <c r="N7" s="2"/>
      <c r="O7" s="2"/>
      <c r="P7" s="2"/>
    </row>
    <row r="8" spans="1:16">
      <c r="B8" s="2"/>
      <c r="C8" s="2"/>
      <c r="D8" s="2"/>
      <c r="E8" s="2"/>
      <c r="F8" s="2"/>
      <c r="G8" s="2"/>
      <c r="H8" s="2"/>
      <c r="I8" s="2"/>
      <c r="J8" s="2"/>
      <c r="K8" s="2"/>
      <c r="L8" s="2"/>
      <c r="M8" s="2"/>
      <c r="N8" s="2"/>
      <c r="O8" s="2"/>
      <c r="P8" s="2"/>
    </row>
    <row r="9" spans="1:16">
      <c r="B9" s="2"/>
      <c r="C9" s="2"/>
      <c r="D9" s="2"/>
      <c r="E9" s="2"/>
      <c r="F9" s="2"/>
      <c r="G9" s="2"/>
      <c r="H9" s="2"/>
      <c r="I9" s="2"/>
      <c r="J9" s="2"/>
      <c r="K9" s="2"/>
      <c r="L9" s="2"/>
      <c r="M9" s="2"/>
      <c r="N9" s="2"/>
      <c r="O9" s="2"/>
      <c r="P9" s="2"/>
    </row>
    <row r="10" spans="1:16">
      <c r="B10" s="2"/>
      <c r="C10" s="2"/>
      <c r="D10" s="2"/>
      <c r="E10" s="2"/>
      <c r="F10" s="2"/>
      <c r="G10" s="2"/>
      <c r="H10" s="2"/>
      <c r="I10" s="2"/>
      <c r="J10" s="2"/>
      <c r="K10" s="2"/>
      <c r="L10" s="2"/>
      <c r="M10" s="2"/>
      <c r="N10" s="2"/>
      <c r="O10" s="2"/>
      <c r="P10" s="2"/>
    </row>
    <row r="11" spans="1:16" ht="60">
      <c r="B11" s="48"/>
      <c r="C11" s="48" t="str">
        <f ca="1">MID(CELL("filename",A1),FIND("]",CELL("filename",A1))+1,99)</f>
        <v>Output Calculations</v>
      </c>
      <c r="D11" s="48"/>
      <c r="E11" s="48"/>
      <c r="F11" s="48"/>
      <c r="G11" s="48"/>
      <c r="H11" s="48"/>
      <c r="I11" s="48"/>
      <c r="J11" s="48"/>
      <c r="K11" s="48"/>
      <c r="L11" s="48"/>
      <c r="M11" s="48"/>
      <c r="N11" s="48"/>
      <c r="O11" s="48"/>
      <c r="P11" s="48"/>
    </row>
    <row r="12" spans="1:16">
      <c r="B12" s="2"/>
      <c r="C12" s="2"/>
      <c r="D12" s="2"/>
      <c r="E12" s="2"/>
      <c r="F12" s="2"/>
      <c r="G12" s="2"/>
      <c r="H12" s="2"/>
      <c r="I12" s="2"/>
      <c r="J12" s="2"/>
      <c r="K12" s="2"/>
      <c r="L12" s="2"/>
      <c r="M12" s="2"/>
      <c r="N12" s="2"/>
      <c r="O12" s="2"/>
      <c r="P12" s="2"/>
    </row>
    <row r="13" spans="1:16">
      <c r="B13" s="2"/>
      <c r="C13" s="2"/>
      <c r="D13" s="2"/>
      <c r="E13" s="2"/>
      <c r="F13" s="2"/>
      <c r="G13" s="2"/>
      <c r="H13" s="2"/>
      <c r="I13" s="2"/>
      <c r="J13" s="2"/>
      <c r="K13" s="2"/>
      <c r="L13" s="2"/>
      <c r="M13" s="2"/>
      <c r="N13" s="2"/>
      <c r="O13" s="2"/>
      <c r="P13" s="2"/>
    </row>
    <row r="14" spans="1:16">
      <c r="B14" s="2"/>
      <c r="C14" s="2"/>
      <c r="D14" s="2"/>
      <c r="E14" s="2"/>
      <c r="F14" s="2"/>
      <c r="G14" s="2"/>
      <c r="H14" s="2"/>
      <c r="I14" s="2"/>
      <c r="J14" s="2"/>
      <c r="K14" s="2"/>
      <c r="L14" s="2"/>
      <c r="M14" s="2"/>
      <c r="N14" s="2"/>
      <c r="O14" s="2"/>
      <c r="P14" s="2"/>
    </row>
    <row r="15" spans="1:16">
      <c r="B15" s="2"/>
      <c r="C15" s="2"/>
      <c r="D15" s="2"/>
      <c r="E15" s="2"/>
      <c r="F15" s="2"/>
      <c r="G15" s="2"/>
      <c r="H15" s="2"/>
      <c r="I15" s="2"/>
      <c r="J15" s="2"/>
      <c r="K15" s="2"/>
      <c r="L15" s="2"/>
      <c r="M15" s="2"/>
      <c r="N15" s="2"/>
      <c r="O15" s="2"/>
      <c r="P15" s="2"/>
    </row>
    <row r="16" spans="1:16">
      <c r="B16" s="2"/>
      <c r="C16" s="2"/>
      <c r="D16" s="2"/>
      <c r="E16" s="2"/>
      <c r="F16" s="2"/>
      <c r="G16" s="2"/>
      <c r="H16" s="2"/>
      <c r="I16" s="2"/>
      <c r="J16" s="2"/>
      <c r="K16" s="2"/>
      <c r="L16" s="2"/>
      <c r="M16" s="2"/>
      <c r="N16" s="2"/>
      <c r="O16" s="2"/>
      <c r="P16" s="2"/>
    </row>
    <row r="17" spans="2:16">
      <c r="B17" s="2"/>
      <c r="C17" s="2"/>
      <c r="D17" s="2"/>
      <c r="E17" s="2"/>
      <c r="F17" s="2"/>
      <c r="G17" s="2"/>
      <c r="H17" s="2"/>
      <c r="I17" s="2"/>
      <c r="J17" s="2"/>
      <c r="K17" s="2"/>
      <c r="L17" s="2"/>
      <c r="M17" s="2"/>
      <c r="N17" s="2"/>
      <c r="O17" s="2"/>
      <c r="P17" s="2"/>
    </row>
    <row r="18" spans="2:16">
      <c r="B18" s="2"/>
      <c r="C18" s="2"/>
      <c r="D18" s="2"/>
      <c r="E18" s="2"/>
      <c r="F18" s="2"/>
      <c r="G18" s="2"/>
      <c r="H18" s="2"/>
      <c r="I18" s="2"/>
      <c r="J18" s="2"/>
      <c r="K18" s="2"/>
      <c r="L18" s="2"/>
      <c r="M18" s="2"/>
      <c r="N18" s="2"/>
      <c r="O18" s="2"/>
      <c r="P18" s="2"/>
    </row>
    <row r="19" spans="2:16">
      <c r="B19" s="2"/>
      <c r="C19" s="2"/>
      <c r="D19" s="2"/>
      <c r="E19" s="2"/>
      <c r="F19" s="2"/>
      <c r="G19" s="2"/>
      <c r="H19" s="2"/>
      <c r="I19" s="2"/>
      <c r="J19" s="2"/>
      <c r="K19" s="2"/>
      <c r="L19" s="2"/>
      <c r="M19" s="2"/>
      <c r="N19" s="2"/>
      <c r="O19" s="2"/>
      <c r="P19" s="2"/>
    </row>
    <row r="20" spans="2:16">
      <c r="B20" s="2"/>
      <c r="C20" s="2"/>
      <c r="D20" s="2"/>
      <c r="E20" s="2"/>
      <c r="F20" s="2"/>
      <c r="G20" s="2"/>
      <c r="H20" s="2"/>
      <c r="I20" s="2"/>
      <c r="J20" s="2"/>
      <c r="K20" s="2"/>
      <c r="L20" s="2"/>
      <c r="M20" s="2"/>
      <c r="N20" s="2"/>
      <c r="O20" s="2"/>
      <c r="P20" s="2"/>
    </row>
    <row r="21" spans="2:16">
      <c r="B21" s="2"/>
      <c r="C21" s="2"/>
      <c r="D21" s="2"/>
      <c r="E21" s="2"/>
      <c r="F21" s="2"/>
      <c r="G21" s="2"/>
      <c r="H21" s="2"/>
      <c r="I21" s="2"/>
      <c r="J21" s="2"/>
      <c r="K21" s="2"/>
      <c r="L21" s="2"/>
      <c r="M21" s="2"/>
      <c r="N21" s="2"/>
      <c r="O21" s="2"/>
      <c r="P21" s="2"/>
    </row>
    <row r="22" spans="2:16">
      <c r="B22" s="2"/>
      <c r="C22" s="2"/>
      <c r="D22" s="2"/>
      <c r="E22" s="2"/>
      <c r="F22" s="2"/>
      <c r="G22" s="2"/>
      <c r="H22" s="2"/>
      <c r="I22" s="2"/>
      <c r="J22" s="2"/>
      <c r="K22" s="2"/>
      <c r="L22" s="2"/>
      <c r="M22" s="2"/>
      <c r="N22" s="2"/>
      <c r="O22" s="2"/>
      <c r="P22" s="2"/>
    </row>
    <row r="23" spans="2:16">
      <c r="B23" s="2"/>
      <c r="C23" s="2"/>
      <c r="D23" s="2"/>
      <c r="E23" s="2"/>
      <c r="F23" s="2"/>
      <c r="G23" s="2"/>
      <c r="H23" s="2"/>
      <c r="I23" s="2"/>
      <c r="J23" s="2"/>
      <c r="K23" s="2"/>
      <c r="L23" s="2"/>
      <c r="M23" s="2"/>
      <c r="N23" s="2"/>
      <c r="O23" s="2"/>
      <c r="P23" s="2"/>
    </row>
    <row r="24" spans="2:16">
      <c r="B24" s="2"/>
      <c r="C24" s="2"/>
      <c r="D24" s="2"/>
      <c r="E24" s="2"/>
      <c r="F24" s="2"/>
      <c r="G24" s="2"/>
      <c r="H24" s="2"/>
      <c r="I24" s="2"/>
      <c r="J24" s="2"/>
      <c r="K24" s="2"/>
      <c r="L24" s="2"/>
      <c r="M24" s="2"/>
      <c r="N24" s="2"/>
      <c r="O24" s="2"/>
      <c r="P24" s="2"/>
    </row>
    <row r="25" spans="2:16">
      <c r="B25" s="2"/>
      <c r="C25" s="2"/>
      <c r="D25" s="2"/>
      <c r="E25" s="2"/>
      <c r="F25" s="2"/>
      <c r="G25" s="2"/>
      <c r="H25" s="2"/>
      <c r="I25" s="2"/>
      <c r="J25" s="2"/>
      <c r="K25" s="2"/>
      <c r="L25" s="2"/>
      <c r="M25" s="2"/>
      <c r="N25" s="2"/>
      <c r="O25" s="2"/>
      <c r="P25" s="2"/>
    </row>
    <row r="26" spans="2:16">
      <c r="B26" s="2"/>
      <c r="C26" s="2"/>
      <c r="D26" s="2"/>
      <c r="E26" s="2"/>
      <c r="F26" s="2"/>
      <c r="G26" s="2"/>
      <c r="H26" s="2"/>
      <c r="I26" s="2"/>
      <c r="J26" s="2"/>
      <c r="K26" s="2"/>
      <c r="L26" s="2"/>
      <c r="M26" s="2"/>
      <c r="N26" s="2"/>
      <c r="O26" s="2"/>
      <c r="P26" s="2"/>
    </row>
    <row r="27" spans="2:16">
      <c r="B27" s="2"/>
      <c r="C27" s="2"/>
      <c r="D27" s="2"/>
      <c r="E27" s="2"/>
      <c r="F27" s="2"/>
      <c r="G27" s="2"/>
      <c r="H27" s="2"/>
      <c r="I27" s="2"/>
      <c r="J27" s="2"/>
      <c r="K27" s="2"/>
      <c r="L27" s="2"/>
      <c r="M27" s="2"/>
      <c r="N27" s="2"/>
      <c r="O27" s="2"/>
      <c r="P27" s="2"/>
    </row>
    <row r="28" spans="2:16">
      <c r="B28" s="2"/>
      <c r="C28" s="2"/>
      <c r="D28" s="2"/>
      <c r="E28" s="2"/>
      <c r="F28" s="2"/>
      <c r="G28" s="2"/>
      <c r="H28" s="2"/>
      <c r="I28" s="2"/>
      <c r="J28" s="2"/>
      <c r="K28" s="2"/>
      <c r="L28" s="2"/>
      <c r="M28" s="2"/>
      <c r="N28" s="2"/>
      <c r="O28" s="2"/>
      <c r="P28" s="2"/>
    </row>
    <row r="29" spans="2:16">
      <c r="B29" s="2"/>
      <c r="C29" s="2"/>
      <c r="D29" s="2"/>
      <c r="E29" s="2"/>
      <c r="F29" s="2"/>
      <c r="G29" s="2"/>
      <c r="H29" s="2"/>
      <c r="I29" s="2"/>
      <c r="J29" s="2"/>
      <c r="K29" s="2"/>
      <c r="L29" s="2"/>
      <c r="M29" s="2"/>
      <c r="N29" s="2"/>
      <c r="O29" s="2"/>
      <c r="P29" s="2"/>
    </row>
    <row r="30" spans="2:16">
      <c r="B30" s="2"/>
      <c r="C30" s="2"/>
      <c r="D30" s="2"/>
      <c r="E30" s="2"/>
      <c r="F30" s="2"/>
      <c r="G30" s="2"/>
      <c r="H30" s="2"/>
      <c r="I30" s="2"/>
      <c r="J30" s="2"/>
      <c r="K30" s="2"/>
      <c r="L30" s="2"/>
      <c r="M30" s="2"/>
      <c r="N30" s="2"/>
      <c r="O30" s="2"/>
      <c r="P30" s="2"/>
    </row>
    <row r="31" spans="2:16">
      <c r="B31" s="2"/>
      <c r="C31" s="2"/>
      <c r="D31" s="2"/>
      <c r="E31" s="2"/>
      <c r="F31" s="2"/>
      <c r="G31" s="2"/>
      <c r="H31" s="2"/>
      <c r="I31" s="2"/>
      <c r="J31" s="2"/>
      <c r="K31" s="2"/>
      <c r="L31" s="2"/>
      <c r="M31" s="2"/>
      <c r="N31" s="2"/>
      <c r="O31" s="2"/>
      <c r="P31" s="2"/>
    </row>
    <row r="32" spans="2:16">
      <c r="B32" s="2"/>
      <c r="C32" s="2"/>
      <c r="D32" s="2"/>
      <c r="E32" s="2"/>
      <c r="F32" s="2"/>
      <c r="G32" s="2"/>
      <c r="H32" s="2"/>
      <c r="I32" s="2"/>
      <c r="J32" s="2"/>
      <c r="K32" s="2"/>
      <c r="L32" s="2"/>
      <c r="M32" s="2"/>
      <c r="N32" s="2"/>
      <c r="O32" s="2"/>
      <c r="P32" s="2"/>
    </row>
  </sheetData>
  <pageMargins left="0.39370078740157483" right="0.39370078740157483" top="0.39370078740157483" bottom="0.39370078740157483" header="0.31496062992125984" footer="0.31496062992125984"/>
  <pageSetup paperSize="8" fitToHeight="9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B2:AJ371"/>
  <sheetViews>
    <sheetView showGridLines="0" zoomScale="70" zoomScaleNormal="70" zoomScaleSheetLayoutView="30" workbookViewId="0">
      <pane xSplit="6" ySplit="12" topLeftCell="G13" activePane="bottomRight" state="frozen"/>
      <selection activeCell="G13" sqref="G13"/>
      <selection pane="topRight" activeCell="G13" sqref="G13"/>
      <selection pane="bottomLeft" activeCell="G13" sqref="G13"/>
      <selection pane="bottomRight" activeCell="G13" sqref="G13"/>
    </sheetView>
  </sheetViews>
  <sheetFormatPr defaultColWidth="9" defaultRowHeight="12.75" outlineLevelRow="1" outlineLevelCol="1"/>
  <cols>
    <col min="1" max="1" width="2.85546875" style="3" customWidth="1"/>
    <col min="2" max="2" width="3.42578125" style="3" customWidth="1"/>
    <col min="3" max="3" width="12.28515625" style="3" customWidth="1"/>
    <col min="4" max="4" width="22.28515625" style="3" customWidth="1"/>
    <col min="5" max="5" width="19.7109375" style="3" customWidth="1"/>
    <col min="6" max="6" width="20.5703125" style="3" customWidth="1"/>
    <col min="7" max="15" width="14" style="3" customWidth="1"/>
    <col min="16" max="22" width="10.5703125" style="3" customWidth="1"/>
    <col min="23" max="29" width="10.5703125" style="3" customWidth="1" outlineLevel="1"/>
    <col min="30" max="30" width="3.85546875" style="3" customWidth="1"/>
    <col min="31" max="31" width="10.5703125" style="3" customWidth="1"/>
    <col min="32" max="32" width="3.85546875" style="3" customWidth="1" outlineLevel="1"/>
    <col min="33" max="33" width="10.5703125" style="3" customWidth="1" outlineLevel="1"/>
    <col min="34" max="34" width="3.85546875" style="3" customWidth="1" outlineLevel="1"/>
    <col min="35" max="35" width="10.5703125" style="3" customWidth="1" outlineLevel="1"/>
    <col min="36" max="36" width="3.85546875" style="3" customWidth="1"/>
    <col min="37" max="16384" width="9" style="3"/>
  </cols>
  <sheetData>
    <row r="2" spans="2:36">
      <c r="B2" s="1" t="str">
        <f>'Template Cover'!B2</f>
        <v>Owner:</v>
      </c>
      <c r="C2" s="2"/>
      <c r="D2" s="2"/>
      <c r="E2" s="2"/>
      <c r="F2" s="2"/>
      <c r="G2" s="2" t="str">
        <f>Owner</f>
        <v>[Bidder Name]</v>
      </c>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2:36">
      <c r="B3" s="1" t="str">
        <f>'Template Cover'!B3</f>
        <v>Project:</v>
      </c>
      <c r="C3" s="2"/>
      <c r="D3" s="2"/>
      <c r="E3" s="2"/>
      <c r="F3" s="2"/>
      <c r="G3" s="2" t="str">
        <f>Project</f>
        <v>West Midlands Franchise</v>
      </c>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2:36">
      <c r="B4" s="1" t="str">
        <f>'Template Cover'!B4</f>
        <v>Sheet:</v>
      </c>
      <c r="C4" s="2"/>
      <c r="D4" s="2"/>
      <c r="E4" s="2"/>
      <c r="F4" s="2"/>
      <c r="G4" s="2" t="str">
        <f ca="1">MID(CELL("filename",$A$1),FIND("]",CELL("filename",$A$1))+1,99)</f>
        <v>FAA</v>
      </c>
      <c r="H4" s="2"/>
      <c r="I4" s="2"/>
      <c r="J4" s="2"/>
      <c r="K4" s="2"/>
      <c r="L4" s="2"/>
      <c r="M4" s="2"/>
      <c r="N4" s="2"/>
      <c r="O4" s="2"/>
      <c r="P4" s="2"/>
      <c r="Q4" s="2"/>
      <c r="R4" s="2"/>
      <c r="S4" s="2"/>
      <c r="T4" s="2"/>
      <c r="U4" s="2"/>
      <c r="V4" s="2"/>
      <c r="W4" s="2"/>
      <c r="X4" s="2"/>
      <c r="Y4" s="2"/>
      <c r="Z4" s="2"/>
      <c r="AA4" s="2"/>
      <c r="AB4" s="2"/>
      <c r="AC4" s="2"/>
      <c r="AD4" s="2"/>
      <c r="AE4" s="2"/>
      <c r="AF4" s="2"/>
      <c r="AG4" s="2"/>
      <c r="AH4" s="2"/>
      <c r="AI4" s="2"/>
      <c r="AJ4" s="2"/>
    </row>
    <row r="5" spans="2:36">
      <c r="B5" s="1" t="str">
        <f>'Template Cover'!B5</f>
        <v>Version:</v>
      </c>
      <c r="C5" s="2"/>
      <c r="D5" s="2"/>
      <c r="E5" s="2"/>
      <c r="F5" s="2"/>
      <c r="G5" s="2">
        <f>Version</f>
        <v>1</v>
      </c>
      <c r="H5" s="2"/>
      <c r="I5" s="2"/>
      <c r="J5" s="2"/>
      <c r="K5" s="2"/>
      <c r="L5" s="2"/>
      <c r="M5" s="2"/>
      <c r="N5" s="2"/>
      <c r="O5" s="2"/>
      <c r="P5" s="2"/>
      <c r="Q5" s="2"/>
      <c r="R5" s="2"/>
      <c r="S5" s="2"/>
      <c r="T5" s="2"/>
      <c r="U5" s="2"/>
      <c r="V5" s="2"/>
      <c r="W5" s="2"/>
      <c r="X5" s="2"/>
      <c r="Y5" s="2"/>
      <c r="Z5" s="2"/>
      <c r="AA5" s="2"/>
      <c r="AB5" s="2"/>
      <c r="AC5" s="2"/>
      <c r="AD5" s="2"/>
      <c r="AE5" s="2"/>
      <c r="AF5" s="2"/>
      <c r="AG5" s="2"/>
      <c r="AH5" s="2"/>
      <c r="AI5" s="2"/>
      <c r="AJ5" s="2"/>
    </row>
    <row r="6" spans="2:36">
      <c r="B6" s="1" t="str">
        <f>'Template Cover'!B6</f>
        <v>Date:</v>
      </c>
      <c r="C6" s="4"/>
      <c r="D6" s="4"/>
      <c r="E6" s="4"/>
      <c r="F6" s="4"/>
      <c r="G6" s="4">
        <f ca="1">TODAY()</f>
        <v>42655</v>
      </c>
      <c r="H6" s="4"/>
      <c r="I6" s="4"/>
      <c r="J6" s="4"/>
      <c r="K6" s="4"/>
      <c r="L6" s="4"/>
      <c r="M6" s="4"/>
      <c r="N6" s="4"/>
      <c r="O6" s="4"/>
      <c r="P6" s="4"/>
      <c r="Q6" s="4"/>
      <c r="R6" s="4"/>
      <c r="S6" s="4"/>
      <c r="T6" s="4"/>
      <c r="U6" s="4"/>
      <c r="V6" s="4"/>
      <c r="W6" s="4"/>
      <c r="X6" s="4"/>
      <c r="Y6" s="4"/>
      <c r="Z6" s="4"/>
      <c r="AA6" s="4"/>
      <c r="AB6" s="4"/>
      <c r="AC6" s="4"/>
      <c r="AD6" s="4"/>
      <c r="AE6" s="4"/>
      <c r="AF6" s="4"/>
      <c r="AG6" s="4"/>
      <c r="AH6" s="4"/>
      <c r="AI6" s="4"/>
      <c r="AJ6" s="4"/>
    </row>
    <row r="7" spans="2:36">
      <c r="B7" s="1" t="str">
        <f>'Template Cover'!B7</f>
        <v>Filename:</v>
      </c>
      <c r="C7" s="2"/>
      <c r="D7" s="2"/>
      <c r="E7" s="2"/>
      <c r="F7" s="2"/>
      <c r="G7" s="2" t="str">
        <f ca="1">LEFT(CELL("FILENAME",$A$1),FIND("]",CELL("FILENAME",$A$1)))</f>
        <v>C:\Users\DfT\AppData\Local\Temp\[ATTACHMENT C - FINANCIAL TEMPLATES (v1.1).xlsx]</v>
      </c>
      <c r="H7" s="2"/>
      <c r="I7" s="2"/>
      <c r="J7" s="2"/>
      <c r="K7" s="2"/>
      <c r="L7" s="2"/>
      <c r="M7" s="2"/>
      <c r="N7" s="2"/>
      <c r="O7" s="2"/>
      <c r="P7" s="2"/>
      <c r="Q7" s="2"/>
      <c r="R7" s="2"/>
      <c r="S7" s="2"/>
      <c r="T7" s="2"/>
      <c r="U7" s="2"/>
      <c r="V7" s="2"/>
      <c r="W7" s="2"/>
      <c r="X7" s="2"/>
      <c r="Y7" s="2"/>
      <c r="Z7" s="2"/>
      <c r="AA7" s="2"/>
      <c r="AB7" s="2"/>
      <c r="AC7" s="2"/>
      <c r="AD7" s="2"/>
      <c r="AE7" s="2"/>
      <c r="AF7" s="2"/>
      <c r="AG7" s="2"/>
      <c r="AH7" s="2"/>
      <c r="AI7" s="2"/>
      <c r="AJ7" s="2"/>
    </row>
    <row r="9" spans="2:36" ht="25.5">
      <c r="C9" s="1041" t="str">
        <f>RN_Switch</f>
        <v>Nominal</v>
      </c>
      <c r="D9" s="1077"/>
      <c r="E9" s="1078"/>
      <c r="F9" s="1038" t="s">
        <v>86</v>
      </c>
      <c r="G9" s="97" t="str">
        <f>Timeline!G29</f>
        <v>Blank</v>
      </c>
      <c r="H9" s="97" t="str">
        <f>Timeline!H29</f>
        <v>Blank</v>
      </c>
      <c r="I9" s="97" t="str">
        <f>Timeline!I29</f>
        <v>Year -2</v>
      </c>
      <c r="J9" s="97" t="str">
        <f>Timeline!J29</f>
        <v>Year -1</v>
      </c>
      <c r="K9" s="97" t="str">
        <f>Timeline!K29</f>
        <v>Year 0</v>
      </c>
      <c r="L9" s="97" t="str">
        <f>Timeline!L29</f>
        <v>Year 1</v>
      </c>
      <c r="M9" s="97" t="str">
        <f>Timeline!M29</f>
        <v>Year 2</v>
      </c>
      <c r="N9" s="97" t="str">
        <f>Timeline!N29</f>
        <v>Year 3</v>
      </c>
      <c r="O9" s="97" t="str">
        <f>Timeline!O29</f>
        <v>Year 4</v>
      </c>
      <c r="P9" s="97" t="str">
        <f>Timeline!P29</f>
        <v>Year 5</v>
      </c>
      <c r="Q9" s="97" t="str">
        <f>Timeline!Q29</f>
        <v>Year 6</v>
      </c>
      <c r="R9" s="97" t="str">
        <f>Timeline!R29</f>
        <v>Year 7</v>
      </c>
      <c r="S9" s="97" t="str">
        <f>Timeline!S29</f>
        <v>Year 8</v>
      </c>
      <c r="T9" s="97" t="str">
        <f>Timeline!T29</f>
        <v>Year 9</v>
      </c>
      <c r="U9" s="97" t="str">
        <f>Timeline!U29</f>
        <v>Year 10</v>
      </c>
      <c r="V9" s="97" t="str">
        <f>Timeline!V29</f>
        <v>Year 11</v>
      </c>
      <c r="W9" s="97" t="str">
        <f>Timeline!W29</f>
        <v>Year 12</v>
      </c>
      <c r="X9" s="97" t="str">
        <f>Timeline!X29</f>
        <v>Year 13</v>
      </c>
      <c r="Y9" s="97" t="str">
        <f>Timeline!Y29</f>
        <v>Year 14</v>
      </c>
      <c r="Z9" s="97" t="str">
        <f>Timeline!Z29</f>
        <v>Year 15</v>
      </c>
      <c r="AA9" s="97" t="str">
        <f>Timeline!AA29</f>
        <v>Year 16</v>
      </c>
      <c r="AB9" s="97" t="str">
        <f>Timeline!AB29</f>
        <v>Year 17</v>
      </c>
      <c r="AC9" s="97" t="str">
        <f>Timeline!AC29</f>
        <v>Year 18</v>
      </c>
      <c r="AE9" s="97" t="str">
        <f>Timeline!AE29</f>
        <v>Year 1 (part)</v>
      </c>
      <c r="AG9" s="97" t="str">
        <f>Timeline!AG29</f>
        <v>Not used</v>
      </c>
      <c r="AI9" s="97" t="str">
        <f>Timeline!AI29</f>
        <v>Not used</v>
      </c>
    </row>
    <row r="10" spans="2:36" ht="25.5">
      <c r="C10" s="1079" t="str">
        <f>Option_Switch</f>
        <v>Base Model</v>
      </c>
      <c r="D10" s="1080"/>
      <c r="E10" s="1081"/>
      <c r="F10" s="1043"/>
      <c r="G10" s="97" t="str">
        <f>Timeline!G30</f>
        <v>For Bidder Use</v>
      </c>
      <c r="H10" s="97" t="str">
        <f>Timeline!H30</f>
        <v>For Bidder Use</v>
      </c>
      <c r="I10" s="97" t="str">
        <f>Timeline!I30</f>
        <v>Actual</v>
      </c>
      <c r="J10" s="97" t="str">
        <f>Timeline!J30</f>
        <v>Actual</v>
      </c>
      <c r="K10" s="97" t="str">
        <f>Timeline!K30</f>
        <v>Forecast</v>
      </c>
      <c r="L10" s="97" t="str">
        <f>Timeline!L30</f>
        <v>Forecast</v>
      </c>
      <c r="M10" s="97" t="str">
        <f>Timeline!M30</f>
        <v>Core</v>
      </c>
      <c r="N10" s="97" t="str">
        <f>Timeline!N30</f>
        <v>Core</v>
      </c>
      <c r="O10" s="97" t="str">
        <f>Timeline!O30</f>
        <v>Core</v>
      </c>
      <c r="P10" s="97" t="str">
        <f>Timeline!P30</f>
        <v>Core</v>
      </c>
      <c r="Q10" s="97" t="str">
        <f>Timeline!Q30</f>
        <v>Core</v>
      </c>
      <c r="R10" s="97" t="str">
        <f>Timeline!R30</f>
        <v>Core</v>
      </c>
      <c r="S10" s="97" t="str">
        <f>Timeline!S30</f>
        <v>Core</v>
      </c>
      <c r="T10" s="97" t="str">
        <f>Timeline!T30</f>
        <v>Core</v>
      </c>
      <c r="U10" s="97" t="str">
        <f>Timeline!U30</f>
        <v>Option</v>
      </c>
      <c r="V10" s="97" t="str">
        <f>Timeline!V30</f>
        <v>Option</v>
      </c>
      <c r="W10" s="97" t="str">
        <f>Timeline!W30</f>
        <v>Not used</v>
      </c>
      <c r="X10" s="97" t="str">
        <f>Timeline!X30</f>
        <v>Not used</v>
      </c>
      <c r="Y10" s="97" t="str">
        <f>Timeline!Y30</f>
        <v>Not used</v>
      </c>
      <c r="Z10" s="97" t="str">
        <f>Timeline!Z30</f>
        <v>Not used</v>
      </c>
      <c r="AA10" s="97" t="str">
        <f>Timeline!AA30</f>
        <v>Not used</v>
      </c>
      <c r="AB10" s="97" t="str">
        <f>Timeline!AB30</f>
        <v>Not used</v>
      </c>
      <c r="AC10" s="97" t="str">
        <f>Timeline!AC30</f>
        <v>Not used</v>
      </c>
      <c r="AE10" s="97" t="str">
        <f>Timeline!AE30</f>
        <v>Core</v>
      </c>
      <c r="AG10" s="97" t="str">
        <f>Timeline!AG30</f>
        <v>Not used</v>
      </c>
      <c r="AI10" s="97" t="str">
        <f>Timeline!AI30</f>
        <v>Not used</v>
      </c>
    </row>
    <row r="11" spans="2:36" ht="13.7" customHeight="1">
      <c r="C11" s="1082"/>
      <c r="D11" s="1083"/>
      <c r="E11" s="1084"/>
      <c r="F11" s="1044"/>
      <c r="G11" s="98" t="str">
        <f>IF(Timeline!G31="","",Timeline!G31)</f>
        <v/>
      </c>
      <c r="H11" s="98" t="str">
        <f>IF(Timeline!H31="","",Timeline!H31)</f>
        <v/>
      </c>
      <c r="I11" s="98">
        <f>IF(Timeline!I31="","",Timeline!I31)</f>
        <v>42094</v>
      </c>
      <c r="J11" s="98">
        <f>IF(Timeline!J31="","",Timeline!J31)</f>
        <v>42460</v>
      </c>
      <c r="K11" s="98">
        <f>IF(Timeline!K31="","",Timeline!K31)</f>
        <v>42825</v>
      </c>
      <c r="L11" s="98">
        <f>IF(Timeline!L31="","",Timeline!L31)</f>
        <v>43190</v>
      </c>
      <c r="M11" s="98">
        <f>IF(Timeline!M31="","",Timeline!M31)</f>
        <v>43555</v>
      </c>
      <c r="N11" s="98">
        <f>IF(Timeline!N31="","",Timeline!N31)</f>
        <v>43921</v>
      </c>
      <c r="O11" s="98">
        <f>IF(Timeline!O31="","",Timeline!O31)</f>
        <v>44286</v>
      </c>
      <c r="P11" s="98">
        <f>IF(Timeline!P31="","",Timeline!P31)</f>
        <v>44651</v>
      </c>
      <c r="Q11" s="98">
        <f>IF(Timeline!Q31="","",Timeline!Q31)</f>
        <v>45016</v>
      </c>
      <c r="R11" s="98">
        <f>IF(Timeline!R31="","",Timeline!R31)</f>
        <v>45382</v>
      </c>
      <c r="S11" s="98">
        <f>IF(Timeline!S31="","",Timeline!S31)</f>
        <v>45747</v>
      </c>
      <c r="T11" s="98">
        <f>IF(Timeline!T31="","",Timeline!T31)</f>
        <v>46112</v>
      </c>
      <c r="U11" s="98">
        <f>IF(Timeline!U31="","",Timeline!U31)</f>
        <v>46477</v>
      </c>
      <c r="V11" s="98">
        <f>IF(Timeline!V31="","",Timeline!V31)</f>
        <v>46843</v>
      </c>
      <c r="W11" s="98">
        <f>IF(Timeline!W31="","",Timeline!W31)</f>
        <v>47208</v>
      </c>
      <c r="X11" s="98">
        <f>IF(Timeline!X31="","",Timeline!X31)</f>
        <v>47573</v>
      </c>
      <c r="Y11" s="98">
        <f>IF(Timeline!Y31="","",Timeline!Y31)</f>
        <v>47938</v>
      </c>
      <c r="Z11" s="98">
        <f>IF(Timeline!Z31="","",Timeline!Z31)</f>
        <v>48304</v>
      </c>
      <c r="AA11" s="98">
        <f>IF(Timeline!AA31="","",Timeline!AA31)</f>
        <v>48669</v>
      </c>
      <c r="AB11" s="98">
        <f>IF(Timeline!AB31="","",Timeline!AB31)</f>
        <v>49034</v>
      </c>
      <c r="AC11" s="98">
        <f>IF(Timeline!AC31="","",Timeline!AC31)</f>
        <v>49399</v>
      </c>
      <c r="AE11" s="98">
        <f>IF(Timeline!AE31="","",Timeline!AE31)</f>
        <v>43190</v>
      </c>
      <c r="AG11" s="98">
        <f>IF(Timeline!AG31="","",Timeline!AG31)</f>
        <v>49034</v>
      </c>
      <c r="AI11" s="98">
        <f>IF(Timeline!AI31="","",Timeline!AI31)</f>
        <v>49399</v>
      </c>
    </row>
    <row r="13" spans="2:36" ht="16.5">
      <c r="B13" s="5" t="s">
        <v>518</v>
      </c>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row>
    <row r="14" spans="2:36">
      <c r="B14" s="99"/>
    </row>
    <row r="15" spans="2:36" ht="15">
      <c r="B15" s="15"/>
      <c r="C15" s="15" t="s">
        <v>1613</v>
      </c>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row>
    <row r="16" spans="2:36" outlineLevel="1"/>
    <row r="17" spans="2:36" outlineLevel="1">
      <c r="D17" s="147" t="s">
        <v>519</v>
      </c>
      <c r="E17" s="286"/>
      <c r="F17" s="287">
        <v>1</v>
      </c>
    </row>
    <row r="18" spans="2:36" outlineLevel="1">
      <c r="D18" s="100" t="str">
        <f>'Line Items'!D2533</f>
        <v>FXD</v>
      </c>
      <c r="E18" s="85"/>
      <c r="F18" s="288" t="s">
        <v>102</v>
      </c>
      <c r="G18" s="171"/>
      <c r="H18" s="171"/>
      <c r="I18" s="171"/>
      <c r="J18" s="171"/>
      <c r="K18" s="171"/>
      <c r="L18" s="171"/>
      <c r="M18" s="171"/>
      <c r="N18" s="171"/>
      <c r="O18" s="171"/>
      <c r="P18" s="171"/>
      <c r="Q18" s="171"/>
      <c r="R18" s="171"/>
      <c r="S18" s="171"/>
      <c r="T18" s="171"/>
      <c r="U18" s="171"/>
      <c r="V18" s="171"/>
      <c r="W18" s="171"/>
      <c r="X18" s="171"/>
      <c r="Y18" s="171"/>
      <c r="Z18" s="171"/>
      <c r="AA18" s="171"/>
      <c r="AB18" s="171"/>
      <c r="AC18" s="185"/>
      <c r="AE18" s="511"/>
      <c r="AG18" s="511"/>
      <c r="AI18" s="511"/>
    </row>
    <row r="19" spans="2:36" outlineLevel="1">
      <c r="D19" s="106" t="str">
        <f>'Line Items'!D2534</f>
        <v>VCRPI</v>
      </c>
      <c r="E19" s="89"/>
      <c r="F19" s="289" t="str">
        <f>F18</f>
        <v>£000</v>
      </c>
      <c r="G19" s="173"/>
      <c r="H19" s="173"/>
      <c r="I19" s="173"/>
      <c r="J19" s="173"/>
      <c r="K19" s="173"/>
      <c r="L19" s="173"/>
      <c r="M19" s="173"/>
      <c r="N19" s="173"/>
      <c r="O19" s="173"/>
      <c r="P19" s="173"/>
      <c r="Q19" s="173"/>
      <c r="R19" s="173"/>
      <c r="S19" s="173"/>
      <c r="T19" s="173"/>
      <c r="U19" s="173"/>
      <c r="V19" s="173"/>
      <c r="W19" s="173"/>
      <c r="X19" s="173"/>
      <c r="Y19" s="173"/>
      <c r="Z19" s="173"/>
      <c r="AA19" s="173"/>
      <c r="AB19" s="173"/>
      <c r="AC19" s="174"/>
      <c r="AE19" s="507"/>
      <c r="AG19" s="507"/>
      <c r="AI19" s="507"/>
    </row>
    <row r="20" spans="2:36" outlineLevel="1">
      <c r="D20" s="106" t="str">
        <f>'Line Items'!D2535</f>
        <v>VCAWE</v>
      </c>
      <c r="E20" s="89"/>
      <c r="F20" s="289" t="str">
        <f>F19</f>
        <v>£000</v>
      </c>
      <c r="G20" s="173"/>
      <c r="H20" s="173"/>
      <c r="I20" s="173"/>
      <c r="J20" s="173"/>
      <c r="K20" s="173"/>
      <c r="L20" s="173"/>
      <c r="M20" s="173"/>
      <c r="N20" s="173"/>
      <c r="O20" s="173"/>
      <c r="P20" s="173"/>
      <c r="Q20" s="173"/>
      <c r="R20" s="173"/>
      <c r="S20" s="173"/>
      <c r="T20" s="173"/>
      <c r="U20" s="173"/>
      <c r="V20" s="173"/>
      <c r="W20" s="173"/>
      <c r="X20" s="173"/>
      <c r="Y20" s="173"/>
      <c r="Z20" s="173"/>
      <c r="AA20" s="173"/>
      <c r="AB20" s="173"/>
      <c r="AC20" s="174"/>
      <c r="AE20" s="507"/>
      <c r="AG20" s="507"/>
      <c r="AI20" s="507"/>
    </row>
    <row r="21" spans="2:36" outlineLevel="1">
      <c r="D21" s="106" t="str">
        <f>'Line Items'!D2536</f>
        <v>PRPI</v>
      </c>
      <c r="E21" s="89"/>
      <c r="F21" s="289" t="str">
        <f>F20</f>
        <v>£000</v>
      </c>
      <c r="G21" s="173"/>
      <c r="H21" s="173"/>
      <c r="I21" s="173"/>
      <c r="J21" s="173"/>
      <c r="K21" s="173"/>
      <c r="L21" s="173"/>
      <c r="M21" s="173"/>
      <c r="N21" s="173"/>
      <c r="O21" s="173"/>
      <c r="P21" s="173"/>
      <c r="Q21" s="173"/>
      <c r="R21" s="173"/>
      <c r="S21" s="173"/>
      <c r="T21" s="173"/>
      <c r="U21" s="173"/>
      <c r="V21" s="173"/>
      <c r="W21" s="173"/>
      <c r="X21" s="173"/>
      <c r="Y21" s="173"/>
      <c r="Z21" s="173"/>
      <c r="AA21" s="173"/>
      <c r="AB21" s="173"/>
      <c r="AC21" s="174"/>
      <c r="AE21" s="507"/>
      <c r="AG21" s="507"/>
      <c r="AI21" s="507"/>
    </row>
    <row r="22" spans="2:36" outlineLevel="1">
      <c r="D22" s="106" t="str">
        <f>'Line Items'!D2537</f>
        <v>ORRPI</v>
      </c>
      <c r="E22" s="89"/>
      <c r="F22" s="289" t="str">
        <f t="shared" ref="F22:F26" si="0">F21</f>
        <v>£000</v>
      </c>
      <c r="G22" s="173"/>
      <c r="H22" s="173"/>
      <c r="I22" s="173"/>
      <c r="J22" s="173"/>
      <c r="K22" s="173"/>
      <c r="L22" s="173"/>
      <c r="M22" s="173"/>
      <c r="N22" s="173"/>
      <c r="O22" s="173"/>
      <c r="P22" s="173"/>
      <c r="Q22" s="173"/>
      <c r="R22" s="173"/>
      <c r="S22" s="173"/>
      <c r="T22" s="173"/>
      <c r="U22" s="173"/>
      <c r="V22" s="173"/>
      <c r="W22" s="173"/>
      <c r="X22" s="173"/>
      <c r="Y22" s="173"/>
      <c r="Z22" s="173"/>
      <c r="AA22" s="173"/>
      <c r="AB22" s="173"/>
      <c r="AC22" s="174"/>
      <c r="AE22" s="507"/>
      <c r="AG22" s="507"/>
      <c r="AI22" s="507"/>
    </row>
    <row r="23" spans="2:36" outlineLevel="1">
      <c r="D23" s="699" t="str">
        <f>'Line Items'!D2538</f>
        <v>PRRPI - NOT USED</v>
      </c>
      <c r="E23" s="687"/>
      <c r="F23" s="688" t="str">
        <f t="shared" si="0"/>
        <v>£000</v>
      </c>
      <c r="G23" s="689"/>
      <c r="H23" s="689"/>
      <c r="I23" s="689"/>
      <c r="J23" s="689"/>
      <c r="K23" s="689"/>
      <c r="L23" s="689"/>
      <c r="M23" s="689"/>
      <c r="N23" s="689"/>
      <c r="O23" s="689"/>
      <c r="P23" s="689"/>
      <c r="Q23" s="689"/>
      <c r="R23" s="689"/>
      <c r="S23" s="689"/>
      <c r="T23" s="689"/>
      <c r="U23" s="689"/>
      <c r="V23" s="689"/>
      <c r="W23" s="689"/>
      <c r="X23" s="689"/>
      <c r="Y23" s="689"/>
      <c r="Z23" s="689"/>
      <c r="AA23" s="689"/>
      <c r="AB23" s="689"/>
      <c r="AC23" s="690"/>
      <c r="AD23" s="691"/>
      <c r="AE23" s="692"/>
      <c r="AF23" s="691"/>
      <c r="AG23" s="692"/>
      <c r="AH23" s="691"/>
      <c r="AI23" s="692"/>
    </row>
    <row r="24" spans="2:36" outlineLevel="1">
      <c r="D24" s="106" t="str">
        <f>'Line Items'!D2539</f>
        <v>PRRPI (GDP)</v>
      </c>
      <c r="E24" s="89"/>
      <c r="F24" s="289" t="str">
        <f t="shared" si="0"/>
        <v>£000</v>
      </c>
      <c r="G24" s="173"/>
      <c r="H24" s="173"/>
      <c r="I24" s="173"/>
      <c r="J24" s="173"/>
      <c r="K24" s="173"/>
      <c r="L24" s="173"/>
      <c r="M24" s="173"/>
      <c r="N24" s="173"/>
      <c r="O24" s="173"/>
      <c r="P24" s="173"/>
      <c r="Q24" s="173"/>
      <c r="R24" s="173"/>
      <c r="S24" s="173"/>
      <c r="T24" s="173"/>
      <c r="U24" s="173"/>
      <c r="V24" s="173"/>
      <c r="W24" s="173"/>
      <c r="X24" s="173"/>
      <c r="Y24" s="173"/>
      <c r="Z24" s="173"/>
      <c r="AA24" s="173"/>
      <c r="AB24" s="173"/>
      <c r="AC24" s="174"/>
      <c r="AE24" s="507"/>
      <c r="AG24" s="507"/>
      <c r="AI24" s="507"/>
    </row>
    <row r="25" spans="2:36" outlineLevel="1">
      <c r="D25" s="106" t="str">
        <f>'Line Items'!D2540</f>
        <v>PRRPI (CLE)</v>
      </c>
      <c r="E25" s="89"/>
      <c r="F25" s="289" t="str">
        <f t="shared" si="0"/>
        <v>£000</v>
      </c>
      <c r="G25" s="173"/>
      <c r="H25" s="173"/>
      <c r="I25" s="173"/>
      <c r="J25" s="173"/>
      <c r="K25" s="173"/>
      <c r="L25" s="173"/>
      <c r="M25" s="173"/>
      <c r="N25" s="173"/>
      <c r="O25" s="173"/>
      <c r="P25" s="173"/>
      <c r="Q25" s="173"/>
      <c r="R25" s="173"/>
      <c r="S25" s="173"/>
      <c r="T25" s="173"/>
      <c r="U25" s="173"/>
      <c r="V25" s="173"/>
      <c r="W25" s="173"/>
      <c r="X25" s="173"/>
      <c r="Y25" s="173"/>
      <c r="Z25" s="173"/>
      <c r="AA25" s="173"/>
      <c r="AB25" s="173"/>
      <c r="AC25" s="174"/>
      <c r="AE25" s="507"/>
      <c r="AG25" s="507"/>
      <c r="AI25" s="507"/>
    </row>
    <row r="26" spans="2:36" outlineLevel="1">
      <c r="D26" s="117" t="str">
        <f>'Line Items'!D2541</f>
        <v>PRRPI (REM)</v>
      </c>
      <c r="E26" s="175"/>
      <c r="F26" s="290" t="str">
        <f t="shared" si="0"/>
        <v>£000</v>
      </c>
      <c r="G26" s="176"/>
      <c r="H26" s="176"/>
      <c r="I26" s="176"/>
      <c r="J26" s="176"/>
      <c r="K26" s="176"/>
      <c r="L26" s="176"/>
      <c r="M26" s="176"/>
      <c r="N26" s="176"/>
      <c r="O26" s="176"/>
      <c r="P26" s="176"/>
      <c r="Q26" s="176"/>
      <c r="R26" s="176"/>
      <c r="S26" s="176"/>
      <c r="T26" s="176"/>
      <c r="U26" s="176"/>
      <c r="V26" s="176"/>
      <c r="W26" s="176"/>
      <c r="X26" s="176"/>
      <c r="Y26" s="176"/>
      <c r="Z26" s="176"/>
      <c r="AA26" s="176"/>
      <c r="AB26" s="176"/>
      <c r="AC26" s="177"/>
      <c r="AE26" s="508"/>
      <c r="AG26" s="508"/>
      <c r="AI26" s="508"/>
    </row>
    <row r="27" spans="2:36" outlineLevel="1"/>
    <row r="28" spans="2:36" outlineLevel="1">
      <c r="D28" s="216" t="s">
        <v>520</v>
      </c>
      <c r="E28" s="217"/>
      <c r="F28" s="291" t="str">
        <f>F26</f>
        <v>£000</v>
      </c>
      <c r="G28" s="292">
        <f t="shared" ref="G28:AB28" si="1">SUM(G18:G26)</f>
        <v>0</v>
      </c>
      <c r="H28" s="219">
        <f t="shared" si="1"/>
        <v>0</v>
      </c>
      <c r="I28" s="219">
        <f t="shared" si="1"/>
        <v>0</v>
      </c>
      <c r="J28" s="219">
        <f t="shared" si="1"/>
        <v>0</v>
      </c>
      <c r="K28" s="219">
        <f t="shared" si="1"/>
        <v>0</v>
      </c>
      <c r="L28" s="219">
        <f t="shared" si="1"/>
        <v>0</v>
      </c>
      <c r="M28" s="219">
        <f t="shared" si="1"/>
        <v>0</v>
      </c>
      <c r="N28" s="219">
        <f t="shared" si="1"/>
        <v>0</v>
      </c>
      <c r="O28" s="219">
        <f t="shared" si="1"/>
        <v>0</v>
      </c>
      <c r="P28" s="219">
        <f t="shared" si="1"/>
        <v>0</v>
      </c>
      <c r="Q28" s="219">
        <f t="shared" si="1"/>
        <v>0</v>
      </c>
      <c r="R28" s="219">
        <f t="shared" si="1"/>
        <v>0</v>
      </c>
      <c r="S28" s="219">
        <f t="shared" si="1"/>
        <v>0</v>
      </c>
      <c r="T28" s="219">
        <f t="shared" si="1"/>
        <v>0</v>
      </c>
      <c r="U28" s="219">
        <f t="shared" si="1"/>
        <v>0</v>
      </c>
      <c r="V28" s="219">
        <f t="shared" si="1"/>
        <v>0</v>
      </c>
      <c r="W28" s="219">
        <f t="shared" si="1"/>
        <v>0</v>
      </c>
      <c r="X28" s="219">
        <f t="shared" si="1"/>
        <v>0</v>
      </c>
      <c r="Y28" s="219">
        <f t="shared" si="1"/>
        <v>0</v>
      </c>
      <c r="Z28" s="219">
        <f t="shared" si="1"/>
        <v>0</v>
      </c>
      <c r="AA28" s="219">
        <f t="shared" si="1"/>
        <v>0</v>
      </c>
      <c r="AB28" s="219">
        <f t="shared" si="1"/>
        <v>0</v>
      </c>
      <c r="AC28" s="220">
        <f t="shared" ref="AC28" si="2">SUM(AC18:AC26)</f>
        <v>0</v>
      </c>
      <c r="AE28" s="509">
        <f t="shared" ref="AE28" si="3">SUM(AE18:AE26)</f>
        <v>0</v>
      </c>
      <c r="AG28" s="509">
        <f t="shared" ref="AG28" si="4">SUM(AG18:AG26)</f>
        <v>0</v>
      </c>
      <c r="AI28" s="509">
        <f t="shared" ref="AI28" si="5">SUM(AI18:AI26)</f>
        <v>0</v>
      </c>
    </row>
    <row r="29" spans="2:36" outlineLevel="1">
      <c r="D29" s="127"/>
      <c r="E29" s="127"/>
      <c r="F29" s="289"/>
      <c r="G29" s="221"/>
      <c r="H29" s="221"/>
      <c r="I29" s="221"/>
      <c r="J29" s="221"/>
      <c r="K29" s="221"/>
      <c r="L29" s="221"/>
      <c r="M29" s="221"/>
      <c r="N29" s="221"/>
      <c r="O29" s="221"/>
      <c r="P29" s="221"/>
      <c r="Q29" s="221"/>
      <c r="R29" s="221"/>
      <c r="S29" s="221"/>
      <c r="T29" s="221"/>
      <c r="U29" s="221"/>
      <c r="V29" s="221"/>
      <c r="W29" s="221"/>
      <c r="X29" s="221"/>
      <c r="Y29" s="221"/>
      <c r="Z29" s="221"/>
      <c r="AA29" s="221"/>
      <c r="AB29" s="221"/>
      <c r="AC29" s="221"/>
      <c r="AE29" s="221"/>
      <c r="AG29" s="221"/>
      <c r="AI29" s="221"/>
    </row>
    <row r="30" spans="2:36" ht="15.75" outlineLevel="1">
      <c r="D30" s="89" t="s">
        <v>1611</v>
      </c>
      <c r="E30" s="127"/>
      <c r="F30" s="289"/>
      <c r="G30" s="221"/>
      <c r="H30" s="221"/>
      <c r="I30" s="221"/>
      <c r="J30" s="221"/>
      <c r="K30" s="221"/>
      <c r="L30" s="221"/>
      <c r="M30" s="221"/>
      <c r="N30" s="221"/>
      <c r="O30" s="221"/>
      <c r="P30" s="221"/>
      <c r="Q30" s="221"/>
      <c r="R30" s="221"/>
      <c r="S30" s="221"/>
      <c r="T30" s="221"/>
      <c r="U30" s="221"/>
      <c r="V30" s="221"/>
      <c r="W30" s="221"/>
      <c r="X30" s="221"/>
      <c r="Y30" s="221"/>
      <c r="Z30" s="221"/>
      <c r="AA30" s="221"/>
      <c r="AB30" s="221"/>
      <c r="AC30" s="221"/>
      <c r="AE30" s="221"/>
      <c r="AG30" s="221"/>
      <c r="AI30" s="221"/>
    </row>
    <row r="31" spans="2:36">
      <c r="D31" s="435"/>
    </row>
    <row r="32" spans="2:36" ht="15">
      <c r="B32" s="15"/>
      <c r="C32" s="15" t="s">
        <v>521</v>
      </c>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3:16" outlineLevel="1">
      <c r="L33" s="90"/>
      <c r="M33" s="90"/>
    </row>
    <row r="34" spans="3:16" ht="39" customHeight="1" outlineLevel="1">
      <c r="D34" s="860" t="s">
        <v>1571</v>
      </c>
      <c r="E34" s="860" t="s">
        <v>1572</v>
      </c>
      <c r="F34" s="718" t="s">
        <v>522</v>
      </c>
      <c r="G34" s="719" t="str">
        <f>D18</f>
        <v>FXD</v>
      </c>
      <c r="H34" s="719" t="str">
        <f>D19</f>
        <v>VCRPI</v>
      </c>
      <c r="I34" s="719" t="str">
        <f>D20</f>
        <v>VCAWE</v>
      </c>
      <c r="J34" s="719" t="str">
        <f>D21</f>
        <v>PRPI</v>
      </c>
      <c r="K34" s="719" t="str">
        <f>D22</f>
        <v>ORRPI</v>
      </c>
      <c r="L34" s="731" t="str">
        <f>D23</f>
        <v>PRRPI - NOT USED</v>
      </c>
      <c r="M34" s="719" t="str">
        <f>D24</f>
        <v>PRRPI (GDP)</v>
      </c>
      <c r="N34" s="719" t="str">
        <f>D25</f>
        <v>PRRPI (CLE)</v>
      </c>
      <c r="O34" s="720" t="str">
        <f>D26</f>
        <v>PRRPI (REM)</v>
      </c>
      <c r="P34" s="470"/>
    </row>
    <row r="35" spans="3:16" outlineLevel="1">
      <c r="C35" s="861" t="str">
        <f>IF('Line Items'!E2545="","",'Line Items'!E2545)</f>
        <v>Year 1 (part)</v>
      </c>
      <c r="D35" s="868">
        <f>IF($C35="","",INDEX(Timeline!$I$32:$AI$32,,MATCH($C35,Timeline!$I$29:$AI$29,0)))</f>
        <v>43023</v>
      </c>
      <c r="E35" s="869">
        <f>IF($C35="","",INDEX(Timeline!$I$31:$AI$31,,MATCH($C35,Timeline!$I$29:$AI$29,0)))</f>
        <v>43190</v>
      </c>
      <c r="F35" s="876" t="str">
        <f>'Line Items'!D2545</f>
        <v>Year 1 (part)</v>
      </c>
      <c r="G35" s="877">
        <f t="shared" ref="G35:O44" si="6">IF($C35="","",INDEX($G$18:$AI$26,MATCH(G$34,$D$18:$D$26,0),MATCH($C35,$G$9:$AI$9,0)))</f>
        <v>0</v>
      </c>
      <c r="H35" s="877">
        <f t="shared" si="6"/>
        <v>0</v>
      </c>
      <c r="I35" s="877">
        <f t="shared" si="6"/>
        <v>0</v>
      </c>
      <c r="J35" s="877">
        <f t="shared" si="6"/>
        <v>0</v>
      </c>
      <c r="K35" s="877">
        <f t="shared" si="6"/>
        <v>0</v>
      </c>
      <c r="L35" s="878">
        <f t="shared" si="6"/>
        <v>0</v>
      </c>
      <c r="M35" s="877">
        <f t="shared" si="6"/>
        <v>0</v>
      </c>
      <c r="N35" s="877">
        <f t="shared" si="6"/>
        <v>0</v>
      </c>
      <c r="O35" s="879">
        <f t="shared" si="6"/>
        <v>0</v>
      </c>
    </row>
    <row r="36" spans="3:16" outlineLevel="1">
      <c r="C36" s="861" t="str">
        <f>IF('Line Items'!E2546="","",'Line Items'!E2546)</f>
        <v>Year 2</v>
      </c>
      <c r="D36" s="870">
        <f>IF($C36="","",INDEX(Timeline!$I$32:$AI$32,,MATCH($C36,Timeline!$I$29:$AI$29,0)))</f>
        <v>43191</v>
      </c>
      <c r="E36" s="871">
        <f>IF($C36="","",INDEX(Timeline!$I$31:$AI$31,,MATCH($C36,Timeline!$I$29:$AI$29,0)))</f>
        <v>43555</v>
      </c>
      <c r="F36" s="880" t="str">
        <f>'Line Items'!D2546</f>
        <v>Year 2</v>
      </c>
      <c r="G36" s="881">
        <f t="shared" si="6"/>
        <v>0</v>
      </c>
      <c r="H36" s="881">
        <f t="shared" si="6"/>
        <v>0</v>
      </c>
      <c r="I36" s="881">
        <f t="shared" si="6"/>
        <v>0</v>
      </c>
      <c r="J36" s="881">
        <f t="shared" si="6"/>
        <v>0</v>
      </c>
      <c r="K36" s="881">
        <f t="shared" si="6"/>
        <v>0</v>
      </c>
      <c r="L36" s="882">
        <f t="shared" si="6"/>
        <v>0</v>
      </c>
      <c r="M36" s="881">
        <f t="shared" si="6"/>
        <v>0</v>
      </c>
      <c r="N36" s="881">
        <f t="shared" si="6"/>
        <v>0</v>
      </c>
      <c r="O36" s="883">
        <f t="shared" si="6"/>
        <v>0</v>
      </c>
    </row>
    <row r="37" spans="3:16" outlineLevel="1">
      <c r="C37" s="861" t="str">
        <f>IF('Line Items'!E2547="","",'Line Items'!E2547)</f>
        <v>Year 3</v>
      </c>
      <c r="D37" s="870">
        <f>IF($C37="","",INDEX(Timeline!$I$32:$AI$32,,MATCH($C37,Timeline!$I$29:$AI$29,0)))</f>
        <v>43556</v>
      </c>
      <c r="E37" s="871">
        <f>IF($C37="","",INDEX(Timeline!$I$31:$AI$31,,MATCH($C37,Timeline!$I$29:$AI$29,0)))</f>
        <v>43921</v>
      </c>
      <c r="F37" s="880" t="str">
        <f>'Line Items'!D2547</f>
        <v>Year 3</v>
      </c>
      <c r="G37" s="881">
        <f t="shared" si="6"/>
        <v>0</v>
      </c>
      <c r="H37" s="881">
        <f t="shared" si="6"/>
        <v>0</v>
      </c>
      <c r="I37" s="881">
        <f t="shared" si="6"/>
        <v>0</v>
      </c>
      <c r="J37" s="881">
        <f t="shared" si="6"/>
        <v>0</v>
      </c>
      <c r="K37" s="881">
        <f t="shared" si="6"/>
        <v>0</v>
      </c>
      <c r="L37" s="882">
        <f t="shared" si="6"/>
        <v>0</v>
      </c>
      <c r="M37" s="881">
        <f t="shared" si="6"/>
        <v>0</v>
      </c>
      <c r="N37" s="881">
        <f t="shared" si="6"/>
        <v>0</v>
      </c>
      <c r="O37" s="883">
        <f t="shared" si="6"/>
        <v>0</v>
      </c>
    </row>
    <row r="38" spans="3:16" outlineLevel="1">
      <c r="C38" s="861" t="str">
        <f>IF('Line Items'!E2548="","",'Line Items'!E2548)</f>
        <v>Year 4</v>
      </c>
      <c r="D38" s="870">
        <f>IF($C38="","",INDEX(Timeline!$I$32:$AI$32,,MATCH($C38,Timeline!$I$29:$AI$29,0)))</f>
        <v>43922</v>
      </c>
      <c r="E38" s="871">
        <f>IF($C38="","",INDEX(Timeline!$I$31:$AI$31,,MATCH($C38,Timeline!$I$29:$AI$29,0)))</f>
        <v>44286</v>
      </c>
      <c r="F38" s="880" t="str">
        <f>'Line Items'!D2548</f>
        <v>Year 4</v>
      </c>
      <c r="G38" s="881">
        <f t="shared" si="6"/>
        <v>0</v>
      </c>
      <c r="H38" s="881">
        <f t="shared" si="6"/>
        <v>0</v>
      </c>
      <c r="I38" s="881">
        <f t="shared" si="6"/>
        <v>0</v>
      </c>
      <c r="J38" s="881">
        <f t="shared" si="6"/>
        <v>0</v>
      </c>
      <c r="K38" s="881">
        <f t="shared" si="6"/>
        <v>0</v>
      </c>
      <c r="L38" s="882">
        <f t="shared" si="6"/>
        <v>0</v>
      </c>
      <c r="M38" s="881">
        <f t="shared" si="6"/>
        <v>0</v>
      </c>
      <c r="N38" s="881">
        <f t="shared" si="6"/>
        <v>0</v>
      </c>
      <c r="O38" s="883">
        <f t="shared" si="6"/>
        <v>0</v>
      </c>
    </row>
    <row r="39" spans="3:16" outlineLevel="1">
      <c r="C39" s="861" t="str">
        <f>IF('Line Items'!E2549="","",'Line Items'!E2549)</f>
        <v>Year 5</v>
      </c>
      <c r="D39" s="870">
        <f>IF($C39="","",INDEX(Timeline!$I$32:$AI$32,,MATCH($C39,Timeline!$I$29:$AI$29,0)))</f>
        <v>44287</v>
      </c>
      <c r="E39" s="871">
        <f>IF($C39="","",INDEX(Timeline!$I$31:$AI$31,,MATCH($C39,Timeline!$I$29:$AI$29,0)))</f>
        <v>44651</v>
      </c>
      <c r="F39" s="880" t="str">
        <f>'Line Items'!D2549</f>
        <v>Year 5</v>
      </c>
      <c r="G39" s="881">
        <f t="shared" si="6"/>
        <v>0</v>
      </c>
      <c r="H39" s="881">
        <f t="shared" si="6"/>
        <v>0</v>
      </c>
      <c r="I39" s="881">
        <f t="shared" si="6"/>
        <v>0</v>
      </c>
      <c r="J39" s="881">
        <f t="shared" si="6"/>
        <v>0</v>
      </c>
      <c r="K39" s="881">
        <f t="shared" si="6"/>
        <v>0</v>
      </c>
      <c r="L39" s="882">
        <f t="shared" si="6"/>
        <v>0</v>
      </c>
      <c r="M39" s="881">
        <f t="shared" si="6"/>
        <v>0</v>
      </c>
      <c r="N39" s="881">
        <f t="shared" si="6"/>
        <v>0</v>
      </c>
      <c r="O39" s="883">
        <f t="shared" si="6"/>
        <v>0</v>
      </c>
    </row>
    <row r="40" spans="3:16" outlineLevel="1">
      <c r="C40" s="861" t="str">
        <f>IF('Line Items'!E2550="","",'Line Items'!E2550)</f>
        <v>Year 6</v>
      </c>
      <c r="D40" s="870">
        <f>IF($C40="","",INDEX(Timeline!$I$32:$AI$32,,MATCH($C40,Timeline!$I$29:$AI$29,0)))</f>
        <v>44652</v>
      </c>
      <c r="E40" s="871">
        <f>IF($C40="","",INDEX(Timeline!$I$31:$AI$31,,MATCH($C40,Timeline!$I$29:$AI$29,0)))</f>
        <v>45016</v>
      </c>
      <c r="F40" s="880" t="str">
        <f>'Line Items'!D2550</f>
        <v>Year 6</v>
      </c>
      <c r="G40" s="881">
        <f t="shared" si="6"/>
        <v>0</v>
      </c>
      <c r="H40" s="881">
        <f t="shared" si="6"/>
        <v>0</v>
      </c>
      <c r="I40" s="881">
        <f t="shared" si="6"/>
        <v>0</v>
      </c>
      <c r="J40" s="881">
        <f t="shared" si="6"/>
        <v>0</v>
      </c>
      <c r="K40" s="881">
        <f t="shared" si="6"/>
        <v>0</v>
      </c>
      <c r="L40" s="882">
        <f t="shared" si="6"/>
        <v>0</v>
      </c>
      <c r="M40" s="881">
        <f t="shared" si="6"/>
        <v>0</v>
      </c>
      <c r="N40" s="881">
        <f t="shared" si="6"/>
        <v>0</v>
      </c>
      <c r="O40" s="883">
        <f t="shared" si="6"/>
        <v>0</v>
      </c>
    </row>
    <row r="41" spans="3:16" outlineLevel="1">
      <c r="C41" s="861" t="str">
        <f>IF('Line Items'!E2551="","",'Line Items'!E2551)</f>
        <v>Year 7</v>
      </c>
      <c r="D41" s="870">
        <f>IF($C41="","",INDEX(Timeline!$I$32:$AI$32,,MATCH($C41,Timeline!$I$29:$AI$29,0)))</f>
        <v>45017</v>
      </c>
      <c r="E41" s="871">
        <f>IF($C41="","",INDEX(Timeline!$I$31:$AI$31,,MATCH($C41,Timeline!$I$29:$AI$29,0)))</f>
        <v>45382</v>
      </c>
      <c r="F41" s="880" t="str">
        <f>'Line Items'!D2551</f>
        <v>Year 7</v>
      </c>
      <c r="G41" s="881">
        <f t="shared" si="6"/>
        <v>0</v>
      </c>
      <c r="H41" s="881">
        <f t="shared" si="6"/>
        <v>0</v>
      </c>
      <c r="I41" s="881">
        <f t="shared" si="6"/>
        <v>0</v>
      </c>
      <c r="J41" s="881">
        <f t="shared" si="6"/>
        <v>0</v>
      </c>
      <c r="K41" s="881">
        <f t="shared" si="6"/>
        <v>0</v>
      </c>
      <c r="L41" s="882">
        <f t="shared" si="6"/>
        <v>0</v>
      </c>
      <c r="M41" s="881">
        <f t="shared" si="6"/>
        <v>0</v>
      </c>
      <c r="N41" s="881">
        <f t="shared" si="6"/>
        <v>0</v>
      </c>
      <c r="O41" s="883">
        <f t="shared" si="6"/>
        <v>0</v>
      </c>
    </row>
    <row r="42" spans="3:16" outlineLevel="1">
      <c r="C42" s="861" t="str">
        <f>IF('Line Items'!E2552="","",'Line Items'!E2552)</f>
        <v>Year 8</v>
      </c>
      <c r="D42" s="870">
        <f>IF($C42="","",INDEX(Timeline!$I$32:$AI$32,,MATCH($C42,Timeline!$I$29:$AI$29,0)))</f>
        <v>45383</v>
      </c>
      <c r="E42" s="871">
        <f>IF($C42="","",INDEX(Timeline!$I$31:$AI$31,,MATCH($C42,Timeline!$I$29:$AI$29,0)))</f>
        <v>45747</v>
      </c>
      <c r="F42" s="880" t="str">
        <f>'Line Items'!D2552</f>
        <v>Year 8</v>
      </c>
      <c r="G42" s="881">
        <f t="shared" si="6"/>
        <v>0</v>
      </c>
      <c r="H42" s="881">
        <f t="shared" si="6"/>
        <v>0</v>
      </c>
      <c r="I42" s="881">
        <f t="shared" si="6"/>
        <v>0</v>
      </c>
      <c r="J42" s="881">
        <f t="shared" si="6"/>
        <v>0</v>
      </c>
      <c r="K42" s="881">
        <f t="shared" si="6"/>
        <v>0</v>
      </c>
      <c r="L42" s="882">
        <f t="shared" si="6"/>
        <v>0</v>
      </c>
      <c r="M42" s="881">
        <f t="shared" si="6"/>
        <v>0</v>
      </c>
      <c r="N42" s="881">
        <f t="shared" si="6"/>
        <v>0</v>
      </c>
      <c r="O42" s="883">
        <f t="shared" si="6"/>
        <v>0</v>
      </c>
    </row>
    <row r="43" spans="3:16" outlineLevel="1">
      <c r="C43" s="861" t="str">
        <f>IF('Line Items'!E2553="","",'Line Items'!E2553)</f>
        <v>Year 9</v>
      </c>
      <c r="D43" s="870">
        <f>IF($C43="","",INDEX(Timeline!$I$32:$AI$32,,MATCH($C43,Timeline!$I$29:$AI$29,0)))</f>
        <v>45748</v>
      </c>
      <c r="E43" s="871">
        <f>IF($C43="","",INDEX(Timeline!$I$31:$AI$31,,MATCH($C43,Timeline!$I$29:$AI$29,0)))</f>
        <v>46112</v>
      </c>
      <c r="F43" s="884" t="str">
        <f>'Line Items'!D2553</f>
        <v>Year 9</v>
      </c>
      <c r="G43" s="881">
        <f t="shared" si="6"/>
        <v>0</v>
      </c>
      <c r="H43" s="881">
        <f t="shared" si="6"/>
        <v>0</v>
      </c>
      <c r="I43" s="881">
        <f t="shared" si="6"/>
        <v>0</v>
      </c>
      <c r="J43" s="881">
        <f t="shared" si="6"/>
        <v>0</v>
      </c>
      <c r="K43" s="881">
        <f t="shared" si="6"/>
        <v>0</v>
      </c>
      <c r="L43" s="882">
        <f t="shared" si="6"/>
        <v>0</v>
      </c>
      <c r="M43" s="881">
        <f t="shared" si="6"/>
        <v>0</v>
      </c>
      <c r="N43" s="881">
        <f t="shared" si="6"/>
        <v>0</v>
      </c>
      <c r="O43" s="883">
        <f t="shared" si="6"/>
        <v>0</v>
      </c>
    </row>
    <row r="44" spans="3:16" outlineLevel="1">
      <c r="C44" s="861" t="str">
        <f>IF('Line Items'!E2554="","",'Line Items'!E2554)</f>
        <v>Year 10</v>
      </c>
      <c r="D44" s="870">
        <f>IF($C44="","",INDEX(Timeline!$I$32:$AI$32,,MATCH($C44,Timeline!$I$29:$AI$29,0)))</f>
        <v>46113</v>
      </c>
      <c r="E44" s="871">
        <f>IF($C44="","",INDEX(Timeline!$I$31:$AI$31,,MATCH($C44,Timeline!$I$29:$AI$29,0)))</f>
        <v>46477</v>
      </c>
      <c r="F44" s="884" t="str">
        <f>'Line Items'!D2554</f>
        <v>Year 10 (extension)</v>
      </c>
      <c r="G44" s="881">
        <f t="shared" si="6"/>
        <v>0</v>
      </c>
      <c r="H44" s="881">
        <f t="shared" si="6"/>
        <v>0</v>
      </c>
      <c r="I44" s="881">
        <f t="shared" si="6"/>
        <v>0</v>
      </c>
      <c r="J44" s="881">
        <f t="shared" si="6"/>
        <v>0</v>
      </c>
      <c r="K44" s="881">
        <f t="shared" si="6"/>
        <v>0</v>
      </c>
      <c r="L44" s="882">
        <f t="shared" si="6"/>
        <v>0</v>
      </c>
      <c r="M44" s="881">
        <f t="shared" si="6"/>
        <v>0</v>
      </c>
      <c r="N44" s="881">
        <f t="shared" si="6"/>
        <v>0</v>
      </c>
      <c r="O44" s="883">
        <f t="shared" si="6"/>
        <v>0</v>
      </c>
    </row>
    <row r="45" spans="3:16" outlineLevel="1">
      <c r="C45" s="861" t="str">
        <f>IF('Line Items'!E2555="","",'Line Items'!E2555)</f>
        <v>Year 11</v>
      </c>
      <c r="D45" s="870">
        <f>IF($C45="","",INDEX(Timeline!$I$32:$AI$32,,MATCH($C45,Timeline!$I$29:$AI$29,0)))</f>
        <v>46478</v>
      </c>
      <c r="E45" s="871">
        <f>IF($C45="","",INDEX(Timeline!$I$31:$AI$31,,MATCH($C45,Timeline!$I$29:$AI$29,0)))</f>
        <v>46843</v>
      </c>
      <c r="F45" s="880" t="str">
        <f>'Line Items'!D2555</f>
        <v>Year 11 (extension)</v>
      </c>
      <c r="G45" s="881">
        <f t="shared" ref="G45:O56" si="7">IF($C45="","",INDEX($G$18:$AI$26,MATCH(G$34,$D$18:$D$26,0),MATCH($C45,$G$9:$AI$9,0)))</f>
        <v>0</v>
      </c>
      <c r="H45" s="881">
        <f t="shared" si="7"/>
        <v>0</v>
      </c>
      <c r="I45" s="881">
        <f t="shared" si="7"/>
        <v>0</v>
      </c>
      <c r="J45" s="881">
        <f t="shared" si="7"/>
        <v>0</v>
      </c>
      <c r="K45" s="881">
        <f t="shared" si="7"/>
        <v>0</v>
      </c>
      <c r="L45" s="882">
        <f t="shared" si="7"/>
        <v>0</v>
      </c>
      <c r="M45" s="881">
        <f t="shared" si="7"/>
        <v>0</v>
      </c>
      <c r="N45" s="881">
        <f t="shared" si="7"/>
        <v>0</v>
      </c>
      <c r="O45" s="883">
        <f t="shared" si="7"/>
        <v>0</v>
      </c>
    </row>
    <row r="46" spans="3:16" outlineLevel="1">
      <c r="C46" s="861" t="str">
        <f>IF('Line Items'!E2556="","",'Line Items'!E2556)</f>
        <v/>
      </c>
      <c r="D46" s="872" t="str">
        <f>IF($C46="","",INDEX(Timeline!$I$32:$AI$32,,MATCH($C46,Timeline!$I$29:$AI$29,0)))</f>
        <v/>
      </c>
      <c r="E46" s="873" t="str">
        <f>IF($C46="","",INDEX(Timeline!$I$31:$AI$31,,MATCH($C46,Timeline!$I$29:$AI$29,0)))</f>
        <v/>
      </c>
      <c r="F46" s="885" t="str">
        <f>'Line Items'!D2556</f>
        <v>[not used]</v>
      </c>
      <c r="G46" s="886" t="str">
        <f t="shared" si="7"/>
        <v/>
      </c>
      <c r="H46" s="882" t="str">
        <f t="shared" si="7"/>
        <v/>
      </c>
      <c r="I46" s="882" t="str">
        <f t="shared" si="7"/>
        <v/>
      </c>
      <c r="J46" s="882" t="str">
        <f t="shared" si="7"/>
        <v/>
      </c>
      <c r="K46" s="882" t="str">
        <f t="shared" si="7"/>
        <v/>
      </c>
      <c r="L46" s="882" t="str">
        <f t="shared" si="7"/>
        <v/>
      </c>
      <c r="M46" s="886" t="str">
        <f t="shared" si="7"/>
        <v/>
      </c>
      <c r="N46" s="882" t="str">
        <f t="shared" si="7"/>
        <v/>
      </c>
      <c r="O46" s="887" t="str">
        <f t="shared" si="7"/>
        <v/>
      </c>
    </row>
    <row r="47" spans="3:16" outlineLevel="1">
      <c r="C47" s="861" t="str">
        <f>IF('Line Items'!E2557="","",'Line Items'!E2557)</f>
        <v/>
      </c>
      <c r="D47" s="872" t="str">
        <f>IF($C47="","",INDEX(Timeline!$I$32:$AI$32,,MATCH($C47,Timeline!$I$29:$AI$29,0)))</f>
        <v/>
      </c>
      <c r="E47" s="873" t="str">
        <f>IF($C47="","",INDEX(Timeline!$I$31:$AI$31,,MATCH($C47,Timeline!$I$29:$AI$29,0)))</f>
        <v/>
      </c>
      <c r="F47" s="888" t="str">
        <f>'Line Items'!D2557</f>
        <v>[not used]</v>
      </c>
      <c r="G47" s="882" t="str">
        <f t="shared" si="7"/>
        <v/>
      </c>
      <c r="H47" s="882" t="str">
        <f t="shared" si="7"/>
        <v/>
      </c>
      <c r="I47" s="882" t="str">
        <f t="shared" si="7"/>
        <v/>
      </c>
      <c r="J47" s="882" t="str">
        <f t="shared" si="7"/>
        <v/>
      </c>
      <c r="K47" s="882" t="str">
        <f t="shared" si="7"/>
        <v/>
      </c>
      <c r="L47" s="882" t="str">
        <f t="shared" si="7"/>
        <v/>
      </c>
      <c r="M47" s="882" t="str">
        <f t="shared" si="7"/>
        <v/>
      </c>
      <c r="N47" s="882" t="str">
        <f t="shared" si="7"/>
        <v/>
      </c>
      <c r="O47" s="887" t="str">
        <f t="shared" si="7"/>
        <v/>
      </c>
    </row>
    <row r="48" spans="3:16" outlineLevel="1">
      <c r="C48" s="861" t="str">
        <f>IF('Line Items'!E2558="","",'Line Items'!E2558)</f>
        <v/>
      </c>
      <c r="D48" s="872" t="str">
        <f>IF($C48="","",INDEX(Timeline!$I$32:$AI$32,,MATCH($C48,Timeline!$I$29:$AI$29,0)))</f>
        <v/>
      </c>
      <c r="E48" s="873" t="str">
        <f>IF($C48="","",INDEX(Timeline!$I$31:$AI$31,,MATCH($C48,Timeline!$I$29:$AI$29,0)))</f>
        <v/>
      </c>
      <c r="F48" s="888" t="str">
        <f>'Line Items'!D2558</f>
        <v>[not used]</v>
      </c>
      <c r="G48" s="882" t="str">
        <f t="shared" si="7"/>
        <v/>
      </c>
      <c r="H48" s="882" t="str">
        <f t="shared" si="7"/>
        <v/>
      </c>
      <c r="I48" s="882" t="str">
        <f t="shared" si="7"/>
        <v/>
      </c>
      <c r="J48" s="882" t="str">
        <f t="shared" si="7"/>
        <v/>
      </c>
      <c r="K48" s="882" t="str">
        <f t="shared" si="7"/>
        <v/>
      </c>
      <c r="L48" s="882" t="str">
        <f t="shared" si="7"/>
        <v/>
      </c>
      <c r="M48" s="882" t="str">
        <f t="shared" si="7"/>
        <v/>
      </c>
      <c r="N48" s="882" t="str">
        <f t="shared" si="7"/>
        <v/>
      </c>
      <c r="O48" s="887" t="str">
        <f t="shared" si="7"/>
        <v/>
      </c>
    </row>
    <row r="49" spans="2:36" outlineLevel="1">
      <c r="C49" s="861" t="str">
        <f>IF('Line Items'!E2559="","",'Line Items'!E2559)</f>
        <v/>
      </c>
      <c r="D49" s="872" t="str">
        <f>IF($C49="","",INDEX(Timeline!$I$32:$AI$32,,MATCH($C49,Timeline!$I$29:$AI$29,0)))</f>
        <v/>
      </c>
      <c r="E49" s="873" t="str">
        <f>IF($C49="","",INDEX(Timeline!$I$31:$AI$31,,MATCH($C49,Timeline!$I$29:$AI$29,0)))</f>
        <v/>
      </c>
      <c r="F49" s="888" t="str">
        <f>'Line Items'!D2559</f>
        <v>[not used]</v>
      </c>
      <c r="G49" s="882" t="str">
        <f t="shared" si="7"/>
        <v/>
      </c>
      <c r="H49" s="882" t="str">
        <f t="shared" si="7"/>
        <v/>
      </c>
      <c r="I49" s="882" t="str">
        <f t="shared" si="7"/>
        <v/>
      </c>
      <c r="J49" s="882" t="str">
        <f t="shared" si="7"/>
        <v/>
      </c>
      <c r="K49" s="882" t="str">
        <f t="shared" si="7"/>
        <v/>
      </c>
      <c r="L49" s="882" t="str">
        <f t="shared" si="7"/>
        <v/>
      </c>
      <c r="M49" s="882" t="str">
        <f t="shared" si="7"/>
        <v/>
      </c>
      <c r="N49" s="882" t="str">
        <f t="shared" si="7"/>
        <v/>
      </c>
      <c r="O49" s="887" t="str">
        <f t="shared" si="7"/>
        <v/>
      </c>
    </row>
    <row r="50" spans="2:36" outlineLevel="1">
      <c r="C50" s="861" t="str">
        <f>IF('Line Items'!E2560="","",'Line Items'!E2560)</f>
        <v/>
      </c>
      <c r="D50" s="872" t="str">
        <f>IF($C50="","",INDEX(Timeline!$I$32:$AI$32,,MATCH($C50,Timeline!$I$29:$AI$29,0)))</f>
        <v/>
      </c>
      <c r="E50" s="873" t="str">
        <f>IF($C50="","",INDEX(Timeline!$I$31:$AI$31,,MATCH($C50,Timeline!$I$29:$AI$29,0)))</f>
        <v/>
      </c>
      <c r="F50" s="888" t="str">
        <f>'Line Items'!D2560</f>
        <v>[not used]</v>
      </c>
      <c r="G50" s="882" t="str">
        <f t="shared" si="7"/>
        <v/>
      </c>
      <c r="H50" s="882" t="str">
        <f t="shared" si="7"/>
        <v/>
      </c>
      <c r="I50" s="882" t="str">
        <f t="shared" si="7"/>
        <v/>
      </c>
      <c r="J50" s="882" t="str">
        <f t="shared" si="7"/>
        <v/>
      </c>
      <c r="K50" s="882" t="str">
        <f t="shared" si="7"/>
        <v/>
      </c>
      <c r="L50" s="882" t="str">
        <f t="shared" si="7"/>
        <v/>
      </c>
      <c r="M50" s="882" t="str">
        <f t="shared" si="7"/>
        <v/>
      </c>
      <c r="N50" s="882" t="str">
        <f t="shared" si="7"/>
        <v/>
      </c>
      <c r="O50" s="887" t="str">
        <f t="shared" si="7"/>
        <v/>
      </c>
    </row>
    <row r="51" spans="2:36" outlineLevel="1">
      <c r="C51" s="861" t="str">
        <f>IF('Line Items'!E2561="","",'Line Items'!E2561)</f>
        <v/>
      </c>
      <c r="D51" s="872" t="str">
        <f>IF($C51="","",INDEX(Timeline!$I$32:$AI$32,,MATCH($C51,Timeline!$I$29:$AI$29,0)))</f>
        <v/>
      </c>
      <c r="E51" s="873" t="str">
        <f>IF($C51="","",INDEX(Timeline!$I$31:$AI$31,,MATCH($C51,Timeline!$I$29:$AI$29,0)))</f>
        <v/>
      </c>
      <c r="F51" s="888" t="str">
        <f>'Line Items'!D2561</f>
        <v>[not used]</v>
      </c>
      <c r="G51" s="882" t="str">
        <f t="shared" si="7"/>
        <v/>
      </c>
      <c r="H51" s="882" t="str">
        <f t="shared" si="7"/>
        <v/>
      </c>
      <c r="I51" s="882" t="str">
        <f t="shared" si="7"/>
        <v/>
      </c>
      <c r="J51" s="882" t="str">
        <f t="shared" si="7"/>
        <v/>
      </c>
      <c r="K51" s="882" t="str">
        <f t="shared" si="7"/>
        <v/>
      </c>
      <c r="L51" s="882" t="str">
        <f t="shared" si="7"/>
        <v/>
      </c>
      <c r="M51" s="882" t="str">
        <f t="shared" si="7"/>
        <v/>
      </c>
      <c r="N51" s="882" t="str">
        <f t="shared" si="7"/>
        <v/>
      </c>
      <c r="O51" s="887" t="str">
        <f t="shared" si="7"/>
        <v/>
      </c>
    </row>
    <row r="52" spans="2:36" outlineLevel="1">
      <c r="C52" s="861" t="str">
        <f>IF('Line Items'!E2562="","",'Line Items'!E2562)</f>
        <v/>
      </c>
      <c r="D52" s="872" t="str">
        <f>IF($C52="","",INDEX(Timeline!$I$32:$AI$32,,MATCH($C52,Timeline!$I$29:$AI$29,0)))</f>
        <v/>
      </c>
      <c r="E52" s="873" t="str">
        <f>IF($C52="","",INDEX(Timeline!$I$31:$AI$31,,MATCH($C52,Timeline!$I$29:$AI$29,0)))</f>
        <v/>
      </c>
      <c r="F52" s="888" t="str">
        <f>'Line Items'!D2562</f>
        <v>[not used]</v>
      </c>
      <c r="G52" s="882" t="str">
        <f t="shared" si="7"/>
        <v/>
      </c>
      <c r="H52" s="882" t="str">
        <f t="shared" si="7"/>
        <v/>
      </c>
      <c r="I52" s="882" t="str">
        <f t="shared" si="7"/>
        <v/>
      </c>
      <c r="J52" s="882" t="str">
        <f t="shared" si="7"/>
        <v/>
      </c>
      <c r="K52" s="882" t="str">
        <f t="shared" si="7"/>
        <v/>
      </c>
      <c r="L52" s="882" t="str">
        <f t="shared" si="7"/>
        <v/>
      </c>
      <c r="M52" s="882" t="str">
        <f t="shared" si="7"/>
        <v/>
      </c>
      <c r="N52" s="882" t="str">
        <f t="shared" si="7"/>
        <v/>
      </c>
      <c r="O52" s="887" t="str">
        <f t="shared" si="7"/>
        <v/>
      </c>
    </row>
    <row r="53" spans="2:36" outlineLevel="1">
      <c r="C53" s="861" t="str">
        <f>IF('Line Items'!E2563="","",'Line Items'!E2563)</f>
        <v/>
      </c>
      <c r="D53" s="872" t="str">
        <f>IF($C53="","",INDEX(Timeline!$I$32:$AI$32,,MATCH($C53,Timeline!$I$29:$AI$29,0)))</f>
        <v/>
      </c>
      <c r="E53" s="873" t="str">
        <f>IF($C53="","",INDEX(Timeline!$I$31:$AI$31,,MATCH($C53,Timeline!$I$29:$AI$29,0)))</f>
        <v/>
      </c>
      <c r="F53" s="888" t="str">
        <f>'Line Items'!D2563</f>
        <v>[not used]</v>
      </c>
      <c r="G53" s="882" t="str">
        <f t="shared" si="7"/>
        <v/>
      </c>
      <c r="H53" s="882" t="str">
        <f t="shared" si="7"/>
        <v/>
      </c>
      <c r="I53" s="882" t="str">
        <f t="shared" si="7"/>
        <v/>
      </c>
      <c r="J53" s="882" t="str">
        <f t="shared" si="7"/>
        <v/>
      </c>
      <c r="K53" s="882" t="str">
        <f t="shared" si="7"/>
        <v/>
      </c>
      <c r="L53" s="882" t="str">
        <f t="shared" si="7"/>
        <v/>
      </c>
      <c r="M53" s="882" t="str">
        <f t="shared" si="7"/>
        <v/>
      </c>
      <c r="N53" s="882" t="str">
        <f t="shared" si="7"/>
        <v/>
      </c>
      <c r="O53" s="887" t="str">
        <f t="shared" si="7"/>
        <v/>
      </c>
    </row>
    <row r="54" spans="2:36" outlineLevel="1">
      <c r="C54" s="861" t="str">
        <f>IF('Line Items'!E2564="","",'Line Items'!E2564)</f>
        <v/>
      </c>
      <c r="D54" s="872" t="str">
        <f>IF($C54="","",INDEX(Timeline!$I$32:$AI$32,,MATCH($C54,Timeline!$I$29:$AI$29,0)))</f>
        <v/>
      </c>
      <c r="E54" s="873" t="str">
        <f>IF($C54="","",INDEX(Timeline!$I$31:$AI$31,,MATCH($C54,Timeline!$I$29:$AI$29,0)))</f>
        <v/>
      </c>
      <c r="F54" s="888" t="str">
        <f>'Line Items'!D2564</f>
        <v>[not used]</v>
      </c>
      <c r="G54" s="882" t="str">
        <f t="shared" si="7"/>
        <v/>
      </c>
      <c r="H54" s="882" t="str">
        <f t="shared" si="7"/>
        <v/>
      </c>
      <c r="I54" s="882" t="str">
        <f t="shared" si="7"/>
        <v/>
      </c>
      <c r="J54" s="882" t="str">
        <f t="shared" si="7"/>
        <v/>
      </c>
      <c r="K54" s="882" t="str">
        <f t="shared" si="7"/>
        <v/>
      </c>
      <c r="L54" s="882" t="str">
        <f t="shared" si="7"/>
        <v/>
      </c>
      <c r="M54" s="882" t="str">
        <f t="shared" si="7"/>
        <v/>
      </c>
      <c r="N54" s="882" t="str">
        <f t="shared" si="7"/>
        <v/>
      </c>
      <c r="O54" s="887" t="str">
        <f t="shared" si="7"/>
        <v/>
      </c>
    </row>
    <row r="55" spans="2:36" outlineLevel="1">
      <c r="C55" s="861" t="str">
        <f>IF('Line Items'!E2565="","",'Line Items'!E2565)</f>
        <v/>
      </c>
      <c r="D55" s="872" t="str">
        <f>IF($C55="","",INDEX(Timeline!$I$32:$AI$32,,MATCH($C55,Timeline!$I$29:$AI$29,0)))</f>
        <v/>
      </c>
      <c r="E55" s="873" t="str">
        <f>IF($C55="","",INDEX(Timeline!$I$31:$AI$31,,MATCH($C55,Timeline!$I$29:$AI$29,0)))</f>
        <v/>
      </c>
      <c r="F55" s="888" t="str">
        <f>'Line Items'!D2565</f>
        <v>[not used]</v>
      </c>
      <c r="G55" s="882" t="str">
        <f t="shared" si="7"/>
        <v/>
      </c>
      <c r="H55" s="882" t="str">
        <f t="shared" si="7"/>
        <v/>
      </c>
      <c r="I55" s="882" t="str">
        <f t="shared" si="7"/>
        <v/>
      </c>
      <c r="J55" s="882" t="str">
        <f t="shared" si="7"/>
        <v/>
      </c>
      <c r="K55" s="882" t="str">
        <f t="shared" si="7"/>
        <v/>
      </c>
      <c r="L55" s="882" t="str">
        <f t="shared" si="7"/>
        <v/>
      </c>
      <c r="M55" s="882" t="str">
        <f t="shared" si="7"/>
        <v/>
      </c>
      <c r="N55" s="882" t="str">
        <f t="shared" si="7"/>
        <v/>
      </c>
      <c r="O55" s="887" t="str">
        <f t="shared" si="7"/>
        <v/>
      </c>
    </row>
    <row r="56" spans="2:36" outlineLevel="1">
      <c r="C56" s="861" t="str">
        <f>IF('Line Items'!E2566="","",'Line Items'!E2566)</f>
        <v/>
      </c>
      <c r="D56" s="874" t="str">
        <f>IF($C56="","",INDEX(Timeline!$I$32:$AI$32,,MATCH($C56,Timeline!$I$29:$AI$29,0)))</f>
        <v/>
      </c>
      <c r="E56" s="875" t="str">
        <f>IF($C56="","",INDEX(Timeline!$I$31:$AI$31,,MATCH($C56,Timeline!$I$29:$AI$29,0)))</f>
        <v/>
      </c>
      <c r="F56" s="889" t="str">
        <f>'Line Items'!D2566</f>
        <v>[not used]</v>
      </c>
      <c r="G56" s="890" t="str">
        <f t="shared" si="7"/>
        <v/>
      </c>
      <c r="H56" s="890" t="str">
        <f t="shared" si="7"/>
        <v/>
      </c>
      <c r="I56" s="890" t="str">
        <f t="shared" si="7"/>
        <v/>
      </c>
      <c r="J56" s="890" t="str">
        <f t="shared" si="7"/>
        <v/>
      </c>
      <c r="K56" s="890" t="str">
        <f t="shared" si="7"/>
        <v/>
      </c>
      <c r="L56" s="890" t="str">
        <f t="shared" si="7"/>
        <v/>
      </c>
      <c r="M56" s="890" t="str">
        <f t="shared" si="7"/>
        <v/>
      </c>
      <c r="N56" s="890" t="str">
        <f t="shared" si="7"/>
        <v/>
      </c>
      <c r="O56" s="891" t="str">
        <f t="shared" si="7"/>
        <v/>
      </c>
    </row>
    <row r="59" spans="2:36" ht="16.5">
      <c r="B59" s="5" t="s">
        <v>375</v>
      </c>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row>
    <row r="61" spans="2:36" ht="15">
      <c r="B61" s="15"/>
      <c r="C61" s="15" t="s">
        <v>1612</v>
      </c>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2:36" outlineLevel="1">
      <c r="D62" s="470"/>
    </row>
    <row r="63" spans="2:36" outlineLevel="1">
      <c r="D63" s="1076" t="s">
        <v>1570</v>
      </c>
      <c r="E63" s="1075"/>
      <c r="F63" s="721" t="s">
        <v>523</v>
      </c>
      <c r="G63" s="722" t="s">
        <v>524</v>
      </c>
      <c r="H63" s="722" t="s">
        <v>525</v>
      </c>
      <c r="I63" s="722" t="s">
        <v>526</v>
      </c>
      <c r="J63" s="722" t="s">
        <v>527</v>
      </c>
      <c r="K63" s="725" t="s">
        <v>528</v>
      </c>
      <c r="L63" s="722"/>
      <c r="M63" s="729" t="s">
        <v>1544</v>
      </c>
      <c r="N63" s="729" t="s">
        <v>1545</v>
      </c>
      <c r="O63" s="727" t="s">
        <v>1546</v>
      </c>
    </row>
    <row r="64" spans="2:36" ht="38.25" customHeight="1" outlineLevel="1">
      <c r="D64" s="867" t="s">
        <v>1571</v>
      </c>
      <c r="E64" s="867" t="s">
        <v>1572</v>
      </c>
      <c r="F64" s="723" t="s">
        <v>670</v>
      </c>
      <c r="G64" s="724" t="str">
        <f t="shared" ref="G64:O64" si="8">G34</f>
        <v>FXD</v>
      </c>
      <c r="H64" s="724" t="str">
        <f t="shared" si="8"/>
        <v>VCRPI</v>
      </c>
      <c r="I64" s="724" t="str">
        <f t="shared" si="8"/>
        <v>VCAWE</v>
      </c>
      <c r="J64" s="724" t="str">
        <f t="shared" si="8"/>
        <v>PRPI</v>
      </c>
      <c r="K64" s="726" t="str">
        <f t="shared" si="8"/>
        <v>ORRPI</v>
      </c>
      <c r="L64" s="724" t="str">
        <f t="shared" si="8"/>
        <v>PRRPI - NOT USED</v>
      </c>
      <c r="M64" s="730" t="str">
        <f t="shared" si="8"/>
        <v>PRRPI (GDP)</v>
      </c>
      <c r="N64" s="730" t="str">
        <f t="shared" si="8"/>
        <v>PRRPI (CLE)</v>
      </c>
      <c r="O64" s="728" t="str">
        <f t="shared" si="8"/>
        <v>PRRPI (REM)</v>
      </c>
    </row>
    <row r="65" spans="4:15" outlineLevel="1">
      <c r="D65" s="893">
        <f t="shared" ref="D65:F80" si="9">D35</f>
        <v>43023</v>
      </c>
      <c r="E65" s="894">
        <f t="shared" si="9"/>
        <v>43190</v>
      </c>
      <c r="F65" s="876" t="str">
        <f t="shared" si="9"/>
        <v>Year 1 (part)</v>
      </c>
      <c r="G65" s="877">
        <f t="shared" ref="G65:O73" si="10">1000*SUMIF($F$35:$F$56,$F65,G$35:G$56)</f>
        <v>0</v>
      </c>
      <c r="H65" s="877">
        <f t="shared" si="10"/>
        <v>0</v>
      </c>
      <c r="I65" s="877">
        <f t="shared" si="10"/>
        <v>0</v>
      </c>
      <c r="J65" s="877">
        <f t="shared" si="10"/>
        <v>0</v>
      </c>
      <c r="K65" s="877">
        <f t="shared" si="10"/>
        <v>0</v>
      </c>
      <c r="L65" s="878">
        <f t="shared" si="10"/>
        <v>0</v>
      </c>
      <c r="M65" s="877">
        <f t="shared" si="10"/>
        <v>0</v>
      </c>
      <c r="N65" s="877">
        <f t="shared" si="10"/>
        <v>0</v>
      </c>
      <c r="O65" s="879">
        <f t="shared" si="10"/>
        <v>0</v>
      </c>
    </row>
    <row r="66" spans="4:15" outlineLevel="1">
      <c r="D66" s="895">
        <f t="shared" si="9"/>
        <v>43191</v>
      </c>
      <c r="E66" s="896">
        <f t="shared" si="9"/>
        <v>43555</v>
      </c>
      <c r="F66" s="880" t="str">
        <f t="shared" si="9"/>
        <v>Year 2</v>
      </c>
      <c r="G66" s="881">
        <f t="shared" si="10"/>
        <v>0</v>
      </c>
      <c r="H66" s="881">
        <f t="shared" si="10"/>
        <v>0</v>
      </c>
      <c r="I66" s="881">
        <f t="shared" si="10"/>
        <v>0</v>
      </c>
      <c r="J66" s="881">
        <f t="shared" si="10"/>
        <v>0</v>
      </c>
      <c r="K66" s="881">
        <f t="shared" si="10"/>
        <v>0</v>
      </c>
      <c r="L66" s="882">
        <f t="shared" si="10"/>
        <v>0</v>
      </c>
      <c r="M66" s="881">
        <f t="shared" si="10"/>
        <v>0</v>
      </c>
      <c r="N66" s="881">
        <f t="shared" si="10"/>
        <v>0</v>
      </c>
      <c r="O66" s="883">
        <f t="shared" si="10"/>
        <v>0</v>
      </c>
    </row>
    <row r="67" spans="4:15" outlineLevel="1">
      <c r="D67" s="895">
        <f t="shared" si="9"/>
        <v>43556</v>
      </c>
      <c r="E67" s="896">
        <f t="shared" si="9"/>
        <v>43921</v>
      </c>
      <c r="F67" s="880" t="str">
        <f t="shared" si="9"/>
        <v>Year 3</v>
      </c>
      <c r="G67" s="881">
        <f t="shared" si="10"/>
        <v>0</v>
      </c>
      <c r="H67" s="881">
        <f t="shared" si="10"/>
        <v>0</v>
      </c>
      <c r="I67" s="881">
        <f t="shared" si="10"/>
        <v>0</v>
      </c>
      <c r="J67" s="881">
        <f t="shared" si="10"/>
        <v>0</v>
      </c>
      <c r="K67" s="881">
        <f t="shared" si="10"/>
        <v>0</v>
      </c>
      <c r="L67" s="882">
        <f t="shared" si="10"/>
        <v>0</v>
      </c>
      <c r="M67" s="881">
        <f t="shared" si="10"/>
        <v>0</v>
      </c>
      <c r="N67" s="881">
        <f t="shared" si="10"/>
        <v>0</v>
      </c>
      <c r="O67" s="883">
        <f t="shared" si="10"/>
        <v>0</v>
      </c>
    </row>
    <row r="68" spans="4:15" outlineLevel="1">
      <c r="D68" s="895">
        <f t="shared" si="9"/>
        <v>43922</v>
      </c>
      <c r="E68" s="896">
        <f t="shared" si="9"/>
        <v>44286</v>
      </c>
      <c r="F68" s="880" t="str">
        <f t="shared" si="9"/>
        <v>Year 4</v>
      </c>
      <c r="G68" s="881">
        <f t="shared" si="10"/>
        <v>0</v>
      </c>
      <c r="H68" s="881">
        <f t="shared" si="10"/>
        <v>0</v>
      </c>
      <c r="I68" s="881">
        <f t="shared" si="10"/>
        <v>0</v>
      </c>
      <c r="J68" s="881">
        <f t="shared" si="10"/>
        <v>0</v>
      </c>
      <c r="K68" s="881">
        <f t="shared" si="10"/>
        <v>0</v>
      </c>
      <c r="L68" s="882">
        <f t="shared" si="10"/>
        <v>0</v>
      </c>
      <c r="M68" s="881">
        <f t="shared" si="10"/>
        <v>0</v>
      </c>
      <c r="N68" s="881">
        <f t="shared" si="10"/>
        <v>0</v>
      </c>
      <c r="O68" s="883">
        <f t="shared" si="10"/>
        <v>0</v>
      </c>
    </row>
    <row r="69" spans="4:15" outlineLevel="1">
      <c r="D69" s="895">
        <f t="shared" si="9"/>
        <v>44287</v>
      </c>
      <c r="E69" s="896">
        <f t="shared" si="9"/>
        <v>44651</v>
      </c>
      <c r="F69" s="880" t="str">
        <f t="shared" si="9"/>
        <v>Year 5</v>
      </c>
      <c r="G69" s="881">
        <f t="shared" si="10"/>
        <v>0</v>
      </c>
      <c r="H69" s="881">
        <f t="shared" si="10"/>
        <v>0</v>
      </c>
      <c r="I69" s="881">
        <f t="shared" si="10"/>
        <v>0</v>
      </c>
      <c r="J69" s="881">
        <f t="shared" si="10"/>
        <v>0</v>
      </c>
      <c r="K69" s="881">
        <f t="shared" si="10"/>
        <v>0</v>
      </c>
      <c r="L69" s="882">
        <f t="shared" si="10"/>
        <v>0</v>
      </c>
      <c r="M69" s="881">
        <f t="shared" si="10"/>
        <v>0</v>
      </c>
      <c r="N69" s="881">
        <f t="shared" si="10"/>
        <v>0</v>
      </c>
      <c r="O69" s="883">
        <f t="shared" si="10"/>
        <v>0</v>
      </c>
    </row>
    <row r="70" spans="4:15" outlineLevel="1">
      <c r="D70" s="895">
        <f t="shared" si="9"/>
        <v>44652</v>
      </c>
      <c r="E70" s="896">
        <f t="shared" si="9"/>
        <v>45016</v>
      </c>
      <c r="F70" s="880" t="str">
        <f t="shared" si="9"/>
        <v>Year 6</v>
      </c>
      <c r="G70" s="881">
        <f t="shared" si="10"/>
        <v>0</v>
      </c>
      <c r="H70" s="881">
        <f t="shared" si="10"/>
        <v>0</v>
      </c>
      <c r="I70" s="881">
        <f t="shared" si="10"/>
        <v>0</v>
      </c>
      <c r="J70" s="881">
        <f t="shared" si="10"/>
        <v>0</v>
      </c>
      <c r="K70" s="881">
        <f t="shared" si="10"/>
        <v>0</v>
      </c>
      <c r="L70" s="882">
        <f t="shared" si="10"/>
        <v>0</v>
      </c>
      <c r="M70" s="881">
        <f t="shared" si="10"/>
        <v>0</v>
      </c>
      <c r="N70" s="881">
        <f t="shared" si="10"/>
        <v>0</v>
      </c>
      <c r="O70" s="883">
        <f t="shared" si="10"/>
        <v>0</v>
      </c>
    </row>
    <row r="71" spans="4:15" outlineLevel="1">
      <c r="D71" s="895">
        <f t="shared" si="9"/>
        <v>45017</v>
      </c>
      <c r="E71" s="896">
        <f t="shared" si="9"/>
        <v>45382</v>
      </c>
      <c r="F71" s="880" t="str">
        <f t="shared" si="9"/>
        <v>Year 7</v>
      </c>
      <c r="G71" s="881">
        <f t="shared" si="10"/>
        <v>0</v>
      </c>
      <c r="H71" s="881">
        <f t="shared" si="10"/>
        <v>0</v>
      </c>
      <c r="I71" s="881">
        <f t="shared" si="10"/>
        <v>0</v>
      </c>
      <c r="J71" s="881">
        <f t="shared" si="10"/>
        <v>0</v>
      </c>
      <c r="K71" s="881">
        <f t="shared" si="10"/>
        <v>0</v>
      </c>
      <c r="L71" s="882">
        <f t="shared" si="10"/>
        <v>0</v>
      </c>
      <c r="M71" s="881">
        <f t="shared" si="10"/>
        <v>0</v>
      </c>
      <c r="N71" s="881">
        <f t="shared" si="10"/>
        <v>0</v>
      </c>
      <c r="O71" s="883">
        <f t="shared" si="10"/>
        <v>0</v>
      </c>
    </row>
    <row r="72" spans="4:15" outlineLevel="1">
      <c r="D72" s="895">
        <f t="shared" si="9"/>
        <v>45383</v>
      </c>
      <c r="E72" s="896">
        <f t="shared" si="9"/>
        <v>45747</v>
      </c>
      <c r="F72" s="880" t="str">
        <f t="shared" si="9"/>
        <v>Year 8</v>
      </c>
      <c r="G72" s="881">
        <f t="shared" si="10"/>
        <v>0</v>
      </c>
      <c r="H72" s="881">
        <f t="shared" si="10"/>
        <v>0</v>
      </c>
      <c r="I72" s="881">
        <f t="shared" si="10"/>
        <v>0</v>
      </c>
      <c r="J72" s="881">
        <f t="shared" si="10"/>
        <v>0</v>
      </c>
      <c r="K72" s="881">
        <f t="shared" si="10"/>
        <v>0</v>
      </c>
      <c r="L72" s="882">
        <f t="shared" si="10"/>
        <v>0</v>
      </c>
      <c r="M72" s="881">
        <f t="shared" si="10"/>
        <v>0</v>
      </c>
      <c r="N72" s="881">
        <f t="shared" si="10"/>
        <v>0</v>
      </c>
      <c r="O72" s="883">
        <f t="shared" si="10"/>
        <v>0</v>
      </c>
    </row>
    <row r="73" spans="4:15" outlineLevel="1">
      <c r="D73" s="895">
        <f t="shared" si="9"/>
        <v>45748</v>
      </c>
      <c r="E73" s="896">
        <f t="shared" si="9"/>
        <v>46112</v>
      </c>
      <c r="F73" s="884" t="str">
        <f t="shared" si="9"/>
        <v>Year 9</v>
      </c>
      <c r="G73" s="881">
        <f t="shared" si="10"/>
        <v>0</v>
      </c>
      <c r="H73" s="881">
        <f t="shared" si="10"/>
        <v>0</v>
      </c>
      <c r="I73" s="881">
        <f t="shared" si="10"/>
        <v>0</v>
      </c>
      <c r="J73" s="881">
        <f t="shared" si="10"/>
        <v>0</v>
      </c>
      <c r="K73" s="881">
        <f t="shared" si="10"/>
        <v>0</v>
      </c>
      <c r="L73" s="882">
        <f t="shared" si="10"/>
        <v>0</v>
      </c>
      <c r="M73" s="881">
        <f t="shared" si="10"/>
        <v>0</v>
      </c>
      <c r="N73" s="881">
        <f t="shared" si="10"/>
        <v>0</v>
      </c>
      <c r="O73" s="883">
        <f t="shared" si="10"/>
        <v>0</v>
      </c>
    </row>
    <row r="74" spans="4:15" outlineLevel="1">
      <c r="D74" s="895">
        <f t="shared" si="9"/>
        <v>46113</v>
      </c>
      <c r="E74" s="896">
        <f t="shared" si="9"/>
        <v>46477</v>
      </c>
      <c r="F74" s="880" t="str">
        <f t="shared" ref="F74:F86" si="11">F44</f>
        <v>Year 10 (extension)</v>
      </c>
      <c r="G74" s="881">
        <f t="shared" ref="G74:O86" si="12">1000*SUMIF($F$35:$F$56,$F74,G$35:G$56)</f>
        <v>0</v>
      </c>
      <c r="H74" s="881">
        <f t="shared" si="12"/>
        <v>0</v>
      </c>
      <c r="I74" s="881">
        <f t="shared" si="12"/>
        <v>0</v>
      </c>
      <c r="J74" s="881">
        <f t="shared" si="12"/>
        <v>0</v>
      </c>
      <c r="K74" s="881">
        <f t="shared" si="12"/>
        <v>0</v>
      </c>
      <c r="L74" s="882">
        <f t="shared" si="12"/>
        <v>0</v>
      </c>
      <c r="M74" s="881">
        <f t="shared" si="12"/>
        <v>0</v>
      </c>
      <c r="N74" s="881">
        <f t="shared" si="12"/>
        <v>0</v>
      </c>
      <c r="O74" s="883">
        <f t="shared" si="12"/>
        <v>0</v>
      </c>
    </row>
    <row r="75" spans="4:15" outlineLevel="1">
      <c r="D75" s="895">
        <f t="shared" si="9"/>
        <v>46478</v>
      </c>
      <c r="E75" s="896">
        <f t="shared" si="9"/>
        <v>46843</v>
      </c>
      <c r="F75" s="884" t="str">
        <f t="shared" si="11"/>
        <v>Year 11 (extension)</v>
      </c>
      <c r="G75" s="881">
        <f t="shared" si="12"/>
        <v>0</v>
      </c>
      <c r="H75" s="881">
        <f t="shared" si="12"/>
        <v>0</v>
      </c>
      <c r="I75" s="881">
        <f t="shared" si="12"/>
        <v>0</v>
      </c>
      <c r="J75" s="881">
        <f t="shared" si="12"/>
        <v>0</v>
      </c>
      <c r="K75" s="881">
        <f t="shared" si="12"/>
        <v>0</v>
      </c>
      <c r="L75" s="882">
        <f t="shared" si="12"/>
        <v>0</v>
      </c>
      <c r="M75" s="881">
        <f t="shared" si="12"/>
        <v>0</v>
      </c>
      <c r="N75" s="881">
        <f t="shared" si="12"/>
        <v>0</v>
      </c>
      <c r="O75" s="883">
        <f t="shared" si="12"/>
        <v>0</v>
      </c>
    </row>
    <row r="76" spans="4:15" outlineLevel="1">
      <c r="D76" s="901" t="str">
        <f t="shared" si="9"/>
        <v/>
      </c>
      <c r="E76" s="902" t="str">
        <f t="shared" si="9"/>
        <v/>
      </c>
      <c r="F76" s="885" t="str">
        <f t="shared" si="11"/>
        <v>[not used]</v>
      </c>
      <c r="G76" s="886">
        <f t="shared" si="12"/>
        <v>0</v>
      </c>
      <c r="H76" s="882">
        <f t="shared" si="12"/>
        <v>0</v>
      </c>
      <c r="I76" s="882">
        <f t="shared" si="12"/>
        <v>0</v>
      </c>
      <c r="J76" s="882">
        <f t="shared" si="12"/>
        <v>0</v>
      </c>
      <c r="K76" s="882">
        <f t="shared" si="12"/>
        <v>0</v>
      </c>
      <c r="L76" s="882">
        <f t="shared" si="12"/>
        <v>0</v>
      </c>
      <c r="M76" s="882">
        <f t="shared" si="12"/>
        <v>0</v>
      </c>
      <c r="N76" s="882">
        <f t="shared" si="12"/>
        <v>0</v>
      </c>
      <c r="O76" s="887">
        <f t="shared" si="12"/>
        <v>0</v>
      </c>
    </row>
    <row r="77" spans="4:15" outlineLevel="1">
      <c r="D77" s="901" t="str">
        <f t="shared" si="9"/>
        <v/>
      </c>
      <c r="E77" s="902" t="str">
        <f t="shared" si="9"/>
        <v/>
      </c>
      <c r="F77" s="888" t="str">
        <f t="shared" si="11"/>
        <v>[not used]</v>
      </c>
      <c r="G77" s="882">
        <f t="shared" si="12"/>
        <v>0</v>
      </c>
      <c r="H77" s="882">
        <f t="shared" si="12"/>
        <v>0</v>
      </c>
      <c r="I77" s="882">
        <f t="shared" si="12"/>
        <v>0</v>
      </c>
      <c r="J77" s="882">
        <f t="shared" si="12"/>
        <v>0</v>
      </c>
      <c r="K77" s="882">
        <f t="shared" si="12"/>
        <v>0</v>
      </c>
      <c r="L77" s="882">
        <f t="shared" si="12"/>
        <v>0</v>
      </c>
      <c r="M77" s="882">
        <f t="shared" si="12"/>
        <v>0</v>
      </c>
      <c r="N77" s="882">
        <f t="shared" si="12"/>
        <v>0</v>
      </c>
      <c r="O77" s="887">
        <f t="shared" si="12"/>
        <v>0</v>
      </c>
    </row>
    <row r="78" spans="4:15" outlineLevel="1">
      <c r="D78" s="901" t="str">
        <f t="shared" si="9"/>
        <v/>
      </c>
      <c r="E78" s="902" t="str">
        <f t="shared" si="9"/>
        <v/>
      </c>
      <c r="F78" s="888" t="str">
        <f t="shared" si="11"/>
        <v>[not used]</v>
      </c>
      <c r="G78" s="882">
        <f t="shared" si="12"/>
        <v>0</v>
      </c>
      <c r="H78" s="882">
        <f t="shared" si="12"/>
        <v>0</v>
      </c>
      <c r="I78" s="882">
        <f t="shared" si="12"/>
        <v>0</v>
      </c>
      <c r="J78" s="882">
        <f t="shared" si="12"/>
        <v>0</v>
      </c>
      <c r="K78" s="882">
        <f t="shared" si="12"/>
        <v>0</v>
      </c>
      <c r="L78" s="882">
        <f t="shared" si="12"/>
        <v>0</v>
      </c>
      <c r="M78" s="882">
        <f t="shared" si="12"/>
        <v>0</v>
      </c>
      <c r="N78" s="882">
        <f t="shared" si="12"/>
        <v>0</v>
      </c>
      <c r="O78" s="887">
        <f t="shared" si="12"/>
        <v>0</v>
      </c>
    </row>
    <row r="79" spans="4:15" outlineLevel="1">
      <c r="D79" s="901" t="str">
        <f t="shared" si="9"/>
        <v/>
      </c>
      <c r="E79" s="902" t="str">
        <f t="shared" si="9"/>
        <v/>
      </c>
      <c r="F79" s="888" t="str">
        <f t="shared" si="11"/>
        <v>[not used]</v>
      </c>
      <c r="G79" s="882">
        <f t="shared" si="12"/>
        <v>0</v>
      </c>
      <c r="H79" s="882">
        <f t="shared" si="12"/>
        <v>0</v>
      </c>
      <c r="I79" s="882">
        <f t="shared" si="12"/>
        <v>0</v>
      </c>
      <c r="J79" s="882">
        <f t="shared" si="12"/>
        <v>0</v>
      </c>
      <c r="K79" s="882">
        <f t="shared" si="12"/>
        <v>0</v>
      </c>
      <c r="L79" s="882">
        <f t="shared" si="12"/>
        <v>0</v>
      </c>
      <c r="M79" s="882">
        <f t="shared" si="12"/>
        <v>0</v>
      </c>
      <c r="N79" s="882">
        <f t="shared" si="12"/>
        <v>0</v>
      </c>
      <c r="O79" s="887">
        <f t="shared" si="12"/>
        <v>0</v>
      </c>
    </row>
    <row r="80" spans="4:15" outlineLevel="1">
      <c r="D80" s="901" t="str">
        <f t="shared" si="9"/>
        <v/>
      </c>
      <c r="E80" s="902" t="str">
        <f t="shared" si="9"/>
        <v/>
      </c>
      <c r="F80" s="888" t="str">
        <f t="shared" si="11"/>
        <v>[not used]</v>
      </c>
      <c r="G80" s="882">
        <f t="shared" si="12"/>
        <v>0</v>
      </c>
      <c r="H80" s="882">
        <f t="shared" si="12"/>
        <v>0</v>
      </c>
      <c r="I80" s="882">
        <f t="shared" si="12"/>
        <v>0</v>
      </c>
      <c r="J80" s="882">
        <f t="shared" si="12"/>
        <v>0</v>
      </c>
      <c r="K80" s="882">
        <f t="shared" si="12"/>
        <v>0</v>
      </c>
      <c r="L80" s="882">
        <f t="shared" si="12"/>
        <v>0</v>
      </c>
      <c r="M80" s="882">
        <f t="shared" si="12"/>
        <v>0</v>
      </c>
      <c r="N80" s="882">
        <f t="shared" si="12"/>
        <v>0</v>
      </c>
      <c r="O80" s="887">
        <f t="shared" si="12"/>
        <v>0</v>
      </c>
    </row>
    <row r="81" spans="2:36" outlineLevel="1">
      <c r="D81" s="901" t="str">
        <f t="shared" ref="D81:E86" si="13">D51</f>
        <v/>
      </c>
      <c r="E81" s="902" t="str">
        <f t="shared" si="13"/>
        <v/>
      </c>
      <c r="F81" s="888" t="str">
        <f t="shared" si="11"/>
        <v>[not used]</v>
      </c>
      <c r="G81" s="882">
        <f t="shared" si="12"/>
        <v>0</v>
      </c>
      <c r="H81" s="882">
        <f t="shared" si="12"/>
        <v>0</v>
      </c>
      <c r="I81" s="882">
        <f t="shared" si="12"/>
        <v>0</v>
      </c>
      <c r="J81" s="882">
        <f t="shared" si="12"/>
        <v>0</v>
      </c>
      <c r="K81" s="882">
        <f t="shared" si="12"/>
        <v>0</v>
      </c>
      <c r="L81" s="882">
        <f t="shared" si="12"/>
        <v>0</v>
      </c>
      <c r="M81" s="882">
        <f t="shared" si="12"/>
        <v>0</v>
      </c>
      <c r="N81" s="882">
        <f t="shared" si="12"/>
        <v>0</v>
      </c>
      <c r="O81" s="887">
        <f t="shared" si="12"/>
        <v>0</v>
      </c>
    </row>
    <row r="82" spans="2:36" outlineLevel="1">
      <c r="D82" s="901" t="str">
        <f t="shared" si="13"/>
        <v/>
      </c>
      <c r="E82" s="902" t="str">
        <f t="shared" si="13"/>
        <v/>
      </c>
      <c r="F82" s="888" t="str">
        <f t="shared" si="11"/>
        <v>[not used]</v>
      </c>
      <c r="G82" s="882">
        <f t="shared" si="12"/>
        <v>0</v>
      </c>
      <c r="H82" s="882">
        <f t="shared" si="12"/>
        <v>0</v>
      </c>
      <c r="I82" s="882">
        <f t="shared" si="12"/>
        <v>0</v>
      </c>
      <c r="J82" s="882">
        <f t="shared" si="12"/>
        <v>0</v>
      </c>
      <c r="K82" s="882">
        <f t="shared" si="12"/>
        <v>0</v>
      </c>
      <c r="L82" s="882">
        <f t="shared" si="12"/>
        <v>0</v>
      </c>
      <c r="M82" s="882">
        <f t="shared" si="12"/>
        <v>0</v>
      </c>
      <c r="N82" s="882">
        <f t="shared" si="12"/>
        <v>0</v>
      </c>
      <c r="O82" s="887">
        <f t="shared" si="12"/>
        <v>0</v>
      </c>
    </row>
    <row r="83" spans="2:36" outlineLevel="1">
      <c r="D83" s="901" t="str">
        <f t="shared" si="13"/>
        <v/>
      </c>
      <c r="E83" s="902" t="str">
        <f t="shared" si="13"/>
        <v/>
      </c>
      <c r="F83" s="888" t="str">
        <f t="shared" si="11"/>
        <v>[not used]</v>
      </c>
      <c r="G83" s="882">
        <f t="shared" si="12"/>
        <v>0</v>
      </c>
      <c r="H83" s="882">
        <f t="shared" si="12"/>
        <v>0</v>
      </c>
      <c r="I83" s="882">
        <f t="shared" si="12"/>
        <v>0</v>
      </c>
      <c r="J83" s="882">
        <f t="shared" si="12"/>
        <v>0</v>
      </c>
      <c r="K83" s="882">
        <f t="shared" si="12"/>
        <v>0</v>
      </c>
      <c r="L83" s="882">
        <f t="shared" si="12"/>
        <v>0</v>
      </c>
      <c r="M83" s="882">
        <f t="shared" si="12"/>
        <v>0</v>
      </c>
      <c r="N83" s="882">
        <f t="shared" si="12"/>
        <v>0</v>
      </c>
      <c r="O83" s="887">
        <f t="shared" si="12"/>
        <v>0</v>
      </c>
    </row>
    <row r="84" spans="2:36" outlineLevel="1">
      <c r="D84" s="901" t="str">
        <f t="shared" si="13"/>
        <v/>
      </c>
      <c r="E84" s="902" t="str">
        <f t="shared" si="13"/>
        <v/>
      </c>
      <c r="F84" s="888" t="str">
        <f t="shared" si="11"/>
        <v>[not used]</v>
      </c>
      <c r="G84" s="882">
        <f t="shared" si="12"/>
        <v>0</v>
      </c>
      <c r="H84" s="882">
        <f t="shared" si="12"/>
        <v>0</v>
      </c>
      <c r="I84" s="882">
        <f t="shared" si="12"/>
        <v>0</v>
      </c>
      <c r="J84" s="882">
        <f t="shared" si="12"/>
        <v>0</v>
      </c>
      <c r="K84" s="882">
        <f t="shared" si="12"/>
        <v>0</v>
      </c>
      <c r="L84" s="882">
        <f t="shared" si="12"/>
        <v>0</v>
      </c>
      <c r="M84" s="882">
        <f t="shared" si="12"/>
        <v>0</v>
      </c>
      <c r="N84" s="882">
        <f t="shared" si="12"/>
        <v>0</v>
      </c>
      <c r="O84" s="887">
        <f t="shared" si="12"/>
        <v>0</v>
      </c>
    </row>
    <row r="85" spans="2:36" outlineLevel="1">
      <c r="D85" s="901" t="str">
        <f t="shared" si="13"/>
        <v/>
      </c>
      <c r="E85" s="902" t="str">
        <f t="shared" si="13"/>
        <v/>
      </c>
      <c r="F85" s="888" t="str">
        <f t="shared" si="11"/>
        <v>[not used]</v>
      </c>
      <c r="G85" s="882">
        <f t="shared" si="12"/>
        <v>0</v>
      </c>
      <c r="H85" s="882">
        <f t="shared" si="12"/>
        <v>0</v>
      </c>
      <c r="I85" s="882">
        <f t="shared" si="12"/>
        <v>0</v>
      </c>
      <c r="J85" s="882">
        <f t="shared" si="12"/>
        <v>0</v>
      </c>
      <c r="K85" s="882">
        <f t="shared" si="12"/>
        <v>0</v>
      </c>
      <c r="L85" s="882">
        <f t="shared" si="12"/>
        <v>0</v>
      </c>
      <c r="M85" s="882">
        <f t="shared" si="12"/>
        <v>0</v>
      </c>
      <c r="N85" s="882">
        <f t="shared" si="12"/>
        <v>0</v>
      </c>
      <c r="O85" s="887">
        <f t="shared" si="12"/>
        <v>0</v>
      </c>
    </row>
    <row r="86" spans="2:36" outlineLevel="1">
      <c r="D86" s="903" t="str">
        <f t="shared" si="13"/>
        <v/>
      </c>
      <c r="E86" s="904" t="str">
        <f t="shared" si="13"/>
        <v/>
      </c>
      <c r="F86" s="889" t="str">
        <f t="shared" si="11"/>
        <v>[not used]</v>
      </c>
      <c r="G86" s="890">
        <f t="shared" si="12"/>
        <v>0</v>
      </c>
      <c r="H86" s="890">
        <f t="shared" si="12"/>
        <v>0</v>
      </c>
      <c r="I86" s="890">
        <f t="shared" si="12"/>
        <v>0</v>
      </c>
      <c r="J86" s="890">
        <f t="shared" si="12"/>
        <v>0</v>
      </c>
      <c r="K86" s="906">
        <f t="shared" si="12"/>
        <v>0</v>
      </c>
      <c r="L86" s="890">
        <f t="shared" si="12"/>
        <v>0</v>
      </c>
      <c r="M86" s="906">
        <f t="shared" si="12"/>
        <v>0</v>
      </c>
      <c r="N86" s="890">
        <f t="shared" si="12"/>
        <v>0</v>
      </c>
      <c r="O86" s="891">
        <f t="shared" si="12"/>
        <v>0</v>
      </c>
    </row>
    <row r="89" spans="2:36" ht="15">
      <c r="B89" s="15"/>
      <c r="C89" s="15" t="s">
        <v>1562</v>
      </c>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row>
    <row r="90" spans="2:36" outlineLevel="1">
      <c r="C90" s="99"/>
      <c r="D90" s="470"/>
    </row>
    <row r="91" spans="2:36" outlineLevel="1">
      <c r="D91" s="287">
        <v>1</v>
      </c>
    </row>
    <row r="92" spans="2:36" outlineLevel="1">
      <c r="D92" s="1076" t="s">
        <v>1570</v>
      </c>
      <c r="E92" s="1075"/>
      <c r="F92" s="1070" t="s">
        <v>670</v>
      </c>
      <c r="G92" s="1066" t="s">
        <v>1588</v>
      </c>
    </row>
    <row r="93" spans="2:36" ht="51.6" customHeight="1" outlineLevel="1">
      <c r="D93" s="865" t="s">
        <v>1571</v>
      </c>
      <c r="E93" s="866" t="s">
        <v>1572</v>
      </c>
      <c r="F93" s="1071"/>
      <c r="G93" s="1067"/>
    </row>
    <row r="94" spans="2:36" outlineLevel="1">
      <c r="D94" s="893">
        <f>D65</f>
        <v>43023</v>
      </c>
      <c r="E94" s="894">
        <f t="shared" ref="E94:E115" si="14">E65</f>
        <v>43190</v>
      </c>
      <c r="F94" s="876" t="str">
        <f t="shared" ref="F94:F115" si="15">F65</f>
        <v>Year 1 (part)</v>
      </c>
      <c r="G94" s="879">
        <f>'Indices &amp; Rates'!$F$83*SUM($K65,$M65:$O65)*-1</f>
        <v>0</v>
      </c>
    </row>
    <row r="95" spans="2:36" outlineLevel="1">
      <c r="D95" s="895">
        <f t="shared" ref="D95" si="16">D66</f>
        <v>43191</v>
      </c>
      <c r="E95" s="896">
        <f t="shared" si="14"/>
        <v>43555</v>
      </c>
      <c r="F95" s="880" t="str">
        <f t="shared" si="15"/>
        <v>Year 2</v>
      </c>
      <c r="G95" s="883">
        <f>'Indices &amp; Rates'!$F$83*SUM($K66,$M66:$O66)*-1</f>
        <v>0</v>
      </c>
    </row>
    <row r="96" spans="2:36" outlineLevel="1">
      <c r="D96" s="895">
        <f t="shared" ref="D96" si="17">D67</f>
        <v>43556</v>
      </c>
      <c r="E96" s="896">
        <f t="shared" si="14"/>
        <v>43921</v>
      </c>
      <c r="F96" s="880" t="str">
        <f t="shared" si="15"/>
        <v>Year 3</v>
      </c>
      <c r="G96" s="883">
        <f>'Indices &amp; Rates'!$F$83*SUM($K67,$M67:$O67)*-1</f>
        <v>0</v>
      </c>
    </row>
    <row r="97" spans="4:7" outlineLevel="1">
      <c r="D97" s="895">
        <f t="shared" ref="D97" si="18">D68</f>
        <v>43922</v>
      </c>
      <c r="E97" s="896">
        <f t="shared" si="14"/>
        <v>44286</v>
      </c>
      <c r="F97" s="880" t="str">
        <f t="shared" si="15"/>
        <v>Year 4</v>
      </c>
      <c r="G97" s="883">
        <f>'Indices &amp; Rates'!$F$83*SUM($K68,$M68:$O68)*-1</f>
        <v>0</v>
      </c>
    </row>
    <row r="98" spans="4:7" outlineLevel="1">
      <c r="D98" s="895">
        <f t="shared" ref="D98" si="19">D69</f>
        <v>44287</v>
      </c>
      <c r="E98" s="896">
        <f t="shared" si="14"/>
        <v>44651</v>
      </c>
      <c r="F98" s="880" t="str">
        <f t="shared" si="15"/>
        <v>Year 5</v>
      </c>
      <c r="G98" s="883">
        <f>'Indices &amp; Rates'!$F$83*SUM($K69,$M69:$O69)*-1</f>
        <v>0</v>
      </c>
    </row>
    <row r="99" spans="4:7" outlineLevel="1">
      <c r="D99" s="895">
        <f t="shared" ref="D99" si="20">D70</f>
        <v>44652</v>
      </c>
      <c r="E99" s="896">
        <f t="shared" si="14"/>
        <v>45016</v>
      </c>
      <c r="F99" s="880" t="str">
        <f t="shared" si="15"/>
        <v>Year 6</v>
      </c>
      <c r="G99" s="883">
        <f>'Indices &amp; Rates'!$F$83*SUM($K70,$M70:$O70)*-1</f>
        <v>0</v>
      </c>
    </row>
    <row r="100" spans="4:7" outlineLevel="1">
      <c r="D100" s="895">
        <f t="shared" ref="D100" si="21">D71</f>
        <v>45017</v>
      </c>
      <c r="E100" s="896">
        <f t="shared" si="14"/>
        <v>45382</v>
      </c>
      <c r="F100" s="880" t="str">
        <f t="shared" si="15"/>
        <v>Year 7</v>
      </c>
      <c r="G100" s="883">
        <f>'Indices &amp; Rates'!$F$83*SUM($K71,$M71:$O71)*-1</f>
        <v>0</v>
      </c>
    </row>
    <row r="101" spans="4:7" outlineLevel="1">
      <c r="D101" s="895">
        <f t="shared" ref="D101" si="22">D72</f>
        <v>45383</v>
      </c>
      <c r="E101" s="896">
        <f t="shared" si="14"/>
        <v>45747</v>
      </c>
      <c r="F101" s="880" t="str">
        <f t="shared" si="15"/>
        <v>Year 8</v>
      </c>
      <c r="G101" s="883">
        <f>'Indices &amp; Rates'!$F$83*SUM($K72,$M72:$O72)*-1</f>
        <v>0</v>
      </c>
    </row>
    <row r="102" spans="4:7" outlineLevel="1">
      <c r="D102" s="895">
        <f t="shared" ref="D102" si="23">D73</f>
        <v>45748</v>
      </c>
      <c r="E102" s="896">
        <f t="shared" si="14"/>
        <v>46112</v>
      </c>
      <c r="F102" s="880" t="str">
        <f t="shared" si="15"/>
        <v>Year 9</v>
      </c>
      <c r="G102" s="883">
        <f>'Indices &amp; Rates'!$F$83*SUM($K73,$M73:$O73)*-1</f>
        <v>0</v>
      </c>
    </row>
    <row r="103" spans="4:7" outlineLevel="1">
      <c r="D103" s="895">
        <f t="shared" ref="D103" si="24">D74</f>
        <v>46113</v>
      </c>
      <c r="E103" s="896">
        <f t="shared" si="14"/>
        <v>46477</v>
      </c>
      <c r="F103" s="884" t="str">
        <f t="shared" si="15"/>
        <v>Year 10 (extension)</v>
      </c>
      <c r="G103" s="883">
        <f>'Indices &amp; Rates'!$F$83*SUM($K74,$M74:$O74)*-1</f>
        <v>0</v>
      </c>
    </row>
    <row r="104" spans="4:7" outlineLevel="1">
      <c r="D104" s="895">
        <f t="shared" ref="D104" si="25">D75</f>
        <v>46478</v>
      </c>
      <c r="E104" s="896">
        <f t="shared" si="14"/>
        <v>46843</v>
      </c>
      <c r="F104" s="880" t="str">
        <f t="shared" si="15"/>
        <v>Year 11 (extension)</v>
      </c>
      <c r="G104" s="883">
        <f>'Indices &amp; Rates'!$F$83*SUM($K75,$M75:$O75)*-1</f>
        <v>0</v>
      </c>
    </row>
    <row r="105" spans="4:7" outlineLevel="1">
      <c r="D105" s="897" t="str">
        <f t="shared" ref="D105" si="26">D76</f>
        <v/>
      </c>
      <c r="E105" s="898" t="str">
        <f t="shared" si="14"/>
        <v/>
      </c>
      <c r="F105" s="885" t="str">
        <f t="shared" si="15"/>
        <v>[not used]</v>
      </c>
      <c r="G105" s="892">
        <f>'Indices &amp; Rates'!$F$83*SUM($K76,$M76:$O76)*-1</f>
        <v>0</v>
      </c>
    </row>
    <row r="106" spans="4:7" outlineLevel="1">
      <c r="D106" s="897" t="str">
        <f t="shared" ref="D106" si="27">D77</f>
        <v/>
      </c>
      <c r="E106" s="898" t="str">
        <f t="shared" si="14"/>
        <v/>
      </c>
      <c r="F106" s="888" t="str">
        <f t="shared" si="15"/>
        <v>[not used]</v>
      </c>
      <c r="G106" s="887">
        <f>'Indices &amp; Rates'!$F$83*SUM($K77,$M77:$O77)*-1</f>
        <v>0</v>
      </c>
    </row>
    <row r="107" spans="4:7" outlineLevel="1">
      <c r="D107" s="897" t="str">
        <f t="shared" ref="D107" si="28">D78</f>
        <v/>
      </c>
      <c r="E107" s="898" t="str">
        <f t="shared" si="14"/>
        <v/>
      </c>
      <c r="F107" s="888" t="str">
        <f t="shared" si="15"/>
        <v>[not used]</v>
      </c>
      <c r="G107" s="887">
        <f>'Indices &amp; Rates'!$F$83*SUM($K78,$M78:$O78)*-1</f>
        <v>0</v>
      </c>
    </row>
    <row r="108" spans="4:7" outlineLevel="1">
      <c r="D108" s="897" t="str">
        <f t="shared" ref="D108" si="29">D79</f>
        <v/>
      </c>
      <c r="E108" s="898" t="str">
        <f t="shared" si="14"/>
        <v/>
      </c>
      <c r="F108" s="888" t="str">
        <f t="shared" si="15"/>
        <v>[not used]</v>
      </c>
      <c r="G108" s="887">
        <f>'Indices &amp; Rates'!$F$83*SUM($K79,$M79:$O79)*-1</f>
        <v>0</v>
      </c>
    </row>
    <row r="109" spans="4:7" outlineLevel="1">
      <c r="D109" s="897" t="str">
        <f t="shared" ref="D109" si="30">D80</f>
        <v/>
      </c>
      <c r="E109" s="898" t="str">
        <f t="shared" si="14"/>
        <v/>
      </c>
      <c r="F109" s="888" t="str">
        <f t="shared" si="15"/>
        <v>[not used]</v>
      </c>
      <c r="G109" s="887">
        <f>'Indices &amp; Rates'!$F$83*SUM($K80,$M80:$O80)*-1</f>
        <v>0</v>
      </c>
    </row>
    <row r="110" spans="4:7" outlineLevel="1">
      <c r="D110" s="897" t="str">
        <f t="shared" ref="D110" si="31">D81</f>
        <v/>
      </c>
      <c r="E110" s="898" t="str">
        <f t="shared" si="14"/>
        <v/>
      </c>
      <c r="F110" s="888" t="str">
        <f t="shared" si="15"/>
        <v>[not used]</v>
      </c>
      <c r="G110" s="887">
        <f>'Indices &amp; Rates'!$F$83*SUM($K81,$M81:$O81)*-1</f>
        <v>0</v>
      </c>
    </row>
    <row r="111" spans="4:7" outlineLevel="1">
      <c r="D111" s="897" t="str">
        <f t="shared" ref="D111" si="32">D82</f>
        <v/>
      </c>
      <c r="E111" s="898" t="str">
        <f t="shared" si="14"/>
        <v/>
      </c>
      <c r="F111" s="888" t="str">
        <f t="shared" si="15"/>
        <v>[not used]</v>
      </c>
      <c r="G111" s="887">
        <f>'Indices &amp; Rates'!$F$83*SUM($K82,$M82:$O82)*-1</f>
        <v>0</v>
      </c>
    </row>
    <row r="112" spans="4:7" outlineLevel="1">
      <c r="D112" s="897" t="str">
        <f t="shared" ref="D112" si="33">D83</f>
        <v/>
      </c>
      <c r="E112" s="898" t="str">
        <f t="shared" si="14"/>
        <v/>
      </c>
      <c r="F112" s="888" t="str">
        <f t="shared" si="15"/>
        <v>[not used]</v>
      </c>
      <c r="G112" s="887">
        <f>'Indices &amp; Rates'!$F$83*SUM($K83,$M83:$O83)*-1</f>
        <v>0</v>
      </c>
    </row>
    <row r="113" spans="3:7" outlineLevel="1">
      <c r="D113" s="897" t="str">
        <f t="shared" ref="D113" si="34">D84</f>
        <v/>
      </c>
      <c r="E113" s="898" t="str">
        <f t="shared" si="14"/>
        <v/>
      </c>
      <c r="F113" s="888" t="str">
        <f t="shared" si="15"/>
        <v>[not used]</v>
      </c>
      <c r="G113" s="887">
        <f>'Indices &amp; Rates'!$F$83*SUM($K84,$M84:$O84)*-1</f>
        <v>0</v>
      </c>
    </row>
    <row r="114" spans="3:7" outlineLevel="1">
      <c r="D114" s="897" t="str">
        <f t="shared" ref="D114" si="35">D85</f>
        <v/>
      </c>
      <c r="E114" s="898" t="str">
        <f t="shared" si="14"/>
        <v/>
      </c>
      <c r="F114" s="888" t="str">
        <f t="shared" si="15"/>
        <v>[not used]</v>
      </c>
      <c r="G114" s="887">
        <f>'Indices &amp; Rates'!$F$83*SUM($K85,$M85:$O85)*-1</f>
        <v>0</v>
      </c>
    </row>
    <row r="115" spans="3:7" outlineLevel="1">
      <c r="D115" s="899" t="str">
        <f t="shared" ref="D115" si="36">D86</f>
        <v/>
      </c>
      <c r="E115" s="900" t="str">
        <f t="shared" si="14"/>
        <v/>
      </c>
      <c r="F115" s="889" t="str">
        <f t="shared" si="15"/>
        <v>[not used]</v>
      </c>
      <c r="G115" s="905">
        <f>'Indices &amp; Rates'!$F$83*SUM($K86,$M86:$O86)*-1</f>
        <v>0</v>
      </c>
    </row>
    <row r="116" spans="3:7" outlineLevel="1">
      <c r="C116" s="99"/>
      <c r="D116" s="470"/>
    </row>
    <row r="117" spans="3:7" outlineLevel="1">
      <c r="C117" s="99"/>
      <c r="D117" s="470"/>
    </row>
    <row r="118" spans="3:7" outlineLevel="1">
      <c r="C118" s="99"/>
      <c r="D118" s="287">
        <v>1</v>
      </c>
    </row>
    <row r="119" spans="3:7" ht="14.45" customHeight="1" outlineLevel="1">
      <c r="C119" s="99"/>
      <c r="D119" s="1076" t="s">
        <v>1570</v>
      </c>
      <c r="E119" s="1075"/>
      <c r="F119" s="1070" t="s">
        <v>670</v>
      </c>
      <c r="G119" s="1066" t="s">
        <v>1589</v>
      </c>
    </row>
    <row r="120" spans="3:7" ht="53.45" customHeight="1" outlineLevel="1">
      <c r="C120" s="99"/>
      <c r="D120" s="865" t="s">
        <v>1571</v>
      </c>
      <c r="E120" s="866" t="s">
        <v>1572</v>
      </c>
      <c r="F120" s="1071"/>
      <c r="G120" s="1067"/>
    </row>
    <row r="121" spans="3:7" outlineLevel="1">
      <c r="C121" s="99"/>
      <c r="D121" s="893">
        <f t="shared" ref="D121:F142" si="37">D94</f>
        <v>43023</v>
      </c>
      <c r="E121" s="894">
        <f t="shared" si="37"/>
        <v>43190</v>
      </c>
      <c r="F121" s="876" t="str">
        <f t="shared" si="37"/>
        <v>Year 1 (part)</v>
      </c>
      <c r="G121" s="879">
        <f>'Indices &amp; Rates'!$F$84*SUM($K65,$M65:$O65)*-1</f>
        <v>0</v>
      </c>
    </row>
    <row r="122" spans="3:7" outlineLevel="1">
      <c r="C122" s="99"/>
      <c r="D122" s="895">
        <f t="shared" si="37"/>
        <v>43191</v>
      </c>
      <c r="E122" s="896">
        <f t="shared" si="37"/>
        <v>43555</v>
      </c>
      <c r="F122" s="880" t="str">
        <f t="shared" si="37"/>
        <v>Year 2</v>
      </c>
      <c r="G122" s="883">
        <f>'Indices &amp; Rates'!$F$84*SUM($K66,$M66:$O66)*-1</f>
        <v>0</v>
      </c>
    </row>
    <row r="123" spans="3:7" outlineLevel="1">
      <c r="C123" s="99"/>
      <c r="D123" s="895">
        <f t="shared" si="37"/>
        <v>43556</v>
      </c>
      <c r="E123" s="896">
        <f t="shared" si="37"/>
        <v>43921</v>
      </c>
      <c r="F123" s="880" t="str">
        <f t="shared" si="37"/>
        <v>Year 3</v>
      </c>
      <c r="G123" s="883">
        <f>'Indices &amp; Rates'!$F$84*SUM($K67,$M67:$O67)*-1</f>
        <v>0</v>
      </c>
    </row>
    <row r="124" spans="3:7" outlineLevel="1">
      <c r="C124" s="99"/>
      <c r="D124" s="895">
        <f t="shared" si="37"/>
        <v>43922</v>
      </c>
      <c r="E124" s="896">
        <f t="shared" si="37"/>
        <v>44286</v>
      </c>
      <c r="F124" s="880" t="str">
        <f t="shared" si="37"/>
        <v>Year 4</v>
      </c>
      <c r="G124" s="883">
        <f>'Indices &amp; Rates'!$F$84*SUM($K68,$M68:$O68)*-1</f>
        <v>0</v>
      </c>
    </row>
    <row r="125" spans="3:7" outlineLevel="1">
      <c r="C125" s="99"/>
      <c r="D125" s="895">
        <f t="shared" si="37"/>
        <v>44287</v>
      </c>
      <c r="E125" s="896">
        <f t="shared" si="37"/>
        <v>44651</v>
      </c>
      <c r="F125" s="880" t="str">
        <f t="shared" si="37"/>
        <v>Year 5</v>
      </c>
      <c r="G125" s="883">
        <f>'Indices &amp; Rates'!$F$84*SUM($K69,$M69:$O69)*-1</f>
        <v>0</v>
      </c>
    </row>
    <row r="126" spans="3:7" outlineLevel="1">
      <c r="C126" s="99"/>
      <c r="D126" s="895">
        <f t="shared" si="37"/>
        <v>44652</v>
      </c>
      <c r="E126" s="896">
        <f t="shared" si="37"/>
        <v>45016</v>
      </c>
      <c r="F126" s="880" t="str">
        <f t="shared" si="37"/>
        <v>Year 6</v>
      </c>
      <c r="G126" s="883">
        <f>'Indices &amp; Rates'!$F$84*SUM($K70,$M70:$O70)*-1</f>
        <v>0</v>
      </c>
    </row>
    <row r="127" spans="3:7" outlineLevel="1">
      <c r="C127" s="99"/>
      <c r="D127" s="895">
        <f t="shared" si="37"/>
        <v>45017</v>
      </c>
      <c r="E127" s="896">
        <f t="shared" si="37"/>
        <v>45382</v>
      </c>
      <c r="F127" s="880" t="str">
        <f t="shared" si="37"/>
        <v>Year 7</v>
      </c>
      <c r="G127" s="883">
        <f>'Indices &amp; Rates'!$F$84*SUM($K71,$M71:$O71)*-1</f>
        <v>0</v>
      </c>
    </row>
    <row r="128" spans="3:7" outlineLevel="1">
      <c r="C128" s="99"/>
      <c r="D128" s="895">
        <f t="shared" si="37"/>
        <v>45383</v>
      </c>
      <c r="E128" s="896">
        <f t="shared" si="37"/>
        <v>45747</v>
      </c>
      <c r="F128" s="880" t="str">
        <f t="shared" si="37"/>
        <v>Year 8</v>
      </c>
      <c r="G128" s="883">
        <f>'Indices &amp; Rates'!$F$84*SUM($K72,$M72:$O72)*-1</f>
        <v>0</v>
      </c>
    </row>
    <row r="129" spans="3:7" outlineLevel="1">
      <c r="C129" s="99"/>
      <c r="D129" s="895">
        <f t="shared" si="37"/>
        <v>45748</v>
      </c>
      <c r="E129" s="896">
        <f t="shared" si="37"/>
        <v>46112</v>
      </c>
      <c r="F129" s="880" t="str">
        <f t="shared" si="37"/>
        <v>Year 9</v>
      </c>
      <c r="G129" s="883">
        <f>'Indices &amp; Rates'!$F$84*SUM($K73,$M73:$O73)*-1</f>
        <v>0</v>
      </c>
    </row>
    <row r="130" spans="3:7" outlineLevel="1">
      <c r="C130" s="99"/>
      <c r="D130" s="895">
        <f t="shared" si="37"/>
        <v>46113</v>
      </c>
      <c r="E130" s="896">
        <f t="shared" si="37"/>
        <v>46477</v>
      </c>
      <c r="F130" s="880" t="str">
        <f t="shared" si="37"/>
        <v>Year 10 (extension)</v>
      </c>
      <c r="G130" s="883">
        <f>'Indices &amp; Rates'!$F$84*SUM($K74,$M74:$O74)*-1</f>
        <v>0</v>
      </c>
    </row>
    <row r="131" spans="3:7" outlineLevel="1">
      <c r="C131" s="99"/>
      <c r="D131" s="895">
        <f t="shared" si="37"/>
        <v>46478</v>
      </c>
      <c r="E131" s="896">
        <f t="shared" si="37"/>
        <v>46843</v>
      </c>
      <c r="F131" s="880" t="str">
        <f t="shared" si="37"/>
        <v>Year 11 (extension)</v>
      </c>
      <c r="G131" s="883">
        <f>'Indices &amp; Rates'!$F$84*SUM($K75,$M75:$O75)*-1</f>
        <v>0</v>
      </c>
    </row>
    <row r="132" spans="3:7" outlineLevel="1">
      <c r="C132" s="99"/>
      <c r="D132" s="897" t="str">
        <f t="shared" si="37"/>
        <v/>
      </c>
      <c r="E132" s="898" t="str">
        <f t="shared" si="37"/>
        <v/>
      </c>
      <c r="F132" s="885" t="str">
        <f t="shared" si="37"/>
        <v>[not used]</v>
      </c>
      <c r="G132" s="892">
        <f>'Indices &amp; Rates'!$F$84*SUM($K76,$M76:$O76)*-1</f>
        <v>0</v>
      </c>
    </row>
    <row r="133" spans="3:7" outlineLevel="1">
      <c r="C133" s="99"/>
      <c r="D133" s="897" t="str">
        <f t="shared" si="37"/>
        <v/>
      </c>
      <c r="E133" s="898" t="str">
        <f t="shared" si="37"/>
        <v/>
      </c>
      <c r="F133" s="888" t="str">
        <f t="shared" si="37"/>
        <v>[not used]</v>
      </c>
      <c r="G133" s="887">
        <f>'Indices &amp; Rates'!$F$84*SUM($K77,$M77:$O77)*-1</f>
        <v>0</v>
      </c>
    </row>
    <row r="134" spans="3:7" outlineLevel="1">
      <c r="C134" s="99"/>
      <c r="D134" s="897" t="str">
        <f t="shared" si="37"/>
        <v/>
      </c>
      <c r="E134" s="898" t="str">
        <f t="shared" si="37"/>
        <v/>
      </c>
      <c r="F134" s="888" t="str">
        <f t="shared" si="37"/>
        <v>[not used]</v>
      </c>
      <c r="G134" s="887">
        <f>'Indices &amp; Rates'!$F$84*SUM($K78,$M78:$O78)*-1</f>
        <v>0</v>
      </c>
    </row>
    <row r="135" spans="3:7" outlineLevel="1">
      <c r="C135" s="99"/>
      <c r="D135" s="897" t="str">
        <f t="shared" si="37"/>
        <v/>
      </c>
      <c r="E135" s="898" t="str">
        <f t="shared" si="37"/>
        <v/>
      </c>
      <c r="F135" s="888" t="str">
        <f t="shared" si="37"/>
        <v>[not used]</v>
      </c>
      <c r="G135" s="887">
        <f>'Indices &amp; Rates'!$F$84*SUM($K79,$M79:$O79)*-1</f>
        <v>0</v>
      </c>
    </row>
    <row r="136" spans="3:7" outlineLevel="1">
      <c r="C136" s="99"/>
      <c r="D136" s="897" t="str">
        <f t="shared" si="37"/>
        <v/>
      </c>
      <c r="E136" s="898" t="str">
        <f t="shared" si="37"/>
        <v/>
      </c>
      <c r="F136" s="888" t="str">
        <f t="shared" si="37"/>
        <v>[not used]</v>
      </c>
      <c r="G136" s="887">
        <f>'Indices &amp; Rates'!$F$84*SUM($K80,$M80:$O80)*-1</f>
        <v>0</v>
      </c>
    </row>
    <row r="137" spans="3:7" outlineLevel="1">
      <c r="C137" s="99"/>
      <c r="D137" s="897" t="str">
        <f t="shared" si="37"/>
        <v/>
      </c>
      <c r="E137" s="898" t="str">
        <f t="shared" si="37"/>
        <v/>
      </c>
      <c r="F137" s="888" t="str">
        <f t="shared" si="37"/>
        <v>[not used]</v>
      </c>
      <c r="G137" s="887">
        <f>'Indices &amp; Rates'!$F$84*SUM($K81,$M81:$O81)*-1</f>
        <v>0</v>
      </c>
    </row>
    <row r="138" spans="3:7" outlineLevel="1">
      <c r="C138" s="99"/>
      <c r="D138" s="897" t="str">
        <f t="shared" si="37"/>
        <v/>
      </c>
      <c r="E138" s="898" t="str">
        <f t="shared" si="37"/>
        <v/>
      </c>
      <c r="F138" s="888" t="str">
        <f t="shared" si="37"/>
        <v>[not used]</v>
      </c>
      <c r="G138" s="887">
        <f>'Indices &amp; Rates'!$F$84*SUM($K82,$M82:$O82)*-1</f>
        <v>0</v>
      </c>
    </row>
    <row r="139" spans="3:7" outlineLevel="1">
      <c r="C139" s="99"/>
      <c r="D139" s="897" t="str">
        <f t="shared" si="37"/>
        <v/>
      </c>
      <c r="E139" s="898" t="str">
        <f t="shared" si="37"/>
        <v/>
      </c>
      <c r="F139" s="888" t="str">
        <f t="shared" si="37"/>
        <v>[not used]</v>
      </c>
      <c r="G139" s="887">
        <f>'Indices &amp; Rates'!$F$84*SUM($K83,$M83:$O83)*-1</f>
        <v>0</v>
      </c>
    </row>
    <row r="140" spans="3:7" outlineLevel="1">
      <c r="C140" s="99"/>
      <c r="D140" s="897" t="str">
        <f t="shared" si="37"/>
        <v/>
      </c>
      <c r="E140" s="898" t="str">
        <f t="shared" si="37"/>
        <v/>
      </c>
      <c r="F140" s="888" t="str">
        <f t="shared" si="37"/>
        <v>[not used]</v>
      </c>
      <c r="G140" s="887">
        <f>'Indices &amp; Rates'!$F$84*SUM($K84,$M84:$O84)*-1</f>
        <v>0</v>
      </c>
    </row>
    <row r="141" spans="3:7" outlineLevel="1">
      <c r="C141" s="99"/>
      <c r="D141" s="897" t="str">
        <f t="shared" si="37"/>
        <v/>
      </c>
      <c r="E141" s="898" t="str">
        <f t="shared" si="37"/>
        <v/>
      </c>
      <c r="F141" s="888" t="str">
        <f t="shared" si="37"/>
        <v>[not used]</v>
      </c>
      <c r="G141" s="887">
        <f>'Indices &amp; Rates'!$F$84*SUM($K85,$M85:$O85)*-1</f>
        <v>0</v>
      </c>
    </row>
    <row r="142" spans="3:7" outlineLevel="1">
      <c r="C142" s="99"/>
      <c r="D142" s="899" t="str">
        <f t="shared" si="37"/>
        <v/>
      </c>
      <c r="E142" s="900" t="str">
        <f t="shared" si="37"/>
        <v/>
      </c>
      <c r="F142" s="889" t="str">
        <f t="shared" si="37"/>
        <v>[not used]</v>
      </c>
      <c r="G142" s="905">
        <f>'Indices &amp; Rates'!$F$84*SUM($K86,$M86:$O86)*-1</f>
        <v>0</v>
      </c>
    </row>
    <row r="143" spans="3:7" outlineLevel="1">
      <c r="C143" s="99"/>
      <c r="D143" s="470"/>
    </row>
    <row r="144" spans="3:7" outlineLevel="1">
      <c r="C144" s="99"/>
      <c r="D144" s="470"/>
    </row>
    <row r="145" spans="3:7" outlineLevel="1">
      <c r="C145" s="99"/>
      <c r="D145" s="287">
        <v>1</v>
      </c>
    </row>
    <row r="146" spans="3:7" ht="14.45" customHeight="1" outlineLevel="1">
      <c r="C146" s="99"/>
      <c r="D146" s="1076" t="s">
        <v>1570</v>
      </c>
      <c r="E146" s="1075"/>
      <c r="F146" s="1070" t="s">
        <v>670</v>
      </c>
      <c r="G146" s="1066" t="s">
        <v>1590</v>
      </c>
    </row>
    <row r="147" spans="3:7" ht="51" customHeight="1" outlineLevel="1">
      <c r="C147" s="99"/>
      <c r="D147" s="865" t="s">
        <v>1571</v>
      </c>
      <c r="E147" s="866" t="s">
        <v>1572</v>
      </c>
      <c r="F147" s="1071"/>
      <c r="G147" s="1067"/>
    </row>
    <row r="148" spans="3:7" outlineLevel="1">
      <c r="C148" s="99"/>
      <c r="D148" s="893">
        <f t="shared" ref="D148:F169" si="38">D121</f>
        <v>43023</v>
      </c>
      <c r="E148" s="894">
        <f t="shared" si="38"/>
        <v>43190</v>
      </c>
      <c r="F148" s="876" t="str">
        <f t="shared" si="38"/>
        <v>Year 1 (part)</v>
      </c>
      <c r="G148" s="879">
        <f>'Indices &amp; Rates'!$F$85*SUM($K65,$M65:$O65)*-1</f>
        <v>0</v>
      </c>
    </row>
    <row r="149" spans="3:7" outlineLevel="1">
      <c r="C149" s="99"/>
      <c r="D149" s="895">
        <f t="shared" si="38"/>
        <v>43191</v>
      </c>
      <c r="E149" s="896">
        <f t="shared" si="38"/>
        <v>43555</v>
      </c>
      <c r="F149" s="880" t="str">
        <f t="shared" si="38"/>
        <v>Year 2</v>
      </c>
      <c r="G149" s="883">
        <f>'Indices &amp; Rates'!$F$85*SUM($K66,$M66:$O66)*-1</f>
        <v>0</v>
      </c>
    </row>
    <row r="150" spans="3:7" outlineLevel="1">
      <c r="C150" s="99"/>
      <c r="D150" s="895">
        <f t="shared" si="38"/>
        <v>43556</v>
      </c>
      <c r="E150" s="896">
        <f t="shared" si="38"/>
        <v>43921</v>
      </c>
      <c r="F150" s="880" t="str">
        <f t="shared" si="38"/>
        <v>Year 3</v>
      </c>
      <c r="G150" s="883">
        <f>'Indices &amp; Rates'!$F$85*SUM($K67,$M67:$O67)*-1</f>
        <v>0</v>
      </c>
    </row>
    <row r="151" spans="3:7" outlineLevel="1">
      <c r="C151" s="99"/>
      <c r="D151" s="895">
        <f t="shared" si="38"/>
        <v>43922</v>
      </c>
      <c r="E151" s="896">
        <f t="shared" si="38"/>
        <v>44286</v>
      </c>
      <c r="F151" s="880" t="str">
        <f t="shared" si="38"/>
        <v>Year 4</v>
      </c>
      <c r="G151" s="883">
        <f>'Indices &amp; Rates'!$F$85*SUM($K68,$M68:$O68)*-1</f>
        <v>0</v>
      </c>
    </row>
    <row r="152" spans="3:7" outlineLevel="1">
      <c r="C152" s="99"/>
      <c r="D152" s="895">
        <f t="shared" si="38"/>
        <v>44287</v>
      </c>
      <c r="E152" s="896">
        <f t="shared" si="38"/>
        <v>44651</v>
      </c>
      <c r="F152" s="880" t="str">
        <f t="shared" si="38"/>
        <v>Year 5</v>
      </c>
      <c r="G152" s="883">
        <f>'Indices &amp; Rates'!$F$85*SUM($K69,$M69:$O69)*-1</f>
        <v>0</v>
      </c>
    </row>
    <row r="153" spans="3:7" outlineLevel="1">
      <c r="C153" s="99"/>
      <c r="D153" s="895">
        <f t="shared" si="38"/>
        <v>44652</v>
      </c>
      <c r="E153" s="896">
        <f t="shared" si="38"/>
        <v>45016</v>
      </c>
      <c r="F153" s="880" t="str">
        <f t="shared" si="38"/>
        <v>Year 6</v>
      </c>
      <c r="G153" s="883">
        <f>'Indices &amp; Rates'!$F$85*SUM($K70,$M70:$O70)*-1</f>
        <v>0</v>
      </c>
    </row>
    <row r="154" spans="3:7" outlineLevel="1">
      <c r="C154" s="99"/>
      <c r="D154" s="895">
        <f t="shared" si="38"/>
        <v>45017</v>
      </c>
      <c r="E154" s="896">
        <f t="shared" si="38"/>
        <v>45382</v>
      </c>
      <c r="F154" s="880" t="str">
        <f t="shared" si="38"/>
        <v>Year 7</v>
      </c>
      <c r="G154" s="883">
        <f>'Indices &amp; Rates'!$F$85*SUM($K71,$M71:$O71)*-1</f>
        <v>0</v>
      </c>
    </row>
    <row r="155" spans="3:7" outlineLevel="1">
      <c r="C155" s="99"/>
      <c r="D155" s="895">
        <f t="shared" si="38"/>
        <v>45383</v>
      </c>
      <c r="E155" s="896">
        <f t="shared" si="38"/>
        <v>45747</v>
      </c>
      <c r="F155" s="880" t="str">
        <f t="shared" si="38"/>
        <v>Year 8</v>
      </c>
      <c r="G155" s="883">
        <f>'Indices &amp; Rates'!$F$85*SUM($K72,$M72:$O72)*-1</f>
        <v>0</v>
      </c>
    </row>
    <row r="156" spans="3:7" outlineLevel="1">
      <c r="C156" s="99"/>
      <c r="D156" s="895">
        <f t="shared" si="38"/>
        <v>45748</v>
      </c>
      <c r="E156" s="896">
        <f t="shared" si="38"/>
        <v>46112</v>
      </c>
      <c r="F156" s="880" t="str">
        <f t="shared" si="38"/>
        <v>Year 9</v>
      </c>
      <c r="G156" s="883">
        <f>'Indices &amp; Rates'!$F$85*SUM($K73,$M73:$O73)*-1</f>
        <v>0</v>
      </c>
    </row>
    <row r="157" spans="3:7" outlineLevel="1">
      <c r="C157" s="99"/>
      <c r="D157" s="895">
        <f t="shared" si="38"/>
        <v>46113</v>
      </c>
      <c r="E157" s="896">
        <f t="shared" si="38"/>
        <v>46477</v>
      </c>
      <c r="F157" s="880" t="str">
        <f t="shared" si="38"/>
        <v>Year 10 (extension)</v>
      </c>
      <c r="G157" s="883">
        <f>'Indices &amp; Rates'!$F$85*SUM($K74,$M74:$O74)*-1</f>
        <v>0</v>
      </c>
    </row>
    <row r="158" spans="3:7" outlineLevel="1">
      <c r="C158" s="99"/>
      <c r="D158" s="895">
        <f t="shared" si="38"/>
        <v>46478</v>
      </c>
      <c r="E158" s="896">
        <f t="shared" si="38"/>
        <v>46843</v>
      </c>
      <c r="F158" s="880" t="str">
        <f t="shared" si="38"/>
        <v>Year 11 (extension)</v>
      </c>
      <c r="G158" s="883">
        <f>'Indices &amp; Rates'!$F$85*SUM($K75,$M75:$O75)*-1</f>
        <v>0</v>
      </c>
    </row>
    <row r="159" spans="3:7" outlineLevel="1">
      <c r="C159" s="99"/>
      <c r="D159" s="897" t="str">
        <f t="shared" si="38"/>
        <v/>
      </c>
      <c r="E159" s="898" t="str">
        <f t="shared" si="38"/>
        <v/>
      </c>
      <c r="F159" s="885" t="str">
        <f t="shared" si="38"/>
        <v>[not used]</v>
      </c>
      <c r="G159" s="892">
        <f>'Indices &amp; Rates'!$F$85*SUM($K76,$M76:$O76)*-1</f>
        <v>0</v>
      </c>
    </row>
    <row r="160" spans="3:7" outlineLevel="1">
      <c r="C160" s="99"/>
      <c r="D160" s="897" t="str">
        <f t="shared" si="38"/>
        <v/>
      </c>
      <c r="E160" s="898" t="str">
        <f t="shared" si="38"/>
        <v/>
      </c>
      <c r="F160" s="888" t="str">
        <f t="shared" si="38"/>
        <v>[not used]</v>
      </c>
      <c r="G160" s="887">
        <f>'Indices &amp; Rates'!$F$85*SUM($K77,$M77:$O77)*-1</f>
        <v>0</v>
      </c>
    </row>
    <row r="161" spans="2:36" outlineLevel="1">
      <c r="C161" s="99"/>
      <c r="D161" s="897" t="str">
        <f t="shared" si="38"/>
        <v/>
      </c>
      <c r="E161" s="898" t="str">
        <f t="shared" si="38"/>
        <v/>
      </c>
      <c r="F161" s="888" t="str">
        <f t="shared" si="38"/>
        <v>[not used]</v>
      </c>
      <c r="G161" s="887">
        <f>'Indices &amp; Rates'!$F$85*SUM($K78,$M78:$O78)*-1</f>
        <v>0</v>
      </c>
    </row>
    <row r="162" spans="2:36" outlineLevel="1">
      <c r="C162" s="99"/>
      <c r="D162" s="897" t="str">
        <f t="shared" si="38"/>
        <v/>
      </c>
      <c r="E162" s="898" t="str">
        <f t="shared" si="38"/>
        <v/>
      </c>
      <c r="F162" s="888" t="str">
        <f t="shared" si="38"/>
        <v>[not used]</v>
      </c>
      <c r="G162" s="887">
        <f>'Indices &amp; Rates'!$F$85*SUM($K79,$M79:$O79)*-1</f>
        <v>0</v>
      </c>
    </row>
    <row r="163" spans="2:36" outlineLevel="1">
      <c r="C163" s="99"/>
      <c r="D163" s="897" t="str">
        <f t="shared" si="38"/>
        <v/>
      </c>
      <c r="E163" s="898" t="str">
        <f t="shared" si="38"/>
        <v/>
      </c>
      <c r="F163" s="888" t="str">
        <f t="shared" si="38"/>
        <v>[not used]</v>
      </c>
      <c r="G163" s="887">
        <f>'Indices &amp; Rates'!$F$85*SUM($K80,$M80:$O80)*-1</f>
        <v>0</v>
      </c>
    </row>
    <row r="164" spans="2:36" outlineLevel="1">
      <c r="C164" s="99"/>
      <c r="D164" s="897" t="str">
        <f t="shared" si="38"/>
        <v/>
      </c>
      <c r="E164" s="898" t="str">
        <f t="shared" si="38"/>
        <v/>
      </c>
      <c r="F164" s="888" t="str">
        <f t="shared" si="38"/>
        <v>[not used]</v>
      </c>
      <c r="G164" s="887">
        <f>'Indices &amp; Rates'!$F$85*SUM($K81,$M81:$O81)*-1</f>
        <v>0</v>
      </c>
    </row>
    <row r="165" spans="2:36" outlineLevel="1">
      <c r="C165" s="99"/>
      <c r="D165" s="897" t="str">
        <f t="shared" si="38"/>
        <v/>
      </c>
      <c r="E165" s="898" t="str">
        <f t="shared" si="38"/>
        <v/>
      </c>
      <c r="F165" s="888" t="str">
        <f t="shared" si="38"/>
        <v>[not used]</v>
      </c>
      <c r="G165" s="887">
        <f>'Indices &amp; Rates'!$F$85*SUM($K82,$M82:$O82)*-1</f>
        <v>0</v>
      </c>
    </row>
    <row r="166" spans="2:36" outlineLevel="1">
      <c r="C166" s="99"/>
      <c r="D166" s="897" t="str">
        <f t="shared" si="38"/>
        <v/>
      </c>
      <c r="E166" s="898" t="str">
        <f t="shared" si="38"/>
        <v/>
      </c>
      <c r="F166" s="888" t="str">
        <f t="shared" si="38"/>
        <v>[not used]</v>
      </c>
      <c r="G166" s="887">
        <f>'Indices &amp; Rates'!$F$85*SUM($K83,$M83:$O83)*-1</f>
        <v>0</v>
      </c>
    </row>
    <row r="167" spans="2:36" outlineLevel="1">
      <c r="C167" s="99"/>
      <c r="D167" s="897" t="str">
        <f t="shared" si="38"/>
        <v/>
      </c>
      <c r="E167" s="898" t="str">
        <f t="shared" si="38"/>
        <v/>
      </c>
      <c r="F167" s="888" t="str">
        <f t="shared" si="38"/>
        <v>[not used]</v>
      </c>
      <c r="G167" s="887">
        <f>'Indices &amp; Rates'!$F$85*SUM($K84,$M84:$O84)*-1</f>
        <v>0</v>
      </c>
    </row>
    <row r="168" spans="2:36" outlineLevel="1">
      <c r="C168" s="99"/>
      <c r="D168" s="897" t="str">
        <f t="shared" si="38"/>
        <v/>
      </c>
      <c r="E168" s="898" t="str">
        <f t="shared" si="38"/>
        <v/>
      </c>
      <c r="F168" s="888" t="str">
        <f t="shared" si="38"/>
        <v>[not used]</v>
      </c>
      <c r="G168" s="887">
        <f>'Indices &amp; Rates'!$F$85*SUM($K85,$M85:$O85)*-1</f>
        <v>0</v>
      </c>
    </row>
    <row r="169" spans="2:36" outlineLevel="1">
      <c r="C169" s="99"/>
      <c r="D169" s="899" t="str">
        <f t="shared" si="38"/>
        <v/>
      </c>
      <c r="E169" s="900" t="str">
        <f t="shared" si="38"/>
        <v/>
      </c>
      <c r="F169" s="889" t="str">
        <f t="shared" si="38"/>
        <v>[not used]</v>
      </c>
      <c r="G169" s="905">
        <f>'Indices &amp; Rates'!$F$85*SUM($K86,$M86:$O86)*-1</f>
        <v>0</v>
      </c>
    </row>
    <row r="170" spans="2:36" outlineLevel="1">
      <c r="C170" s="99"/>
      <c r="D170" s="470"/>
    </row>
    <row r="171" spans="2:36">
      <c r="C171" s="99"/>
    </row>
    <row r="172" spans="2:36" ht="16.5">
      <c r="B172" s="5" t="s">
        <v>529</v>
      </c>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row>
    <row r="173" spans="2:36">
      <c r="C173" s="99"/>
    </row>
    <row r="174" spans="2:36" ht="15">
      <c r="B174" s="15"/>
      <c r="C174" s="15" t="s">
        <v>1563</v>
      </c>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row>
    <row r="175" spans="2:36" outlineLevel="1">
      <c r="D175" s="470"/>
    </row>
    <row r="176" spans="2:36" outlineLevel="1">
      <c r="D176" s="907">
        <v>1</v>
      </c>
    </row>
    <row r="177" spans="4:8" customFormat="1" ht="15" outlineLevel="1">
      <c r="D177" s="1074" t="s">
        <v>1570</v>
      </c>
      <c r="E177" s="1075"/>
      <c r="F177" s="1070" t="s">
        <v>670</v>
      </c>
      <c r="G177" s="1072" t="s">
        <v>620</v>
      </c>
    </row>
    <row r="178" spans="4:8" ht="51.75" customHeight="1" outlineLevel="1">
      <c r="D178" s="865" t="s">
        <v>1571</v>
      </c>
      <c r="E178" s="866" t="s">
        <v>1572</v>
      </c>
      <c r="F178" s="1071"/>
      <c r="G178" s="1073"/>
    </row>
    <row r="179" spans="4:8" outlineLevel="1">
      <c r="D179" s="893">
        <f>D148</f>
        <v>43023</v>
      </c>
      <c r="E179" s="894">
        <f t="shared" ref="E179:E200" si="39">E148</f>
        <v>43190</v>
      </c>
      <c r="F179" s="876" t="str">
        <f t="shared" ref="F179" si="40">F148</f>
        <v>Year 1 (part)</v>
      </c>
      <c r="G179" s="294"/>
      <c r="H179" s="293"/>
    </row>
    <row r="180" spans="4:8" outlineLevel="1">
      <c r="D180" s="895">
        <f t="shared" ref="D180" si="41">D149</f>
        <v>43191</v>
      </c>
      <c r="E180" s="896">
        <f t="shared" si="39"/>
        <v>43555</v>
      </c>
      <c r="F180" s="880" t="str">
        <f t="shared" ref="F180" si="42">F149</f>
        <v>Year 2</v>
      </c>
      <c r="G180" s="295"/>
    </row>
    <row r="181" spans="4:8" outlineLevel="1">
      <c r="D181" s="895">
        <f t="shared" ref="D181" si="43">D150</f>
        <v>43556</v>
      </c>
      <c r="E181" s="896">
        <f t="shared" si="39"/>
        <v>43921</v>
      </c>
      <c r="F181" s="880" t="str">
        <f t="shared" ref="F181" si="44">F150</f>
        <v>Year 3</v>
      </c>
      <c r="G181" s="295"/>
    </row>
    <row r="182" spans="4:8" outlineLevel="1">
      <c r="D182" s="895">
        <f t="shared" ref="D182" si="45">D151</f>
        <v>43922</v>
      </c>
      <c r="E182" s="896">
        <f t="shared" si="39"/>
        <v>44286</v>
      </c>
      <c r="F182" s="880" t="str">
        <f t="shared" ref="F182" si="46">F151</f>
        <v>Year 4</v>
      </c>
      <c r="G182" s="295"/>
    </row>
    <row r="183" spans="4:8" outlineLevel="1">
      <c r="D183" s="895">
        <f t="shared" ref="D183" si="47">D152</f>
        <v>44287</v>
      </c>
      <c r="E183" s="896">
        <f t="shared" si="39"/>
        <v>44651</v>
      </c>
      <c r="F183" s="880" t="str">
        <f t="shared" ref="F183" si="48">F152</f>
        <v>Year 5</v>
      </c>
      <c r="G183" s="295"/>
    </row>
    <row r="184" spans="4:8" outlineLevel="1">
      <c r="D184" s="895">
        <f t="shared" ref="D184" si="49">D153</f>
        <v>44652</v>
      </c>
      <c r="E184" s="896">
        <f t="shared" si="39"/>
        <v>45016</v>
      </c>
      <c r="F184" s="880" t="str">
        <f t="shared" ref="F184" si="50">F153</f>
        <v>Year 6</v>
      </c>
      <c r="G184" s="295"/>
    </row>
    <row r="185" spans="4:8" outlineLevel="1">
      <c r="D185" s="895">
        <f t="shared" ref="D185" si="51">D154</f>
        <v>45017</v>
      </c>
      <c r="E185" s="896">
        <f t="shared" si="39"/>
        <v>45382</v>
      </c>
      <c r="F185" s="880" t="str">
        <f t="shared" ref="F185" si="52">F154</f>
        <v>Year 7</v>
      </c>
      <c r="G185" s="295"/>
    </row>
    <row r="186" spans="4:8" outlineLevel="1">
      <c r="D186" s="895">
        <f t="shared" ref="D186" si="53">D155</f>
        <v>45383</v>
      </c>
      <c r="E186" s="896">
        <f t="shared" si="39"/>
        <v>45747</v>
      </c>
      <c r="F186" s="880" t="str">
        <f t="shared" ref="F186" si="54">F155</f>
        <v>Year 8</v>
      </c>
      <c r="G186" s="295"/>
    </row>
    <row r="187" spans="4:8" outlineLevel="1">
      <c r="D187" s="895">
        <f t="shared" ref="D187" si="55">D156</f>
        <v>45748</v>
      </c>
      <c r="E187" s="896">
        <f t="shared" si="39"/>
        <v>46112</v>
      </c>
      <c r="F187" s="880" t="str">
        <f t="shared" ref="F187" si="56">F156</f>
        <v>Year 9</v>
      </c>
      <c r="G187" s="295"/>
    </row>
    <row r="188" spans="4:8" outlineLevel="1">
      <c r="D188" s="895">
        <f t="shared" ref="D188" si="57">D157</f>
        <v>46113</v>
      </c>
      <c r="E188" s="896">
        <f t="shared" si="39"/>
        <v>46477</v>
      </c>
      <c r="F188" s="880" t="str">
        <f t="shared" ref="F188" si="58">F157</f>
        <v>Year 10 (extension)</v>
      </c>
      <c r="G188" s="548"/>
    </row>
    <row r="189" spans="4:8" outlineLevel="1">
      <c r="D189" s="895">
        <f t="shared" ref="D189" si="59">D158</f>
        <v>46478</v>
      </c>
      <c r="E189" s="896">
        <f t="shared" si="39"/>
        <v>46843</v>
      </c>
      <c r="F189" s="880" t="str">
        <f t="shared" ref="F189" si="60">F158</f>
        <v>Year 11 (extension)</v>
      </c>
      <c r="G189" s="548"/>
    </row>
    <row r="190" spans="4:8" outlineLevel="1">
      <c r="D190" s="897" t="str">
        <f t="shared" ref="D190" si="61">D159</f>
        <v/>
      </c>
      <c r="E190" s="898" t="str">
        <f t="shared" si="39"/>
        <v/>
      </c>
      <c r="F190" s="885" t="str">
        <f t="shared" ref="F190" si="62">F159</f>
        <v>[not used]</v>
      </c>
      <c r="G190" s="697"/>
    </row>
    <row r="191" spans="4:8" outlineLevel="1">
      <c r="D191" s="897" t="str">
        <f t="shared" ref="D191" si="63">D160</f>
        <v/>
      </c>
      <c r="E191" s="898" t="str">
        <f t="shared" si="39"/>
        <v/>
      </c>
      <c r="F191" s="888" t="str">
        <f t="shared" ref="F191" si="64">F160</f>
        <v>[not used]</v>
      </c>
      <c r="G191" s="697"/>
    </row>
    <row r="192" spans="4:8" outlineLevel="1">
      <c r="D192" s="897" t="str">
        <f t="shared" ref="D192" si="65">D161</f>
        <v/>
      </c>
      <c r="E192" s="898" t="str">
        <f t="shared" si="39"/>
        <v/>
      </c>
      <c r="F192" s="888" t="str">
        <f t="shared" ref="F192" si="66">F161</f>
        <v>[not used]</v>
      </c>
      <c r="G192" s="697"/>
    </row>
    <row r="193" spans="2:36" outlineLevel="1">
      <c r="D193" s="897" t="str">
        <f t="shared" ref="D193" si="67">D162</f>
        <v/>
      </c>
      <c r="E193" s="898" t="str">
        <f t="shared" si="39"/>
        <v/>
      </c>
      <c r="F193" s="888" t="str">
        <f t="shared" ref="F193" si="68">F162</f>
        <v>[not used]</v>
      </c>
      <c r="G193" s="697"/>
    </row>
    <row r="194" spans="2:36" outlineLevel="1">
      <c r="D194" s="897" t="str">
        <f t="shared" ref="D194" si="69">D163</f>
        <v/>
      </c>
      <c r="E194" s="898" t="str">
        <f t="shared" si="39"/>
        <v/>
      </c>
      <c r="F194" s="888" t="str">
        <f t="shared" ref="F194" si="70">F163</f>
        <v>[not used]</v>
      </c>
      <c r="G194" s="697"/>
    </row>
    <row r="195" spans="2:36" outlineLevel="1">
      <c r="D195" s="897" t="str">
        <f t="shared" ref="D195" si="71">D164</f>
        <v/>
      </c>
      <c r="E195" s="898" t="str">
        <f t="shared" si="39"/>
        <v/>
      </c>
      <c r="F195" s="888" t="str">
        <f t="shared" ref="F195" si="72">F164</f>
        <v>[not used]</v>
      </c>
      <c r="G195" s="697"/>
    </row>
    <row r="196" spans="2:36" outlineLevel="1">
      <c r="D196" s="897" t="str">
        <f t="shared" ref="D196" si="73">D165</f>
        <v/>
      </c>
      <c r="E196" s="898" t="str">
        <f t="shared" si="39"/>
        <v/>
      </c>
      <c r="F196" s="888" t="str">
        <f t="shared" ref="F196" si="74">F165</f>
        <v>[not used]</v>
      </c>
      <c r="G196" s="697"/>
    </row>
    <row r="197" spans="2:36" outlineLevel="1">
      <c r="D197" s="897" t="str">
        <f t="shared" ref="D197" si="75">D166</f>
        <v/>
      </c>
      <c r="E197" s="898" t="str">
        <f t="shared" si="39"/>
        <v/>
      </c>
      <c r="F197" s="888" t="str">
        <f t="shared" ref="F197" si="76">F166</f>
        <v>[not used]</v>
      </c>
      <c r="G197" s="697"/>
    </row>
    <row r="198" spans="2:36" outlineLevel="1">
      <c r="D198" s="897" t="str">
        <f t="shared" ref="D198" si="77">D167</f>
        <v/>
      </c>
      <c r="E198" s="898" t="str">
        <f t="shared" si="39"/>
        <v/>
      </c>
      <c r="F198" s="888" t="str">
        <f t="shared" ref="F198" si="78">F167</f>
        <v>[not used]</v>
      </c>
      <c r="G198" s="697"/>
    </row>
    <row r="199" spans="2:36" outlineLevel="1">
      <c r="D199" s="897" t="str">
        <f t="shared" ref="D199" si="79">D168</f>
        <v/>
      </c>
      <c r="E199" s="898" t="str">
        <f t="shared" si="39"/>
        <v/>
      </c>
      <c r="F199" s="888" t="str">
        <f t="shared" ref="F199" si="80">F168</f>
        <v>[not used]</v>
      </c>
      <c r="G199" s="697"/>
    </row>
    <row r="200" spans="2:36" outlineLevel="1">
      <c r="D200" s="899" t="str">
        <f t="shared" ref="D200" si="81">D169</f>
        <v/>
      </c>
      <c r="E200" s="900" t="str">
        <f t="shared" si="39"/>
        <v/>
      </c>
      <c r="F200" s="889" t="str">
        <f t="shared" ref="F200" si="82">F169</f>
        <v>[not used]</v>
      </c>
      <c r="G200" s="698"/>
    </row>
    <row r="201" spans="2:36" outlineLevel="1"/>
    <row r="203" spans="2:36" ht="15">
      <c r="B203" s="15"/>
      <c r="C203" s="15" t="s">
        <v>1564</v>
      </c>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row>
    <row r="204" spans="2:36" outlineLevel="1">
      <c r="D204" s="470"/>
    </row>
    <row r="205" spans="2:36" outlineLevel="1">
      <c r="D205" s="907">
        <v>1</v>
      </c>
    </row>
    <row r="206" spans="2:36" customFormat="1" ht="15" outlineLevel="1">
      <c r="D206" s="1076" t="s">
        <v>1570</v>
      </c>
      <c r="E206" s="1075"/>
      <c r="F206" s="1070" t="s">
        <v>670</v>
      </c>
      <c r="G206" s="1072" t="s">
        <v>621</v>
      </c>
    </row>
    <row r="207" spans="2:36" ht="53.25" customHeight="1" outlineLevel="1">
      <c r="D207" s="865" t="s">
        <v>1571</v>
      </c>
      <c r="E207" s="866" t="s">
        <v>1572</v>
      </c>
      <c r="F207" s="1071"/>
      <c r="G207" s="1073"/>
    </row>
    <row r="208" spans="2:36" outlineLevel="1">
      <c r="D208" s="893">
        <f>D179</f>
        <v>43023</v>
      </c>
      <c r="E208" s="894">
        <f t="shared" ref="E208:F208" si="83">E179</f>
        <v>43190</v>
      </c>
      <c r="F208" s="876" t="str">
        <f t="shared" si="83"/>
        <v>Year 1 (part)</v>
      </c>
      <c r="G208" s="294"/>
      <c r="H208" s="293"/>
    </row>
    <row r="209" spans="4:7" outlineLevel="1">
      <c r="D209" s="895">
        <f t="shared" ref="D209:F209" si="84">D180</f>
        <v>43191</v>
      </c>
      <c r="E209" s="896">
        <f t="shared" si="84"/>
        <v>43555</v>
      </c>
      <c r="F209" s="880" t="str">
        <f t="shared" si="84"/>
        <v>Year 2</v>
      </c>
      <c r="G209" s="295"/>
    </row>
    <row r="210" spans="4:7" outlineLevel="1">
      <c r="D210" s="895">
        <f t="shared" ref="D210:F210" si="85">D181</f>
        <v>43556</v>
      </c>
      <c r="E210" s="896">
        <f t="shared" si="85"/>
        <v>43921</v>
      </c>
      <c r="F210" s="880" t="str">
        <f t="shared" si="85"/>
        <v>Year 3</v>
      </c>
      <c r="G210" s="295"/>
    </row>
    <row r="211" spans="4:7" outlineLevel="1">
      <c r="D211" s="895">
        <f t="shared" ref="D211:F211" si="86">D182</f>
        <v>43922</v>
      </c>
      <c r="E211" s="896">
        <f t="shared" si="86"/>
        <v>44286</v>
      </c>
      <c r="F211" s="880" t="str">
        <f t="shared" si="86"/>
        <v>Year 4</v>
      </c>
      <c r="G211" s="295"/>
    </row>
    <row r="212" spans="4:7" outlineLevel="1">
      <c r="D212" s="895">
        <f t="shared" ref="D212:F212" si="87">D183</f>
        <v>44287</v>
      </c>
      <c r="E212" s="896">
        <f t="shared" si="87"/>
        <v>44651</v>
      </c>
      <c r="F212" s="880" t="str">
        <f t="shared" si="87"/>
        <v>Year 5</v>
      </c>
      <c r="G212" s="295"/>
    </row>
    <row r="213" spans="4:7" outlineLevel="1">
      <c r="D213" s="895">
        <f t="shared" ref="D213:F213" si="88">D184</f>
        <v>44652</v>
      </c>
      <c r="E213" s="896">
        <f t="shared" si="88"/>
        <v>45016</v>
      </c>
      <c r="F213" s="880" t="str">
        <f t="shared" si="88"/>
        <v>Year 6</v>
      </c>
      <c r="G213" s="295"/>
    </row>
    <row r="214" spans="4:7" outlineLevel="1">
      <c r="D214" s="895">
        <f t="shared" ref="D214:F214" si="89">D185</f>
        <v>45017</v>
      </c>
      <c r="E214" s="896">
        <f t="shared" si="89"/>
        <v>45382</v>
      </c>
      <c r="F214" s="880" t="str">
        <f t="shared" si="89"/>
        <v>Year 7</v>
      </c>
      <c r="G214" s="295"/>
    </row>
    <row r="215" spans="4:7" outlineLevel="1">
      <c r="D215" s="895">
        <f t="shared" ref="D215:F215" si="90">D186</f>
        <v>45383</v>
      </c>
      <c r="E215" s="896">
        <f t="shared" si="90"/>
        <v>45747</v>
      </c>
      <c r="F215" s="880" t="str">
        <f t="shared" si="90"/>
        <v>Year 8</v>
      </c>
      <c r="G215" s="295"/>
    </row>
    <row r="216" spans="4:7" outlineLevel="1">
      <c r="D216" s="895">
        <f t="shared" ref="D216:F216" si="91">D187</f>
        <v>45748</v>
      </c>
      <c r="E216" s="896">
        <f t="shared" si="91"/>
        <v>46112</v>
      </c>
      <c r="F216" s="880" t="str">
        <f t="shared" si="91"/>
        <v>Year 9</v>
      </c>
      <c r="G216" s="295"/>
    </row>
    <row r="217" spans="4:7" outlineLevel="1">
      <c r="D217" s="895">
        <f t="shared" ref="D217:F217" si="92">D188</f>
        <v>46113</v>
      </c>
      <c r="E217" s="896">
        <f t="shared" si="92"/>
        <v>46477</v>
      </c>
      <c r="F217" s="880" t="str">
        <f t="shared" si="92"/>
        <v>Year 10 (extension)</v>
      </c>
      <c r="G217" s="548"/>
    </row>
    <row r="218" spans="4:7" outlineLevel="1">
      <c r="D218" s="895">
        <f t="shared" ref="D218:F218" si="93">D189</f>
        <v>46478</v>
      </c>
      <c r="E218" s="896">
        <f t="shared" si="93"/>
        <v>46843</v>
      </c>
      <c r="F218" s="880" t="str">
        <f t="shared" si="93"/>
        <v>Year 11 (extension)</v>
      </c>
      <c r="G218" s="548"/>
    </row>
    <row r="219" spans="4:7" outlineLevel="1">
      <c r="D219" s="897" t="str">
        <f t="shared" ref="D219:F219" si="94">D190</f>
        <v/>
      </c>
      <c r="E219" s="898" t="str">
        <f t="shared" si="94"/>
        <v/>
      </c>
      <c r="F219" s="885" t="str">
        <f t="shared" si="94"/>
        <v>[not used]</v>
      </c>
      <c r="G219" s="697"/>
    </row>
    <row r="220" spans="4:7" outlineLevel="1">
      <c r="D220" s="897" t="str">
        <f t="shared" ref="D220:F220" si="95">D191</f>
        <v/>
      </c>
      <c r="E220" s="898" t="str">
        <f t="shared" si="95"/>
        <v/>
      </c>
      <c r="F220" s="888" t="str">
        <f t="shared" si="95"/>
        <v>[not used]</v>
      </c>
      <c r="G220" s="697"/>
    </row>
    <row r="221" spans="4:7" outlineLevel="1">
      <c r="D221" s="897" t="str">
        <f t="shared" ref="D221:F221" si="96">D192</f>
        <v/>
      </c>
      <c r="E221" s="898" t="str">
        <f t="shared" si="96"/>
        <v/>
      </c>
      <c r="F221" s="888" t="str">
        <f t="shared" si="96"/>
        <v>[not used]</v>
      </c>
      <c r="G221" s="697"/>
    </row>
    <row r="222" spans="4:7" outlineLevel="1">
      <c r="D222" s="897" t="str">
        <f t="shared" ref="D222:F222" si="97">D193</f>
        <v/>
      </c>
      <c r="E222" s="898" t="str">
        <f t="shared" si="97"/>
        <v/>
      </c>
      <c r="F222" s="888" t="str">
        <f t="shared" si="97"/>
        <v>[not used]</v>
      </c>
      <c r="G222" s="697"/>
    </row>
    <row r="223" spans="4:7" outlineLevel="1">
      <c r="D223" s="897" t="str">
        <f t="shared" ref="D223:F223" si="98">D194</f>
        <v/>
      </c>
      <c r="E223" s="898" t="str">
        <f t="shared" si="98"/>
        <v/>
      </c>
      <c r="F223" s="888" t="str">
        <f t="shared" si="98"/>
        <v>[not used]</v>
      </c>
      <c r="G223" s="697"/>
    </row>
    <row r="224" spans="4:7" outlineLevel="1">
      <c r="D224" s="897" t="str">
        <f t="shared" ref="D224:F224" si="99">D195</f>
        <v/>
      </c>
      <c r="E224" s="898" t="str">
        <f t="shared" si="99"/>
        <v/>
      </c>
      <c r="F224" s="888" t="str">
        <f t="shared" si="99"/>
        <v>[not used]</v>
      </c>
      <c r="G224" s="697"/>
    </row>
    <row r="225" spans="2:36" outlineLevel="1">
      <c r="D225" s="897" t="str">
        <f t="shared" ref="D225:F225" si="100">D196</f>
        <v/>
      </c>
      <c r="E225" s="898" t="str">
        <f t="shared" si="100"/>
        <v/>
      </c>
      <c r="F225" s="888" t="str">
        <f t="shared" si="100"/>
        <v>[not used]</v>
      </c>
      <c r="G225" s="697"/>
    </row>
    <row r="226" spans="2:36" outlineLevel="1">
      <c r="D226" s="897" t="str">
        <f t="shared" ref="D226:F226" si="101">D197</f>
        <v/>
      </c>
      <c r="E226" s="898" t="str">
        <f t="shared" si="101"/>
        <v/>
      </c>
      <c r="F226" s="888" t="str">
        <f t="shared" si="101"/>
        <v>[not used]</v>
      </c>
      <c r="G226" s="697"/>
    </row>
    <row r="227" spans="2:36" outlineLevel="1">
      <c r="D227" s="897" t="str">
        <f t="shared" ref="D227:F227" si="102">D198</f>
        <v/>
      </c>
      <c r="E227" s="898" t="str">
        <f t="shared" si="102"/>
        <v/>
      </c>
      <c r="F227" s="888" t="str">
        <f t="shared" si="102"/>
        <v>[not used]</v>
      </c>
      <c r="G227" s="697"/>
    </row>
    <row r="228" spans="2:36" outlineLevel="1">
      <c r="D228" s="897" t="str">
        <f t="shared" ref="D228:F228" si="103">D199</f>
        <v/>
      </c>
      <c r="E228" s="898" t="str">
        <f t="shared" si="103"/>
        <v/>
      </c>
      <c r="F228" s="888" t="str">
        <f t="shared" si="103"/>
        <v>[not used]</v>
      </c>
      <c r="G228" s="697"/>
    </row>
    <row r="229" spans="2:36" outlineLevel="1">
      <c r="D229" s="899" t="str">
        <f t="shared" ref="D229:F229" si="104">D200</f>
        <v/>
      </c>
      <c r="E229" s="900" t="str">
        <f t="shared" si="104"/>
        <v/>
      </c>
      <c r="F229" s="889" t="str">
        <f t="shared" si="104"/>
        <v>[not used]</v>
      </c>
      <c r="G229" s="698"/>
    </row>
    <row r="230" spans="2:36" outlineLevel="1"/>
    <row r="231" spans="2:36" outlineLevel="1"/>
    <row r="232" spans="2:36" ht="16.5">
      <c r="B232" s="5" t="s">
        <v>1547</v>
      </c>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row>
    <row r="233" spans="2:36" s="435" customFormat="1">
      <c r="C233" s="99"/>
    </row>
    <row r="234" spans="2:36" s="435" customFormat="1" ht="16.5">
      <c r="B234" s="705"/>
      <c r="C234" s="705" t="s">
        <v>1548</v>
      </c>
      <c r="D234" s="705"/>
      <c r="E234" s="705"/>
      <c r="F234" s="705"/>
      <c r="G234" s="705"/>
      <c r="H234" s="705"/>
      <c r="I234" s="705"/>
      <c r="J234" s="705"/>
      <c r="K234" s="705"/>
      <c r="L234" s="705"/>
      <c r="M234" s="705"/>
      <c r="N234" s="705"/>
      <c r="O234" s="705"/>
      <c r="P234" s="705"/>
      <c r="Q234" s="705"/>
      <c r="R234" s="705"/>
      <c r="S234" s="705"/>
      <c r="T234" s="705"/>
      <c r="U234" s="705"/>
      <c r="V234" s="705"/>
      <c r="W234" s="705"/>
      <c r="X234" s="705"/>
      <c r="Y234" s="705"/>
      <c r="Z234" s="705"/>
      <c r="AA234" s="705"/>
      <c r="AB234" s="705"/>
      <c r="AC234" s="705"/>
      <c r="AD234" s="705"/>
      <c r="AE234" s="706"/>
      <c r="AF234" s="705"/>
      <c r="AG234" s="706"/>
      <c r="AH234" s="705"/>
      <c r="AI234" s="706"/>
    </row>
    <row r="235" spans="2:36" s="435" customFormat="1" outlineLevel="1"/>
    <row r="236" spans="2:36" s="435" customFormat="1" ht="15.75" outlineLevel="1">
      <c r="G236" s="435" t="s">
        <v>1549</v>
      </c>
      <c r="H236" s="707">
        <v>0.7</v>
      </c>
      <c r="I236" s="435" t="s">
        <v>1550</v>
      </c>
    </row>
    <row r="237" spans="2:36" s="435" customFormat="1" ht="15.75" outlineLevel="1">
      <c r="G237" s="435" t="s">
        <v>1551</v>
      </c>
      <c r="H237" s="707">
        <v>0.9</v>
      </c>
      <c r="I237" s="435" t="s">
        <v>1550</v>
      </c>
    </row>
    <row r="238" spans="2:36" s="435" customFormat="1" outlineLevel="1"/>
    <row r="239" spans="2:36" s="435" customFormat="1" outlineLevel="1">
      <c r="D239" s="907">
        <v>1</v>
      </c>
    </row>
    <row r="240" spans="2:36" s="435" customFormat="1" outlineLevel="1">
      <c r="D240" s="1063" t="s">
        <v>523</v>
      </c>
      <c r="E240" s="1063"/>
      <c r="F240" s="910" t="s">
        <v>524</v>
      </c>
      <c r="G240" s="910" t="s">
        <v>525</v>
      </c>
      <c r="H240" s="910" t="s">
        <v>526</v>
      </c>
      <c r="I240" s="910" t="s">
        <v>527</v>
      </c>
    </row>
    <row r="241" spans="4:9" s="435" customFormat="1" ht="14.25" outlineLevel="1">
      <c r="D241" s="1064" t="s">
        <v>1570</v>
      </c>
      <c r="E241" s="1064"/>
      <c r="F241" s="908" t="s">
        <v>670</v>
      </c>
      <c r="G241" s="996" t="s">
        <v>1552</v>
      </c>
      <c r="H241" s="984" t="s">
        <v>1607</v>
      </c>
      <c r="I241" s="984" t="s">
        <v>1608</v>
      </c>
    </row>
    <row r="242" spans="4:9" s="435" customFormat="1" ht="25.5" outlineLevel="1">
      <c r="D242" s="911" t="s">
        <v>1571</v>
      </c>
      <c r="E242" s="911" t="s">
        <v>1572</v>
      </c>
      <c r="F242" s="908"/>
      <c r="G242" s="909"/>
      <c r="H242" s="984" t="str">
        <f>"("&amp;($H$236*100)&amp;"% of DfTGDPR)"</f>
        <v>(70% of DfTGDPR)</v>
      </c>
      <c r="I242" s="984" t="str">
        <f>"("&amp;($H$237*100)&amp;"% of DfTGDPR)"</f>
        <v>(90% of DfTGDPR)</v>
      </c>
    </row>
    <row r="243" spans="4:9" s="435" customFormat="1" outlineLevel="1">
      <c r="D243" s="893">
        <f t="shared" ref="D243:E243" si="105">D208</f>
        <v>43023</v>
      </c>
      <c r="E243" s="894">
        <f t="shared" si="105"/>
        <v>43190</v>
      </c>
      <c r="F243" s="876" t="str">
        <f t="shared" ref="F243:F264" si="106">F208</f>
        <v>Year 1 (part)</v>
      </c>
      <c r="G243" s="912">
        <v>55820000</v>
      </c>
      <c r="H243" s="1014">
        <f t="shared" ref="H243:H253" si="107" xml:space="preserve"> $G243 * $H$236</f>
        <v>39074000</v>
      </c>
      <c r="I243" s="1015">
        <f t="shared" ref="I243:I253" si="108" xml:space="preserve"> $G243 * $H$237</f>
        <v>50238000</v>
      </c>
    </row>
    <row r="244" spans="4:9" s="435" customFormat="1" outlineLevel="1">
      <c r="D244" s="895">
        <f t="shared" ref="D244:E244" si="109">D209</f>
        <v>43191</v>
      </c>
      <c r="E244" s="896">
        <f t="shared" si="109"/>
        <v>43555</v>
      </c>
      <c r="F244" s="880" t="str">
        <f t="shared" si="106"/>
        <v>Year 2</v>
      </c>
      <c r="G244" s="913">
        <v>115304000</v>
      </c>
      <c r="H244" s="1016">
        <f t="shared" si="107"/>
        <v>80712800</v>
      </c>
      <c r="I244" s="1017">
        <f t="shared" si="108"/>
        <v>103773600</v>
      </c>
    </row>
    <row r="245" spans="4:9" s="435" customFormat="1" outlineLevel="1">
      <c r="D245" s="895">
        <f t="shared" ref="D245:E245" si="110">D210</f>
        <v>43556</v>
      </c>
      <c r="E245" s="896">
        <f t="shared" si="110"/>
        <v>43921</v>
      </c>
      <c r="F245" s="880" t="str">
        <f t="shared" si="106"/>
        <v>Year 3</v>
      </c>
      <c r="G245" s="913">
        <v>121667000</v>
      </c>
      <c r="H245" s="1016">
        <f t="shared" si="107"/>
        <v>85166900</v>
      </c>
      <c r="I245" s="1017">
        <f t="shared" si="108"/>
        <v>109500300</v>
      </c>
    </row>
    <row r="246" spans="4:9" s="435" customFormat="1" outlineLevel="1">
      <c r="D246" s="895">
        <f t="shared" ref="D246:E246" si="111">D211</f>
        <v>43922</v>
      </c>
      <c r="E246" s="896">
        <f t="shared" si="111"/>
        <v>44286</v>
      </c>
      <c r="F246" s="880" t="str">
        <f t="shared" si="106"/>
        <v>Year 4</v>
      </c>
      <c r="G246" s="913">
        <v>125688000</v>
      </c>
      <c r="H246" s="1016">
        <f t="shared" si="107"/>
        <v>87981600</v>
      </c>
      <c r="I246" s="1017">
        <f t="shared" si="108"/>
        <v>113119200</v>
      </c>
    </row>
    <row r="247" spans="4:9" s="435" customFormat="1" outlineLevel="1">
      <c r="D247" s="895">
        <f t="shared" ref="D247:E247" si="112">D212</f>
        <v>44287</v>
      </c>
      <c r="E247" s="896">
        <f t="shared" si="112"/>
        <v>44651</v>
      </c>
      <c r="F247" s="880" t="str">
        <f t="shared" si="106"/>
        <v>Year 5</v>
      </c>
      <c r="G247" s="913">
        <v>129510000</v>
      </c>
      <c r="H247" s="1016">
        <f t="shared" si="107"/>
        <v>90657000</v>
      </c>
      <c r="I247" s="1017">
        <f t="shared" si="108"/>
        <v>116559000</v>
      </c>
    </row>
    <row r="248" spans="4:9" s="435" customFormat="1" outlineLevel="1">
      <c r="D248" s="895">
        <f t="shared" ref="D248:E248" si="113">D213</f>
        <v>44652</v>
      </c>
      <c r="E248" s="896">
        <f t="shared" si="113"/>
        <v>45016</v>
      </c>
      <c r="F248" s="880" t="str">
        <f t="shared" si="106"/>
        <v>Year 6</v>
      </c>
      <c r="G248" s="913">
        <v>134311000</v>
      </c>
      <c r="H248" s="1016">
        <f t="shared" si="107"/>
        <v>94017700</v>
      </c>
      <c r="I248" s="1017">
        <f t="shared" si="108"/>
        <v>120879900</v>
      </c>
    </row>
    <row r="249" spans="4:9" s="435" customFormat="1" outlineLevel="1">
      <c r="D249" s="895">
        <f t="shared" ref="D249:E249" si="114">D214</f>
        <v>45017</v>
      </c>
      <c r="E249" s="896">
        <f t="shared" si="114"/>
        <v>45382</v>
      </c>
      <c r="F249" s="880" t="str">
        <f t="shared" si="106"/>
        <v>Year 7</v>
      </c>
      <c r="G249" s="913">
        <v>139886000</v>
      </c>
      <c r="H249" s="1016">
        <f t="shared" si="107"/>
        <v>97920200</v>
      </c>
      <c r="I249" s="1017">
        <f t="shared" si="108"/>
        <v>125897400</v>
      </c>
    </row>
    <row r="250" spans="4:9" s="435" customFormat="1" outlineLevel="1">
      <c r="D250" s="895">
        <f t="shared" ref="D250:E250" si="115">D215</f>
        <v>45383</v>
      </c>
      <c r="E250" s="896">
        <f t="shared" si="115"/>
        <v>45747</v>
      </c>
      <c r="F250" s="880" t="str">
        <f t="shared" si="106"/>
        <v>Year 8</v>
      </c>
      <c r="G250" s="913">
        <v>145491000</v>
      </c>
      <c r="H250" s="1016">
        <f t="shared" si="107"/>
        <v>101843700</v>
      </c>
      <c r="I250" s="1017">
        <f t="shared" si="108"/>
        <v>130941900</v>
      </c>
    </row>
    <row r="251" spans="4:9" s="435" customFormat="1" outlineLevel="1">
      <c r="D251" s="895">
        <f t="shared" ref="D251:E251" si="116">D216</f>
        <v>45748</v>
      </c>
      <c r="E251" s="896">
        <f t="shared" si="116"/>
        <v>46112</v>
      </c>
      <c r="F251" s="880" t="str">
        <f t="shared" si="106"/>
        <v>Year 9</v>
      </c>
      <c r="G251" s="913">
        <v>150182000</v>
      </c>
      <c r="H251" s="1016">
        <f t="shared" si="107"/>
        <v>105127400</v>
      </c>
      <c r="I251" s="1017">
        <f t="shared" si="108"/>
        <v>135163800</v>
      </c>
    </row>
    <row r="252" spans="4:9" s="435" customFormat="1" outlineLevel="1">
      <c r="D252" s="895">
        <f t="shared" ref="D252:E252" si="117">D217</f>
        <v>46113</v>
      </c>
      <c r="E252" s="896">
        <f t="shared" si="117"/>
        <v>46477</v>
      </c>
      <c r="F252" s="880" t="str">
        <f t="shared" si="106"/>
        <v>Year 10 (extension)</v>
      </c>
      <c r="G252" s="913">
        <v>154581000</v>
      </c>
      <c r="H252" s="1016">
        <f t="shared" si="107"/>
        <v>108206700</v>
      </c>
      <c r="I252" s="1017">
        <f t="shared" si="108"/>
        <v>139122900</v>
      </c>
    </row>
    <row r="253" spans="4:9" s="435" customFormat="1" outlineLevel="1">
      <c r="D253" s="895">
        <f t="shared" ref="D253:E253" si="118">D218</f>
        <v>46478</v>
      </c>
      <c r="E253" s="896">
        <f t="shared" si="118"/>
        <v>46843</v>
      </c>
      <c r="F253" s="880" t="str">
        <f t="shared" si="106"/>
        <v>Year 11 (extension)</v>
      </c>
      <c r="G253" s="913">
        <v>158952000</v>
      </c>
      <c r="H253" s="1016">
        <f t="shared" si="107"/>
        <v>111266400</v>
      </c>
      <c r="I253" s="1017">
        <f t="shared" si="108"/>
        <v>143056800</v>
      </c>
    </row>
    <row r="254" spans="4:9" s="435" customFormat="1" outlineLevel="1">
      <c r="D254" s="897" t="str">
        <f t="shared" ref="D254:E254" si="119">D219</f>
        <v/>
      </c>
      <c r="E254" s="898" t="str">
        <f t="shared" si="119"/>
        <v/>
      </c>
      <c r="F254" s="885" t="str">
        <f t="shared" si="106"/>
        <v>[not used]</v>
      </c>
      <c r="G254" s="914"/>
      <c r="H254" s="1018"/>
      <c r="I254" s="1019"/>
    </row>
    <row r="255" spans="4:9" s="435" customFormat="1" outlineLevel="1">
      <c r="D255" s="897" t="str">
        <f t="shared" ref="D255:E255" si="120">D220</f>
        <v/>
      </c>
      <c r="E255" s="898" t="str">
        <f t="shared" si="120"/>
        <v/>
      </c>
      <c r="F255" s="888" t="str">
        <f t="shared" si="106"/>
        <v>[not used]</v>
      </c>
      <c r="G255" s="914"/>
      <c r="H255" s="1018"/>
      <c r="I255" s="1019"/>
    </row>
    <row r="256" spans="4:9" s="435" customFormat="1" outlineLevel="1">
      <c r="D256" s="897" t="str">
        <f t="shared" ref="D256:E256" si="121">D221</f>
        <v/>
      </c>
      <c r="E256" s="898" t="str">
        <f t="shared" si="121"/>
        <v/>
      </c>
      <c r="F256" s="888" t="str">
        <f t="shared" si="106"/>
        <v>[not used]</v>
      </c>
      <c r="G256" s="914"/>
      <c r="H256" s="1018"/>
      <c r="I256" s="1019"/>
    </row>
    <row r="257" spans="2:35" s="435" customFormat="1" outlineLevel="1">
      <c r="D257" s="897" t="str">
        <f t="shared" ref="D257:E257" si="122">D222</f>
        <v/>
      </c>
      <c r="E257" s="898" t="str">
        <f t="shared" si="122"/>
        <v/>
      </c>
      <c r="F257" s="888" t="str">
        <f t="shared" si="106"/>
        <v>[not used]</v>
      </c>
      <c r="G257" s="914"/>
      <c r="H257" s="1018"/>
      <c r="I257" s="1019"/>
    </row>
    <row r="258" spans="2:35" s="435" customFormat="1" outlineLevel="1">
      <c r="D258" s="897" t="str">
        <f t="shared" ref="D258:E258" si="123">D223</f>
        <v/>
      </c>
      <c r="E258" s="898" t="str">
        <f t="shared" si="123"/>
        <v/>
      </c>
      <c r="F258" s="888" t="str">
        <f t="shared" si="106"/>
        <v>[not used]</v>
      </c>
      <c r="G258" s="914"/>
      <c r="H258" s="1018"/>
      <c r="I258" s="1019"/>
    </row>
    <row r="259" spans="2:35" s="435" customFormat="1" outlineLevel="1">
      <c r="D259" s="897" t="str">
        <f t="shared" ref="D259:E259" si="124">D224</f>
        <v/>
      </c>
      <c r="E259" s="898" t="str">
        <f t="shared" si="124"/>
        <v/>
      </c>
      <c r="F259" s="888" t="str">
        <f t="shared" si="106"/>
        <v>[not used]</v>
      </c>
      <c r="G259" s="914"/>
      <c r="H259" s="1018"/>
      <c r="I259" s="1019"/>
    </row>
    <row r="260" spans="2:35" s="435" customFormat="1" outlineLevel="1">
      <c r="D260" s="897" t="str">
        <f t="shared" ref="D260:E260" si="125">D225</f>
        <v/>
      </c>
      <c r="E260" s="898" t="str">
        <f t="shared" si="125"/>
        <v/>
      </c>
      <c r="F260" s="888" t="str">
        <f t="shared" si="106"/>
        <v>[not used]</v>
      </c>
      <c r="G260" s="914"/>
      <c r="H260" s="1018"/>
      <c r="I260" s="1019"/>
    </row>
    <row r="261" spans="2:35" s="435" customFormat="1" outlineLevel="1">
      <c r="D261" s="897" t="str">
        <f t="shared" ref="D261:E261" si="126">D226</f>
        <v/>
      </c>
      <c r="E261" s="898" t="str">
        <f t="shared" si="126"/>
        <v/>
      </c>
      <c r="F261" s="888" t="str">
        <f t="shared" si="106"/>
        <v>[not used]</v>
      </c>
      <c r="G261" s="914"/>
      <c r="H261" s="1018"/>
      <c r="I261" s="1019"/>
    </row>
    <row r="262" spans="2:35" s="435" customFormat="1" outlineLevel="1">
      <c r="D262" s="897" t="str">
        <f t="shared" ref="D262:E262" si="127">D227</f>
        <v/>
      </c>
      <c r="E262" s="898" t="str">
        <f t="shared" si="127"/>
        <v/>
      </c>
      <c r="F262" s="888" t="str">
        <f t="shared" si="106"/>
        <v>[not used]</v>
      </c>
      <c r="G262" s="914"/>
      <c r="H262" s="1018"/>
      <c r="I262" s="1019"/>
    </row>
    <row r="263" spans="2:35" s="435" customFormat="1" outlineLevel="1">
      <c r="D263" s="897" t="str">
        <f t="shared" ref="D263:E263" si="128">D228</f>
        <v/>
      </c>
      <c r="E263" s="898" t="str">
        <f t="shared" si="128"/>
        <v/>
      </c>
      <c r="F263" s="888" t="str">
        <f t="shared" si="106"/>
        <v>[not used]</v>
      </c>
      <c r="G263" s="914"/>
      <c r="H263" s="1018"/>
      <c r="I263" s="1019"/>
    </row>
    <row r="264" spans="2:35" s="435" customFormat="1" outlineLevel="1">
      <c r="D264" s="899" t="str">
        <f t="shared" ref="D264:E264" si="129">D229</f>
        <v/>
      </c>
      <c r="E264" s="900" t="str">
        <f t="shared" si="129"/>
        <v/>
      </c>
      <c r="F264" s="889" t="str">
        <f t="shared" si="106"/>
        <v>[not used]</v>
      </c>
      <c r="G264" s="915"/>
      <c r="H264" s="1020"/>
      <c r="I264" s="1021"/>
    </row>
    <row r="265" spans="2:35" s="435" customFormat="1"/>
    <row r="266" spans="2:35" s="435" customFormat="1"/>
    <row r="267" spans="2:35" s="435" customFormat="1" ht="15">
      <c r="B267" s="705"/>
      <c r="C267" s="705" t="s">
        <v>1553</v>
      </c>
      <c r="D267" s="705"/>
      <c r="E267" s="705"/>
      <c r="F267" s="705"/>
      <c r="G267" s="705"/>
      <c r="H267" s="705"/>
      <c r="I267" s="705"/>
      <c r="J267" s="705"/>
      <c r="K267" s="705"/>
      <c r="L267" s="705"/>
      <c r="M267" s="705"/>
      <c r="N267" s="705"/>
      <c r="O267" s="705"/>
      <c r="P267" s="705"/>
      <c r="Q267" s="705"/>
      <c r="R267" s="705"/>
      <c r="S267" s="705"/>
      <c r="T267" s="705"/>
      <c r="U267" s="705"/>
      <c r="V267" s="705"/>
      <c r="W267" s="705"/>
      <c r="X267" s="705"/>
      <c r="Y267" s="705"/>
      <c r="Z267" s="705"/>
      <c r="AA267" s="705"/>
      <c r="AB267" s="705"/>
      <c r="AC267" s="705"/>
      <c r="AD267" s="705"/>
      <c r="AE267" s="706"/>
      <c r="AF267" s="705"/>
      <c r="AG267" s="706"/>
      <c r="AH267" s="705"/>
      <c r="AI267" s="706"/>
    </row>
    <row r="268" spans="2:35" s="435" customFormat="1" outlineLevel="1"/>
    <row r="269" spans="2:35" s="435" customFormat="1" outlineLevel="1">
      <c r="G269" s="435" t="s">
        <v>1554</v>
      </c>
      <c r="H269" s="708">
        <v>0.02</v>
      </c>
    </row>
    <row r="270" spans="2:35" s="435" customFormat="1" outlineLevel="1">
      <c r="G270" s="435" t="s">
        <v>1555</v>
      </c>
      <c r="H270" s="708">
        <v>0.02</v>
      </c>
    </row>
    <row r="271" spans="2:35" s="435" customFormat="1" outlineLevel="1"/>
    <row r="272" spans="2:35" s="435" customFormat="1" outlineLevel="1">
      <c r="E272" s="287">
        <v>1</v>
      </c>
    </row>
    <row r="273" spans="5:11" s="435" customFormat="1" outlineLevel="1">
      <c r="E273" s="916" t="s">
        <v>523</v>
      </c>
      <c r="F273" s="916" t="s">
        <v>524</v>
      </c>
      <c r="G273" s="910" t="s">
        <v>525</v>
      </c>
      <c r="H273" s="910" t="s">
        <v>526</v>
      </c>
      <c r="I273" s="910" t="s">
        <v>527</v>
      </c>
      <c r="J273" s="910" t="s">
        <v>528</v>
      </c>
      <c r="K273" s="916" t="s">
        <v>1544</v>
      </c>
    </row>
    <row r="274" spans="5:11" s="435" customFormat="1" ht="25.5" outlineLevel="1">
      <c r="E274" s="1068" t="s">
        <v>1570</v>
      </c>
      <c r="F274" s="1068" t="s">
        <v>670</v>
      </c>
      <c r="G274" s="1066" t="s">
        <v>1556</v>
      </c>
      <c r="H274" s="1066" t="s">
        <v>1622</v>
      </c>
      <c r="I274" s="1066" t="s">
        <v>1623</v>
      </c>
      <c r="J274" s="910" t="s">
        <v>1591</v>
      </c>
      <c r="K274" s="910" t="s">
        <v>1592</v>
      </c>
    </row>
    <row r="275" spans="5:11" s="435" customFormat="1" ht="27.75" customHeight="1" outlineLevel="1">
      <c r="E275" s="1069"/>
      <c r="F275" s="1069"/>
      <c r="G275" s="1067"/>
      <c r="H275" s="1067"/>
      <c r="I275" s="1067"/>
      <c r="J275" s="910" t="s">
        <v>1624</v>
      </c>
      <c r="K275" s="910" t="s">
        <v>1625</v>
      </c>
    </row>
    <row r="276" spans="5:11" s="435" customFormat="1" outlineLevel="1">
      <c r="E276" s="917" t="s">
        <v>1593</v>
      </c>
      <c r="F276" s="876" t="s">
        <v>54</v>
      </c>
      <c r="G276" s="925">
        <v>1</v>
      </c>
      <c r="H276" s="918">
        <v>1.1599999999999999</v>
      </c>
      <c r="I276" s="929">
        <f t="shared" ref="I276" si="130" xml:space="preserve"> G276 ^ H276</f>
        <v>1</v>
      </c>
      <c r="J276" s="929">
        <f xml:space="preserve"> $I276 - $H$269</f>
        <v>0.98</v>
      </c>
      <c r="K276" s="930">
        <f xml:space="preserve"> $I276 + $H$270</f>
        <v>1.02</v>
      </c>
    </row>
    <row r="277" spans="5:11" s="435" customFormat="1" outlineLevel="1">
      <c r="E277" s="919" t="s">
        <v>1594</v>
      </c>
      <c r="F277" s="884" t="s">
        <v>55</v>
      </c>
      <c r="G277" s="926">
        <v>1.0204</v>
      </c>
      <c r="H277" s="920">
        <v>1.1599999999999999</v>
      </c>
      <c r="I277" s="931">
        <f t="shared" ref="I277" si="131" xml:space="preserve"> G277 ^ H277</f>
        <v>1.0237024010989606</v>
      </c>
      <c r="J277" s="931">
        <f xml:space="preserve"> $I277 - $H$269</f>
        <v>1.0037024010989606</v>
      </c>
      <c r="K277" s="932">
        <f xml:space="preserve"> $I277 + $H$270</f>
        <v>1.0437024010989606</v>
      </c>
    </row>
    <row r="278" spans="5:11" s="435" customFormat="1" outlineLevel="1">
      <c r="E278" s="919" t="s">
        <v>1322</v>
      </c>
      <c r="F278" s="884" t="s">
        <v>56</v>
      </c>
      <c r="G278" s="926">
        <v>1.0430999999999999</v>
      </c>
      <c r="H278" s="920">
        <v>1.1599999999999999</v>
      </c>
      <c r="I278" s="931">
        <f t="shared" ref="I278:I288" si="132" xml:space="preserve"> G278 ^ H278</f>
        <v>1.0501663461137278</v>
      </c>
      <c r="J278" s="931">
        <f xml:space="preserve"> $I278 - $H$269</f>
        <v>1.0301663461137278</v>
      </c>
      <c r="K278" s="932">
        <f xml:space="preserve"> $I278 + $H$270</f>
        <v>1.0701663461137279</v>
      </c>
    </row>
    <row r="279" spans="5:11" s="435" customFormat="1" outlineLevel="1">
      <c r="E279" s="919" t="s">
        <v>1595</v>
      </c>
      <c r="F279" s="880" t="s">
        <v>57</v>
      </c>
      <c r="G279" s="926">
        <v>1.0649999999999999</v>
      </c>
      <c r="H279" s="920">
        <v>1.1599999999999999</v>
      </c>
      <c r="I279" s="931">
        <f t="shared" si="132"/>
        <v>1.0757851499424009</v>
      </c>
      <c r="J279" s="931">
        <f t="shared" ref="J279:J288" si="133" xml:space="preserve"> $I279 - $H$269</f>
        <v>1.0557851499424009</v>
      </c>
      <c r="K279" s="932">
        <f t="shared" ref="K279:K288" si="134" xml:space="preserve"> $I279 + $H$270</f>
        <v>1.0957851499424009</v>
      </c>
    </row>
    <row r="280" spans="5:11" s="435" customFormat="1" outlineLevel="1">
      <c r="E280" s="919" t="s">
        <v>1596</v>
      </c>
      <c r="F280" s="880" t="s">
        <v>58</v>
      </c>
      <c r="G280" s="926">
        <v>1.0869</v>
      </c>
      <c r="H280" s="920">
        <v>1.1599999999999999</v>
      </c>
      <c r="I280" s="931">
        <f t="shared" si="132"/>
        <v>1.1014883875422534</v>
      </c>
      <c r="J280" s="931">
        <f t="shared" si="133"/>
        <v>1.0814883875422534</v>
      </c>
      <c r="K280" s="932">
        <f t="shared" si="134"/>
        <v>1.1214883875422534</v>
      </c>
    </row>
    <row r="281" spans="5:11" s="435" customFormat="1" outlineLevel="1">
      <c r="E281" s="919" t="s">
        <v>1597</v>
      </c>
      <c r="F281" s="880" t="s">
        <v>59</v>
      </c>
      <c r="G281" s="926">
        <v>1.1103000000000001</v>
      </c>
      <c r="H281" s="920">
        <v>1.1599999999999999</v>
      </c>
      <c r="I281" s="931">
        <f t="shared" si="132"/>
        <v>1.1290438102984817</v>
      </c>
      <c r="J281" s="931">
        <f t="shared" si="133"/>
        <v>1.1090438102984816</v>
      </c>
      <c r="K281" s="932">
        <f t="shared" si="134"/>
        <v>1.1490438102984817</v>
      </c>
    </row>
    <row r="282" spans="5:11" s="435" customFormat="1" outlineLevel="1">
      <c r="E282" s="919" t="s">
        <v>1598</v>
      </c>
      <c r="F282" s="880" t="s">
        <v>60</v>
      </c>
      <c r="G282" s="926">
        <v>1.1369</v>
      </c>
      <c r="H282" s="920">
        <v>1.1599999999999999</v>
      </c>
      <c r="I282" s="931">
        <f t="shared" si="132"/>
        <v>1.1604804515944118</v>
      </c>
      <c r="J282" s="931">
        <f t="shared" si="133"/>
        <v>1.1404804515944118</v>
      </c>
      <c r="K282" s="932">
        <f t="shared" si="134"/>
        <v>1.1804804515944118</v>
      </c>
    </row>
    <row r="283" spans="5:11" s="435" customFormat="1" outlineLevel="1">
      <c r="E283" s="919" t="s">
        <v>1599</v>
      </c>
      <c r="F283" s="880" t="s">
        <v>61</v>
      </c>
      <c r="G283" s="926">
        <v>1.1641999999999999</v>
      </c>
      <c r="H283" s="920">
        <v>1.1599999999999999</v>
      </c>
      <c r="I283" s="931">
        <f t="shared" si="132"/>
        <v>1.1928669612867133</v>
      </c>
      <c r="J283" s="931">
        <f t="shared" si="133"/>
        <v>1.1728669612867133</v>
      </c>
      <c r="K283" s="932">
        <f t="shared" si="134"/>
        <v>1.2128669612867133</v>
      </c>
    </row>
    <row r="284" spans="5:11" s="435" customFormat="1" outlineLevel="1">
      <c r="E284" s="919" t="s">
        <v>1600</v>
      </c>
      <c r="F284" s="880" t="s">
        <v>62</v>
      </c>
      <c r="G284" s="926">
        <v>1.1921999999999999</v>
      </c>
      <c r="H284" s="920">
        <v>1.1599999999999999</v>
      </c>
      <c r="I284" s="931">
        <f t="shared" si="132"/>
        <v>1.2262103465056822</v>
      </c>
      <c r="J284" s="931">
        <f t="shared" si="133"/>
        <v>1.2062103465056822</v>
      </c>
      <c r="K284" s="932">
        <f t="shared" si="134"/>
        <v>1.2462103465056822</v>
      </c>
    </row>
    <row r="285" spans="5:11" s="435" customFormat="1" outlineLevel="1">
      <c r="E285" s="919" t="s">
        <v>1601</v>
      </c>
      <c r="F285" s="880" t="s">
        <v>63</v>
      </c>
      <c r="G285" s="926">
        <v>1.222</v>
      </c>
      <c r="H285" s="920">
        <v>1.1599999999999999</v>
      </c>
      <c r="I285" s="931">
        <f t="shared" si="132"/>
        <v>1.2618350854862768</v>
      </c>
      <c r="J285" s="931">
        <f t="shared" si="133"/>
        <v>1.2418350854862767</v>
      </c>
      <c r="K285" s="932">
        <f t="shared" si="134"/>
        <v>1.2818350854862768</v>
      </c>
    </row>
    <row r="286" spans="5:11" s="435" customFormat="1" outlineLevel="1">
      <c r="E286" s="919" t="s">
        <v>1602</v>
      </c>
      <c r="F286" s="880" t="s">
        <v>64</v>
      </c>
      <c r="G286" s="926">
        <v>1.2524999999999999</v>
      </c>
      <c r="H286" s="920">
        <v>1.1599999999999999</v>
      </c>
      <c r="I286" s="931">
        <f t="shared" si="132"/>
        <v>1.2984408553115505</v>
      </c>
      <c r="J286" s="931">
        <f t="shared" si="133"/>
        <v>1.2784408553115505</v>
      </c>
      <c r="K286" s="932">
        <f t="shared" si="134"/>
        <v>1.3184408553115505</v>
      </c>
    </row>
    <row r="287" spans="5:11" s="435" customFormat="1" outlineLevel="1">
      <c r="E287" s="919" t="s">
        <v>1603</v>
      </c>
      <c r="F287" s="880" t="s">
        <v>1585</v>
      </c>
      <c r="G287" s="926">
        <v>1.2838000000000001</v>
      </c>
      <c r="H287" s="920">
        <v>1.1599999999999999</v>
      </c>
      <c r="I287" s="931">
        <f t="shared" si="132"/>
        <v>1.3361553371518533</v>
      </c>
      <c r="J287" s="931">
        <f t="shared" si="133"/>
        <v>1.3161553371518533</v>
      </c>
      <c r="K287" s="932">
        <f t="shared" si="134"/>
        <v>1.3561553371518533</v>
      </c>
    </row>
    <row r="288" spans="5:11" s="435" customFormat="1" outlineLevel="1">
      <c r="E288" s="919" t="s">
        <v>1604</v>
      </c>
      <c r="F288" s="880" t="s">
        <v>1586</v>
      </c>
      <c r="G288" s="926">
        <v>1.3159000000000001</v>
      </c>
      <c r="H288" s="920">
        <v>1.1599999999999999</v>
      </c>
      <c r="I288" s="931">
        <f t="shared" si="132"/>
        <v>1.3749868630422344</v>
      </c>
      <c r="J288" s="931">
        <f t="shared" si="133"/>
        <v>1.3549868630422344</v>
      </c>
      <c r="K288" s="932">
        <f t="shared" si="134"/>
        <v>1.3949868630422344</v>
      </c>
    </row>
    <row r="289" spans="2:35" s="435" customFormat="1" outlineLevel="1">
      <c r="E289" s="938"/>
      <c r="F289" s="885" t="str">
        <f t="shared" ref="F289:F299" si="135">F254</f>
        <v>[not used]</v>
      </c>
      <c r="G289" s="927"/>
      <c r="H289" s="921"/>
      <c r="I289" s="933"/>
      <c r="J289" s="933"/>
      <c r="K289" s="934"/>
    </row>
    <row r="290" spans="2:35" s="435" customFormat="1" outlineLevel="1">
      <c r="E290" s="923"/>
      <c r="F290" s="888" t="str">
        <f t="shared" si="135"/>
        <v>[not used]</v>
      </c>
      <c r="G290" s="927"/>
      <c r="H290" s="921"/>
      <c r="I290" s="933"/>
      <c r="J290" s="933"/>
      <c r="K290" s="934"/>
    </row>
    <row r="291" spans="2:35" s="435" customFormat="1" outlineLevel="1">
      <c r="E291" s="923"/>
      <c r="F291" s="888" t="str">
        <f t="shared" si="135"/>
        <v>[not used]</v>
      </c>
      <c r="G291" s="927"/>
      <c r="H291" s="921"/>
      <c r="I291" s="933"/>
      <c r="J291" s="933"/>
      <c r="K291" s="934"/>
    </row>
    <row r="292" spans="2:35" s="435" customFormat="1" outlineLevel="1">
      <c r="E292" s="923"/>
      <c r="F292" s="888" t="str">
        <f t="shared" si="135"/>
        <v>[not used]</v>
      </c>
      <c r="G292" s="927"/>
      <c r="H292" s="921"/>
      <c r="I292" s="933"/>
      <c r="J292" s="933"/>
      <c r="K292" s="934"/>
    </row>
    <row r="293" spans="2:35" s="435" customFormat="1" outlineLevel="1">
      <c r="E293" s="923"/>
      <c r="F293" s="888" t="str">
        <f t="shared" si="135"/>
        <v>[not used]</v>
      </c>
      <c r="G293" s="927"/>
      <c r="H293" s="921"/>
      <c r="I293" s="933"/>
      <c r="J293" s="933"/>
      <c r="K293" s="934"/>
    </row>
    <row r="294" spans="2:35" s="435" customFormat="1" outlineLevel="1">
      <c r="E294" s="923"/>
      <c r="F294" s="888" t="str">
        <f t="shared" si="135"/>
        <v>[not used]</v>
      </c>
      <c r="G294" s="927"/>
      <c r="H294" s="921"/>
      <c r="I294" s="933"/>
      <c r="J294" s="933"/>
      <c r="K294" s="934"/>
    </row>
    <row r="295" spans="2:35" s="435" customFormat="1" outlineLevel="1">
      <c r="E295" s="923"/>
      <c r="F295" s="888" t="str">
        <f t="shared" si="135"/>
        <v>[not used]</v>
      </c>
      <c r="G295" s="927"/>
      <c r="H295" s="921"/>
      <c r="I295" s="933"/>
      <c r="J295" s="933"/>
      <c r="K295" s="934"/>
    </row>
    <row r="296" spans="2:35" s="435" customFormat="1" outlineLevel="1">
      <c r="E296" s="923"/>
      <c r="F296" s="888" t="str">
        <f t="shared" si="135"/>
        <v>[not used]</v>
      </c>
      <c r="G296" s="927"/>
      <c r="H296" s="921"/>
      <c r="I296" s="933"/>
      <c r="J296" s="933"/>
      <c r="K296" s="934"/>
    </row>
    <row r="297" spans="2:35" s="435" customFormat="1" outlineLevel="1">
      <c r="E297" s="923"/>
      <c r="F297" s="888" t="str">
        <f t="shared" si="135"/>
        <v>[not used]</v>
      </c>
      <c r="G297" s="927"/>
      <c r="H297" s="921"/>
      <c r="I297" s="933"/>
      <c r="J297" s="933"/>
      <c r="K297" s="934"/>
    </row>
    <row r="298" spans="2:35" s="435" customFormat="1" outlineLevel="1">
      <c r="E298" s="923"/>
      <c r="F298" s="888" t="str">
        <f t="shared" si="135"/>
        <v>[not used]</v>
      </c>
      <c r="G298" s="927"/>
      <c r="H298" s="921"/>
      <c r="I298" s="933"/>
      <c r="J298" s="933"/>
      <c r="K298" s="934"/>
    </row>
    <row r="299" spans="2:35" s="435" customFormat="1" outlineLevel="1">
      <c r="E299" s="924"/>
      <c r="F299" s="889" t="str">
        <f t="shared" si="135"/>
        <v>[not used]</v>
      </c>
      <c r="G299" s="928"/>
      <c r="H299" s="922"/>
      <c r="I299" s="935"/>
      <c r="J299" s="935"/>
      <c r="K299" s="936"/>
    </row>
    <row r="300" spans="2:35" s="435" customFormat="1"/>
    <row r="301" spans="2:35" s="435" customFormat="1"/>
    <row r="302" spans="2:35" s="435" customFormat="1" ht="16.5">
      <c r="B302" s="705"/>
      <c r="C302" s="705" t="s">
        <v>1565</v>
      </c>
      <c r="D302" s="705"/>
      <c r="E302" s="705"/>
      <c r="F302" s="705"/>
      <c r="G302" s="705"/>
      <c r="H302" s="705"/>
      <c r="I302" s="705"/>
      <c r="J302" s="705"/>
      <c r="K302" s="705"/>
      <c r="L302" s="705"/>
      <c r="M302" s="705"/>
      <c r="N302" s="705"/>
      <c r="O302" s="705"/>
      <c r="P302" s="705"/>
      <c r="Q302" s="705"/>
      <c r="R302" s="705"/>
      <c r="S302" s="705"/>
      <c r="T302" s="705"/>
      <c r="U302" s="705"/>
      <c r="V302" s="705"/>
      <c r="W302" s="705"/>
      <c r="X302" s="705"/>
      <c r="Y302" s="705"/>
      <c r="Z302" s="705"/>
      <c r="AA302" s="705"/>
      <c r="AB302" s="705"/>
      <c r="AC302" s="705"/>
      <c r="AD302" s="705"/>
      <c r="AE302" s="706"/>
      <c r="AF302" s="705"/>
      <c r="AG302" s="706"/>
      <c r="AH302" s="705"/>
      <c r="AI302" s="706"/>
    </row>
    <row r="303" spans="2:35" s="435" customFormat="1" outlineLevel="1"/>
    <row r="304" spans="2:35" s="435" customFormat="1" ht="15.75" outlineLevel="1">
      <c r="G304" s="435" t="s">
        <v>1557</v>
      </c>
      <c r="H304" s="707">
        <v>0.6</v>
      </c>
      <c r="I304" s="435" t="s">
        <v>1558</v>
      </c>
    </row>
    <row r="305" spans="4:9" s="435" customFormat="1" ht="15.75" outlineLevel="1">
      <c r="G305" s="435" t="s">
        <v>1559</v>
      </c>
      <c r="H305" s="707">
        <v>0.9</v>
      </c>
      <c r="I305" s="435" t="s">
        <v>1558</v>
      </c>
    </row>
    <row r="306" spans="4:9" s="435" customFormat="1" outlineLevel="1"/>
    <row r="307" spans="4:9" s="435" customFormat="1" outlineLevel="1">
      <c r="D307" s="287">
        <v>1</v>
      </c>
    </row>
    <row r="308" spans="4:9" s="435" customFormat="1" outlineLevel="1">
      <c r="D308" s="1063" t="s">
        <v>523</v>
      </c>
      <c r="E308" s="1063"/>
      <c r="F308" s="715" t="s">
        <v>524</v>
      </c>
      <c r="G308" s="716" t="s">
        <v>525</v>
      </c>
      <c r="H308" s="716" t="s">
        <v>526</v>
      </c>
      <c r="I308" s="717" t="s">
        <v>527</v>
      </c>
    </row>
    <row r="309" spans="4:9" s="435" customFormat="1" ht="14.25" outlineLevel="1">
      <c r="D309" s="1064" t="s">
        <v>1570</v>
      </c>
      <c r="E309" s="1064"/>
      <c r="F309" s="908" t="s">
        <v>670</v>
      </c>
      <c r="G309" s="909" t="s">
        <v>1560</v>
      </c>
      <c r="H309" s="909" t="s">
        <v>1606</v>
      </c>
      <c r="I309" s="909" t="s">
        <v>1605</v>
      </c>
    </row>
    <row r="310" spans="4:9" s="435" customFormat="1" ht="25.5" outlineLevel="1">
      <c r="D310" s="911" t="s">
        <v>1571</v>
      </c>
      <c r="E310" s="911" t="s">
        <v>1572</v>
      </c>
      <c r="F310" s="937"/>
      <c r="G310" s="937"/>
      <c r="H310" s="984" t="str">
        <f>"("&amp;($H$304*100)&amp;"% of DfTCLER)"</f>
        <v>(60% of DfTCLER)</v>
      </c>
      <c r="I310" s="984" t="str">
        <f>"("&amp;($H$305*100)&amp;"% of DfTCLER)"</f>
        <v>(90% of DfTCLER)</v>
      </c>
    </row>
    <row r="311" spans="4:9" s="435" customFormat="1" outlineLevel="1">
      <c r="D311" s="893">
        <f>D243</f>
        <v>43023</v>
      </c>
      <c r="E311" s="894">
        <f t="shared" ref="E311:F311" si="136">E243</f>
        <v>43190</v>
      </c>
      <c r="F311" s="876" t="str">
        <f t="shared" si="136"/>
        <v>Year 1 (part)</v>
      </c>
      <c r="G311" s="786">
        <v>58001000</v>
      </c>
      <c r="H311" s="1022">
        <f xml:space="preserve"> $G311 * $H$304</f>
        <v>34800600</v>
      </c>
      <c r="I311" s="1023">
        <f xml:space="preserve"> $G311 * $H$305</f>
        <v>52200900</v>
      </c>
    </row>
    <row r="312" spans="4:9" s="435" customFormat="1" outlineLevel="1">
      <c r="D312" s="895">
        <f t="shared" ref="D312:F312" si="137">D244</f>
        <v>43191</v>
      </c>
      <c r="E312" s="896">
        <f t="shared" si="137"/>
        <v>43555</v>
      </c>
      <c r="F312" s="880" t="str">
        <f t="shared" si="137"/>
        <v>Year 2</v>
      </c>
      <c r="G312" s="787">
        <v>118151000</v>
      </c>
      <c r="H312" s="1024">
        <f t="shared" ref="H312:H321" si="138" xml:space="preserve"> $G312 * $H$304</f>
        <v>70890600</v>
      </c>
      <c r="I312" s="1025">
        <f t="shared" ref="I312:I321" si="139" xml:space="preserve"> $G312 * $H$305</f>
        <v>106335900</v>
      </c>
    </row>
    <row r="313" spans="4:9" s="435" customFormat="1" outlineLevel="1">
      <c r="D313" s="895">
        <f t="shared" ref="D313:F313" si="140">D245</f>
        <v>43556</v>
      </c>
      <c r="E313" s="896">
        <f t="shared" si="140"/>
        <v>43921</v>
      </c>
      <c r="F313" s="880" t="str">
        <f t="shared" si="140"/>
        <v>Year 3</v>
      </c>
      <c r="G313" s="787">
        <v>121911000</v>
      </c>
      <c r="H313" s="1024">
        <f t="shared" si="138"/>
        <v>73146600</v>
      </c>
      <c r="I313" s="1025">
        <f t="shared" si="139"/>
        <v>109719900</v>
      </c>
    </row>
    <row r="314" spans="4:9" s="435" customFormat="1" outlineLevel="1">
      <c r="D314" s="895">
        <f t="shared" ref="D314:F314" si="141">D246</f>
        <v>43922</v>
      </c>
      <c r="E314" s="896">
        <f t="shared" si="141"/>
        <v>44286</v>
      </c>
      <c r="F314" s="880" t="str">
        <f t="shared" si="141"/>
        <v>Year 4</v>
      </c>
      <c r="G314" s="787">
        <v>125688000</v>
      </c>
      <c r="H314" s="1024">
        <f t="shared" si="138"/>
        <v>75412800</v>
      </c>
      <c r="I314" s="1025">
        <f t="shared" si="139"/>
        <v>113119200</v>
      </c>
    </row>
    <row r="315" spans="4:9" s="435" customFormat="1" outlineLevel="1">
      <c r="D315" s="895">
        <f t="shared" ref="D315:F315" si="142">D247</f>
        <v>44287</v>
      </c>
      <c r="E315" s="896">
        <f t="shared" si="142"/>
        <v>44651</v>
      </c>
      <c r="F315" s="880" t="str">
        <f t="shared" si="142"/>
        <v>Year 5</v>
      </c>
      <c r="G315" s="787">
        <v>129063000</v>
      </c>
      <c r="H315" s="1024">
        <f t="shared" si="138"/>
        <v>77437800</v>
      </c>
      <c r="I315" s="1025">
        <f t="shared" si="139"/>
        <v>116156700</v>
      </c>
    </row>
    <row r="316" spans="4:9" s="435" customFormat="1" outlineLevel="1">
      <c r="D316" s="895">
        <f t="shared" ref="D316:F316" si="143">D248</f>
        <v>44652</v>
      </c>
      <c r="E316" s="896">
        <f t="shared" si="143"/>
        <v>45016</v>
      </c>
      <c r="F316" s="880" t="str">
        <f t="shared" si="143"/>
        <v>Year 6</v>
      </c>
      <c r="G316" s="787">
        <v>133403000</v>
      </c>
      <c r="H316" s="1024">
        <f t="shared" si="138"/>
        <v>80041800</v>
      </c>
      <c r="I316" s="1025">
        <f t="shared" si="139"/>
        <v>120062700</v>
      </c>
    </row>
    <row r="317" spans="4:9" s="435" customFormat="1" outlineLevel="1">
      <c r="D317" s="895">
        <f t="shared" ref="D317:F317" si="144">D249</f>
        <v>45017</v>
      </c>
      <c r="E317" s="896">
        <f t="shared" si="144"/>
        <v>45382</v>
      </c>
      <c r="F317" s="880" t="str">
        <f t="shared" si="144"/>
        <v>Year 7</v>
      </c>
      <c r="G317" s="787">
        <v>138511000</v>
      </c>
      <c r="H317" s="1024">
        <f t="shared" si="138"/>
        <v>83106600</v>
      </c>
      <c r="I317" s="1025">
        <f t="shared" si="139"/>
        <v>124659900</v>
      </c>
    </row>
    <row r="318" spans="4:9" s="435" customFormat="1" outlineLevel="1">
      <c r="D318" s="895">
        <f t="shared" ref="D318:F318" si="145">D250</f>
        <v>45383</v>
      </c>
      <c r="E318" s="896">
        <f t="shared" si="145"/>
        <v>45747</v>
      </c>
      <c r="F318" s="880" t="str">
        <f t="shared" si="145"/>
        <v>Year 8</v>
      </c>
      <c r="G318" s="787">
        <v>143452000</v>
      </c>
      <c r="H318" s="1024">
        <f t="shared" si="138"/>
        <v>86071200</v>
      </c>
      <c r="I318" s="1025">
        <f t="shared" si="139"/>
        <v>129106800</v>
      </c>
    </row>
    <row r="319" spans="4:9" s="435" customFormat="1" outlineLevel="1">
      <c r="D319" s="895">
        <f t="shared" ref="D319:F319" si="146">D251</f>
        <v>45748</v>
      </c>
      <c r="E319" s="896">
        <f t="shared" si="146"/>
        <v>46112</v>
      </c>
      <c r="F319" s="880" t="str">
        <f t="shared" si="146"/>
        <v>Year 9</v>
      </c>
      <c r="G319" s="787">
        <v>147392000</v>
      </c>
      <c r="H319" s="1024">
        <f t="shared" si="138"/>
        <v>88435200</v>
      </c>
      <c r="I319" s="1025">
        <f t="shared" si="139"/>
        <v>132652800</v>
      </c>
    </row>
    <row r="320" spans="4:9" s="435" customFormat="1" outlineLevel="1">
      <c r="D320" s="895">
        <f t="shared" ref="D320:F320" si="147">D252</f>
        <v>46113</v>
      </c>
      <c r="E320" s="896">
        <f t="shared" si="147"/>
        <v>46477</v>
      </c>
      <c r="F320" s="880" t="str">
        <f t="shared" si="147"/>
        <v>Year 10 (extension)</v>
      </c>
      <c r="G320" s="787">
        <v>150975000</v>
      </c>
      <c r="H320" s="1024">
        <f t="shared" si="138"/>
        <v>90585000</v>
      </c>
      <c r="I320" s="1025">
        <f t="shared" si="139"/>
        <v>135877500</v>
      </c>
    </row>
    <row r="321" spans="2:35" s="435" customFormat="1" outlineLevel="1">
      <c r="D321" s="895">
        <f t="shared" ref="D321:F321" si="148">D253</f>
        <v>46478</v>
      </c>
      <c r="E321" s="896">
        <f t="shared" si="148"/>
        <v>46843</v>
      </c>
      <c r="F321" s="880" t="str">
        <f t="shared" si="148"/>
        <v>Year 11 (extension)</v>
      </c>
      <c r="G321" s="787">
        <v>154482000</v>
      </c>
      <c r="H321" s="1024">
        <f t="shared" si="138"/>
        <v>92689200</v>
      </c>
      <c r="I321" s="1025">
        <f t="shared" si="139"/>
        <v>139033800</v>
      </c>
    </row>
    <row r="322" spans="2:35" s="435" customFormat="1" outlineLevel="1">
      <c r="D322" s="897" t="str">
        <f t="shared" ref="D322:F322" si="149">D254</f>
        <v/>
      </c>
      <c r="E322" s="898" t="str">
        <f t="shared" si="149"/>
        <v/>
      </c>
      <c r="F322" s="885" t="str">
        <f t="shared" si="149"/>
        <v>[not used]</v>
      </c>
      <c r="G322" s="709"/>
      <c r="H322" s="695"/>
      <c r="I322" s="696"/>
    </row>
    <row r="323" spans="2:35" s="435" customFormat="1" outlineLevel="1">
      <c r="D323" s="897" t="str">
        <f t="shared" ref="D323:F323" si="150">D255</f>
        <v/>
      </c>
      <c r="E323" s="898" t="str">
        <f t="shared" si="150"/>
        <v/>
      </c>
      <c r="F323" s="888" t="str">
        <f t="shared" si="150"/>
        <v>[not used]</v>
      </c>
      <c r="G323" s="709"/>
      <c r="H323" s="695"/>
      <c r="I323" s="696"/>
    </row>
    <row r="324" spans="2:35" s="435" customFormat="1" outlineLevel="1">
      <c r="D324" s="897" t="str">
        <f t="shared" ref="D324:F324" si="151">D256</f>
        <v/>
      </c>
      <c r="E324" s="898" t="str">
        <f t="shared" si="151"/>
        <v/>
      </c>
      <c r="F324" s="888" t="str">
        <f t="shared" si="151"/>
        <v>[not used]</v>
      </c>
      <c r="G324" s="709"/>
      <c r="H324" s="695"/>
      <c r="I324" s="696"/>
    </row>
    <row r="325" spans="2:35" s="435" customFormat="1" outlineLevel="1">
      <c r="D325" s="897" t="str">
        <f t="shared" ref="D325:F325" si="152">D257</f>
        <v/>
      </c>
      <c r="E325" s="898" t="str">
        <f t="shared" si="152"/>
        <v/>
      </c>
      <c r="F325" s="888" t="str">
        <f t="shared" si="152"/>
        <v>[not used]</v>
      </c>
      <c r="G325" s="709"/>
      <c r="H325" s="695"/>
      <c r="I325" s="696"/>
    </row>
    <row r="326" spans="2:35" s="435" customFormat="1" outlineLevel="1">
      <c r="D326" s="897" t="str">
        <f t="shared" ref="D326:F326" si="153">D258</f>
        <v/>
      </c>
      <c r="E326" s="898" t="str">
        <f t="shared" si="153"/>
        <v/>
      </c>
      <c r="F326" s="888" t="str">
        <f t="shared" si="153"/>
        <v>[not used]</v>
      </c>
      <c r="G326" s="709"/>
      <c r="H326" s="695"/>
      <c r="I326" s="696"/>
    </row>
    <row r="327" spans="2:35" s="435" customFormat="1" outlineLevel="1">
      <c r="D327" s="897" t="str">
        <f t="shared" ref="D327:F327" si="154">D259</f>
        <v/>
      </c>
      <c r="E327" s="898" t="str">
        <f t="shared" si="154"/>
        <v/>
      </c>
      <c r="F327" s="888" t="str">
        <f t="shared" si="154"/>
        <v>[not used]</v>
      </c>
      <c r="G327" s="709"/>
      <c r="H327" s="695"/>
      <c r="I327" s="696"/>
    </row>
    <row r="328" spans="2:35" s="435" customFormat="1" outlineLevel="1">
      <c r="D328" s="897" t="str">
        <f t="shared" ref="D328:F328" si="155">D260</f>
        <v/>
      </c>
      <c r="E328" s="898" t="str">
        <f t="shared" si="155"/>
        <v/>
      </c>
      <c r="F328" s="888" t="str">
        <f t="shared" si="155"/>
        <v>[not used]</v>
      </c>
      <c r="G328" s="709"/>
      <c r="H328" s="695"/>
      <c r="I328" s="696"/>
    </row>
    <row r="329" spans="2:35" s="435" customFormat="1" outlineLevel="1">
      <c r="D329" s="897" t="str">
        <f t="shared" ref="D329:F329" si="156">D261</f>
        <v/>
      </c>
      <c r="E329" s="898" t="str">
        <f t="shared" si="156"/>
        <v/>
      </c>
      <c r="F329" s="888" t="str">
        <f t="shared" si="156"/>
        <v>[not used]</v>
      </c>
      <c r="G329" s="709"/>
      <c r="H329" s="695"/>
      <c r="I329" s="696"/>
    </row>
    <row r="330" spans="2:35" s="435" customFormat="1" outlineLevel="1">
      <c r="D330" s="897" t="str">
        <f t="shared" ref="D330:F330" si="157">D262</f>
        <v/>
      </c>
      <c r="E330" s="898" t="str">
        <f t="shared" si="157"/>
        <v/>
      </c>
      <c r="F330" s="888" t="str">
        <f t="shared" si="157"/>
        <v>[not used]</v>
      </c>
      <c r="G330" s="709"/>
      <c r="H330" s="695"/>
      <c r="I330" s="696"/>
    </row>
    <row r="331" spans="2:35" s="435" customFormat="1" outlineLevel="1">
      <c r="D331" s="897" t="str">
        <f t="shared" ref="D331:F331" si="158">D263</f>
        <v/>
      </c>
      <c r="E331" s="898" t="str">
        <f t="shared" si="158"/>
        <v/>
      </c>
      <c r="F331" s="888" t="str">
        <f t="shared" si="158"/>
        <v>[not used]</v>
      </c>
      <c r="G331" s="709"/>
      <c r="H331" s="695"/>
      <c r="I331" s="696"/>
    </row>
    <row r="332" spans="2:35" s="435" customFormat="1" outlineLevel="1">
      <c r="D332" s="899" t="str">
        <f t="shared" ref="D332:F332" si="159">D264</f>
        <v/>
      </c>
      <c r="E332" s="900" t="str">
        <f t="shared" si="159"/>
        <v/>
      </c>
      <c r="F332" s="889" t="str">
        <f t="shared" si="159"/>
        <v>[not used]</v>
      </c>
      <c r="G332" s="710"/>
      <c r="H332" s="711"/>
      <c r="I332" s="693"/>
    </row>
    <row r="333" spans="2:35" s="435" customFormat="1"/>
    <row r="334" spans="2:35" s="435" customFormat="1"/>
    <row r="335" spans="2:35" s="435" customFormat="1" ht="15">
      <c r="B335" s="705"/>
      <c r="C335" s="705" t="s">
        <v>1566</v>
      </c>
      <c r="D335" s="705"/>
      <c r="E335" s="705"/>
      <c r="F335" s="705"/>
      <c r="G335" s="705"/>
      <c r="H335" s="705"/>
      <c r="I335" s="705"/>
      <c r="J335" s="705"/>
      <c r="K335" s="705"/>
      <c r="L335" s="705"/>
      <c r="M335" s="705"/>
      <c r="N335" s="705"/>
      <c r="O335" s="705"/>
      <c r="P335" s="705"/>
      <c r="Q335" s="705"/>
      <c r="R335" s="705"/>
      <c r="S335" s="705"/>
      <c r="T335" s="705"/>
      <c r="U335" s="705"/>
      <c r="V335" s="705"/>
      <c r="W335" s="705"/>
      <c r="X335" s="705"/>
      <c r="Y335" s="705"/>
      <c r="Z335" s="705"/>
      <c r="AA335" s="705"/>
      <c r="AB335" s="705"/>
      <c r="AC335" s="705"/>
      <c r="AD335" s="705"/>
      <c r="AE335" s="706"/>
      <c r="AF335" s="705"/>
      <c r="AG335" s="706"/>
      <c r="AH335" s="705"/>
      <c r="AI335" s="706"/>
    </row>
    <row r="336" spans="2:35" s="435" customFormat="1" outlineLevel="1"/>
    <row r="337" spans="5:11" s="435" customFormat="1" outlineLevel="1">
      <c r="G337" s="435" t="s">
        <v>1554</v>
      </c>
      <c r="H337" s="708">
        <v>0.02</v>
      </c>
    </row>
    <row r="338" spans="5:11" s="435" customFormat="1" outlineLevel="1">
      <c r="G338" s="435" t="s">
        <v>1555</v>
      </c>
      <c r="H338" s="708">
        <v>0.02</v>
      </c>
    </row>
    <row r="339" spans="5:11" s="435" customFormat="1"/>
    <row r="340" spans="5:11" s="435" customFormat="1" outlineLevel="1"/>
    <row r="341" spans="5:11" s="435" customFormat="1" outlineLevel="1">
      <c r="E341" s="287">
        <v>1</v>
      </c>
    </row>
    <row r="342" spans="5:11" s="435" customFormat="1" outlineLevel="1">
      <c r="E342" s="916" t="s">
        <v>523</v>
      </c>
      <c r="F342" s="916" t="s">
        <v>524</v>
      </c>
      <c r="G342" s="910" t="s">
        <v>525</v>
      </c>
      <c r="H342" s="910" t="s">
        <v>526</v>
      </c>
      <c r="I342" s="910" t="s">
        <v>527</v>
      </c>
      <c r="J342" s="910" t="s">
        <v>528</v>
      </c>
      <c r="K342" s="916" t="s">
        <v>1544</v>
      </c>
    </row>
    <row r="343" spans="5:11" s="435" customFormat="1" ht="25.9" customHeight="1" outlineLevel="1">
      <c r="E343" s="1063" t="s">
        <v>1570</v>
      </c>
      <c r="F343" s="1063" t="s">
        <v>670</v>
      </c>
      <c r="G343" s="1065" t="s">
        <v>1561</v>
      </c>
      <c r="H343" s="1065" t="s">
        <v>1622</v>
      </c>
      <c r="I343" s="1065" t="s">
        <v>1626</v>
      </c>
      <c r="J343" s="996" t="s">
        <v>1609</v>
      </c>
      <c r="K343" s="996" t="s">
        <v>1610</v>
      </c>
    </row>
    <row r="344" spans="5:11" s="435" customFormat="1" ht="34.15" customHeight="1" outlineLevel="1">
      <c r="E344" s="1063"/>
      <c r="F344" s="1063"/>
      <c r="G344" s="1065"/>
      <c r="H344" s="1065"/>
      <c r="I344" s="1065"/>
      <c r="J344" s="996" t="s">
        <v>1627</v>
      </c>
      <c r="K344" s="996" t="s">
        <v>1628</v>
      </c>
    </row>
    <row r="345" spans="5:11" s="435" customFormat="1" outlineLevel="1">
      <c r="E345" s="917" t="str">
        <f>E276</f>
        <v>2015/16</v>
      </c>
      <c r="F345" s="876" t="str">
        <f t="shared" ref="F345:F367" si="160">F276</f>
        <v>Year -1</v>
      </c>
      <c r="G345" s="925">
        <v>1</v>
      </c>
      <c r="H345" s="918">
        <v>1.26</v>
      </c>
      <c r="I345" s="929">
        <f t="shared" ref="I345:I355" si="161" xml:space="preserve"> G345 ^ H345</f>
        <v>1</v>
      </c>
      <c r="J345" s="929">
        <f xml:space="preserve"> $I345 - $H$337</f>
        <v>0.98</v>
      </c>
      <c r="K345" s="930">
        <f xml:space="preserve"> $I345 + $H$338</f>
        <v>1.02</v>
      </c>
    </row>
    <row r="346" spans="5:11" s="435" customFormat="1" outlineLevel="1">
      <c r="E346" s="919" t="str">
        <f t="shared" ref="E346" si="162">E277</f>
        <v>2016/17</v>
      </c>
      <c r="F346" s="884" t="str">
        <f t="shared" si="160"/>
        <v>Year 0</v>
      </c>
      <c r="G346" s="926">
        <v>1.0077</v>
      </c>
      <c r="H346" s="920">
        <v>1.26</v>
      </c>
      <c r="I346" s="931">
        <f t="shared" si="161"/>
        <v>1.0097116933177652</v>
      </c>
      <c r="J346" s="931">
        <f t="shared" ref="J346:J357" si="163" xml:space="preserve"> $I346 - $H$337</f>
        <v>0.98971169331776521</v>
      </c>
      <c r="K346" s="932">
        <f t="shared" ref="K346:K357" si="164" xml:space="preserve"> $I346 + $H$338</f>
        <v>1.0297116933177652</v>
      </c>
    </row>
    <row r="347" spans="5:11" s="435" customFormat="1" outlineLevel="1">
      <c r="E347" s="919" t="str">
        <f t="shared" ref="E347" si="165">E278</f>
        <v>2017/18</v>
      </c>
      <c r="F347" s="884" t="str">
        <f t="shared" si="160"/>
        <v>Year 1</v>
      </c>
      <c r="G347" s="926">
        <v>1.0128999999999999</v>
      </c>
      <c r="H347" s="920">
        <v>1.26</v>
      </c>
      <c r="I347" s="931">
        <f t="shared" si="161"/>
        <v>1.0162811717064768</v>
      </c>
      <c r="J347" s="931">
        <f t="shared" si="163"/>
        <v>0.99628117170647679</v>
      </c>
      <c r="K347" s="932">
        <f t="shared" si="164"/>
        <v>1.0362811717064768</v>
      </c>
    </row>
    <row r="348" spans="5:11" s="435" customFormat="1" outlineLevel="1">
      <c r="E348" s="919" t="str">
        <f t="shared" ref="E348" si="166">E279</f>
        <v>2018/19</v>
      </c>
      <c r="F348" s="880" t="str">
        <f t="shared" si="160"/>
        <v>Year 2</v>
      </c>
      <c r="G348" s="926">
        <v>1.0192000000000001</v>
      </c>
      <c r="H348" s="920">
        <v>1.26</v>
      </c>
      <c r="I348" s="931">
        <f t="shared" si="161"/>
        <v>1.024252099620643</v>
      </c>
      <c r="J348" s="931">
        <f t="shared" si="163"/>
        <v>1.004252099620643</v>
      </c>
      <c r="K348" s="932">
        <f t="shared" si="164"/>
        <v>1.044252099620643</v>
      </c>
    </row>
    <row r="349" spans="5:11" s="435" customFormat="1" outlineLevel="1">
      <c r="E349" s="919" t="str">
        <f t="shared" ref="E349" si="167">E280</f>
        <v>2019/20</v>
      </c>
      <c r="F349" s="880" t="str">
        <f t="shared" si="160"/>
        <v>Year 3</v>
      </c>
      <c r="G349" s="926">
        <v>1.0286999999999999</v>
      </c>
      <c r="H349" s="920">
        <v>1.26</v>
      </c>
      <c r="I349" s="931">
        <f t="shared" si="161"/>
        <v>1.0362959770156344</v>
      </c>
      <c r="J349" s="931">
        <f t="shared" si="163"/>
        <v>1.0162959770156343</v>
      </c>
      <c r="K349" s="932">
        <f t="shared" si="164"/>
        <v>1.0562959770156344</v>
      </c>
    </row>
    <row r="350" spans="5:11" s="435" customFormat="1" outlineLevel="1">
      <c r="E350" s="919" t="str">
        <f t="shared" ref="E350" si="168">E281</f>
        <v>2020/21</v>
      </c>
      <c r="F350" s="880" t="str">
        <f t="shared" si="160"/>
        <v>Year 4</v>
      </c>
      <c r="G350" s="926">
        <v>1.0405</v>
      </c>
      <c r="H350" s="920">
        <v>1.26</v>
      </c>
      <c r="I350" s="931">
        <f t="shared" si="161"/>
        <v>1.0512960351696725</v>
      </c>
      <c r="J350" s="931">
        <f t="shared" si="163"/>
        <v>1.0312960351696725</v>
      </c>
      <c r="K350" s="932">
        <f t="shared" si="164"/>
        <v>1.0712960351696725</v>
      </c>
    </row>
    <row r="351" spans="5:11" s="435" customFormat="1" outlineLevel="1">
      <c r="E351" s="919" t="str">
        <f t="shared" ref="E351" si="169">E282</f>
        <v>2021/22</v>
      </c>
      <c r="F351" s="880" t="str">
        <f t="shared" si="160"/>
        <v>Year 5</v>
      </c>
      <c r="G351" s="926">
        <v>1.0518000000000001</v>
      </c>
      <c r="H351" s="920">
        <v>1.26</v>
      </c>
      <c r="I351" s="931">
        <f t="shared" si="161"/>
        <v>1.0657020219474318</v>
      </c>
      <c r="J351" s="931">
        <f t="shared" si="163"/>
        <v>1.0457020219474318</v>
      </c>
      <c r="K351" s="932">
        <f t="shared" si="164"/>
        <v>1.0857020219474318</v>
      </c>
    </row>
    <row r="352" spans="5:11" s="435" customFormat="1" outlineLevel="1">
      <c r="E352" s="919" t="str">
        <f t="shared" ref="E352" si="170">E283</f>
        <v>2022/23</v>
      </c>
      <c r="F352" s="880" t="str">
        <f t="shared" si="160"/>
        <v>Year 6</v>
      </c>
      <c r="G352" s="926">
        <v>1.0599000000000001</v>
      </c>
      <c r="H352" s="920">
        <v>1.26</v>
      </c>
      <c r="I352" s="931">
        <f t="shared" si="161"/>
        <v>1.0760532514437484</v>
      </c>
      <c r="J352" s="931">
        <f t="shared" si="163"/>
        <v>1.0560532514437484</v>
      </c>
      <c r="K352" s="932">
        <f t="shared" si="164"/>
        <v>1.0960532514437484</v>
      </c>
    </row>
    <row r="353" spans="5:11" s="435" customFormat="1" outlineLevel="1">
      <c r="E353" s="919" t="str">
        <f t="shared" ref="E353" si="171">E284</f>
        <v>2023/24</v>
      </c>
      <c r="F353" s="880" t="str">
        <f t="shared" si="160"/>
        <v>Year 7</v>
      </c>
      <c r="G353" s="926">
        <v>1.0671999999999999</v>
      </c>
      <c r="H353" s="920">
        <v>1.26</v>
      </c>
      <c r="I353" s="931">
        <f t="shared" si="161"/>
        <v>1.0853997791630758</v>
      </c>
      <c r="J353" s="931">
        <f t="shared" si="163"/>
        <v>1.0653997791630758</v>
      </c>
      <c r="K353" s="932">
        <f t="shared" si="164"/>
        <v>1.1053997791630759</v>
      </c>
    </row>
    <row r="354" spans="5:11" s="435" customFormat="1" outlineLevel="1">
      <c r="E354" s="919" t="str">
        <f t="shared" ref="E354" si="172">E285</f>
        <v>2024/25</v>
      </c>
      <c r="F354" s="880" t="str">
        <f t="shared" si="160"/>
        <v>Year 8</v>
      </c>
      <c r="G354" s="926">
        <v>1.0729</v>
      </c>
      <c r="H354" s="920">
        <v>1.26</v>
      </c>
      <c r="I354" s="931">
        <f t="shared" si="161"/>
        <v>1.0927093244397947</v>
      </c>
      <c r="J354" s="931">
        <f t="shared" si="163"/>
        <v>1.0727093244397947</v>
      </c>
      <c r="K354" s="932">
        <f t="shared" si="164"/>
        <v>1.1127093244397948</v>
      </c>
    </row>
    <row r="355" spans="5:11" s="435" customFormat="1" outlineLevel="1">
      <c r="E355" s="919" t="str">
        <f t="shared" ref="E355" si="173">E286</f>
        <v>2025/26</v>
      </c>
      <c r="F355" s="880" t="str">
        <f t="shared" si="160"/>
        <v>Year 9</v>
      </c>
      <c r="G355" s="926">
        <v>1.077</v>
      </c>
      <c r="H355" s="920">
        <v>1.26</v>
      </c>
      <c r="I355" s="931">
        <f t="shared" si="161"/>
        <v>1.0979733174004287</v>
      </c>
      <c r="J355" s="931">
        <f t="shared" si="163"/>
        <v>1.0779733174004287</v>
      </c>
      <c r="K355" s="932">
        <f t="shared" si="164"/>
        <v>1.1179733174004287</v>
      </c>
    </row>
    <row r="356" spans="5:11" s="435" customFormat="1" outlineLevel="1">
      <c r="E356" s="919" t="str">
        <f t="shared" ref="E356" si="174">E287</f>
        <v>2026/27</v>
      </c>
      <c r="F356" s="880" t="str">
        <f t="shared" si="160"/>
        <v>Year 10 (extension)</v>
      </c>
      <c r="G356" s="926">
        <v>1.0807</v>
      </c>
      <c r="H356" s="920">
        <v>1.26</v>
      </c>
      <c r="I356" s="931">
        <f t="shared" ref="I356:I357" si="175" xml:space="preserve"> G356 ^ H356</f>
        <v>1.1027282252573383</v>
      </c>
      <c r="J356" s="931">
        <f t="shared" si="163"/>
        <v>1.0827282252573383</v>
      </c>
      <c r="K356" s="932">
        <f t="shared" si="164"/>
        <v>1.1227282252573383</v>
      </c>
    </row>
    <row r="357" spans="5:11" s="435" customFormat="1" outlineLevel="1">
      <c r="E357" s="919" t="str">
        <f t="shared" ref="E357" si="176">E288</f>
        <v>2027/28</v>
      </c>
      <c r="F357" s="880" t="str">
        <f t="shared" si="160"/>
        <v>Year 11 (extension)</v>
      </c>
      <c r="G357" s="926">
        <v>1.0843</v>
      </c>
      <c r="H357" s="920">
        <v>1.26</v>
      </c>
      <c r="I357" s="931">
        <f t="shared" si="175"/>
        <v>1.107358686598227</v>
      </c>
      <c r="J357" s="931">
        <f t="shared" si="163"/>
        <v>1.087358686598227</v>
      </c>
      <c r="K357" s="932">
        <f t="shared" si="164"/>
        <v>1.127358686598227</v>
      </c>
    </row>
    <row r="358" spans="5:11" s="435" customFormat="1" outlineLevel="1">
      <c r="E358" s="938"/>
      <c r="F358" s="885" t="str">
        <f t="shared" si="160"/>
        <v>[not used]</v>
      </c>
      <c r="G358" s="927"/>
      <c r="H358" s="921"/>
      <c r="I358" s="933"/>
      <c r="J358" s="933"/>
      <c r="K358" s="934"/>
    </row>
    <row r="359" spans="5:11" s="435" customFormat="1" outlineLevel="1">
      <c r="E359" s="923"/>
      <c r="F359" s="888" t="str">
        <f t="shared" si="160"/>
        <v>[not used]</v>
      </c>
      <c r="G359" s="927"/>
      <c r="H359" s="921"/>
      <c r="I359" s="933"/>
      <c r="J359" s="933"/>
      <c r="K359" s="934"/>
    </row>
    <row r="360" spans="5:11" s="435" customFormat="1" outlineLevel="1">
      <c r="E360" s="923"/>
      <c r="F360" s="888" t="str">
        <f t="shared" si="160"/>
        <v>[not used]</v>
      </c>
      <c r="G360" s="927"/>
      <c r="H360" s="921"/>
      <c r="I360" s="933"/>
      <c r="J360" s="933"/>
      <c r="K360" s="934"/>
    </row>
    <row r="361" spans="5:11" s="435" customFormat="1" outlineLevel="1">
      <c r="E361" s="923"/>
      <c r="F361" s="888" t="str">
        <f t="shared" si="160"/>
        <v>[not used]</v>
      </c>
      <c r="G361" s="927"/>
      <c r="H361" s="921"/>
      <c r="I361" s="933"/>
      <c r="J361" s="933"/>
      <c r="K361" s="934"/>
    </row>
    <row r="362" spans="5:11" s="435" customFormat="1" outlineLevel="1">
      <c r="E362" s="923"/>
      <c r="F362" s="888" t="str">
        <f t="shared" si="160"/>
        <v>[not used]</v>
      </c>
      <c r="G362" s="927"/>
      <c r="H362" s="921"/>
      <c r="I362" s="933"/>
      <c r="J362" s="933"/>
      <c r="K362" s="934"/>
    </row>
    <row r="363" spans="5:11" s="435" customFormat="1" outlineLevel="1">
      <c r="E363" s="923"/>
      <c r="F363" s="888" t="str">
        <f t="shared" si="160"/>
        <v>[not used]</v>
      </c>
      <c r="G363" s="927"/>
      <c r="H363" s="921"/>
      <c r="I363" s="933"/>
      <c r="J363" s="933"/>
      <c r="K363" s="934"/>
    </row>
    <row r="364" spans="5:11" s="435" customFormat="1" outlineLevel="1">
      <c r="E364" s="923"/>
      <c r="F364" s="888" t="str">
        <f t="shared" si="160"/>
        <v>[not used]</v>
      </c>
      <c r="G364" s="927"/>
      <c r="H364" s="921"/>
      <c r="I364" s="933"/>
      <c r="J364" s="933"/>
      <c r="K364" s="934"/>
    </row>
    <row r="365" spans="5:11" s="435" customFormat="1" outlineLevel="1">
      <c r="E365" s="923"/>
      <c r="F365" s="888" t="str">
        <f t="shared" si="160"/>
        <v>[not used]</v>
      </c>
      <c r="G365" s="927"/>
      <c r="H365" s="921"/>
      <c r="I365" s="933"/>
      <c r="J365" s="933"/>
      <c r="K365" s="934"/>
    </row>
    <row r="366" spans="5:11" s="435" customFormat="1" outlineLevel="1">
      <c r="E366" s="923"/>
      <c r="F366" s="888" t="str">
        <f t="shared" si="160"/>
        <v>[not used]</v>
      </c>
      <c r="G366" s="927"/>
      <c r="H366" s="921"/>
      <c r="I366" s="933"/>
      <c r="J366" s="933"/>
      <c r="K366" s="934"/>
    </row>
    <row r="367" spans="5:11" s="435" customFormat="1" outlineLevel="1">
      <c r="E367" s="923"/>
      <c r="F367" s="888" t="str">
        <f t="shared" si="160"/>
        <v>[not used]</v>
      </c>
      <c r="G367" s="927"/>
      <c r="H367" s="921"/>
      <c r="I367" s="933"/>
      <c r="J367" s="933"/>
      <c r="K367" s="934"/>
    </row>
    <row r="368" spans="5:11" s="435" customFormat="1" outlineLevel="1">
      <c r="E368" s="924"/>
      <c r="F368" s="889" t="str">
        <f>F297</f>
        <v>[not used]</v>
      </c>
      <c r="G368" s="928"/>
      <c r="H368" s="922"/>
      <c r="I368" s="935"/>
      <c r="J368" s="935"/>
      <c r="K368" s="936"/>
    </row>
    <row r="369" spans="2:36" s="435" customFormat="1"/>
    <row r="370" spans="2:36">
      <c r="E370" s="435"/>
      <c r="F370" s="435"/>
    </row>
    <row r="371" spans="2:36" ht="16.5">
      <c r="B371" s="5" t="s">
        <v>19</v>
      </c>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row>
  </sheetData>
  <mergeCells count="33">
    <mergeCell ref="D92:E92"/>
    <mergeCell ref="F92:F93"/>
    <mergeCell ref="G92:G93"/>
    <mergeCell ref="C9:E9"/>
    <mergeCell ref="F9:F11"/>
    <mergeCell ref="C10:E11"/>
    <mergeCell ref="D63:E63"/>
    <mergeCell ref="F119:F120"/>
    <mergeCell ref="G119:G120"/>
    <mergeCell ref="D119:E119"/>
    <mergeCell ref="F146:F147"/>
    <mergeCell ref="G146:G147"/>
    <mergeCell ref="D146:E146"/>
    <mergeCell ref="F177:F178"/>
    <mergeCell ref="G177:G178"/>
    <mergeCell ref="D177:E177"/>
    <mergeCell ref="F206:F207"/>
    <mergeCell ref="G206:G207"/>
    <mergeCell ref="D206:E206"/>
    <mergeCell ref="D241:E241"/>
    <mergeCell ref="D240:E240"/>
    <mergeCell ref="I274:I275"/>
    <mergeCell ref="H274:H275"/>
    <mergeCell ref="G274:G275"/>
    <mergeCell ref="F274:F275"/>
    <mergeCell ref="E274:E275"/>
    <mergeCell ref="D308:E308"/>
    <mergeCell ref="D309:E309"/>
    <mergeCell ref="I343:I344"/>
    <mergeCell ref="H343:H344"/>
    <mergeCell ref="G343:G344"/>
    <mergeCell ref="F343:F344"/>
    <mergeCell ref="E343:E344"/>
  </mergeCells>
  <pageMargins left="0.39370078740157483" right="0.39370078740157483" top="0.39370078740157483" bottom="0.39370078740157483" header="0.31496062992125984" footer="0.31496062992125984"/>
  <pageSetup paperSize="8" scale="49" fitToHeight="99" orientation="landscape" r:id="rId1"/>
  <rowBreaks count="3" manualBreakCount="3">
    <brk id="87" max="16383" man="1"/>
    <brk id="170" max="16383" man="1"/>
    <brk id="26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B2:AJ83"/>
  <sheetViews>
    <sheetView showGridLines="0" zoomScale="70" zoomScaleNormal="70" zoomScaleSheetLayoutView="70" workbookViewId="0">
      <pane xSplit="6" ySplit="14" topLeftCell="G15" activePane="bottomRight" state="frozen"/>
      <selection activeCell="G13" sqref="G13"/>
      <selection pane="topRight" activeCell="G13" sqref="G13"/>
      <selection pane="bottomLeft" activeCell="G13" sqref="G13"/>
      <selection pane="bottomRight" activeCell="G15" sqref="G15"/>
    </sheetView>
  </sheetViews>
  <sheetFormatPr defaultColWidth="9" defaultRowHeight="12.75" outlineLevelRow="1" outlineLevelCol="1"/>
  <cols>
    <col min="1" max="1" width="2.85546875" style="3" customWidth="1"/>
    <col min="2" max="2" width="3.140625" style="3" customWidth="1"/>
    <col min="3" max="3" width="16" style="3" customWidth="1"/>
    <col min="4" max="4" width="30" style="3" customWidth="1"/>
    <col min="5" max="5" width="26.7109375" style="3" customWidth="1"/>
    <col min="6" max="6" width="19.5703125" style="3" customWidth="1"/>
    <col min="7" max="22" width="11.42578125" style="3" customWidth="1"/>
    <col min="23" max="29" width="11.42578125" style="3" customWidth="1" outlineLevel="1"/>
    <col min="30" max="30" width="4.5703125" style="3" customWidth="1"/>
    <col min="31" max="31" width="11.42578125" style="3" customWidth="1"/>
    <col min="32" max="32" width="4.5703125" style="3" customWidth="1" outlineLevel="1"/>
    <col min="33" max="33" width="11.42578125" style="3" customWidth="1" outlineLevel="1"/>
    <col min="34" max="34" width="4.5703125" style="3" customWidth="1" outlineLevel="1"/>
    <col min="35" max="35" width="11.42578125" style="3" customWidth="1" outlineLevel="1"/>
    <col min="36" max="36" width="4.5703125" style="3" customWidth="1"/>
    <col min="37" max="16384" width="9" style="3"/>
  </cols>
  <sheetData>
    <row r="2" spans="2:36">
      <c r="B2" s="1" t="str">
        <f>'Template Cover'!B2</f>
        <v>Owner:</v>
      </c>
      <c r="C2" s="2"/>
      <c r="D2" s="2"/>
      <c r="E2" s="2"/>
      <c r="F2" s="2"/>
      <c r="G2" s="2" t="str">
        <f>Owner</f>
        <v>[Bidder Name]</v>
      </c>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2:36">
      <c r="B3" s="1" t="str">
        <f>'Template Cover'!B3</f>
        <v>Project:</v>
      </c>
      <c r="C3" s="2"/>
      <c r="D3" s="2"/>
      <c r="E3" s="2"/>
      <c r="F3" s="2"/>
      <c r="G3" s="2" t="str">
        <f>Project</f>
        <v>West Midlands Franchise</v>
      </c>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2:36">
      <c r="B4" s="1" t="str">
        <f>'Template Cover'!B4</f>
        <v>Sheet:</v>
      </c>
      <c r="C4" s="2"/>
      <c r="D4" s="2"/>
      <c r="E4" s="2"/>
      <c r="F4" s="2"/>
      <c r="G4" s="2" t="str">
        <f ca="1">MID(CELL("filename",$A$1),FIND("]",CELL("filename",$A$1))+1,99)</f>
        <v>NPV</v>
      </c>
      <c r="H4" s="2"/>
      <c r="I4" s="2"/>
      <c r="J4" s="2"/>
      <c r="K4" s="2"/>
      <c r="L4" s="2"/>
      <c r="M4" s="2"/>
      <c r="N4" s="2"/>
      <c r="O4" s="2"/>
      <c r="P4" s="2"/>
      <c r="Q4" s="2"/>
      <c r="R4" s="2"/>
      <c r="S4" s="2"/>
      <c r="T4" s="2"/>
      <c r="U4" s="2"/>
      <c r="V4" s="2"/>
      <c r="W4" s="2"/>
      <c r="X4" s="2"/>
      <c r="Y4" s="2"/>
      <c r="Z4" s="2"/>
      <c r="AA4" s="2"/>
      <c r="AB4" s="2"/>
      <c r="AC4" s="2"/>
      <c r="AD4" s="2"/>
      <c r="AE4" s="2"/>
      <c r="AF4" s="2"/>
      <c r="AG4" s="2"/>
      <c r="AH4" s="2"/>
      <c r="AI4" s="2"/>
      <c r="AJ4" s="2"/>
    </row>
    <row r="5" spans="2:36">
      <c r="B5" s="1" t="str">
        <f>'Template Cover'!B5</f>
        <v>Version:</v>
      </c>
      <c r="C5" s="2"/>
      <c r="D5" s="2"/>
      <c r="E5" s="2"/>
      <c r="F5" s="2"/>
      <c r="G5" s="2">
        <f>Version</f>
        <v>1</v>
      </c>
      <c r="H5" s="2"/>
      <c r="I5" s="2"/>
      <c r="J5" s="2"/>
      <c r="K5" s="2"/>
      <c r="L5" s="2"/>
      <c r="M5" s="2"/>
      <c r="N5" s="2"/>
      <c r="O5" s="2"/>
      <c r="P5" s="2"/>
      <c r="Q5" s="2"/>
      <c r="R5" s="2"/>
      <c r="S5" s="2"/>
      <c r="T5" s="2"/>
      <c r="U5" s="2"/>
      <c r="V5" s="2"/>
      <c r="W5" s="2"/>
      <c r="X5" s="2"/>
      <c r="Y5" s="2"/>
      <c r="Z5" s="2"/>
      <c r="AA5" s="2"/>
      <c r="AB5" s="2"/>
      <c r="AC5" s="2"/>
      <c r="AD5" s="2"/>
      <c r="AE5" s="2"/>
      <c r="AF5" s="2"/>
      <c r="AG5" s="2"/>
      <c r="AH5" s="2"/>
      <c r="AI5" s="2"/>
      <c r="AJ5" s="2"/>
    </row>
    <row r="6" spans="2:36">
      <c r="B6" s="1" t="str">
        <f>'Template Cover'!B6</f>
        <v>Date:</v>
      </c>
      <c r="C6" s="4"/>
      <c r="D6" s="4"/>
      <c r="E6" s="4"/>
      <c r="F6" s="4"/>
      <c r="G6" s="4">
        <f ca="1">TODAY()</f>
        <v>42655</v>
      </c>
      <c r="H6" s="4"/>
      <c r="I6" s="4"/>
      <c r="J6" s="4"/>
      <c r="K6" s="4"/>
      <c r="L6" s="4"/>
      <c r="M6" s="4"/>
      <c r="N6" s="4"/>
      <c r="O6" s="4"/>
      <c r="P6" s="4"/>
      <c r="Q6" s="4"/>
      <c r="R6" s="4"/>
      <c r="S6" s="4"/>
      <c r="T6" s="4"/>
      <c r="U6" s="4"/>
      <c r="V6" s="4"/>
      <c r="W6" s="4"/>
      <c r="X6" s="4"/>
      <c r="Y6" s="4"/>
      <c r="Z6" s="4"/>
      <c r="AA6" s="4"/>
      <c r="AB6" s="4"/>
      <c r="AC6" s="4"/>
      <c r="AD6" s="4"/>
      <c r="AE6" s="4"/>
      <c r="AF6" s="4"/>
      <c r="AG6" s="4"/>
      <c r="AH6" s="4"/>
      <c r="AI6" s="4"/>
      <c r="AJ6" s="4"/>
    </row>
    <row r="7" spans="2:36">
      <c r="B7" s="1" t="str">
        <f>'Template Cover'!B7</f>
        <v>Filename:</v>
      </c>
      <c r="C7" s="2"/>
      <c r="D7" s="2"/>
      <c r="E7" s="2"/>
      <c r="F7" s="2"/>
      <c r="G7" s="2" t="str">
        <f ca="1">LEFT(CELL("FILENAME",$A$1),FIND("]",CELL("FILENAME",$A$1)))</f>
        <v>C:\Users\DfT\AppData\Local\Temp\[ATTACHMENT C - FINANCIAL TEMPLATES (v1.1).xlsx]</v>
      </c>
      <c r="H7" s="2"/>
      <c r="I7" s="2"/>
      <c r="J7" s="2"/>
      <c r="K7" s="2"/>
      <c r="L7" s="2"/>
      <c r="M7" s="2"/>
      <c r="N7" s="2"/>
      <c r="O7" s="2"/>
      <c r="P7" s="2"/>
      <c r="Q7" s="2"/>
      <c r="R7" s="2"/>
      <c r="S7" s="2"/>
      <c r="T7" s="2"/>
      <c r="U7" s="2"/>
      <c r="V7" s="2"/>
      <c r="W7" s="2"/>
      <c r="X7" s="2"/>
      <c r="Y7" s="2"/>
      <c r="Z7" s="2"/>
      <c r="AA7" s="2"/>
      <c r="AB7" s="2"/>
      <c r="AC7" s="2"/>
      <c r="AD7" s="2"/>
      <c r="AE7" s="2"/>
      <c r="AF7" s="2"/>
      <c r="AG7" s="2"/>
      <c r="AH7" s="2"/>
      <c r="AI7" s="2"/>
      <c r="AJ7" s="2"/>
    </row>
    <row r="9" spans="2:36" ht="33.6" customHeight="1">
      <c r="C9" s="1041" t="str">
        <f>RN_Switch</f>
        <v>Nominal</v>
      </c>
      <c r="D9" s="1057"/>
      <c r="E9" s="1038" t="s">
        <v>86</v>
      </c>
      <c r="F9" s="1038"/>
      <c r="G9" s="97" t="str">
        <f>Timeline!G29</f>
        <v>Blank</v>
      </c>
      <c r="H9" s="97" t="str">
        <f>Timeline!H29</f>
        <v>Blank</v>
      </c>
      <c r="I9" s="97" t="str">
        <f>Timeline!I29</f>
        <v>Year -2</v>
      </c>
      <c r="J9" s="97" t="str">
        <f>Timeline!J29</f>
        <v>Year -1</v>
      </c>
      <c r="K9" s="97" t="str">
        <f>Timeline!K29</f>
        <v>Year 0</v>
      </c>
      <c r="L9" s="97" t="str">
        <f>Timeline!L29</f>
        <v>Year 1</v>
      </c>
      <c r="M9" s="97" t="str">
        <f>Timeline!M29</f>
        <v>Year 2</v>
      </c>
      <c r="N9" s="97" t="str">
        <f>Timeline!N29</f>
        <v>Year 3</v>
      </c>
      <c r="O9" s="97" t="str">
        <f>Timeline!O29</f>
        <v>Year 4</v>
      </c>
      <c r="P9" s="97" t="str">
        <f>Timeline!P29</f>
        <v>Year 5</v>
      </c>
      <c r="Q9" s="97" t="str">
        <f>Timeline!Q29</f>
        <v>Year 6</v>
      </c>
      <c r="R9" s="97" t="str">
        <f>Timeline!R29</f>
        <v>Year 7</v>
      </c>
      <c r="S9" s="97" t="str">
        <f>Timeline!S29</f>
        <v>Year 8</v>
      </c>
      <c r="T9" s="97" t="str">
        <f>Timeline!T29</f>
        <v>Year 9</v>
      </c>
      <c r="U9" s="97" t="str">
        <f>Timeline!U29</f>
        <v>Year 10</v>
      </c>
      <c r="V9" s="97" t="str">
        <f>Timeline!V29</f>
        <v>Year 11</v>
      </c>
      <c r="W9" s="97" t="str">
        <f>Timeline!W29</f>
        <v>Year 12</v>
      </c>
      <c r="X9" s="97" t="str">
        <f>Timeline!X29</f>
        <v>Year 13</v>
      </c>
      <c r="Y9" s="97" t="str">
        <f>Timeline!Y29</f>
        <v>Year 14</v>
      </c>
      <c r="Z9" s="97" t="str">
        <f>Timeline!Z29</f>
        <v>Year 15</v>
      </c>
      <c r="AA9" s="97" t="str">
        <f>Timeline!AA29</f>
        <v>Year 16</v>
      </c>
      <c r="AB9" s="97" t="str">
        <f>Timeline!AB29</f>
        <v>Year 17</v>
      </c>
      <c r="AC9" s="97" t="str">
        <f>Timeline!AC29</f>
        <v>Year 18</v>
      </c>
      <c r="AE9" s="97" t="str">
        <f>Timeline!AE29</f>
        <v>Year 1 (part)</v>
      </c>
      <c r="AG9" s="97" t="str">
        <f>Timeline!AG29</f>
        <v>Not used</v>
      </c>
      <c r="AI9" s="97" t="str">
        <f>Timeline!AI29</f>
        <v>Not used</v>
      </c>
    </row>
    <row r="10" spans="2:36" ht="25.5">
      <c r="C10" s="1045" t="str">
        <f>Option_Switch</f>
        <v>Base Model</v>
      </c>
      <c r="D10" s="1058"/>
      <c r="E10" s="1043"/>
      <c r="F10" s="1039"/>
      <c r="G10" s="97" t="str">
        <f>Timeline!G30</f>
        <v>For Bidder Use</v>
      </c>
      <c r="H10" s="97" t="str">
        <f>Timeline!H30</f>
        <v>For Bidder Use</v>
      </c>
      <c r="I10" s="97" t="str">
        <f>Timeline!I30</f>
        <v>Actual</v>
      </c>
      <c r="J10" s="97" t="str">
        <f>Timeline!J30</f>
        <v>Actual</v>
      </c>
      <c r="K10" s="97" t="str">
        <f>Timeline!K30</f>
        <v>Forecast</v>
      </c>
      <c r="L10" s="97" t="str">
        <f>Timeline!L30</f>
        <v>Forecast</v>
      </c>
      <c r="M10" s="97" t="str">
        <f>Timeline!M30</f>
        <v>Core</v>
      </c>
      <c r="N10" s="97" t="str">
        <f>Timeline!N30</f>
        <v>Core</v>
      </c>
      <c r="O10" s="97" t="str">
        <f>Timeline!O30</f>
        <v>Core</v>
      </c>
      <c r="P10" s="97" t="str">
        <f>Timeline!P30</f>
        <v>Core</v>
      </c>
      <c r="Q10" s="97" t="str">
        <f>Timeline!Q30</f>
        <v>Core</v>
      </c>
      <c r="R10" s="97" t="str">
        <f>Timeline!R30</f>
        <v>Core</v>
      </c>
      <c r="S10" s="97" t="str">
        <f>Timeline!S30</f>
        <v>Core</v>
      </c>
      <c r="T10" s="97" t="str">
        <f>Timeline!T30</f>
        <v>Core</v>
      </c>
      <c r="U10" s="97" t="str">
        <f>Timeline!U30</f>
        <v>Option</v>
      </c>
      <c r="V10" s="703" t="str">
        <f>Timeline!V30</f>
        <v>Option</v>
      </c>
      <c r="W10" s="97" t="str">
        <f>Timeline!W30</f>
        <v>Not used</v>
      </c>
      <c r="X10" s="97" t="str">
        <f>Timeline!X30</f>
        <v>Not used</v>
      </c>
      <c r="Y10" s="97" t="str">
        <f>Timeline!Y30</f>
        <v>Not used</v>
      </c>
      <c r="Z10" s="97" t="str">
        <f>Timeline!Z30</f>
        <v>Not used</v>
      </c>
      <c r="AA10" s="97" t="str">
        <f>Timeline!AA30</f>
        <v>Not used</v>
      </c>
      <c r="AB10" s="97" t="str">
        <f>Timeline!AB30</f>
        <v>Not used</v>
      </c>
      <c r="AC10" s="97" t="str">
        <f>Timeline!AC30</f>
        <v>Not used</v>
      </c>
      <c r="AE10" s="97" t="str">
        <f>Timeline!AE30</f>
        <v>Core</v>
      </c>
      <c r="AG10" s="97" t="str">
        <f>Timeline!AG30</f>
        <v>Not used</v>
      </c>
      <c r="AI10" s="97" t="str">
        <f>Timeline!AI30</f>
        <v>Not used</v>
      </c>
    </row>
    <row r="11" spans="2:36">
      <c r="C11" s="1051"/>
      <c r="D11" s="1059"/>
      <c r="E11" s="1044"/>
      <c r="F11" s="1040"/>
      <c r="G11" s="98" t="str">
        <f>IF(Timeline!G31="","",Timeline!G31)</f>
        <v/>
      </c>
      <c r="H11" s="98" t="str">
        <f>IF(Timeline!H31="","",Timeline!H31)</f>
        <v/>
      </c>
      <c r="I11" s="98">
        <f>IF(Timeline!I31="","",Timeline!I31)</f>
        <v>42094</v>
      </c>
      <c r="J11" s="98">
        <f>IF(Timeline!J31="","",Timeline!J31)</f>
        <v>42460</v>
      </c>
      <c r="K11" s="98">
        <f>IF(Timeline!K31="","",Timeline!K31)</f>
        <v>42825</v>
      </c>
      <c r="L11" s="98">
        <f>IF(Timeline!L31="","",Timeline!L31)</f>
        <v>43190</v>
      </c>
      <c r="M11" s="98">
        <f>IF(Timeline!M31="","",Timeline!M31)</f>
        <v>43555</v>
      </c>
      <c r="N11" s="98">
        <f>IF(Timeline!N31="","",Timeline!N31)</f>
        <v>43921</v>
      </c>
      <c r="O11" s="98">
        <f>IF(Timeline!O31="","",Timeline!O31)</f>
        <v>44286</v>
      </c>
      <c r="P11" s="98">
        <f>IF(Timeline!P31="","",Timeline!P31)</f>
        <v>44651</v>
      </c>
      <c r="Q11" s="98">
        <f>IF(Timeline!Q31="","",Timeline!Q31)</f>
        <v>45016</v>
      </c>
      <c r="R11" s="98">
        <f>IF(Timeline!R31="","",Timeline!R31)</f>
        <v>45382</v>
      </c>
      <c r="S11" s="98">
        <f>IF(Timeline!S31="","",Timeline!S31)</f>
        <v>45747</v>
      </c>
      <c r="T11" s="98">
        <f>IF(Timeline!T31="","",Timeline!T31)</f>
        <v>46112</v>
      </c>
      <c r="U11" s="98">
        <f>IF(Timeline!U31="","",Timeline!U31)</f>
        <v>46477</v>
      </c>
      <c r="V11" s="98">
        <f>IF(Timeline!V31="","",Timeline!V31)</f>
        <v>46843</v>
      </c>
      <c r="W11" s="98">
        <f>IF(Timeline!W31="","",Timeline!W31)</f>
        <v>47208</v>
      </c>
      <c r="X11" s="98">
        <f>IF(Timeline!X31="","",Timeline!X31)</f>
        <v>47573</v>
      </c>
      <c r="Y11" s="98">
        <f>IF(Timeline!Y31="","",Timeline!Y31)</f>
        <v>47938</v>
      </c>
      <c r="Z11" s="98">
        <f>IF(Timeline!Z31="","",Timeline!Z31)</f>
        <v>48304</v>
      </c>
      <c r="AA11" s="98">
        <f>IF(Timeline!AA31="","",Timeline!AA31)</f>
        <v>48669</v>
      </c>
      <c r="AB11" s="98">
        <f>IF(Timeline!AB31="","",Timeline!AB31)</f>
        <v>49034</v>
      </c>
      <c r="AC11" s="98">
        <f>IF(Timeline!AC31="","",Timeline!AC31)</f>
        <v>49399</v>
      </c>
      <c r="AE11" s="98">
        <f>IF(Timeline!AE31="","",Timeline!AE31)</f>
        <v>43190</v>
      </c>
      <c r="AG11" s="98">
        <f>IF(Timeline!AG31="","",Timeline!AG31)</f>
        <v>49034</v>
      </c>
      <c r="AI11" s="98">
        <f>IF(Timeline!AI31="","",Timeline!AI31)</f>
        <v>49399</v>
      </c>
    </row>
    <row r="13" spans="2:36" ht="16.5">
      <c r="B13" s="5" t="s">
        <v>530</v>
      </c>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row>
    <row r="14" spans="2:36" outlineLevel="1"/>
    <row r="15" spans="2:36" outlineLevel="1">
      <c r="C15" s="127" t="s">
        <v>531</v>
      </c>
      <c r="D15" s="127"/>
    </row>
    <row r="16" spans="2:36" outlineLevel="1">
      <c r="C16" s="129" t="s">
        <v>532</v>
      </c>
      <c r="D16" s="296"/>
      <c r="E16" s="101" t="s">
        <v>36</v>
      </c>
      <c r="F16" s="297">
        <f>Output_Price_Base</f>
        <v>43190</v>
      </c>
    </row>
    <row r="17" spans="3:35" outlineLevel="1">
      <c r="C17" s="131" t="s">
        <v>46</v>
      </c>
      <c r="D17" s="298"/>
      <c r="E17" s="107" t="str">
        <f>E16</f>
        <v>Date</v>
      </c>
      <c r="F17" s="299">
        <f>Disc_Base</f>
        <v>43023</v>
      </c>
    </row>
    <row r="18" spans="3:35" outlineLevel="1">
      <c r="C18" s="131" t="s">
        <v>82</v>
      </c>
      <c r="D18" s="298"/>
      <c r="E18" s="132" t="s">
        <v>533</v>
      </c>
      <c r="F18" s="300">
        <v>365.25</v>
      </c>
    </row>
    <row r="19" spans="3:35" outlineLevel="1">
      <c r="C19" s="131" t="s">
        <v>534</v>
      </c>
      <c r="D19" s="298"/>
      <c r="E19" s="107" t="str">
        <f>E16</f>
        <v>Date</v>
      </c>
      <c r="F19" s="299">
        <f>Franchise_Start</f>
        <v>43023</v>
      </c>
    </row>
    <row r="20" spans="3:35" outlineLevel="1">
      <c r="C20" s="131" t="s">
        <v>535</v>
      </c>
      <c r="D20" s="298"/>
      <c r="E20" s="107" t="str">
        <f>E19</f>
        <v>Date</v>
      </c>
      <c r="F20" s="299">
        <f>Franchise_End_1</f>
        <v>46112</v>
      </c>
    </row>
    <row r="21" spans="3:35" outlineLevel="1">
      <c r="C21" s="134" t="s">
        <v>536</v>
      </c>
      <c r="D21" s="301"/>
      <c r="E21" s="118" t="str">
        <f>E20</f>
        <v>Date</v>
      </c>
      <c r="F21" s="302">
        <f>Franchise_End_2</f>
        <v>46843</v>
      </c>
    </row>
    <row r="22" spans="3:35" outlineLevel="1"/>
    <row r="23" spans="3:35" outlineLevel="1">
      <c r="C23" s="138" t="s">
        <v>39</v>
      </c>
    </row>
    <row r="24" spans="3:35" outlineLevel="1">
      <c r="C24" s="100" t="str">
        <f>Timeline!B32</f>
        <v>First Day</v>
      </c>
      <c r="D24" s="303"/>
      <c r="E24" s="101" t="s">
        <v>36</v>
      </c>
      <c r="F24" s="303"/>
      <c r="G24" s="304"/>
      <c r="H24" s="305"/>
      <c r="I24" s="305">
        <f>Timeline!I32</f>
        <v>41730</v>
      </c>
      <c r="J24" s="305">
        <f>Timeline!J32</f>
        <v>42095</v>
      </c>
      <c r="K24" s="305">
        <f>Timeline!K32</f>
        <v>42461</v>
      </c>
      <c r="L24" s="305">
        <f>Timeline!L32</f>
        <v>42826</v>
      </c>
      <c r="M24" s="305">
        <f>Timeline!M32</f>
        <v>43191</v>
      </c>
      <c r="N24" s="305">
        <f>Timeline!N32</f>
        <v>43556</v>
      </c>
      <c r="O24" s="305">
        <f>Timeline!O32</f>
        <v>43922</v>
      </c>
      <c r="P24" s="305">
        <f>Timeline!P32</f>
        <v>44287</v>
      </c>
      <c r="Q24" s="305">
        <f>Timeline!Q32</f>
        <v>44652</v>
      </c>
      <c r="R24" s="305">
        <f>Timeline!R32</f>
        <v>45017</v>
      </c>
      <c r="S24" s="305">
        <f>Timeline!S32</f>
        <v>45383</v>
      </c>
      <c r="T24" s="305">
        <f>Timeline!T32</f>
        <v>45748</v>
      </c>
      <c r="U24" s="305">
        <f>Timeline!U32</f>
        <v>46113</v>
      </c>
      <c r="V24" s="305">
        <f>Timeline!V32</f>
        <v>46478</v>
      </c>
      <c r="W24" s="305">
        <f>Timeline!W32</f>
        <v>46844</v>
      </c>
      <c r="X24" s="305">
        <f>Timeline!X32</f>
        <v>47209</v>
      </c>
      <c r="Y24" s="305">
        <f>Timeline!Y32</f>
        <v>47574</v>
      </c>
      <c r="Z24" s="305">
        <f>Timeline!Z32</f>
        <v>47939</v>
      </c>
      <c r="AA24" s="305">
        <f>Timeline!AA32</f>
        <v>48305</v>
      </c>
      <c r="AB24" s="305">
        <f>Timeline!AB32</f>
        <v>48670</v>
      </c>
      <c r="AC24" s="306">
        <f>Timeline!AC32</f>
        <v>49035</v>
      </c>
      <c r="AE24" s="549">
        <f>Timeline!AE32</f>
        <v>43023</v>
      </c>
      <c r="AG24" s="549">
        <f>Timeline!AG32</f>
        <v>48670</v>
      </c>
      <c r="AI24" s="549">
        <f>Timeline!AI32</f>
        <v>49035</v>
      </c>
    </row>
    <row r="25" spans="3:35" outlineLevel="1">
      <c r="C25" s="307" t="str">
        <f>Timeline!B34</f>
        <v>Mid Point</v>
      </c>
      <c r="D25" s="308"/>
      <c r="E25" s="309" t="str">
        <f>E24</f>
        <v>Date</v>
      </c>
      <c r="F25" s="308"/>
      <c r="G25" s="310"/>
      <c r="H25" s="311"/>
      <c r="I25" s="311">
        <f>Timeline!I34</f>
        <v>41912</v>
      </c>
      <c r="J25" s="311">
        <f>Timeline!J34</f>
        <v>42277.5</v>
      </c>
      <c r="K25" s="311">
        <f>Timeline!K34</f>
        <v>42643</v>
      </c>
      <c r="L25" s="311">
        <f>Timeline!L34</f>
        <v>43008</v>
      </c>
      <c r="M25" s="311">
        <f>Timeline!M34</f>
        <v>43373</v>
      </c>
      <c r="N25" s="311">
        <f>Timeline!N34</f>
        <v>43738.5</v>
      </c>
      <c r="O25" s="311">
        <f>Timeline!O34</f>
        <v>44104</v>
      </c>
      <c r="P25" s="311">
        <f>Timeline!P34</f>
        <v>44469</v>
      </c>
      <c r="Q25" s="311">
        <f>Timeline!Q34</f>
        <v>44834</v>
      </c>
      <c r="R25" s="311">
        <f>Timeline!R34</f>
        <v>45199.5</v>
      </c>
      <c r="S25" s="311">
        <f>Timeline!S34</f>
        <v>45565</v>
      </c>
      <c r="T25" s="311">
        <f>Timeline!T34</f>
        <v>45930</v>
      </c>
      <c r="U25" s="311">
        <f>Timeline!U34</f>
        <v>46295</v>
      </c>
      <c r="V25" s="311">
        <f>Timeline!V34</f>
        <v>46660.5</v>
      </c>
      <c r="W25" s="311">
        <f>Timeline!W34</f>
        <v>47026</v>
      </c>
      <c r="X25" s="311">
        <f>Timeline!X34</f>
        <v>47391</v>
      </c>
      <c r="Y25" s="311">
        <f>Timeline!Y34</f>
        <v>47756</v>
      </c>
      <c r="Z25" s="311">
        <f>Timeline!Z34</f>
        <v>48121.5</v>
      </c>
      <c r="AA25" s="311">
        <f>Timeline!AA34</f>
        <v>48487</v>
      </c>
      <c r="AB25" s="311">
        <f>Timeline!AB34</f>
        <v>48852</v>
      </c>
      <c r="AC25" s="312">
        <f>Timeline!AC34</f>
        <v>49217</v>
      </c>
      <c r="AE25" s="550">
        <f>Timeline!AE34</f>
        <v>43106.5</v>
      </c>
      <c r="AG25" s="550">
        <f>Timeline!AG34</f>
        <v>48852</v>
      </c>
      <c r="AI25" s="550">
        <f>Timeline!AI34</f>
        <v>49217</v>
      </c>
    </row>
    <row r="26" spans="3:35" outlineLevel="1">
      <c r="C26" s="307" t="str">
        <f>Timeline!B31</f>
        <v>Last Day</v>
      </c>
      <c r="D26" s="308"/>
      <c r="E26" s="309" t="str">
        <f>E25</f>
        <v>Date</v>
      </c>
      <c r="F26" s="308"/>
      <c r="G26" s="310"/>
      <c r="H26" s="311"/>
      <c r="I26" s="311">
        <f t="shared" ref="I26:AB26" si="0">I11</f>
        <v>42094</v>
      </c>
      <c r="J26" s="311">
        <f t="shared" si="0"/>
        <v>42460</v>
      </c>
      <c r="K26" s="311">
        <f t="shared" si="0"/>
        <v>42825</v>
      </c>
      <c r="L26" s="311">
        <f t="shared" si="0"/>
        <v>43190</v>
      </c>
      <c r="M26" s="311">
        <f t="shared" si="0"/>
        <v>43555</v>
      </c>
      <c r="N26" s="311">
        <f t="shared" si="0"/>
        <v>43921</v>
      </c>
      <c r="O26" s="311">
        <f t="shared" si="0"/>
        <v>44286</v>
      </c>
      <c r="P26" s="311">
        <f t="shared" si="0"/>
        <v>44651</v>
      </c>
      <c r="Q26" s="311">
        <f t="shared" si="0"/>
        <v>45016</v>
      </c>
      <c r="R26" s="311">
        <f t="shared" si="0"/>
        <v>45382</v>
      </c>
      <c r="S26" s="311">
        <f t="shared" si="0"/>
        <v>45747</v>
      </c>
      <c r="T26" s="311">
        <f t="shared" si="0"/>
        <v>46112</v>
      </c>
      <c r="U26" s="311">
        <f t="shared" si="0"/>
        <v>46477</v>
      </c>
      <c r="V26" s="311">
        <f t="shared" si="0"/>
        <v>46843</v>
      </c>
      <c r="W26" s="311">
        <f t="shared" si="0"/>
        <v>47208</v>
      </c>
      <c r="X26" s="311">
        <f t="shared" si="0"/>
        <v>47573</v>
      </c>
      <c r="Y26" s="311">
        <f t="shared" si="0"/>
        <v>47938</v>
      </c>
      <c r="Z26" s="311">
        <f t="shared" si="0"/>
        <v>48304</v>
      </c>
      <c r="AA26" s="311">
        <f t="shared" si="0"/>
        <v>48669</v>
      </c>
      <c r="AB26" s="311">
        <f t="shared" si="0"/>
        <v>49034</v>
      </c>
      <c r="AC26" s="312">
        <f t="shared" ref="AC26:AE26" si="1">AC11</f>
        <v>49399</v>
      </c>
      <c r="AE26" s="550">
        <f t="shared" si="1"/>
        <v>43190</v>
      </c>
      <c r="AG26" s="550">
        <f t="shared" ref="AG26" si="2">AG11</f>
        <v>49034</v>
      </c>
      <c r="AI26" s="550">
        <f t="shared" ref="AI26" si="3">AI11</f>
        <v>49399</v>
      </c>
    </row>
    <row r="27" spans="3:35" outlineLevel="1">
      <c r="C27" s="106" t="str">
        <f>Timeline!B35</f>
        <v>Days in Year</v>
      </c>
      <c r="E27" s="132" t="s">
        <v>533</v>
      </c>
      <c r="G27" s="313"/>
      <c r="H27" s="83"/>
      <c r="I27" s="83">
        <f>Timeline!I35</f>
        <v>365</v>
      </c>
      <c r="J27" s="83">
        <f>Timeline!J35</f>
        <v>366</v>
      </c>
      <c r="K27" s="83">
        <f>Timeline!K35</f>
        <v>365</v>
      </c>
      <c r="L27" s="83">
        <f>Timeline!L35</f>
        <v>365</v>
      </c>
      <c r="M27" s="83">
        <f>Timeline!M35</f>
        <v>365</v>
      </c>
      <c r="N27" s="83">
        <f>Timeline!N35</f>
        <v>366</v>
      </c>
      <c r="O27" s="83">
        <f>Timeline!O35</f>
        <v>365</v>
      </c>
      <c r="P27" s="83">
        <f>Timeline!P35</f>
        <v>365</v>
      </c>
      <c r="Q27" s="83">
        <f>Timeline!Q35</f>
        <v>365</v>
      </c>
      <c r="R27" s="83">
        <f>Timeline!R35</f>
        <v>366</v>
      </c>
      <c r="S27" s="83">
        <f>Timeline!S35</f>
        <v>365</v>
      </c>
      <c r="T27" s="83">
        <f>Timeline!T35</f>
        <v>365</v>
      </c>
      <c r="U27" s="83">
        <f>Timeline!U35</f>
        <v>365</v>
      </c>
      <c r="V27" s="83">
        <f>Timeline!V35</f>
        <v>366</v>
      </c>
      <c r="W27" s="83">
        <f>Timeline!W35</f>
        <v>365</v>
      </c>
      <c r="X27" s="83">
        <f>Timeline!X35</f>
        <v>365</v>
      </c>
      <c r="Y27" s="83">
        <f>Timeline!Y35</f>
        <v>365</v>
      </c>
      <c r="Z27" s="83">
        <f>Timeline!Z35</f>
        <v>366</v>
      </c>
      <c r="AA27" s="83">
        <f>Timeline!AA35</f>
        <v>365</v>
      </c>
      <c r="AB27" s="83">
        <f>Timeline!AB35</f>
        <v>365</v>
      </c>
      <c r="AC27" s="314">
        <f>Timeline!AC35</f>
        <v>365</v>
      </c>
      <c r="AE27" s="551">
        <f>Timeline!AE35</f>
        <v>168</v>
      </c>
      <c r="AG27" s="551">
        <f>Timeline!AG35</f>
        <v>365</v>
      </c>
      <c r="AI27" s="551">
        <f>Timeline!AI35</f>
        <v>365</v>
      </c>
    </row>
    <row r="28" spans="3:35" outlineLevel="1">
      <c r="C28" s="117" t="str">
        <f>Timeline!B36</f>
        <v>Days in Full Financial Year</v>
      </c>
      <c r="D28" s="168"/>
      <c r="E28" s="118" t="str">
        <f>E27</f>
        <v>Days</v>
      </c>
      <c r="F28" s="168"/>
      <c r="G28" s="315"/>
      <c r="H28" s="316"/>
      <c r="I28" s="316">
        <f>Timeline!I36</f>
        <v>365</v>
      </c>
      <c r="J28" s="316">
        <f>Timeline!J36</f>
        <v>366</v>
      </c>
      <c r="K28" s="316">
        <f>Timeline!K36</f>
        <v>365</v>
      </c>
      <c r="L28" s="316">
        <f>Timeline!L36</f>
        <v>365</v>
      </c>
      <c r="M28" s="316">
        <f>Timeline!M36</f>
        <v>365</v>
      </c>
      <c r="N28" s="316">
        <f>Timeline!N36</f>
        <v>366</v>
      </c>
      <c r="O28" s="316">
        <f>Timeline!O36</f>
        <v>365</v>
      </c>
      <c r="P28" s="316">
        <f>Timeline!P36</f>
        <v>365</v>
      </c>
      <c r="Q28" s="316">
        <f>Timeline!Q36</f>
        <v>365</v>
      </c>
      <c r="R28" s="316">
        <f>Timeline!R36</f>
        <v>366</v>
      </c>
      <c r="S28" s="316">
        <f>Timeline!S36</f>
        <v>365</v>
      </c>
      <c r="T28" s="316">
        <f>Timeline!T36</f>
        <v>365</v>
      </c>
      <c r="U28" s="316">
        <f>Timeline!U36</f>
        <v>365</v>
      </c>
      <c r="V28" s="316">
        <f>Timeline!V36</f>
        <v>366</v>
      </c>
      <c r="W28" s="316">
        <f>Timeline!W36</f>
        <v>365</v>
      </c>
      <c r="X28" s="316">
        <f>Timeline!X36</f>
        <v>365</v>
      </c>
      <c r="Y28" s="316">
        <f>Timeline!Y36</f>
        <v>365</v>
      </c>
      <c r="Z28" s="316">
        <f>Timeline!Z36</f>
        <v>366</v>
      </c>
      <c r="AA28" s="316">
        <f>Timeline!AA36</f>
        <v>365</v>
      </c>
      <c r="AB28" s="316">
        <f>Timeline!AB36</f>
        <v>365</v>
      </c>
      <c r="AC28" s="317">
        <f>Timeline!AC36</f>
        <v>365</v>
      </c>
      <c r="AE28" s="552">
        <f>Timeline!AE36</f>
        <v>365</v>
      </c>
      <c r="AG28" s="552">
        <f>Timeline!AG36</f>
        <v>365</v>
      </c>
      <c r="AI28" s="552">
        <f>Timeline!AI36</f>
        <v>365</v>
      </c>
    </row>
    <row r="29" spans="3:35" outlineLevel="1">
      <c r="I29" s="466"/>
      <c r="J29" s="466"/>
      <c r="K29" s="466"/>
      <c r="L29" s="466"/>
      <c r="M29" s="466"/>
      <c r="N29" s="466"/>
      <c r="O29" s="466"/>
      <c r="P29" s="466"/>
      <c r="Q29" s="466"/>
      <c r="R29" s="466"/>
      <c r="S29" s="466"/>
      <c r="T29" s="466"/>
      <c r="U29" s="466"/>
      <c r="V29" s="466"/>
      <c r="W29" s="466"/>
      <c r="X29" s="466"/>
      <c r="Y29" s="466"/>
      <c r="Z29" s="466"/>
      <c r="AA29" s="466"/>
      <c r="AB29" s="466"/>
      <c r="AC29" s="466"/>
    </row>
    <row r="30" spans="3:35" ht="15" outlineLevel="1">
      <c r="C30" s="138" t="s">
        <v>537</v>
      </c>
      <c r="D30" s="139"/>
      <c r="I30" s="655"/>
      <c r="J30" s="655"/>
      <c r="K30" s="655"/>
      <c r="L30" s="655"/>
      <c r="M30" s="655"/>
      <c r="N30" s="655"/>
      <c r="O30" s="655"/>
      <c r="P30" s="655"/>
      <c r="Q30" s="655"/>
      <c r="R30" s="655"/>
      <c r="S30" s="655"/>
      <c r="T30" s="655"/>
      <c r="U30" s="655"/>
      <c r="V30" s="655"/>
      <c r="W30" s="655"/>
      <c r="X30" s="655"/>
      <c r="Y30" s="655"/>
      <c r="Z30" s="655"/>
      <c r="AA30" s="655"/>
      <c r="AB30" s="655"/>
      <c r="AC30" s="655"/>
    </row>
    <row r="31" spans="3:35" outlineLevel="1">
      <c r="C31" s="318" t="s">
        <v>538</v>
      </c>
      <c r="D31" s="319"/>
      <c r="E31" s="320" t="s">
        <v>495</v>
      </c>
      <c r="F31" s="321"/>
      <c r="G31" s="322"/>
      <c r="H31" s="322"/>
      <c r="I31" s="322">
        <f>IF(I27=I28,
IF(I$11=Output_Price_Base,1,IF(I$11&lt;Output_Price_Base,J31*(1+'Indices &amp; Rates'!J17),H31/((1+'Indices &amp; Rates'!I17)^(I27/I28)))),
INDEX( $I31:$AC31, , MATCH( I24, $I24:$AC24, 1 ) ) )</f>
        <v>1.026</v>
      </c>
      <c r="J31" s="322">
        <f>IF(J27=J28,
IF(J$11=Output_Price_Base,1,IF(J$11&lt;Output_Price_Base,K31*(1+'Indices &amp; Rates'!K17),I31/((1+'Indices &amp; Rates'!J17)^(J27/J28)))),
INDEX( $I31:$AC31, , MATCH( J24, $I24:$AC24, 1 ) ) )</f>
        <v>1.026</v>
      </c>
      <c r="K31" s="322">
        <f>IF(K27=K28,
IF(K$11=Output_Price_Base,1,IF(K$11&lt;Output_Price_Base,L31*(1+'Indices &amp; Rates'!L17),J31/((1+'Indices &amp; Rates'!K17)^(K27/K28)))),
INDEX( $I31:$AC31, , MATCH( K24, $I24:$AC24, 1 ) ) )</f>
        <v>1.026</v>
      </c>
      <c r="L31" s="322">
        <f>IF(L27=L28,
IF(L$11=Output_Price_Base,1,IF(L$11&lt;Output_Price_Base,M31*(1+'Indices &amp; Rates'!M17),K31/((1+'Indices &amp; Rates'!L17)^(L27/L28)))),
INDEX( $I31:$AC31, , MATCH( L24, $I24:$AC24, 1 ) ) )</f>
        <v>1</v>
      </c>
      <c r="M31" s="322">
        <f>IF(M27=M28,
IF(M$11=Output_Price_Base,1,IF(M$11&lt;Output_Price_Base,N31*(1+'Indices &amp; Rates'!N17),L31/((1+'Indices &amp; Rates'!M17)^(M27/M28)))),
INDEX( $I31:$AC31, , MATCH( M24, $I24:$AC24, 1 ) ) )</f>
        <v>0.96805421103581812</v>
      </c>
      <c r="N31" s="322">
        <f>IF(N27=N28,
IF(N$11=Output_Price_Base,1,IF(N$11&lt;Output_Price_Base,O31*(1+'Indices &amp; Rates'!O17),M31/((1+'Indices &amp; Rates'!N17)^(N27/N28)))),
INDEX( $I31:$AC31, , MATCH( N24, $I24:$AC24, 1 ) ) )</f>
        <v>0.93803702619749818</v>
      </c>
      <c r="O31" s="322">
        <f>IF(O27=O28,
IF(O$11=Output_Price_Base,1,IF(O$11&lt;Output_Price_Base,P31*(1+'Indices &amp; Rates'!P17),N31/((1+'Indices &amp; Rates'!O17)^(O27/O28)))),
INDEX( $I31:$AC31, , MATCH( O24, $I24:$AC24, 1 ) ) )</f>
        <v>0.90895060678052142</v>
      </c>
      <c r="P31" s="322">
        <f>IF(P27=P28,
IF(P$11=Output_Price_Base,1,IF(P$11&lt;Output_Price_Base,Q31*(1+'Indices &amp; Rates'!Q17),O31/((1+'Indices &amp; Rates'!P17)^(P27/P28)))),
INDEX( $I31:$AC31, , MATCH( P24, $I24:$AC24, 1 ) ) )</f>
        <v>0.88119302644742736</v>
      </c>
      <c r="Q31" s="322">
        <f>IF(Q27=Q28,
IF(Q$11=Output_Price_Base,1,IF(Q$11&lt;Output_Price_Base,R31*(1+'Indices &amp; Rates'!R17),P31/((1+'Indices &amp; Rates'!Q17)^(Q27/Q28)))),
INDEX( $I31:$AC31, , MATCH( Q24, $I24:$AC24, 1 ) ) )</f>
        <v>0.85469740683552609</v>
      </c>
      <c r="R31" s="322">
        <f>IF(R27=R28,
IF(R$11=Output_Price_Base,1,IF(R$11&lt;Output_Price_Base,S31*(1+'Indices &amp; Rates'!S17),Q31/((1+'Indices &amp; Rates'!R17)^(R27/R28)))),
INDEX( $I31:$AC31, , MATCH( R24, $I24:$AC24, 1 ) ) )</f>
        <v>0.82940068591511507</v>
      </c>
      <c r="S31" s="322">
        <f>IF(S27=S28,
IF(S$11=Output_Price_Base,1,IF(S$11&lt;Output_Price_Base,T31*(1+'Indices &amp; Rates'!T17),R31/((1+'Indices &amp; Rates'!S17)^(S27/S28)))),
INDEX( $I31:$AC31, , MATCH( S24, $I24:$AC24, 1 ) ) )</f>
        <v>0.80524338438360687</v>
      </c>
      <c r="T31" s="322">
        <f>IF(T27=T28,
IF(T$11=Output_Price_Base,1,IF(T$11&lt;Output_Price_Base,U31*(1+'Indices &amp; Rates'!U17),S31/((1+'Indices &amp; Rates'!T17)^(T27/T28)))),
INDEX( $I31:$AC31, , MATCH( T24, $I24:$AC24, 1 ) ) )</f>
        <v>0.78178969357631733</v>
      </c>
      <c r="U31" s="322">
        <f>IF(U27=U28,
IF(U$11=Output_Price_Base,1,IF(U$11&lt;Output_Price_Base,V31*(1+'Indices &amp; Rates'!V17),T31/((1+'Indices &amp; Rates'!U17)^(U27/U28)))),
INDEX( $I31:$AC31, , MATCH( U24, $I24:$AC24, 1 ) ) )</f>
        <v>0.75901911997700711</v>
      </c>
      <c r="V31" s="322">
        <f>IF(V27=V28,
IF(V$11=Output_Price_Base,1,IF(V$11&lt;Output_Price_Base,W31*(1+'Indices &amp; Rates'!W17),U31/((1+'Indices &amp; Rates'!V17)^(V27/V28)))),
INDEX( $I31:$AC31, , MATCH( V24, $I24:$AC24, 1 ) ) )</f>
        <v>0.73691176696796801</v>
      </c>
      <c r="W31" s="322">
        <f>IF(W27=W28,
IF(W$11=Output_Price_Base,1,IF(W$11&lt;Output_Price_Base,X31*(1+'Indices &amp; Rates'!X17),V31/((1+'Indices &amp; Rates'!W17)^(W27/W28)))),
INDEX( $I31:$AC31, , MATCH( W24, $I24:$AC24, 1 ) ) )</f>
        <v>0.71544831744462911</v>
      </c>
      <c r="X31" s="322">
        <f>IF(X27=X28,
IF(X$11=Output_Price_Base,1,IF(X$11&lt;Output_Price_Base,Y31*(1+'Indices &amp; Rates'!Y17),W31/((1+'Indices &amp; Rates'!X17)^(X27/X28)))),
INDEX( $I31:$AC31, , MATCH( X24, $I24:$AC24, 1 ) ) )</f>
        <v>0.69461001693653313</v>
      </c>
      <c r="Y31" s="322">
        <f>IF(Y27=Y28,
IF(Y$11=Output_Price_Base,1,IF(Y$11&lt;Output_Price_Base,Z31*(1+'Indices &amp; Rates'!Z17),X31/((1+'Indices &amp; Rates'!Y17)^(Y27/Y28)))),
INDEX( $I31:$AC31, , MATCH( Y24, $I24:$AC24, 1 ) ) )</f>
        <v>0.67437865721993506</v>
      </c>
      <c r="Z31" s="322">
        <f>IF(Z27=Z28,
IF(Z$11=Output_Price_Base,1,IF(Z$11&lt;Output_Price_Base,AA31*(1+'Indices &amp; Rates'!AA17),Y31/((1+'Indices &amp; Rates'!Z17)^(Z27/Z28)))),
INDEX( $I31:$AC31, , MATCH( Z24, $I24:$AC24, 1 ) ) )</f>
        <v>0.65473656040770389</v>
      </c>
      <c r="AA31" s="322">
        <f>IF(AA27=AA28,
IF(AA$11=Output_Price_Base,1,IF(AA$11&lt;Output_Price_Base,AB31*(1+'Indices &amp; Rates'!AB17),Z31/((1+'Indices &amp; Rates'!AA17)^(AA27/AA28)))),
INDEX( $I31:$AC31, , MATCH( AA24, $I24:$AC24, 1 ) ) )</f>
        <v>0.63566656350262507</v>
      </c>
      <c r="AB31" s="322">
        <f>IF(AB27=AB28,
IF(AB$11=Output_Price_Base,1,IF(AB$11&lt;Output_Price_Base,AC31*(1+'Indices &amp; Rates'!AC17),AA31/((1+'Indices &amp; Rates'!AB17)^(AB27/AB28)))),
INDEX( $I31:$AC31, , MATCH( AB24, $I24:$AC24, 1 ) ) )</f>
        <v>0.61715200340060683</v>
      </c>
      <c r="AC31" s="323">
        <f>IF(AC27=AC28,
IF(AC$11=Output_Price_Base,1,IF(AC$11&lt;Output_Price_Base,AD31*(1+'Indices &amp; Rates'!AD17),AB31/((1+'Indices &amp; Rates'!AC17)^(AC27/AC28)))),
INDEX( $I31:$AC31, , MATCH( AC24, $I24:$AC24, 1 ) ) )</f>
        <v>0.59917670233068621</v>
      </c>
      <c r="AE31" s="553">
        <f>IF(AE27=AE28,
IF(AE$11=Output_Price_Base,1,IF(AE$11&lt;Output_Price_Base,AF31*(1+'Indices &amp; Rates'!AF17),AD31/((1+'Indices &amp; Rates'!AE17)^(AE27/AE28)))),
INDEX( $I31:$AC31, , MATCH( AE24, $I24:$AC24, 1 ) ) )</f>
        <v>1</v>
      </c>
      <c r="AG31" s="553">
        <f>IF(AG27=AG28,
IF(AG$11=Output_Price_Base,1,IF(AG$11&lt;Output_Price_Base,AH31*(1+'Indices &amp; Rates'!AH17),AF31/((1+'Indices &amp; Rates'!AG17)^(AG27/AG28)))),
INDEX( $I31:$AC31, , MATCH( AG24, $I24:$AC24, 1 ) ) )</f>
        <v>0</v>
      </c>
      <c r="AI31" s="553">
        <f>IF(AI27=AI28,
IF(AI$11=Output_Price_Base,1,IF(AI$11&lt;Output_Price_Base,AJ31*(1+'Indices &amp; Rates'!AJ17),AH31/((1+'Indices &amp; Rates'!AI17)^(AI27/AI28)))),
INDEX( $I31:$AC31, , MATCH( AI24, $I24:$AC24, 1 ) ) )</f>
        <v>0</v>
      </c>
    </row>
    <row r="32" spans="3:35" outlineLevel="1">
      <c r="C32" s="134" t="s">
        <v>539</v>
      </c>
      <c r="D32" s="78"/>
      <c r="E32" s="118" t="str">
        <f>E31</f>
        <v>#</v>
      </c>
      <c r="F32" s="168"/>
      <c r="G32" s="324"/>
      <c r="H32" s="324"/>
      <c r="I32" s="325">
        <f>1/(1+'Indices &amp; Rates'!$F$19)^((I$25-$F$17+1)/$F$18)</f>
        <v>1.1102069398779033</v>
      </c>
      <c r="J32" s="325">
        <f>1/(1+'Indices &amp; Rates'!$F$19)^((J$25-$F$17+1)/$F$18)</f>
        <v>1.072638452855454</v>
      </c>
      <c r="K32" s="325">
        <f>1/(1+'Indices &amp; Rates'!$F$19)^((K$25-$F$17+1)/$F$18)</f>
        <v>1.036341252443149</v>
      </c>
      <c r="L32" s="325">
        <f>1/(1+'Indices &amp; Rates'!$F$19)^((L$25-$F$17+1)/$F$18)</f>
        <v>1.0013194733650299</v>
      </c>
      <c r="M32" s="325">
        <f>1/(1+'Indices &amp; Rates'!$F$19)^((M$25-$F$17+1)/$F$18)</f>
        <v>0.967481208893615</v>
      </c>
      <c r="N32" s="325">
        <f>1/(1+'Indices &amp; Rates'!$F$19)^((N$25-$F$17+1)/$F$18)</f>
        <v>0.93474244287150698</v>
      </c>
      <c r="O32" s="325">
        <f>1/(1+'Indices &amp; Rates'!$F$19)^((O$25-$F$17+1)/$F$18)</f>
        <v>0.90311152968498642</v>
      </c>
      <c r="P32" s="325">
        <f>1/(1+'Indices &amp; Rates'!$F$19)^((P$25-$F$17+1)/$F$18)</f>
        <v>0.87259207250718307</v>
      </c>
      <c r="Q32" s="325">
        <f>1/(1+'Indices &amp; Rates'!$F$19)^((Q$25-$F$17+1)/$F$18)</f>
        <v>0.84310397993475983</v>
      </c>
      <c r="R32" s="325">
        <f>1/(1+'Indices &amp; Rates'!$F$19)^((R$25-$F$17+1)/$F$18)</f>
        <v>0.81457403674035156</v>
      </c>
      <c r="S32" s="325">
        <f>1/(1+'Indices &amp; Rates'!$F$19)^((S$25-$F$17+1)/$F$18)</f>
        <v>0.78700952328895002</v>
      </c>
      <c r="T32" s="325">
        <f>1/(1+'Indices &amp; Rates'!$F$19)^((T$25-$F$17+1)/$F$18)</f>
        <v>0.76041357953777378</v>
      </c>
      <c r="U32" s="325">
        <f>1/(1+'Indices &amp; Rates'!$F$19)^((U$25-$F$17+1)/$F$18)</f>
        <v>0.73471641045587954</v>
      </c>
      <c r="V32" s="325">
        <f>1/(1+'Indices &amp; Rates'!$F$19)^((V$25-$F$17+1)/$F$18)</f>
        <v>0.70985421320243081</v>
      </c>
      <c r="W32" s="325">
        <f>1/(1+'Indices &amp; Rates'!$F$19)^((W$25-$F$17+1)/$F$18)</f>
        <v>0.68583333219491416</v>
      </c>
      <c r="X32" s="325">
        <f>1/(1+'Indices &amp; Rates'!$F$19)^((X$25-$F$17+1)/$F$18)</f>
        <v>0.66265650372464324</v>
      </c>
      <c r="Y32" s="325">
        <f>1/(1+'Indices &amp; Rates'!$F$19)^((Y$25-$F$17+1)/$F$18)</f>
        <v>0.64026290545437037</v>
      </c>
      <c r="Z32" s="325">
        <f>1/(1+'Indices &amp; Rates'!$F$19)^((Z$25-$F$17+1)/$F$18)</f>
        <v>0.6185969368943437</v>
      </c>
      <c r="AA32" s="325">
        <f>1/(1+'Indices &amp; Rates'!$F$19)^((AA$25-$F$17+1)/$F$18)</f>
        <v>0.59766412683787096</v>
      </c>
      <c r="AB32" s="325">
        <f>1/(1+'Indices &amp; Rates'!$F$19)^((AB$25-$F$17+1)/$F$18)</f>
        <v>0.57746685980475043</v>
      </c>
      <c r="AC32" s="326">
        <f>1/(1+'Indices &amp; Rates'!$F$19)^((AC$25-$F$17+1)/$F$18)</f>
        <v>0.55795213264191701</v>
      </c>
      <c r="AE32" s="493">
        <f>1/(1+'Indices &amp; Rates'!$F$19)^((AE$25-$F$17+1)/$F$18)</f>
        <v>0.99207287198122929</v>
      </c>
      <c r="AG32" s="493">
        <f>1/(1+'Indices &amp; Rates'!$F$19)^((AG$25-$F$17+1)/$F$18)</f>
        <v>0.57746685980475043</v>
      </c>
      <c r="AI32" s="493">
        <f>1/(1+'Indices &amp; Rates'!$F$19)^((AI$25-$F$17+1)/$F$18)</f>
        <v>0.55795213264191701</v>
      </c>
    </row>
    <row r="33" spans="3:36" outlineLevel="1"/>
    <row r="34" spans="3:36" outlineLevel="1">
      <c r="C34" s="138" t="s">
        <v>540</v>
      </c>
    </row>
    <row r="35" spans="3:36" s="435" customFormat="1" outlineLevel="1">
      <c r="C35" s="572" t="s">
        <v>541</v>
      </c>
      <c r="D35" s="773"/>
      <c r="E35" s="773"/>
      <c r="F35" s="773"/>
      <c r="G35" s="774"/>
      <c r="H35" s="774"/>
      <c r="I35" s="775">
        <f t="shared" ref="I35:AC35" si="4">IFERROR(VALUE(MID(I$9,6,2)),0)</f>
        <v>-2</v>
      </c>
      <c r="J35" s="775">
        <f t="shared" si="4"/>
        <v>-1</v>
      </c>
      <c r="K35" s="775">
        <f t="shared" si="4"/>
        <v>0</v>
      </c>
      <c r="L35" s="775">
        <f t="shared" si="4"/>
        <v>1</v>
      </c>
      <c r="M35" s="775">
        <f t="shared" si="4"/>
        <v>2</v>
      </c>
      <c r="N35" s="775">
        <f t="shared" si="4"/>
        <v>3</v>
      </c>
      <c r="O35" s="775">
        <f t="shared" si="4"/>
        <v>4</v>
      </c>
      <c r="P35" s="775">
        <f t="shared" si="4"/>
        <v>5</v>
      </c>
      <c r="Q35" s="775">
        <f t="shared" si="4"/>
        <v>6</v>
      </c>
      <c r="R35" s="775">
        <f t="shared" si="4"/>
        <v>7</v>
      </c>
      <c r="S35" s="775">
        <f t="shared" si="4"/>
        <v>8</v>
      </c>
      <c r="T35" s="775">
        <f t="shared" si="4"/>
        <v>9</v>
      </c>
      <c r="U35" s="775">
        <f t="shared" si="4"/>
        <v>10</v>
      </c>
      <c r="V35" s="775">
        <f t="shared" si="4"/>
        <v>11</v>
      </c>
      <c r="W35" s="775">
        <f t="shared" si="4"/>
        <v>12</v>
      </c>
      <c r="X35" s="775">
        <f t="shared" si="4"/>
        <v>13</v>
      </c>
      <c r="Y35" s="775">
        <f t="shared" si="4"/>
        <v>14</v>
      </c>
      <c r="Z35" s="775">
        <f t="shared" si="4"/>
        <v>15</v>
      </c>
      <c r="AA35" s="775">
        <f t="shared" si="4"/>
        <v>16</v>
      </c>
      <c r="AB35" s="775">
        <f t="shared" si="4"/>
        <v>17</v>
      </c>
      <c r="AC35" s="776">
        <f t="shared" si="4"/>
        <v>18</v>
      </c>
      <c r="AE35" s="777">
        <f>IFERROR(VALUE(MID(AE$9,6,2)),0)</f>
        <v>1</v>
      </c>
      <c r="AG35" s="777">
        <f>IFERROR(VALUE(MID(AG$9,6,2)),0)</f>
        <v>0</v>
      </c>
      <c r="AI35" s="777">
        <f>IFERROR(VALUE(MID(AI$9,6,2)),0)</f>
        <v>0</v>
      </c>
    </row>
    <row r="36" spans="3:36" outlineLevel="1"/>
    <row r="37" spans="3:36" ht="15" outlineLevel="1">
      <c r="C37" s="138" t="s">
        <v>542</v>
      </c>
      <c r="D37" s="139"/>
    </row>
    <row r="38" spans="3:36" outlineLevel="1">
      <c r="C38" s="416" t="str">
        <f>'P&amp;L3'!D51&amp;": Feed From P&amp;L"</f>
        <v>Financial Subsidy / (Premium): Feed From P&amp;L</v>
      </c>
      <c r="D38" s="649"/>
      <c r="E38" s="421" t="s">
        <v>102</v>
      </c>
      <c r="F38" s="650" t="str">
        <f>RN_Switch</f>
        <v>Nominal</v>
      </c>
      <c r="G38" s="651">
        <f>'P&amp;L3'!G51</f>
        <v>0</v>
      </c>
      <c r="H38" s="651">
        <f>'P&amp;L3'!H51</f>
        <v>0</v>
      </c>
      <c r="I38" s="651">
        <f>'P&amp;L3'!I51</f>
        <v>0</v>
      </c>
      <c r="J38" s="651">
        <f>'P&amp;L3'!J51</f>
        <v>0</v>
      </c>
      <c r="K38" s="651">
        <f>'P&amp;L3'!K51</f>
        <v>0</v>
      </c>
      <c r="L38" s="651">
        <f>'P&amp;L3'!L51</f>
        <v>0</v>
      </c>
      <c r="M38" s="651">
        <f>'P&amp;L3'!M51</f>
        <v>0</v>
      </c>
      <c r="N38" s="651">
        <f>'P&amp;L3'!N51</f>
        <v>0</v>
      </c>
      <c r="O38" s="651">
        <f>'P&amp;L3'!O51</f>
        <v>0</v>
      </c>
      <c r="P38" s="651">
        <f>'P&amp;L3'!P51</f>
        <v>0</v>
      </c>
      <c r="Q38" s="651">
        <f>'P&amp;L3'!Q51</f>
        <v>0</v>
      </c>
      <c r="R38" s="651">
        <f>'P&amp;L3'!R51</f>
        <v>0</v>
      </c>
      <c r="S38" s="651">
        <f>'P&amp;L3'!S51</f>
        <v>0</v>
      </c>
      <c r="T38" s="651">
        <f>'P&amp;L3'!T51</f>
        <v>0</v>
      </c>
      <c r="U38" s="651">
        <f>'P&amp;L3'!U51</f>
        <v>0</v>
      </c>
      <c r="V38" s="651">
        <f>'P&amp;L3'!V51</f>
        <v>0</v>
      </c>
      <c r="W38" s="651">
        <f>'P&amp;L3'!W51</f>
        <v>0</v>
      </c>
      <c r="X38" s="651">
        <f>'P&amp;L3'!X51</f>
        <v>0</v>
      </c>
      <c r="Y38" s="651">
        <f>'P&amp;L3'!Y51</f>
        <v>0</v>
      </c>
      <c r="Z38" s="651">
        <f>'P&amp;L3'!Z51</f>
        <v>0</v>
      </c>
      <c r="AA38" s="651">
        <f>'P&amp;L3'!AA51</f>
        <v>0</v>
      </c>
      <c r="AB38" s="651">
        <f>'P&amp;L3'!AB51</f>
        <v>0</v>
      </c>
      <c r="AC38" s="260">
        <f>'P&amp;L3'!AC51</f>
        <v>0</v>
      </c>
      <c r="AE38" s="537">
        <f>'P&amp;L3'!AE51</f>
        <v>0</v>
      </c>
      <c r="AG38" s="537">
        <f>'P&amp;L3'!AG51</f>
        <v>0</v>
      </c>
      <c r="AI38" s="537">
        <f>'P&amp;L3'!AI51</f>
        <v>0</v>
      </c>
    </row>
    <row r="39" spans="3:36" outlineLevel="1">
      <c r="C39" s="307" t="str">
        <f>C31</f>
        <v>Deflation Factor</v>
      </c>
      <c r="D39" s="308"/>
      <c r="E39" s="354" t="s">
        <v>495</v>
      </c>
      <c r="F39" s="93"/>
      <c r="G39" s="652">
        <f t="shared" ref="G39:AC39" si="5">IF($F$38="Nominal",G$31,1)</f>
        <v>0</v>
      </c>
      <c r="H39" s="652">
        <f t="shared" si="5"/>
        <v>0</v>
      </c>
      <c r="I39" s="652">
        <f t="shared" si="5"/>
        <v>1.026</v>
      </c>
      <c r="J39" s="652">
        <f t="shared" si="5"/>
        <v>1.026</v>
      </c>
      <c r="K39" s="652">
        <f t="shared" si="5"/>
        <v>1.026</v>
      </c>
      <c r="L39" s="652">
        <f t="shared" si="5"/>
        <v>1</v>
      </c>
      <c r="M39" s="652">
        <f t="shared" si="5"/>
        <v>0.96805421103581812</v>
      </c>
      <c r="N39" s="652">
        <f t="shared" si="5"/>
        <v>0.93803702619749818</v>
      </c>
      <c r="O39" s="652">
        <f t="shared" si="5"/>
        <v>0.90895060678052142</v>
      </c>
      <c r="P39" s="652">
        <f t="shared" si="5"/>
        <v>0.88119302644742736</v>
      </c>
      <c r="Q39" s="652">
        <f t="shared" si="5"/>
        <v>0.85469740683552609</v>
      </c>
      <c r="R39" s="652">
        <f t="shared" si="5"/>
        <v>0.82940068591511507</v>
      </c>
      <c r="S39" s="652">
        <f t="shared" si="5"/>
        <v>0.80524338438360687</v>
      </c>
      <c r="T39" s="652">
        <f t="shared" si="5"/>
        <v>0.78178969357631733</v>
      </c>
      <c r="U39" s="652">
        <f t="shared" si="5"/>
        <v>0.75901911997700711</v>
      </c>
      <c r="V39" s="652">
        <f t="shared" si="5"/>
        <v>0.73691176696796801</v>
      </c>
      <c r="W39" s="652">
        <f t="shared" si="5"/>
        <v>0.71544831744462911</v>
      </c>
      <c r="X39" s="652">
        <f t="shared" si="5"/>
        <v>0.69461001693653313</v>
      </c>
      <c r="Y39" s="652">
        <f t="shared" si="5"/>
        <v>0.67437865721993506</v>
      </c>
      <c r="Z39" s="652">
        <f t="shared" si="5"/>
        <v>0.65473656040770389</v>
      </c>
      <c r="AA39" s="652">
        <f t="shared" si="5"/>
        <v>0.63566656350262507</v>
      </c>
      <c r="AB39" s="652">
        <f t="shared" si="5"/>
        <v>0.61715200340060683</v>
      </c>
      <c r="AC39" s="653">
        <f t="shared" si="5"/>
        <v>0.59917670233068621</v>
      </c>
      <c r="AE39" s="654">
        <f>IF($F$38="Nominal",AE$31,1)</f>
        <v>1</v>
      </c>
      <c r="AG39" s="654">
        <f>IF($F$38="Nominal",AG$31,1)</f>
        <v>0</v>
      </c>
      <c r="AI39" s="654">
        <f>IF($F$38="Nominal",AI$31,1)</f>
        <v>0</v>
      </c>
    </row>
    <row r="40" spans="3:36" outlineLevel="1">
      <c r="C40" s="307" t="str">
        <f>C32</f>
        <v>Discount Factor</v>
      </c>
      <c r="D40" s="308"/>
      <c r="E40" s="309" t="str">
        <f>E39</f>
        <v>#</v>
      </c>
      <c r="F40" s="93"/>
      <c r="G40" s="328">
        <f>G$32</f>
        <v>0</v>
      </c>
      <c r="H40" s="328">
        <f t="shared" ref="H40:AC40" si="6">H$32</f>
        <v>0</v>
      </c>
      <c r="I40" s="328">
        <f t="shared" si="6"/>
        <v>1.1102069398779033</v>
      </c>
      <c r="J40" s="328">
        <f t="shared" si="6"/>
        <v>1.072638452855454</v>
      </c>
      <c r="K40" s="328">
        <f t="shared" si="6"/>
        <v>1.036341252443149</v>
      </c>
      <c r="L40" s="328">
        <f t="shared" si="6"/>
        <v>1.0013194733650299</v>
      </c>
      <c r="M40" s="328">
        <f t="shared" si="6"/>
        <v>0.967481208893615</v>
      </c>
      <c r="N40" s="328">
        <f t="shared" si="6"/>
        <v>0.93474244287150698</v>
      </c>
      <c r="O40" s="328">
        <f t="shared" si="6"/>
        <v>0.90311152968498642</v>
      </c>
      <c r="P40" s="328">
        <f t="shared" si="6"/>
        <v>0.87259207250718307</v>
      </c>
      <c r="Q40" s="328">
        <f t="shared" si="6"/>
        <v>0.84310397993475983</v>
      </c>
      <c r="R40" s="328">
        <f t="shared" si="6"/>
        <v>0.81457403674035156</v>
      </c>
      <c r="S40" s="328">
        <f t="shared" si="6"/>
        <v>0.78700952328895002</v>
      </c>
      <c r="T40" s="328">
        <f t="shared" si="6"/>
        <v>0.76041357953777378</v>
      </c>
      <c r="U40" s="328">
        <f t="shared" si="6"/>
        <v>0.73471641045587954</v>
      </c>
      <c r="V40" s="328">
        <f t="shared" si="6"/>
        <v>0.70985421320243081</v>
      </c>
      <c r="W40" s="328">
        <f t="shared" si="6"/>
        <v>0.68583333219491416</v>
      </c>
      <c r="X40" s="328">
        <f t="shared" si="6"/>
        <v>0.66265650372464324</v>
      </c>
      <c r="Y40" s="328">
        <f t="shared" si="6"/>
        <v>0.64026290545437037</v>
      </c>
      <c r="Z40" s="328">
        <f t="shared" si="6"/>
        <v>0.6185969368943437</v>
      </c>
      <c r="AA40" s="328">
        <f t="shared" si="6"/>
        <v>0.59766412683787096</v>
      </c>
      <c r="AB40" s="328">
        <f t="shared" si="6"/>
        <v>0.57746685980475043</v>
      </c>
      <c r="AC40" s="329">
        <f t="shared" si="6"/>
        <v>0.55795213264191701</v>
      </c>
      <c r="AE40" s="519">
        <f>AE$32</f>
        <v>0.99207287198122929</v>
      </c>
      <c r="AG40" s="519">
        <f>AG$32</f>
        <v>0.57746685980475043</v>
      </c>
      <c r="AI40" s="519">
        <f>AI$32</f>
        <v>0.55795213264191701</v>
      </c>
    </row>
    <row r="41" spans="3:36" outlineLevel="1">
      <c r="C41" s="134" t="s">
        <v>543</v>
      </c>
      <c r="D41" s="301"/>
      <c r="E41" s="135" t="s">
        <v>102</v>
      </c>
      <c r="F41" s="330"/>
      <c r="G41" s="262">
        <f t="shared" ref="G41:AB41" si="7">G38*G39*G40</f>
        <v>0</v>
      </c>
      <c r="H41" s="262">
        <f t="shared" si="7"/>
        <v>0</v>
      </c>
      <c r="I41" s="262">
        <f t="shared" si="7"/>
        <v>0</v>
      </c>
      <c r="J41" s="262">
        <f t="shared" si="7"/>
        <v>0</v>
      </c>
      <c r="K41" s="262">
        <f t="shared" si="7"/>
        <v>0</v>
      </c>
      <c r="L41" s="262">
        <f t="shared" si="7"/>
        <v>0</v>
      </c>
      <c r="M41" s="262">
        <f t="shared" si="7"/>
        <v>0</v>
      </c>
      <c r="N41" s="262">
        <f t="shared" si="7"/>
        <v>0</v>
      </c>
      <c r="O41" s="262">
        <f t="shared" si="7"/>
        <v>0</v>
      </c>
      <c r="P41" s="262">
        <f t="shared" si="7"/>
        <v>0</v>
      </c>
      <c r="Q41" s="262">
        <f t="shared" si="7"/>
        <v>0</v>
      </c>
      <c r="R41" s="262">
        <f t="shared" si="7"/>
        <v>0</v>
      </c>
      <c r="S41" s="262">
        <f t="shared" si="7"/>
        <v>0</v>
      </c>
      <c r="T41" s="262">
        <f t="shared" si="7"/>
        <v>0</v>
      </c>
      <c r="U41" s="262">
        <f t="shared" si="7"/>
        <v>0</v>
      </c>
      <c r="V41" s="262">
        <f t="shared" si="7"/>
        <v>0</v>
      </c>
      <c r="W41" s="262">
        <f t="shared" si="7"/>
        <v>0</v>
      </c>
      <c r="X41" s="262">
        <f t="shared" si="7"/>
        <v>0</v>
      </c>
      <c r="Y41" s="262">
        <f t="shared" si="7"/>
        <v>0</v>
      </c>
      <c r="Z41" s="262">
        <f t="shared" si="7"/>
        <v>0</v>
      </c>
      <c r="AA41" s="262">
        <f t="shared" si="7"/>
        <v>0</v>
      </c>
      <c r="AB41" s="262">
        <f t="shared" si="7"/>
        <v>0</v>
      </c>
      <c r="AC41" s="263">
        <f t="shared" ref="AC41:AE41" si="8">AC38*AC39*AC40</f>
        <v>0</v>
      </c>
      <c r="AE41" s="526">
        <f t="shared" si="8"/>
        <v>0</v>
      </c>
      <c r="AG41" s="526">
        <f t="shared" ref="AG41" si="9">AG38*AG39*AG40</f>
        <v>0</v>
      </c>
      <c r="AI41" s="829">
        <f t="shared" ref="AI41" si="10">AI38*AI39*AI40</f>
        <v>0</v>
      </c>
    </row>
    <row r="42" spans="3:36" outlineLevel="1">
      <c r="Q42" s="90"/>
      <c r="R42" s="90"/>
      <c r="S42" s="90"/>
      <c r="T42" s="90"/>
      <c r="U42" s="90"/>
    </row>
    <row r="43" spans="3:36" outlineLevel="1">
      <c r="C43" s="127" t="s">
        <v>544</v>
      </c>
      <c r="D43" s="127"/>
    </row>
    <row r="44" spans="3:36" outlineLevel="1">
      <c r="C44" s="129" t="s">
        <v>545</v>
      </c>
      <c r="D44" s="296"/>
      <c r="E44" s="101" t="s">
        <v>495</v>
      </c>
      <c r="F44" s="303"/>
      <c r="G44" s="86"/>
      <c r="H44" s="86"/>
      <c r="I44" s="331">
        <f t="shared" ref="I44:AI44" si="11">(I$24=$F$19)*1</f>
        <v>0</v>
      </c>
      <c r="J44" s="331">
        <f t="shared" si="11"/>
        <v>0</v>
      </c>
      <c r="K44" s="331">
        <f t="shared" si="11"/>
        <v>0</v>
      </c>
      <c r="L44" s="331">
        <f t="shared" si="11"/>
        <v>0</v>
      </c>
      <c r="M44" s="331">
        <f t="shared" si="11"/>
        <v>0</v>
      </c>
      <c r="N44" s="331">
        <f t="shared" si="11"/>
        <v>0</v>
      </c>
      <c r="O44" s="331">
        <f t="shared" si="11"/>
        <v>0</v>
      </c>
      <c r="P44" s="331">
        <f t="shared" si="11"/>
        <v>0</v>
      </c>
      <c r="Q44" s="331">
        <f t="shared" si="11"/>
        <v>0</v>
      </c>
      <c r="R44" s="331">
        <f t="shared" si="11"/>
        <v>0</v>
      </c>
      <c r="S44" s="331">
        <f t="shared" si="11"/>
        <v>0</v>
      </c>
      <c r="T44" s="331">
        <f t="shared" si="11"/>
        <v>0</v>
      </c>
      <c r="U44" s="331">
        <f t="shared" si="11"/>
        <v>0</v>
      </c>
      <c r="V44" s="331">
        <f t="shared" si="11"/>
        <v>0</v>
      </c>
      <c r="W44" s="331">
        <f t="shared" si="11"/>
        <v>0</v>
      </c>
      <c r="X44" s="331">
        <f t="shared" si="11"/>
        <v>0</v>
      </c>
      <c r="Y44" s="331">
        <f t="shared" si="11"/>
        <v>0</v>
      </c>
      <c r="Z44" s="331">
        <f t="shared" si="11"/>
        <v>0</v>
      </c>
      <c r="AA44" s="331">
        <f t="shared" si="11"/>
        <v>0</v>
      </c>
      <c r="AB44" s="331">
        <f t="shared" si="11"/>
        <v>0</v>
      </c>
      <c r="AC44" s="332">
        <f t="shared" si="11"/>
        <v>0</v>
      </c>
      <c r="AD44" s="333"/>
      <c r="AE44" s="554">
        <f t="shared" si="11"/>
        <v>1</v>
      </c>
      <c r="AF44" s="333"/>
      <c r="AG44" s="554">
        <f t="shared" si="11"/>
        <v>0</v>
      </c>
      <c r="AH44" s="333"/>
      <c r="AI44" s="554">
        <f t="shared" si="11"/>
        <v>0</v>
      </c>
      <c r="AJ44" s="333"/>
    </row>
    <row r="45" spans="3:36" outlineLevel="1">
      <c r="C45" s="131" t="s">
        <v>546</v>
      </c>
      <c r="D45" s="298"/>
      <c r="E45" s="107" t="str">
        <f>E44</f>
        <v>#</v>
      </c>
      <c r="G45" s="90"/>
      <c r="H45" s="90"/>
      <c r="I45" s="333">
        <f t="shared" ref="I45:AI45" si="12">AND(I$10="Core",I$26=$F$20)*1</f>
        <v>0</v>
      </c>
      <c r="J45" s="333">
        <f t="shared" si="12"/>
        <v>0</v>
      </c>
      <c r="K45" s="333">
        <f t="shared" si="12"/>
        <v>0</v>
      </c>
      <c r="L45" s="333">
        <f t="shared" si="12"/>
        <v>0</v>
      </c>
      <c r="M45" s="333">
        <f t="shared" si="12"/>
        <v>0</v>
      </c>
      <c r="N45" s="333">
        <f t="shared" si="12"/>
        <v>0</v>
      </c>
      <c r="O45" s="333">
        <f t="shared" si="12"/>
        <v>0</v>
      </c>
      <c r="P45" s="333">
        <f t="shared" si="12"/>
        <v>0</v>
      </c>
      <c r="Q45" s="333">
        <f t="shared" si="12"/>
        <v>0</v>
      </c>
      <c r="R45" s="333">
        <f t="shared" si="12"/>
        <v>0</v>
      </c>
      <c r="S45" s="333">
        <f t="shared" si="12"/>
        <v>0</v>
      </c>
      <c r="T45" s="333">
        <f t="shared" si="12"/>
        <v>1</v>
      </c>
      <c r="U45" s="333">
        <f t="shared" si="12"/>
        <v>0</v>
      </c>
      <c r="V45" s="333">
        <f t="shared" si="12"/>
        <v>0</v>
      </c>
      <c r="W45" s="333">
        <f t="shared" si="12"/>
        <v>0</v>
      </c>
      <c r="X45" s="333">
        <f t="shared" si="12"/>
        <v>0</v>
      </c>
      <c r="Y45" s="333">
        <f t="shared" si="12"/>
        <v>0</v>
      </c>
      <c r="Z45" s="333">
        <f t="shared" si="12"/>
        <v>0</v>
      </c>
      <c r="AA45" s="333">
        <f t="shared" si="12"/>
        <v>0</v>
      </c>
      <c r="AB45" s="333">
        <f t="shared" si="12"/>
        <v>0</v>
      </c>
      <c r="AC45" s="334">
        <f t="shared" si="12"/>
        <v>0</v>
      </c>
      <c r="AD45" s="333"/>
      <c r="AE45" s="555">
        <f t="shared" si="12"/>
        <v>0</v>
      </c>
      <c r="AF45" s="333"/>
      <c r="AG45" s="555">
        <f t="shared" si="12"/>
        <v>0</v>
      </c>
      <c r="AH45" s="333"/>
      <c r="AI45" s="555">
        <f t="shared" si="12"/>
        <v>0</v>
      </c>
      <c r="AJ45" s="333"/>
    </row>
    <row r="46" spans="3:36" outlineLevel="1">
      <c r="C46" s="131" t="s">
        <v>547</v>
      </c>
      <c r="D46" s="298"/>
      <c r="E46" s="107" t="str">
        <f>E45</f>
        <v>#</v>
      </c>
      <c r="G46" s="90"/>
      <c r="H46" s="90"/>
      <c r="I46" s="333">
        <f t="shared" ref="I46:AC46" si="13">AND(NOT(H$26=""),I$24&gt;$F$19,I$26&lt;$F$20)*1</f>
        <v>0</v>
      </c>
      <c r="J46" s="333">
        <f t="shared" si="13"/>
        <v>0</v>
      </c>
      <c r="K46" s="333">
        <f t="shared" si="13"/>
        <v>0</v>
      </c>
      <c r="L46" s="333">
        <f t="shared" si="13"/>
        <v>0</v>
      </c>
      <c r="M46" s="333">
        <f t="shared" si="13"/>
        <v>1</v>
      </c>
      <c r="N46" s="333">
        <f t="shared" si="13"/>
        <v>1</v>
      </c>
      <c r="O46" s="333">
        <f t="shared" si="13"/>
        <v>1</v>
      </c>
      <c r="P46" s="333">
        <f t="shared" si="13"/>
        <v>1</v>
      </c>
      <c r="Q46" s="333">
        <f t="shared" si="13"/>
        <v>1</v>
      </c>
      <c r="R46" s="333">
        <f t="shared" si="13"/>
        <v>1</v>
      </c>
      <c r="S46" s="333">
        <f t="shared" si="13"/>
        <v>1</v>
      </c>
      <c r="T46" s="333">
        <f t="shared" si="13"/>
        <v>0</v>
      </c>
      <c r="U46" s="333">
        <f t="shared" si="13"/>
        <v>0</v>
      </c>
      <c r="V46" s="333">
        <f t="shared" si="13"/>
        <v>0</v>
      </c>
      <c r="W46" s="333">
        <f t="shared" si="13"/>
        <v>0</v>
      </c>
      <c r="X46" s="333">
        <f t="shared" si="13"/>
        <v>0</v>
      </c>
      <c r="Y46" s="333">
        <f t="shared" si="13"/>
        <v>0</v>
      </c>
      <c r="Z46" s="333">
        <f t="shared" si="13"/>
        <v>0</v>
      </c>
      <c r="AA46" s="333">
        <f t="shared" si="13"/>
        <v>0</v>
      </c>
      <c r="AB46" s="333">
        <f t="shared" si="13"/>
        <v>0</v>
      </c>
      <c r="AC46" s="334">
        <f t="shared" si="13"/>
        <v>0</v>
      </c>
      <c r="AD46" s="333"/>
      <c r="AE46" s="555">
        <f t="shared" ref="AE46" si="14">AND(NOT(AD$26=""),AE$24&gt;$F$19,AE$26&lt;$F$20)*1</f>
        <v>0</v>
      </c>
      <c r="AF46" s="333"/>
      <c r="AG46" s="555">
        <f t="shared" ref="AG46" si="15">AND(NOT(AF$26=""),AG$24&gt;$F$19,AG$26&lt;$F$20)*1</f>
        <v>0</v>
      </c>
      <c r="AH46" s="333"/>
      <c r="AI46" s="555">
        <f t="shared" ref="AI46" si="16">AND(NOT(AH$26=""),AI$24&gt;$F$19,AI$26&lt;$F$20)*1</f>
        <v>0</v>
      </c>
      <c r="AJ46" s="333"/>
    </row>
    <row r="47" spans="3:36" outlineLevel="1">
      <c r="C47" s="12" t="s">
        <v>548</v>
      </c>
      <c r="D47" s="335"/>
      <c r="E47" s="118" t="str">
        <f>E46</f>
        <v>#</v>
      </c>
      <c r="F47" s="282"/>
      <c r="G47" s="262"/>
      <c r="H47" s="262"/>
      <c r="I47" s="336">
        <f t="shared" ref="I47:AB47" si="17">SUM(I44:I46)</f>
        <v>0</v>
      </c>
      <c r="J47" s="336">
        <f t="shared" si="17"/>
        <v>0</v>
      </c>
      <c r="K47" s="336">
        <f t="shared" si="17"/>
        <v>0</v>
      </c>
      <c r="L47" s="336">
        <f t="shared" si="17"/>
        <v>0</v>
      </c>
      <c r="M47" s="336">
        <f t="shared" si="17"/>
        <v>1</v>
      </c>
      <c r="N47" s="336">
        <f t="shared" si="17"/>
        <v>1</v>
      </c>
      <c r="O47" s="336">
        <f t="shared" si="17"/>
        <v>1</v>
      </c>
      <c r="P47" s="336">
        <f t="shared" si="17"/>
        <v>1</v>
      </c>
      <c r="Q47" s="336">
        <f t="shared" si="17"/>
        <v>1</v>
      </c>
      <c r="R47" s="336">
        <f t="shared" si="17"/>
        <v>1</v>
      </c>
      <c r="S47" s="336">
        <f t="shared" si="17"/>
        <v>1</v>
      </c>
      <c r="T47" s="336">
        <f t="shared" si="17"/>
        <v>1</v>
      </c>
      <c r="U47" s="336">
        <f t="shared" si="17"/>
        <v>0</v>
      </c>
      <c r="V47" s="336">
        <f t="shared" si="17"/>
        <v>0</v>
      </c>
      <c r="W47" s="336">
        <f t="shared" si="17"/>
        <v>0</v>
      </c>
      <c r="X47" s="336">
        <f t="shared" si="17"/>
        <v>0</v>
      </c>
      <c r="Y47" s="336">
        <f t="shared" si="17"/>
        <v>0</v>
      </c>
      <c r="Z47" s="336">
        <f t="shared" si="17"/>
        <v>0</v>
      </c>
      <c r="AA47" s="336">
        <f t="shared" si="17"/>
        <v>0</v>
      </c>
      <c r="AB47" s="336">
        <f t="shared" si="17"/>
        <v>0</v>
      </c>
      <c r="AC47" s="337">
        <f t="shared" ref="AC47:AE47" si="18">SUM(AC44:AC46)</f>
        <v>0</v>
      </c>
      <c r="AD47" s="333"/>
      <c r="AE47" s="556">
        <f t="shared" si="18"/>
        <v>1</v>
      </c>
      <c r="AF47" s="333"/>
      <c r="AG47" s="556">
        <f t="shared" ref="AG47" si="19">SUM(AG44:AG46)</f>
        <v>0</v>
      </c>
      <c r="AH47" s="333"/>
      <c r="AI47" s="556">
        <f t="shared" ref="AI47" si="20">SUM(AI44:AI46)</f>
        <v>0</v>
      </c>
      <c r="AJ47" s="333"/>
    </row>
    <row r="48" spans="3:36" outlineLevel="1"/>
    <row r="49" spans="2:36" ht="18.75" outlineLevel="1" thickBot="1">
      <c r="C49" s="338" t="s">
        <v>549</v>
      </c>
      <c r="D49" s="339"/>
      <c r="E49" s="340"/>
      <c r="F49" s="469">
        <f>ROUND(0.001*SUMPRODUCT($G$41:$AI$41,$G47:$AI47),2)</f>
        <v>0</v>
      </c>
      <c r="M49" s="333"/>
    </row>
    <row r="50" spans="2:36" ht="18.75" outlineLevel="1" thickTop="1">
      <c r="C50" s="341"/>
      <c r="D50" s="341"/>
      <c r="E50" s="342"/>
      <c r="F50" s="343"/>
      <c r="M50" s="333"/>
    </row>
    <row r="51" spans="2:36" outlineLevel="1">
      <c r="C51" s="656" t="s">
        <v>1319</v>
      </c>
      <c r="D51" s="657"/>
      <c r="E51" s="657"/>
      <c r="F51" s="985">
        <v>0</v>
      </c>
    </row>
    <row r="52" spans="2:36" ht="18" outlineLevel="1">
      <c r="C52" s="341"/>
      <c r="D52" s="341"/>
      <c r="E52" s="342"/>
      <c r="F52" s="343"/>
    </row>
    <row r="53" spans="2:36" outlineLevel="1">
      <c r="C53" s="127" t="s">
        <v>550</v>
      </c>
      <c r="D53" s="127"/>
    </row>
    <row r="54" spans="2:36" outlineLevel="1">
      <c r="C54" s="129" t="s">
        <v>545</v>
      </c>
      <c r="D54" s="296"/>
      <c r="E54" s="101" t="s">
        <v>495</v>
      </c>
      <c r="F54" s="303"/>
      <c r="G54" s="86"/>
      <c r="H54" s="86"/>
      <c r="I54" s="331">
        <f t="shared" ref="I54:AI54" si="21">(I$24=$F$19)*1</f>
        <v>0</v>
      </c>
      <c r="J54" s="331">
        <f t="shared" si="21"/>
        <v>0</v>
      </c>
      <c r="K54" s="331">
        <f t="shared" si="21"/>
        <v>0</v>
      </c>
      <c r="L54" s="331">
        <f t="shared" si="21"/>
        <v>0</v>
      </c>
      <c r="M54" s="331">
        <f t="shared" si="21"/>
        <v>0</v>
      </c>
      <c r="N54" s="331">
        <f t="shared" si="21"/>
        <v>0</v>
      </c>
      <c r="O54" s="331">
        <f t="shared" si="21"/>
        <v>0</v>
      </c>
      <c r="P54" s="331">
        <f t="shared" si="21"/>
        <v>0</v>
      </c>
      <c r="Q54" s="331">
        <f t="shared" si="21"/>
        <v>0</v>
      </c>
      <c r="R54" s="331">
        <f t="shared" si="21"/>
        <v>0</v>
      </c>
      <c r="S54" s="331">
        <f t="shared" si="21"/>
        <v>0</v>
      </c>
      <c r="T54" s="331">
        <f t="shared" si="21"/>
        <v>0</v>
      </c>
      <c r="U54" s="331">
        <f t="shared" si="21"/>
        <v>0</v>
      </c>
      <c r="V54" s="331">
        <f t="shared" si="21"/>
        <v>0</v>
      </c>
      <c r="W54" s="331">
        <f t="shared" si="21"/>
        <v>0</v>
      </c>
      <c r="X54" s="331">
        <f t="shared" si="21"/>
        <v>0</v>
      </c>
      <c r="Y54" s="331">
        <f t="shared" si="21"/>
        <v>0</v>
      </c>
      <c r="Z54" s="331">
        <f t="shared" si="21"/>
        <v>0</v>
      </c>
      <c r="AA54" s="331">
        <f t="shared" si="21"/>
        <v>0</v>
      </c>
      <c r="AB54" s="331">
        <f t="shared" si="21"/>
        <v>0</v>
      </c>
      <c r="AC54" s="332">
        <f t="shared" si="21"/>
        <v>0</v>
      </c>
      <c r="AD54" s="333"/>
      <c r="AE54" s="554">
        <f t="shared" si="21"/>
        <v>1</v>
      </c>
      <c r="AF54" s="333"/>
      <c r="AG54" s="554">
        <f t="shared" si="21"/>
        <v>0</v>
      </c>
      <c r="AH54" s="333"/>
      <c r="AI54" s="554">
        <f t="shared" si="21"/>
        <v>0</v>
      </c>
      <c r="AJ54" s="333"/>
    </row>
    <row r="55" spans="2:36" outlineLevel="1">
      <c r="C55" s="131" t="s">
        <v>546</v>
      </c>
      <c r="D55" s="298"/>
      <c r="E55" s="107" t="str">
        <f>E54</f>
        <v>#</v>
      </c>
      <c r="G55" s="90"/>
      <c r="H55" s="90"/>
      <c r="I55" s="333">
        <f t="shared" ref="I55:AC55" si="22">IF(AND($F$21=I26,I$10="Option"),$F$51*1,0)</f>
        <v>0</v>
      </c>
      <c r="J55" s="333">
        <f t="shared" si="22"/>
        <v>0</v>
      </c>
      <c r="K55" s="333">
        <f t="shared" si="22"/>
        <v>0</v>
      </c>
      <c r="L55" s="333">
        <f t="shared" si="22"/>
        <v>0</v>
      </c>
      <c r="M55" s="333">
        <f t="shared" si="22"/>
        <v>0</v>
      </c>
      <c r="N55" s="333">
        <f t="shared" si="22"/>
        <v>0</v>
      </c>
      <c r="O55" s="333">
        <f t="shared" si="22"/>
        <v>0</v>
      </c>
      <c r="P55" s="333">
        <f t="shared" si="22"/>
        <v>0</v>
      </c>
      <c r="Q55" s="333">
        <f t="shared" si="22"/>
        <v>0</v>
      </c>
      <c r="R55" s="333">
        <f t="shared" si="22"/>
        <v>0</v>
      </c>
      <c r="S55" s="333">
        <f t="shared" si="22"/>
        <v>0</v>
      </c>
      <c r="T55" s="333">
        <f t="shared" si="22"/>
        <v>0</v>
      </c>
      <c r="U55" s="333">
        <f t="shared" si="22"/>
        <v>0</v>
      </c>
      <c r="V55" s="333">
        <f t="shared" si="22"/>
        <v>0</v>
      </c>
      <c r="W55" s="333">
        <f t="shared" si="22"/>
        <v>0</v>
      </c>
      <c r="X55" s="333">
        <f t="shared" si="22"/>
        <v>0</v>
      </c>
      <c r="Y55" s="333">
        <f t="shared" si="22"/>
        <v>0</v>
      </c>
      <c r="Z55" s="333">
        <f t="shared" si="22"/>
        <v>0</v>
      </c>
      <c r="AA55" s="333">
        <f t="shared" si="22"/>
        <v>0</v>
      </c>
      <c r="AB55" s="333">
        <f t="shared" si="22"/>
        <v>0</v>
      </c>
      <c r="AC55" s="334">
        <f t="shared" si="22"/>
        <v>0</v>
      </c>
      <c r="AD55" s="333"/>
      <c r="AE55" s="555">
        <f>IF(AND($F$21=AE26,AE$10="Option"),$F$51*1,0)</f>
        <v>0</v>
      </c>
      <c r="AF55" s="333"/>
      <c r="AG55" s="555">
        <f>IF(AND($F$21=AG26,AG$10="Option"),$F$51*1,0)</f>
        <v>0</v>
      </c>
      <c r="AH55" s="333"/>
      <c r="AI55" s="555">
        <f>IF(AND($F$21=AI26,AI$10="Option"),$F$51*1,0)</f>
        <v>0</v>
      </c>
      <c r="AJ55" s="333"/>
    </row>
    <row r="56" spans="2:36" outlineLevel="1">
      <c r="C56" s="131" t="s">
        <v>547</v>
      </c>
      <c r="D56" s="298"/>
      <c r="E56" s="107" t="str">
        <f>E55</f>
        <v>#</v>
      </c>
      <c r="G56" s="90"/>
      <c r="H56" s="90"/>
      <c r="I56" s="333">
        <f t="shared" ref="I56:L56" si="23">IF((I$10&lt;&gt;"Option"),(AND(NOT(H$26=""),I$24&gt;$F$19,I$26&lt;$F$21)*1),(AND(NOT(H$26=""),I$24&gt;$F$19,I$26&lt;$F$21)*$F$51))</f>
        <v>0</v>
      </c>
      <c r="J56" s="333">
        <f t="shared" si="23"/>
        <v>0</v>
      </c>
      <c r="K56" s="333">
        <f t="shared" si="23"/>
        <v>0</v>
      </c>
      <c r="L56" s="333">
        <f t="shared" si="23"/>
        <v>0</v>
      </c>
      <c r="M56" s="333">
        <f t="shared" ref="M56:AI56" si="24">IF((M$10&lt;&gt;"Option"),(AND(NOT(L$26=""),M$24&gt;$F$19,M$26&lt;$F$21)*1),(AND(NOT(L$26=""),M$24&gt;$F$19,M$26&lt;$F$21)*$F$51))</f>
        <v>1</v>
      </c>
      <c r="N56" s="333">
        <f t="shared" si="24"/>
        <v>1</v>
      </c>
      <c r="O56" s="333">
        <f t="shared" si="24"/>
        <v>1</v>
      </c>
      <c r="P56" s="333">
        <f t="shared" si="24"/>
        <v>1</v>
      </c>
      <c r="Q56" s="333">
        <f t="shared" si="24"/>
        <v>1</v>
      </c>
      <c r="R56" s="333">
        <f t="shared" si="24"/>
        <v>1</v>
      </c>
      <c r="S56" s="333">
        <f t="shared" si="24"/>
        <v>1</v>
      </c>
      <c r="T56" s="333">
        <f>IF((T$10&lt;&gt;"Option"),(AND(NOT(S$26=""),T$24&gt;$F$19,T$26&lt;$F$21)*1),(AND(NOT(S$26=""),T$24&gt;$F$19,T$26&lt;$F$21)*$F$51))</f>
        <v>1</v>
      </c>
      <c r="U56" s="333">
        <f t="shared" si="24"/>
        <v>0</v>
      </c>
      <c r="V56" s="333">
        <f t="shared" si="24"/>
        <v>0</v>
      </c>
      <c r="W56" s="333">
        <f t="shared" si="24"/>
        <v>0</v>
      </c>
      <c r="X56" s="333">
        <f t="shared" si="24"/>
        <v>0</v>
      </c>
      <c r="Y56" s="333">
        <f t="shared" si="24"/>
        <v>0</v>
      </c>
      <c r="Z56" s="333">
        <f t="shared" si="24"/>
        <v>0</v>
      </c>
      <c r="AA56" s="333">
        <f t="shared" si="24"/>
        <v>0</v>
      </c>
      <c r="AB56" s="333">
        <f t="shared" si="24"/>
        <v>0</v>
      </c>
      <c r="AC56" s="334">
        <f t="shared" si="24"/>
        <v>0</v>
      </c>
      <c r="AD56" s="333"/>
      <c r="AE56" s="555">
        <f t="shared" si="24"/>
        <v>0</v>
      </c>
      <c r="AF56" s="333"/>
      <c r="AG56" s="555">
        <f>IF((AG$10&lt;&gt;"Option"),(AND(NOT(AF$26=""),AG$24&gt;$F$19,AG$26&lt;$F$21)*1),(AND(NOT(AF$26=""),AG$24&gt;$F$19,AG$26&lt;$F$21)*$F$51))</f>
        <v>0</v>
      </c>
      <c r="AH56" s="333"/>
      <c r="AI56" s="555">
        <f t="shared" si="24"/>
        <v>0</v>
      </c>
      <c r="AJ56" s="333"/>
    </row>
    <row r="57" spans="2:36" outlineLevel="1">
      <c r="C57" s="12" t="s">
        <v>551</v>
      </c>
      <c r="D57" s="335"/>
      <c r="E57" s="118" t="str">
        <f>E56</f>
        <v>#</v>
      </c>
      <c r="F57" s="282"/>
      <c r="G57" s="262"/>
      <c r="H57" s="344"/>
      <c r="I57" s="336">
        <f t="shared" ref="I57:AB57" si="25">SUM(I54:I56)</f>
        <v>0</v>
      </c>
      <c r="J57" s="336">
        <f t="shared" si="25"/>
        <v>0</v>
      </c>
      <c r="K57" s="336">
        <f t="shared" si="25"/>
        <v>0</v>
      </c>
      <c r="L57" s="336">
        <f t="shared" si="25"/>
        <v>0</v>
      </c>
      <c r="M57" s="336">
        <f t="shared" si="25"/>
        <v>1</v>
      </c>
      <c r="N57" s="336">
        <f t="shared" si="25"/>
        <v>1</v>
      </c>
      <c r="O57" s="336">
        <f t="shared" si="25"/>
        <v>1</v>
      </c>
      <c r="P57" s="336">
        <f t="shared" si="25"/>
        <v>1</v>
      </c>
      <c r="Q57" s="336">
        <f t="shared" si="25"/>
        <v>1</v>
      </c>
      <c r="R57" s="336">
        <f t="shared" si="25"/>
        <v>1</v>
      </c>
      <c r="S57" s="336">
        <f t="shared" si="25"/>
        <v>1</v>
      </c>
      <c r="T57" s="336">
        <f t="shared" si="25"/>
        <v>1</v>
      </c>
      <c r="U57" s="336">
        <f t="shared" si="25"/>
        <v>0</v>
      </c>
      <c r="V57" s="336">
        <f t="shared" si="25"/>
        <v>0</v>
      </c>
      <c r="W57" s="336">
        <f t="shared" si="25"/>
        <v>0</v>
      </c>
      <c r="X57" s="336">
        <f t="shared" si="25"/>
        <v>0</v>
      </c>
      <c r="Y57" s="336">
        <f t="shared" si="25"/>
        <v>0</v>
      </c>
      <c r="Z57" s="336">
        <f t="shared" si="25"/>
        <v>0</v>
      </c>
      <c r="AA57" s="336">
        <f t="shared" si="25"/>
        <v>0</v>
      </c>
      <c r="AB57" s="336">
        <f t="shared" si="25"/>
        <v>0</v>
      </c>
      <c r="AC57" s="337">
        <f t="shared" ref="AC57:AE57" si="26">SUM(AC54:AC56)</f>
        <v>0</v>
      </c>
      <c r="AD57" s="333"/>
      <c r="AE57" s="556">
        <f t="shared" si="26"/>
        <v>1</v>
      </c>
      <c r="AF57" s="333"/>
      <c r="AG57" s="556">
        <f t="shared" ref="AG57:AI57" si="27">SUM(AG54:AG56)</f>
        <v>0</v>
      </c>
      <c r="AH57" s="333"/>
      <c r="AI57" s="556">
        <f t="shared" si="27"/>
        <v>0</v>
      </c>
      <c r="AJ57" s="333"/>
    </row>
    <row r="58" spans="2:36" outlineLevel="1"/>
    <row r="59" spans="2:36" ht="18.75" outlineLevel="1" thickBot="1">
      <c r="C59" s="338" t="s">
        <v>552</v>
      </c>
      <c r="D59" s="339"/>
      <c r="E59" s="340"/>
      <c r="F59" s="469">
        <f>ROUND(0.001*SUMPRODUCT($G$41:$AI$41,$G$57:$AI$57),2)</f>
        <v>0</v>
      </c>
    </row>
    <row r="60" spans="2:36" ht="18.75" outlineLevel="1" thickTop="1">
      <c r="C60" s="341"/>
      <c r="D60" s="341"/>
      <c r="E60" s="342"/>
      <c r="F60" s="343"/>
    </row>
    <row r="61" spans="2:36" outlineLevel="1">
      <c r="C61" s="345"/>
    </row>
    <row r="62" spans="2:36">
      <c r="C62" s="187"/>
    </row>
    <row r="63" spans="2:36" ht="15">
      <c r="B63" s="15"/>
      <c r="C63" s="15" t="s">
        <v>553</v>
      </c>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E63" s="15"/>
      <c r="AG63" s="15"/>
      <c r="AI63" s="15"/>
    </row>
    <row r="64" spans="2:36" outlineLevel="1">
      <c r="C64" s="345" t="s">
        <v>1615</v>
      </c>
      <c r="D64" s="187"/>
      <c r="E64" s="187"/>
      <c r="F64" s="187"/>
      <c r="G64" s="187"/>
      <c r="H64" s="187"/>
      <c r="I64" s="187"/>
      <c r="J64" s="187"/>
      <c r="K64" s="187"/>
      <c r="L64" s="187"/>
      <c r="M64" s="187"/>
      <c r="N64" s="187"/>
      <c r="O64" s="187"/>
      <c r="P64" s="187"/>
      <c r="Q64" s="187"/>
      <c r="R64" s="187"/>
      <c r="S64" s="187"/>
      <c r="T64" s="187"/>
      <c r="U64" s="187"/>
      <c r="V64" s="187"/>
      <c r="W64" s="187"/>
      <c r="X64" s="187"/>
      <c r="Y64" s="187"/>
      <c r="Z64" s="187"/>
      <c r="AA64" s="187"/>
      <c r="AB64" s="187"/>
      <c r="AC64" s="187"/>
      <c r="AE64" s="187"/>
      <c r="AG64" s="187"/>
      <c r="AI64" s="187"/>
    </row>
    <row r="65" spans="3:36" outlineLevel="1">
      <c r="C65" s="129" t="s">
        <v>1321</v>
      </c>
      <c r="D65" s="296"/>
      <c r="E65" s="101"/>
      <c r="F65" s="303"/>
      <c r="G65" s="86">
        <f>(G24&gt;'FO&amp;C'!$F$168)*1</f>
        <v>0</v>
      </c>
      <c r="H65" s="86">
        <f>(H24&gt;'FO&amp;C'!$F$168)*1</f>
        <v>0</v>
      </c>
      <c r="I65" s="331">
        <f>(I24&gt;'FO&amp;C'!$F$168)*1</f>
        <v>0</v>
      </c>
      <c r="J65" s="331">
        <f>(J24&gt;'FO&amp;C'!$F$168)*1</f>
        <v>0</v>
      </c>
      <c r="K65" s="331">
        <f>(K24&gt;'FO&amp;C'!$F$168)*1</f>
        <v>0</v>
      </c>
      <c r="L65" s="331">
        <f>(L24&gt;'FO&amp;C'!$F$168)*1</f>
        <v>0</v>
      </c>
      <c r="M65" s="331">
        <f>(M24&gt;'FO&amp;C'!$F$168)*1</f>
        <v>0</v>
      </c>
      <c r="N65" s="331">
        <f>(N24&gt;'FO&amp;C'!$F$168)*1</f>
        <v>0</v>
      </c>
      <c r="O65" s="331">
        <f>(O24&gt;'FO&amp;C'!$F$168)*1</f>
        <v>0</v>
      </c>
      <c r="P65" s="331">
        <f>(P24&gt;'FO&amp;C'!$F$168)*1</f>
        <v>0</v>
      </c>
      <c r="Q65" s="331">
        <f>(Q24&gt;'FO&amp;C'!$F$168)*1</f>
        <v>0</v>
      </c>
      <c r="R65" s="331">
        <f>(R24&gt;'FO&amp;C'!$F$168)*1</f>
        <v>0</v>
      </c>
      <c r="S65" s="331">
        <f>(S24&gt;'FO&amp;C'!$F$168)*1</f>
        <v>0</v>
      </c>
      <c r="T65" s="331">
        <f>(T24&gt;'FO&amp;C'!$F$168)*1</f>
        <v>0</v>
      </c>
      <c r="U65" s="331">
        <f>(U24&gt;'FO&amp;C'!$F$168)*1</f>
        <v>1</v>
      </c>
      <c r="V65" s="331">
        <f>(V24&gt;'FO&amp;C'!$F$168)*1</f>
        <v>1</v>
      </c>
      <c r="W65" s="331">
        <f>(W24&gt;'FO&amp;C'!$F$168)*1</f>
        <v>1</v>
      </c>
      <c r="X65" s="331">
        <f>(X24&gt;'FO&amp;C'!$F$168)*1</f>
        <v>1</v>
      </c>
      <c r="Y65" s="331">
        <f>(Y24&gt;'FO&amp;C'!$F$168)*1</f>
        <v>1</v>
      </c>
      <c r="Z65" s="331">
        <f>(Z24&gt;'FO&amp;C'!$F$168)*1</f>
        <v>1</v>
      </c>
      <c r="AA65" s="331">
        <f>(AA24&gt;'FO&amp;C'!$F$168)*1</f>
        <v>1</v>
      </c>
      <c r="AB65" s="331">
        <f>(AB24&gt;'FO&amp;C'!$F$168)*1</f>
        <v>1</v>
      </c>
      <c r="AC65" s="332">
        <f>(AC24&gt;'FO&amp;C'!$F$168)*1</f>
        <v>1</v>
      </c>
      <c r="AD65" s="333"/>
      <c r="AE65" s="554">
        <f>(AE24&gt;'FO&amp;C'!$F$168)*1</f>
        <v>0</v>
      </c>
      <c r="AF65" s="333"/>
      <c r="AG65" s="554">
        <f>(AG24&gt;'FO&amp;C'!$F$168)*1</f>
        <v>1</v>
      </c>
      <c r="AH65" s="333"/>
      <c r="AI65" s="554">
        <f>(AI24&gt;'FO&amp;C'!$F$168)*1</f>
        <v>1</v>
      </c>
      <c r="AJ65" s="333"/>
    </row>
    <row r="66" spans="3:36" outlineLevel="1">
      <c r="C66" s="419" t="str">
        <f>Funding!D20</f>
        <v>Baseline Franchise Payments BFPy</v>
      </c>
      <c r="D66" s="420"/>
      <c r="E66" s="744" t="str">
        <f>Funding!F20</f>
        <v>£000</v>
      </c>
      <c r="F66" s="650" t="str">
        <f>RN_Switch</f>
        <v>Nominal</v>
      </c>
      <c r="G66" s="651">
        <f>Funding!G20*G65</f>
        <v>0</v>
      </c>
      <c r="H66" s="651">
        <f>Funding!H20*H65</f>
        <v>0</v>
      </c>
      <c r="I66" s="651">
        <f>Funding!I20*I65</f>
        <v>0</v>
      </c>
      <c r="J66" s="651">
        <f>Funding!J20*J65</f>
        <v>0</v>
      </c>
      <c r="K66" s="651">
        <f>Funding!K20*K65</f>
        <v>0</v>
      </c>
      <c r="L66" s="651">
        <f>Funding!L20*L65</f>
        <v>0</v>
      </c>
      <c r="M66" s="651">
        <f>Funding!M20*M65</f>
        <v>0</v>
      </c>
      <c r="N66" s="651">
        <f>Funding!N20*N65</f>
        <v>0</v>
      </c>
      <c r="O66" s="651">
        <f>Funding!O20*O65</f>
        <v>0</v>
      </c>
      <c r="P66" s="651">
        <f>Funding!P20*P65</f>
        <v>0</v>
      </c>
      <c r="Q66" s="651">
        <f>Funding!Q20*Q65</f>
        <v>0</v>
      </c>
      <c r="R66" s="651">
        <f>Funding!R20*R65</f>
        <v>0</v>
      </c>
      <c r="S66" s="651">
        <f>Funding!S20*S65</f>
        <v>0</v>
      </c>
      <c r="T66" s="651">
        <f>Funding!T20*T65</f>
        <v>0</v>
      </c>
      <c r="U66" s="651">
        <f>Funding!U20*U65</f>
        <v>0</v>
      </c>
      <c r="V66" s="651">
        <f>Funding!V20*V65</f>
        <v>0</v>
      </c>
      <c r="W66" s="651">
        <f>Funding!W20*W65</f>
        <v>0</v>
      </c>
      <c r="X66" s="651">
        <f>Funding!X20*X65</f>
        <v>0</v>
      </c>
      <c r="Y66" s="651">
        <f>Funding!Y20*Y65</f>
        <v>0</v>
      </c>
      <c r="Z66" s="651">
        <f>Funding!Z20*Z65</f>
        <v>0</v>
      </c>
      <c r="AA66" s="651">
        <f>Funding!AA20*AA65</f>
        <v>0</v>
      </c>
      <c r="AB66" s="651">
        <f>Funding!AB20*AB65</f>
        <v>0</v>
      </c>
      <c r="AC66" s="260">
        <f>Funding!AC20*AC65</f>
        <v>0</v>
      </c>
      <c r="AE66" s="537">
        <f>Funding!AE20*AE65</f>
        <v>0</v>
      </c>
      <c r="AG66" s="537">
        <f>Funding!AG20*AG65</f>
        <v>0</v>
      </c>
      <c r="AI66" s="537">
        <f>Funding!AI20*AI65</f>
        <v>0</v>
      </c>
    </row>
    <row r="67" spans="3:36" outlineLevel="1">
      <c r="C67" s="307" t="str">
        <f>C39</f>
        <v>Deflation Factor</v>
      </c>
      <c r="D67" s="308"/>
      <c r="E67" s="309" t="str">
        <f>E39</f>
        <v>#</v>
      </c>
      <c r="F67" s="93"/>
      <c r="G67" s="652">
        <f>G39</f>
        <v>0</v>
      </c>
      <c r="H67" s="652">
        <f t="shared" ref="H67:AC67" si="28">H39</f>
        <v>0</v>
      </c>
      <c r="I67" s="652">
        <f t="shared" si="28"/>
        <v>1.026</v>
      </c>
      <c r="J67" s="652">
        <f t="shared" si="28"/>
        <v>1.026</v>
      </c>
      <c r="K67" s="652">
        <f t="shared" si="28"/>
        <v>1.026</v>
      </c>
      <c r="L67" s="652">
        <f t="shared" si="28"/>
        <v>1</v>
      </c>
      <c r="M67" s="652">
        <f t="shared" si="28"/>
        <v>0.96805421103581812</v>
      </c>
      <c r="N67" s="652">
        <f t="shared" si="28"/>
        <v>0.93803702619749818</v>
      </c>
      <c r="O67" s="652">
        <f t="shared" si="28"/>
        <v>0.90895060678052142</v>
      </c>
      <c r="P67" s="652">
        <f t="shared" si="28"/>
        <v>0.88119302644742736</v>
      </c>
      <c r="Q67" s="652">
        <f t="shared" si="28"/>
        <v>0.85469740683552609</v>
      </c>
      <c r="R67" s="652">
        <f t="shared" si="28"/>
        <v>0.82940068591511507</v>
      </c>
      <c r="S67" s="652">
        <f t="shared" si="28"/>
        <v>0.80524338438360687</v>
      </c>
      <c r="T67" s="652">
        <f t="shared" si="28"/>
        <v>0.78178969357631733</v>
      </c>
      <c r="U67" s="652">
        <f t="shared" si="28"/>
        <v>0.75901911997700711</v>
      </c>
      <c r="V67" s="652">
        <f t="shared" si="28"/>
        <v>0.73691176696796801</v>
      </c>
      <c r="W67" s="652">
        <f t="shared" si="28"/>
        <v>0.71544831744462911</v>
      </c>
      <c r="X67" s="652">
        <f t="shared" si="28"/>
        <v>0.69461001693653313</v>
      </c>
      <c r="Y67" s="652">
        <f t="shared" si="28"/>
        <v>0.67437865721993506</v>
      </c>
      <c r="Z67" s="652">
        <f t="shared" si="28"/>
        <v>0.65473656040770389</v>
      </c>
      <c r="AA67" s="652">
        <f t="shared" si="28"/>
        <v>0.63566656350262507</v>
      </c>
      <c r="AB67" s="652">
        <f t="shared" si="28"/>
        <v>0.61715200340060683</v>
      </c>
      <c r="AC67" s="653">
        <f t="shared" si="28"/>
        <v>0.59917670233068621</v>
      </c>
      <c r="AE67" s="654">
        <f t="shared" ref="AE67:AE68" si="29">AE39</f>
        <v>1</v>
      </c>
      <c r="AG67" s="654">
        <f t="shared" ref="AG67:AG68" si="30">AG39</f>
        <v>0</v>
      </c>
      <c r="AI67" s="654">
        <f t="shared" ref="AI67:AI68" si="31">AI39</f>
        <v>0</v>
      </c>
    </row>
    <row r="68" spans="3:36" outlineLevel="1">
      <c r="C68" s="307" t="str">
        <f>C40</f>
        <v>Discount Factor</v>
      </c>
      <c r="D68" s="308"/>
      <c r="E68" s="309" t="str">
        <f>E40</f>
        <v>#</v>
      </c>
      <c r="F68" s="93"/>
      <c r="G68" s="328">
        <f t="shared" ref="G68:AC68" si="32">G40</f>
        <v>0</v>
      </c>
      <c r="H68" s="328">
        <f t="shared" si="32"/>
        <v>0</v>
      </c>
      <c r="I68" s="328">
        <f t="shared" si="32"/>
        <v>1.1102069398779033</v>
      </c>
      <c r="J68" s="328">
        <f t="shared" si="32"/>
        <v>1.072638452855454</v>
      </c>
      <c r="K68" s="328">
        <f t="shared" si="32"/>
        <v>1.036341252443149</v>
      </c>
      <c r="L68" s="328">
        <f t="shared" si="32"/>
        <v>1.0013194733650299</v>
      </c>
      <c r="M68" s="328">
        <f t="shared" si="32"/>
        <v>0.967481208893615</v>
      </c>
      <c r="N68" s="328">
        <f t="shared" si="32"/>
        <v>0.93474244287150698</v>
      </c>
      <c r="O68" s="328">
        <f t="shared" si="32"/>
        <v>0.90311152968498642</v>
      </c>
      <c r="P68" s="328">
        <f t="shared" si="32"/>
        <v>0.87259207250718307</v>
      </c>
      <c r="Q68" s="328">
        <f t="shared" si="32"/>
        <v>0.84310397993475983</v>
      </c>
      <c r="R68" s="328">
        <f t="shared" si="32"/>
        <v>0.81457403674035156</v>
      </c>
      <c r="S68" s="328">
        <f t="shared" si="32"/>
        <v>0.78700952328895002</v>
      </c>
      <c r="T68" s="328">
        <f t="shared" si="32"/>
        <v>0.76041357953777378</v>
      </c>
      <c r="U68" s="328">
        <f t="shared" si="32"/>
        <v>0.73471641045587954</v>
      </c>
      <c r="V68" s="328">
        <f t="shared" si="32"/>
        <v>0.70985421320243081</v>
      </c>
      <c r="W68" s="328">
        <f t="shared" si="32"/>
        <v>0.68583333219491416</v>
      </c>
      <c r="X68" s="328">
        <f t="shared" si="32"/>
        <v>0.66265650372464324</v>
      </c>
      <c r="Y68" s="328">
        <f t="shared" si="32"/>
        <v>0.64026290545437037</v>
      </c>
      <c r="Z68" s="328">
        <f t="shared" si="32"/>
        <v>0.6185969368943437</v>
      </c>
      <c r="AA68" s="328">
        <f t="shared" si="32"/>
        <v>0.59766412683787096</v>
      </c>
      <c r="AB68" s="328">
        <f t="shared" si="32"/>
        <v>0.57746685980475043</v>
      </c>
      <c r="AC68" s="329">
        <f t="shared" si="32"/>
        <v>0.55795213264191701</v>
      </c>
      <c r="AE68" s="519">
        <f t="shared" si="29"/>
        <v>0.99207287198122929</v>
      </c>
      <c r="AG68" s="519">
        <f t="shared" si="30"/>
        <v>0.57746685980475043</v>
      </c>
      <c r="AI68" s="519">
        <f t="shared" si="31"/>
        <v>0.55795213264191701</v>
      </c>
    </row>
    <row r="69" spans="3:36" outlineLevel="1">
      <c r="C69" s="134" t="s">
        <v>554</v>
      </c>
      <c r="D69" s="301"/>
      <c r="E69" s="135" t="s">
        <v>102</v>
      </c>
      <c r="F69" s="330"/>
      <c r="G69" s="262">
        <f t="shared" ref="G69:AI69" si="33">G66*G67*G68</f>
        <v>0</v>
      </c>
      <c r="H69" s="262">
        <f t="shared" si="33"/>
        <v>0</v>
      </c>
      <c r="I69" s="262">
        <f t="shared" si="33"/>
        <v>0</v>
      </c>
      <c r="J69" s="262">
        <f t="shared" si="33"/>
        <v>0</v>
      </c>
      <c r="K69" s="262">
        <f t="shared" si="33"/>
        <v>0</v>
      </c>
      <c r="L69" s="262">
        <f t="shared" si="33"/>
        <v>0</v>
      </c>
      <c r="M69" s="262">
        <f t="shared" si="33"/>
        <v>0</v>
      </c>
      <c r="N69" s="262">
        <f t="shared" si="33"/>
        <v>0</v>
      </c>
      <c r="O69" s="262">
        <f t="shared" si="33"/>
        <v>0</v>
      </c>
      <c r="P69" s="262">
        <f t="shared" si="33"/>
        <v>0</v>
      </c>
      <c r="Q69" s="262">
        <f t="shared" si="33"/>
        <v>0</v>
      </c>
      <c r="R69" s="262">
        <f t="shared" si="33"/>
        <v>0</v>
      </c>
      <c r="S69" s="262">
        <f t="shared" si="33"/>
        <v>0</v>
      </c>
      <c r="T69" s="262">
        <f t="shared" si="33"/>
        <v>0</v>
      </c>
      <c r="U69" s="262">
        <f t="shared" si="33"/>
        <v>0</v>
      </c>
      <c r="V69" s="262">
        <f t="shared" si="33"/>
        <v>0</v>
      </c>
      <c r="W69" s="262">
        <f t="shared" si="33"/>
        <v>0</v>
      </c>
      <c r="X69" s="262">
        <f t="shared" si="33"/>
        <v>0</v>
      </c>
      <c r="Y69" s="262">
        <f t="shared" si="33"/>
        <v>0</v>
      </c>
      <c r="Z69" s="262">
        <f t="shared" si="33"/>
        <v>0</v>
      </c>
      <c r="AA69" s="262">
        <f t="shared" si="33"/>
        <v>0</v>
      </c>
      <c r="AB69" s="262">
        <f t="shared" si="33"/>
        <v>0</v>
      </c>
      <c r="AC69" s="263">
        <f t="shared" si="33"/>
        <v>0</v>
      </c>
      <c r="AE69" s="526">
        <f t="shared" si="33"/>
        <v>0</v>
      </c>
      <c r="AG69" s="526">
        <f t="shared" si="33"/>
        <v>0</v>
      </c>
      <c r="AI69" s="526">
        <f t="shared" si="33"/>
        <v>0</v>
      </c>
    </row>
    <row r="70" spans="3:36" outlineLevel="1">
      <c r="C70" s="187"/>
      <c r="D70" s="187"/>
      <c r="E70" s="187"/>
      <c r="F70" s="187"/>
      <c r="G70" s="187"/>
      <c r="H70" s="187"/>
      <c r="I70" s="187"/>
      <c r="J70" s="187"/>
      <c r="K70" s="187"/>
      <c r="L70" s="187"/>
      <c r="M70" s="187"/>
      <c r="N70" s="187"/>
      <c r="O70" s="187"/>
      <c r="P70" s="187"/>
      <c r="Q70" s="187"/>
      <c r="R70" s="187"/>
      <c r="S70" s="187"/>
      <c r="T70" s="187"/>
      <c r="U70" s="187"/>
      <c r="V70" s="187"/>
      <c r="W70" s="187"/>
      <c r="X70" s="187"/>
      <c r="Y70" s="187"/>
      <c r="Z70" s="187"/>
      <c r="AA70" s="187"/>
      <c r="AB70" s="187"/>
      <c r="AC70" s="187"/>
      <c r="AE70" s="187"/>
      <c r="AG70" s="187"/>
      <c r="AI70" s="187"/>
    </row>
    <row r="71" spans="3:36" outlineLevel="1">
      <c r="C71" s="733" t="str">
        <f>'FO&amp;C'!D181</f>
        <v>Bidder Franchise Payments Period</v>
      </c>
      <c r="D71" s="734"/>
      <c r="E71" s="735" t="s">
        <v>89</v>
      </c>
      <c r="F71" s="736"/>
      <c r="G71" s="737">
        <f>'FO&amp;C'!G181*Timeline!G$49</f>
        <v>0</v>
      </c>
      <c r="H71" s="737">
        <f>'FO&amp;C'!H181*Timeline!H$49</f>
        <v>0</v>
      </c>
      <c r="I71" s="737">
        <f>'FO&amp;C'!I181*Timeline!I$49</f>
        <v>0</v>
      </c>
      <c r="J71" s="737">
        <f>'FO&amp;C'!J181*Timeline!J$49</f>
        <v>0</v>
      </c>
      <c r="K71" s="737">
        <f>'FO&amp;C'!K181*Timeline!K$49</f>
        <v>0</v>
      </c>
      <c r="L71" s="737">
        <f>'FO&amp;C'!L181*Timeline!L$49</f>
        <v>0</v>
      </c>
      <c r="M71" s="737">
        <f>'FO&amp;C'!M181*Timeline!M$49</f>
        <v>1</v>
      </c>
      <c r="N71" s="737">
        <f>'FO&amp;C'!N181*Timeline!N$49</f>
        <v>1</v>
      </c>
      <c r="O71" s="737">
        <f>'FO&amp;C'!O181*Timeline!O$49</f>
        <v>1</v>
      </c>
      <c r="P71" s="737">
        <f>'FO&amp;C'!P181*Timeline!P$49</f>
        <v>1</v>
      </c>
      <c r="Q71" s="737">
        <f>'FO&amp;C'!Q181*Timeline!Q$49</f>
        <v>1</v>
      </c>
      <c r="R71" s="737">
        <f>'FO&amp;C'!R181*Timeline!R$49</f>
        <v>1</v>
      </c>
      <c r="S71" s="737">
        <f>'FO&amp;C'!S181*Timeline!S$49</f>
        <v>1</v>
      </c>
      <c r="T71" s="737">
        <f>'FO&amp;C'!T181*Timeline!T$49</f>
        <v>1</v>
      </c>
      <c r="U71" s="737">
        <f>'FO&amp;C'!U181*Timeline!U$49</f>
        <v>0</v>
      </c>
      <c r="V71" s="737">
        <f>'FO&amp;C'!V181*Timeline!V$49</f>
        <v>0</v>
      </c>
      <c r="W71" s="737">
        <f>'FO&amp;C'!W181*Timeline!W$49</f>
        <v>0</v>
      </c>
      <c r="X71" s="737">
        <f>'FO&amp;C'!X181*Timeline!X$49</f>
        <v>0</v>
      </c>
      <c r="Y71" s="737">
        <f>'FO&amp;C'!Y181*Timeline!Y$49</f>
        <v>0</v>
      </c>
      <c r="Z71" s="737">
        <f>'FO&amp;C'!Z181*Timeline!Z$49</f>
        <v>0</v>
      </c>
      <c r="AA71" s="737">
        <f>'FO&amp;C'!AA181*Timeline!AA$49</f>
        <v>0</v>
      </c>
      <c r="AB71" s="737">
        <f>'FO&amp;C'!AB181*Timeline!AB$49</f>
        <v>0</v>
      </c>
      <c r="AC71" s="738">
        <f>'FO&amp;C'!AC181*Timeline!AC$49</f>
        <v>0</v>
      </c>
      <c r="AD71" s="739"/>
      <c r="AE71" s="740">
        <f>'FO&amp;C'!AE181*Timeline!AE$49</f>
        <v>1</v>
      </c>
      <c r="AF71" s="739"/>
      <c r="AG71" s="740">
        <f>'FO&amp;C'!AG181*Timeline!AG$49</f>
        <v>0</v>
      </c>
      <c r="AH71" s="739"/>
      <c r="AI71" s="740">
        <f>'FO&amp;C'!AI181*Timeline!AI$49</f>
        <v>0</v>
      </c>
      <c r="AJ71" s="333"/>
    </row>
    <row r="72" spans="3:36" outlineLevel="1">
      <c r="C72" s="134" t="str">
        <f>'FO&amp;C'!D182</f>
        <v>Baseline Franchise Payments Period</v>
      </c>
      <c r="D72" s="301"/>
      <c r="E72" s="135" t="s">
        <v>89</v>
      </c>
      <c r="F72" s="330"/>
      <c r="G72" s="741">
        <f>'FO&amp;C'!G182*Timeline!G$49</f>
        <v>0</v>
      </c>
      <c r="H72" s="741">
        <f>'FO&amp;C'!H182*Timeline!H$49</f>
        <v>0</v>
      </c>
      <c r="I72" s="741">
        <f>'FO&amp;C'!I182*Timeline!I$49</f>
        <v>0</v>
      </c>
      <c r="J72" s="741">
        <f>'FO&amp;C'!J182*Timeline!J$49</f>
        <v>0</v>
      </c>
      <c r="K72" s="741">
        <f>'FO&amp;C'!K182*Timeline!K$49</f>
        <v>0</v>
      </c>
      <c r="L72" s="741">
        <f>'FO&amp;C'!L182*Timeline!L$49</f>
        <v>0</v>
      </c>
      <c r="M72" s="741">
        <f>'FO&amp;C'!M182*Timeline!M$49</f>
        <v>0</v>
      </c>
      <c r="N72" s="741">
        <f>'FO&amp;C'!N182*Timeline!N$49</f>
        <v>0</v>
      </c>
      <c r="O72" s="741">
        <f>'FO&amp;C'!O182*Timeline!O$49</f>
        <v>0</v>
      </c>
      <c r="P72" s="741">
        <f>'FO&amp;C'!P182*Timeline!P$49</f>
        <v>0</v>
      </c>
      <c r="Q72" s="741">
        <f>'FO&amp;C'!Q182*Timeline!Q$49</f>
        <v>0</v>
      </c>
      <c r="R72" s="741">
        <f>'FO&amp;C'!R182*Timeline!R$49</f>
        <v>0</v>
      </c>
      <c r="S72" s="741">
        <f>'FO&amp;C'!S182*Timeline!S$49</f>
        <v>0</v>
      </c>
      <c r="T72" s="741">
        <f>'FO&amp;C'!T182*Timeline!T$49</f>
        <v>0</v>
      </c>
      <c r="U72" s="741">
        <f>'FO&amp;C'!U182*Timeline!U$49</f>
        <v>0</v>
      </c>
      <c r="V72" s="741">
        <f>'FO&amp;C'!V182*Timeline!V$49</f>
        <v>0</v>
      </c>
      <c r="W72" s="741">
        <f>'FO&amp;C'!W182*Timeline!W$49</f>
        <v>0</v>
      </c>
      <c r="X72" s="741">
        <f>'FO&amp;C'!X182*Timeline!X$49</f>
        <v>0</v>
      </c>
      <c r="Y72" s="741">
        <f>'FO&amp;C'!Y182*Timeline!Y$49</f>
        <v>0</v>
      </c>
      <c r="Z72" s="741">
        <f>'FO&amp;C'!Z182*Timeline!Z$49</f>
        <v>0</v>
      </c>
      <c r="AA72" s="741">
        <f>'FO&amp;C'!AA182*Timeline!AA$49</f>
        <v>0</v>
      </c>
      <c r="AB72" s="741">
        <f>'FO&amp;C'!AB182*Timeline!AB$49</f>
        <v>0</v>
      </c>
      <c r="AC72" s="742">
        <f>'FO&amp;C'!AC182*Timeline!AC$49</f>
        <v>0</v>
      </c>
      <c r="AD72" s="739"/>
      <c r="AE72" s="743">
        <f>'FO&amp;C'!AE182*Timeline!AE$49</f>
        <v>0</v>
      </c>
      <c r="AF72" s="739"/>
      <c r="AG72" s="743">
        <f>'FO&amp;C'!AG182*Timeline!AG$49</f>
        <v>0</v>
      </c>
      <c r="AH72" s="739"/>
      <c r="AI72" s="743">
        <f>'FO&amp;C'!AI182*Timeline!AI$49</f>
        <v>0</v>
      </c>
    </row>
    <row r="73" spans="3:36" outlineLevel="1">
      <c r="C73" s="187"/>
      <c r="D73" s="187"/>
      <c r="E73" s="187"/>
      <c r="F73" s="187"/>
      <c r="G73" s="187"/>
      <c r="H73" s="187"/>
      <c r="I73" s="187"/>
      <c r="J73" s="187"/>
      <c r="K73" s="187"/>
      <c r="L73" s="187"/>
      <c r="M73" s="187"/>
      <c r="N73" s="187"/>
      <c r="O73" s="187"/>
      <c r="P73" s="187"/>
      <c r="Q73" s="187"/>
      <c r="R73" s="187"/>
      <c r="S73" s="187"/>
      <c r="T73" s="187"/>
      <c r="U73" s="187"/>
      <c r="V73" s="187"/>
      <c r="W73" s="187"/>
      <c r="X73" s="187"/>
      <c r="Y73" s="187"/>
      <c r="Z73" s="187"/>
      <c r="AA73" s="187"/>
      <c r="AB73" s="187"/>
      <c r="AC73" s="187"/>
      <c r="AE73" s="187"/>
      <c r="AG73" s="187"/>
      <c r="AI73" s="187"/>
    </row>
    <row r="74" spans="3:36" outlineLevel="1">
      <c r="C74" s="745" t="s">
        <v>555</v>
      </c>
      <c r="D74" s="746"/>
      <c r="E74" s="576" t="s">
        <v>102</v>
      </c>
      <c r="F74" s="218"/>
      <c r="G74" s="267">
        <f>IF('FO&amp;C'!$F$169=TRUE,"N/a",(G71*G41)+G72*MAX(G69,G41))</f>
        <v>0</v>
      </c>
      <c r="H74" s="267">
        <f>IF('FO&amp;C'!$F$169=TRUE,"N/a",(H71*H41)+H72*MAX(H69,H41))</f>
        <v>0</v>
      </c>
      <c r="I74" s="267">
        <f>IF('FO&amp;C'!$F$169=TRUE,"N/a",(I71*I41)+I72*MAX(I69,I41))</f>
        <v>0</v>
      </c>
      <c r="J74" s="267">
        <f>IF('FO&amp;C'!$F$169=TRUE,"N/a",(J71*J41)+J72*MAX(J69,J41))</f>
        <v>0</v>
      </c>
      <c r="K74" s="267">
        <f>IF('FO&amp;C'!$F$169=TRUE,"N/a",(K71*K41)+K72*MAX(K69,K41))</f>
        <v>0</v>
      </c>
      <c r="L74" s="267">
        <f>IF('FO&amp;C'!$F$169=TRUE,"N/a",(L71*L41)+L72*MAX(L69,L41))</f>
        <v>0</v>
      </c>
      <c r="M74" s="267">
        <f>IF('FO&amp;C'!$F$169=TRUE,"N/a",(M71*M41)+M72*MAX(M69,M41))</f>
        <v>0</v>
      </c>
      <c r="N74" s="267">
        <f>IF('FO&amp;C'!$F$169=TRUE,"N/a",(N71*N41)+N72*MAX(N69,N41))</f>
        <v>0</v>
      </c>
      <c r="O74" s="267">
        <f>IF('FO&amp;C'!$F$169=TRUE,"N/a",(O71*O41)+O72*MAX(O69,O41))</f>
        <v>0</v>
      </c>
      <c r="P74" s="267">
        <f>IF('FO&amp;C'!$F$169=TRUE,"N/a",(P71*P41)+P72*MAX(P69,P41))</f>
        <v>0</v>
      </c>
      <c r="Q74" s="267">
        <f>IF('FO&amp;C'!$F$169=TRUE,"N/a",(Q71*Q41)+Q72*MAX(Q69,Q41))</f>
        <v>0</v>
      </c>
      <c r="R74" s="267">
        <f>IF('FO&amp;C'!$F$169=TRUE,"N/a",(R71*R41)+R72*MAX(R69,R41))</f>
        <v>0</v>
      </c>
      <c r="S74" s="267">
        <f>IF('FO&amp;C'!$F$169=TRUE,"N/a",(S71*S41)+S72*MAX(S69,S41))</f>
        <v>0</v>
      </c>
      <c r="T74" s="267">
        <f>IF('FO&amp;C'!$F$169=TRUE,"N/a",(T71*T41)+T72*MAX(T69,T41))</f>
        <v>0</v>
      </c>
      <c r="U74" s="267">
        <f>IF('FO&amp;C'!$F$169=TRUE,"N/a",(U71*U41)+U72*MAX(U69,U41))</f>
        <v>0</v>
      </c>
      <c r="V74" s="267">
        <f>IF('FO&amp;C'!$F$169=TRUE,"N/a",(V71*V41)+V72*MAX(V69,V41))</f>
        <v>0</v>
      </c>
      <c r="W74" s="267">
        <f>IF('FO&amp;C'!$F$169=TRUE,"N/a",(W71*W41)+W72*MAX(W69,W41))</f>
        <v>0</v>
      </c>
      <c r="X74" s="267">
        <f>IF('FO&amp;C'!$F$169=TRUE,"N/a",(X71*X41)+X72*MAX(X69,X41))</f>
        <v>0</v>
      </c>
      <c r="Y74" s="267">
        <f>IF('FO&amp;C'!$F$169=TRUE,"N/a",(Y71*Y41)+Y72*MAX(Y69,Y41))</f>
        <v>0</v>
      </c>
      <c r="Z74" s="267">
        <f>IF('FO&amp;C'!$F$169=TRUE,"N/a",(Z71*Z41)+Z72*MAX(Z69,Z41))</f>
        <v>0</v>
      </c>
      <c r="AA74" s="267">
        <f>IF('FO&amp;C'!$F$169=TRUE,"N/a",(AA71*AA41)+AA72*MAX(AA69,AA41))</f>
        <v>0</v>
      </c>
      <c r="AB74" s="267">
        <f>IF('FO&amp;C'!$F$169=TRUE,"N/a",(AB71*AB41)+AB72*MAX(AB69,AB41))</f>
        <v>0</v>
      </c>
      <c r="AC74" s="268">
        <f>IF('FO&amp;C'!$F$169=TRUE,"N/a",(AC71*AC41)+AC72*MAX(AC69,AC41))</f>
        <v>0</v>
      </c>
      <c r="AE74" s="545">
        <f>IF('FO&amp;C'!$F$169=TRUE,"N/a",(AE71*AE41)+AE72*MAX(AE69,AE41))</f>
        <v>0</v>
      </c>
      <c r="AG74" s="545">
        <f>IF('FO&amp;C'!$F$169=TRUE,"N/a",(AG71*AG41)+AG72*MAX(AG69,AG41))</f>
        <v>0</v>
      </c>
      <c r="AI74" s="545">
        <f>IF('FO&amp;C'!$F$169=TRUE,"N/a",(AI71*AI41)+AI72*MAX(AI69,AI41))</f>
        <v>0</v>
      </c>
    </row>
    <row r="75" spans="3:36" outlineLevel="1">
      <c r="C75" s="187"/>
      <c r="D75" s="187"/>
      <c r="E75" s="187"/>
      <c r="F75" s="187"/>
      <c r="G75" s="187"/>
      <c r="H75" s="187"/>
      <c r="I75" s="187"/>
      <c r="J75" s="187"/>
      <c r="K75" s="187"/>
      <c r="L75" s="187"/>
      <c r="M75" s="187"/>
      <c r="N75" s="187"/>
      <c r="O75" s="187"/>
      <c r="P75" s="187"/>
      <c r="Q75" s="187"/>
      <c r="R75" s="187"/>
      <c r="S75" s="187"/>
      <c r="T75" s="187"/>
      <c r="U75" s="187"/>
      <c r="V75" s="187"/>
      <c r="W75" s="187"/>
      <c r="X75" s="187"/>
      <c r="Y75" s="187"/>
      <c r="Z75" s="187"/>
      <c r="AA75" s="187"/>
      <c r="AB75" s="187"/>
      <c r="AC75" s="187"/>
      <c r="AE75" s="187"/>
      <c r="AG75" s="187"/>
      <c r="AI75" s="187"/>
    </row>
    <row r="76" spans="3:36" ht="18.75" outlineLevel="1" thickBot="1">
      <c r="C76" s="338" t="s">
        <v>556</v>
      </c>
      <c r="D76" s="339"/>
      <c r="E76" s="340"/>
      <c r="F76" s="469">
        <f>IF('FO&amp;C'!$F$169=TRUE,"N/a",ROUND(0.001*SUMPRODUCT($G$74:$AI$74,$G47:$AI47),2))</f>
        <v>0</v>
      </c>
      <c r="AE76" s="187"/>
    </row>
    <row r="77" spans="3:36" ht="13.5" outlineLevel="1" thickTop="1">
      <c r="C77" s="187"/>
      <c r="D77" s="187"/>
      <c r="E77" s="187"/>
      <c r="F77" s="187"/>
      <c r="G77" s="187"/>
      <c r="H77" s="187"/>
      <c r="I77" s="187"/>
      <c r="J77" s="187"/>
      <c r="K77" s="187"/>
      <c r="L77" s="187"/>
      <c r="M77" s="187"/>
      <c r="N77" s="187"/>
      <c r="O77" s="187"/>
      <c r="P77" s="187"/>
      <c r="Q77" s="187"/>
      <c r="R77" s="187"/>
      <c r="S77" s="187"/>
      <c r="T77" s="187"/>
      <c r="U77" s="187"/>
      <c r="V77" s="187"/>
      <c r="W77" s="187"/>
      <c r="X77" s="187"/>
      <c r="Y77" s="187"/>
      <c r="Z77" s="187"/>
      <c r="AA77" s="187"/>
      <c r="AB77" s="187"/>
      <c r="AC77" s="187"/>
      <c r="AE77" s="187"/>
      <c r="AG77" s="187"/>
    </row>
    <row r="78" spans="3:36" ht="18.75" outlineLevel="1" thickBot="1">
      <c r="C78" s="338" t="s">
        <v>557</v>
      </c>
      <c r="D78" s="339"/>
      <c r="E78" s="340"/>
      <c r="F78" s="469">
        <f>IF('FO&amp;C'!$F$169=TRUE,"N/a",ROUND(0.001*SUMPRODUCT($G$74:$AI$74,$G57:$AI57),2))</f>
        <v>0</v>
      </c>
      <c r="AE78" s="187"/>
    </row>
    <row r="79" spans="3:36" ht="13.5" outlineLevel="1" thickTop="1">
      <c r="C79" s="146"/>
      <c r="D79" s="146"/>
      <c r="E79" s="471"/>
      <c r="F79" s="830"/>
      <c r="G79" s="187"/>
      <c r="H79" s="187"/>
      <c r="I79" s="187"/>
      <c r="J79" s="187"/>
      <c r="K79" s="187"/>
      <c r="L79" s="187"/>
      <c r="M79" s="187"/>
      <c r="N79" s="187"/>
      <c r="O79" s="187"/>
      <c r="P79" s="187"/>
      <c r="Q79" s="187"/>
      <c r="R79" s="187"/>
      <c r="S79" s="187"/>
      <c r="T79" s="187"/>
      <c r="U79" s="187"/>
      <c r="V79" s="187"/>
      <c r="W79" s="187"/>
      <c r="X79" s="187"/>
      <c r="Y79" s="187"/>
      <c r="Z79" s="187"/>
      <c r="AA79" s="187"/>
      <c r="AB79" s="187"/>
      <c r="AC79" s="187"/>
      <c r="AE79" s="187"/>
      <c r="AG79" s="187"/>
      <c r="AI79" s="187"/>
    </row>
    <row r="80" spans="3:36" outlineLevel="1">
      <c r="D80" s="187"/>
      <c r="E80" s="187"/>
      <c r="F80" s="187"/>
      <c r="G80" s="187"/>
      <c r="H80" s="187"/>
      <c r="I80" s="187"/>
      <c r="J80" s="187"/>
      <c r="K80" s="187"/>
      <c r="L80" s="187"/>
      <c r="M80" s="187"/>
      <c r="N80" s="187"/>
      <c r="O80" s="187"/>
      <c r="P80" s="187"/>
      <c r="Q80" s="187"/>
      <c r="R80" s="187"/>
      <c r="S80" s="187"/>
      <c r="T80" s="187"/>
      <c r="U80" s="187"/>
      <c r="V80" s="187"/>
      <c r="W80" s="187"/>
      <c r="X80" s="187"/>
      <c r="Y80" s="187"/>
      <c r="Z80" s="187"/>
      <c r="AA80" s="187"/>
      <c r="AB80" s="187"/>
      <c r="AC80" s="187"/>
      <c r="AE80" s="187"/>
      <c r="AG80" s="187"/>
      <c r="AI80" s="187"/>
    </row>
    <row r="83" spans="2:36" ht="16.5">
      <c r="B83" s="5" t="s">
        <v>19</v>
      </c>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row>
  </sheetData>
  <mergeCells count="4">
    <mergeCell ref="C9:D9"/>
    <mergeCell ref="E9:E11"/>
    <mergeCell ref="F9:F11"/>
    <mergeCell ref="C10:D11"/>
  </mergeCells>
  <pageMargins left="0.39370078740157483" right="0.39370078740157483" top="0.39370078740157483" bottom="0.39370078740157483" header="0.31496062992125984" footer="0.31496062992125984"/>
  <pageSetup paperSize="8" scale="48" fitToHeight="9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2:XFD210"/>
  <sheetViews>
    <sheetView showGridLines="0" zoomScale="70" zoomScaleNormal="70" zoomScaleSheetLayoutView="70" workbookViewId="0">
      <pane xSplit="6" ySplit="12" topLeftCell="G13" activePane="bottomRight" state="frozen"/>
      <selection activeCell="G13" sqref="G13"/>
      <selection pane="topRight" activeCell="G13" sqref="G13"/>
      <selection pane="bottomLeft" activeCell="G13" sqref="G13"/>
      <selection pane="bottomRight" activeCell="G13" sqref="G13"/>
    </sheetView>
  </sheetViews>
  <sheetFormatPr defaultColWidth="9" defaultRowHeight="12.75" outlineLevelRow="1" outlineLevelCol="1"/>
  <cols>
    <col min="1" max="1" width="2.85546875" style="3" customWidth="1"/>
    <col min="2" max="3" width="4.42578125" style="3" customWidth="1"/>
    <col min="4" max="4" width="78" style="3" customWidth="1"/>
    <col min="5" max="5" width="11.42578125" style="3" customWidth="1"/>
    <col min="6" max="6" width="11" style="3" customWidth="1"/>
    <col min="7" max="22" width="11.42578125" style="3" customWidth="1"/>
    <col min="23" max="29" width="11.42578125" style="3" customWidth="1" outlineLevel="1"/>
    <col min="30" max="30" width="5.42578125" style="3" customWidth="1"/>
    <col min="31" max="31" width="11.42578125" style="3" customWidth="1"/>
    <col min="32" max="32" width="5.42578125" style="3" customWidth="1" outlineLevel="1"/>
    <col min="33" max="33" width="11.42578125" style="3" customWidth="1" outlineLevel="1"/>
    <col min="34" max="34" width="5.42578125" style="3" customWidth="1" outlineLevel="1"/>
    <col min="35" max="35" width="11.42578125" style="3" customWidth="1" outlineLevel="1"/>
    <col min="36" max="16384" width="9" style="3"/>
  </cols>
  <sheetData>
    <row r="2" spans="2:35">
      <c r="B2" s="1" t="str">
        <f>'Template Cover'!B2</f>
        <v>Owner:</v>
      </c>
      <c r="C2" s="2"/>
      <c r="D2" s="2"/>
      <c r="E2" s="2"/>
      <c r="F2" s="2"/>
      <c r="G2" s="2" t="str">
        <f>Owner</f>
        <v>[Bidder Name]</v>
      </c>
      <c r="H2" s="2"/>
      <c r="I2" s="2"/>
      <c r="J2" s="2"/>
      <c r="K2" s="2"/>
      <c r="L2" s="2"/>
      <c r="M2" s="2"/>
      <c r="N2" s="2"/>
      <c r="O2" s="2"/>
      <c r="P2" s="2"/>
      <c r="Q2" s="2"/>
      <c r="R2" s="2"/>
      <c r="S2" s="2"/>
      <c r="T2" s="2"/>
      <c r="U2" s="2"/>
      <c r="V2" s="2"/>
      <c r="W2" s="2"/>
      <c r="X2" s="2"/>
      <c r="Y2" s="2"/>
      <c r="Z2" s="2"/>
      <c r="AA2" s="2"/>
      <c r="AB2" s="2"/>
      <c r="AC2" s="2"/>
      <c r="AD2" s="2"/>
      <c r="AE2" s="2"/>
      <c r="AF2" s="2"/>
      <c r="AG2" s="2"/>
      <c r="AH2" s="2"/>
      <c r="AI2" s="2"/>
    </row>
    <row r="3" spans="2:35">
      <c r="B3" s="1" t="str">
        <f>'Template Cover'!B3</f>
        <v>Project:</v>
      </c>
      <c r="C3" s="2"/>
      <c r="D3" s="2"/>
      <c r="E3" s="2"/>
      <c r="F3" s="2"/>
      <c r="G3" s="2" t="str">
        <f>Project</f>
        <v>West Midlands Franchise</v>
      </c>
      <c r="H3" s="2"/>
      <c r="I3" s="2"/>
      <c r="J3" s="2"/>
      <c r="K3" s="2"/>
      <c r="L3" s="2"/>
      <c r="M3" s="2"/>
      <c r="N3" s="2"/>
      <c r="O3" s="2"/>
      <c r="P3" s="2"/>
      <c r="Q3" s="2"/>
      <c r="R3" s="2"/>
      <c r="S3" s="2"/>
      <c r="T3" s="2"/>
      <c r="U3" s="2"/>
      <c r="V3" s="2"/>
      <c r="W3" s="2"/>
      <c r="X3" s="2"/>
      <c r="Y3" s="2"/>
      <c r="Z3" s="2"/>
      <c r="AA3" s="2"/>
      <c r="AB3" s="2"/>
      <c r="AC3" s="2"/>
      <c r="AD3" s="2"/>
      <c r="AE3" s="2"/>
      <c r="AF3" s="2"/>
      <c r="AG3" s="2"/>
      <c r="AH3" s="2"/>
      <c r="AI3" s="2"/>
    </row>
    <row r="4" spans="2:35">
      <c r="B4" s="1" t="str">
        <f>'Template Cover'!B4</f>
        <v>Sheet:</v>
      </c>
      <c r="C4" s="2"/>
      <c r="D4" s="2"/>
      <c r="E4" s="2"/>
      <c r="F4" s="2"/>
      <c r="G4" s="2" t="str">
        <f ca="1">MID(CELL("filename",$A$1),FIND("]",CELL("filename",$A$1))+1,99)</f>
        <v>FO&amp;C</v>
      </c>
      <c r="H4" s="2"/>
      <c r="I4" s="2"/>
      <c r="J4" s="2"/>
      <c r="K4" s="2"/>
      <c r="L4" s="2"/>
      <c r="M4" s="2"/>
      <c r="N4" s="2"/>
      <c r="O4" s="2"/>
      <c r="P4" s="2"/>
      <c r="Q4" s="2"/>
      <c r="R4" s="2"/>
      <c r="S4" s="2"/>
      <c r="T4" s="2"/>
      <c r="U4" s="2"/>
      <c r="V4" s="2"/>
      <c r="W4" s="2"/>
      <c r="X4" s="2"/>
      <c r="Y4" s="2"/>
      <c r="Z4" s="2"/>
      <c r="AA4" s="2"/>
      <c r="AB4" s="2"/>
      <c r="AC4" s="2"/>
      <c r="AD4" s="2"/>
      <c r="AE4" s="2"/>
      <c r="AF4" s="2"/>
      <c r="AG4" s="2"/>
      <c r="AH4" s="2"/>
      <c r="AI4" s="2"/>
    </row>
    <row r="5" spans="2:35">
      <c r="B5" s="1" t="str">
        <f>'Template Cover'!B5</f>
        <v>Version:</v>
      </c>
      <c r="C5" s="2"/>
      <c r="D5" s="2"/>
      <c r="E5" s="2"/>
      <c r="F5" s="2"/>
      <c r="G5" s="2">
        <f>Version</f>
        <v>1</v>
      </c>
      <c r="H5" s="2"/>
      <c r="I5" s="2"/>
      <c r="J5" s="2"/>
      <c r="K5" s="2"/>
      <c r="L5" s="2"/>
      <c r="M5" s="2"/>
      <c r="N5" s="2"/>
      <c r="O5" s="2"/>
      <c r="P5" s="2"/>
      <c r="Q5" s="2"/>
      <c r="R5" s="2"/>
      <c r="S5" s="2"/>
      <c r="T5" s="2"/>
      <c r="U5" s="2"/>
      <c r="V5" s="2"/>
      <c r="W5" s="2"/>
      <c r="X5" s="2"/>
      <c r="Y5" s="2"/>
      <c r="Z5" s="2"/>
      <c r="AA5" s="2"/>
      <c r="AB5" s="2"/>
      <c r="AC5" s="2"/>
      <c r="AD5" s="2"/>
      <c r="AE5" s="2"/>
      <c r="AF5" s="2"/>
      <c r="AG5" s="2"/>
      <c r="AH5" s="2"/>
      <c r="AI5" s="2"/>
    </row>
    <row r="6" spans="2:35">
      <c r="B6" s="1" t="str">
        <f>'Template Cover'!B6</f>
        <v>Date:</v>
      </c>
      <c r="C6" s="4"/>
      <c r="D6" s="4"/>
      <c r="E6" s="4"/>
      <c r="F6" s="4"/>
      <c r="G6" s="4">
        <f ca="1">TODAY()</f>
        <v>42655</v>
      </c>
      <c r="H6" s="4"/>
      <c r="I6" s="4"/>
      <c r="J6" s="4"/>
      <c r="K6" s="4"/>
      <c r="L6" s="4"/>
      <c r="M6" s="4"/>
      <c r="N6" s="4"/>
      <c r="O6" s="4"/>
      <c r="P6" s="4"/>
      <c r="Q6" s="4"/>
      <c r="R6" s="4"/>
      <c r="S6" s="4"/>
      <c r="T6" s="4"/>
      <c r="U6" s="4"/>
      <c r="V6" s="4"/>
      <c r="W6" s="4"/>
      <c r="X6" s="4"/>
      <c r="Y6" s="4"/>
      <c r="Z6" s="4"/>
      <c r="AA6" s="4"/>
      <c r="AB6" s="4"/>
      <c r="AC6" s="4"/>
      <c r="AD6" s="4"/>
      <c r="AE6" s="4"/>
      <c r="AF6" s="4"/>
      <c r="AG6" s="4"/>
      <c r="AH6" s="4"/>
      <c r="AI6" s="4"/>
    </row>
    <row r="7" spans="2:35">
      <c r="B7" s="1" t="str">
        <f>'Template Cover'!B7</f>
        <v>Filename:</v>
      </c>
      <c r="C7" s="2"/>
      <c r="D7" s="2"/>
      <c r="E7" s="2"/>
      <c r="F7" s="2"/>
      <c r="G7" s="2" t="str">
        <f ca="1">LEFT(CELL("FILENAME",$A$1),FIND("]",CELL("FILENAME",$A$1)))</f>
        <v>C:\Users\DfT\AppData\Local\Temp\[ATTACHMENT C - FINANCIAL TEMPLATES (v1.1).xlsx]</v>
      </c>
      <c r="H7" s="2"/>
      <c r="I7" s="2"/>
      <c r="J7" s="2"/>
      <c r="K7" s="2"/>
      <c r="L7" s="2"/>
      <c r="M7" s="2"/>
      <c r="N7" s="2"/>
      <c r="O7" s="2"/>
      <c r="P7" s="2"/>
      <c r="Q7" s="2"/>
      <c r="R7" s="2"/>
      <c r="S7" s="2"/>
      <c r="T7" s="2"/>
      <c r="U7" s="2"/>
      <c r="V7" s="2"/>
      <c r="W7" s="2"/>
      <c r="X7" s="2"/>
      <c r="Y7" s="2"/>
      <c r="Z7" s="2"/>
      <c r="AA7" s="2"/>
      <c r="AB7" s="2"/>
      <c r="AC7" s="2"/>
      <c r="AD7" s="2"/>
      <c r="AE7" s="2"/>
      <c r="AF7" s="2"/>
      <c r="AG7" s="2"/>
      <c r="AH7" s="2"/>
      <c r="AI7" s="2"/>
    </row>
    <row r="9" spans="2:35" ht="25.5">
      <c r="D9" s="998" t="str">
        <f>RN_Switch</f>
        <v>Nominal</v>
      </c>
      <c r="E9" s="1038" t="s">
        <v>86</v>
      </c>
      <c r="F9" s="1038"/>
      <c r="G9" s="97" t="str">
        <f>Timeline!G29</f>
        <v>Blank</v>
      </c>
      <c r="H9" s="97" t="str">
        <f>Timeline!H29</f>
        <v>Blank</v>
      </c>
      <c r="I9" s="97" t="str">
        <f>Timeline!I29</f>
        <v>Year -2</v>
      </c>
      <c r="J9" s="97" t="str">
        <f>Timeline!J29</f>
        <v>Year -1</v>
      </c>
      <c r="K9" s="97" t="str">
        <f>Timeline!K29</f>
        <v>Year 0</v>
      </c>
      <c r="L9" s="97" t="str">
        <f>Timeline!L29</f>
        <v>Year 1</v>
      </c>
      <c r="M9" s="97" t="str">
        <f>Timeline!M29</f>
        <v>Year 2</v>
      </c>
      <c r="N9" s="97" t="str">
        <f>Timeline!N29</f>
        <v>Year 3</v>
      </c>
      <c r="O9" s="97" t="str">
        <f>Timeline!O29</f>
        <v>Year 4</v>
      </c>
      <c r="P9" s="97" t="str">
        <f>Timeline!P29</f>
        <v>Year 5</v>
      </c>
      <c r="Q9" s="97" t="str">
        <f>Timeline!Q29</f>
        <v>Year 6</v>
      </c>
      <c r="R9" s="97" t="str">
        <f>Timeline!R29</f>
        <v>Year 7</v>
      </c>
      <c r="S9" s="97" t="str">
        <f>Timeline!S29</f>
        <v>Year 8</v>
      </c>
      <c r="T9" s="97" t="str">
        <f>Timeline!T29</f>
        <v>Year 9</v>
      </c>
      <c r="U9" s="97" t="str">
        <f>Timeline!U29</f>
        <v>Year 10</v>
      </c>
      <c r="V9" s="97" t="str">
        <f>Timeline!V29</f>
        <v>Year 11</v>
      </c>
      <c r="W9" s="97" t="str">
        <f>Timeline!W29</f>
        <v>Year 12</v>
      </c>
      <c r="X9" s="97" t="str">
        <f>Timeline!X29</f>
        <v>Year 13</v>
      </c>
      <c r="Y9" s="97" t="str">
        <f>Timeline!Y29</f>
        <v>Year 14</v>
      </c>
      <c r="Z9" s="97" t="str">
        <f>Timeline!Z29</f>
        <v>Year 15</v>
      </c>
      <c r="AA9" s="97" t="str">
        <f>Timeline!AA29</f>
        <v>Year 16</v>
      </c>
      <c r="AB9" s="97" t="str">
        <f>Timeline!AB29</f>
        <v>Year 17</v>
      </c>
      <c r="AC9" s="97" t="str">
        <f>Timeline!AC29</f>
        <v>Year 18</v>
      </c>
      <c r="AE9" s="97" t="str">
        <f>Timeline!AE29</f>
        <v>Year 1 (part)</v>
      </c>
      <c r="AG9" s="97" t="str">
        <f>Timeline!AG29</f>
        <v>Not used</v>
      </c>
      <c r="AI9" s="97" t="str">
        <f>Timeline!AI29</f>
        <v>Not used</v>
      </c>
    </row>
    <row r="10" spans="2:35" ht="25.5">
      <c r="D10" s="1045" t="str">
        <f>Option_Switch</f>
        <v>Base Model</v>
      </c>
      <c r="E10" s="1043"/>
      <c r="F10" s="1039"/>
      <c r="G10" s="97" t="str">
        <f>Timeline!G30</f>
        <v>For Bidder Use</v>
      </c>
      <c r="H10" s="97" t="str">
        <f>Timeline!H30</f>
        <v>For Bidder Use</v>
      </c>
      <c r="I10" s="97" t="str">
        <f>Timeline!I30</f>
        <v>Actual</v>
      </c>
      <c r="J10" s="97" t="str">
        <f>Timeline!J30</f>
        <v>Actual</v>
      </c>
      <c r="K10" s="97" t="str">
        <f>Timeline!K30</f>
        <v>Forecast</v>
      </c>
      <c r="L10" s="97" t="str">
        <f>Timeline!L30</f>
        <v>Forecast</v>
      </c>
      <c r="M10" s="97" t="str">
        <f>Timeline!M30</f>
        <v>Core</v>
      </c>
      <c r="N10" s="97" t="str">
        <f>Timeline!N30</f>
        <v>Core</v>
      </c>
      <c r="O10" s="97" t="str">
        <f>Timeline!O30</f>
        <v>Core</v>
      </c>
      <c r="P10" s="97" t="str">
        <f>Timeline!P30</f>
        <v>Core</v>
      </c>
      <c r="Q10" s="97" t="str">
        <f>Timeline!Q30</f>
        <v>Core</v>
      </c>
      <c r="R10" s="97" t="str">
        <f>Timeline!R30</f>
        <v>Core</v>
      </c>
      <c r="S10" s="97" t="str">
        <f>Timeline!S30</f>
        <v>Core</v>
      </c>
      <c r="T10" s="97" t="str">
        <f>Timeline!T30</f>
        <v>Core</v>
      </c>
      <c r="U10" s="97" t="str">
        <f>Timeline!U30</f>
        <v>Option</v>
      </c>
      <c r="V10" s="97" t="str">
        <f>Timeline!V30</f>
        <v>Option</v>
      </c>
      <c r="W10" s="97" t="str">
        <f>Timeline!W30</f>
        <v>Not used</v>
      </c>
      <c r="X10" s="97" t="str">
        <f>Timeline!X30</f>
        <v>Not used</v>
      </c>
      <c r="Y10" s="97" t="str">
        <f>Timeline!Y30</f>
        <v>Not used</v>
      </c>
      <c r="Z10" s="97" t="str">
        <f>Timeline!Z30</f>
        <v>Not used</v>
      </c>
      <c r="AA10" s="97" t="str">
        <f>Timeline!AA30</f>
        <v>Not used</v>
      </c>
      <c r="AB10" s="97" t="str">
        <f>Timeline!AB30</f>
        <v>Not used</v>
      </c>
      <c r="AC10" s="97" t="str">
        <f>Timeline!AC30</f>
        <v>Not used</v>
      </c>
      <c r="AE10" s="97" t="str">
        <f>Timeline!AE30</f>
        <v>Core</v>
      </c>
      <c r="AG10" s="97" t="str">
        <f>Timeline!AG30</f>
        <v>Not used</v>
      </c>
      <c r="AI10" s="97" t="str">
        <f>Timeline!AI30</f>
        <v>Not used</v>
      </c>
    </row>
    <row r="11" spans="2:35" ht="12.75" customHeight="1">
      <c r="D11" s="1047"/>
      <c r="E11" s="1044"/>
      <c r="F11" s="1040"/>
      <c r="G11" s="98" t="str">
        <f>IF(Timeline!G31="","",Timeline!G31)</f>
        <v/>
      </c>
      <c r="H11" s="98" t="str">
        <f>IF(Timeline!H31="","",Timeline!H31)</f>
        <v/>
      </c>
      <c r="I11" s="98">
        <f>IF(Timeline!I31="","",Timeline!I31)</f>
        <v>42094</v>
      </c>
      <c r="J11" s="98">
        <f>IF(Timeline!J31="","",Timeline!J31)</f>
        <v>42460</v>
      </c>
      <c r="K11" s="98">
        <f>IF(Timeline!K31="","",Timeline!K31)</f>
        <v>42825</v>
      </c>
      <c r="L11" s="98">
        <f>IF(Timeline!L31="","",Timeline!L31)</f>
        <v>43190</v>
      </c>
      <c r="M11" s="98">
        <f>IF(Timeline!M31="","",Timeline!M31)</f>
        <v>43555</v>
      </c>
      <c r="N11" s="98">
        <f>IF(Timeline!N31="","",Timeline!N31)</f>
        <v>43921</v>
      </c>
      <c r="O11" s="98">
        <f>IF(Timeline!O31="","",Timeline!O31)</f>
        <v>44286</v>
      </c>
      <c r="P11" s="98">
        <f>IF(Timeline!P31="","",Timeline!P31)</f>
        <v>44651</v>
      </c>
      <c r="Q11" s="98">
        <f>IF(Timeline!Q31="","",Timeline!Q31)</f>
        <v>45016</v>
      </c>
      <c r="R11" s="98">
        <f>IF(Timeline!R31="","",Timeline!R31)</f>
        <v>45382</v>
      </c>
      <c r="S11" s="98">
        <f>IF(Timeline!S31="","",Timeline!S31)</f>
        <v>45747</v>
      </c>
      <c r="T11" s="98">
        <f>IF(Timeline!T31="","",Timeline!T31)</f>
        <v>46112</v>
      </c>
      <c r="U11" s="98">
        <f>IF(Timeline!U31="","",Timeline!U31)</f>
        <v>46477</v>
      </c>
      <c r="V11" s="98">
        <f>IF(Timeline!V31="","",Timeline!V31)</f>
        <v>46843</v>
      </c>
      <c r="W11" s="98">
        <f>IF(Timeline!W31="","",Timeline!W31)</f>
        <v>47208</v>
      </c>
      <c r="X11" s="98">
        <f>IF(Timeline!X31="","",Timeline!X31)</f>
        <v>47573</v>
      </c>
      <c r="Y11" s="98">
        <f>IF(Timeline!Y31="","",Timeline!Y31)</f>
        <v>47938</v>
      </c>
      <c r="Z11" s="98">
        <f>IF(Timeline!Z31="","",Timeline!Z31)</f>
        <v>48304</v>
      </c>
      <c r="AA11" s="98">
        <f>IF(Timeline!AA31="","",Timeline!AA31)</f>
        <v>48669</v>
      </c>
      <c r="AB11" s="98">
        <f>IF(Timeline!AB31="","",Timeline!AB31)</f>
        <v>49034</v>
      </c>
      <c r="AC11" s="98">
        <f>IF(Timeline!AC31="","",Timeline!AC31)</f>
        <v>49399</v>
      </c>
      <c r="AE11" s="98">
        <f>IF(Timeline!AE31="","",Timeline!AE31)</f>
        <v>43190</v>
      </c>
      <c r="AG11" s="98">
        <f>IF(Timeline!AG31="","",Timeline!AG31)</f>
        <v>49034</v>
      </c>
      <c r="AI11" s="98">
        <f>IF(Timeline!AI31="","",Timeline!AI31)</f>
        <v>49399</v>
      </c>
    </row>
    <row r="13" spans="2:35" ht="16.5">
      <c r="B13" s="5" t="s">
        <v>558</v>
      </c>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row>
    <row r="14" spans="2:35" outlineLevel="1"/>
    <row r="15" spans="2:35" s="435" customFormat="1" outlineLevel="1">
      <c r="D15" s="100" t="str">
        <f>Timeline!B43</f>
        <v>Year 1</v>
      </c>
      <c r="E15" s="778"/>
      <c r="F15" s="778"/>
      <c r="G15" s="779">
        <f>Timeline!G43</f>
        <v>0</v>
      </c>
      <c r="H15" s="779">
        <f>Timeline!H43</f>
        <v>0</v>
      </c>
      <c r="I15" s="779">
        <f>Timeline!I43</f>
        <v>0</v>
      </c>
      <c r="J15" s="779">
        <f>Timeline!J43</f>
        <v>0</v>
      </c>
      <c r="K15" s="779">
        <f>Timeline!K43</f>
        <v>0</v>
      </c>
      <c r="L15" s="779">
        <f>Timeline!L43</f>
        <v>1</v>
      </c>
      <c r="M15" s="779">
        <f>Timeline!M43</f>
        <v>0</v>
      </c>
      <c r="N15" s="779">
        <f>Timeline!N43</f>
        <v>0</v>
      </c>
      <c r="O15" s="779">
        <f>Timeline!O43</f>
        <v>0</v>
      </c>
      <c r="P15" s="779">
        <f>Timeline!P43</f>
        <v>0</v>
      </c>
      <c r="Q15" s="779">
        <f>Timeline!Q43</f>
        <v>0</v>
      </c>
      <c r="R15" s="779">
        <f>Timeline!R43</f>
        <v>0</v>
      </c>
      <c r="S15" s="779">
        <f>Timeline!S43</f>
        <v>0</v>
      </c>
      <c r="T15" s="779">
        <f>Timeline!T43</f>
        <v>0</v>
      </c>
      <c r="U15" s="779">
        <f>Timeline!U43</f>
        <v>0</v>
      </c>
      <c r="V15" s="779">
        <f>Timeline!V43</f>
        <v>0</v>
      </c>
      <c r="W15" s="779">
        <f>Timeline!W43</f>
        <v>0</v>
      </c>
      <c r="X15" s="779">
        <f>Timeline!X43</f>
        <v>0</v>
      </c>
      <c r="Y15" s="779">
        <f>Timeline!Y43</f>
        <v>0</v>
      </c>
      <c r="Z15" s="779">
        <f>Timeline!Z43</f>
        <v>0</v>
      </c>
      <c r="AA15" s="779">
        <f>Timeline!AA43</f>
        <v>0</v>
      </c>
      <c r="AB15" s="779">
        <f>Timeline!AB43</f>
        <v>0</v>
      </c>
      <c r="AC15" s="780">
        <f>Timeline!AC43</f>
        <v>0</v>
      </c>
      <c r="AE15" s="620">
        <f>Timeline!AE43</f>
        <v>0</v>
      </c>
      <c r="AG15" s="620">
        <f>Timeline!AG43</f>
        <v>0</v>
      </c>
      <c r="AI15" s="620">
        <f>Timeline!AI43</f>
        <v>0</v>
      </c>
    </row>
    <row r="16" spans="2:35" s="435" customFormat="1" outlineLevel="1">
      <c r="D16" s="106" t="str">
        <f>Timeline!B44</f>
        <v>Year 2</v>
      </c>
      <c r="E16" s="781"/>
      <c r="F16" s="781"/>
      <c r="G16" s="587">
        <f>Timeline!G44</f>
        <v>0</v>
      </c>
      <c r="H16" s="587">
        <f>Timeline!H44</f>
        <v>0</v>
      </c>
      <c r="I16" s="587">
        <f>Timeline!I44</f>
        <v>0</v>
      </c>
      <c r="J16" s="587">
        <f>Timeline!J44</f>
        <v>0</v>
      </c>
      <c r="K16" s="587">
        <f>Timeline!K44</f>
        <v>0</v>
      </c>
      <c r="L16" s="587">
        <f>Timeline!L44</f>
        <v>0</v>
      </c>
      <c r="M16" s="587">
        <f>Timeline!M44</f>
        <v>1</v>
      </c>
      <c r="N16" s="587">
        <f>Timeline!N44</f>
        <v>0</v>
      </c>
      <c r="O16" s="587">
        <f>Timeline!O44</f>
        <v>0</v>
      </c>
      <c r="P16" s="587">
        <f>Timeline!P44</f>
        <v>0</v>
      </c>
      <c r="Q16" s="587">
        <f>Timeline!Q44</f>
        <v>0</v>
      </c>
      <c r="R16" s="587">
        <f>Timeline!R44</f>
        <v>0</v>
      </c>
      <c r="S16" s="587">
        <f>Timeline!S44</f>
        <v>0</v>
      </c>
      <c r="T16" s="587">
        <f>Timeline!T44</f>
        <v>0</v>
      </c>
      <c r="U16" s="587">
        <f>Timeline!U44</f>
        <v>0</v>
      </c>
      <c r="V16" s="587">
        <f>Timeline!V44</f>
        <v>0</v>
      </c>
      <c r="W16" s="587">
        <f>Timeline!W44</f>
        <v>0</v>
      </c>
      <c r="X16" s="587">
        <f>Timeline!X44</f>
        <v>0</v>
      </c>
      <c r="Y16" s="587">
        <f>Timeline!Y44</f>
        <v>0</v>
      </c>
      <c r="Z16" s="587">
        <f>Timeline!Z44</f>
        <v>0</v>
      </c>
      <c r="AA16" s="587">
        <f>Timeline!AA44</f>
        <v>0</v>
      </c>
      <c r="AB16" s="587">
        <f>Timeline!AB44</f>
        <v>0</v>
      </c>
      <c r="AC16" s="607">
        <f>Timeline!AC44</f>
        <v>0</v>
      </c>
      <c r="AE16" s="621">
        <f>Timeline!AE44</f>
        <v>0</v>
      </c>
      <c r="AG16" s="621">
        <f>Timeline!AG44</f>
        <v>0</v>
      </c>
      <c r="AI16" s="621">
        <f>Timeline!AI44</f>
        <v>0</v>
      </c>
    </row>
    <row r="17" spans="2:35" s="435" customFormat="1" outlineLevel="1">
      <c r="D17" s="106" t="str">
        <f>Timeline!B45</f>
        <v>Year 1 (part)</v>
      </c>
      <c r="E17" s="781"/>
      <c r="F17" s="781"/>
      <c r="G17" s="587">
        <f>Timeline!G45</f>
        <v>0</v>
      </c>
      <c r="H17" s="587">
        <f>Timeline!H45</f>
        <v>0</v>
      </c>
      <c r="I17" s="587">
        <f>Timeline!I45</f>
        <v>0</v>
      </c>
      <c r="J17" s="587">
        <f>Timeline!J45</f>
        <v>0</v>
      </c>
      <c r="K17" s="587">
        <f>Timeline!K45</f>
        <v>0</v>
      </c>
      <c r="L17" s="587">
        <f>Timeline!L45</f>
        <v>0</v>
      </c>
      <c r="M17" s="587">
        <f>Timeline!M45</f>
        <v>0</v>
      </c>
      <c r="N17" s="587">
        <f>Timeline!N45</f>
        <v>0</v>
      </c>
      <c r="O17" s="587">
        <f>Timeline!O45</f>
        <v>0</v>
      </c>
      <c r="P17" s="587">
        <f>Timeline!P45</f>
        <v>0</v>
      </c>
      <c r="Q17" s="587">
        <f>Timeline!Q45</f>
        <v>0</v>
      </c>
      <c r="R17" s="587">
        <f>Timeline!R45</f>
        <v>0</v>
      </c>
      <c r="S17" s="587">
        <f>Timeline!S45</f>
        <v>0</v>
      </c>
      <c r="T17" s="587">
        <f>Timeline!T45</f>
        <v>0</v>
      </c>
      <c r="U17" s="587">
        <f>Timeline!U45</f>
        <v>0</v>
      </c>
      <c r="V17" s="587">
        <f>Timeline!V45</f>
        <v>0</v>
      </c>
      <c r="W17" s="587">
        <f>Timeline!W45</f>
        <v>0</v>
      </c>
      <c r="X17" s="587">
        <f>Timeline!X45</f>
        <v>0</v>
      </c>
      <c r="Y17" s="587">
        <f>Timeline!Y45</f>
        <v>0</v>
      </c>
      <c r="Z17" s="587">
        <f>Timeline!Z45</f>
        <v>0</v>
      </c>
      <c r="AA17" s="587">
        <f>Timeline!AA45</f>
        <v>0</v>
      </c>
      <c r="AB17" s="587">
        <f>Timeline!AB45</f>
        <v>0</v>
      </c>
      <c r="AC17" s="607">
        <f>Timeline!AC45</f>
        <v>0</v>
      </c>
      <c r="AE17" s="621">
        <f>Timeline!AE45</f>
        <v>1</v>
      </c>
      <c r="AG17" s="621">
        <f>Timeline!AG45</f>
        <v>0</v>
      </c>
      <c r="AI17" s="621">
        <f>Timeline!AI45</f>
        <v>0</v>
      </c>
    </row>
    <row r="18" spans="2:35" s="435" customFormat="1" outlineLevel="1">
      <c r="D18" s="106" t="str">
        <f>Timeline!B46</f>
        <v>Not used</v>
      </c>
      <c r="E18" s="781"/>
      <c r="F18" s="781"/>
      <c r="G18" s="587">
        <f>Timeline!G46</f>
        <v>0</v>
      </c>
      <c r="H18" s="587">
        <f>Timeline!H46</f>
        <v>0</v>
      </c>
      <c r="I18" s="587">
        <f>Timeline!I46</f>
        <v>0</v>
      </c>
      <c r="J18" s="587">
        <f>Timeline!J46</f>
        <v>0</v>
      </c>
      <c r="K18" s="587">
        <f>Timeline!K46</f>
        <v>0</v>
      </c>
      <c r="L18" s="587">
        <f>Timeline!L46</f>
        <v>0</v>
      </c>
      <c r="M18" s="587">
        <f>Timeline!M46</f>
        <v>0</v>
      </c>
      <c r="N18" s="587">
        <f>Timeline!N46</f>
        <v>0</v>
      </c>
      <c r="O18" s="587">
        <f>Timeline!O46</f>
        <v>0</v>
      </c>
      <c r="P18" s="587">
        <f>Timeline!P46</f>
        <v>0</v>
      </c>
      <c r="Q18" s="587">
        <f>Timeline!Q46</f>
        <v>0</v>
      </c>
      <c r="R18" s="587">
        <f>Timeline!R46</f>
        <v>0</v>
      </c>
      <c r="S18" s="587">
        <f>Timeline!S46</f>
        <v>0</v>
      </c>
      <c r="T18" s="587">
        <f>Timeline!T46</f>
        <v>0</v>
      </c>
      <c r="U18" s="587">
        <f>Timeline!U46</f>
        <v>0</v>
      </c>
      <c r="V18" s="587">
        <f>Timeline!V46</f>
        <v>0</v>
      </c>
      <c r="W18" s="587">
        <f>Timeline!W46</f>
        <v>0</v>
      </c>
      <c r="X18" s="587">
        <f>Timeline!X46</f>
        <v>0</v>
      </c>
      <c r="Y18" s="587">
        <f>Timeline!Y46</f>
        <v>0</v>
      </c>
      <c r="Z18" s="587">
        <f>Timeline!Z46</f>
        <v>0</v>
      </c>
      <c r="AA18" s="587">
        <f>Timeline!AA46</f>
        <v>0</v>
      </c>
      <c r="AB18" s="587">
        <f>Timeline!AB46</f>
        <v>0</v>
      </c>
      <c r="AC18" s="607">
        <f>Timeline!AC46</f>
        <v>0</v>
      </c>
      <c r="AE18" s="621">
        <f>Timeline!AE46</f>
        <v>0</v>
      </c>
      <c r="AG18" s="621">
        <f>Timeline!AG46</f>
        <v>1</v>
      </c>
      <c r="AI18" s="621">
        <f>Timeline!AI46</f>
        <v>1</v>
      </c>
    </row>
    <row r="19" spans="2:35" s="435" customFormat="1" outlineLevel="1">
      <c r="D19" s="106" t="str">
        <f>Timeline!B47</f>
        <v>Not used</v>
      </c>
      <c r="E19" s="781"/>
      <c r="F19" s="781"/>
      <c r="G19" s="587">
        <f>Timeline!G47</f>
        <v>0</v>
      </c>
      <c r="H19" s="587">
        <f>Timeline!H47</f>
        <v>0</v>
      </c>
      <c r="I19" s="587">
        <f>Timeline!I47</f>
        <v>0</v>
      </c>
      <c r="J19" s="587">
        <f>Timeline!J47</f>
        <v>0</v>
      </c>
      <c r="K19" s="587">
        <f>Timeline!K47</f>
        <v>0</v>
      </c>
      <c r="L19" s="587">
        <f>Timeline!L47</f>
        <v>0</v>
      </c>
      <c r="M19" s="587">
        <f>Timeline!M47</f>
        <v>0</v>
      </c>
      <c r="N19" s="587">
        <f>Timeline!N47</f>
        <v>0</v>
      </c>
      <c r="O19" s="587">
        <f>Timeline!O47</f>
        <v>0</v>
      </c>
      <c r="P19" s="587">
        <f>Timeline!P47</f>
        <v>0</v>
      </c>
      <c r="Q19" s="587">
        <f>Timeline!Q47</f>
        <v>0</v>
      </c>
      <c r="R19" s="587">
        <f>Timeline!R47</f>
        <v>0</v>
      </c>
      <c r="S19" s="587">
        <f>Timeline!S47</f>
        <v>0</v>
      </c>
      <c r="T19" s="587">
        <f>Timeline!T47</f>
        <v>0</v>
      </c>
      <c r="U19" s="587">
        <f>Timeline!U47</f>
        <v>0</v>
      </c>
      <c r="V19" s="587">
        <f>Timeline!V47</f>
        <v>0</v>
      </c>
      <c r="W19" s="587">
        <f>Timeline!W47</f>
        <v>0</v>
      </c>
      <c r="X19" s="587">
        <f>Timeline!X47</f>
        <v>0</v>
      </c>
      <c r="Y19" s="587">
        <f>Timeline!Y47</f>
        <v>0</v>
      </c>
      <c r="Z19" s="587">
        <f>Timeline!Z47</f>
        <v>0</v>
      </c>
      <c r="AA19" s="587">
        <f>Timeline!AA47</f>
        <v>0</v>
      </c>
      <c r="AB19" s="587">
        <f>Timeline!AB47</f>
        <v>0</v>
      </c>
      <c r="AC19" s="607">
        <f>Timeline!AC47</f>
        <v>0</v>
      </c>
      <c r="AE19" s="621">
        <f>Timeline!AE47</f>
        <v>0</v>
      </c>
      <c r="AG19" s="621">
        <f>Timeline!AG47</f>
        <v>1</v>
      </c>
      <c r="AI19" s="621">
        <f>Timeline!AI47</f>
        <v>1</v>
      </c>
    </row>
    <row r="20" spans="2:35" s="435" customFormat="1" outlineLevel="1">
      <c r="D20" s="106" t="str">
        <f>Timeline!B48</f>
        <v>Full years</v>
      </c>
      <c r="E20" s="781"/>
      <c r="F20" s="781"/>
      <c r="G20" s="587">
        <f>Timeline!G48</f>
        <v>1</v>
      </c>
      <c r="H20" s="587">
        <f>Timeline!H48</f>
        <v>1</v>
      </c>
      <c r="I20" s="587">
        <f>Timeline!I48</f>
        <v>1</v>
      </c>
      <c r="J20" s="587">
        <f>Timeline!J48</f>
        <v>1</v>
      </c>
      <c r="K20" s="587">
        <f>Timeline!K48</f>
        <v>1</v>
      </c>
      <c r="L20" s="587">
        <f>Timeline!L48</f>
        <v>1</v>
      </c>
      <c r="M20" s="587">
        <f>Timeline!M48</f>
        <v>1</v>
      </c>
      <c r="N20" s="587">
        <f>Timeline!N48</f>
        <v>1</v>
      </c>
      <c r="O20" s="587">
        <f>Timeline!O48</f>
        <v>1</v>
      </c>
      <c r="P20" s="587">
        <f>Timeline!P48</f>
        <v>1</v>
      </c>
      <c r="Q20" s="587">
        <f>Timeline!Q48</f>
        <v>1</v>
      </c>
      <c r="R20" s="587">
        <f>Timeline!R48</f>
        <v>1</v>
      </c>
      <c r="S20" s="587">
        <f>Timeline!S48</f>
        <v>1</v>
      </c>
      <c r="T20" s="587">
        <f>Timeline!T48</f>
        <v>1</v>
      </c>
      <c r="U20" s="587">
        <f>Timeline!U48</f>
        <v>1</v>
      </c>
      <c r="V20" s="587">
        <f>Timeline!V48</f>
        <v>1</v>
      </c>
      <c r="W20" s="587">
        <f>Timeline!W48</f>
        <v>1</v>
      </c>
      <c r="X20" s="587">
        <f>Timeline!X48</f>
        <v>1</v>
      </c>
      <c r="Y20" s="587">
        <f>Timeline!Y48</f>
        <v>1</v>
      </c>
      <c r="Z20" s="587">
        <f>Timeline!Z48</f>
        <v>1</v>
      </c>
      <c r="AA20" s="587">
        <f>Timeline!AA48</f>
        <v>1</v>
      </c>
      <c r="AB20" s="587">
        <f>Timeline!AB48</f>
        <v>1</v>
      </c>
      <c r="AC20" s="607">
        <f>Timeline!AC48</f>
        <v>1</v>
      </c>
      <c r="AE20" s="621">
        <f>Timeline!AE48</f>
        <v>0</v>
      </c>
      <c r="AG20" s="621">
        <f>Timeline!AG48</f>
        <v>0</v>
      </c>
      <c r="AI20" s="621">
        <f>Timeline!AI48</f>
        <v>0</v>
      </c>
    </row>
    <row r="21" spans="2:35" s="435" customFormat="1" outlineLevel="1">
      <c r="D21" s="117" t="str">
        <f>Timeline!B49</f>
        <v>Years in Scope</v>
      </c>
      <c r="E21" s="385"/>
      <c r="F21" s="385"/>
      <c r="G21" s="782">
        <f>Timeline!G49</f>
        <v>0</v>
      </c>
      <c r="H21" s="782">
        <f>Timeline!H49</f>
        <v>0</v>
      </c>
      <c r="I21" s="782">
        <f>Timeline!I49</f>
        <v>0</v>
      </c>
      <c r="J21" s="782">
        <f>Timeline!J49</f>
        <v>0</v>
      </c>
      <c r="K21" s="782">
        <f>Timeline!K49</f>
        <v>0</v>
      </c>
      <c r="L21" s="782">
        <f>Timeline!L49</f>
        <v>0</v>
      </c>
      <c r="M21" s="782">
        <f>Timeline!M49</f>
        <v>1</v>
      </c>
      <c r="N21" s="782">
        <f>Timeline!N49</f>
        <v>1</v>
      </c>
      <c r="O21" s="782">
        <f>Timeline!O49</f>
        <v>1</v>
      </c>
      <c r="P21" s="782">
        <f>Timeline!P49</f>
        <v>1</v>
      </c>
      <c r="Q21" s="782">
        <f>Timeline!Q49</f>
        <v>1</v>
      </c>
      <c r="R21" s="782">
        <f>Timeline!R49</f>
        <v>1</v>
      </c>
      <c r="S21" s="782">
        <f>Timeline!S49</f>
        <v>1</v>
      </c>
      <c r="T21" s="782">
        <f>Timeline!T49</f>
        <v>1</v>
      </c>
      <c r="U21" s="782">
        <f>Timeline!U49</f>
        <v>1</v>
      </c>
      <c r="V21" s="782">
        <f>Timeline!V49</f>
        <v>1</v>
      </c>
      <c r="W21" s="782">
        <f>Timeline!W49</f>
        <v>0</v>
      </c>
      <c r="X21" s="782">
        <f>Timeline!X49</f>
        <v>0</v>
      </c>
      <c r="Y21" s="782">
        <f>Timeline!Y49</f>
        <v>0</v>
      </c>
      <c r="Z21" s="782">
        <f>Timeline!Z49</f>
        <v>0</v>
      </c>
      <c r="AA21" s="782">
        <f>Timeline!AA49</f>
        <v>0</v>
      </c>
      <c r="AB21" s="782">
        <f>Timeline!AB49</f>
        <v>0</v>
      </c>
      <c r="AC21" s="783">
        <f>Timeline!AC49</f>
        <v>0</v>
      </c>
      <c r="AE21" s="622">
        <f>Timeline!AE49</f>
        <v>1</v>
      </c>
      <c r="AG21" s="622">
        <f>Timeline!AG49</f>
        <v>0</v>
      </c>
      <c r="AI21" s="622">
        <f>Timeline!AI49</f>
        <v>0</v>
      </c>
    </row>
    <row r="22" spans="2:35" s="435" customFormat="1" outlineLevel="1">
      <c r="D22" s="784" t="str">
        <f>NPV!C35</f>
        <v>Year Counter</v>
      </c>
      <c r="E22" s="785"/>
      <c r="F22" s="785"/>
      <c r="G22" s="997"/>
      <c r="H22" s="810"/>
      <c r="I22" s="811">
        <f>NPV!I35</f>
        <v>-2</v>
      </c>
      <c r="J22" s="811">
        <f>NPV!J35</f>
        <v>-1</v>
      </c>
      <c r="K22" s="811">
        <f>NPV!K35</f>
        <v>0</v>
      </c>
      <c r="L22" s="811">
        <f>NPV!L35</f>
        <v>1</v>
      </c>
      <c r="M22" s="811">
        <f>NPV!M35</f>
        <v>2</v>
      </c>
      <c r="N22" s="811">
        <f>NPV!N35</f>
        <v>3</v>
      </c>
      <c r="O22" s="811">
        <f>NPV!O35</f>
        <v>4</v>
      </c>
      <c r="P22" s="811">
        <f>NPV!P35</f>
        <v>5</v>
      </c>
      <c r="Q22" s="811">
        <f>NPV!Q35</f>
        <v>6</v>
      </c>
      <c r="R22" s="811">
        <f>NPV!R35</f>
        <v>7</v>
      </c>
      <c r="S22" s="811">
        <f>NPV!S35</f>
        <v>8</v>
      </c>
      <c r="T22" s="811">
        <f>NPV!T35</f>
        <v>9</v>
      </c>
      <c r="U22" s="811">
        <f>NPV!U35</f>
        <v>10</v>
      </c>
      <c r="V22" s="811">
        <f>NPV!V35</f>
        <v>11</v>
      </c>
      <c r="W22" s="811">
        <f>NPV!W35</f>
        <v>12</v>
      </c>
      <c r="X22" s="811">
        <f>NPV!X35</f>
        <v>13</v>
      </c>
      <c r="Y22" s="811">
        <f>NPV!Y35</f>
        <v>14</v>
      </c>
      <c r="Z22" s="811">
        <f>NPV!Z35</f>
        <v>15</v>
      </c>
      <c r="AA22" s="811">
        <f>NPV!AA35</f>
        <v>16</v>
      </c>
      <c r="AB22" s="811">
        <f>NPV!AB35</f>
        <v>17</v>
      </c>
      <c r="AC22" s="812">
        <f>NPV!AC35</f>
        <v>18</v>
      </c>
      <c r="AE22" s="813">
        <f>NPV!AE35</f>
        <v>1</v>
      </c>
      <c r="AG22" s="813">
        <f>NPV!AG35</f>
        <v>0</v>
      </c>
      <c r="AI22" s="813">
        <f>NPV!AI35</f>
        <v>0</v>
      </c>
    </row>
    <row r="23" spans="2:35">
      <c r="D23" s="187"/>
    </row>
    <row r="24" spans="2:35">
      <c r="D24" s="187"/>
    </row>
    <row r="25" spans="2:35" ht="16.5">
      <c r="B25" s="5" t="s">
        <v>559</v>
      </c>
      <c r="C25" s="5"/>
      <c r="D25" s="5"/>
      <c r="E25" s="5"/>
      <c r="F25" s="5"/>
      <c r="G25" s="5" t="s">
        <v>292</v>
      </c>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row>
    <row r="26" spans="2:35">
      <c r="B26" s="99"/>
    </row>
    <row r="27" spans="2:35">
      <c r="D27" s="138" t="s">
        <v>694</v>
      </c>
    </row>
    <row r="28" spans="2:35">
      <c r="B28" s="238" t="s">
        <v>561</v>
      </c>
      <c r="C28" s="238"/>
      <c r="D28" s="480" t="str">
        <f>Timeline!B53</f>
        <v>Year 1 (part)</v>
      </c>
      <c r="E28" s="481"/>
      <c r="F28" s="481"/>
      <c r="G28" s="484">
        <f>Timeline!G53</f>
        <v>0</v>
      </c>
      <c r="H28" s="484">
        <f>Timeline!H53</f>
        <v>0</v>
      </c>
      <c r="I28" s="484">
        <f>Timeline!I53</f>
        <v>0</v>
      </c>
      <c r="J28" s="484">
        <f>Timeline!J53</f>
        <v>0</v>
      </c>
      <c r="K28" s="484">
        <f>Timeline!K53</f>
        <v>0</v>
      </c>
      <c r="L28" s="484">
        <f>Timeline!L53</f>
        <v>0</v>
      </c>
      <c r="M28" s="484">
        <f>Timeline!M53</f>
        <v>0.53972602739726028</v>
      </c>
      <c r="N28" s="484">
        <f>Timeline!N53</f>
        <v>0</v>
      </c>
      <c r="O28" s="484">
        <f>Timeline!O53</f>
        <v>0</v>
      </c>
      <c r="P28" s="484">
        <f>Timeline!P53</f>
        <v>0</v>
      </c>
      <c r="Q28" s="484">
        <f>Timeline!Q53</f>
        <v>0</v>
      </c>
      <c r="R28" s="484">
        <f>Timeline!R53</f>
        <v>0</v>
      </c>
      <c r="S28" s="484">
        <f>Timeline!S53</f>
        <v>0</v>
      </c>
      <c r="T28" s="484">
        <f>Timeline!T53</f>
        <v>0</v>
      </c>
      <c r="U28" s="484">
        <f>Timeline!U53</f>
        <v>0</v>
      </c>
      <c r="V28" s="484">
        <f>Timeline!V53</f>
        <v>0</v>
      </c>
      <c r="W28" s="484">
        <f>Timeline!W53</f>
        <v>0</v>
      </c>
      <c r="X28" s="484">
        <f>Timeline!X53</f>
        <v>0</v>
      </c>
      <c r="Y28" s="484">
        <f>Timeline!Y53</f>
        <v>0</v>
      </c>
      <c r="Z28" s="484">
        <f>Timeline!Z53</f>
        <v>0</v>
      </c>
      <c r="AA28" s="484">
        <f>Timeline!AA53</f>
        <v>0</v>
      </c>
      <c r="AB28" s="484">
        <f>Timeline!AB53</f>
        <v>0</v>
      </c>
      <c r="AC28" s="683">
        <f>Timeline!AC53</f>
        <v>0</v>
      </c>
      <c r="AD28" s="271"/>
      <c r="AE28" s="485">
        <f>Timeline!AE53</f>
        <v>1</v>
      </c>
      <c r="AF28" s="486"/>
      <c r="AG28" s="487">
        <f>Timeline!AG53</f>
        <v>0</v>
      </c>
      <c r="AH28" s="486"/>
      <c r="AI28" s="487">
        <f>Timeline!AI53</f>
        <v>0</v>
      </c>
    </row>
    <row r="29" spans="2:35">
      <c r="B29" s="238" t="s">
        <v>561</v>
      </c>
      <c r="C29" s="238"/>
      <c r="D29" s="482" t="str">
        <f>Timeline!B54</f>
        <v>Not used</v>
      </c>
      <c r="E29" s="483"/>
      <c r="F29" s="483"/>
      <c r="G29" s="490">
        <f>Timeline!G54</f>
        <v>0</v>
      </c>
      <c r="H29" s="490">
        <f>Timeline!H54</f>
        <v>0</v>
      </c>
      <c r="I29" s="490">
        <f>Timeline!I54</f>
        <v>0</v>
      </c>
      <c r="J29" s="490">
        <f>Timeline!J54</f>
        <v>0</v>
      </c>
      <c r="K29" s="490">
        <f>Timeline!K54</f>
        <v>0</v>
      </c>
      <c r="L29" s="490">
        <f>Timeline!L54</f>
        <v>0</v>
      </c>
      <c r="M29" s="490">
        <f>Timeline!M54</f>
        <v>0</v>
      </c>
      <c r="N29" s="490">
        <f>Timeline!N54</f>
        <v>0</v>
      </c>
      <c r="O29" s="490">
        <f>Timeline!O54</f>
        <v>0</v>
      </c>
      <c r="P29" s="490">
        <f>Timeline!P54</f>
        <v>0</v>
      </c>
      <c r="Q29" s="490">
        <f>Timeline!Q54</f>
        <v>0</v>
      </c>
      <c r="R29" s="490">
        <f>Timeline!R54</f>
        <v>0</v>
      </c>
      <c r="S29" s="490">
        <f>Timeline!S54</f>
        <v>0</v>
      </c>
      <c r="T29" s="846">
        <f>Timeline!T54</f>
        <v>0</v>
      </c>
      <c r="U29" s="490">
        <f>Timeline!U54</f>
        <v>0</v>
      </c>
      <c r="V29" s="490">
        <f>Timeline!V54</f>
        <v>0</v>
      </c>
      <c r="W29" s="490">
        <f>Timeline!W54</f>
        <v>0</v>
      </c>
      <c r="X29" s="490">
        <f>Timeline!X54</f>
        <v>0</v>
      </c>
      <c r="Y29" s="490">
        <f>Timeline!Y54</f>
        <v>0</v>
      </c>
      <c r="Z29" s="490">
        <f>Timeline!Z54</f>
        <v>0</v>
      </c>
      <c r="AA29" s="490">
        <f>Timeline!AA54</f>
        <v>0</v>
      </c>
      <c r="AB29" s="490">
        <f>Timeline!AB54</f>
        <v>0</v>
      </c>
      <c r="AC29" s="684">
        <f>Timeline!AC54</f>
        <v>0</v>
      </c>
      <c r="AD29" s="271"/>
      <c r="AE29" s="491">
        <f>Timeline!AE54</f>
        <v>0</v>
      </c>
      <c r="AF29" s="486"/>
      <c r="AG29" s="492">
        <f>Timeline!AG54</f>
        <v>1</v>
      </c>
      <c r="AH29" s="486"/>
      <c r="AI29" s="492">
        <f>Timeline!AI54</f>
        <v>1</v>
      </c>
    </row>
    <row r="30" spans="2:35">
      <c r="B30" s="238" t="s">
        <v>561</v>
      </c>
      <c r="C30" s="238"/>
      <c r="D30" s="478" t="str">
        <f>Timeline!B55</f>
        <v>Not used</v>
      </c>
      <c r="E30" s="467"/>
      <c r="F30" s="467"/>
      <c r="G30" s="325">
        <f>Timeline!G55</f>
        <v>0</v>
      </c>
      <c r="H30" s="325">
        <f>Timeline!H55</f>
        <v>0</v>
      </c>
      <c r="I30" s="325">
        <f>Timeline!I55</f>
        <v>0</v>
      </c>
      <c r="J30" s="325">
        <f>Timeline!J55</f>
        <v>0</v>
      </c>
      <c r="K30" s="325">
        <f>Timeline!K55</f>
        <v>0</v>
      </c>
      <c r="L30" s="325">
        <f>Timeline!L55</f>
        <v>0</v>
      </c>
      <c r="M30" s="325">
        <f>Timeline!M55</f>
        <v>0</v>
      </c>
      <c r="N30" s="325">
        <f>Timeline!N55</f>
        <v>0</v>
      </c>
      <c r="O30" s="325">
        <f>Timeline!O55</f>
        <v>0</v>
      </c>
      <c r="P30" s="325">
        <f>Timeline!P55</f>
        <v>0</v>
      </c>
      <c r="Q30" s="325">
        <f>Timeline!Q55</f>
        <v>0</v>
      </c>
      <c r="R30" s="325">
        <f>Timeline!R55</f>
        <v>0</v>
      </c>
      <c r="S30" s="325">
        <f>Timeline!S55</f>
        <v>0</v>
      </c>
      <c r="T30" s="325">
        <f>Timeline!T55</f>
        <v>0</v>
      </c>
      <c r="U30" s="325">
        <f>Timeline!U55</f>
        <v>0</v>
      </c>
      <c r="V30" s="325">
        <f>Timeline!V55</f>
        <v>0</v>
      </c>
      <c r="W30" s="325">
        <f>Timeline!W55</f>
        <v>0</v>
      </c>
      <c r="X30" s="325">
        <f>Timeline!X55</f>
        <v>0</v>
      </c>
      <c r="Y30" s="325">
        <f>Timeline!Y55</f>
        <v>0</v>
      </c>
      <c r="Z30" s="325">
        <f>Timeline!Z55</f>
        <v>0</v>
      </c>
      <c r="AA30" s="325">
        <f>Timeline!AA55</f>
        <v>0</v>
      </c>
      <c r="AB30" s="325">
        <f>Timeline!AB55</f>
        <v>0</v>
      </c>
      <c r="AC30" s="685">
        <f>Timeline!AC55</f>
        <v>0</v>
      </c>
      <c r="AD30" s="271"/>
      <c r="AE30" s="326">
        <f>Timeline!AE55</f>
        <v>0</v>
      </c>
      <c r="AF30" s="486"/>
      <c r="AG30" s="493">
        <f>Timeline!AG55</f>
        <v>1</v>
      </c>
      <c r="AH30" s="486"/>
      <c r="AI30" s="493">
        <f>Timeline!AI55</f>
        <v>1</v>
      </c>
    </row>
    <row r="31" spans="2:35">
      <c r="B31" s="99"/>
    </row>
    <row r="32" spans="2:35" ht="15">
      <c r="B32" s="15"/>
      <c r="C32" s="15" t="s">
        <v>383</v>
      </c>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row>
    <row r="33" spans="2:35" outlineLevel="1">
      <c r="G33" s="468"/>
    </row>
    <row r="34" spans="2:35" outlineLevel="1">
      <c r="D34" s="138" t="s">
        <v>560</v>
      </c>
    </row>
    <row r="35" spans="2:35" outlineLevel="1">
      <c r="B35" s="238" t="s">
        <v>561</v>
      </c>
      <c r="C35" s="238"/>
      <c r="D35" s="100" t="str">
        <f>'Line Items'!D2573</f>
        <v>Passenger Fares Revenue</v>
      </c>
      <c r="E35" s="436" t="s">
        <v>102</v>
      </c>
      <c r="F35" s="183"/>
      <c r="G35" s="348">
        <f>'P&amp;L3'!G15*G$21</f>
        <v>0</v>
      </c>
      <c r="H35" s="348">
        <f>'P&amp;L3'!H15*H$21</f>
        <v>0</v>
      </c>
      <c r="I35" s="348">
        <f>'P&amp;L3'!I15*I$21</f>
        <v>0</v>
      </c>
      <c r="J35" s="348">
        <f>'P&amp;L3'!J15*J$21</f>
        <v>0</v>
      </c>
      <c r="K35" s="348">
        <f>'P&amp;L3'!K15*K$21</f>
        <v>0</v>
      </c>
      <c r="L35" s="348">
        <f>'P&amp;L3'!L15*L$21</f>
        <v>0</v>
      </c>
      <c r="M35" s="348">
        <f>'P&amp;L3'!M15*M$21</f>
        <v>0</v>
      </c>
      <c r="N35" s="348">
        <f>'P&amp;L3'!N15*N$21</f>
        <v>0</v>
      </c>
      <c r="O35" s="348">
        <f>'P&amp;L3'!O15*O$21</f>
        <v>0</v>
      </c>
      <c r="P35" s="348">
        <f>'P&amp;L3'!P15*P$21</f>
        <v>0</v>
      </c>
      <c r="Q35" s="348">
        <f>'P&amp;L3'!Q15*Q$21</f>
        <v>0</v>
      </c>
      <c r="R35" s="348">
        <f>'P&amp;L3'!R15*R$21</f>
        <v>0</v>
      </c>
      <c r="S35" s="348">
        <f>'P&amp;L3'!S15*S$21</f>
        <v>0</v>
      </c>
      <c r="T35" s="348">
        <f>'P&amp;L3'!T15*T$21</f>
        <v>0</v>
      </c>
      <c r="U35" s="348">
        <f>'P&amp;L3'!U15*U$21</f>
        <v>0</v>
      </c>
      <c r="V35" s="348">
        <f>'P&amp;L3'!V15*V$21</f>
        <v>0</v>
      </c>
      <c r="W35" s="348">
        <f>'P&amp;L3'!W15*W$21</f>
        <v>0</v>
      </c>
      <c r="X35" s="348">
        <f>'P&amp;L3'!X15*X$21</f>
        <v>0</v>
      </c>
      <c r="Y35" s="348">
        <f>'P&amp;L3'!Y15*Y$21</f>
        <v>0</v>
      </c>
      <c r="Z35" s="348">
        <f>'P&amp;L3'!Z15*Z$21</f>
        <v>0</v>
      </c>
      <c r="AA35" s="348">
        <f>'P&amp;L3'!AA15*AA$21</f>
        <v>0</v>
      </c>
      <c r="AB35" s="348">
        <f>'P&amp;L3'!AB15*AB$21</f>
        <v>0</v>
      </c>
      <c r="AC35" s="349">
        <f>'P&amp;L3'!AC15*AC$21</f>
        <v>0</v>
      </c>
      <c r="AE35" s="514">
        <f>'P&amp;L3'!AE15*AE$21</f>
        <v>0</v>
      </c>
      <c r="AG35" s="514">
        <f>'P&amp;L3'!AG15*AG$21</f>
        <v>0</v>
      </c>
      <c r="AI35" s="514">
        <f>'P&amp;L3'!AI15*AI$21</f>
        <v>0</v>
      </c>
    </row>
    <row r="36" spans="2:35" outlineLevel="1">
      <c r="B36" s="238" t="s">
        <v>561</v>
      </c>
      <c r="C36" s="238"/>
      <c r="D36" s="356" t="str">
        <f>'Line Items'!D2574</f>
        <v>Other Revenue</v>
      </c>
      <c r="E36" s="107" t="str">
        <f>E35</f>
        <v>£000</v>
      </c>
      <c r="F36" s="107"/>
      <c r="G36" s="229">
        <f>'P&amp;L3'!G16*G$21</f>
        <v>0</v>
      </c>
      <c r="H36" s="229">
        <f>'P&amp;L3'!H16*H$21</f>
        <v>0</v>
      </c>
      <c r="I36" s="229">
        <f>'P&amp;L3'!I16*I$21</f>
        <v>0</v>
      </c>
      <c r="J36" s="229">
        <f>'P&amp;L3'!J16*J$21</f>
        <v>0</v>
      </c>
      <c r="K36" s="229">
        <f>'P&amp;L3'!K16*K$21</f>
        <v>0</v>
      </c>
      <c r="L36" s="229">
        <f>'P&amp;L3'!L16*L$21</f>
        <v>0</v>
      </c>
      <c r="M36" s="229">
        <f>'P&amp;L3'!M16*M$21</f>
        <v>0</v>
      </c>
      <c r="N36" s="229">
        <f>'P&amp;L3'!N16*N$21</f>
        <v>0</v>
      </c>
      <c r="O36" s="229">
        <f>'P&amp;L3'!O16*O$21</f>
        <v>0</v>
      </c>
      <c r="P36" s="229">
        <f>'P&amp;L3'!P16*P$21</f>
        <v>0</v>
      </c>
      <c r="Q36" s="229">
        <f>'P&amp;L3'!Q16*Q$21</f>
        <v>0</v>
      </c>
      <c r="R36" s="229">
        <f>'P&amp;L3'!R16*R$21</f>
        <v>0</v>
      </c>
      <c r="S36" s="229">
        <f>'P&amp;L3'!S16*S$21</f>
        <v>0</v>
      </c>
      <c r="T36" s="229">
        <f>'P&amp;L3'!T16*T$21</f>
        <v>0</v>
      </c>
      <c r="U36" s="229">
        <f>'P&amp;L3'!U16*U$21</f>
        <v>0</v>
      </c>
      <c r="V36" s="229">
        <f>'P&amp;L3'!V16*V$21</f>
        <v>0</v>
      </c>
      <c r="W36" s="229">
        <f>'P&amp;L3'!W16*W$21</f>
        <v>0</v>
      </c>
      <c r="X36" s="229">
        <f>'P&amp;L3'!X16*X$21</f>
        <v>0</v>
      </c>
      <c r="Y36" s="229">
        <f>'P&amp;L3'!Y16*Y$21</f>
        <v>0</v>
      </c>
      <c r="Z36" s="229">
        <f>'P&amp;L3'!Z16*Z$21</f>
        <v>0</v>
      </c>
      <c r="AA36" s="229">
        <f>'P&amp;L3'!AA16*AA$21</f>
        <v>0</v>
      </c>
      <c r="AB36" s="229">
        <f>'P&amp;L3'!AB16*AB$21</f>
        <v>0</v>
      </c>
      <c r="AC36" s="437">
        <f>'P&amp;L3'!AC16*AC$21</f>
        <v>0</v>
      </c>
      <c r="AE36" s="515">
        <f>'P&amp;L3'!AE16*AE$21</f>
        <v>0</v>
      </c>
      <c r="AG36" s="515">
        <f>'P&amp;L3'!AG16*AG$21</f>
        <v>0</v>
      </c>
      <c r="AI36" s="515">
        <f>'P&amp;L3'!AI16*AI$21</f>
        <v>0</v>
      </c>
    </row>
    <row r="37" spans="2:35" outlineLevel="1">
      <c r="B37" s="238" t="s">
        <v>561</v>
      </c>
      <c r="C37" s="238"/>
      <c r="D37" s="957" t="str">
        <f>'Line Items'!D2575</f>
        <v>Exceptional &amp; Contingency Revenues</v>
      </c>
      <c r="E37" s="958" t="str">
        <f t="shared" ref="E37:E48" si="0">E36</f>
        <v>£000</v>
      </c>
      <c r="F37" s="958"/>
      <c r="G37" s="959">
        <f>SUM(MAX('P&amp;L1'!G$482,0),
MAX('P&amp;L1'!G$483,0),
MAX('P&amp;L1'!G$484,0),
MAX('P&amp;L1'!G$485,0),
MAX('P&amp;L1'!G$486,0),
MAX('P&amp;L1'!G$487,0),
MAX('P&amp;L1'!G$488,0),
MAX('P&amp;L1'!G$489,0),
MAX('P&amp;L1'!G$490,0),
MAX('P&amp;L1'!G$491,0))
*G$21</f>
        <v>0</v>
      </c>
      <c r="H37" s="959">
        <f>SUM(MAX('P&amp;L1'!H$482,0),
MAX('P&amp;L1'!H$483,0),
MAX('P&amp;L1'!H$484,0),
MAX('P&amp;L1'!H$485,0),
MAX('P&amp;L1'!H$486,0),
MAX('P&amp;L1'!H$487,0),
MAX('P&amp;L1'!H$488,0),
MAX('P&amp;L1'!H$489,0),
MAX('P&amp;L1'!H$490,0),
MAX('P&amp;L1'!H$491,0))
*H$21</f>
        <v>0</v>
      </c>
      <c r="I37" s="959">
        <f>SUM(MAX('P&amp;L1'!I$482,0),
MAX('P&amp;L1'!I$483,0),
MAX('P&amp;L1'!I$484,0),
MAX('P&amp;L1'!I$485,0),
MAX('P&amp;L1'!I$486,0),
MAX('P&amp;L1'!I$487,0),
MAX('P&amp;L1'!I$488,0),
MAX('P&amp;L1'!I$489,0),
MAX('P&amp;L1'!I$490,0),
MAX('P&amp;L1'!I$491,0))
*I$21</f>
        <v>0</v>
      </c>
      <c r="J37" s="959">
        <f>SUM(MAX('P&amp;L1'!J$482,0),
MAX('P&amp;L1'!J$483,0),
MAX('P&amp;L1'!J$484,0),
MAX('P&amp;L1'!J$485,0),
MAX('P&amp;L1'!J$486,0),
MAX('P&amp;L1'!J$487,0),
MAX('P&amp;L1'!J$488,0),
MAX('P&amp;L1'!J$489,0),
MAX('P&amp;L1'!J$490,0),
MAX('P&amp;L1'!J$491,0))
*J$21</f>
        <v>0</v>
      </c>
      <c r="K37" s="959">
        <f>SUM(MAX('P&amp;L1'!K$482,0),
MAX('P&amp;L1'!K$483,0),
MAX('P&amp;L1'!K$484,0),
MAX('P&amp;L1'!K$485,0),
MAX('P&amp;L1'!K$486,0),
MAX('P&amp;L1'!K$487,0),
MAX('P&amp;L1'!K$488,0),
MAX('P&amp;L1'!K$489,0),
MAX('P&amp;L1'!K$490,0),
MAX('P&amp;L1'!K$491,0))
*K$21</f>
        <v>0</v>
      </c>
      <c r="L37" s="959">
        <f>SUM(MAX('P&amp;L1'!L$482,0),
MAX('P&amp;L1'!L$483,0),
MAX('P&amp;L1'!L$484,0),
MAX('P&amp;L1'!L$485,0),
MAX('P&amp;L1'!L$486,0),
MAX('P&amp;L1'!L$487,0),
MAX('P&amp;L1'!L$488,0),
MAX('P&amp;L1'!L$489,0),
MAX('P&amp;L1'!L$490,0),
MAX('P&amp;L1'!L$491,0))
*L$21</f>
        <v>0</v>
      </c>
      <c r="M37" s="959">
        <f>SUM(MAX('P&amp;L1'!M$482,0),
MAX('P&amp;L1'!M$483,0),
MAX('P&amp;L1'!M$484,0),
MAX('P&amp;L1'!M$485,0),
MAX('P&amp;L1'!M$486,0),
MAX('P&amp;L1'!M$487,0),
MAX('P&amp;L1'!M$488,0),
MAX('P&amp;L1'!M$489,0),
MAX('P&amp;L1'!M$490,0),
MAX('P&amp;L1'!M$491,0))
*M$21</f>
        <v>0</v>
      </c>
      <c r="N37" s="959">
        <f>SUM(MAX('P&amp;L1'!N$482,0),
MAX('P&amp;L1'!N$483,0),
MAX('P&amp;L1'!N$484,0),
MAX('P&amp;L1'!N$485,0),
MAX('P&amp;L1'!N$486,0),
MAX('P&amp;L1'!N$487,0),
MAX('P&amp;L1'!N$488,0),
MAX('P&amp;L1'!N$489,0),
MAX('P&amp;L1'!N$490,0),
MAX('P&amp;L1'!N$491,0))
*N$21</f>
        <v>0</v>
      </c>
      <c r="O37" s="959">
        <f>SUM(MAX('P&amp;L1'!O$482,0),
MAX('P&amp;L1'!O$483,0),
MAX('P&amp;L1'!O$484,0),
MAX('P&amp;L1'!O$485,0),
MAX('P&amp;L1'!O$486,0),
MAX('P&amp;L1'!O$487,0),
MAX('P&amp;L1'!O$488,0),
MAX('P&amp;L1'!O$489,0),
MAX('P&amp;L1'!O$490,0),
MAX('P&amp;L1'!O$491,0))
*O$21</f>
        <v>0</v>
      </c>
      <c r="P37" s="959">
        <f>SUM(MAX('P&amp;L1'!P$482,0),
MAX('P&amp;L1'!P$483,0),
MAX('P&amp;L1'!P$484,0),
MAX('P&amp;L1'!P$485,0),
MAX('P&amp;L1'!P$486,0),
MAX('P&amp;L1'!P$487,0),
MAX('P&amp;L1'!P$488,0),
MAX('P&amp;L1'!P$489,0),
MAX('P&amp;L1'!P$490,0),
MAX('P&amp;L1'!P$491,0))
*P$21</f>
        <v>0</v>
      </c>
      <c r="Q37" s="959">
        <f>SUM(MAX('P&amp;L1'!Q$482,0),
MAX('P&amp;L1'!Q$483,0),
MAX('P&amp;L1'!Q$484,0),
MAX('P&amp;L1'!Q$485,0),
MAX('P&amp;L1'!Q$486,0),
MAX('P&amp;L1'!Q$487,0),
MAX('P&amp;L1'!Q$488,0),
MAX('P&amp;L1'!Q$489,0),
MAX('P&amp;L1'!Q$490,0),
MAX('P&amp;L1'!Q$491,0))
*Q$21</f>
        <v>0</v>
      </c>
      <c r="R37" s="959">
        <f>SUM(MAX('P&amp;L1'!R$482,0),
MAX('P&amp;L1'!R$483,0),
MAX('P&amp;L1'!R$484,0),
MAX('P&amp;L1'!R$485,0),
MAX('P&amp;L1'!R$486,0),
MAX('P&amp;L1'!R$487,0),
MAX('P&amp;L1'!R$488,0),
MAX('P&amp;L1'!R$489,0),
MAX('P&amp;L1'!R$490,0),
MAX('P&amp;L1'!R$491,0))
*R$21</f>
        <v>0</v>
      </c>
      <c r="S37" s="959">
        <f>SUM(MAX('P&amp;L1'!S$482,0),
MAX('P&amp;L1'!S$483,0),
MAX('P&amp;L1'!S$484,0),
MAX('P&amp;L1'!S$485,0),
MAX('P&amp;L1'!S$486,0),
MAX('P&amp;L1'!S$487,0),
MAX('P&amp;L1'!S$488,0),
MAX('P&amp;L1'!S$489,0),
MAX('P&amp;L1'!S$490,0),
MAX('P&amp;L1'!S$491,0))
*S$21</f>
        <v>0</v>
      </c>
      <c r="T37" s="959">
        <f>SUM(MAX('P&amp;L1'!T$482,0),
MAX('P&amp;L1'!T$483,0),
MAX('P&amp;L1'!T$484,0),
MAX('P&amp;L1'!T$485,0),
MAX('P&amp;L1'!T$486,0),
MAX('P&amp;L1'!T$487,0),
MAX('P&amp;L1'!T$488,0),
MAX('P&amp;L1'!T$489,0),
MAX('P&amp;L1'!T$490,0),
MAX('P&amp;L1'!T$491,0))
*T$21</f>
        <v>0</v>
      </c>
      <c r="U37" s="959">
        <f>SUM(MAX('P&amp;L1'!U$482,0),
MAX('P&amp;L1'!U$483,0),
MAX('P&amp;L1'!U$484,0),
MAX('P&amp;L1'!U$485,0),
MAX('P&amp;L1'!U$486,0),
MAX('P&amp;L1'!U$487,0),
MAX('P&amp;L1'!U$488,0),
MAX('P&amp;L1'!U$489,0),
MAX('P&amp;L1'!U$490,0),
MAX('P&amp;L1'!U$491,0))
*U$21</f>
        <v>0</v>
      </c>
      <c r="V37" s="959">
        <f>SUM(MAX('P&amp;L1'!V$482,0),
MAX('P&amp;L1'!V$483,0),
MAX('P&amp;L1'!V$484,0),
MAX('P&amp;L1'!V$485,0),
MAX('P&amp;L1'!V$486,0),
MAX('P&amp;L1'!V$487,0),
MAX('P&amp;L1'!V$488,0),
MAX('P&amp;L1'!V$489,0),
MAX('P&amp;L1'!V$490,0),
MAX('P&amp;L1'!V$491,0))
*V$21</f>
        <v>0</v>
      </c>
      <c r="W37" s="959">
        <f>SUM(MAX('P&amp;L1'!W$482,0),
MAX('P&amp;L1'!W$483,0),
MAX('P&amp;L1'!W$484,0),
MAX('P&amp;L1'!W$485,0),
MAX('P&amp;L1'!W$486,0),
MAX('P&amp;L1'!W$487,0),
MAX('P&amp;L1'!W$488,0),
MAX('P&amp;L1'!W$489,0),
MAX('P&amp;L1'!W$490,0),
MAX('P&amp;L1'!W$491,0))
*W$21</f>
        <v>0</v>
      </c>
      <c r="X37" s="959">
        <f>SUM(MAX('P&amp;L1'!X$482,0),
MAX('P&amp;L1'!X$483,0),
MAX('P&amp;L1'!X$484,0),
MAX('P&amp;L1'!X$485,0),
MAX('P&amp;L1'!X$486,0),
MAX('P&amp;L1'!X$487,0),
MAX('P&amp;L1'!X$488,0),
MAX('P&amp;L1'!X$489,0),
MAX('P&amp;L1'!X$490,0),
MAX('P&amp;L1'!X$491,0))
*X$21</f>
        <v>0</v>
      </c>
      <c r="Y37" s="959">
        <f>SUM(MAX('P&amp;L1'!Y$482,0),
MAX('P&amp;L1'!Y$483,0),
MAX('P&amp;L1'!Y$484,0),
MAX('P&amp;L1'!Y$485,0),
MAX('P&amp;L1'!Y$486,0),
MAX('P&amp;L1'!Y$487,0),
MAX('P&amp;L1'!Y$488,0),
MAX('P&amp;L1'!Y$489,0),
MAX('P&amp;L1'!Y$490,0),
MAX('P&amp;L1'!Y$491,0))
*Y$21</f>
        <v>0</v>
      </c>
      <c r="Z37" s="959">
        <f>SUM(MAX('P&amp;L1'!Z$482,0),
MAX('P&amp;L1'!Z$483,0),
MAX('P&amp;L1'!Z$484,0),
MAX('P&amp;L1'!Z$485,0),
MAX('P&amp;L1'!Z$486,0),
MAX('P&amp;L1'!Z$487,0),
MAX('P&amp;L1'!Z$488,0),
MAX('P&amp;L1'!Z$489,0),
MAX('P&amp;L1'!Z$490,0),
MAX('P&amp;L1'!Z$491,0))
*Z$21</f>
        <v>0</v>
      </c>
      <c r="AA37" s="959">
        <f>SUM(MAX('P&amp;L1'!AA$482,0),
MAX('P&amp;L1'!AA$483,0),
MAX('P&amp;L1'!AA$484,0),
MAX('P&amp;L1'!AA$485,0),
MAX('P&amp;L1'!AA$486,0),
MAX('P&amp;L1'!AA$487,0),
MAX('P&amp;L1'!AA$488,0),
MAX('P&amp;L1'!AA$489,0),
MAX('P&amp;L1'!AA$490,0),
MAX('P&amp;L1'!AA$491,0))
*AA$21</f>
        <v>0</v>
      </c>
      <c r="AB37" s="959">
        <f>SUM(MAX('P&amp;L1'!AB$482,0),
MAX('P&amp;L1'!AB$483,0),
MAX('P&amp;L1'!AB$484,0),
MAX('P&amp;L1'!AB$485,0),
MAX('P&amp;L1'!AB$486,0),
MAX('P&amp;L1'!AB$487,0),
MAX('P&amp;L1'!AB$488,0),
MAX('P&amp;L1'!AB$489,0),
MAX('P&amp;L1'!AB$490,0),
MAX('P&amp;L1'!AB$491,0))
*AB$21</f>
        <v>0</v>
      </c>
      <c r="AC37" s="960">
        <f>SUM(MAX('P&amp;L1'!AC$482,0),
MAX('P&amp;L1'!AC$483,0),
MAX('P&amp;L1'!AC$484,0),
MAX('P&amp;L1'!AC$485,0),
MAX('P&amp;L1'!AC$486,0),
MAX('P&amp;L1'!AC$487,0),
MAX('P&amp;L1'!AC$488,0),
MAX('P&amp;L1'!AC$489,0),
MAX('P&amp;L1'!AC$490,0),
MAX('P&amp;L1'!AC$491,0))
*AC$21</f>
        <v>0</v>
      </c>
      <c r="AE37" s="961">
        <f>SUM(MAX('P&amp;L1'!AE$482,0),
MAX('P&amp;L1'!AE$483,0),
MAX('P&amp;L1'!AE$484,0),
MAX('P&amp;L1'!AE$485,0),
MAX('P&amp;L1'!AE$486,0),
MAX('P&amp;L1'!AE$487,0),
MAX('P&amp;L1'!AE$488,0),
MAX('P&amp;L1'!AE$489,0),
MAX('P&amp;L1'!AE$490,0),
MAX('P&amp;L1'!AE$491,0))
*AE$21</f>
        <v>0</v>
      </c>
      <c r="AG37" s="961">
        <f>SUM(MAX('P&amp;L1'!AG$482,0),
MAX('P&amp;L1'!AG$483,0),
MAX('P&amp;L1'!AG$484,0),
MAX('P&amp;L1'!AG$485,0),
MAX('P&amp;L1'!AG$486,0),
MAX('P&amp;L1'!AG$487,0),
MAX('P&amp;L1'!AG$488,0),
MAX('P&amp;L1'!AG$489,0),
MAX('P&amp;L1'!AG$490,0),
MAX('P&amp;L1'!AG$491,0))
*AG$21</f>
        <v>0</v>
      </c>
      <c r="AI37" s="961">
        <f>SUM(MAX('P&amp;L1'!AI$482,0),
MAX('P&amp;L1'!AI$483,0),
MAX('P&amp;L1'!AI$484,0),
MAX('P&amp;L1'!AI$485,0),
MAX('P&amp;L1'!AI$486,0),
MAX('P&amp;L1'!AI$487,0),
MAX('P&amp;L1'!AI$488,0),
MAX('P&amp;L1'!AI$489,0),
MAX('P&amp;L1'!AI$490,0),
MAX('P&amp;L1'!AI$491,0))
*AI$21</f>
        <v>0</v>
      </c>
    </row>
    <row r="38" spans="2:35" outlineLevel="1">
      <c r="B38" s="238" t="s">
        <v>561</v>
      </c>
      <c r="C38" s="238"/>
      <c r="D38" s="957" t="str">
        <f>'Line Items'!D2576</f>
        <v>Income from the Secretary of State</v>
      </c>
      <c r="E38" s="958" t="str">
        <f t="shared" si="0"/>
        <v>£000</v>
      </c>
      <c r="F38" s="958"/>
      <c r="G38" s="959">
        <f>SUM(MAX('P&amp;L3'!G$51,0),MAX('P&amp;L3'!G$52,0),MAX('P&amp;L3'!G$53,0),MAX('P&amp;L3'!G$54,0),MAX(SUM(Performance!G$214:G$218),0))*G$21</f>
        <v>0</v>
      </c>
      <c r="H38" s="959">
        <f>SUM(MAX('P&amp;L3'!H$51,0),MAX('P&amp;L3'!H$52,0),MAX('P&amp;L3'!H$53,0),MAX('P&amp;L3'!H$54,0),MAX(SUM(Performance!H$214:H$218),0))*H$21</f>
        <v>0</v>
      </c>
      <c r="I38" s="959">
        <f>SUM(MAX('P&amp;L3'!I$51,0),MAX('P&amp;L3'!I$52,0),MAX('P&amp;L3'!I$53,0),MAX('P&amp;L3'!I$54,0),MAX(SUM(Performance!I$214:I$218),0))*I$21</f>
        <v>0</v>
      </c>
      <c r="J38" s="959">
        <f>SUM(MAX('P&amp;L3'!J$51,0),MAX('P&amp;L3'!J$52,0),MAX('P&amp;L3'!J$53,0),MAX('P&amp;L3'!J$54,0),MAX(SUM(Performance!J$214:J$218),0))*J$21</f>
        <v>0</v>
      </c>
      <c r="K38" s="959">
        <f>SUM(MAX('P&amp;L3'!K$51,0),MAX('P&amp;L3'!K$52,0),MAX('P&amp;L3'!K$53,0),MAX('P&amp;L3'!K$54,0),MAX(SUM(Performance!K$214:K$218),0))*K$21</f>
        <v>0</v>
      </c>
      <c r="L38" s="959">
        <f>SUM(MAX('P&amp;L3'!L$51,0),MAX('P&amp;L3'!L$52,0),MAX('P&amp;L3'!L$53,0),MAX('P&amp;L3'!L$54,0),MAX(SUM(Performance!L$214:L$218),0))*L$21</f>
        <v>0</v>
      </c>
      <c r="M38" s="959">
        <f>SUM(MAX('P&amp;L3'!M$51,0),MAX('P&amp;L3'!M$52,0),MAX('P&amp;L3'!M$53,0),MAX('P&amp;L3'!M$54,0),MAX(SUM(Performance!M$214:M$218),0))*M$21</f>
        <v>0</v>
      </c>
      <c r="N38" s="959">
        <f>SUM(MAX('P&amp;L3'!N$51,0),MAX('P&amp;L3'!N$52,0),MAX('P&amp;L3'!N$53,0),MAX('P&amp;L3'!N$54,0),MAX(SUM(Performance!N$214:N$218),0))*N$21</f>
        <v>0</v>
      </c>
      <c r="O38" s="959">
        <f>SUM(MAX('P&amp;L3'!O$51,0),MAX('P&amp;L3'!O$52,0),MAX('P&amp;L3'!O$53,0),MAX('P&amp;L3'!O$54,0),MAX(SUM(Performance!O$214:O$218),0))*O$21</f>
        <v>0</v>
      </c>
      <c r="P38" s="959">
        <f>SUM(MAX('P&amp;L3'!P$51,0),MAX('P&amp;L3'!P$52,0),MAX('P&amp;L3'!P$53,0),MAX('P&amp;L3'!P$54,0),MAX(SUM(Performance!P$214:P$218),0))*P$21</f>
        <v>0</v>
      </c>
      <c r="Q38" s="959">
        <f>SUM(MAX('P&amp;L3'!Q$51,0),MAX('P&amp;L3'!Q$52,0),MAX('P&amp;L3'!Q$53,0),MAX('P&amp;L3'!Q$54,0),MAX(SUM(Performance!Q$214:Q$218),0))*Q$21</f>
        <v>0</v>
      </c>
      <c r="R38" s="959">
        <f>SUM(MAX('P&amp;L3'!R$51,0),MAX('P&amp;L3'!R$52,0),MAX('P&amp;L3'!R$53,0),MAX('P&amp;L3'!R$54,0),MAX(SUM(Performance!R$214:R$218),0))*R$21</f>
        <v>0</v>
      </c>
      <c r="S38" s="959">
        <f>SUM(MAX('P&amp;L3'!S$51,0),MAX('P&amp;L3'!S$52,0),MAX('P&amp;L3'!S$53,0),MAX('P&amp;L3'!S$54,0),MAX(SUM(Performance!S$214:S$218),0))*S$21</f>
        <v>0</v>
      </c>
      <c r="T38" s="959">
        <f>SUM(MAX('P&amp;L3'!T$51,0),MAX('P&amp;L3'!T$52,0),MAX('P&amp;L3'!T$53,0),MAX('P&amp;L3'!T$54,0),MAX(SUM(Performance!T$214:T$218),0))*T$21</f>
        <v>0</v>
      </c>
      <c r="U38" s="959">
        <f>SUM(MAX('P&amp;L3'!U$51,0),MAX('P&amp;L3'!U$52,0),MAX('P&amp;L3'!U$53,0),MAX('P&amp;L3'!U$54,0),MAX(SUM(Performance!U$214:U$218),0))*U$21</f>
        <v>0</v>
      </c>
      <c r="V38" s="959">
        <f>SUM(MAX('P&amp;L3'!V$51,0),MAX('P&amp;L3'!V$52,0),MAX('P&amp;L3'!V$53,0),MAX('P&amp;L3'!V$54,0),MAX(SUM(Performance!V$214:V$218),0))*V$21</f>
        <v>0</v>
      </c>
      <c r="W38" s="959">
        <f>SUM(MAX('P&amp;L3'!W$51,0),MAX('P&amp;L3'!W$52,0),MAX('P&amp;L3'!W$53,0),MAX('P&amp;L3'!W$54,0),MAX(SUM(Performance!W$214:W$218),0))*W$21</f>
        <v>0</v>
      </c>
      <c r="X38" s="959">
        <f>SUM(MAX('P&amp;L3'!X$51,0),MAX('P&amp;L3'!X$52,0),MAX('P&amp;L3'!X$53,0),MAX('P&amp;L3'!X$54,0),MAX(SUM(Performance!X$214:X$218),0))*X$21</f>
        <v>0</v>
      </c>
      <c r="Y38" s="959">
        <f>SUM(MAX('P&amp;L3'!Y$51,0),MAX('P&amp;L3'!Y$52,0),MAX('P&amp;L3'!Y$53,0),MAX('P&amp;L3'!Y$54,0),MAX(SUM(Performance!Y$214:Y$218),0))*Y$21</f>
        <v>0</v>
      </c>
      <c r="Z38" s="959">
        <f>SUM(MAX('P&amp;L3'!Z$51,0),MAX('P&amp;L3'!Z$52,0),MAX('P&amp;L3'!Z$53,0),MAX('P&amp;L3'!Z$54,0),MAX(SUM(Performance!Z$214:Z$218),0))*Z$21</f>
        <v>0</v>
      </c>
      <c r="AA38" s="959">
        <f>SUM(MAX('P&amp;L3'!AA$51,0),MAX('P&amp;L3'!AA$52,0),MAX('P&amp;L3'!AA$53,0),MAX('P&amp;L3'!AA$54,0),MAX(SUM(Performance!AA$214:AA$218),0))*AA$21</f>
        <v>0</v>
      </c>
      <c r="AB38" s="959">
        <f>SUM(MAX('P&amp;L3'!AB$51,0),MAX('P&amp;L3'!AB$52,0),MAX('P&amp;L3'!AB$53,0),MAX('P&amp;L3'!AB$54,0),MAX(SUM(Performance!AB$214:AB$218),0))*AB$21</f>
        <v>0</v>
      </c>
      <c r="AC38" s="960">
        <f>SUM(MAX('P&amp;L3'!AC$51,0),MAX('P&amp;L3'!AC$52,0),MAX('P&amp;L3'!AC$53,0),MAX('P&amp;L3'!AC$54,0),MAX(SUM(Performance!AC$214:AC$218),0))*AC$21</f>
        <v>0</v>
      </c>
      <c r="AE38" s="961">
        <f>SUM(MAX('P&amp;L3'!AE$51,0),MAX('P&amp;L3'!AE$52,0),MAX('P&amp;L3'!AE$53,0),MAX('P&amp;L3'!AE$54,0),MAX(SUM(Performance!AE$214:AE$218),0))*AE$21</f>
        <v>0</v>
      </c>
      <c r="AG38" s="961">
        <f>SUM(MAX('P&amp;L3'!AG$51,0),MAX('P&amp;L3'!AG$52,0),MAX('P&amp;L3'!AG$53,0),MAX('P&amp;L3'!AG$54,0),MAX(SUM(Performance!AG$214:AG$218),0))*AG$21</f>
        <v>0</v>
      </c>
      <c r="AI38" s="961">
        <f>SUM(MAX('P&amp;L3'!AI$51,0),MAX('P&amp;L3'!AI$52,0),MAX('P&amp;L3'!AI$53,0),MAX('P&amp;L3'!AI$54,0),MAX(SUM(Performance!AI$214:AI$218),0))*AI$21</f>
        <v>0</v>
      </c>
    </row>
    <row r="39" spans="2:35" outlineLevel="1">
      <c r="B39" s="238" t="s">
        <v>561</v>
      </c>
      <c r="C39" s="238"/>
      <c r="D39" s="957" t="str">
        <f>'Line Items'!D2577</f>
        <v>Income from Network Rail</v>
      </c>
      <c r="E39" s="958" t="str">
        <f t="shared" si="0"/>
        <v>£000</v>
      </c>
      <c r="F39" s="958"/>
      <c r="G39" s="959">
        <f>SUM('P&amp;L1'!G$457:G$460,MAX('P&amp;L1'!G$461,0),MAX('P&amp;L1'!G$462,0),MAX('P&amp;L1'!G$463,0),MAX('P&amp;L1'!G$464,0),MAX('P&amp;L1'!G$465,0),MAX(SUM('P&amp;L1'!G$472:G$475),0))*G$21</f>
        <v>0</v>
      </c>
      <c r="H39" s="959">
        <f>SUM('P&amp;L1'!H$457:H$460,MAX('P&amp;L1'!H$461,0),MAX('P&amp;L1'!H$462,0),MAX('P&amp;L1'!H$463,0),MAX('P&amp;L1'!H$464,0),MAX('P&amp;L1'!H$465,0),MAX(SUM('P&amp;L1'!H$472:H$475),0))*H$21</f>
        <v>0</v>
      </c>
      <c r="I39" s="959">
        <f>SUM('P&amp;L1'!I$457:I$460,MAX('P&amp;L1'!I$461,0),MAX('P&amp;L1'!I$462,0),MAX('P&amp;L1'!I$463,0),MAX('P&amp;L1'!I$464,0),MAX('P&amp;L1'!I$465,0),MAX(SUM('P&amp;L1'!I$472:I$475),0))*I$21</f>
        <v>0</v>
      </c>
      <c r="J39" s="959">
        <f>SUM('P&amp;L1'!J$457:J$460,MAX('P&amp;L1'!J$461,0),MAX('P&amp;L1'!J$462,0),MAX('P&amp;L1'!J$463,0),MAX('P&amp;L1'!J$464,0),MAX('P&amp;L1'!J$465,0),MAX(SUM('P&amp;L1'!J$472:J$475),0))*J$21</f>
        <v>0</v>
      </c>
      <c r="K39" s="959">
        <f>SUM('P&amp;L1'!K$457:K$460,MAX('P&amp;L1'!K$461,0),MAX('P&amp;L1'!K$462,0),MAX('P&amp;L1'!K$463,0),MAX('P&amp;L1'!K$464,0),MAX('P&amp;L1'!K$465,0),MAX(SUM('P&amp;L1'!K$472:K$475),0))*K$21</f>
        <v>0</v>
      </c>
      <c r="L39" s="959">
        <f>SUM('P&amp;L1'!L$457:L$460,MAX('P&amp;L1'!L$461,0),MAX('P&amp;L1'!L$462,0),MAX('P&amp;L1'!L$463,0),MAX('P&amp;L1'!L$464,0),MAX('P&amp;L1'!L$465,0),MAX(SUM('P&amp;L1'!L$472:L$475),0))*L$21</f>
        <v>0</v>
      </c>
      <c r="M39" s="959">
        <f>SUM('P&amp;L1'!M$457:M$460,MAX('P&amp;L1'!M$461,0),MAX('P&amp;L1'!M$462,0),MAX('P&amp;L1'!M$463,0),MAX('P&amp;L1'!M$464,0),MAX('P&amp;L1'!M$465,0),MAX(SUM('P&amp;L1'!M$472:M$475),0))*M$21</f>
        <v>0</v>
      </c>
      <c r="N39" s="959">
        <f>SUM('P&amp;L1'!N$457:N$460,MAX('P&amp;L1'!N$461,0),MAX('P&amp;L1'!N$462,0),MAX('P&amp;L1'!N$463,0),MAX('P&amp;L1'!N$464,0),MAX('P&amp;L1'!N$465,0),MAX(SUM('P&amp;L1'!N$472:N$475),0))*N$21</f>
        <v>0</v>
      </c>
      <c r="O39" s="959">
        <f>SUM('P&amp;L1'!O$457:O$460,MAX('P&amp;L1'!O$461,0),MAX('P&amp;L1'!O$462,0),MAX('P&amp;L1'!O$463,0),MAX('P&amp;L1'!O$464,0),MAX('P&amp;L1'!O$465,0),MAX(SUM('P&amp;L1'!O$472:O$475),0))*O$21</f>
        <v>0</v>
      </c>
      <c r="P39" s="959">
        <f>SUM('P&amp;L1'!P$457:P$460,MAX('P&amp;L1'!P$461,0),MAX('P&amp;L1'!P$462,0),MAX('P&amp;L1'!P$463,0),MAX('P&amp;L1'!P$464,0),MAX('P&amp;L1'!P$465,0),MAX(SUM('P&amp;L1'!P$472:P$475),0))*P$21</f>
        <v>0</v>
      </c>
      <c r="Q39" s="959">
        <f>SUM('P&amp;L1'!Q$457:Q$460,MAX('P&amp;L1'!Q$461,0),MAX('P&amp;L1'!Q$462,0),MAX('P&amp;L1'!Q$463,0),MAX('P&amp;L1'!Q$464,0),MAX('P&amp;L1'!Q$465,0),MAX(SUM('P&amp;L1'!Q$472:Q$475),0))*Q$21</f>
        <v>0</v>
      </c>
      <c r="R39" s="959">
        <f>SUM('P&amp;L1'!R$457:R$460,MAX('P&amp;L1'!R$461,0),MAX('P&amp;L1'!R$462,0),MAX('P&amp;L1'!R$463,0),MAX('P&amp;L1'!R$464,0),MAX('P&amp;L1'!R$465,0),MAX(SUM('P&amp;L1'!R$472:R$475),0))*R$21</f>
        <v>0</v>
      </c>
      <c r="S39" s="959">
        <f>SUM('P&amp;L1'!S$457:S$460,MAX('P&amp;L1'!S$461,0),MAX('P&amp;L1'!S$462,0),MAX('P&amp;L1'!S$463,0),MAX('P&amp;L1'!S$464,0),MAX('P&amp;L1'!S$465,0),MAX(SUM('P&amp;L1'!S$472:S$475),0))*S$21</f>
        <v>0</v>
      </c>
      <c r="T39" s="959">
        <f>SUM('P&amp;L1'!T$457:T$460,MAX('P&amp;L1'!T$461,0),MAX('P&amp;L1'!T$462,0),MAX('P&amp;L1'!T$463,0),MAX('P&amp;L1'!T$464,0),MAX('P&amp;L1'!T$465,0),MAX(SUM('P&amp;L1'!T$472:T$475),0))*T$21</f>
        <v>0</v>
      </c>
      <c r="U39" s="959">
        <f>SUM('P&amp;L1'!U$457:U$460,MAX('P&amp;L1'!U$461,0),MAX('P&amp;L1'!U$462,0),MAX('P&amp;L1'!U$463,0),MAX('P&amp;L1'!U$464,0),MAX('P&amp;L1'!U$465,0),MAX(SUM('P&amp;L1'!U$472:U$475),0))*U$21</f>
        <v>0</v>
      </c>
      <c r="V39" s="959">
        <f>SUM('P&amp;L1'!V$457:V$460,MAX('P&amp;L1'!V$461,0),MAX('P&amp;L1'!V$462,0),MAX('P&amp;L1'!V$463,0),MAX('P&amp;L1'!V$464,0),MAX('P&amp;L1'!V$465,0),MAX(SUM('P&amp;L1'!V$472:V$475),0))*V$21</f>
        <v>0</v>
      </c>
      <c r="W39" s="959">
        <f>SUM('P&amp;L1'!W$457:W$460,MAX('P&amp;L1'!W$461,0),MAX('P&amp;L1'!W$462,0),MAX('P&amp;L1'!W$463,0),MAX('P&amp;L1'!W$464,0),MAX('P&amp;L1'!W$465,0),MAX(SUM('P&amp;L1'!W$472:W$475),0))*W$21</f>
        <v>0</v>
      </c>
      <c r="X39" s="959">
        <f>SUM('P&amp;L1'!X$457:X$460,MAX('P&amp;L1'!X$461,0),MAX('P&amp;L1'!X$462,0),MAX('P&amp;L1'!X$463,0),MAX('P&amp;L1'!X$464,0),MAX('P&amp;L1'!X$465,0),MAX(SUM('P&amp;L1'!X$472:X$475),0))*X$21</f>
        <v>0</v>
      </c>
      <c r="Y39" s="959">
        <f>SUM('P&amp;L1'!Y$457:Y$460,MAX('P&amp;L1'!Y$461,0),MAX('P&amp;L1'!Y$462,0),MAX('P&amp;L1'!Y$463,0),MAX('P&amp;L1'!Y$464,0),MAX('P&amp;L1'!Y$465,0),MAX(SUM('P&amp;L1'!Y$472:Y$475),0))*Y$21</f>
        <v>0</v>
      </c>
      <c r="Z39" s="959">
        <f>SUM('P&amp;L1'!Z$457:Z$460,MAX('P&amp;L1'!Z$461,0),MAX('P&amp;L1'!Z$462,0),MAX('P&amp;L1'!Z$463,0),MAX('P&amp;L1'!Z$464,0),MAX('P&amp;L1'!Z$465,0),MAX(SUM('P&amp;L1'!Z$472:Z$475),0))*Z$21</f>
        <v>0</v>
      </c>
      <c r="AA39" s="959">
        <f>SUM('P&amp;L1'!AA$457:AA$460,MAX('P&amp;L1'!AA$461,0),MAX('P&amp;L1'!AA$462,0),MAX('P&amp;L1'!AA$463,0),MAX('P&amp;L1'!AA$464,0),MAX('P&amp;L1'!AA$465,0),MAX(SUM('P&amp;L1'!AA$472:AA$475),0))*AA$21</f>
        <v>0</v>
      </c>
      <c r="AB39" s="959">
        <f>SUM('P&amp;L1'!AB$457:AB$460,MAX('P&amp;L1'!AB$461,0),MAX('P&amp;L1'!AB$462,0),MAX('P&amp;L1'!AB$463,0),MAX('P&amp;L1'!AB$464,0),MAX('P&amp;L1'!AB$465,0),MAX(SUM('P&amp;L1'!AB$472:AB$475),0))*AB$21</f>
        <v>0</v>
      </c>
      <c r="AC39" s="960">
        <f>SUM('P&amp;L1'!AC$457:AC$460,MAX('P&amp;L1'!AC$461,0),MAX('P&amp;L1'!AC$462,0),MAX('P&amp;L1'!AC$463,0),MAX('P&amp;L1'!AC$464,0),MAX('P&amp;L1'!AC$465,0),MAX(SUM('P&amp;L1'!AC$472:AC$475),0))*AC$21</f>
        <v>0</v>
      </c>
      <c r="AE39" s="961">
        <f>SUM('P&amp;L1'!AE$457:AE$460,MAX('P&amp;L1'!AE$461,0),MAX('P&amp;L1'!AE$462,0),MAX('P&amp;L1'!AE$463,0),MAX('P&amp;L1'!AE$464,0),MAX('P&amp;L1'!AE$465,0),MAX(SUM('P&amp;L1'!AE$472:AE$475),0))*AE$21</f>
        <v>0</v>
      </c>
      <c r="AG39" s="961">
        <f>SUM('P&amp;L1'!AG$457:AG$460,MAX('P&amp;L1'!AG$461,0),MAX('P&amp;L1'!AG$462,0),MAX('P&amp;L1'!AG$463,0),MAX('P&amp;L1'!AG$464,0),MAX('P&amp;L1'!AG$465,0),MAX(SUM('P&amp;L1'!AG$472:AG$475),0))*AG$21</f>
        <v>0</v>
      </c>
      <c r="AI39" s="961">
        <f>SUM('P&amp;L1'!AI$457:AI$460,MAX('P&amp;L1'!AI$461,0),MAX('P&amp;L1'!AI$462,0),MAX('P&amp;L1'!AI$463,0),MAX('P&amp;L1'!AI$464,0),MAX('P&amp;L1'!AI$465,0),MAX(SUM('P&amp;L1'!AI$472:AI$475),0))*AI$21</f>
        <v>0</v>
      </c>
    </row>
    <row r="40" spans="2:35" outlineLevel="1">
      <c r="B40" s="238" t="s">
        <v>561</v>
      </c>
      <c r="C40" s="238"/>
      <c r="D40" s="106" t="str">
        <f>'Line Items'!D2578</f>
        <v>Sustained Planned Disruption Compensation Income</v>
      </c>
      <c r="E40" s="107" t="str">
        <f t="shared" si="0"/>
        <v>£000</v>
      </c>
      <c r="F40" s="107"/>
      <c r="G40" s="173"/>
      <c r="H40" s="173"/>
      <c r="I40" s="173"/>
      <c r="J40" s="173"/>
      <c r="K40" s="173"/>
      <c r="L40" s="173"/>
      <c r="M40" s="173"/>
      <c r="N40" s="173"/>
      <c r="O40" s="173"/>
      <c r="P40" s="173"/>
      <c r="Q40" s="173"/>
      <c r="R40" s="173"/>
      <c r="S40" s="173"/>
      <c r="T40" s="173"/>
      <c r="U40" s="173"/>
      <c r="V40" s="173"/>
      <c r="W40" s="173"/>
      <c r="X40" s="173"/>
      <c r="Y40" s="173"/>
      <c r="Z40" s="173"/>
      <c r="AA40" s="173"/>
      <c r="AB40" s="173"/>
      <c r="AC40" s="174"/>
      <c r="AE40" s="507"/>
      <c r="AG40" s="507"/>
      <c r="AI40" s="507"/>
    </row>
    <row r="41" spans="2:35" outlineLevel="1">
      <c r="B41" s="238" t="s">
        <v>561</v>
      </c>
      <c r="C41" s="238"/>
      <c r="D41" s="957" t="str">
        <f>'Line Items'!D2579</f>
        <v>Interest Receivable</v>
      </c>
      <c r="E41" s="958" t="str">
        <f t="shared" si="0"/>
        <v>£000</v>
      </c>
      <c r="F41" s="958"/>
      <c r="G41" s="959">
        <f>SUM(MAX('P&amp;L1'!G$495,0),
MAX('P&amp;L1'!G$503,0),
MAX('P&amp;L1'!G$504,0),
MAX('P&amp;L1'!G$505,0),
MAX('P&amp;L1'!G$506,0),
MAX('P&amp;L1'!G$507,0))*G$21</f>
        <v>0</v>
      </c>
      <c r="H41" s="959">
        <f>SUM(MAX('P&amp;L1'!H$495,0),
MAX('P&amp;L1'!H$503,0),
MAX('P&amp;L1'!H$504,0),
MAX('P&amp;L1'!H$505,0),
MAX('P&amp;L1'!H$506,0),
MAX('P&amp;L1'!H$507,0))*H$21</f>
        <v>0</v>
      </c>
      <c r="I41" s="959">
        <f>SUM(MAX('P&amp;L1'!I$495,0),
MAX('P&amp;L1'!I$503,0),
MAX('P&amp;L1'!I$504,0),
MAX('P&amp;L1'!I$505,0),
MAX('P&amp;L1'!I$506,0),
MAX('P&amp;L1'!I$507,0))*I$21</f>
        <v>0</v>
      </c>
      <c r="J41" s="959">
        <f>SUM(MAX('P&amp;L1'!J$495,0),
MAX('P&amp;L1'!J$503,0),
MAX('P&amp;L1'!J$504,0),
MAX('P&amp;L1'!J$505,0),
MAX('P&amp;L1'!J$506,0),
MAX('P&amp;L1'!J$507,0))*J$21</f>
        <v>0</v>
      </c>
      <c r="K41" s="959">
        <f>SUM(MAX('P&amp;L1'!K$495,0),
MAX('P&amp;L1'!K$503,0),
MAX('P&amp;L1'!K$504,0),
MAX('P&amp;L1'!K$505,0),
MAX('P&amp;L1'!K$506,0),
MAX('P&amp;L1'!K$507,0))*K$21</f>
        <v>0</v>
      </c>
      <c r="L41" s="959">
        <f>SUM(MAX('P&amp;L1'!L$495,0),
MAX('P&amp;L1'!L$503,0),
MAX('P&amp;L1'!L$504,0),
MAX('P&amp;L1'!L$505,0),
MAX('P&amp;L1'!L$506,0),
MAX('P&amp;L1'!L$507,0))*L$21</f>
        <v>0</v>
      </c>
      <c r="M41" s="959">
        <f>SUM(MAX('P&amp;L1'!M$495,0),
MAX('P&amp;L1'!M$503,0),
MAX('P&amp;L1'!M$504,0),
MAX('P&amp;L1'!M$505,0),
MAX('P&amp;L1'!M$506,0),
MAX('P&amp;L1'!M$507,0))*M$21</f>
        <v>0</v>
      </c>
      <c r="N41" s="959">
        <f>SUM(MAX('P&amp;L1'!N$495,0),
MAX('P&amp;L1'!N$503,0),
MAX('P&amp;L1'!N$504,0),
MAX('P&amp;L1'!N$505,0),
MAX('P&amp;L1'!N$506,0),
MAX('P&amp;L1'!N$507,0))*N$21</f>
        <v>0</v>
      </c>
      <c r="O41" s="959">
        <f>SUM(MAX('P&amp;L1'!O$495,0),
MAX('P&amp;L1'!O$503,0),
MAX('P&amp;L1'!O$504,0),
MAX('P&amp;L1'!O$505,0),
MAX('P&amp;L1'!O$506,0),
MAX('P&amp;L1'!O$507,0))*O$21</f>
        <v>0</v>
      </c>
      <c r="P41" s="959">
        <f>SUM(MAX('P&amp;L1'!P$495,0),
MAX('P&amp;L1'!P$503,0),
MAX('P&amp;L1'!P$504,0),
MAX('P&amp;L1'!P$505,0),
MAX('P&amp;L1'!P$506,0),
MAX('P&amp;L1'!P$507,0))*P$21</f>
        <v>0</v>
      </c>
      <c r="Q41" s="959">
        <f>SUM(MAX('P&amp;L1'!Q$495,0),
MAX('P&amp;L1'!Q$503,0),
MAX('P&amp;L1'!Q$504,0),
MAX('P&amp;L1'!Q$505,0),
MAX('P&amp;L1'!Q$506,0),
MAX('P&amp;L1'!Q$507,0))*Q$21</f>
        <v>0</v>
      </c>
      <c r="R41" s="959">
        <f>SUM(MAX('P&amp;L1'!R$495,0),
MAX('P&amp;L1'!R$503,0),
MAX('P&amp;L1'!R$504,0),
MAX('P&amp;L1'!R$505,0),
MAX('P&amp;L1'!R$506,0),
MAX('P&amp;L1'!R$507,0))*R$21</f>
        <v>0</v>
      </c>
      <c r="S41" s="959">
        <f>SUM(MAX('P&amp;L1'!S$495,0),
MAX('P&amp;L1'!S$503,0),
MAX('P&amp;L1'!S$504,0),
MAX('P&amp;L1'!S$505,0),
MAX('P&amp;L1'!S$506,0),
MAX('P&amp;L1'!S$507,0))*S$21</f>
        <v>0</v>
      </c>
      <c r="T41" s="959">
        <f>SUM(MAX('P&amp;L1'!T$495,0),
MAX('P&amp;L1'!T$503,0),
MAX('P&amp;L1'!T$504,0),
MAX('P&amp;L1'!T$505,0),
MAX('P&amp;L1'!T$506,0),
MAX('P&amp;L1'!T$507,0))*T$21</f>
        <v>0</v>
      </c>
      <c r="U41" s="959">
        <f>SUM(MAX('P&amp;L1'!U$495,0),
MAX('P&amp;L1'!U$503,0),
MAX('P&amp;L1'!U$504,0),
MAX('P&amp;L1'!U$505,0),
MAX('P&amp;L1'!U$506,0),
MAX('P&amp;L1'!U$507,0))*U$21</f>
        <v>0</v>
      </c>
      <c r="V41" s="959">
        <f>SUM(MAX('P&amp;L1'!V$495,0),
MAX('P&amp;L1'!V$503,0),
MAX('P&amp;L1'!V$504,0),
MAX('P&amp;L1'!V$505,0),
MAX('P&amp;L1'!V$506,0),
MAX('P&amp;L1'!V$507,0))*V$21</f>
        <v>0</v>
      </c>
      <c r="W41" s="959">
        <f>SUM(MAX('P&amp;L1'!W$495,0),
MAX('P&amp;L1'!W$503,0),
MAX('P&amp;L1'!W$504,0),
MAX('P&amp;L1'!W$505,0),
MAX('P&amp;L1'!W$506,0),
MAX('P&amp;L1'!W$507,0))*W$21</f>
        <v>0</v>
      </c>
      <c r="X41" s="959">
        <f>SUM(MAX('P&amp;L1'!X$495,0),
MAX('P&amp;L1'!X$503,0),
MAX('P&amp;L1'!X$504,0),
MAX('P&amp;L1'!X$505,0),
MAX('P&amp;L1'!X$506,0),
MAX('P&amp;L1'!X$507,0))*X$21</f>
        <v>0</v>
      </c>
      <c r="Y41" s="959">
        <f>SUM(MAX('P&amp;L1'!Y$495,0),
MAX('P&amp;L1'!Y$503,0),
MAX('P&amp;L1'!Y$504,0),
MAX('P&amp;L1'!Y$505,0),
MAX('P&amp;L1'!Y$506,0),
MAX('P&amp;L1'!Y$507,0))*Y$21</f>
        <v>0</v>
      </c>
      <c r="Z41" s="959">
        <f>SUM(MAX('P&amp;L1'!Z$495,0),
MAX('P&amp;L1'!Z$503,0),
MAX('P&amp;L1'!Z$504,0),
MAX('P&amp;L1'!Z$505,0),
MAX('P&amp;L1'!Z$506,0),
MAX('P&amp;L1'!Z$507,0))*Z$21</f>
        <v>0</v>
      </c>
      <c r="AA41" s="959">
        <f>SUM(MAX('P&amp;L1'!AA$495,0),
MAX('P&amp;L1'!AA$503,0),
MAX('P&amp;L1'!AA$504,0),
MAX('P&amp;L1'!AA$505,0),
MAX('P&amp;L1'!AA$506,0),
MAX('P&amp;L1'!AA$507,0))*AA$21</f>
        <v>0</v>
      </c>
      <c r="AB41" s="959">
        <f>SUM(MAX('P&amp;L1'!AB$495,0),
MAX('P&amp;L1'!AB$503,0),
MAX('P&amp;L1'!AB$504,0),
MAX('P&amp;L1'!AB$505,0),
MAX('P&amp;L1'!AB$506,0),
MAX('P&amp;L1'!AB$507,0))*AB$21</f>
        <v>0</v>
      </c>
      <c r="AC41" s="960">
        <f>SUM(MAX('P&amp;L1'!AC$495,0),
MAX('P&amp;L1'!AC$503,0),
MAX('P&amp;L1'!AC$504,0),
MAX('P&amp;L1'!AC$505,0),
MAX('P&amp;L1'!AC$506,0),
MAX('P&amp;L1'!AC$507,0))*AC$21</f>
        <v>0</v>
      </c>
      <c r="AE41" s="961">
        <f>SUM(MAX('P&amp;L1'!AE$495,0),
MAX('P&amp;L1'!AE$503,0),
MAX('P&amp;L1'!AE$504,0),
MAX('P&amp;L1'!AE$505,0),
MAX('P&amp;L1'!AE$506,0),
MAX('P&amp;L1'!AE$507,0))*AE$21</f>
        <v>0</v>
      </c>
      <c r="AG41" s="961">
        <f>SUM(MAX('P&amp;L1'!AG$495,0),
MAX('P&amp;L1'!AG$503,0),
MAX('P&amp;L1'!AG$504,0),
MAX('P&amp;L1'!AG$505,0),
MAX('P&amp;L1'!AG$506,0),
MAX('P&amp;L1'!AG$507,0))*AG$21</f>
        <v>0</v>
      </c>
      <c r="AI41" s="961">
        <f>SUM(MAX('P&amp;L1'!AI$495,0),
MAX('P&amp;L1'!AI$503,0),
MAX('P&amp;L1'!AI$504,0),
MAX('P&amp;L1'!AI$505,0),
MAX('P&amp;L1'!AI$506,0),
MAX('P&amp;L1'!AI$507,0))*AI$21</f>
        <v>0</v>
      </c>
    </row>
    <row r="42" spans="2:35" outlineLevel="1">
      <c r="B42" s="238" t="s">
        <v>561</v>
      </c>
      <c r="C42" s="238"/>
      <c r="D42" s="625" t="str">
        <f>'Line Items'!D2580</f>
        <v>Exclude: Proportion of income recognised in P&amp;L in relation to grants received in respect of capital expenditure</v>
      </c>
      <c r="E42" s="627" t="str">
        <f t="shared" si="0"/>
        <v>£000</v>
      </c>
      <c r="F42" s="627"/>
      <c r="G42" s="977"/>
      <c r="H42" s="977"/>
      <c r="I42" s="977"/>
      <c r="J42" s="977"/>
      <c r="K42" s="977"/>
      <c r="L42" s="977"/>
      <c r="M42" s="977"/>
      <c r="N42" s="977"/>
      <c r="O42" s="977"/>
      <c r="P42" s="977"/>
      <c r="Q42" s="977"/>
      <c r="R42" s="977"/>
      <c r="S42" s="977"/>
      <c r="T42" s="977"/>
      <c r="U42" s="977"/>
      <c r="V42" s="977"/>
      <c r="W42" s="977"/>
      <c r="X42" s="977"/>
      <c r="Y42" s="977"/>
      <c r="Z42" s="977"/>
      <c r="AA42" s="977"/>
      <c r="AB42" s="977"/>
      <c r="AC42" s="978"/>
      <c r="AE42" s="979"/>
      <c r="AG42" s="979"/>
      <c r="AI42" s="979"/>
    </row>
    <row r="43" spans="2:35" outlineLevel="1">
      <c r="B43" s="238" t="s">
        <v>389</v>
      </c>
      <c r="C43" s="238"/>
      <c r="D43" s="939" t="str">
        <f>'Line Items'!D2581</f>
        <v>Opening Season Ticket Fund</v>
      </c>
      <c r="E43" s="940" t="str">
        <f t="shared" si="0"/>
        <v>£000</v>
      </c>
      <c r="F43" s="940"/>
      <c r="G43" s="944">
        <f>IF(G$22=1,BS!$AK27,
IF(AND(G$22=2,$AE$21=1),BS!$AE27,
IF(G$20=0,
INDEX(BS!$I27:$AC27,,MATCH(G$22,$I$22:$AC$22,0)-1),
BS!F27)))*G$21</f>
        <v>0</v>
      </c>
      <c r="H43" s="944">
        <f>IF(H$22=1,BS!$AK27,
IF(AND(H$22=2,$AE$21=1),BS!$AE27,
IF(H$20=0,
INDEX(BS!$I27:$AC27,,MATCH(H$22,$I$22:$AC$22,0)-1),
BS!G27)))*H$21</f>
        <v>0</v>
      </c>
      <c r="I43" s="944">
        <f>IF(I$22=1,BS!$AK27,
IF(AND(I$22=2,$AE$21=1),BS!$AE27,
IF(I$20=0,
INDEX(BS!$I27:$AC27,,MATCH(I$22,$I$22:$AC$22,0)-1),
BS!H27)))*I$21</f>
        <v>0</v>
      </c>
      <c r="J43" s="944">
        <f>IF(J$22=1,BS!$AK27,
IF(AND(J$22=2,$AE$21=1),BS!$AE27,
IF(J$20=0,
INDEX(BS!$I27:$AC27,,MATCH(J$22,$I$22:$AC$22,0)-1),
BS!I27)))*J$21</f>
        <v>0</v>
      </c>
      <c r="K43" s="944">
        <f>IF(K$22=1,BS!$AK27,
IF(AND(K$22=2,$AE$21=1),BS!$AE27,
IF(K$20=0,
INDEX(BS!$I27:$AC27,,MATCH(K$22,$I$22:$AC$22,0)-1),
BS!J27)))*K$21</f>
        <v>0</v>
      </c>
      <c r="L43" s="944">
        <f>IF(L$22=1,BS!$AK27,
IF(AND(L$22=2,$AE$21=1),BS!$AE27,
IF(L$20=0,
INDEX(BS!$I27:$AC27,,MATCH(L$22,$I$22:$AC$22,0)-1),
BS!K27)))*L$21</f>
        <v>0</v>
      </c>
      <c r="M43" s="944">
        <f>IF(M$22=1,BS!$AK27,
IF(AND(M$22=2,$AE$21=1),BS!$AE27,
IF(M$20=0,
INDEX(BS!$I27:$AC27,,MATCH(M$22,$I$22:$AC$22,0)-1),
BS!L27)))*M$21</f>
        <v>0</v>
      </c>
      <c r="N43" s="944">
        <f>IF(N$22=1,BS!$AK27,
IF(AND(N$22=2,$AE$21=1),BS!$AE27,
IF(N$20=0,
INDEX(BS!$I27:$AC27,,MATCH(N$22,$I$22:$AC$22,0)-1),
BS!M27)))*N$21</f>
        <v>0</v>
      </c>
      <c r="O43" s="944">
        <f>IF(O$22=1,BS!$AK27,
IF(AND(O$22=2,$AE$21=1),BS!$AE27,
IF(O$20=0,
INDEX(BS!$I27:$AC27,,MATCH(O$22,$I$22:$AC$22,0)-1),
BS!N27)))*O$21</f>
        <v>0</v>
      </c>
      <c r="P43" s="944">
        <f>IF(P$22=1,BS!$AK27,
IF(AND(P$22=2,$AE$21=1),BS!$AE27,
IF(P$20=0,
INDEX(BS!$I27:$AC27,,MATCH(P$22,$I$22:$AC$22,0)-1),
BS!O27)))*P$21</f>
        <v>0</v>
      </c>
      <c r="Q43" s="944">
        <f>IF(Q$22=1,BS!$AK27,
IF(AND(Q$22=2,$AE$21=1),BS!$AE27,
IF(Q$20=0,
INDEX(BS!$I27:$AC27,,MATCH(Q$22,$I$22:$AC$22,0)-1),
BS!P27)))*Q$21</f>
        <v>0</v>
      </c>
      <c r="R43" s="944">
        <f>IF(R$22=1,BS!$AK27,
IF(AND(R$22=2,$AE$21=1),BS!$AE27,
IF(R$20=0,
INDEX(BS!$I27:$AC27,,MATCH(R$22,$I$22:$AC$22,0)-1),
BS!Q27)))*R$21</f>
        <v>0</v>
      </c>
      <c r="S43" s="944">
        <f>IF(S$22=1,BS!$AK27,
IF(AND(S$22=2,$AE$21=1),BS!$AE27,
IF(S$20=0,
INDEX(BS!$I27:$AC27,,MATCH(S$22,$I$22:$AC$22,0)-1),
BS!R27)))*S$21</f>
        <v>0</v>
      </c>
      <c r="T43" s="944">
        <f>IF(T$22=1,BS!$AK27,
IF(AND(T$22=2,$AE$21=1),BS!$AE27,
IF(T$20=0,
INDEX(BS!$I27:$AC27,,MATCH(T$22,$I$22:$AC$22,0)-1),
BS!S27)))*T$21</f>
        <v>0</v>
      </c>
      <c r="U43" s="944">
        <f>IF(U$22=1,BS!$AK27,
IF(AND(U$22=2,$AE$21=1),BS!$AE27,
IF(U$20=0,
INDEX(BS!$I27:$AC27,,MATCH(U$22,$I$22:$AC$22,0)-1),
BS!T27)))*U$21</f>
        <v>0</v>
      </c>
      <c r="V43" s="944">
        <f>IF(V$22=1,BS!$AK27,
IF(AND(V$22=2,$AE$21=1),BS!$AE27,
IF(V$20=0,
INDEX(BS!$I27:$AC27,,MATCH(V$22,$I$22:$AC$22,0)-1),
BS!U27)))*V$21</f>
        <v>0</v>
      </c>
      <c r="W43" s="944">
        <f>IF(W$22=1,BS!$AK27,
IF(AND(W$22=2,$AE$21=1),BS!$AE27,
IF(W$20=0,
INDEX(BS!$I27:$AC27,,MATCH(W$22,$I$22:$AC$22,0)-1),
BS!V27)))*W$21</f>
        <v>0</v>
      </c>
      <c r="X43" s="944">
        <f>IF(X$22=1,BS!$AK27,
IF(AND(X$22=2,$AE$21=1),BS!$AE27,
IF(X$20=0,
INDEX(BS!$I27:$AC27,,MATCH(X$22,$I$22:$AC$22,0)-1),
BS!W27)))*X$21</f>
        <v>0</v>
      </c>
      <c r="Y43" s="944">
        <f>IF(Y$22=1,BS!$AK27,
IF(AND(Y$22=2,$AE$21=1),BS!$AE27,
IF(Y$20=0,
INDEX(BS!$I27:$AC27,,MATCH(Y$22,$I$22:$AC$22,0)-1),
BS!X27)))*Y$21</f>
        <v>0</v>
      </c>
      <c r="Z43" s="944">
        <f>IF(Z$22=1,BS!$AK27,
IF(AND(Z$22=2,$AE$21=1),BS!$AE27,
IF(Z$20=0,
INDEX(BS!$I27:$AC27,,MATCH(Z$22,$I$22:$AC$22,0)-1),
BS!Y27)))*Z$21</f>
        <v>0</v>
      </c>
      <c r="AA43" s="944">
        <f>IF(AA$22=1,BS!$AK27,
IF(AND(AA$22=2,$AE$21=1),BS!$AE27,
IF(AA$20=0,
INDEX(BS!$I27:$AC27,,MATCH(AA$22,$I$22:$AC$22,0)-1),
BS!Z27)))*AA$21</f>
        <v>0</v>
      </c>
      <c r="AB43" s="944">
        <f>IF(AB$22=1,BS!$AK27,
IF(AND(AB$22=2,$AE$21=1),BS!$AE27,
IF(AB$20=0,
INDEX(BS!$I27:$AC27,,MATCH(AB$22,$I$22:$AC$22,0)-1),
BS!AA27)))*AB$21</f>
        <v>0</v>
      </c>
      <c r="AC43" s="945">
        <f>IF(AC$22=1,BS!$AK27,
IF(AND(AC$22=2,$AE$21=1),BS!$AE27,
IF(AC$20=0,
INDEX(BS!$I27:$AC27,,MATCH(AC$22,$I$22:$AC$22,0)-1),
BS!AB27)))*AC$21</f>
        <v>0</v>
      </c>
      <c r="AE43" s="946">
        <f>IF(AE$22=1,BS!$AK27,
IF(AND(AE$22=2,$AE$21=1),BS!$AE27,
IF(AE$20=0,
INDEX(BS!$I27:$AC27,,MATCH(AE$22,$I$22:$AC$22,0)-1),
BS!AD27)))*AE$21</f>
        <v>0</v>
      </c>
      <c r="AG43" s="946">
        <f>IF(AG$22=1,BS!$AK27,
IF(AND(AG$22=2,$AE$21=1),BS!$AE27,
IF(AG$20=0,
INDEX(BS!$I27:$AC27,,MATCH(AG$22,$I$22:$AC$22,0)-1),
BS!AF27)))*AG$21</f>
        <v>0</v>
      </c>
      <c r="AI43" s="946">
        <f>IF(AI$22=1,BS!$AK27,
IF(AND(AI$22=2,$AE$21=1),BS!$AE27,
IF(AI$20=0,
INDEX(BS!$I27:$AC27,,MATCH(AI$22,$I$22:$AC$22,0)-1),
BS!AH27)))*AI$21</f>
        <v>0</v>
      </c>
    </row>
    <row r="44" spans="2:35" outlineLevel="1">
      <c r="B44" s="238" t="s">
        <v>389</v>
      </c>
      <c r="C44" s="238"/>
      <c r="D44" s="939" t="str">
        <f>'Line Items'!D2582</f>
        <v>Opening Cash</v>
      </c>
      <c r="E44" s="940" t="str">
        <f t="shared" si="0"/>
        <v>£000</v>
      </c>
      <c r="F44" s="940"/>
      <c r="G44" s="944">
        <f>IF(G$22=1,BS!$AK30,
IF(AND(G$22=2,$AE$21=1),BS!$AE30,
IF(G$20=0,
INDEX(BS!$I30:$AC30,,MATCH(G$22,$I$22:$AC$22,0)-1),
BS!F30)))*G$21</f>
        <v>0</v>
      </c>
      <c r="H44" s="941">
        <f>IF(H$22=1,BS!$AK30,
IF(AND(H$22=2,$AE$21=1),BS!$AE30,
IF(H$20=0,
INDEX(BS!$I30:$AC30,,MATCH(H$22,$I$22:$AC$22,0)-1),
BS!G30)))*H$21</f>
        <v>0</v>
      </c>
      <c r="I44" s="941">
        <f>IF(I$22=1,BS!$AK30,
IF(AND(I$22=2,$AE$21=1),BS!$AE30,
IF(I$20=0,
INDEX(BS!$I30:$AC30,,MATCH(I$22,$I$22:$AC$22,0)-1),
BS!H30)))*I$21</f>
        <v>0</v>
      </c>
      <c r="J44" s="941">
        <f>IF(J$22=1,BS!$AK30,
IF(AND(J$22=2,$AE$21=1),BS!$AE30,
IF(J$20=0,
INDEX(BS!$I30:$AC30,,MATCH(J$22,$I$22:$AC$22,0)-1),
BS!I30)))*J$21</f>
        <v>0</v>
      </c>
      <c r="K44" s="941">
        <f>IF(K$22=1,BS!$AK30,
IF(AND(K$22=2,$AE$21=1),BS!$AE30,
IF(K$20=0,
INDEX(BS!$I30:$AC30,,MATCH(K$22,$I$22:$AC$22,0)-1),
BS!J30)))*K$21</f>
        <v>0</v>
      </c>
      <c r="L44" s="941">
        <f>IF(L$22=1,BS!$AK30,
IF(AND(L$22=2,$AE$21=1),BS!$AE30,
IF(L$20=0,
INDEX(BS!$I30:$AC30,,MATCH(L$22,$I$22:$AC$22,0)-1),
BS!K30)))*L$21</f>
        <v>0</v>
      </c>
      <c r="M44" s="941">
        <f>IF(M$22=1,BS!$AK30,
IF(AND(M$22=2,$AE$21=1),BS!$AE30,
IF(M$20=0,
INDEX(BS!$I30:$AC30,,MATCH(M$22,$I$22:$AC$22,0)-1),
BS!L30)))*M$21</f>
        <v>0</v>
      </c>
      <c r="N44" s="941">
        <f>IF(N$22=1,BS!$AK30,
IF(AND(N$22=2,$AE$21=1),BS!$AE30,
IF(N$20=0,
INDEX(BS!$I30:$AC30,,MATCH(N$22,$I$22:$AC$22,0)-1),
BS!M30)))*N$21</f>
        <v>0</v>
      </c>
      <c r="O44" s="941">
        <f>IF(O$22=1,BS!$AK30,
IF(AND(O$22=2,$AE$21=1),BS!$AE30,
IF(O$20=0,
INDEX(BS!$I30:$AC30,,MATCH(O$22,$I$22:$AC$22,0)-1),
BS!N30)))*O$21</f>
        <v>0</v>
      </c>
      <c r="P44" s="941">
        <f>IF(P$22=1,BS!$AK30,
IF(AND(P$22=2,$AE$21=1),BS!$AE30,
IF(P$20=0,
INDEX(BS!$I30:$AC30,,MATCH(P$22,$I$22:$AC$22,0)-1),
BS!O30)))*P$21</f>
        <v>0</v>
      </c>
      <c r="Q44" s="941">
        <f>IF(Q$22=1,BS!$AK30,
IF(AND(Q$22=2,$AE$21=1),BS!$AE30,
IF(Q$20=0,
INDEX(BS!$I30:$AC30,,MATCH(Q$22,$I$22:$AC$22,0)-1),
BS!P30)))*Q$21</f>
        <v>0</v>
      </c>
      <c r="R44" s="941">
        <f>IF(R$22=1,BS!$AK30,
IF(AND(R$22=2,$AE$21=1),BS!$AE30,
IF(R$20=0,
INDEX(BS!$I30:$AC30,,MATCH(R$22,$I$22:$AC$22,0)-1),
BS!Q30)))*R$21</f>
        <v>0</v>
      </c>
      <c r="S44" s="941">
        <f>IF(S$22=1,BS!$AK30,
IF(AND(S$22=2,$AE$21=1),BS!$AE30,
IF(S$20=0,
INDEX(BS!$I30:$AC30,,MATCH(S$22,$I$22:$AC$22,0)-1),
BS!R30)))*S$21</f>
        <v>0</v>
      </c>
      <c r="T44" s="941">
        <f>IF(T$22=1,BS!$AK30,
IF(AND(T$22=2,$AE$21=1),BS!$AE30,
IF(T$20=0,
INDEX(BS!$I30:$AC30,,MATCH(T$22,$I$22:$AC$22,0)-1),
BS!S30)))*T$21</f>
        <v>0</v>
      </c>
      <c r="U44" s="941">
        <f>IF(U$22=1,BS!$AK30,
IF(AND(U$22=2,$AE$21=1),BS!$AE30,
IF(U$20=0,
INDEX(BS!$I30:$AC30,,MATCH(U$22,$I$22:$AC$22,0)-1),
BS!T30)))*U$21</f>
        <v>0</v>
      </c>
      <c r="V44" s="941">
        <f>IF(V$22=1,BS!$AK30,
IF(AND(V$22=2,$AE$21=1),BS!$AE30,
IF(V$20=0,
INDEX(BS!$I30:$AC30,,MATCH(V$22,$I$22:$AC$22,0)-1),
BS!U30)))*V$21</f>
        <v>0</v>
      </c>
      <c r="W44" s="941">
        <f>IF(W$22=1,BS!$AK30,
IF(AND(W$22=2,$AE$21=1),BS!$AE30,
IF(W$20=0,
INDEX(BS!$I30:$AC30,,MATCH(W$22,$I$22:$AC$22,0)-1),
BS!V30)))*W$21</f>
        <v>0</v>
      </c>
      <c r="X44" s="941">
        <f>IF(X$22=1,BS!$AK30,
IF(AND(X$22=2,$AE$21=1),BS!$AE30,
IF(X$20=0,
INDEX(BS!$I30:$AC30,,MATCH(X$22,$I$22:$AC$22,0)-1),
BS!W30)))*X$21</f>
        <v>0</v>
      </c>
      <c r="Y44" s="941">
        <f>IF(Y$22=1,BS!$AK30,
IF(AND(Y$22=2,$AE$21=1),BS!$AE30,
IF(Y$20=0,
INDEX(BS!$I30:$AC30,,MATCH(Y$22,$I$22:$AC$22,0)-1),
BS!X30)))*Y$21</f>
        <v>0</v>
      </c>
      <c r="Z44" s="941">
        <f>IF(Z$22=1,BS!$AK30,
IF(AND(Z$22=2,$AE$21=1),BS!$AE30,
IF(Z$20=0,
INDEX(BS!$I30:$AC30,,MATCH(Z$22,$I$22:$AC$22,0)-1),
BS!Y30)))*Z$21</f>
        <v>0</v>
      </c>
      <c r="AA44" s="941">
        <f>IF(AA$22=1,BS!$AK30,
IF(AND(AA$22=2,$AE$21=1),BS!$AE30,
IF(AA$20=0,
INDEX(BS!$I30:$AC30,,MATCH(AA$22,$I$22:$AC$22,0)-1),
BS!Z30)))*AA$21</f>
        <v>0</v>
      </c>
      <c r="AB44" s="941">
        <f>IF(AB$22=1,BS!$AK30,
IF(AND(AB$22=2,$AE$21=1),BS!$AE30,
IF(AB$20=0,
INDEX(BS!$I30:$AC30,,MATCH(AB$22,$I$22:$AC$22,0)-1),
BS!AA30)))*AB$21</f>
        <v>0</v>
      </c>
      <c r="AC44" s="942">
        <f>IF(AC$22=1,BS!$AK30,
IF(AND(AC$22=2,$AE$21=1),BS!$AE30,
IF(AC$20=0,
INDEX(BS!$I30:$AC30,,MATCH(AC$22,$I$22:$AC$22,0)-1),
BS!AB30)))*AC$21</f>
        <v>0</v>
      </c>
      <c r="AE44" s="943">
        <f>IF(AE$22=1,BS!$AK30,
IF(AND(AE$22=2,$AE$21=1),BS!$AE30,
IF(AE$20=0,
INDEX(BS!$I30:$AC30,,MATCH(AE$22,$I$22:$AC$22,0)-1),
BS!AD30)))*AE$21</f>
        <v>0</v>
      </c>
      <c r="AG44" s="943">
        <f>IF(AG$22=1,BS!$AK30,
IF(AND(AG$22=2,$AE$21=1),BS!$AE30,
IF(AG$20=0,
INDEX(BS!$I30:$AC30,,MATCH(AG$22,$I$22:$AC$22,0)-1),
BS!AF30)))*AG$21</f>
        <v>0</v>
      </c>
      <c r="AI44" s="943">
        <f>IF(AI$22=1,BS!$AK30,
IF(AND(AI$22=2,$AE$21=1),BS!$AE30,
IF(AI$20=0,
INDEX(BS!$I30:$AC30,,MATCH(AI$22,$I$22:$AC$22,0)-1),
BS!AH30)))*AI$21</f>
        <v>0</v>
      </c>
    </row>
    <row r="45" spans="2:35" outlineLevel="1">
      <c r="B45" s="238" t="s">
        <v>389</v>
      </c>
      <c r="C45" s="238"/>
      <c r="D45" s="356" t="str">
        <f>'Line Items'!D2583</f>
        <v>Exclude: Cash held for the exclusive purpose of the provision of the Performance Bond within Opening Cash</v>
      </c>
      <c r="E45" s="107" t="str">
        <f t="shared" si="0"/>
        <v>£000</v>
      </c>
      <c r="F45" s="107"/>
      <c r="G45" s="173"/>
      <c r="H45" s="173"/>
      <c r="I45" s="173"/>
      <c r="J45" s="173"/>
      <c r="K45" s="173"/>
      <c r="L45" s="173"/>
      <c r="M45" s="173"/>
      <c r="N45" s="173"/>
      <c r="O45" s="173"/>
      <c r="P45" s="173"/>
      <c r="Q45" s="173"/>
      <c r="R45" s="173"/>
      <c r="S45" s="173"/>
      <c r="T45" s="173"/>
      <c r="U45" s="173"/>
      <c r="V45" s="173"/>
      <c r="W45" s="173"/>
      <c r="X45" s="173"/>
      <c r="Y45" s="173"/>
      <c r="Z45" s="173"/>
      <c r="AA45" s="173"/>
      <c r="AB45" s="173"/>
      <c r="AC45" s="174"/>
      <c r="AE45" s="507"/>
      <c r="AG45" s="507"/>
      <c r="AI45" s="507"/>
    </row>
    <row r="46" spans="2:35" outlineLevel="1">
      <c r="B46" s="238" t="s">
        <v>389</v>
      </c>
      <c r="C46" s="238"/>
      <c r="D46" s="356" t="str">
        <f>'Line Items'!D2584</f>
        <v>Exclude: Cash held under restrictive terms within Opening Cash</v>
      </c>
      <c r="E46" s="107" t="str">
        <f t="shared" si="0"/>
        <v>£000</v>
      </c>
      <c r="F46" s="107"/>
      <c r="G46" s="173"/>
      <c r="H46" s="173"/>
      <c r="I46" s="173"/>
      <c r="J46" s="173"/>
      <c r="K46" s="173"/>
      <c r="L46" s="173"/>
      <c r="M46" s="173"/>
      <c r="N46" s="173"/>
      <c r="O46" s="173"/>
      <c r="P46" s="173"/>
      <c r="Q46" s="173"/>
      <c r="R46" s="173"/>
      <c r="S46" s="173"/>
      <c r="T46" s="173"/>
      <c r="U46" s="173"/>
      <c r="V46" s="173"/>
      <c r="W46" s="173"/>
      <c r="X46" s="173"/>
      <c r="Y46" s="173"/>
      <c r="Z46" s="173"/>
      <c r="AA46" s="173"/>
      <c r="AB46" s="173"/>
      <c r="AC46" s="174"/>
      <c r="AE46" s="507"/>
      <c r="AG46" s="507"/>
      <c r="AI46" s="507"/>
    </row>
    <row r="47" spans="2:35" outlineLevel="1">
      <c r="B47" s="238" t="s">
        <v>389</v>
      </c>
      <c r="C47" s="238"/>
      <c r="D47" s="951" t="str">
        <f>'Line Items'!D2585</f>
        <v>Exclude: Opening Season Ticket liabilities</v>
      </c>
      <c r="E47" s="952" t="str">
        <f>E46</f>
        <v>£000</v>
      </c>
      <c r="F47" s="952"/>
      <c r="G47" s="953">
        <f>IF(G$22=1,BS!$AK50,
IF(AND(G$22=2,$AE$21=1),BS!$AE50,
IF(G$20=0,
INDEX(BS!$I50:$AC50,,MATCH(G$22,$I$22:$AC$22,0)-1),
BS!F50)))*G$21</f>
        <v>0</v>
      </c>
      <c r="H47" s="953">
        <f>IF(H$22=1,BS!$AK50,
IF(AND(H$22=2,$AE$21=1),BS!$AE50,
IF(H$20=0,
INDEX(BS!$I50:$AC50,,MATCH(H$22,$I$22:$AC$22,0)-1),
BS!G50)))*H$21</f>
        <v>0</v>
      </c>
      <c r="I47" s="953">
        <f>IF(I$22=1,BS!$AK50,
IF(AND(I$22=2,$AE$21=1),BS!$AE50,
IF(I$20=0,
INDEX(BS!$I50:$AC50,,MATCH(I$22,$I$22:$AC$22,0)-1),
BS!H50)))*I$21</f>
        <v>0</v>
      </c>
      <c r="J47" s="953">
        <f>IF(J$22=1,BS!$AK50,
IF(AND(J$22=2,$AE$21=1),BS!$AE50,
IF(J$20=0,
INDEX(BS!$I50:$AC50,,MATCH(J$22,$I$22:$AC$22,0)-1),
BS!I50)))*J$21</f>
        <v>0</v>
      </c>
      <c r="K47" s="953">
        <f>IF(K$22=1,BS!$AK50,
IF(AND(K$22=2,$AE$21=1),BS!$AE50,
IF(K$20=0,
INDEX(BS!$I50:$AC50,,MATCH(K$22,$I$22:$AC$22,0)-1),
BS!J50)))*K$21</f>
        <v>0</v>
      </c>
      <c r="L47" s="953">
        <f>IF(L$22=1,BS!$AK50,
IF(AND(L$22=2,$AE$21=1),BS!$AE50,
IF(L$20=0,
INDEX(BS!$I50:$AC50,,MATCH(L$22,$I$22:$AC$22,0)-1),
BS!K50)))*L$21</f>
        <v>0</v>
      </c>
      <c r="M47" s="953">
        <f>IF(M$22=1,BS!$AK50,
IF(AND(M$22=2,$AE$21=1),BS!$AE50,
IF(M$20=0,
INDEX(BS!$I50:$AC50,,MATCH(M$22,$I$22:$AC$22,0)-1),
BS!L50)))*M$21</f>
        <v>0</v>
      </c>
      <c r="N47" s="953">
        <f>IF(N$22=1,BS!$AK50,
IF(AND(N$22=2,$AE$21=1),BS!$AE50,
IF(N$20=0,
INDEX(BS!$I50:$AC50,,MATCH(N$22,$I$22:$AC$22,0)-1),
BS!M50)))*N$21</f>
        <v>0</v>
      </c>
      <c r="O47" s="953">
        <f>IF(O$22=1,BS!$AK50,
IF(AND(O$22=2,$AE$21=1),BS!$AE50,
IF(O$20=0,
INDEX(BS!$I50:$AC50,,MATCH(O$22,$I$22:$AC$22,0)-1),
BS!N50)))*O$21</f>
        <v>0</v>
      </c>
      <c r="P47" s="953">
        <f>IF(P$22=1,BS!$AK50,
IF(AND(P$22=2,$AE$21=1),BS!$AE50,
IF(P$20=0,
INDEX(BS!$I50:$AC50,,MATCH(P$22,$I$22:$AC$22,0)-1),
BS!O50)))*P$21</f>
        <v>0</v>
      </c>
      <c r="Q47" s="953">
        <f>IF(Q$22=1,BS!$AK50,
IF(AND(Q$22=2,$AE$21=1),BS!$AE50,
IF(Q$20=0,
INDEX(BS!$I50:$AC50,,MATCH(Q$22,$I$22:$AC$22,0)-1),
BS!P50)))*Q$21</f>
        <v>0</v>
      </c>
      <c r="R47" s="953">
        <f>IF(R$22=1,BS!$AK50,
IF(AND(R$22=2,$AE$21=1),BS!$AE50,
IF(R$20=0,
INDEX(BS!$I50:$AC50,,MATCH(R$22,$I$22:$AC$22,0)-1),
BS!Q50)))*R$21</f>
        <v>0</v>
      </c>
      <c r="S47" s="953">
        <f>IF(S$22=1,BS!$AK50,
IF(AND(S$22=2,$AE$21=1),BS!$AE50,
IF(S$20=0,
INDEX(BS!$I50:$AC50,,MATCH(S$22,$I$22:$AC$22,0)-1),
BS!R50)))*S$21</f>
        <v>0</v>
      </c>
      <c r="T47" s="953">
        <f>IF(T$22=1,BS!$AK50,
IF(AND(T$22=2,$AE$21=1),BS!$AE50,
IF(T$20=0,
INDEX(BS!$I50:$AC50,,MATCH(T$22,$I$22:$AC$22,0)-1),
BS!S50)))*T$21</f>
        <v>0</v>
      </c>
      <c r="U47" s="953">
        <f>IF(U$22=1,BS!$AK50,
IF(AND(U$22=2,$AE$21=1),BS!$AE50,
IF(U$20=0,
INDEX(BS!$I50:$AC50,,MATCH(U$22,$I$22:$AC$22,0)-1),
BS!T50)))*U$21</f>
        <v>0</v>
      </c>
      <c r="V47" s="953">
        <f>IF(V$22=1,BS!$AK50,
IF(AND(V$22=2,$AE$21=1),BS!$AE50,
IF(V$20=0,
INDEX(BS!$I50:$AC50,,MATCH(V$22,$I$22:$AC$22,0)-1),
BS!U50)))*V$21</f>
        <v>0</v>
      </c>
      <c r="W47" s="953">
        <f>IF(W$22=1,BS!$AK50,
IF(AND(W$22=2,$AE$21=1),BS!$AE50,
IF(W$20=0,
INDEX(BS!$I50:$AC50,,MATCH(W$22,$I$22:$AC$22,0)-1),
BS!V50)))*W$21</f>
        <v>0</v>
      </c>
      <c r="X47" s="953">
        <f>IF(X$22=1,BS!$AK50,
IF(AND(X$22=2,$AE$21=1),BS!$AE50,
IF(X$20=0,
INDEX(BS!$I50:$AC50,,MATCH(X$22,$I$22:$AC$22,0)-1),
BS!W50)))*X$21</f>
        <v>0</v>
      </c>
      <c r="Y47" s="953">
        <f>IF(Y$22=1,BS!$AK50,
IF(AND(Y$22=2,$AE$21=1),BS!$AE50,
IF(Y$20=0,
INDEX(BS!$I50:$AC50,,MATCH(Y$22,$I$22:$AC$22,0)-1),
BS!X50)))*Y$21</f>
        <v>0</v>
      </c>
      <c r="Z47" s="953">
        <f>IF(Z$22=1,BS!$AK50,
IF(AND(Z$22=2,$AE$21=1),BS!$AE50,
IF(Z$20=0,
INDEX(BS!$I50:$AC50,,MATCH(Z$22,$I$22:$AC$22,0)-1),
BS!Y50)))*Z$21</f>
        <v>0</v>
      </c>
      <c r="AA47" s="953">
        <f>IF(AA$22=1,BS!$AK50,
IF(AND(AA$22=2,$AE$21=1),BS!$AE50,
IF(AA$20=0,
INDEX(BS!$I50:$AC50,,MATCH(AA$22,$I$22:$AC$22,0)-1),
BS!Z50)))*AA$21</f>
        <v>0</v>
      </c>
      <c r="AB47" s="953">
        <f>IF(AB$22=1,BS!$AK50,
IF(AND(AB$22=2,$AE$21=1),BS!$AE50,
IF(AB$20=0,
INDEX(BS!$I50:$AC50,,MATCH(AB$22,$I$22:$AC$22,0)-1),
BS!AA50)))*AB$21</f>
        <v>0</v>
      </c>
      <c r="AC47" s="954">
        <f>IF(AC$22=1,BS!$AK50,
IF(AND(AC$22=2,$AE$21=1),BS!$AE50,
IF(AC$20=0,
INDEX(BS!$I50:$AC50,,MATCH(AC$22,$I$22:$AC$22,0)-1),
BS!AB50)))*AC$21</f>
        <v>0</v>
      </c>
      <c r="AE47" s="955">
        <f>IF(AE$22=1,BS!$AK50,
IF(AND(AE$22=2,$AE$21=1),BS!$AE50,
IF(AE$20=0,
INDEX(BS!$I50:$AC50,,MATCH(AE$22,$I$22:$AC$22,0)-1),
BS!AD50)))*AE$21</f>
        <v>0</v>
      </c>
      <c r="AG47" s="955">
        <f>IF(AG$22=1,BS!$AK50,
IF(AND(AG$22=2,$AE$21=1),BS!$AE50,
IF(AG$20=0,
INDEX(BS!$I50:$AC50,,MATCH(AG$22,$I$22:$AC$22,0)-1),
BS!AF50)))*AG$21</f>
        <v>0</v>
      </c>
      <c r="AI47" s="955">
        <f>IF(AI$22=1,BS!$AK50,
IF(AND(AI$22=2,$AE$21=1),BS!$AE50,
IF(AI$20=0,
INDEX(BS!$I50:$AC50,,MATCH(AI$22,$I$22:$AC$22,0)-1),
BS!AH50)))*AI$21</f>
        <v>0</v>
      </c>
    </row>
    <row r="48" spans="2:35" outlineLevel="1">
      <c r="B48" s="238" t="s">
        <v>562</v>
      </c>
      <c r="C48" s="238"/>
      <c r="D48" s="947" t="str">
        <f>'Line Items'!D2586</f>
        <v>Movement in Debtors: (Increase) / Decrease</v>
      </c>
      <c r="E48" s="948" t="str">
        <f t="shared" si="0"/>
        <v>£000</v>
      </c>
      <c r="F48" s="948"/>
      <c r="G48" s="949">
        <f xml:space="preserve"> - (BS!G109 -
IF(AND(G$16,SUMPRODUCT($G$15:$AC$15,$G$21:$AC$21)=0),BS!$AE109,
IF(G$22=1,BS!$AK109,
INDEX(BS!$I109:$AC109,,MATCH(G$22,$I$22:$AC$22,0)-1))) )*G$21</f>
        <v>0</v>
      </c>
      <c r="H48" s="949">
        <f xml:space="preserve"> - (BS!H109 -
IF(AND(H$16,SUMPRODUCT($G$15:$AC$15,$G$21:$AC$21)=0),BS!$AE109,
IF(H$22=1,BS!$AK109,
INDEX(BS!$I109:$AC109,,MATCH(H$22,$I$22:$AC$22,0)-1))) )*H$21</f>
        <v>0</v>
      </c>
      <c r="I48" s="949">
        <f xml:space="preserve"> - (BS!I109 -
IF(AND(I$16,SUMPRODUCT($G$15:$AC$15,$G$21:$AC$21)=0),BS!$AE109,
IF(I$22=1,BS!$AK109,
INDEX(BS!$I109:$AC109,,MATCH(I$22,$I$22:$AC$22,0)-1))) )*I$21</f>
        <v>0</v>
      </c>
      <c r="J48" s="949">
        <f xml:space="preserve"> - (BS!J109 -
IF(AND(J$16,SUMPRODUCT($G$15:$AC$15,$G$21:$AC$21)=0),BS!$AE109,
IF(J$22=1,BS!$AK109,
INDEX(BS!$I109:$AC109,,MATCH(J$22,$I$22:$AC$22,0)-1))) )*J$21</f>
        <v>0</v>
      </c>
      <c r="K48" s="949">
        <f xml:space="preserve"> - (BS!K109 -
IF(AND(K$16,SUMPRODUCT($G$15:$AC$15,$G$21:$AC$21)=0),BS!$AE109,
IF(K$22=1,BS!$AK109,
INDEX(BS!$I109:$AC109,,MATCH(K$22,$I$22:$AC$22,0)-1))) )*K$21</f>
        <v>0</v>
      </c>
      <c r="L48" s="949">
        <f xml:space="preserve"> - (BS!L109 -
IF(AND(L$16,SUMPRODUCT($G$15:$AC$15,$G$21:$AC$21)=0),BS!$AE109,
IF(L$22=1,BS!$AK109,
INDEX(BS!$I109:$AC109,,MATCH(L$22,$I$22:$AC$22,0)-1))) )*L$21</f>
        <v>0</v>
      </c>
      <c r="M48" s="949">
        <f xml:space="preserve"> - (BS!M109 -
IF(AND(M$16,SUMPRODUCT($G$15:$AC$15,$G$21:$AC$21)=0),BS!$AE109,
IF(M$22=1,BS!$AK109,
INDEX(BS!$I109:$AC109,,MATCH(M$22,$I$22:$AC$22,0)-1))) )*M$21</f>
        <v>0</v>
      </c>
      <c r="N48" s="949">
        <f xml:space="preserve"> - (BS!N109 -
IF(AND(N$16,SUMPRODUCT($G$15:$AC$15,$G$21:$AC$21)=0),BS!$AE109,
IF(N$22=1,BS!$AK109,
INDEX(BS!$I109:$AC109,,MATCH(N$22,$I$22:$AC$22,0)-1))) )*N$21</f>
        <v>0</v>
      </c>
      <c r="O48" s="949">
        <f xml:space="preserve"> - (BS!O109 -
IF(AND(O$16,SUMPRODUCT($G$15:$AC$15,$G$21:$AC$21)=0),BS!$AE109,
IF(O$22=1,BS!$AK109,
INDEX(BS!$I109:$AC109,,MATCH(O$22,$I$22:$AC$22,0)-1))) )*O$21</f>
        <v>0</v>
      </c>
      <c r="P48" s="949">
        <f xml:space="preserve"> - (BS!P109 -
IF(AND(P$16,SUMPRODUCT($G$15:$AC$15,$G$21:$AC$21)=0),BS!$AE109,
IF(P$22=1,BS!$AK109,
INDEX(BS!$I109:$AC109,,MATCH(P$22,$I$22:$AC$22,0)-1))) )*P$21</f>
        <v>0</v>
      </c>
      <c r="Q48" s="949">
        <f xml:space="preserve"> - (BS!Q109 -
IF(AND(Q$16,SUMPRODUCT($G$15:$AC$15,$G$21:$AC$21)=0),BS!$AE109,
IF(Q$22=1,BS!$AK109,
INDEX(BS!$I109:$AC109,,MATCH(Q$22,$I$22:$AC$22,0)-1))) )*Q$21</f>
        <v>0</v>
      </c>
      <c r="R48" s="949">
        <f xml:space="preserve"> - (BS!R109 -
IF(AND(R$16,SUMPRODUCT($G$15:$AC$15,$G$21:$AC$21)=0),BS!$AE109,
IF(R$22=1,BS!$AK109,
INDEX(BS!$I109:$AC109,,MATCH(R$22,$I$22:$AC$22,0)-1))) )*R$21</f>
        <v>0</v>
      </c>
      <c r="S48" s="949">
        <f xml:space="preserve"> - (BS!S109 -
IF(AND(S$16,SUMPRODUCT($G$15:$AC$15,$G$21:$AC$21)=0),BS!$AE109,
IF(S$22=1,BS!$AK109,
INDEX(BS!$I109:$AC109,,MATCH(S$22,$I$22:$AC$22,0)-1))) )*S$21</f>
        <v>0</v>
      </c>
      <c r="T48" s="949">
        <f xml:space="preserve"> - (BS!T109 -
IF(AND(T$16,SUMPRODUCT($G$15:$AC$15,$G$21:$AC$21)=0),BS!$AE109,
IF(T$22=1,BS!$AK109,
INDEX(BS!$I109:$AC109,,MATCH(T$22,$I$22:$AC$22,0)-1))) )*T$21</f>
        <v>0</v>
      </c>
      <c r="U48" s="949">
        <f xml:space="preserve"> - (BS!U109 -
IF(AND(U$16,SUMPRODUCT($G$15:$AC$15,$G$21:$AC$21)=0),BS!$AE109,
IF(U$22=1,BS!$AK109,
INDEX(BS!$I109:$AC109,,MATCH(U$22,$I$22:$AC$22,0)-1))) )*U$21</f>
        <v>0</v>
      </c>
      <c r="V48" s="949">
        <f xml:space="preserve"> - (BS!V109 -
IF(AND(V$16,SUMPRODUCT($G$15:$AC$15,$G$21:$AC$21)=0),BS!$AE109,
IF(V$22=1,BS!$AK109,
INDEX(BS!$I109:$AC109,,MATCH(V$22,$I$22:$AC$22,0)-1))) )*V$21</f>
        <v>0</v>
      </c>
      <c r="W48" s="949">
        <f xml:space="preserve"> - (BS!W109 -
IF(AND(W$16,SUMPRODUCT($G$15:$AC$15,$G$21:$AC$21)=0),BS!$AE109,
IF(W$22=1,BS!$AK109,
INDEX(BS!$I109:$AC109,,MATCH(W$22,$I$22:$AC$22,0)-1))) )*W$21</f>
        <v>0</v>
      </c>
      <c r="X48" s="949">
        <f xml:space="preserve"> - (BS!X109 -
IF(AND(X$16,SUMPRODUCT($G$15:$AC$15,$G$21:$AC$21)=0),BS!$AE109,
IF(X$22=1,BS!$AK109,
INDEX(BS!$I109:$AC109,,MATCH(X$22,$I$22:$AC$22,0)-1))) )*X$21</f>
        <v>0</v>
      </c>
      <c r="Y48" s="949">
        <f xml:space="preserve"> - (BS!Y109 -
IF(AND(Y$16,SUMPRODUCT($G$15:$AC$15,$G$21:$AC$21)=0),BS!$AE109,
IF(Y$22=1,BS!$AK109,
INDEX(BS!$I109:$AC109,,MATCH(Y$22,$I$22:$AC$22,0)-1))) )*Y$21</f>
        <v>0</v>
      </c>
      <c r="Z48" s="949">
        <f xml:space="preserve"> - (BS!Z109 -
IF(AND(Z$16,SUMPRODUCT($G$15:$AC$15,$G$21:$AC$21)=0),BS!$AE109,
IF(Z$22=1,BS!$AK109,
INDEX(BS!$I109:$AC109,,MATCH(Z$22,$I$22:$AC$22,0)-1))) )*Z$21</f>
        <v>0</v>
      </c>
      <c r="AA48" s="949">
        <f xml:space="preserve"> - (BS!AA109 -
IF(AND(AA$16,SUMPRODUCT($G$15:$AC$15,$G$21:$AC$21)=0),BS!$AE109,
IF(AA$22=1,BS!$AK109,
INDEX(BS!$I109:$AC109,,MATCH(AA$22,$I$22:$AC$22,0)-1))) )*AA$21</f>
        <v>0</v>
      </c>
      <c r="AB48" s="949">
        <f xml:space="preserve"> - (BS!AB109 -
IF(AND(AB$16,SUMPRODUCT($G$15:$AC$15,$G$21:$AC$21)=0),BS!$AE109,
IF(AB$22=1,BS!$AK109,
INDEX(BS!$I109:$AC109,,MATCH(AB$22,$I$22:$AC$22,0)-1))) )*AB$21</f>
        <v>0</v>
      </c>
      <c r="AC48" s="956">
        <f xml:space="preserve"> - (BS!AC109 -
IF(AND(AC$16,SUMPRODUCT($G$15:$AC$15,$G$21:$AC$21)=0),BS!$AE109,
IF(AC$22=1,BS!$AK109,
INDEX(BS!$I109:$AC109,,MATCH(AC$22,$I$22:$AC$22,0)-1))) )*AC$21</f>
        <v>0</v>
      </c>
      <c r="AE48" s="950">
        <f xml:space="preserve"> - (BS!AE109 -
IF(AND(AE$16,SUMPRODUCT($G$15:$AC$15,$G$21:$AC$21)=0),BS!$AE109,
IF(AE$22=1,BS!$AK109,
INDEX(BS!$I109:$AC109,,MATCH(AE$22,$I$22:$AC$22,0)-1))) )*AE$21</f>
        <v>0</v>
      </c>
      <c r="AG48" s="950">
        <f xml:space="preserve"> - (BS!AG109 -
IF(AND(AG$16,SUMPRODUCT($G$15:$AC$15,$G$21:$AC$21)=0),BS!$AE109,
IF(AG$22=1,BS!$AK109,
INDEX(BS!$I109:$AC109,,MATCH(AG$22,$I$22:$AC$22,0)-1))) )*AG$21</f>
        <v>0</v>
      </c>
      <c r="AI48" s="950">
        <f xml:space="preserve"> - (BS!AI109 -
IF(AND(AI$16,SUMPRODUCT($G$15:$AC$15,$G$21:$AC$21)=0),BS!$AE109,
IF(AI$22=1,BS!$AK109,
INDEX(BS!$I109:$AC109,,MATCH(AI$22,$I$22:$AC$22,0)-1))) )*AI$21</f>
        <v>0</v>
      </c>
    </row>
    <row r="49" spans="2:35" outlineLevel="1">
      <c r="B49" s="238" t="s">
        <v>562</v>
      </c>
      <c r="C49" s="238"/>
      <c r="D49" s="438" t="str">
        <f>'Line Items'!D2587</f>
        <v>Exclude: Movement in any bad debts provision or write off and any capital-related debtors</v>
      </c>
      <c r="E49" s="118" t="str">
        <f>E47</f>
        <v>£000</v>
      </c>
      <c r="F49" s="118"/>
      <c r="G49" s="439"/>
      <c r="H49" s="439"/>
      <c r="I49" s="439"/>
      <c r="J49" s="439"/>
      <c r="K49" s="439"/>
      <c r="L49" s="439"/>
      <c r="M49" s="439"/>
      <c r="N49" s="439"/>
      <c r="O49" s="439"/>
      <c r="P49" s="439"/>
      <c r="Q49" s="439"/>
      <c r="R49" s="439"/>
      <c r="S49" s="439"/>
      <c r="T49" s="439"/>
      <c r="U49" s="439"/>
      <c r="V49" s="439"/>
      <c r="W49" s="439"/>
      <c r="X49" s="439"/>
      <c r="Y49" s="439"/>
      <c r="Z49" s="439"/>
      <c r="AA49" s="439"/>
      <c r="AB49" s="439"/>
      <c r="AC49" s="440"/>
      <c r="AE49" s="508"/>
      <c r="AG49" s="508"/>
      <c r="AI49" s="508"/>
    </row>
    <row r="50" spans="2:35" outlineLevel="1">
      <c r="AI50" s="271"/>
    </row>
    <row r="51" spans="2:35" outlineLevel="1">
      <c r="D51" s="216" t="s">
        <v>1326</v>
      </c>
      <c r="E51" s="190" t="str">
        <f>E49</f>
        <v>£000</v>
      </c>
      <c r="F51" s="190"/>
      <c r="G51" s="191">
        <f>SUM(G35:G49)</f>
        <v>0</v>
      </c>
      <c r="H51" s="191">
        <f t="shared" ref="H51:AB51" si="1">SUM(H35:H49)</f>
        <v>0</v>
      </c>
      <c r="I51" s="191">
        <f t="shared" si="1"/>
        <v>0</v>
      </c>
      <c r="J51" s="191">
        <f t="shared" si="1"/>
        <v>0</v>
      </c>
      <c r="K51" s="191">
        <f t="shared" si="1"/>
        <v>0</v>
      </c>
      <c r="L51" s="191">
        <f t="shared" si="1"/>
        <v>0</v>
      </c>
      <c r="M51" s="191">
        <f t="shared" si="1"/>
        <v>0</v>
      </c>
      <c r="N51" s="191">
        <f t="shared" si="1"/>
        <v>0</v>
      </c>
      <c r="O51" s="191">
        <f t="shared" si="1"/>
        <v>0</v>
      </c>
      <c r="P51" s="191">
        <f t="shared" si="1"/>
        <v>0</v>
      </c>
      <c r="Q51" s="191">
        <f t="shared" si="1"/>
        <v>0</v>
      </c>
      <c r="R51" s="191">
        <f t="shared" si="1"/>
        <v>0</v>
      </c>
      <c r="S51" s="191">
        <f t="shared" si="1"/>
        <v>0</v>
      </c>
      <c r="T51" s="191">
        <f t="shared" si="1"/>
        <v>0</v>
      </c>
      <c r="U51" s="191">
        <f t="shared" si="1"/>
        <v>0</v>
      </c>
      <c r="V51" s="191">
        <f t="shared" si="1"/>
        <v>0</v>
      </c>
      <c r="W51" s="191">
        <f t="shared" si="1"/>
        <v>0</v>
      </c>
      <c r="X51" s="191">
        <f t="shared" si="1"/>
        <v>0</v>
      </c>
      <c r="Y51" s="191">
        <f t="shared" si="1"/>
        <v>0</v>
      </c>
      <c r="Z51" s="191">
        <f t="shared" si="1"/>
        <v>0</v>
      </c>
      <c r="AA51" s="191">
        <f t="shared" si="1"/>
        <v>0</v>
      </c>
      <c r="AB51" s="191">
        <f t="shared" si="1"/>
        <v>0</v>
      </c>
      <c r="AC51" s="220">
        <f t="shared" ref="AC51" si="2">SUM(AC35:AC49)</f>
        <v>0</v>
      </c>
      <c r="AE51" s="509">
        <f t="shared" ref="AE51" si="3">SUM(AE35:AE49)</f>
        <v>0</v>
      </c>
      <c r="AG51" s="509">
        <f t="shared" ref="AG51" si="4">SUM(AG35:AG49)</f>
        <v>0</v>
      </c>
      <c r="AI51" s="509">
        <f t="shared" ref="AI51" si="5">SUM(AI35:AI49)</f>
        <v>0</v>
      </c>
    </row>
    <row r="52" spans="2:35" outlineLevel="1"/>
    <row r="53" spans="2:35" outlineLevel="1">
      <c r="D53" s="138" t="s">
        <v>693</v>
      </c>
      <c r="M53" s="347"/>
      <c r="N53" s="347"/>
      <c r="O53" s="347"/>
    </row>
    <row r="54" spans="2:35" outlineLevel="1">
      <c r="B54" s="238" t="s">
        <v>561</v>
      </c>
      <c r="C54" s="238"/>
      <c r="D54" s="100" t="str">
        <f t="shared" ref="D54:D68" si="6">D35</f>
        <v>Passenger Fares Revenue</v>
      </c>
      <c r="E54" s="443" t="str">
        <f>E51</f>
        <v>£000</v>
      </c>
      <c r="F54" s="183"/>
      <c r="G54" s="348">
        <f>IF(G$17=1,SUMPRODUCT($G35:$AI35,$G$28:$AI$28),IF(G$18=1,SUMPRODUCT($G35:$AI35,$G$29:$AI$29),IF(G$19=1,SUMPRODUCT($G35:$AI35,$G$30:$AI$30),G35)))</f>
        <v>0</v>
      </c>
      <c r="H54" s="348">
        <f t="shared" ref="H54:AC54" si="7">IF(H$17=1,SUMPRODUCT($G35:$AI35,$G$28:$AI$28),IF(H$18=1,SUMPRODUCT($G35:$AI35,$G$29:$AI$29),IF(H$19=1,SUMPRODUCT($G35:$AI35,$G$30:$AI$30),H35)))</f>
        <v>0</v>
      </c>
      <c r="I54" s="348">
        <f t="shared" si="7"/>
        <v>0</v>
      </c>
      <c r="J54" s="348">
        <f t="shared" si="7"/>
        <v>0</v>
      </c>
      <c r="K54" s="348">
        <f t="shared" si="7"/>
        <v>0</v>
      </c>
      <c r="L54" s="348">
        <f t="shared" si="7"/>
        <v>0</v>
      </c>
      <c r="M54" s="348">
        <f t="shared" si="7"/>
        <v>0</v>
      </c>
      <c r="N54" s="348">
        <f t="shared" si="7"/>
        <v>0</v>
      </c>
      <c r="O54" s="348">
        <f t="shared" si="7"/>
        <v>0</v>
      </c>
      <c r="P54" s="348">
        <f t="shared" si="7"/>
        <v>0</v>
      </c>
      <c r="Q54" s="348">
        <f t="shared" si="7"/>
        <v>0</v>
      </c>
      <c r="R54" s="348">
        <f t="shared" si="7"/>
        <v>0</v>
      </c>
      <c r="S54" s="348">
        <f t="shared" si="7"/>
        <v>0</v>
      </c>
      <c r="T54" s="348">
        <f t="shared" si="7"/>
        <v>0</v>
      </c>
      <c r="U54" s="348">
        <f t="shared" si="7"/>
        <v>0</v>
      </c>
      <c r="V54" s="348">
        <f t="shared" si="7"/>
        <v>0</v>
      </c>
      <c r="W54" s="348">
        <f t="shared" si="7"/>
        <v>0</v>
      </c>
      <c r="X54" s="348">
        <f t="shared" si="7"/>
        <v>0</v>
      </c>
      <c r="Y54" s="348">
        <f t="shared" si="7"/>
        <v>0</v>
      </c>
      <c r="Z54" s="348">
        <f t="shared" si="7"/>
        <v>0</v>
      </c>
      <c r="AA54" s="348">
        <f t="shared" si="7"/>
        <v>0</v>
      </c>
      <c r="AB54" s="348">
        <f t="shared" si="7"/>
        <v>0</v>
      </c>
      <c r="AC54" s="349">
        <f t="shared" si="7"/>
        <v>0</v>
      </c>
      <c r="AE54" s="514">
        <f t="shared" ref="AE54:AE61" si="8">IF(AE$17=1,SUMPRODUCT($G35:$AI35,$G$28:$AI$28),IF(AE$18=1,SUMPRODUCT($G35:$AI35,$G$29:$AI$29),IF(AE$19=1,SUMPRODUCT($G35:$AI35,$G$30:$AI$30),AE35)))</f>
        <v>0</v>
      </c>
      <c r="AG54" s="514">
        <f t="shared" ref="AG54:AG61" si="9">IF(AG$17=1,SUMPRODUCT($G35:$AI35,$G$28:$AI$28),IF(AG$18=1,SUMPRODUCT($G35:$AI35,$G$29:$AI$29),IF(AG$19=1,SUMPRODUCT($G35:$AI35,$G$30:$AI$30),AG35)))</f>
        <v>0</v>
      </c>
      <c r="AI54" s="514">
        <f t="shared" ref="AI54:AI61" si="10">IF(AI$17=1,SUMPRODUCT($G35:$AI35,$G$28:$AI$28),IF(AI$18=1,SUMPRODUCT($G35:$AI35,$G$29:$AI$29),IF(AI$19=1,SUMPRODUCT($G35:$AI35,$G$30:$AI$30),AI35)))</f>
        <v>0</v>
      </c>
    </row>
    <row r="55" spans="2:35" outlineLevel="1">
      <c r="B55" s="238" t="s">
        <v>561</v>
      </c>
      <c r="C55" s="238"/>
      <c r="D55" s="356" t="str">
        <f t="shared" si="6"/>
        <v>Other Revenue</v>
      </c>
      <c r="E55" s="107" t="str">
        <f>E54</f>
        <v>£000</v>
      </c>
      <c r="F55" s="107"/>
      <c r="G55" s="229">
        <f t="shared" ref="G55:AC55" si="11">IF(G$17=1,SUMPRODUCT($G36:$AI36,$G$28:$AI$28),IF(G$18=1,SUMPRODUCT($G36:$AI36,$G$29:$AI$29),IF(G$19=1,SUMPRODUCT($G36:$AI36,$G$30:$AI$30),G36)))</f>
        <v>0</v>
      </c>
      <c r="H55" s="229">
        <f t="shared" si="11"/>
        <v>0</v>
      </c>
      <c r="I55" s="229">
        <f t="shared" si="11"/>
        <v>0</v>
      </c>
      <c r="J55" s="229">
        <f t="shared" si="11"/>
        <v>0</v>
      </c>
      <c r="K55" s="229">
        <f t="shared" si="11"/>
        <v>0</v>
      </c>
      <c r="L55" s="229">
        <f t="shared" si="11"/>
        <v>0</v>
      </c>
      <c r="M55" s="229">
        <f t="shared" si="11"/>
        <v>0</v>
      </c>
      <c r="N55" s="229">
        <f t="shared" si="11"/>
        <v>0</v>
      </c>
      <c r="O55" s="229">
        <f t="shared" si="11"/>
        <v>0</v>
      </c>
      <c r="P55" s="229">
        <f t="shared" si="11"/>
        <v>0</v>
      </c>
      <c r="Q55" s="229">
        <f t="shared" si="11"/>
        <v>0</v>
      </c>
      <c r="R55" s="229">
        <f t="shared" si="11"/>
        <v>0</v>
      </c>
      <c r="S55" s="229">
        <f t="shared" si="11"/>
        <v>0</v>
      </c>
      <c r="T55" s="229">
        <f t="shared" si="11"/>
        <v>0</v>
      </c>
      <c r="U55" s="229">
        <f t="shared" si="11"/>
        <v>0</v>
      </c>
      <c r="V55" s="229">
        <f t="shared" si="11"/>
        <v>0</v>
      </c>
      <c r="W55" s="229">
        <f t="shared" si="11"/>
        <v>0</v>
      </c>
      <c r="X55" s="229">
        <f t="shared" si="11"/>
        <v>0</v>
      </c>
      <c r="Y55" s="229">
        <f t="shared" si="11"/>
        <v>0</v>
      </c>
      <c r="Z55" s="229">
        <f t="shared" si="11"/>
        <v>0</v>
      </c>
      <c r="AA55" s="229">
        <f t="shared" si="11"/>
        <v>0</v>
      </c>
      <c r="AB55" s="229">
        <f t="shared" si="11"/>
        <v>0</v>
      </c>
      <c r="AC55" s="437">
        <f t="shared" si="11"/>
        <v>0</v>
      </c>
      <c r="AE55" s="515">
        <f t="shared" si="8"/>
        <v>0</v>
      </c>
      <c r="AG55" s="515">
        <f t="shared" si="9"/>
        <v>0</v>
      </c>
      <c r="AI55" s="515">
        <f t="shared" si="10"/>
        <v>0</v>
      </c>
    </row>
    <row r="56" spans="2:35" outlineLevel="1">
      <c r="B56" s="238" t="s">
        <v>561</v>
      </c>
      <c r="C56" s="238"/>
      <c r="D56" s="356" t="str">
        <f t="shared" si="6"/>
        <v>Exceptional &amp; Contingency Revenues</v>
      </c>
      <c r="E56" s="107" t="str">
        <f t="shared" ref="E56:E67" si="12">E55</f>
        <v>£000</v>
      </c>
      <c r="F56" s="107"/>
      <c r="G56" s="90">
        <f t="shared" ref="G56:AC56" si="13">IF(G$17=1,SUMPRODUCT($G37:$AI37,$G$28:$AI$28),IF(G$18=1,SUMPRODUCT($G37:$AI37,$G$29:$AI$29),IF(G$19=1,SUMPRODUCT($G37:$AI37,$G$30:$AI$30),G37)))</f>
        <v>0</v>
      </c>
      <c r="H56" s="90">
        <f t="shared" si="13"/>
        <v>0</v>
      </c>
      <c r="I56" s="90">
        <f t="shared" si="13"/>
        <v>0</v>
      </c>
      <c r="J56" s="90">
        <f t="shared" si="13"/>
        <v>0</v>
      </c>
      <c r="K56" s="90">
        <f t="shared" si="13"/>
        <v>0</v>
      </c>
      <c r="L56" s="90">
        <f t="shared" si="13"/>
        <v>0</v>
      </c>
      <c r="M56" s="90">
        <f t="shared" si="13"/>
        <v>0</v>
      </c>
      <c r="N56" s="90">
        <f t="shared" si="13"/>
        <v>0</v>
      </c>
      <c r="O56" s="90">
        <f t="shared" si="13"/>
        <v>0</v>
      </c>
      <c r="P56" s="90">
        <f t="shared" si="13"/>
        <v>0</v>
      </c>
      <c r="Q56" s="90">
        <f t="shared" si="13"/>
        <v>0</v>
      </c>
      <c r="R56" s="90">
        <f t="shared" si="13"/>
        <v>0</v>
      </c>
      <c r="S56" s="90">
        <f t="shared" si="13"/>
        <v>0</v>
      </c>
      <c r="T56" s="90">
        <f t="shared" si="13"/>
        <v>0</v>
      </c>
      <c r="U56" s="90">
        <f t="shared" si="13"/>
        <v>0</v>
      </c>
      <c r="V56" s="90">
        <f t="shared" si="13"/>
        <v>0</v>
      </c>
      <c r="W56" s="90">
        <f t="shared" si="13"/>
        <v>0</v>
      </c>
      <c r="X56" s="90">
        <f t="shared" si="13"/>
        <v>0</v>
      </c>
      <c r="Y56" s="90">
        <f t="shared" si="13"/>
        <v>0</v>
      </c>
      <c r="Z56" s="90">
        <f t="shared" si="13"/>
        <v>0</v>
      </c>
      <c r="AA56" s="90">
        <f t="shared" si="13"/>
        <v>0</v>
      </c>
      <c r="AB56" s="90">
        <f t="shared" si="13"/>
        <v>0</v>
      </c>
      <c r="AC56" s="91">
        <f t="shared" si="13"/>
        <v>0</v>
      </c>
      <c r="AE56" s="476">
        <f t="shared" si="8"/>
        <v>0</v>
      </c>
      <c r="AG56" s="476">
        <f t="shared" si="9"/>
        <v>0</v>
      </c>
      <c r="AI56" s="476">
        <f t="shared" si="10"/>
        <v>0</v>
      </c>
    </row>
    <row r="57" spans="2:35" outlineLevel="1">
      <c r="B57" s="238" t="s">
        <v>561</v>
      </c>
      <c r="C57" s="238"/>
      <c r="D57" s="356" t="str">
        <f t="shared" si="6"/>
        <v>Income from the Secretary of State</v>
      </c>
      <c r="E57" s="107" t="str">
        <f t="shared" si="12"/>
        <v>£000</v>
      </c>
      <c r="F57" s="107"/>
      <c r="G57" s="90">
        <f t="shared" ref="G57:AC57" si="14">IF(G$17=1,SUMPRODUCT($G38:$AI38,$G$28:$AI$28),IF(G$18=1,SUMPRODUCT($G38:$AI38,$G$29:$AI$29),IF(G$19=1,SUMPRODUCT($G38:$AI38,$G$30:$AI$30),G38)))</f>
        <v>0</v>
      </c>
      <c r="H57" s="90">
        <f t="shared" si="14"/>
        <v>0</v>
      </c>
      <c r="I57" s="90">
        <f t="shared" si="14"/>
        <v>0</v>
      </c>
      <c r="J57" s="90">
        <f t="shared" si="14"/>
        <v>0</v>
      </c>
      <c r="K57" s="90">
        <f t="shared" si="14"/>
        <v>0</v>
      </c>
      <c r="L57" s="90">
        <f t="shared" si="14"/>
        <v>0</v>
      </c>
      <c r="M57" s="90">
        <f t="shared" si="14"/>
        <v>0</v>
      </c>
      <c r="N57" s="90">
        <f t="shared" si="14"/>
        <v>0</v>
      </c>
      <c r="O57" s="90">
        <f t="shared" si="14"/>
        <v>0</v>
      </c>
      <c r="P57" s="90">
        <f t="shared" si="14"/>
        <v>0</v>
      </c>
      <c r="Q57" s="90">
        <f t="shared" si="14"/>
        <v>0</v>
      </c>
      <c r="R57" s="90">
        <f t="shared" si="14"/>
        <v>0</v>
      </c>
      <c r="S57" s="90">
        <f t="shared" si="14"/>
        <v>0</v>
      </c>
      <c r="T57" s="90">
        <f t="shared" si="14"/>
        <v>0</v>
      </c>
      <c r="U57" s="90">
        <f t="shared" si="14"/>
        <v>0</v>
      </c>
      <c r="V57" s="90">
        <f t="shared" si="14"/>
        <v>0</v>
      </c>
      <c r="W57" s="90">
        <f t="shared" si="14"/>
        <v>0</v>
      </c>
      <c r="X57" s="90">
        <f t="shared" si="14"/>
        <v>0</v>
      </c>
      <c r="Y57" s="90">
        <f t="shared" si="14"/>
        <v>0</v>
      </c>
      <c r="Z57" s="90">
        <f t="shared" si="14"/>
        <v>0</v>
      </c>
      <c r="AA57" s="90">
        <f t="shared" si="14"/>
        <v>0</v>
      </c>
      <c r="AB57" s="90">
        <f t="shared" si="14"/>
        <v>0</v>
      </c>
      <c r="AC57" s="91">
        <f t="shared" si="14"/>
        <v>0</v>
      </c>
      <c r="AE57" s="476">
        <f t="shared" si="8"/>
        <v>0</v>
      </c>
      <c r="AG57" s="476">
        <f t="shared" si="9"/>
        <v>0</v>
      </c>
      <c r="AI57" s="476">
        <f t="shared" si="10"/>
        <v>0</v>
      </c>
    </row>
    <row r="58" spans="2:35" outlineLevel="1">
      <c r="B58" s="238" t="s">
        <v>561</v>
      </c>
      <c r="C58" s="238"/>
      <c r="D58" s="356" t="str">
        <f t="shared" si="6"/>
        <v>Income from Network Rail</v>
      </c>
      <c r="E58" s="107" t="str">
        <f t="shared" si="12"/>
        <v>£000</v>
      </c>
      <c r="F58" s="107"/>
      <c r="G58" s="90">
        <f t="shared" ref="G58:AC58" si="15">IF(G$17=1,SUMPRODUCT($G39:$AI39,$G$28:$AI$28),IF(G$18=1,SUMPRODUCT($G39:$AI39,$G$29:$AI$29),IF(G$19=1,SUMPRODUCT($G39:$AI39,$G$30:$AI$30),G39)))</f>
        <v>0</v>
      </c>
      <c r="H58" s="90">
        <f t="shared" si="15"/>
        <v>0</v>
      </c>
      <c r="I58" s="90">
        <f t="shared" si="15"/>
        <v>0</v>
      </c>
      <c r="J58" s="90">
        <f t="shared" si="15"/>
        <v>0</v>
      </c>
      <c r="K58" s="90">
        <f t="shared" si="15"/>
        <v>0</v>
      </c>
      <c r="L58" s="90">
        <f t="shared" si="15"/>
        <v>0</v>
      </c>
      <c r="M58" s="90">
        <f t="shared" si="15"/>
        <v>0</v>
      </c>
      <c r="N58" s="90">
        <f t="shared" si="15"/>
        <v>0</v>
      </c>
      <c r="O58" s="90">
        <f t="shared" si="15"/>
        <v>0</v>
      </c>
      <c r="P58" s="90">
        <f t="shared" si="15"/>
        <v>0</v>
      </c>
      <c r="Q58" s="90">
        <f t="shared" si="15"/>
        <v>0</v>
      </c>
      <c r="R58" s="90">
        <f t="shared" si="15"/>
        <v>0</v>
      </c>
      <c r="S58" s="90">
        <f t="shared" si="15"/>
        <v>0</v>
      </c>
      <c r="T58" s="90">
        <f t="shared" si="15"/>
        <v>0</v>
      </c>
      <c r="U58" s="90">
        <f t="shared" si="15"/>
        <v>0</v>
      </c>
      <c r="V58" s="90">
        <f t="shared" si="15"/>
        <v>0</v>
      </c>
      <c r="W58" s="90">
        <f t="shared" si="15"/>
        <v>0</v>
      </c>
      <c r="X58" s="90">
        <f t="shared" si="15"/>
        <v>0</v>
      </c>
      <c r="Y58" s="90">
        <f t="shared" si="15"/>
        <v>0</v>
      </c>
      <c r="Z58" s="90">
        <f t="shared" si="15"/>
        <v>0</v>
      </c>
      <c r="AA58" s="90">
        <f t="shared" si="15"/>
        <v>0</v>
      </c>
      <c r="AB58" s="90">
        <f t="shared" si="15"/>
        <v>0</v>
      </c>
      <c r="AC58" s="91">
        <f t="shared" si="15"/>
        <v>0</v>
      </c>
      <c r="AE58" s="476">
        <f t="shared" si="8"/>
        <v>0</v>
      </c>
      <c r="AG58" s="476">
        <f t="shared" si="9"/>
        <v>0</v>
      </c>
      <c r="AI58" s="476">
        <f t="shared" si="10"/>
        <v>0</v>
      </c>
    </row>
    <row r="59" spans="2:35" outlineLevel="1">
      <c r="B59" s="238" t="s">
        <v>561</v>
      </c>
      <c r="C59" s="238"/>
      <c r="D59" s="106" t="str">
        <f t="shared" si="6"/>
        <v>Sustained Planned Disruption Compensation Income</v>
      </c>
      <c r="E59" s="107" t="str">
        <f t="shared" si="12"/>
        <v>£000</v>
      </c>
      <c r="F59" s="107"/>
      <c r="G59" s="90">
        <f t="shared" ref="G59:AC59" si="16">IF(G$17=1,SUMPRODUCT($G40:$AI40,$G$28:$AI$28),IF(G$18=1,SUMPRODUCT($G40:$AI40,$G$29:$AI$29),IF(G$19=1,SUMPRODUCT($G40:$AI40,$G$30:$AI$30),G40)))</f>
        <v>0</v>
      </c>
      <c r="H59" s="90">
        <f t="shared" si="16"/>
        <v>0</v>
      </c>
      <c r="I59" s="90">
        <f t="shared" si="16"/>
        <v>0</v>
      </c>
      <c r="J59" s="90">
        <f t="shared" si="16"/>
        <v>0</v>
      </c>
      <c r="K59" s="90">
        <f t="shared" si="16"/>
        <v>0</v>
      </c>
      <c r="L59" s="90">
        <f t="shared" si="16"/>
        <v>0</v>
      </c>
      <c r="M59" s="90">
        <f t="shared" si="16"/>
        <v>0</v>
      </c>
      <c r="N59" s="90">
        <f t="shared" si="16"/>
        <v>0</v>
      </c>
      <c r="O59" s="90">
        <f t="shared" si="16"/>
        <v>0</v>
      </c>
      <c r="P59" s="90">
        <f t="shared" si="16"/>
        <v>0</v>
      </c>
      <c r="Q59" s="90">
        <f t="shared" si="16"/>
        <v>0</v>
      </c>
      <c r="R59" s="90">
        <f t="shared" si="16"/>
        <v>0</v>
      </c>
      <c r="S59" s="90">
        <f t="shared" si="16"/>
        <v>0</v>
      </c>
      <c r="T59" s="90">
        <f t="shared" si="16"/>
        <v>0</v>
      </c>
      <c r="U59" s="90">
        <f t="shared" si="16"/>
        <v>0</v>
      </c>
      <c r="V59" s="90">
        <f t="shared" si="16"/>
        <v>0</v>
      </c>
      <c r="W59" s="90">
        <f t="shared" si="16"/>
        <v>0</v>
      </c>
      <c r="X59" s="90">
        <f t="shared" si="16"/>
        <v>0</v>
      </c>
      <c r="Y59" s="90">
        <f t="shared" si="16"/>
        <v>0</v>
      </c>
      <c r="Z59" s="90">
        <f t="shared" si="16"/>
        <v>0</v>
      </c>
      <c r="AA59" s="90">
        <f t="shared" si="16"/>
        <v>0</v>
      </c>
      <c r="AB59" s="90">
        <f t="shared" si="16"/>
        <v>0</v>
      </c>
      <c r="AC59" s="91">
        <f t="shared" si="16"/>
        <v>0</v>
      </c>
      <c r="AE59" s="476">
        <f t="shared" si="8"/>
        <v>0</v>
      </c>
      <c r="AG59" s="476">
        <f t="shared" si="9"/>
        <v>0</v>
      </c>
      <c r="AI59" s="476">
        <f t="shared" si="10"/>
        <v>0</v>
      </c>
    </row>
    <row r="60" spans="2:35" outlineLevel="1">
      <c r="B60" s="238" t="s">
        <v>561</v>
      </c>
      <c r="C60" s="238"/>
      <c r="D60" s="356" t="str">
        <f t="shared" si="6"/>
        <v>Interest Receivable</v>
      </c>
      <c r="E60" s="107" t="str">
        <f t="shared" si="12"/>
        <v>£000</v>
      </c>
      <c r="F60" s="107"/>
      <c r="G60" s="90">
        <f t="shared" ref="G60:AC60" si="17">IF(G$17=1,SUMPRODUCT($G41:$AI41,$G$28:$AI$28),IF(G$18=1,SUMPRODUCT($G41:$AI41,$G$29:$AI$29),IF(G$19=1,SUMPRODUCT($G41:$AI41,$G$30:$AI$30),G41)))</f>
        <v>0</v>
      </c>
      <c r="H60" s="90">
        <f t="shared" si="17"/>
        <v>0</v>
      </c>
      <c r="I60" s="90">
        <f t="shared" si="17"/>
        <v>0</v>
      </c>
      <c r="J60" s="90">
        <f t="shared" si="17"/>
        <v>0</v>
      </c>
      <c r="K60" s="90">
        <f t="shared" si="17"/>
        <v>0</v>
      </c>
      <c r="L60" s="90">
        <f t="shared" si="17"/>
        <v>0</v>
      </c>
      <c r="M60" s="90">
        <f t="shared" si="17"/>
        <v>0</v>
      </c>
      <c r="N60" s="90">
        <f t="shared" si="17"/>
        <v>0</v>
      </c>
      <c r="O60" s="90">
        <f t="shared" si="17"/>
        <v>0</v>
      </c>
      <c r="P60" s="90">
        <f t="shared" si="17"/>
        <v>0</v>
      </c>
      <c r="Q60" s="90">
        <f t="shared" si="17"/>
        <v>0</v>
      </c>
      <c r="R60" s="90">
        <f t="shared" si="17"/>
        <v>0</v>
      </c>
      <c r="S60" s="90">
        <f t="shared" si="17"/>
        <v>0</v>
      </c>
      <c r="T60" s="90">
        <f t="shared" si="17"/>
        <v>0</v>
      </c>
      <c r="U60" s="90">
        <f t="shared" si="17"/>
        <v>0</v>
      </c>
      <c r="V60" s="90">
        <f t="shared" si="17"/>
        <v>0</v>
      </c>
      <c r="W60" s="90">
        <f t="shared" si="17"/>
        <v>0</v>
      </c>
      <c r="X60" s="90">
        <f t="shared" si="17"/>
        <v>0</v>
      </c>
      <c r="Y60" s="90">
        <f t="shared" si="17"/>
        <v>0</v>
      </c>
      <c r="Z60" s="90">
        <f t="shared" si="17"/>
        <v>0</v>
      </c>
      <c r="AA60" s="90">
        <f t="shared" si="17"/>
        <v>0</v>
      </c>
      <c r="AB60" s="90">
        <f t="shared" si="17"/>
        <v>0</v>
      </c>
      <c r="AC60" s="91">
        <f t="shared" si="17"/>
        <v>0</v>
      </c>
      <c r="AE60" s="476">
        <f t="shared" si="8"/>
        <v>0</v>
      </c>
      <c r="AG60" s="476">
        <f t="shared" si="9"/>
        <v>0</v>
      </c>
      <c r="AI60" s="476">
        <f t="shared" si="10"/>
        <v>0</v>
      </c>
    </row>
    <row r="61" spans="2:35" outlineLevel="1">
      <c r="B61" s="238" t="s">
        <v>561</v>
      </c>
      <c r="C61" s="238"/>
      <c r="D61" s="239" t="str">
        <f t="shared" si="6"/>
        <v>Exclude: Proportion of income recognised in P&amp;L in relation to grants received in respect of capital expenditure</v>
      </c>
      <c r="E61" s="241" t="str">
        <f t="shared" si="12"/>
        <v>£000</v>
      </c>
      <c r="F61" s="241"/>
      <c r="G61" s="242">
        <f t="shared" ref="G61:AC61" si="18">IF(G$17=1,SUMPRODUCT($G42:$AI42,$G$28:$AI$28),IF(G$18=1,SUMPRODUCT($G42:$AI42,$G$29:$AI$29),IF(G$19=1,SUMPRODUCT($G42:$AI42,$G$30:$AI$30),G42)))</f>
        <v>0</v>
      </c>
      <c r="H61" s="242">
        <f t="shared" si="18"/>
        <v>0</v>
      </c>
      <c r="I61" s="242">
        <f t="shared" si="18"/>
        <v>0</v>
      </c>
      <c r="J61" s="242">
        <f t="shared" si="18"/>
        <v>0</v>
      </c>
      <c r="K61" s="242">
        <f t="shared" si="18"/>
        <v>0</v>
      </c>
      <c r="L61" s="242">
        <f t="shared" si="18"/>
        <v>0</v>
      </c>
      <c r="M61" s="242">
        <f t="shared" si="18"/>
        <v>0</v>
      </c>
      <c r="N61" s="242">
        <f t="shared" si="18"/>
        <v>0</v>
      </c>
      <c r="O61" s="242">
        <f t="shared" si="18"/>
        <v>0</v>
      </c>
      <c r="P61" s="242">
        <f t="shared" si="18"/>
        <v>0</v>
      </c>
      <c r="Q61" s="242">
        <f t="shared" si="18"/>
        <v>0</v>
      </c>
      <c r="R61" s="242">
        <f t="shared" si="18"/>
        <v>0</v>
      </c>
      <c r="S61" s="242">
        <f t="shared" si="18"/>
        <v>0</v>
      </c>
      <c r="T61" s="242">
        <f t="shared" si="18"/>
        <v>0</v>
      </c>
      <c r="U61" s="242">
        <f t="shared" si="18"/>
        <v>0</v>
      </c>
      <c r="V61" s="242">
        <f t="shared" si="18"/>
        <v>0</v>
      </c>
      <c r="W61" s="242">
        <f t="shared" si="18"/>
        <v>0</v>
      </c>
      <c r="X61" s="242">
        <f t="shared" si="18"/>
        <v>0</v>
      </c>
      <c r="Y61" s="242">
        <f t="shared" si="18"/>
        <v>0</v>
      </c>
      <c r="Z61" s="242">
        <f t="shared" si="18"/>
        <v>0</v>
      </c>
      <c r="AA61" s="242">
        <f t="shared" si="18"/>
        <v>0</v>
      </c>
      <c r="AB61" s="242">
        <f t="shared" si="18"/>
        <v>0</v>
      </c>
      <c r="AC61" s="243">
        <f t="shared" si="18"/>
        <v>0</v>
      </c>
      <c r="AE61" s="517">
        <f t="shared" si="8"/>
        <v>0</v>
      </c>
      <c r="AG61" s="517">
        <f t="shared" si="9"/>
        <v>0</v>
      </c>
      <c r="AI61" s="517">
        <f t="shared" si="10"/>
        <v>0</v>
      </c>
    </row>
    <row r="62" spans="2:35" outlineLevel="1">
      <c r="B62" s="238" t="s">
        <v>389</v>
      </c>
      <c r="C62" s="238"/>
      <c r="D62" s="352" t="str">
        <f t="shared" si="6"/>
        <v>Opening Season Ticket Fund</v>
      </c>
      <c r="E62" s="353" t="str">
        <f t="shared" si="12"/>
        <v>£000</v>
      </c>
      <c r="F62" s="353"/>
      <c r="G62" s="90">
        <f>G43</f>
        <v>0</v>
      </c>
      <c r="H62" s="90">
        <f t="shared" ref="H62:AC62" si="19">H43</f>
        <v>0</v>
      </c>
      <c r="I62" s="90">
        <f t="shared" si="19"/>
        <v>0</v>
      </c>
      <c r="J62" s="90">
        <f t="shared" si="19"/>
        <v>0</v>
      </c>
      <c r="K62" s="90">
        <f t="shared" si="19"/>
        <v>0</v>
      </c>
      <c r="L62" s="90">
        <f t="shared" si="19"/>
        <v>0</v>
      </c>
      <c r="M62" s="90">
        <f t="shared" si="19"/>
        <v>0</v>
      </c>
      <c r="N62" s="90">
        <f t="shared" si="19"/>
        <v>0</v>
      </c>
      <c r="O62" s="90">
        <f t="shared" si="19"/>
        <v>0</v>
      </c>
      <c r="P62" s="90">
        <f t="shared" si="19"/>
        <v>0</v>
      </c>
      <c r="Q62" s="90">
        <f t="shared" si="19"/>
        <v>0</v>
      </c>
      <c r="R62" s="90">
        <f t="shared" si="19"/>
        <v>0</v>
      </c>
      <c r="S62" s="90">
        <f t="shared" si="19"/>
        <v>0</v>
      </c>
      <c r="T62" s="90">
        <f t="shared" si="19"/>
        <v>0</v>
      </c>
      <c r="U62" s="90">
        <f t="shared" si="19"/>
        <v>0</v>
      </c>
      <c r="V62" s="90">
        <f t="shared" si="19"/>
        <v>0</v>
      </c>
      <c r="W62" s="90">
        <f t="shared" si="19"/>
        <v>0</v>
      </c>
      <c r="X62" s="90">
        <f t="shared" si="19"/>
        <v>0</v>
      </c>
      <c r="Y62" s="90">
        <f t="shared" si="19"/>
        <v>0</v>
      </c>
      <c r="Z62" s="90">
        <f t="shared" si="19"/>
        <v>0</v>
      </c>
      <c r="AA62" s="90">
        <f t="shared" si="19"/>
        <v>0</v>
      </c>
      <c r="AB62" s="90">
        <f t="shared" si="19"/>
        <v>0</v>
      </c>
      <c r="AC62" s="91">
        <f t="shared" si="19"/>
        <v>0</v>
      </c>
      <c r="AE62" s="476">
        <f t="shared" ref="AE62:AE66" si="20">AE43</f>
        <v>0</v>
      </c>
      <c r="AG62" s="476">
        <f t="shared" ref="AG62:AG66" si="21">AG43</f>
        <v>0</v>
      </c>
      <c r="AI62" s="476">
        <f t="shared" ref="AI62:AI66" si="22">AI43</f>
        <v>0</v>
      </c>
    </row>
    <row r="63" spans="2:35" outlineLevel="1">
      <c r="B63" s="238" t="s">
        <v>389</v>
      </c>
      <c r="C63" s="238"/>
      <c r="D63" s="356" t="str">
        <f t="shared" si="6"/>
        <v>Opening Cash</v>
      </c>
      <c r="E63" s="107" t="str">
        <f t="shared" si="12"/>
        <v>£000</v>
      </c>
      <c r="F63" s="107"/>
      <c r="G63" s="90">
        <f t="shared" ref="G63:AC63" si="23">G44</f>
        <v>0</v>
      </c>
      <c r="H63" s="229">
        <f t="shared" si="23"/>
        <v>0</v>
      </c>
      <c r="I63" s="229">
        <f t="shared" si="23"/>
        <v>0</v>
      </c>
      <c r="J63" s="229">
        <f t="shared" si="23"/>
        <v>0</v>
      </c>
      <c r="K63" s="229">
        <f t="shared" si="23"/>
        <v>0</v>
      </c>
      <c r="L63" s="229">
        <f t="shared" si="23"/>
        <v>0</v>
      </c>
      <c r="M63" s="229">
        <f t="shared" si="23"/>
        <v>0</v>
      </c>
      <c r="N63" s="229">
        <f t="shared" si="23"/>
        <v>0</v>
      </c>
      <c r="O63" s="229">
        <f t="shared" si="23"/>
        <v>0</v>
      </c>
      <c r="P63" s="229">
        <f t="shared" si="23"/>
        <v>0</v>
      </c>
      <c r="Q63" s="229">
        <f t="shared" si="23"/>
        <v>0</v>
      </c>
      <c r="R63" s="229">
        <f t="shared" si="23"/>
        <v>0</v>
      </c>
      <c r="S63" s="229">
        <f t="shared" si="23"/>
        <v>0</v>
      </c>
      <c r="T63" s="229">
        <f t="shared" si="23"/>
        <v>0</v>
      </c>
      <c r="U63" s="229">
        <f t="shared" si="23"/>
        <v>0</v>
      </c>
      <c r="V63" s="229">
        <f t="shared" si="23"/>
        <v>0</v>
      </c>
      <c r="W63" s="229">
        <f t="shared" si="23"/>
        <v>0</v>
      </c>
      <c r="X63" s="229">
        <f t="shared" si="23"/>
        <v>0</v>
      </c>
      <c r="Y63" s="229">
        <f t="shared" si="23"/>
        <v>0</v>
      </c>
      <c r="Z63" s="229">
        <f t="shared" si="23"/>
        <v>0</v>
      </c>
      <c r="AA63" s="229">
        <f t="shared" si="23"/>
        <v>0</v>
      </c>
      <c r="AB63" s="229">
        <f t="shared" si="23"/>
        <v>0</v>
      </c>
      <c r="AC63" s="437">
        <f t="shared" si="23"/>
        <v>0</v>
      </c>
      <c r="AE63" s="515">
        <f t="shared" si="20"/>
        <v>0</v>
      </c>
      <c r="AG63" s="515">
        <f t="shared" si="21"/>
        <v>0</v>
      </c>
      <c r="AI63" s="515">
        <f t="shared" si="22"/>
        <v>0</v>
      </c>
    </row>
    <row r="64" spans="2:35" outlineLevel="1">
      <c r="B64" s="238" t="s">
        <v>389</v>
      </c>
      <c r="C64" s="238"/>
      <c r="D64" s="356" t="str">
        <f t="shared" si="6"/>
        <v>Exclude: Cash held for the exclusive purpose of the provision of the Performance Bond within Opening Cash</v>
      </c>
      <c r="E64" s="107" t="str">
        <f t="shared" si="12"/>
        <v>£000</v>
      </c>
      <c r="F64" s="107"/>
      <c r="G64" s="90">
        <f t="shared" ref="G64:AC64" si="24">G45</f>
        <v>0</v>
      </c>
      <c r="H64" s="90">
        <f t="shared" si="24"/>
        <v>0</v>
      </c>
      <c r="I64" s="90">
        <f t="shared" si="24"/>
        <v>0</v>
      </c>
      <c r="J64" s="90">
        <f t="shared" si="24"/>
        <v>0</v>
      </c>
      <c r="K64" s="90">
        <f t="shared" si="24"/>
        <v>0</v>
      </c>
      <c r="L64" s="90">
        <f t="shared" si="24"/>
        <v>0</v>
      </c>
      <c r="M64" s="90">
        <f t="shared" si="24"/>
        <v>0</v>
      </c>
      <c r="N64" s="90">
        <f t="shared" si="24"/>
        <v>0</v>
      </c>
      <c r="O64" s="90">
        <f t="shared" si="24"/>
        <v>0</v>
      </c>
      <c r="P64" s="90">
        <f t="shared" si="24"/>
        <v>0</v>
      </c>
      <c r="Q64" s="90">
        <f t="shared" si="24"/>
        <v>0</v>
      </c>
      <c r="R64" s="90">
        <f t="shared" si="24"/>
        <v>0</v>
      </c>
      <c r="S64" s="90">
        <f t="shared" si="24"/>
        <v>0</v>
      </c>
      <c r="T64" s="90">
        <f t="shared" si="24"/>
        <v>0</v>
      </c>
      <c r="U64" s="90">
        <f t="shared" si="24"/>
        <v>0</v>
      </c>
      <c r="V64" s="90">
        <f t="shared" si="24"/>
        <v>0</v>
      </c>
      <c r="W64" s="90">
        <f t="shared" si="24"/>
        <v>0</v>
      </c>
      <c r="X64" s="90">
        <f t="shared" si="24"/>
        <v>0</v>
      </c>
      <c r="Y64" s="90">
        <f t="shared" si="24"/>
        <v>0</v>
      </c>
      <c r="Z64" s="90">
        <f t="shared" si="24"/>
        <v>0</v>
      </c>
      <c r="AA64" s="90">
        <f t="shared" si="24"/>
        <v>0</v>
      </c>
      <c r="AB64" s="90">
        <f t="shared" si="24"/>
        <v>0</v>
      </c>
      <c r="AC64" s="91">
        <f t="shared" si="24"/>
        <v>0</v>
      </c>
      <c r="AE64" s="476">
        <f t="shared" si="20"/>
        <v>0</v>
      </c>
      <c r="AG64" s="476">
        <f t="shared" si="21"/>
        <v>0</v>
      </c>
      <c r="AI64" s="476">
        <f t="shared" si="22"/>
        <v>0</v>
      </c>
    </row>
    <row r="65" spans="2:35" outlineLevel="1">
      <c r="B65" s="238" t="s">
        <v>389</v>
      </c>
      <c r="C65" s="238"/>
      <c r="D65" s="356" t="str">
        <f t="shared" si="6"/>
        <v>Exclude: Cash held under restrictive terms within Opening Cash</v>
      </c>
      <c r="E65" s="107" t="str">
        <f t="shared" si="12"/>
        <v>£000</v>
      </c>
      <c r="F65" s="107"/>
      <c r="G65" s="90">
        <f t="shared" ref="G65:AC65" si="25">G46</f>
        <v>0</v>
      </c>
      <c r="H65" s="90">
        <f t="shared" si="25"/>
        <v>0</v>
      </c>
      <c r="I65" s="90">
        <f t="shared" si="25"/>
        <v>0</v>
      </c>
      <c r="J65" s="90">
        <f t="shared" si="25"/>
        <v>0</v>
      </c>
      <c r="K65" s="90">
        <f t="shared" si="25"/>
        <v>0</v>
      </c>
      <c r="L65" s="90">
        <f t="shared" si="25"/>
        <v>0</v>
      </c>
      <c r="M65" s="90">
        <f t="shared" si="25"/>
        <v>0</v>
      </c>
      <c r="N65" s="90">
        <f t="shared" si="25"/>
        <v>0</v>
      </c>
      <c r="O65" s="90">
        <f t="shared" si="25"/>
        <v>0</v>
      </c>
      <c r="P65" s="90">
        <f t="shared" si="25"/>
        <v>0</v>
      </c>
      <c r="Q65" s="90">
        <f t="shared" si="25"/>
        <v>0</v>
      </c>
      <c r="R65" s="90">
        <f t="shared" si="25"/>
        <v>0</v>
      </c>
      <c r="S65" s="90">
        <f t="shared" si="25"/>
        <v>0</v>
      </c>
      <c r="T65" s="90">
        <f t="shared" si="25"/>
        <v>0</v>
      </c>
      <c r="U65" s="90">
        <f t="shared" si="25"/>
        <v>0</v>
      </c>
      <c r="V65" s="90">
        <f t="shared" si="25"/>
        <v>0</v>
      </c>
      <c r="W65" s="90">
        <f t="shared" si="25"/>
        <v>0</v>
      </c>
      <c r="X65" s="90">
        <f t="shared" si="25"/>
        <v>0</v>
      </c>
      <c r="Y65" s="90">
        <f t="shared" si="25"/>
        <v>0</v>
      </c>
      <c r="Z65" s="90">
        <f t="shared" si="25"/>
        <v>0</v>
      </c>
      <c r="AA65" s="90">
        <f t="shared" si="25"/>
        <v>0</v>
      </c>
      <c r="AB65" s="90">
        <f t="shared" si="25"/>
        <v>0</v>
      </c>
      <c r="AC65" s="91">
        <f t="shared" si="25"/>
        <v>0</v>
      </c>
      <c r="AE65" s="476">
        <f t="shared" si="20"/>
        <v>0</v>
      </c>
      <c r="AG65" s="476">
        <f t="shared" si="21"/>
        <v>0</v>
      </c>
      <c r="AI65" s="476">
        <f t="shared" si="22"/>
        <v>0</v>
      </c>
    </row>
    <row r="66" spans="2:35" outlineLevel="1">
      <c r="B66" s="238" t="s">
        <v>389</v>
      </c>
      <c r="C66" s="238"/>
      <c r="D66" s="239" t="str">
        <f t="shared" si="6"/>
        <v>Exclude: Opening Season Ticket liabilities</v>
      </c>
      <c r="E66" s="241" t="str">
        <f>E65</f>
        <v>£000</v>
      </c>
      <c r="F66" s="241"/>
      <c r="G66" s="350">
        <f t="shared" ref="G66:AC66" si="26">G47</f>
        <v>0</v>
      </c>
      <c r="H66" s="350">
        <f t="shared" si="26"/>
        <v>0</v>
      </c>
      <c r="I66" s="350">
        <f t="shared" si="26"/>
        <v>0</v>
      </c>
      <c r="J66" s="350">
        <f t="shared" si="26"/>
        <v>0</v>
      </c>
      <c r="K66" s="350">
        <f t="shared" si="26"/>
        <v>0</v>
      </c>
      <c r="L66" s="350">
        <f t="shared" si="26"/>
        <v>0</v>
      </c>
      <c r="M66" s="350">
        <f t="shared" si="26"/>
        <v>0</v>
      </c>
      <c r="N66" s="350">
        <f t="shared" si="26"/>
        <v>0</v>
      </c>
      <c r="O66" s="350">
        <f t="shared" si="26"/>
        <v>0</v>
      </c>
      <c r="P66" s="350">
        <f t="shared" si="26"/>
        <v>0</v>
      </c>
      <c r="Q66" s="350">
        <f t="shared" si="26"/>
        <v>0</v>
      </c>
      <c r="R66" s="350">
        <f t="shared" si="26"/>
        <v>0</v>
      </c>
      <c r="S66" s="350">
        <f t="shared" si="26"/>
        <v>0</v>
      </c>
      <c r="T66" s="350">
        <f t="shared" si="26"/>
        <v>0</v>
      </c>
      <c r="U66" s="350">
        <f t="shared" si="26"/>
        <v>0</v>
      </c>
      <c r="V66" s="350">
        <f t="shared" si="26"/>
        <v>0</v>
      </c>
      <c r="W66" s="350">
        <f t="shared" si="26"/>
        <v>0</v>
      </c>
      <c r="X66" s="350">
        <f t="shared" si="26"/>
        <v>0</v>
      </c>
      <c r="Y66" s="350">
        <f t="shared" si="26"/>
        <v>0</v>
      </c>
      <c r="Z66" s="350">
        <f t="shared" si="26"/>
        <v>0</v>
      </c>
      <c r="AA66" s="350">
        <f t="shared" si="26"/>
        <v>0</v>
      </c>
      <c r="AB66" s="350">
        <f t="shared" si="26"/>
        <v>0</v>
      </c>
      <c r="AC66" s="351">
        <f t="shared" si="26"/>
        <v>0</v>
      </c>
      <c r="AE66" s="516">
        <f t="shared" si="20"/>
        <v>0</v>
      </c>
      <c r="AG66" s="516">
        <f t="shared" si="21"/>
        <v>0</v>
      </c>
      <c r="AI66" s="516">
        <f t="shared" si="22"/>
        <v>0</v>
      </c>
    </row>
    <row r="67" spans="2:35" outlineLevel="1">
      <c r="B67" s="238" t="s">
        <v>562</v>
      </c>
      <c r="C67" s="238"/>
      <c r="D67" s="352" t="str">
        <f t="shared" si="6"/>
        <v>Movement in Debtors: (Increase) / Decrease</v>
      </c>
      <c r="E67" s="107" t="str">
        <f t="shared" si="12"/>
        <v>£000</v>
      </c>
      <c r="F67" s="107"/>
      <c r="G67" s="229">
        <f>IF(G$17=1,SUMPRODUCT($G48:$AI48,$G$28:$AI$28),IF(G$18=1,SUMPRODUCT($G48:$AI48,$G$29:$AI$29),IF(G$19=1,SUMPRODUCT($G48:$AI48,$G$30:$AI$30),G48)))</f>
        <v>0</v>
      </c>
      <c r="H67" s="229">
        <f t="shared" ref="H67:AC67" si="27">IF(H$17=1,SUMPRODUCT($G48:$AI48,$G$28:$AI$28),IF(H$18=1,SUMPRODUCT($G48:$AI48,$G$29:$AI$29),IF(H$19=1,SUMPRODUCT($G48:$AI48,$G$30:$AI$30),H48)))</f>
        <v>0</v>
      </c>
      <c r="I67" s="229">
        <f t="shared" si="27"/>
        <v>0</v>
      </c>
      <c r="J67" s="229">
        <f t="shared" si="27"/>
        <v>0</v>
      </c>
      <c r="K67" s="229">
        <f t="shared" si="27"/>
        <v>0</v>
      </c>
      <c r="L67" s="229">
        <f t="shared" si="27"/>
        <v>0</v>
      </c>
      <c r="M67" s="229">
        <f t="shared" si="27"/>
        <v>0</v>
      </c>
      <c r="N67" s="229">
        <f t="shared" si="27"/>
        <v>0</v>
      </c>
      <c r="O67" s="229">
        <f t="shared" si="27"/>
        <v>0</v>
      </c>
      <c r="P67" s="229">
        <f t="shared" si="27"/>
        <v>0</v>
      </c>
      <c r="Q67" s="229">
        <f t="shared" si="27"/>
        <v>0</v>
      </c>
      <c r="R67" s="229">
        <f t="shared" si="27"/>
        <v>0</v>
      </c>
      <c r="S67" s="229">
        <f t="shared" si="27"/>
        <v>0</v>
      </c>
      <c r="T67" s="229">
        <f t="shared" si="27"/>
        <v>0</v>
      </c>
      <c r="U67" s="229">
        <f t="shared" si="27"/>
        <v>0</v>
      </c>
      <c r="V67" s="229">
        <f t="shared" si="27"/>
        <v>0</v>
      </c>
      <c r="W67" s="229">
        <f t="shared" si="27"/>
        <v>0</v>
      </c>
      <c r="X67" s="229">
        <f t="shared" si="27"/>
        <v>0</v>
      </c>
      <c r="Y67" s="229">
        <f t="shared" si="27"/>
        <v>0</v>
      </c>
      <c r="Z67" s="229">
        <f t="shared" si="27"/>
        <v>0</v>
      </c>
      <c r="AA67" s="229">
        <f t="shared" si="27"/>
        <v>0</v>
      </c>
      <c r="AB67" s="229">
        <f t="shared" si="27"/>
        <v>0</v>
      </c>
      <c r="AC67" s="437">
        <f t="shared" si="27"/>
        <v>0</v>
      </c>
      <c r="AE67" s="515">
        <f>IF(AE$17=1,SUMPRODUCT($G48:$AI48,$G$28:$AI$28),IF(AE$18=1,SUMPRODUCT($G48:$AI48,$G$29:$AI$29),IF(AE$19=1,SUMPRODUCT($G48:$AI48,$G$30:$AI$30),AE48)))</f>
        <v>0</v>
      </c>
      <c r="AG67" s="515">
        <f>IF(AG$17=1,SUMPRODUCT($G48:$AI48,$G$28:$AI$28),IF(AG$18=1,SUMPRODUCT($G48:$AI48,$G$29:$AI$29),IF(AG$19=1,SUMPRODUCT($G48:$AI48,$G$30:$AI$30),AG48)))</f>
        <v>0</v>
      </c>
      <c r="AI67" s="515">
        <f>IF(AI$17=1,SUMPRODUCT($G48:$AI48,$G$28:$AI$28),IF(AI$18=1,SUMPRODUCT($G48:$AI48,$G$29:$AI$29),IF(AI$19=1,SUMPRODUCT($G48:$AI48,$G$30:$AI$30),AI48)))</f>
        <v>0</v>
      </c>
    </row>
    <row r="68" spans="2:35" outlineLevel="1">
      <c r="B68" s="238" t="s">
        <v>562</v>
      </c>
      <c r="C68" s="238"/>
      <c r="D68" s="438" t="str">
        <f t="shared" si="6"/>
        <v>Exclude: Movement in any bad debts provision or write off and any capital-related debtors</v>
      </c>
      <c r="E68" s="118" t="str">
        <f>E66</f>
        <v>£000</v>
      </c>
      <c r="F68" s="118"/>
      <c r="G68" s="512">
        <f t="shared" ref="G68:AC68" si="28">IF(G$17=1,SUMPRODUCT($G49:$AI49,$G$28:$AI$28),IF(G$18=1,SUMPRODUCT($G49:$AI49,$G$29:$AI$29),IF(G$19=1,SUMPRODUCT($G49:$AI49,$G$30:$AI$30),G49)))</f>
        <v>0</v>
      </c>
      <c r="H68" s="512">
        <f t="shared" si="28"/>
        <v>0</v>
      </c>
      <c r="I68" s="512">
        <f t="shared" si="28"/>
        <v>0</v>
      </c>
      <c r="J68" s="512">
        <f t="shared" si="28"/>
        <v>0</v>
      </c>
      <c r="K68" s="512">
        <f t="shared" si="28"/>
        <v>0</v>
      </c>
      <c r="L68" s="512">
        <f t="shared" si="28"/>
        <v>0</v>
      </c>
      <c r="M68" s="512">
        <f t="shared" si="28"/>
        <v>0</v>
      </c>
      <c r="N68" s="512">
        <f t="shared" si="28"/>
        <v>0</v>
      </c>
      <c r="O68" s="512">
        <f t="shared" si="28"/>
        <v>0</v>
      </c>
      <c r="P68" s="512">
        <f t="shared" si="28"/>
        <v>0</v>
      </c>
      <c r="Q68" s="512">
        <f t="shared" si="28"/>
        <v>0</v>
      </c>
      <c r="R68" s="512">
        <f t="shared" si="28"/>
        <v>0</v>
      </c>
      <c r="S68" s="512">
        <f t="shared" si="28"/>
        <v>0</v>
      </c>
      <c r="T68" s="512">
        <f t="shared" si="28"/>
        <v>0</v>
      </c>
      <c r="U68" s="512">
        <f t="shared" si="28"/>
        <v>0</v>
      </c>
      <c r="V68" s="512">
        <f t="shared" si="28"/>
        <v>0</v>
      </c>
      <c r="W68" s="512">
        <f t="shared" si="28"/>
        <v>0</v>
      </c>
      <c r="X68" s="512">
        <f t="shared" si="28"/>
        <v>0</v>
      </c>
      <c r="Y68" s="512">
        <f t="shared" si="28"/>
        <v>0</v>
      </c>
      <c r="Z68" s="512">
        <f t="shared" si="28"/>
        <v>0</v>
      </c>
      <c r="AA68" s="512">
        <f t="shared" si="28"/>
        <v>0</v>
      </c>
      <c r="AB68" s="512">
        <f t="shared" si="28"/>
        <v>0</v>
      </c>
      <c r="AC68" s="513">
        <f t="shared" si="28"/>
        <v>0</v>
      </c>
      <c r="AE68" s="477">
        <f t="shared" ref="AE68" si="29">IF(AE$17=1,SUMPRODUCT($G49:$AI49,$G$28:$AI$28),IF(AE$18=1,SUMPRODUCT($G49:$AI49,$G$29:$AI$29),IF(AE$19=1,SUMPRODUCT($G49:$AI49,$G$30:$AI$30),AE49)))</f>
        <v>0</v>
      </c>
      <c r="AG68" s="477">
        <f t="shared" ref="AG68" si="30">IF(AG$17=1,SUMPRODUCT($G49:$AI49,$G$28:$AI$28),IF(AG$18=1,SUMPRODUCT($G49:$AI49,$G$29:$AI$29),IF(AG$19=1,SUMPRODUCT($G49:$AI49,$G$30:$AI$30),AG49)))</f>
        <v>0</v>
      </c>
      <c r="AI68" s="477">
        <f t="shared" ref="AI68" si="31">IF(AI$17=1,SUMPRODUCT($G49:$AI49,$G$28:$AI$28),IF(AI$18=1,SUMPRODUCT($G49:$AI49,$G$29:$AI$29),IF(AI$19=1,SUMPRODUCT($G49:$AI49,$G$30:$AI$30),AI49)))</f>
        <v>0</v>
      </c>
    </row>
    <row r="69" spans="2:35" outlineLevel="1">
      <c r="AG69" s="271"/>
      <c r="AI69" s="271"/>
    </row>
    <row r="70" spans="2:35" outlineLevel="1">
      <c r="D70" s="216" t="s">
        <v>383</v>
      </c>
      <c r="E70" s="190" t="str">
        <f>E68</f>
        <v>£000</v>
      </c>
      <c r="F70" s="190"/>
      <c r="G70" s="191">
        <f>SUM(G54:G68)</f>
        <v>0</v>
      </c>
      <c r="H70" s="191">
        <f t="shared" ref="H70:AB70" si="32">SUM(H54:H68)</f>
        <v>0</v>
      </c>
      <c r="I70" s="191">
        <f t="shared" si="32"/>
        <v>0</v>
      </c>
      <c r="J70" s="191">
        <f t="shared" si="32"/>
        <v>0</v>
      </c>
      <c r="K70" s="191">
        <f t="shared" si="32"/>
        <v>0</v>
      </c>
      <c r="L70" s="191">
        <f t="shared" si="32"/>
        <v>0</v>
      </c>
      <c r="M70" s="191">
        <f t="shared" si="32"/>
        <v>0</v>
      </c>
      <c r="N70" s="191">
        <f t="shared" si="32"/>
        <v>0</v>
      </c>
      <c r="O70" s="191">
        <f t="shared" si="32"/>
        <v>0</v>
      </c>
      <c r="P70" s="191">
        <f t="shared" si="32"/>
        <v>0</v>
      </c>
      <c r="Q70" s="191">
        <f t="shared" si="32"/>
        <v>0</v>
      </c>
      <c r="R70" s="191">
        <f t="shared" si="32"/>
        <v>0</v>
      </c>
      <c r="S70" s="191">
        <f t="shared" si="32"/>
        <v>0</v>
      </c>
      <c r="T70" s="191">
        <f t="shared" si="32"/>
        <v>0</v>
      </c>
      <c r="U70" s="191">
        <f t="shared" si="32"/>
        <v>0</v>
      </c>
      <c r="V70" s="191">
        <f t="shared" si="32"/>
        <v>0</v>
      </c>
      <c r="W70" s="191">
        <f t="shared" si="32"/>
        <v>0</v>
      </c>
      <c r="X70" s="191">
        <f t="shared" si="32"/>
        <v>0</v>
      </c>
      <c r="Y70" s="191">
        <f t="shared" si="32"/>
        <v>0</v>
      </c>
      <c r="Z70" s="191">
        <f t="shared" si="32"/>
        <v>0</v>
      </c>
      <c r="AA70" s="191">
        <f t="shared" si="32"/>
        <v>0</v>
      </c>
      <c r="AB70" s="191">
        <f t="shared" si="32"/>
        <v>0</v>
      </c>
      <c r="AC70" s="220">
        <f t="shared" ref="AC70" si="33">SUM(AC54:AC68)</f>
        <v>0</v>
      </c>
      <c r="AE70" s="509">
        <f t="shared" ref="AE70:AG70" si="34">SUM(AE54:AE68)</f>
        <v>0</v>
      </c>
      <c r="AG70" s="509">
        <f t="shared" si="34"/>
        <v>0</v>
      </c>
      <c r="AI70" s="509">
        <f t="shared" ref="AI70" si="35">SUM(AI54:AI68)</f>
        <v>0</v>
      </c>
    </row>
    <row r="71" spans="2:35" outlineLevel="1">
      <c r="N71" s="90"/>
    </row>
    <row r="72" spans="2:35">
      <c r="N72" s="90"/>
    </row>
    <row r="73" spans="2:35" ht="15">
      <c r="B73" s="15"/>
      <c r="C73" s="15" t="s">
        <v>391</v>
      </c>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row>
    <row r="74" spans="2:35" outlineLevel="1">
      <c r="O74" s="90"/>
      <c r="P74" s="90"/>
    </row>
    <row r="75" spans="2:35" outlineLevel="1">
      <c r="D75" s="138" t="s">
        <v>560</v>
      </c>
    </row>
    <row r="76" spans="2:35" outlineLevel="1">
      <c r="B76" s="238" t="s">
        <v>561</v>
      </c>
      <c r="C76" s="238"/>
      <c r="D76" s="963" t="str">
        <f>'Line Items'!D2591</f>
        <v>Total Costs</v>
      </c>
      <c r="E76" s="964" t="s">
        <v>102</v>
      </c>
      <c r="F76" s="965"/>
      <c r="G76" s="966">
        <f>-MIN('P&amp;L3'!G$26,0)*G$21</f>
        <v>0</v>
      </c>
      <c r="H76" s="966">
        <f>-MIN('P&amp;L3'!H$26,0)*H$21</f>
        <v>0</v>
      </c>
      <c r="I76" s="966">
        <f>-MIN('P&amp;L3'!I$26,0)*I$21</f>
        <v>0</v>
      </c>
      <c r="J76" s="966">
        <f>-MIN('P&amp;L3'!J$26,0)*J$21</f>
        <v>0</v>
      </c>
      <c r="K76" s="966">
        <f>-MIN('P&amp;L3'!K$26,0)*K$21</f>
        <v>0</v>
      </c>
      <c r="L76" s="966">
        <f>-MIN('P&amp;L3'!L$26,0)*L$21</f>
        <v>0</v>
      </c>
      <c r="M76" s="966">
        <f>-MIN('P&amp;L3'!M$26,0)*M$21</f>
        <v>0</v>
      </c>
      <c r="N76" s="966">
        <f>-MIN('P&amp;L3'!N$26,0)*N$21</f>
        <v>0</v>
      </c>
      <c r="O76" s="966">
        <f>-MIN('P&amp;L3'!O$26,0)*O$21</f>
        <v>0</v>
      </c>
      <c r="P76" s="966">
        <f>-MIN('P&amp;L3'!P$26,0)*P$21</f>
        <v>0</v>
      </c>
      <c r="Q76" s="966">
        <f>-MIN('P&amp;L3'!Q$26,0)*Q$21</f>
        <v>0</v>
      </c>
      <c r="R76" s="966">
        <f>-MIN('P&amp;L3'!R$26,0)*R$21</f>
        <v>0</v>
      </c>
      <c r="S76" s="966">
        <f>-MIN('P&amp;L3'!S$26,0)*S$21</f>
        <v>0</v>
      </c>
      <c r="T76" s="966">
        <f>-MIN('P&amp;L3'!T$26,0)*T$21</f>
        <v>0</v>
      </c>
      <c r="U76" s="966">
        <f>-MIN('P&amp;L3'!U$26,0)*U$21</f>
        <v>0</v>
      </c>
      <c r="V76" s="966">
        <f>-MIN('P&amp;L3'!V$26,0)*V$21</f>
        <v>0</v>
      </c>
      <c r="W76" s="966">
        <f>-MIN('P&amp;L3'!W$26,0)*W$21</f>
        <v>0</v>
      </c>
      <c r="X76" s="966">
        <f>-MIN('P&amp;L3'!X$26,0)*X$21</f>
        <v>0</v>
      </c>
      <c r="Y76" s="966">
        <f>-MIN('P&amp;L3'!Y$26,0)*Y$21</f>
        <v>0</v>
      </c>
      <c r="Z76" s="966">
        <f>-MIN('P&amp;L3'!Z$26,0)*Z$21</f>
        <v>0</v>
      </c>
      <c r="AA76" s="966">
        <f>-MIN('P&amp;L3'!AA$26,0)*AA$21</f>
        <v>0</v>
      </c>
      <c r="AB76" s="966">
        <f>-MIN('P&amp;L3'!AB$26,0)*AB$21</f>
        <v>0</v>
      </c>
      <c r="AC76" s="967">
        <f>-MIN('P&amp;L3'!AC$26,0)*AC$21</f>
        <v>0</v>
      </c>
      <c r="AE76" s="968">
        <f>-MIN('P&amp;L3'!AE$26,0)*AE$21</f>
        <v>0</v>
      </c>
      <c r="AG76" s="968">
        <f>-MIN('P&amp;L3'!AG$26,0)*AG$21</f>
        <v>0</v>
      </c>
      <c r="AI76" s="968">
        <f>-MIN('P&amp;L3'!AI$26,0)*AI$21</f>
        <v>0</v>
      </c>
    </row>
    <row r="77" spans="2:35" outlineLevel="1">
      <c r="B77" s="238" t="s">
        <v>561</v>
      </c>
      <c r="C77" s="238"/>
      <c r="D77" s="957" t="str">
        <f>'Line Items'!D2592</f>
        <v>Exceptional &amp; Contingency Costs</v>
      </c>
      <c r="E77" s="958" t="str">
        <f>E76</f>
        <v>£000</v>
      </c>
      <c r="F77" s="958"/>
      <c r="G77" s="959">
        <f>-SUM(MIN('P&amp;L1'!G$482,0),
MIN('P&amp;L1'!G$483,0),
MIN('P&amp;L1'!G$484,0),
MIN('P&amp;L1'!G$485,0),
MIN('P&amp;L1'!G$486,0),
MIN('P&amp;L1'!G$487,0),
MIN('P&amp;L1'!G$488,0),
MIN('P&amp;L1'!G$489,0),
MIN('P&amp;L1'!G$490,0),
MIN('P&amp;L1'!G$491,0))
*G$21</f>
        <v>0</v>
      </c>
      <c r="H77" s="959">
        <f>-SUM(MIN('P&amp;L1'!H$482,0),
MIN('P&amp;L1'!H$483,0),
MIN('P&amp;L1'!H$484,0),
MIN('P&amp;L1'!H$485,0),
MIN('P&amp;L1'!H$486,0),
MIN('P&amp;L1'!H$487,0),
MIN('P&amp;L1'!H$488,0),
MIN('P&amp;L1'!H$489,0),
MIN('P&amp;L1'!H$490,0),
MIN('P&amp;L1'!H$491,0))
*H$21</f>
        <v>0</v>
      </c>
      <c r="I77" s="959">
        <f>-SUM(MIN('P&amp;L1'!I$482,0),
MIN('P&amp;L1'!I$483,0),
MIN('P&amp;L1'!I$484,0),
MIN('P&amp;L1'!I$485,0),
MIN('P&amp;L1'!I$486,0),
MIN('P&amp;L1'!I$487,0),
MIN('P&amp;L1'!I$488,0),
MIN('P&amp;L1'!I$489,0),
MIN('P&amp;L1'!I$490,0),
MIN('P&amp;L1'!I$491,0))
*I$21</f>
        <v>0</v>
      </c>
      <c r="J77" s="959">
        <f>-SUM(MIN('P&amp;L1'!J$482,0),
MIN('P&amp;L1'!J$483,0),
MIN('P&amp;L1'!J$484,0),
MIN('P&amp;L1'!J$485,0),
MIN('P&amp;L1'!J$486,0),
MIN('P&amp;L1'!J$487,0),
MIN('P&amp;L1'!J$488,0),
MIN('P&amp;L1'!J$489,0),
MIN('P&amp;L1'!J$490,0),
MIN('P&amp;L1'!J$491,0))
*J$21</f>
        <v>0</v>
      </c>
      <c r="K77" s="959">
        <f>-SUM(MIN('P&amp;L1'!K$482,0),
MIN('P&amp;L1'!K$483,0),
MIN('P&amp;L1'!K$484,0),
MIN('P&amp;L1'!K$485,0),
MIN('P&amp;L1'!K$486,0),
MIN('P&amp;L1'!K$487,0),
MIN('P&amp;L1'!K$488,0),
MIN('P&amp;L1'!K$489,0),
MIN('P&amp;L1'!K$490,0),
MIN('P&amp;L1'!K$491,0))
*K$21</f>
        <v>0</v>
      </c>
      <c r="L77" s="959">
        <f>-SUM(MIN('P&amp;L1'!L$482,0),
MIN('P&amp;L1'!L$483,0),
MIN('P&amp;L1'!L$484,0),
MIN('P&amp;L1'!L$485,0),
MIN('P&amp;L1'!L$486,0),
MIN('P&amp;L1'!L$487,0),
MIN('P&amp;L1'!L$488,0),
MIN('P&amp;L1'!L$489,0),
MIN('P&amp;L1'!L$490,0),
MIN('P&amp;L1'!L$491,0))
*L$21</f>
        <v>0</v>
      </c>
      <c r="M77" s="959">
        <f>-SUM(MIN('P&amp;L1'!M$482,0),
MIN('P&amp;L1'!M$483,0),
MIN('P&amp;L1'!M$484,0),
MIN('P&amp;L1'!M$485,0),
MIN('P&amp;L1'!M$486,0),
MIN('P&amp;L1'!M$487,0),
MIN('P&amp;L1'!M$488,0),
MIN('P&amp;L1'!M$489,0),
MIN('P&amp;L1'!M$490,0),
MIN('P&amp;L1'!M$491,0))
*M$21</f>
        <v>0</v>
      </c>
      <c r="N77" s="959">
        <f>-SUM(MIN('P&amp;L1'!N$482,0),
MIN('P&amp;L1'!N$483,0),
MIN('P&amp;L1'!N$484,0),
MIN('P&amp;L1'!N$485,0),
MIN('P&amp;L1'!N$486,0),
MIN('P&amp;L1'!N$487,0),
MIN('P&amp;L1'!N$488,0),
MIN('P&amp;L1'!N$489,0),
MIN('P&amp;L1'!N$490,0),
MIN('P&amp;L1'!N$491,0))
*N$21</f>
        <v>0</v>
      </c>
      <c r="O77" s="959">
        <f>-SUM(MIN('P&amp;L1'!O$482,0),
MIN('P&amp;L1'!O$483,0),
MIN('P&amp;L1'!O$484,0),
MIN('P&amp;L1'!O$485,0),
MIN('P&amp;L1'!O$486,0),
MIN('P&amp;L1'!O$487,0),
MIN('P&amp;L1'!O$488,0),
MIN('P&amp;L1'!O$489,0),
MIN('P&amp;L1'!O$490,0),
MIN('P&amp;L1'!O$491,0))
*O$21</f>
        <v>0</v>
      </c>
      <c r="P77" s="959">
        <f>-SUM(MIN('P&amp;L1'!P$482,0),
MIN('P&amp;L1'!P$483,0),
MIN('P&amp;L1'!P$484,0),
MIN('P&amp;L1'!P$485,0),
MIN('P&amp;L1'!P$486,0),
MIN('P&amp;L1'!P$487,0),
MIN('P&amp;L1'!P$488,0),
MIN('P&amp;L1'!P$489,0),
MIN('P&amp;L1'!P$490,0),
MIN('P&amp;L1'!P$491,0))
*P$21</f>
        <v>0</v>
      </c>
      <c r="Q77" s="959">
        <f>-SUM(MIN('P&amp;L1'!Q$482,0),
MIN('P&amp;L1'!Q$483,0),
MIN('P&amp;L1'!Q$484,0),
MIN('P&amp;L1'!Q$485,0),
MIN('P&amp;L1'!Q$486,0),
MIN('P&amp;L1'!Q$487,0),
MIN('P&amp;L1'!Q$488,0),
MIN('P&amp;L1'!Q$489,0),
MIN('P&amp;L1'!Q$490,0),
MIN('P&amp;L1'!Q$491,0))
*Q$21</f>
        <v>0</v>
      </c>
      <c r="R77" s="959">
        <f>-SUM(MIN('P&amp;L1'!R$482,0),
MIN('P&amp;L1'!R$483,0),
MIN('P&amp;L1'!R$484,0),
MIN('P&amp;L1'!R$485,0),
MIN('P&amp;L1'!R$486,0),
MIN('P&amp;L1'!R$487,0),
MIN('P&amp;L1'!R$488,0),
MIN('P&amp;L1'!R$489,0),
MIN('P&amp;L1'!R$490,0),
MIN('P&amp;L1'!R$491,0))
*R$21</f>
        <v>0</v>
      </c>
      <c r="S77" s="959">
        <f>-SUM(MIN('P&amp;L1'!S$482,0),
MIN('P&amp;L1'!S$483,0),
MIN('P&amp;L1'!S$484,0),
MIN('P&amp;L1'!S$485,0),
MIN('P&amp;L1'!S$486,0),
MIN('P&amp;L1'!S$487,0),
MIN('P&amp;L1'!S$488,0),
MIN('P&amp;L1'!S$489,0),
MIN('P&amp;L1'!S$490,0),
MIN('P&amp;L1'!S$491,0))
*S$21</f>
        <v>0</v>
      </c>
      <c r="T77" s="959">
        <f>-SUM(MIN('P&amp;L1'!T$482,0),
MIN('P&amp;L1'!T$483,0),
MIN('P&amp;L1'!T$484,0),
MIN('P&amp;L1'!T$485,0),
MIN('P&amp;L1'!T$486,0),
MIN('P&amp;L1'!T$487,0),
MIN('P&amp;L1'!T$488,0),
MIN('P&amp;L1'!T$489,0),
MIN('P&amp;L1'!T$490,0),
MIN('P&amp;L1'!T$491,0))
*T$21</f>
        <v>0</v>
      </c>
      <c r="U77" s="959">
        <f>-SUM(MIN('P&amp;L1'!U$482,0),
MIN('P&amp;L1'!U$483,0),
MIN('P&amp;L1'!U$484,0),
MIN('P&amp;L1'!U$485,0),
MIN('P&amp;L1'!U$486,0),
MIN('P&amp;L1'!U$487,0),
MIN('P&amp;L1'!U$488,0),
MIN('P&amp;L1'!U$489,0),
MIN('P&amp;L1'!U$490,0),
MIN('P&amp;L1'!U$491,0))
*U$21</f>
        <v>0</v>
      </c>
      <c r="V77" s="959">
        <f>-SUM(MIN('P&amp;L1'!V$482,0),
MIN('P&amp;L1'!V$483,0),
MIN('P&amp;L1'!V$484,0),
MIN('P&amp;L1'!V$485,0),
MIN('P&amp;L1'!V$486,0),
MIN('P&amp;L1'!V$487,0),
MIN('P&amp;L1'!V$488,0),
MIN('P&amp;L1'!V$489,0),
MIN('P&amp;L1'!V$490,0),
MIN('P&amp;L1'!V$491,0))
*V$21</f>
        <v>0</v>
      </c>
      <c r="W77" s="959">
        <f>-SUM(MIN('P&amp;L1'!W$482,0),
MIN('P&amp;L1'!W$483,0),
MIN('P&amp;L1'!W$484,0),
MIN('P&amp;L1'!W$485,0),
MIN('P&amp;L1'!W$486,0),
MIN('P&amp;L1'!W$487,0),
MIN('P&amp;L1'!W$488,0),
MIN('P&amp;L1'!W$489,0),
MIN('P&amp;L1'!W$490,0),
MIN('P&amp;L1'!W$491,0))
*W$21</f>
        <v>0</v>
      </c>
      <c r="X77" s="959">
        <f>-SUM(MIN('P&amp;L1'!X$482,0),
MIN('P&amp;L1'!X$483,0),
MIN('P&amp;L1'!X$484,0),
MIN('P&amp;L1'!X$485,0),
MIN('P&amp;L1'!X$486,0),
MIN('P&amp;L1'!X$487,0),
MIN('P&amp;L1'!X$488,0),
MIN('P&amp;L1'!X$489,0),
MIN('P&amp;L1'!X$490,0),
MIN('P&amp;L1'!X$491,0))
*X$21</f>
        <v>0</v>
      </c>
      <c r="Y77" s="959">
        <f>-SUM(MIN('P&amp;L1'!Y$482,0),
MIN('P&amp;L1'!Y$483,0),
MIN('P&amp;L1'!Y$484,0),
MIN('P&amp;L1'!Y$485,0),
MIN('P&amp;L1'!Y$486,0),
MIN('P&amp;L1'!Y$487,0),
MIN('P&amp;L1'!Y$488,0),
MIN('P&amp;L1'!Y$489,0),
MIN('P&amp;L1'!Y$490,0),
MIN('P&amp;L1'!Y$491,0))
*Y$21</f>
        <v>0</v>
      </c>
      <c r="Z77" s="959">
        <f>-SUM(MIN('P&amp;L1'!Z$482,0),
MIN('P&amp;L1'!Z$483,0),
MIN('P&amp;L1'!Z$484,0),
MIN('P&amp;L1'!Z$485,0),
MIN('P&amp;L1'!Z$486,0),
MIN('P&amp;L1'!Z$487,0),
MIN('P&amp;L1'!Z$488,0),
MIN('P&amp;L1'!Z$489,0),
MIN('P&amp;L1'!Z$490,0),
MIN('P&amp;L1'!Z$491,0))
*Z$21</f>
        <v>0</v>
      </c>
      <c r="AA77" s="959">
        <f>-SUM(MIN('P&amp;L1'!AA$482,0),
MIN('P&amp;L1'!AA$483,0),
MIN('P&amp;L1'!AA$484,0),
MIN('P&amp;L1'!AA$485,0),
MIN('P&amp;L1'!AA$486,0),
MIN('P&amp;L1'!AA$487,0),
MIN('P&amp;L1'!AA$488,0),
MIN('P&amp;L1'!AA$489,0),
MIN('P&amp;L1'!AA$490,0),
MIN('P&amp;L1'!AA$491,0))
*AA$21</f>
        <v>0</v>
      </c>
      <c r="AB77" s="959">
        <f>-SUM(MIN('P&amp;L1'!AB$482,0),
MIN('P&amp;L1'!AB$483,0),
MIN('P&amp;L1'!AB$484,0),
MIN('P&amp;L1'!AB$485,0),
MIN('P&amp;L1'!AB$486,0),
MIN('P&amp;L1'!AB$487,0),
MIN('P&amp;L1'!AB$488,0),
MIN('P&amp;L1'!AB$489,0),
MIN('P&amp;L1'!AB$490,0),
MIN('P&amp;L1'!AB$491,0))
*AB$21</f>
        <v>0</v>
      </c>
      <c r="AC77" s="960">
        <f>-SUM(MIN('P&amp;L1'!AC$482,0),
MIN('P&amp;L1'!AC$483,0),
MIN('P&amp;L1'!AC$484,0),
MIN('P&amp;L1'!AC$485,0),
MIN('P&amp;L1'!AC$486,0),
MIN('P&amp;L1'!AC$487,0),
MIN('P&amp;L1'!AC$488,0),
MIN('P&amp;L1'!AC$489,0),
MIN('P&amp;L1'!AC$490,0),
MIN('P&amp;L1'!AC$491,0))
*AC$21</f>
        <v>0</v>
      </c>
      <c r="AE77" s="961">
        <f>-SUM(MIN('P&amp;L1'!AE$482,0),
MIN('P&amp;L1'!AE$483,0),
MIN('P&amp;L1'!AE$484,0),
MIN('P&amp;L1'!AE$485,0),
MIN('P&amp;L1'!AE$486,0),
MIN('P&amp;L1'!AE$487,0),
MIN('P&amp;L1'!AE$488,0),
MIN('P&amp;L1'!AE$489,0),
MIN('P&amp;L1'!AE$490,0),
MIN('P&amp;L1'!AE$491,0))
*AE$21</f>
        <v>0</v>
      </c>
      <c r="AG77" s="961">
        <f>-SUM(MIN('P&amp;L1'!AG$482,0),
MIN('P&amp;L1'!AG$483,0),
MIN('P&amp;L1'!AG$484,0),
MIN('P&amp;L1'!AG$485,0),
MIN('P&amp;L1'!AG$486,0),
MIN('P&amp;L1'!AG$487,0),
MIN('P&amp;L1'!AG$488,0),
MIN('P&amp;L1'!AG$489,0),
MIN('P&amp;L1'!AG$490,0),
MIN('P&amp;L1'!AG$491,0))
*AG$21</f>
        <v>0</v>
      </c>
      <c r="AI77" s="961">
        <f>-SUM(MIN('P&amp;L1'!AI$482,0),
MIN('P&amp;L1'!AI$483,0),
MIN('P&amp;L1'!AI$484,0),
MIN('P&amp;L1'!AI$485,0),
MIN('P&amp;L1'!AI$486,0),
MIN('P&amp;L1'!AI$487,0),
MIN('P&amp;L1'!AI$488,0),
MIN('P&amp;L1'!AI$489,0),
MIN('P&amp;L1'!AI$490,0),
MIN('P&amp;L1'!AI$491,0))
*AI$21</f>
        <v>0</v>
      </c>
    </row>
    <row r="78" spans="2:35" outlineLevel="1">
      <c r="B78" s="238" t="s">
        <v>561</v>
      </c>
      <c r="C78" s="238"/>
      <c r="D78" s="957" t="str">
        <f>'Line Items'!D2593</f>
        <v xml:space="preserve">Exclude: Income from Network Rail </v>
      </c>
      <c r="E78" s="958" t="str">
        <f t="shared" ref="E78:E99" si="36">E77</f>
        <v>£000</v>
      </c>
      <c r="F78" s="958"/>
      <c r="G78" s="959">
        <f>SUM('P&amp;L1'!G$457:G$460,MAX('P&amp;L1'!G$461,0),MAX('P&amp;L1'!G$462,0),MAX('P&amp;L1'!G$463,0),MAX('P&amp;L1'!G$464,0),MAX('P&amp;L1'!G$465,0),MAX(SUM('P&amp;L1'!G$472:G$475),0))*G$21</f>
        <v>0</v>
      </c>
      <c r="H78" s="959">
        <f>SUM('P&amp;L1'!H$457:H$460,MAX('P&amp;L1'!H$461,0),MAX('P&amp;L1'!H$462,0),MAX('P&amp;L1'!H$463,0),MAX('P&amp;L1'!H$464,0),MAX('P&amp;L1'!H$465,0),MAX(SUM('P&amp;L1'!H$472:H$475),0))*H$21</f>
        <v>0</v>
      </c>
      <c r="I78" s="959">
        <f>SUM('P&amp;L1'!I$457:I$460,MAX('P&amp;L1'!I$461,0),MAX('P&amp;L1'!I$462,0),MAX('P&amp;L1'!I$463,0),MAX('P&amp;L1'!I$464,0),MAX('P&amp;L1'!I$465,0),MAX(SUM('P&amp;L1'!I$472:I$475),0))*I$21</f>
        <v>0</v>
      </c>
      <c r="J78" s="959">
        <f>SUM('P&amp;L1'!J$457:J$460,MAX('P&amp;L1'!J$461,0),MAX('P&amp;L1'!J$462,0),MAX('P&amp;L1'!J$463,0),MAX('P&amp;L1'!J$464,0),MAX('P&amp;L1'!J$465,0),MAX(SUM('P&amp;L1'!J$472:J$475),0))*J$21</f>
        <v>0</v>
      </c>
      <c r="K78" s="959">
        <f>SUM('P&amp;L1'!K$457:K$460,MAX('P&amp;L1'!K$461,0),MAX('P&amp;L1'!K$462,0),MAX('P&amp;L1'!K$463,0),MAX('P&amp;L1'!K$464,0),MAX('P&amp;L1'!K$465,0),MAX(SUM('P&amp;L1'!K$472:K$475),0))*K$21</f>
        <v>0</v>
      </c>
      <c r="L78" s="959">
        <f>SUM('P&amp;L1'!L$457:L$460,MAX('P&amp;L1'!L$461,0),MAX('P&amp;L1'!L$462,0),MAX('P&amp;L1'!L$463,0),MAX('P&amp;L1'!L$464,0),MAX('P&amp;L1'!L$465,0),MAX(SUM('P&amp;L1'!L$472:L$475),0))*L$21</f>
        <v>0</v>
      </c>
      <c r="M78" s="959">
        <f>SUM('P&amp;L1'!M$457:M$460,MAX('P&amp;L1'!M$461,0),MAX('P&amp;L1'!M$462,0),MAX('P&amp;L1'!M$463,0),MAX('P&amp;L1'!M$464,0),MAX('P&amp;L1'!M$465,0),MAX(SUM('P&amp;L1'!M$472:M$475),0))*M$21</f>
        <v>0</v>
      </c>
      <c r="N78" s="959">
        <f>SUM('P&amp;L1'!N$457:N$460,MAX('P&amp;L1'!N$461,0),MAX('P&amp;L1'!N$462,0),MAX('P&amp;L1'!N$463,0),MAX('P&amp;L1'!N$464,0),MAX('P&amp;L1'!N$465,0),MAX(SUM('P&amp;L1'!N$472:N$475),0))*N$21</f>
        <v>0</v>
      </c>
      <c r="O78" s="959">
        <f>SUM('P&amp;L1'!O$457:O$460,MAX('P&amp;L1'!O$461,0),MAX('P&amp;L1'!O$462,0),MAX('P&amp;L1'!O$463,0),MAX('P&amp;L1'!O$464,0),MAX('P&amp;L1'!O$465,0),MAX(SUM('P&amp;L1'!O$472:O$475),0))*O$21</f>
        <v>0</v>
      </c>
      <c r="P78" s="959">
        <f>SUM('P&amp;L1'!P$457:P$460,MAX('P&amp;L1'!P$461,0),MAX('P&amp;L1'!P$462,0),MAX('P&amp;L1'!P$463,0),MAX('P&amp;L1'!P$464,0),MAX('P&amp;L1'!P$465,0),MAX(SUM('P&amp;L1'!P$472:P$475),0))*P$21</f>
        <v>0</v>
      </c>
      <c r="Q78" s="959">
        <f>SUM('P&amp;L1'!Q$457:Q$460,MAX('P&amp;L1'!Q$461,0),MAX('P&amp;L1'!Q$462,0),MAX('P&amp;L1'!Q$463,0),MAX('P&amp;L1'!Q$464,0),MAX('P&amp;L1'!Q$465,0),MAX(SUM('P&amp;L1'!Q$472:Q$475),0))*Q$21</f>
        <v>0</v>
      </c>
      <c r="R78" s="959">
        <f>SUM('P&amp;L1'!R$457:R$460,MAX('P&amp;L1'!R$461,0),MAX('P&amp;L1'!R$462,0),MAX('P&amp;L1'!R$463,0),MAX('P&amp;L1'!R$464,0),MAX('P&amp;L1'!R$465,0),MAX(SUM('P&amp;L1'!R$472:R$475),0))*R$21</f>
        <v>0</v>
      </c>
      <c r="S78" s="959">
        <f>SUM('P&amp;L1'!S$457:S$460,MAX('P&amp;L1'!S$461,0),MAX('P&amp;L1'!S$462,0),MAX('P&amp;L1'!S$463,0),MAX('P&amp;L1'!S$464,0),MAX('P&amp;L1'!S$465,0),MAX(SUM('P&amp;L1'!S$472:S$475),0))*S$21</f>
        <v>0</v>
      </c>
      <c r="T78" s="959">
        <f>SUM('P&amp;L1'!T$457:T$460,MAX('P&amp;L1'!T$461,0),MAX('P&amp;L1'!T$462,0),MAX('P&amp;L1'!T$463,0),MAX('P&amp;L1'!T$464,0),MAX('P&amp;L1'!T$465,0),MAX(SUM('P&amp;L1'!T$472:T$475),0))*T$21</f>
        <v>0</v>
      </c>
      <c r="U78" s="959">
        <f>SUM('P&amp;L1'!U$457:U$460,MAX('P&amp;L1'!U$461,0),MAX('P&amp;L1'!U$462,0),MAX('P&amp;L1'!U$463,0),MAX('P&amp;L1'!U$464,0),MAX('P&amp;L1'!U$465,0),MAX(SUM('P&amp;L1'!U$472:U$475),0))*U$21</f>
        <v>0</v>
      </c>
      <c r="V78" s="959">
        <f>SUM('P&amp;L1'!V$457:V$460,MAX('P&amp;L1'!V$461,0),MAX('P&amp;L1'!V$462,0),MAX('P&amp;L1'!V$463,0),MAX('P&amp;L1'!V$464,0),MAX('P&amp;L1'!V$465,0),MAX(SUM('P&amp;L1'!V$472:V$475),0))*V$21</f>
        <v>0</v>
      </c>
      <c r="W78" s="959">
        <f>SUM('P&amp;L1'!W$457:W$460,MAX('P&amp;L1'!W$461,0),MAX('P&amp;L1'!W$462,0),MAX('P&amp;L1'!W$463,0),MAX('P&amp;L1'!W$464,0),MAX('P&amp;L1'!W$465,0),MAX(SUM('P&amp;L1'!W$472:W$475),0))*W$21</f>
        <v>0</v>
      </c>
      <c r="X78" s="959">
        <f>SUM('P&amp;L1'!X$457:X$460,MAX('P&amp;L1'!X$461,0),MAX('P&amp;L1'!X$462,0),MAX('P&amp;L1'!X$463,0),MAX('P&amp;L1'!X$464,0),MAX('P&amp;L1'!X$465,0),MAX(SUM('P&amp;L1'!X$472:X$475),0))*X$21</f>
        <v>0</v>
      </c>
      <c r="Y78" s="959">
        <f>SUM('P&amp;L1'!Y$457:Y$460,MAX('P&amp;L1'!Y$461,0),MAX('P&amp;L1'!Y$462,0),MAX('P&amp;L1'!Y$463,0),MAX('P&amp;L1'!Y$464,0),MAX('P&amp;L1'!Y$465,0),MAX(SUM('P&amp;L1'!Y$472:Y$475),0))*Y$21</f>
        <v>0</v>
      </c>
      <c r="Z78" s="959">
        <f>SUM('P&amp;L1'!Z$457:Z$460,MAX('P&amp;L1'!Z$461,0),MAX('P&amp;L1'!Z$462,0),MAX('P&amp;L1'!Z$463,0),MAX('P&amp;L1'!Z$464,0),MAX('P&amp;L1'!Z$465,0),MAX(SUM('P&amp;L1'!Z$472:Z$475),0))*Z$21</f>
        <v>0</v>
      </c>
      <c r="AA78" s="959">
        <f>SUM('P&amp;L1'!AA$457:AA$460,MAX('P&amp;L1'!AA$461,0),MAX('P&amp;L1'!AA$462,0),MAX('P&amp;L1'!AA$463,0),MAX('P&amp;L1'!AA$464,0),MAX('P&amp;L1'!AA$465,0),MAX(SUM('P&amp;L1'!AA$472:AA$475),0))*AA$21</f>
        <v>0</v>
      </c>
      <c r="AB78" s="959">
        <f>SUM('P&amp;L1'!AB$457:AB$460,MAX('P&amp;L1'!AB$461,0),MAX('P&amp;L1'!AB$462,0),MAX('P&amp;L1'!AB$463,0),MAX('P&amp;L1'!AB$464,0),MAX('P&amp;L1'!AB$465,0),MAX(SUM('P&amp;L1'!AB$472:AB$475),0))*AB$21</f>
        <v>0</v>
      </c>
      <c r="AC78" s="960">
        <f>SUM('P&amp;L1'!AC$457:AC$460,MAX('P&amp;L1'!AC$461,0),MAX('P&amp;L1'!AC$462,0),MAX('P&amp;L1'!AC$463,0),MAX('P&amp;L1'!AC$464,0),MAX('P&amp;L1'!AC$465,0),MAX(SUM('P&amp;L1'!AC$472:AC$475),0))*AC$21</f>
        <v>0</v>
      </c>
      <c r="AE78" s="961">
        <f>SUM('P&amp;L1'!AE$457:AE$460,MAX('P&amp;L1'!AE$461,0),MAX('P&amp;L1'!AE$462,0),MAX('P&amp;L1'!AE$463,0),MAX('P&amp;L1'!AE$464,0),MAX('P&amp;L1'!AE$465,0),MAX(SUM('P&amp;L1'!AE$472:AE$475),0))*AE$21</f>
        <v>0</v>
      </c>
      <c r="AG78" s="961">
        <f>SUM('P&amp;L1'!AG$457:AG$460,MAX('P&amp;L1'!AG$461,0),MAX('P&amp;L1'!AG$462,0),MAX('P&amp;L1'!AG$463,0),MAX('P&amp;L1'!AG$464,0),MAX('P&amp;L1'!AG$465,0),MAX(SUM('P&amp;L1'!AG$472:AG$475),0))*AG$21</f>
        <v>0</v>
      </c>
      <c r="AI78" s="961">
        <f>SUM('P&amp;L1'!AI$457:AI$460,MAX('P&amp;L1'!AI$461,0),MAX('P&amp;L1'!AI$462,0),MAX('P&amp;L1'!AI$463,0),MAX('P&amp;L1'!AI$464,0),MAX('P&amp;L1'!AI$465,0),MAX(SUM('P&amp;L1'!AI$472:AI$475),0))*AI$21</f>
        <v>0</v>
      </c>
    </row>
    <row r="79" spans="2:35" outlineLevel="1">
      <c r="B79" s="238" t="s">
        <v>561</v>
      </c>
      <c r="C79" s="238"/>
      <c r="D79" s="957" t="str">
        <f>'Line Items'!D2594</f>
        <v>Exclude: Income from Secretary of State</v>
      </c>
      <c r="E79" s="958" t="str">
        <f t="shared" si="36"/>
        <v>£000</v>
      </c>
      <c r="F79" s="958"/>
      <c r="G79" s="959">
        <f>MAX(SUM(Performance!G$214:G$218),0)</f>
        <v>0</v>
      </c>
      <c r="H79" s="959">
        <f>MAX(SUM(Performance!H$214:H$218),0)</f>
        <v>0</v>
      </c>
      <c r="I79" s="959">
        <f>MAX(SUM(Performance!I$214:I$218),0)</f>
        <v>0</v>
      </c>
      <c r="J79" s="959">
        <f>MAX(SUM(Performance!J$214:J$218),0)</f>
        <v>0</v>
      </c>
      <c r="K79" s="959">
        <f>MAX(SUM(Performance!K$214:K$218),0)</f>
        <v>0</v>
      </c>
      <c r="L79" s="959">
        <f>MAX(SUM(Performance!L$214:L$218),0)</f>
        <v>0</v>
      </c>
      <c r="M79" s="959">
        <f>MAX(SUM(Performance!M$214:M$218),0)</f>
        <v>0</v>
      </c>
      <c r="N79" s="959">
        <f>MAX(SUM(Performance!N$214:N$218),0)</f>
        <v>0</v>
      </c>
      <c r="O79" s="959">
        <f>MAX(SUM(Performance!O$214:O$218),0)</f>
        <v>0</v>
      </c>
      <c r="P79" s="959">
        <f>MAX(SUM(Performance!P$214:P$218),0)</f>
        <v>0</v>
      </c>
      <c r="Q79" s="959">
        <f>MAX(SUM(Performance!Q$214:Q$218),0)</f>
        <v>0</v>
      </c>
      <c r="R79" s="959">
        <f>MAX(SUM(Performance!R$214:R$218),0)</f>
        <v>0</v>
      </c>
      <c r="S79" s="959">
        <f>MAX(SUM(Performance!S$214:S$218),0)</f>
        <v>0</v>
      </c>
      <c r="T79" s="959">
        <f>MAX(SUM(Performance!T$214:T$218),0)</f>
        <v>0</v>
      </c>
      <c r="U79" s="959">
        <f>MAX(SUM(Performance!U$214:U$218),0)</f>
        <v>0</v>
      </c>
      <c r="V79" s="959">
        <f>MAX(SUM(Performance!V$214:V$218),0)</f>
        <v>0</v>
      </c>
      <c r="W79" s="959">
        <f>MAX(SUM(Performance!W$214:W$218),0)</f>
        <v>0</v>
      </c>
      <c r="X79" s="959">
        <f>MAX(SUM(Performance!X$214:X$218),0)</f>
        <v>0</v>
      </c>
      <c r="Y79" s="959">
        <f>MAX(SUM(Performance!Y$214:Y$218),0)</f>
        <v>0</v>
      </c>
      <c r="Z79" s="959">
        <f>MAX(SUM(Performance!Z$214:Z$218),0)</f>
        <v>0</v>
      </c>
      <c r="AA79" s="959">
        <f>MAX(SUM(Performance!AA$214:AA$218),0)</f>
        <v>0</v>
      </c>
      <c r="AB79" s="959">
        <f>MAX(SUM(Performance!AB$214:AB$218),0)</f>
        <v>0</v>
      </c>
      <c r="AC79" s="960">
        <f>MAX(SUM(Performance!AC$214:AC$218),0)</f>
        <v>0</v>
      </c>
      <c r="AE79" s="961">
        <f>MAX(SUM(Performance!AE$214:AE$218),0)</f>
        <v>0</v>
      </c>
      <c r="AG79" s="961">
        <f>MAX(SUM(Performance!AG$214:AG$218),0)</f>
        <v>0</v>
      </c>
      <c r="AI79" s="961">
        <f>MAX(SUM(Performance!AI$214:AI$218),0)</f>
        <v>0</v>
      </c>
    </row>
    <row r="80" spans="2:35" outlineLevel="1">
      <c r="B80" s="238" t="s">
        <v>561</v>
      </c>
      <c r="C80" s="238"/>
      <c r="D80" s="957" t="str">
        <f>'Line Items'!D2595</f>
        <v>Amounts Payable to the Secretary of State</v>
      </c>
      <c r="E80" s="958" t="str">
        <f t="shared" si="36"/>
        <v>£000</v>
      </c>
      <c r="F80" s="958"/>
      <c r="G80" s="959">
        <f>-SUM(MIN('P&amp;L3'!G$51,0),MIN('P&amp;L3'!G$52,0),MIN('P&amp;L3'!G$53,0),MIN('P&amp;L3'!G$54,0))*G$21</f>
        <v>0</v>
      </c>
      <c r="H80" s="959">
        <f>-SUM(MIN('P&amp;L3'!H$51,0),MIN('P&amp;L3'!H$52,0),MIN('P&amp;L3'!H$53,0),MIN('P&amp;L3'!H$54,0))*H$21</f>
        <v>0</v>
      </c>
      <c r="I80" s="959">
        <f>-SUM(MIN('P&amp;L3'!I$51,0),MIN('P&amp;L3'!I$52,0),MIN('P&amp;L3'!I$53,0),MIN('P&amp;L3'!I$54,0))*I$21</f>
        <v>0</v>
      </c>
      <c r="J80" s="959">
        <f>-SUM(MIN('P&amp;L3'!J$51,0),MIN('P&amp;L3'!J$52,0),MIN('P&amp;L3'!J$53,0),MIN('P&amp;L3'!J$54,0))*J$21</f>
        <v>0</v>
      </c>
      <c r="K80" s="959">
        <f>-SUM(MIN('P&amp;L3'!K$51,0),MIN('P&amp;L3'!K$52,0),MIN('P&amp;L3'!K$53,0),MIN('P&amp;L3'!K$54,0))*K$21</f>
        <v>0</v>
      </c>
      <c r="L80" s="959">
        <f>-SUM(MIN('P&amp;L3'!L$51,0),MIN('P&amp;L3'!L$52,0),MIN('P&amp;L3'!L$53,0),MIN('P&amp;L3'!L$54,0))*L$21</f>
        <v>0</v>
      </c>
      <c r="M80" s="959">
        <f>-SUM(MIN('P&amp;L3'!M$51,0),MIN('P&amp;L3'!M$52,0),MIN('P&amp;L3'!M$53,0),MIN('P&amp;L3'!M$54,0))*M$21</f>
        <v>0</v>
      </c>
      <c r="N80" s="959">
        <f>-SUM(MIN('P&amp;L3'!N$51,0),MIN('P&amp;L3'!N$52,0),MIN('P&amp;L3'!N$53,0),MIN('P&amp;L3'!N$54,0))*N$21</f>
        <v>0</v>
      </c>
      <c r="O80" s="959">
        <f>-SUM(MIN('P&amp;L3'!O$51,0),MIN('P&amp;L3'!O$52,0),MIN('P&amp;L3'!O$53,0),MIN('P&amp;L3'!O$54,0))*O$21</f>
        <v>0</v>
      </c>
      <c r="P80" s="959">
        <f>-SUM(MIN('P&amp;L3'!P$51,0),MIN('P&amp;L3'!P$52,0),MIN('P&amp;L3'!P$53,0),MIN('P&amp;L3'!P$54,0))*P$21</f>
        <v>0</v>
      </c>
      <c r="Q80" s="959">
        <f>-SUM(MIN('P&amp;L3'!Q$51,0),MIN('P&amp;L3'!Q$52,0),MIN('P&amp;L3'!Q$53,0),MIN('P&amp;L3'!Q$54,0))*Q$21</f>
        <v>0</v>
      </c>
      <c r="R80" s="959">
        <f>-SUM(MIN('P&amp;L3'!R$51,0),MIN('P&amp;L3'!R$52,0),MIN('P&amp;L3'!R$53,0),MIN('P&amp;L3'!R$54,0))*R$21</f>
        <v>0</v>
      </c>
      <c r="S80" s="959">
        <f>-SUM(MIN('P&amp;L3'!S$51,0),MIN('P&amp;L3'!S$52,0),MIN('P&amp;L3'!S$53,0),MIN('P&amp;L3'!S$54,0))*S$21</f>
        <v>0</v>
      </c>
      <c r="T80" s="959">
        <f>-SUM(MIN('P&amp;L3'!T$51,0),MIN('P&amp;L3'!T$52,0),MIN('P&amp;L3'!T$53,0),MIN('P&amp;L3'!T$54,0))*T$21</f>
        <v>0</v>
      </c>
      <c r="U80" s="959">
        <f>-SUM(MIN('P&amp;L3'!U$51,0),MIN('P&amp;L3'!U$52,0),MIN('P&amp;L3'!U$53,0),MIN('P&amp;L3'!U$54,0))*U$21</f>
        <v>0</v>
      </c>
      <c r="V80" s="959">
        <f>-SUM(MIN('P&amp;L3'!V$51,0),MIN('P&amp;L3'!V$52,0),MIN('P&amp;L3'!V$53,0),MIN('P&amp;L3'!V$54,0))*V$21</f>
        <v>0</v>
      </c>
      <c r="W80" s="959">
        <f>-SUM(MIN('P&amp;L3'!W$51,0),MIN('P&amp;L3'!W$52,0),MIN('P&amp;L3'!W$53,0),MIN('P&amp;L3'!W$54,0))*W$21</f>
        <v>0</v>
      </c>
      <c r="X80" s="959">
        <f>-SUM(MIN('P&amp;L3'!X$51,0),MIN('P&amp;L3'!X$52,0),MIN('P&amp;L3'!X$53,0),MIN('P&amp;L3'!X$54,0))*X$21</f>
        <v>0</v>
      </c>
      <c r="Y80" s="959">
        <f>-SUM(MIN('P&amp;L3'!Y$51,0),MIN('P&amp;L3'!Y$52,0),MIN('P&amp;L3'!Y$53,0),MIN('P&amp;L3'!Y$54,0))*Y$21</f>
        <v>0</v>
      </c>
      <c r="Z80" s="959">
        <f>-SUM(MIN('P&amp;L3'!Z$51,0),MIN('P&amp;L3'!Z$52,0),MIN('P&amp;L3'!Z$53,0),MIN('P&amp;L3'!Z$54,0))*Z$21</f>
        <v>0</v>
      </c>
      <c r="AA80" s="959">
        <f>-SUM(MIN('P&amp;L3'!AA$51,0),MIN('P&amp;L3'!AA$52,0),MIN('P&amp;L3'!AA$53,0),MIN('P&amp;L3'!AA$54,0))*AA$21</f>
        <v>0</v>
      </c>
      <c r="AB80" s="959">
        <f>-SUM(MIN('P&amp;L3'!AB$51,0),MIN('P&amp;L3'!AB$52,0),MIN('P&amp;L3'!AB$53,0),MIN('P&amp;L3'!AB$54,0))*AB$21</f>
        <v>0</v>
      </c>
      <c r="AC80" s="960">
        <f>-SUM(MIN('P&amp;L3'!AC$51,0),MIN('P&amp;L3'!AC$52,0),MIN('P&amp;L3'!AC$53,0),MIN('P&amp;L3'!AC$54,0))*AC$21</f>
        <v>0</v>
      </c>
      <c r="AE80" s="961">
        <f>-SUM(MIN('P&amp;L3'!AE$51,0),MIN('P&amp;L3'!AE$52,0),MIN('P&amp;L3'!AE$53,0),MIN('P&amp;L3'!AE$54,0))*AE$21</f>
        <v>0</v>
      </c>
      <c r="AG80" s="961">
        <f>-SUM(MIN('P&amp;L3'!AG$51,0),MIN('P&amp;L3'!AG$52,0),MIN('P&amp;L3'!AG$53,0),MIN('P&amp;L3'!AG$54,0))*AG$21</f>
        <v>0</v>
      </c>
      <c r="AI80" s="961">
        <f>-SUM(MIN('P&amp;L3'!AI$51,0),MIN('P&amp;L3'!AI$52,0),MIN('P&amp;L3'!AI$53,0),MIN('P&amp;L3'!AI$54,0))*AI$21</f>
        <v>0</v>
      </c>
    </row>
    <row r="81" spans="2:35" outlineLevel="1">
      <c r="B81" s="238" t="s">
        <v>561</v>
      </c>
      <c r="C81" s="238"/>
      <c r="D81" s="962" t="str">
        <f>'Line Items'!D2596</f>
        <v>Taxation</v>
      </c>
      <c r="E81" s="958" t="str">
        <f t="shared" si="36"/>
        <v>£000</v>
      </c>
      <c r="F81" s="958"/>
      <c r="G81" s="959">
        <f>-SUM('P&amp;L3'!G$58,'P&amp;L3'!G$60)*G$21</f>
        <v>0</v>
      </c>
      <c r="H81" s="959">
        <f>-SUM('P&amp;L3'!H$58,'P&amp;L3'!H$60)*H$21</f>
        <v>0</v>
      </c>
      <c r="I81" s="959">
        <f>-SUM('P&amp;L3'!I$58,'P&amp;L3'!I$60)*I$21</f>
        <v>0</v>
      </c>
      <c r="J81" s="959">
        <f>-SUM('P&amp;L3'!J$58,'P&amp;L3'!J$60)*J$21</f>
        <v>0</v>
      </c>
      <c r="K81" s="959">
        <f>-SUM('P&amp;L3'!K$58,'P&amp;L3'!K$60)*K$21</f>
        <v>0</v>
      </c>
      <c r="L81" s="959">
        <f>-SUM('P&amp;L3'!L$58,'P&amp;L3'!L$60)*L$21</f>
        <v>0</v>
      </c>
      <c r="M81" s="959">
        <f>-SUM('P&amp;L3'!M$58,'P&amp;L3'!M$60)*M$21</f>
        <v>0</v>
      </c>
      <c r="N81" s="959">
        <f>-SUM('P&amp;L3'!N$58,'P&amp;L3'!N$60)*N$21</f>
        <v>0</v>
      </c>
      <c r="O81" s="959">
        <f>-SUM('P&amp;L3'!O$58,'P&amp;L3'!O$60)*O$21</f>
        <v>0</v>
      </c>
      <c r="P81" s="959">
        <f>-SUM('P&amp;L3'!P$58,'P&amp;L3'!P$60)*P$21</f>
        <v>0</v>
      </c>
      <c r="Q81" s="959">
        <f>-SUM('P&amp;L3'!Q$58,'P&amp;L3'!Q$60)*Q$21</f>
        <v>0</v>
      </c>
      <c r="R81" s="959">
        <f>-SUM('P&amp;L3'!R$58,'P&amp;L3'!R$60)*R$21</f>
        <v>0</v>
      </c>
      <c r="S81" s="959">
        <f>-SUM('P&amp;L3'!S$58,'P&amp;L3'!S$60)*S$21</f>
        <v>0</v>
      </c>
      <c r="T81" s="959">
        <f>-SUM('P&amp;L3'!T$58,'P&amp;L3'!T$60)*T$21</f>
        <v>0</v>
      </c>
      <c r="U81" s="959">
        <f>-SUM('P&amp;L3'!U$58,'P&amp;L3'!U$60)*U$21</f>
        <v>0</v>
      </c>
      <c r="V81" s="959">
        <f>-SUM('P&amp;L3'!V$58,'P&amp;L3'!V$60)*V$21</f>
        <v>0</v>
      </c>
      <c r="W81" s="959">
        <f>-SUM('P&amp;L3'!W$58,'P&amp;L3'!W$60)*W$21</f>
        <v>0</v>
      </c>
      <c r="X81" s="959">
        <f>-SUM('P&amp;L3'!X$58,'P&amp;L3'!X$60)*X$21</f>
        <v>0</v>
      </c>
      <c r="Y81" s="959">
        <f>-SUM('P&amp;L3'!Y$58,'P&amp;L3'!Y$60)*Y$21</f>
        <v>0</v>
      </c>
      <c r="Z81" s="959">
        <f>-SUM('P&amp;L3'!Z$58,'P&amp;L3'!Z$60)*Z$21</f>
        <v>0</v>
      </c>
      <c r="AA81" s="959">
        <f>-SUM('P&amp;L3'!AA$58,'P&amp;L3'!AA$60)*AA$21</f>
        <v>0</v>
      </c>
      <c r="AB81" s="959">
        <f>-SUM('P&amp;L3'!AB$58,'P&amp;L3'!AB$60)*AB$21</f>
        <v>0</v>
      </c>
      <c r="AC81" s="960">
        <f>-SUM('P&amp;L3'!AC$58,'P&amp;L3'!AC$60)*AC$21</f>
        <v>0</v>
      </c>
      <c r="AE81" s="961">
        <f>-SUM('P&amp;L3'!AE$58,'P&amp;L3'!AE$60)*AE$21</f>
        <v>0</v>
      </c>
      <c r="AG81" s="961">
        <f>-SUM('P&amp;L3'!AG$58,'P&amp;L3'!AG$60)*AG$21</f>
        <v>0</v>
      </c>
      <c r="AI81" s="961">
        <f>-SUM('P&amp;L3'!AI$58,'P&amp;L3'!AI$60)*AI$21</f>
        <v>0</v>
      </c>
    </row>
    <row r="82" spans="2:35" outlineLevel="1">
      <c r="B82" s="238" t="s">
        <v>561</v>
      </c>
      <c r="C82" s="238"/>
      <c r="D82" s="962" t="str">
        <f>'Line Items'!D2597</f>
        <v>Dividends</v>
      </c>
      <c r="E82" s="958" t="str">
        <f t="shared" si="36"/>
        <v>£000</v>
      </c>
      <c r="F82" s="958"/>
      <c r="G82" s="959">
        <f>-'P&amp;L3'!G$64*G$21</f>
        <v>0</v>
      </c>
      <c r="H82" s="959">
        <f>-'P&amp;L3'!H$64*H$21</f>
        <v>0</v>
      </c>
      <c r="I82" s="959">
        <f>-'P&amp;L3'!I$64*I$21</f>
        <v>0</v>
      </c>
      <c r="J82" s="959">
        <f>-'P&amp;L3'!J$64*J$21</f>
        <v>0</v>
      </c>
      <c r="K82" s="959">
        <f>-'P&amp;L3'!K$64*K$21</f>
        <v>0</v>
      </c>
      <c r="L82" s="959">
        <f>-'P&amp;L3'!L$64*L$21</f>
        <v>0</v>
      </c>
      <c r="M82" s="959">
        <f>-'P&amp;L3'!M$64*M$21</f>
        <v>0</v>
      </c>
      <c r="N82" s="959">
        <f>-'P&amp;L3'!N$64*N$21</f>
        <v>0</v>
      </c>
      <c r="O82" s="959">
        <f>-'P&amp;L3'!O$64*O$21</f>
        <v>0</v>
      </c>
      <c r="P82" s="959">
        <f>-'P&amp;L3'!P$64*P$21</f>
        <v>0</v>
      </c>
      <c r="Q82" s="959">
        <f>-'P&amp;L3'!Q$64*Q$21</f>
        <v>0</v>
      </c>
      <c r="R82" s="959">
        <f>-'P&amp;L3'!R$64*R$21</f>
        <v>0</v>
      </c>
      <c r="S82" s="959">
        <f>-'P&amp;L3'!S$64*S$21</f>
        <v>0</v>
      </c>
      <c r="T82" s="959">
        <f>-'P&amp;L3'!T$64*T$21</f>
        <v>0</v>
      </c>
      <c r="U82" s="959">
        <f>-'P&amp;L3'!U$64*U$21</f>
        <v>0</v>
      </c>
      <c r="V82" s="959">
        <f>-'P&amp;L3'!V$64*V$21</f>
        <v>0</v>
      </c>
      <c r="W82" s="959">
        <f>-'P&amp;L3'!W$64*W$21</f>
        <v>0</v>
      </c>
      <c r="X82" s="959">
        <f>-'P&amp;L3'!X$64*X$21</f>
        <v>0</v>
      </c>
      <c r="Y82" s="959">
        <f>-'P&amp;L3'!Y$64*Y$21</f>
        <v>0</v>
      </c>
      <c r="Z82" s="959">
        <f>-'P&amp;L3'!Z$64*Z$21</f>
        <v>0</v>
      </c>
      <c r="AA82" s="959">
        <f>-'P&amp;L3'!AA$64*AA$21</f>
        <v>0</v>
      </c>
      <c r="AB82" s="959">
        <f>-'P&amp;L3'!AB$64*AB$21</f>
        <v>0</v>
      </c>
      <c r="AC82" s="960">
        <f>-'P&amp;L3'!AC$64*AC$21</f>
        <v>0</v>
      </c>
      <c r="AE82" s="961">
        <f>-'P&amp;L3'!AE$64*AE$21</f>
        <v>0</v>
      </c>
      <c r="AG82" s="961">
        <f>-'P&amp;L3'!AG$64*AG$21</f>
        <v>0</v>
      </c>
      <c r="AI82" s="961">
        <f>-'P&amp;L3'!AI$64*AI$21</f>
        <v>0</v>
      </c>
    </row>
    <row r="83" spans="2:35" outlineLevel="1">
      <c r="B83" s="238" t="s">
        <v>561</v>
      </c>
      <c r="C83" s="238"/>
      <c r="D83" s="446" t="str">
        <f>'Line Items'!D2598</f>
        <v>Interest paid on cash balance</v>
      </c>
      <c r="E83" s="107" t="str">
        <f t="shared" si="36"/>
        <v>£000</v>
      </c>
      <c r="F83" s="107"/>
      <c r="G83" s="90">
        <f>-(MIN('P&amp;L1'!G496,0))*G$21</f>
        <v>0</v>
      </c>
      <c r="H83" s="90">
        <f>-(MIN('P&amp;L1'!H496,0))*H$21</f>
        <v>0</v>
      </c>
      <c r="I83" s="90">
        <f>-(MIN('P&amp;L1'!I496,0))*I$21</f>
        <v>0</v>
      </c>
      <c r="J83" s="90">
        <f>-(MIN('P&amp;L1'!J496,0))*J$21</f>
        <v>0</v>
      </c>
      <c r="K83" s="90">
        <f>-(MIN('P&amp;L1'!K496,0))*K$21</f>
        <v>0</v>
      </c>
      <c r="L83" s="90">
        <f>-(MIN('P&amp;L1'!L496,0))*L$21</f>
        <v>0</v>
      </c>
      <c r="M83" s="90">
        <f>-(MIN('P&amp;L1'!M496,0))*M$21</f>
        <v>0</v>
      </c>
      <c r="N83" s="90">
        <f>-(MIN('P&amp;L1'!N496,0))*N$21</f>
        <v>0</v>
      </c>
      <c r="O83" s="90">
        <f>-(MIN('P&amp;L1'!O496,0))*O$21</f>
        <v>0</v>
      </c>
      <c r="P83" s="90">
        <f>-(MIN('P&amp;L1'!P496,0))*P$21</f>
        <v>0</v>
      </c>
      <c r="Q83" s="90">
        <f>-(MIN('P&amp;L1'!Q496,0))*Q$21</f>
        <v>0</v>
      </c>
      <c r="R83" s="90">
        <f>-(MIN('P&amp;L1'!R496,0))*R$21</f>
        <v>0</v>
      </c>
      <c r="S83" s="90">
        <f>-(MIN('P&amp;L1'!S496,0))*S$21</f>
        <v>0</v>
      </c>
      <c r="T83" s="90">
        <f>-(MIN('P&amp;L1'!T496,0))*T$21</f>
        <v>0</v>
      </c>
      <c r="U83" s="90">
        <f>-(MIN('P&amp;L1'!U496,0))*U$21</f>
        <v>0</v>
      </c>
      <c r="V83" s="90">
        <f>-(MIN('P&amp;L1'!V496,0))*V$21</f>
        <v>0</v>
      </c>
      <c r="W83" s="90">
        <f>-(MIN('P&amp;L1'!W496,0))*W$21</f>
        <v>0</v>
      </c>
      <c r="X83" s="90">
        <f>-(MIN('P&amp;L1'!X496,0))*X$21</f>
        <v>0</v>
      </c>
      <c r="Y83" s="90">
        <f>-(MIN('P&amp;L1'!Y496,0))*Y$21</f>
        <v>0</v>
      </c>
      <c r="Z83" s="90">
        <f>-(MIN('P&amp;L1'!Z496,0))*Z$21</f>
        <v>0</v>
      </c>
      <c r="AA83" s="90">
        <f>-(MIN('P&amp;L1'!AA496,0))*AA$21</f>
        <v>0</v>
      </c>
      <c r="AB83" s="90">
        <f>-(MIN('P&amp;L1'!AB496,0))*AB$21</f>
        <v>0</v>
      </c>
      <c r="AC83" s="91">
        <f>-(MIN('P&amp;L1'!AC496,0))*AC$21</f>
        <v>0</v>
      </c>
      <c r="AE83" s="476">
        <f>-(MIN('P&amp;L1'!AE496,0))*AE$21</f>
        <v>0</v>
      </c>
      <c r="AG83" s="476">
        <f>-(MIN('P&amp;L1'!AG496,0))*AG$21</f>
        <v>0</v>
      </c>
      <c r="AI83" s="476">
        <f>-(MIN('P&amp;L1'!AI496,0))*AI$21</f>
        <v>0</v>
      </c>
    </row>
    <row r="84" spans="2:35" outlineLevel="1">
      <c r="B84" s="238" t="s">
        <v>561</v>
      </c>
      <c r="C84" s="238"/>
      <c r="D84" s="359" t="str">
        <f>'Line Items'!D2599</f>
        <v>Interest paid on Commercial Debt AFC</v>
      </c>
      <c r="E84" s="107" t="str">
        <f t="shared" si="36"/>
        <v>£000</v>
      </c>
      <c r="F84" s="107"/>
      <c r="G84" s="90">
        <f>-(MIN('P&amp;L1'!G497,0))*G$21</f>
        <v>0</v>
      </c>
      <c r="H84" s="90">
        <f>-(MIN('P&amp;L1'!H497,0))*H$21</f>
        <v>0</v>
      </c>
      <c r="I84" s="90">
        <f>-(MIN('P&amp;L1'!I497,0))*I$21</f>
        <v>0</v>
      </c>
      <c r="J84" s="90">
        <f>-(MIN('P&amp;L1'!J497,0))*J$21</f>
        <v>0</v>
      </c>
      <c r="K84" s="90">
        <f>-(MIN('P&amp;L1'!K497,0))*K$21</f>
        <v>0</v>
      </c>
      <c r="L84" s="90">
        <f>-(MIN('P&amp;L1'!L497,0))*L$21</f>
        <v>0</v>
      </c>
      <c r="M84" s="90">
        <f>-(MIN('P&amp;L1'!M497,0))*M$21</f>
        <v>0</v>
      </c>
      <c r="N84" s="90">
        <f>-(MIN('P&amp;L1'!N497,0))*N$21</f>
        <v>0</v>
      </c>
      <c r="O84" s="90">
        <f>-(MIN('P&amp;L1'!O497,0))*O$21</f>
        <v>0</v>
      </c>
      <c r="P84" s="90">
        <f>-(MIN('P&amp;L1'!P497,0))*P$21</f>
        <v>0</v>
      </c>
      <c r="Q84" s="90">
        <f>-(MIN('P&amp;L1'!Q497,0))*Q$21</f>
        <v>0</v>
      </c>
      <c r="R84" s="90">
        <f>-(MIN('P&amp;L1'!R497,0))*R$21</f>
        <v>0</v>
      </c>
      <c r="S84" s="90">
        <f>-(MIN('P&amp;L1'!S497,0))*S$21</f>
        <v>0</v>
      </c>
      <c r="T84" s="90">
        <f>-(MIN('P&amp;L1'!T497,0))*T$21</f>
        <v>0</v>
      </c>
      <c r="U84" s="90">
        <f>-(MIN('P&amp;L1'!U497,0))*U$21</f>
        <v>0</v>
      </c>
      <c r="V84" s="90">
        <f>-(MIN('P&amp;L1'!V497,0))*V$21</f>
        <v>0</v>
      </c>
      <c r="W84" s="90">
        <f>-(MIN('P&amp;L1'!W497,0))*W$21</f>
        <v>0</v>
      </c>
      <c r="X84" s="90">
        <f>-(MIN('P&amp;L1'!X497,0))*X$21</f>
        <v>0</v>
      </c>
      <c r="Y84" s="90">
        <f>-(MIN('P&amp;L1'!Y497,0))*Y$21</f>
        <v>0</v>
      </c>
      <c r="Z84" s="90">
        <f>-(MIN('P&amp;L1'!Z497,0))*Z$21</f>
        <v>0</v>
      </c>
      <c r="AA84" s="90">
        <f>-(MIN('P&amp;L1'!AA497,0))*AA$21</f>
        <v>0</v>
      </c>
      <c r="AB84" s="90">
        <f>-(MIN('P&amp;L1'!AB497,0))*AB$21</f>
        <v>0</v>
      </c>
      <c r="AC84" s="91">
        <f>-(MIN('P&amp;L1'!AC497,0))*AC$21</f>
        <v>0</v>
      </c>
      <c r="AE84" s="476">
        <f>-(MIN('P&amp;L1'!AE497,0))*AE$21</f>
        <v>0</v>
      </c>
      <c r="AG84" s="476">
        <f>-(MIN('P&amp;L1'!AG497,0))*AG$21</f>
        <v>0</v>
      </c>
      <c r="AI84" s="476">
        <f>-(MIN('P&amp;L1'!AI497,0))*AI$21</f>
        <v>0</v>
      </c>
    </row>
    <row r="85" spans="2:35" outlineLevel="1">
      <c r="B85" s="238" t="s">
        <v>561</v>
      </c>
      <c r="C85" s="238"/>
      <c r="D85" s="359" t="str">
        <f>'Line Items'!D2600</f>
        <v>Interest paid on Shareholder Loan AFC (excl. PCS)</v>
      </c>
      <c r="E85" s="107" t="str">
        <f t="shared" si="36"/>
        <v>£000</v>
      </c>
      <c r="F85" s="107"/>
      <c r="G85" s="90">
        <f>-(MIN('P&amp;L1'!G498,0))*G$21</f>
        <v>0</v>
      </c>
      <c r="H85" s="90">
        <f>-(MIN('P&amp;L1'!H498,0))*H$21</f>
        <v>0</v>
      </c>
      <c r="I85" s="90">
        <f>-(MIN('P&amp;L1'!I498,0))*I$21</f>
        <v>0</v>
      </c>
      <c r="J85" s="90">
        <f>-(MIN('P&amp;L1'!J498,0))*J$21</f>
        <v>0</v>
      </c>
      <c r="K85" s="90">
        <f>-(MIN('P&amp;L1'!K498,0))*K$21</f>
        <v>0</v>
      </c>
      <c r="L85" s="90">
        <f>-(MIN('P&amp;L1'!L498,0))*L$21</f>
        <v>0</v>
      </c>
      <c r="M85" s="90">
        <f>-(MIN('P&amp;L1'!M498,0))*M$21</f>
        <v>0</v>
      </c>
      <c r="N85" s="90">
        <f>-(MIN('P&amp;L1'!N498,0))*N$21</f>
        <v>0</v>
      </c>
      <c r="O85" s="90">
        <f>-(MIN('P&amp;L1'!O498,0))*O$21</f>
        <v>0</v>
      </c>
      <c r="P85" s="90">
        <f>-(MIN('P&amp;L1'!P498,0))*P$21</f>
        <v>0</v>
      </c>
      <c r="Q85" s="90">
        <f>-(MIN('P&amp;L1'!Q498,0))*Q$21</f>
        <v>0</v>
      </c>
      <c r="R85" s="90">
        <f>-(MIN('P&amp;L1'!R498,0))*R$21</f>
        <v>0</v>
      </c>
      <c r="S85" s="90">
        <f>-(MIN('P&amp;L1'!S498,0))*S$21</f>
        <v>0</v>
      </c>
      <c r="T85" s="90">
        <f>-(MIN('P&amp;L1'!T498,0))*T$21</f>
        <v>0</v>
      </c>
      <c r="U85" s="90">
        <f>-(MIN('P&amp;L1'!U498,0))*U$21</f>
        <v>0</v>
      </c>
      <c r="V85" s="90">
        <f>-(MIN('P&amp;L1'!V498,0))*V$21</f>
        <v>0</v>
      </c>
      <c r="W85" s="90">
        <f>-(MIN('P&amp;L1'!W498,0))*W$21</f>
        <v>0</v>
      </c>
      <c r="X85" s="90">
        <f>-(MIN('P&amp;L1'!X498,0))*X$21</f>
        <v>0</v>
      </c>
      <c r="Y85" s="90">
        <f>-(MIN('P&amp;L1'!Y498,0))*Y$21</f>
        <v>0</v>
      </c>
      <c r="Z85" s="90">
        <f>-(MIN('P&amp;L1'!Z498,0))*Z$21</f>
        <v>0</v>
      </c>
      <c r="AA85" s="90">
        <f>-(MIN('P&amp;L1'!AA498,0))*AA$21</f>
        <v>0</v>
      </c>
      <c r="AB85" s="90">
        <f>-(MIN('P&amp;L1'!AB498,0))*AB$21</f>
        <v>0</v>
      </c>
      <c r="AC85" s="91">
        <f>-(MIN('P&amp;L1'!AC498,0))*AC$21</f>
        <v>0</v>
      </c>
      <c r="AE85" s="476">
        <f>-(MIN('P&amp;L1'!AE498,0))*AE$21</f>
        <v>0</v>
      </c>
      <c r="AG85" s="476">
        <f>-(MIN('P&amp;L1'!AG498,0))*AG$21</f>
        <v>0</v>
      </c>
      <c r="AI85" s="476">
        <f>-(MIN('P&amp;L1'!AI498,0))*AI$21</f>
        <v>0</v>
      </c>
    </row>
    <row r="86" spans="2:35" outlineLevel="1">
      <c r="B86" s="238" t="s">
        <v>561</v>
      </c>
      <c r="C86" s="238"/>
      <c r="D86" s="359" t="str">
        <f>'Line Items'!D2601</f>
        <v>Interest paid on Parent Company Support</v>
      </c>
      <c r="E86" s="107" t="str">
        <f t="shared" si="36"/>
        <v>£000</v>
      </c>
      <c r="F86" s="107"/>
      <c r="G86" s="90">
        <f>-(MIN('P&amp;L1'!G499,0))*G$21</f>
        <v>0</v>
      </c>
      <c r="H86" s="90">
        <f>-(MIN('P&amp;L1'!H499,0))*H$21</f>
        <v>0</v>
      </c>
      <c r="I86" s="90">
        <f>-(MIN('P&amp;L1'!I499,0))*I$21</f>
        <v>0</v>
      </c>
      <c r="J86" s="90">
        <f>-(MIN('P&amp;L1'!J499,0))*J$21</f>
        <v>0</v>
      </c>
      <c r="K86" s="90">
        <f>-(MIN('P&amp;L1'!K499,0))*K$21</f>
        <v>0</v>
      </c>
      <c r="L86" s="90">
        <f>-(MIN('P&amp;L1'!L499,0))*L$21</f>
        <v>0</v>
      </c>
      <c r="M86" s="90">
        <f>-(MIN('P&amp;L1'!M499,0))*M$21</f>
        <v>0</v>
      </c>
      <c r="N86" s="90">
        <f>-(MIN('P&amp;L1'!N499,0))*N$21</f>
        <v>0</v>
      </c>
      <c r="O86" s="90">
        <f>-(MIN('P&amp;L1'!O499,0))*O$21</f>
        <v>0</v>
      </c>
      <c r="P86" s="90">
        <f>-(MIN('P&amp;L1'!P499,0))*P$21</f>
        <v>0</v>
      </c>
      <c r="Q86" s="90">
        <f>-(MIN('P&amp;L1'!Q499,0))*Q$21</f>
        <v>0</v>
      </c>
      <c r="R86" s="90">
        <f>-(MIN('P&amp;L1'!R499,0))*R$21</f>
        <v>0</v>
      </c>
      <c r="S86" s="90">
        <f>-(MIN('P&amp;L1'!S499,0))*S$21</f>
        <v>0</v>
      </c>
      <c r="T86" s="90">
        <f>-(MIN('P&amp;L1'!T499,0))*T$21</f>
        <v>0</v>
      </c>
      <c r="U86" s="90">
        <f>-(MIN('P&amp;L1'!U499,0))*U$21</f>
        <v>0</v>
      </c>
      <c r="V86" s="90">
        <f>-(MIN('P&amp;L1'!V499,0))*V$21</f>
        <v>0</v>
      </c>
      <c r="W86" s="90">
        <f>-(MIN('P&amp;L1'!W499,0))*W$21</f>
        <v>0</v>
      </c>
      <c r="X86" s="90">
        <f>-(MIN('P&amp;L1'!X499,0))*X$21</f>
        <v>0</v>
      </c>
      <c r="Y86" s="90">
        <f>-(MIN('P&amp;L1'!Y499,0))*Y$21</f>
        <v>0</v>
      </c>
      <c r="Z86" s="90">
        <f>-(MIN('P&amp;L1'!Z499,0))*Z$21</f>
        <v>0</v>
      </c>
      <c r="AA86" s="90">
        <f>-(MIN('P&amp;L1'!AA499,0))*AA$21</f>
        <v>0</v>
      </c>
      <c r="AB86" s="90">
        <f>-(MIN('P&amp;L1'!AB499,0))*AB$21</f>
        <v>0</v>
      </c>
      <c r="AC86" s="91">
        <f>-(MIN('P&amp;L1'!AC499,0))*AC$21</f>
        <v>0</v>
      </c>
      <c r="AE86" s="476">
        <f>-(MIN('P&amp;L1'!AE499,0))*AE$21</f>
        <v>0</v>
      </c>
      <c r="AG86" s="476">
        <f>-(MIN('P&amp;L1'!AG499,0))*AG$21</f>
        <v>0</v>
      </c>
      <c r="AI86" s="476">
        <f>-(MIN('P&amp;L1'!AI499,0))*AI$21</f>
        <v>0</v>
      </c>
    </row>
    <row r="87" spans="2:35" outlineLevel="1">
      <c r="B87" s="238" t="s">
        <v>561</v>
      </c>
      <c r="C87" s="238"/>
      <c r="D87" s="969" t="str">
        <f>'Line Items'!D2602</f>
        <v>Bond costs</v>
      </c>
      <c r="E87" s="970" t="str">
        <f t="shared" si="36"/>
        <v>£000</v>
      </c>
      <c r="F87" s="970"/>
      <c r="G87" s="971">
        <f>-(MIN('P&amp;L1'!G500,0)+MIN('P&amp;L1'!G501,0)+MIN('P&amp;L1'!G502,0))*G$21</f>
        <v>0</v>
      </c>
      <c r="H87" s="971">
        <f>-(MIN('P&amp;L1'!H500,0)+MIN('P&amp;L1'!H501,0)+MIN('P&amp;L1'!H502,0))*H$21</f>
        <v>0</v>
      </c>
      <c r="I87" s="971">
        <f>-(MIN('P&amp;L1'!I500,0)+MIN('P&amp;L1'!I501,0)+MIN('P&amp;L1'!I502,0))*I$21</f>
        <v>0</v>
      </c>
      <c r="J87" s="971">
        <f>-(MIN('P&amp;L1'!J500,0)+MIN('P&amp;L1'!J501,0)+MIN('P&amp;L1'!J502,0))*J$21</f>
        <v>0</v>
      </c>
      <c r="K87" s="971">
        <f>-(MIN('P&amp;L1'!K500,0)+MIN('P&amp;L1'!K501,0)+MIN('P&amp;L1'!K502,0))*K$21</f>
        <v>0</v>
      </c>
      <c r="L87" s="971">
        <f>-(MIN('P&amp;L1'!L500,0)+MIN('P&amp;L1'!L501,0)+MIN('P&amp;L1'!L502,0))*L$21</f>
        <v>0</v>
      </c>
      <c r="M87" s="971">
        <f>-(MIN('P&amp;L1'!M500,0)+MIN('P&amp;L1'!M501,0)+MIN('P&amp;L1'!M502,0))*M$21</f>
        <v>0</v>
      </c>
      <c r="N87" s="971">
        <f>-(MIN('P&amp;L1'!N500,0)+MIN('P&amp;L1'!N501,0)+MIN('P&amp;L1'!N502,0))*N$21</f>
        <v>0</v>
      </c>
      <c r="O87" s="971">
        <f>-(MIN('P&amp;L1'!O500,0)+MIN('P&amp;L1'!O501,0)+MIN('P&amp;L1'!O502,0))*O$21</f>
        <v>0</v>
      </c>
      <c r="P87" s="971">
        <f>-(MIN('P&amp;L1'!P500,0)+MIN('P&amp;L1'!P501,0)+MIN('P&amp;L1'!P502,0))*P$21</f>
        <v>0</v>
      </c>
      <c r="Q87" s="971">
        <f>-(MIN('P&amp;L1'!Q500,0)+MIN('P&amp;L1'!Q501,0)+MIN('P&amp;L1'!Q502,0))*Q$21</f>
        <v>0</v>
      </c>
      <c r="R87" s="971">
        <f>-(MIN('P&amp;L1'!R500,0)+MIN('P&amp;L1'!R501,0)+MIN('P&amp;L1'!R502,0))*R$21</f>
        <v>0</v>
      </c>
      <c r="S87" s="971">
        <f>-(MIN('P&amp;L1'!S500,0)+MIN('P&amp;L1'!S501,0)+MIN('P&amp;L1'!S502,0))*S$21</f>
        <v>0</v>
      </c>
      <c r="T87" s="971">
        <f>-(MIN('P&amp;L1'!T500,0)+MIN('P&amp;L1'!T501,0)+MIN('P&amp;L1'!T502,0))*T$21</f>
        <v>0</v>
      </c>
      <c r="U87" s="971">
        <f>-(MIN('P&amp;L1'!U500,0)+MIN('P&amp;L1'!U501,0)+MIN('P&amp;L1'!U502,0))*U$21</f>
        <v>0</v>
      </c>
      <c r="V87" s="971">
        <f>-(MIN('P&amp;L1'!V500,0)+MIN('P&amp;L1'!V501,0)+MIN('P&amp;L1'!V502,0))*V$21</f>
        <v>0</v>
      </c>
      <c r="W87" s="971">
        <f>-(MIN('P&amp;L1'!W500,0)+MIN('P&amp;L1'!W501,0)+MIN('P&amp;L1'!W502,0))*W$21</f>
        <v>0</v>
      </c>
      <c r="X87" s="971">
        <f>-(MIN('P&amp;L1'!X500,0)+MIN('P&amp;L1'!X501,0)+MIN('P&amp;L1'!X502,0))*X$21</f>
        <v>0</v>
      </c>
      <c r="Y87" s="971">
        <f>-(MIN('P&amp;L1'!Y500,0)+MIN('P&amp;L1'!Y501,0)+MIN('P&amp;L1'!Y502,0))*Y$21</f>
        <v>0</v>
      </c>
      <c r="Z87" s="971">
        <f>-(MIN('P&amp;L1'!Z500,0)+MIN('P&amp;L1'!Z501,0)+MIN('P&amp;L1'!Z502,0))*Z$21</f>
        <v>0</v>
      </c>
      <c r="AA87" s="971">
        <f>-(MIN('P&amp;L1'!AA500,0)+MIN('P&amp;L1'!AA501,0)+MIN('P&amp;L1'!AA502,0))*AA$21</f>
        <v>0</v>
      </c>
      <c r="AB87" s="971">
        <f>-(MIN('P&amp;L1'!AB500,0)+MIN('P&amp;L1'!AB501,0)+MIN('P&amp;L1'!AB502,0))*AB$21</f>
        <v>0</v>
      </c>
      <c r="AC87" s="972">
        <f>-(MIN('P&amp;L1'!AC500,0)+MIN('P&amp;L1'!AC501,0)+MIN('P&amp;L1'!AC502,0))*AC$21</f>
        <v>0</v>
      </c>
      <c r="AE87" s="973">
        <f>-(MIN('P&amp;L1'!AE500,0)+MIN('P&amp;L1'!AE501,0)+MIN('P&amp;L1'!AE502,0))*AE$21</f>
        <v>0</v>
      </c>
      <c r="AG87" s="973">
        <f>-(MIN('P&amp;L1'!AG500,0)+MIN('P&amp;L1'!AG501,0)+MIN('P&amp;L1'!AG502,0))*AG$21</f>
        <v>0</v>
      </c>
      <c r="AI87" s="973">
        <f>-(MIN('P&amp;L1'!AI500,0)+MIN('P&amp;L1'!AI501,0)+MIN('P&amp;L1'!AI502,0))*AI$21</f>
        <v>0</v>
      </c>
    </row>
    <row r="88" spans="2:35" outlineLevel="1">
      <c r="B88" s="238" t="s">
        <v>561</v>
      </c>
      <c r="C88" s="238"/>
      <c r="D88" s="974" t="str">
        <f>'Line Items'!D2603</f>
        <v>[Other Finance Costs]</v>
      </c>
      <c r="E88" s="970" t="str">
        <f t="shared" si="36"/>
        <v>£000</v>
      </c>
      <c r="F88" s="970"/>
      <c r="G88" s="971">
        <f>-(MIN('P&amp;L1'!G503,0)+MIN('P&amp;L1'!G504,0)+MIN('P&amp;L1'!G505,0)+MIN('P&amp;L1'!G506,0)+MIN('P&amp;L1'!G507,0))*G$21</f>
        <v>0</v>
      </c>
      <c r="H88" s="971">
        <f>-(MIN('P&amp;L1'!H503,0)+MIN('P&amp;L1'!H504,0)+MIN('P&amp;L1'!H505,0)+MIN('P&amp;L1'!H506,0)+MIN('P&amp;L1'!H507,0))*H$21</f>
        <v>0</v>
      </c>
      <c r="I88" s="971">
        <f>-(MIN('P&amp;L1'!I503,0)+MIN('P&amp;L1'!I504,0)+MIN('P&amp;L1'!I505,0)+MIN('P&amp;L1'!I506,0)+MIN('P&amp;L1'!I507,0))*I$21</f>
        <v>0</v>
      </c>
      <c r="J88" s="971">
        <f>-(MIN('P&amp;L1'!J503,0)+MIN('P&amp;L1'!J504,0)+MIN('P&amp;L1'!J505,0)+MIN('P&amp;L1'!J506,0)+MIN('P&amp;L1'!J507,0))*J$21</f>
        <v>0</v>
      </c>
      <c r="K88" s="971">
        <f>-(MIN('P&amp;L1'!K503,0)+MIN('P&amp;L1'!K504,0)+MIN('P&amp;L1'!K505,0)+MIN('P&amp;L1'!K506,0)+MIN('P&amp;L1'!K507,0))*K$21</f>
        <v>0</v>
      </c>
      <c r="L88" s="971">
        <f>-(MIN('P&amp;L1'!L503,0)+MIN('P&amp;L1'!L504,0)+MIN('P&amp;L1'!L505,0)+MIN('P&amp;L1'!L506,0)+MIN('P&amp;L1'!L507,0))*L$21</f>
        <v>0</v>
      </c>
      <c r="M88" s="971">
        <f>-(MIN('P&amp;L1'!M503,0)+MIN('P&amp;L1'!M504,0)+MIN('P&amp;L1'!M505,0)+MIN('P&amp;L1'!M506,0)+MIN('P&amp;L1'!M507,0))*M$21</f>
        <v>0</v>
      </c>
      <c r="N88" s="971">
        <f>-(MIN('P&amp;L1'!N503,0)+MIN('P&amp;L1'!N504,0)+MIN('P&amp;L1'!N505,0)+MIN('P&amp;L1'!N506,0)+MIN('P&amp;L1'!N507,0))*N$21</f>
        <v>0</v>
      </c>
      <c r="O88" s="971">
        <f>-(MIN('P&amp;L1'!O503,0)+MIN('P&amp;L1'!O504,0)+MIN('P&amp;L1'!O505,0)+MIN('P&amp;L1'!O506,0)+MIN('P&amp;L1'!O507,0))*O$21</f>
        <v>0</v>
      </c>
      <c r="P88" s="971">
        <f>-(MIN('P&amp;L1'!P503,0)+MIN('P&amp;L1'!P504,0)+MIN('P&amp;L1'!P505,0)+MIN('P&amp;L1'!P506,0)+MIN('P&amp;L1'!P507,0))*P$21</f>
        <v>0</v>
      </c>
      <c r="Q88" s="971">
        <f>-(MIN('P&amp;L1'!Q503,0)+MIN('P&amp;L1'!Q504,0)+MIN('P&amp;L1'!Q505,0)+MIN('P&amp;L1'!Q506,0)+MIN('P&amp;L1'!Q507,0))*Q$21</f>
        <v>0</v>
      </c>
      <c r="R88" s="971">
        <f>-(MIN('P&amp;L1'!R503,0)+MIN('P&amp;L1'!R504,0)+MIN('P&amp;L1'!R505,0)+MIN('P&amp;L1'!R506,0)+MIN('P&amp;L1'!R507,0))*R$21</f>
        <v>0</v>
      </c>
      <c r="S88" s="971">
        <f>-(MIN('P&amp;L1'!S503,0)+MIN('P&amp;L1'!S504,0)+MIN('P&amp;L1'!S505,0)+MIN('P&amp;L1'!S506,0)+MIN('P&amp;L1'!S507,0))*S$21</f>
        <v>0</v>
      </c>
      <c r="T88" s="971">
        <f>-(MIN('P&amp;L1'!T503,0)+MIN('P&amp;L1'!T504,0)+MIN('P&amp;L1'!T505,0)+MIN('P&amp;L1'!T506,0)+MIN('P&amp;L1'!T507,0))*T$21</f>
        <v>0</v>
      </c>
      <c r="U88" s="971">
        <f>-(MIN('P&amp;L1'!U503,0)+MIN('P&amp;L1'!U504,0)+MIN('P&amp;L1'!U505,0)+MIN('P&amp;L1'!U506,0)+MIN('P&amp;L1'!U507,0))*U$21</f>
        <v>0</v>
      </c>
      <c r="V88" s="971">
        <f>-(MIN('P&amp;L1'!V503,0)+MIN('P&amp;L1'!V504,0)+MIN('P&amp;L1'!V505,0)+MIN('P&amp;L1'!V506,0)+MIN('P&amp;L1'!V507,0))*V$21</f>
        <v>0</v>
      </c>
      <c r="W88" s="971">
        <f>-(MIN('P&amp;L1'!W503,0)+MIN('P&amp;L1'!W504,0)+MIN('P&amp;L1'!W505,0)+MIN('P&amp;L1'!W506,0)+MIN('P&amp;L1'!W507,0))*W$21</f>
        <v>0</v>
      </c>
      <c r="X88" s="971">
        <f>-(MIN('P&amp;L1'!X503,0)+MIN('P&amp;L1'!X504,0)+MIN('P&amp;L1'!X505,0)+MIN('P&amp;L1'!X506,0)+MIN('P&amp;L1'!X507,0))*X$21</f>
        <v>0</v>
      </c>
      <c r="Y88" s="971">
        <f>-(MIN('P&amp;L1'!Y503,0)+MIN('P&amp;L1'!Y504,0)+MIN('P&amp;L1'!Y505,0)+MIN('P&amp;L1'!Y506,0)+MIN('P&amp;L1'!Y507,0))*Y$21</f>
        <v>0</v>
      </c>
      <c r="Z88" s="971">
        <f>-(MIN('P&amp;L1'!Z503,0)+MIN('P&amp;L1'!Z504,0)+MIN('P&amp;L1'!Z505,0)+MIN('P&amp;L1'!Z506,0)+MIN('P&amp;L1'!Z507,0))*Z$21</f>
        <v>0</v>
      </c>
      <c r="AA88" s="971">
        <f>-(MIN('P&amp;L1'!AA503,0)+MIN('P&amp;L1'!AA504,0)+MIN('P&amp;L1'!AA505,0)+MIN('P&amp;L1'!AA506,0)+MIN('P&amp;L1'!AA507,0))*AA$21</f>
        <v>0</v>
      </c>
      <c r="AB88" s="971">
        <f>-(MIN('P&amp;L1'!AB503,0)+MIN('P&amp;L1'!AB504,0)+MIN('P&amp;L1'!AB505,0)+MIN('P&amp;L1'!AB506,0)+MIN('P&amp;L1'!AB507,0))*AB$21</f>
        <v>0</v>
      </c>
      <c r="AC88" s="975">
        <f>-(MIN('P&amp;L1'!AC503,0)+MIN('P&amp;L1'!AC504,0)+MIN('P&amp;L1'!AC505,0)+MIN('P&amp;L1'!AC506,0)+MIN('P&amp;L1'!AC507,0))*AC$21</f>
        <v>0</v>
      </c>
      <c r="AE88" s="973">
        <f>-(MIN('P&amp;L1'!AE503,0)+MIN('P&amp;L1'!AE504,0)+MIN('P&amp;L1'!AE505,0)+MIN('P&amp;L1'!AE506,0)+MIN('P&amp;L1'!AE507,0))*AE$21</f>
        <v>0</v>
      </c>
      <c r="AG88" s="973">
        <f>-(MIN('P&amp;L1'!AG503,0)+MIN('P&amp;L1'!AG504,0)+MIN('P&amp;L1'!AG505,0)+MIN('P&amp;L1'!AG506,0)+MIN('P&amp;L1'!AG507,0))*AG$21</f>
        <v>0</v>
      </c>
      <c r="AI88" s="973">
        <f>-(MIN('P&amp;L1'!AI503,0)+MIN('P&amp;L1'!AI504,0)+MIN('P&amp;L1'!AI505,0)+MIN('P&amp;L1'!AI506,0)+MIN('P&amp;L1'!AI507,0))*AI$21</f>
        <v>0</v>
      </c>
    </row>
    <row r="89" spans="2:35" outlineLevel="1">
      <c r="B89" s="238" t="s">
        <v>561</v>
      </c>
      <c r="C89" s="238"/>
      <c r="D89" s="974" t="str">
        <f>'Line Items'!D2604</f>
        <v>Capital Expenditure (inc intangible assets and investing activities)</v>
      </c>
      <c r="E89" s="970" t="str">
        <f t="shared" si="36"/>
        <v>£000</v>
      </c>
      <c r="F89" s="970"/>
      <c r="G89" s="971">
        <f>-SUM(CF!G$27:G$28)*G$21</f>
        <v>0</v>
      </c>
      <c r="H89" s="971">
        <f>-SUM(CF!H$27:H$28)*H$21</f>
        <v>0</v>
      </c>
      <c r="I89" s="971">
        <f>-SUM(CF!I$27:I$28)*I$21</f>
        <v>0</v>
      </c>
      <c r="J89" s="971">
        <f>-SUM(CF!J$27:J$28)*J$21</f>
        <v>0</v>
      </c>
      <c r="K89" s="971">
        <f>-SUM(CF!K$27:K$28)*K$21</f>
        <v>0</v>
      </c>
      <c r="L89" s="971">
        <f>-SUM(CF!L$27:L$28)*L$21</f>
        <v>0</v>
      </c>
      <c r="M89" s="971">
        <f>-SUM(CF!M$27:M$28)*M$21</f>
        <v>0</v>
      </c>
      <c r="N89" s="971">
        <f>-SUM(CF!N$27:N$28)*N$21</f>
        <v>0</v>
      </c>
      <c r="O89" s="971">
        <f>-SUM(CF!O$27:O$28)*O$21</f>
        <v>0</v>
      </c>
      <c r="P89" s="971">
        <f>-SUM(CF!P$27:P$28)*P$21</f>
        <v>0</v>
      </c>
      <c r="Q89" s="971">
        <f>-SUM(CF!Q$27:Q$28)*Q$21</f>
        <v>0</v>
      </c>
      <c r="R89" s="971">
        <f>-SUM(CF!R$27:R$28)*R$21</f>
        <v>0</v>
      </c>
      <c r="S89" s="971">
        <f>-SUM(CF!S$27:S$28)*S$21</f>
        <v>0</v>
      </c>
      <c r="T89" s="971">
        <f>-SUM(CF!T$27:T$28)*T$21</f>
        <v>0</v>
      </c>
      <c r="U89" s="971">
        <f>-SUM(CF!U$27:U$28)*U$21</f>
        <v>0</v>
      </c>
      <c r="V89" s="971">
        <f>-SUM(CF!V$27:V$28)*V$21</f>
        <v>0</v>
      </c>
      <c r="W89" s="971">
        <f>-SUM(CF!W$27:W$28)*W$21</f>
        <v>0</v>
      </c>
      <c r="X89" s="971">
        <f>-SUM(CF!X$27:X$28)*X$21</f>
        <v>0</v>
      </c>
      <c r="Y89" s="971">
        <f>-SUM(CF!Y$27:Y$28)*Y$21</f>
        <v>0</v>
      </c>
      <c r="Z89" s="971">
        <f>-SUM(CF!Z$27:Z$28)*Z$21</f>
        <v>0</v>
      </c>
      <c r="AA89" s="971">
        <f>-SUM(CF!AA$27:AA$28)*AA$21</f>
        <v>0</v>
      </c>
      <c r="AB89" s="971">
        <f>-SUM(CF!AB$27:AB$28)*AB$21</f>
        <v>0</v>
      </c>
      <c r="AC89" s="972">
        <f>-SUM(CF!AC$27:AC$28)*AC$21</f>
        <v>0</v>
      </c>
      <c r="AE89" s="973">
        <f>-SUM(CF!AE$27:AE$28)*AE$21</f>
        <v>0</v>
      </c>
      <c r="AG89" s="973">
        <f>-SUM(CF!AG$27:AG$28)*AG$21</f>
        <v>0</v>
      </c>
      <c r="AI89" s="973">
        <f>-SUM(CF!AI$27:AI$28)*AI$21</f>
        <v>0</v>
      </c>
    </row>
    <row r="90" spans="2:35" outlineLevel="1">
      <c r="B90" s="238" t="s">
        <v>561</v>
      </c>
      <c r="C90" s="238"/>
      <c r="D90" s="356" t="str">
        <f>'Line Items'!D2605</f>
        <v>Exclude: Grants received for capital expenditure</v>
      </c>
      <c r="E90" s="107" t="str">
        <f t="shared" si="36"/>
        <v>£000</v>
      </c>
      <c r="F90" s="107"/>
      <c r="G90" s="173"/>
      <c r="H90" s="173"/>
      <c r="I90" s="173"/>
      <c r="J90" s="173"/>
      <c r="K90" s="173"/>
      <c r="L90" s="173"/>
      <c r="M90" s="173"/>
      <c r="N90" s="173"/>
      <c r="O90" s="173"/>
      <c r="P90" s="173"/>
      <c r="Q90" s="173"/>
      <c r="R90" s="173"/>
      <c r="S90" s="173"/>
      <c r="T90" s="173"/>
      <c r="U90" s="173"/>
      <c r="V90" s="173"/>
      <c r="W90" s="173"/>
      <c r="X90" s="173"/>
      <c r="Y90" s="173"/>
      <c r="Z90" s="173"/>
      <c r="AA90" s="173"/>
      <c r="AB90" s="173"/>
      <c r="AC90" s="174"/>
      <c r="AE90" s="507"/>
      <c r="AG90" s="507"/>
      <c r="AI90" s="507"/>
    </row>
    <row r="91" spans="2:35" outlineLevel="1">
      <c r="B91" s="238" t="s">
        <v>561</v>
      </c>
      <c r="C91" s="238"/>
      <c r="D91" s="356" t="str">
        <f>'Line Items'!D2606</f>
        <v>Cash lease payments in relation to on-balance sheet leased assets</v>
      </c>
      <c r="E91" s="107" t="str">
        <f t="shared" si="36"/>
        <v>£000</v>
      </c>
      <c r="F91" s="107"/>
      <c r="G91" s="173"/>
      <c r="H91" s="173"/>
      <c r="I91" s="173"/>
      <c r="J91" s="173"/>
      <c r="K91" s="173"/>
      <c r="L91" s="173"/>
      <c r="M91" s="173"/>
      <c r="N91" s="173"/>
      <c r="O91" s="173"/>
      <c r="P91" s="173"/>
      <c r="Q91" s="173"/>
      <c r="R91" s="173"/>
      <c r="S91" s="173"/>
      <c r="T91" s="173"/>
      <c r="U91" s="173"/>
      <c r="V91" s="173"/>
      <c r="W91" s="173"/>
      <c r="X91" s="173"/>
      <c r="Y91" s="173"/>
      <c r="Z91" s="173"/>
      <c r="AA91" s="173"/>
      <c r="AB91" s="173"/>
      <c r="AC91" s="174"/>
      <c r="AE91" s="507"/>
      <c r="AG91" s="507"/>
      <c r="AI91" s="507"/>
    </row>
    <row r="92" spans="2:35" outlineLevel="1">
      <c r="B92" s="238" t="s">
        <v>561</v>
      </c>
      <c r="C92" s="238"/>
      <c r="D92" s="356" t="str">
        <f>'Line Items'!D2607</f>
        <v>Exclude: Interest relating to on-balance sheet leased assets</v>
      </c>
      <c r="E92" s="107" t="str">
        <f t="shared" si="36"/>
        <v>£000</v>
      </c>
      <c r="F92" s="107"/>
      <c r="G92" s="173"/>
      <c r="H92" s="173"/>
      <c r="I92" s="173"/>
      <c r="J92" s="173"/>
      <c r="K92" s="173"/>
      <c r="L92" s="173"/>
      <c r="M92" s="173"/>
      <c r="N92" s="173"/>
      <c r="O92" s="173"/>
      <c r="P92" s="173"/>
      <c r="Q92" s="173"/>
      <c r="R92" s="173"/>
      <c r="S92" s="173"/>
      <c r="T92" s="173"/>
      <c r="U92" s="173"/>
      <c r="V92" s="173"/>
      <c r="W92" s="173"/>
      <c r="X92" s="173"/>
      <c r="Y92" s="173"/>
      <c r="Z92" s="173"/>
      <c r="AA92" s="173"/>
      <c r="AB92" s="173"/>
      <c r="AC92" s="174"/>
      <c r="AE92" s="507"/>
      <c r="AG92" s="507"/>
      <c r="AI92" s="507"/>
    </row>
    <row r="93" spans="2:35" outlineLevel="1">
      <c r="B93" s="238" t="s">
        <v>561</v>
      </c>
      <c r="C93" s="238"/>
      <c r="D93" s="976" t="str">
        <f>'Line Items'!D2608</f>
        <v>Exclude: Depreciation (including in relation to on-balance sheet leased assets)</v>
      </c>
      <c r="E93" s="970" t="str">
        <f t="shared" si="36"/>
        <v>£000</v>
      </c>
      <c r="F93" s="970"/>
      <c r="G93" s="971">
        <f>'P&amp;L1'!G$383*G$21</f>
        <v>0</v>
      </c>
      <c r="H93" s="971">
        <f>'P&amp;L1'!H$383*H$21</f>
        <v>0</v>
      </c>
      <c r="I93" s="971">
        <f>'P&amp;L1'!I$383*I$21</f>
        <v>0</v>
      </c>
      <c r="J93" s="971">
        <f>'P&amp;L1'!J$383*J$21</f>
        <v>0</v>
      </c>
      <c r="K93" s="971">
        <f>'P&amp;L1'!K$383*K$21</f>
        <v>0</v>
      </c>
      <c r="L93" s="971">
        <f>'P&amp;L1'!L$383*L$21</f>
        <v>0</v>
      </c>
      <c r="M93" s="971">
        <f>'P&amp;L1'!M$383*M$21</f>
        <v>0</v>
      </c>
      <c r="N93" s="971">
        <f>'P&amp;L1'!N$383*N$21</f>
        <v>0</v>
      </c>
      <c r="O93" s="971">
        <f>'P&amp;L1'!O$383*O$21</f>
        <v>0</v>
      </c>
      <c r="P93" s="971">
        <f>'P&amp;L1'!P$383*P$21</f>
        <v>0</v>
      </c>
      <c r="Q93" s="971">
        <f>'P&amp;L1'!Q$383*Q$21</f>
        <v>0</v>
      </c>
      <c r="R93" s="971">
        <f>'P&amp;L1'!R$383*R$21</f>
        <v>0</v>
      </c>
      <c r="S93" s="971">
        <f>'P&amp;L1'!S$383*S$21</f>
        <v>0</v>
      </c>
      <c r="T93" s="971">
        <f>'P&amp;L1'!T$383*T$21</f>
        <v>0</v>
      </c>
      <c r="U93" s="971">
        <f>'P&amp;L1'!U$383*U$21</f>
        <v>0</v>
      </c>
      <c r="V93" s="971">
        <f>'P&amp;L1'!V$383*V$21</f>
        <v>0</v>
      </c>
      <c r="W93" s="971">
        <f>'P&amp;L1'!W$383*W$21</f>
        <v>0</v>
      </c>
      <c r="X93" s="971">
        <f>'P&amp;L1'!X$383*X$21</f>
        <v>0</v>
      </c>
      <c r="Y93" s="971">
        <f>'P&amp;L1'!Y$383*Y$21</f>
        <v>0</v>
      </c>
      <c r="Z93" s="971">
        <f>'P&amp;L1'!Z$383*Z$21</f>
        <v>0</v>
      </c>
      <c r="AA93" s="971">
        <f>'P&amp;L1'!AA$383*AA$21</f>
        <v>0</v>
      </c>
      <c r="AB93" s="971">
        <f>'P&amp;L1'!AB$383*AB$21</f>
        <v>0</v>
      </c>
      <c r="AC93" s="972">
        <f>'P&amp;L1'!AC$383*AC$21</f>
        <v>0</v>
      </c>
      <c r="AE93" s="973">
        <f>'P&amp;L1'!AE$383*AE$21</f>
        <v>0</v>
      </c>
      <c r="AG93" s="973">
        <f>'P&amp;L1'!AG$383*AG$21</f>
        <v>0</v>
      </c>
      <c r="AI93" s="973">
        <f>'P&amp;L1'!AI$383*AI$21</f>
        <v>0</v>
      </c>
    </row>
    <row r="94" spans="2:35" outlineLevel="1">
      <c r="B94" s="238" t="s">
        <v>561</v>
      </c>
      <c r="C94" s="238"/>
      <c r="D94" s="976" t="str">
        <f>'Line Items'!D2609</f>
        <v>Exclude: Amortisation</v>
      </c>
      <c r="E94" s="970" t="str">
        <f t="shared" si="36"/>
        <v>£000</v>
      </c>
      <c r="F94" s="970"/>
      <c r="G94" s="971">
        <f>'P&amp;L1'!G$382*G$21</f>
        <v>0</v>
      </c>
      <c r="H94" s="971">
        <f>'P&amp;L1'!H$382*H$21</f>
        <v>0</v>
      </c>
      <c r="I94" s="971">
        <f>'P&amp;L1'!I$382*I$21</f>
        <v>0</v>
      </c>
      <c r="J94" s="971">
        <f>'P&amp;L1'!J$382*J$21</f>
        <v>0</v>
      </c>
      <c r="K94" s="971">
        <f>'P&amp;L1'!K$382*K$21</f>
        <v>0</v>
      </c>
      <c r="L94" s="971">
        <f>'P&amp;L1'!L$382*L$21</f>
        <v>0</v>
      </c>
      <c r="M94" s="971">
        <f>'P&amp;L1'!M$382*M$21</f>
        <v>0</v>
      </c>
      <c r="N94" s="971">
        <f>'P&amp;L1'!N$382*N$21</f>
        <v>0</v>
      </c>
      <c r="O94" s="971">
        <f>'P&amp;L1'!O$382*O$21</f>
        <v>0</v>
      </c>
      <c r="P94" s="971">
        <f>'P&amp;L1'!P$382*P$21</f>
        <v>0</v>
      </c>
      <c r="Q94" s="971">
        <f>'P&amp;L1'!Q$382*Q$21</f>
        <v>0</v>
      </c>
      <c r="R94" s="971">
        <f>'P&amp;L1'!R$382*R$21</f>
        <v>0</v>
      </c>
      <c r="S94" s="971">
        <f>'P&amp;L1'!S$382*S$21</f>
        <v>0</v>
      </c>
      <c r="T94" s="971">
        <f>'P&amp;L1'!T$382*T$21</f>
        <v>0</v>
      </c>
      <c r="U94" s="971">
        <f>'P&amp;L1'!U$382*U$21</f>
        <v>0</v>
      </c>
      <c r="V94" s="971">
        <f>'P&amp;L1'!V$382*V$21</f>
        <v>0</v>
      </c>
      <c r="W94" s="971">
        <f>'P&amp;L1'!W$382*W$21</f>
        <v>0</v>
      </c>
      <c r="X94" s="971">
        <f>'P&amp;L1'!X$382*X$21</f>
        <v>0</v>
      </c>
      <c r="Y94" s="971">
        <f>'P&amp;L1'!Y$382*Y$21</f>
        <v>0</v>
      </c>
      <c r="Z94" s="971">
        <f>'P&amp;L1'!Z$382*Z$21</f>
        <v>0</v>
      </c>
      <c r="AA94" s="971">
        <f>'P&amp;L1'!AA$382*AA$21</f>
        <v>0</v>
      </c>
      <c r="AB94" s="971">
        <f>'P&amp;L1'!AB$382*AB$21</f>
        <v>0</v>
      </c>
      <c r="AC94" s="972">
        <f>'P&amp;L1'!AC$382*AC$21</f>
        <v>0</v>
      </c>
      <c r="AE94" s="973">
        <f>'P&amp;L1'!AE$382*AE$21</f>
        <v>0</v>
      </c>
      <c r="AG94" s="973">
        <f>'P&amp;L1'!AG$382*AG$21</f>
        <v>0</v>
      </c>
      <c r="AI94" s="973">
        <f>'P&amp;L1'!AI$382*AI$21</f>
        <v>0</v>
      </c>
    </row>
    <row r="95" spans="2:35" outlineLevel="1">
      <c r="B95" s="238" t="s">
        <v>561</v>
      </c>
      <c r="C95" s="238"/>
      <c r="D95" s="976" t="str">
        <f>'Line Items'!D2610</f>
        <v>Exclude: Bad debt provisions</v>
      </c>
      <c r="E95" s="970" t="str">
        <f t="shared" si="36"/>
        <v>£000</v>
      </c>
      <c r="F95" s="970"/>
      <c r="G95" s="971">
        <f>'P&amp;L1'!G$351*G$21</f>
        <v>0</v>
      </c>
      <c r="H95" s="971">
        <f>'P&amp;L1'!H$351*H$21</f>
        <v>0</v>
      </c>
      <c r="I95" s="971">
        <f>'P&amp;L1'!I$351*I$21</f>
        <v>0</v>
      </c>
      <c r="J95" s="971">
        <f>'P&amp;L1'!J$351*J$21</f>
        <v>0</v>
      </c>
      <c r="K95" s="971">
        <f>'P&amp;L1'!K$351*K$21</f>
        <v>0</v>
      </c>
      <c r="L95" s="971">
        <f>'P&amp;L1'!L$351*L$21</f>
        <v>0</v>
      </c>
      <c r="M95" s="971">
        <f>'P&amp;L1'!M$351*M$21</f>
        <v>0</v>
      </c>
      <c r="N95" s="971">
        <f>'P&amp;L1'!N$351*N$21</f>
        <v>0</v>
      </c>
      <c r="O95" s="971">
        <f>'P&amp;L1'!O$351*O$21</f>
        <v>0</v>
      </c>
      <c r="P95" s="971">
        <f>'P&amp;L1'!P$351*P$21</f>
        <v>0</v>
      </c>
      <c r="Q95" s="971">
        <f>'P&amp;L1'!Q$351*Q$21</f>
        <v>0</v>
      </c>
      <c r="R95" s="971">
        <f>'P&amp;L1'!R$351*R$21</f>
        <v>0</v>
      </c>
      <c r="S95" s="971">
        <f>'P&amp;L1'!S$351*S$21</f>
        <v>0</v>
      </c>
      <c r="T95" s="971">
        <f>'P&amp;L1'!T$351*T$21</f>
        <v>0</v>
      </c>
      <c r="U95" s="971">
        <f>'P&amp;L1'!U$351*U$21</f>
        <v>0</v>
      </c>
      <c r="V95" s="971">
        <f>'P&amp;L1'!V$351*V$21</f>
        <v>0</v>
      </c>
      <c r="W95" s="971">
        <f>'P&amp;L1'!W$351*W$21</f>
        <v>0</v>
      </c>
      <c r="X95" s="971">
        <f>'P&amp;L1'!X$351*X$21</f>
        <v>0</v>
      </c>
      <c r="Y95" s="971">
        <f>'P&amp;L1'!Y$351*Y$21</f>
        <v>0</v>
      </c>
      <c r="Z95" s="971">
        <f>'P&amp;L1'!Z$351*Z$21</f>
        <v>0</v>
      </c>
      <c r="AA95" s="971">
        <f>'P&amp;L1'!AA$351*AA$21</f>
        <v>0</v>
      </c>
      <c r="AB95" s="971">
        <f>'P&amp;L1'!AB$351*AB$21</f>
        <v>0</v>
      </c>
      <c r="AC95" s="972">
        <f>'P&amp;L1'!AC$351*AC$21</f>
        <v>0</v>
      </c>
      <c r="AE95" s="973">
        <f>'P&amp;L1'!AE$351*AE$21</f>
        <v>0</v>
      </c>
      <c r="AG95" s="973">
        <f>'P&amp;L1'!AG$351*AG$21</f>
        <v>0</v>
      </c>
      <c r="AI95" s="973">
        <f>'P&amp;L1'!AI$351*AI$21</f>
        <v>0</v>
      </c>
    </row>
    <row r="96" spans="2:35" outlineLevel="1">
      <c r="B96" s="238" t="s">
        <v>561</v>
      </c>
      <c r="C96" s="238"/>
      <c r="D96" s="356" t="str">
        <f>'Line Items'!D2611</f>
        <v>Exclude: Expenditure included in Total Costs that is precluded from Actual Operating Costs</v>
      </c>
      <c r="E96" s="107" t="str">
        <f t="shared" si="36"/>
        <v>£000</v>
      </c>
      <c r="F96" s="107"/>
      <c r="G96" s="173"/>
      <c r="H96" s="173"/>
      <c r="I96" s="173"/>
      <c r="J96" s="173"/>
      <c r="K96" s="173"/>
      <c r="L96" s="173"/>
      <c r="M96" s="173"/>
      <c r="N96" s="173"/>
      <c r="O96" s="173"/>
      <c r="P96" s="173"/>
      <c r="Q96" s="173"/>
      <c r="R96" s="173"/>
      <c r="S96" s="173"/>
      <c r="T96" s="173"/>
      <c r="U96" s="173"/>
      <c r="V96" s="173"/>
      <c r="W96" s="173"/>
      <c r="X96" s="173"/>
      <c r="Y96" s="173"/>
      <c r="Z96" s="173"/>
      <c r="AA96" s="173"/>
      <c r="AB96" s="173"/>
      <c r="AC96" s="174"/>
      <c r="AE96" s="507"/>
      <c r="AG96" s="507"/>
      <c r="AI96" s="507"/>
    </row>
    <row r="97" spans="2:35" outlineLevel="1">
      <c r="B97" s="238" t="s">
        <v>562</v>
      </c>
      <c r="C97" s="238"/>
      <c r="D97" s="976" t="str">
        <f>'Line Items'!D2612</f>
        <v>Movement in Creditors: (Increase) / Decrease</v>
      </c>
      <c r="E97" s="970" t="str">
        <f t="shared" si="36"/>
        <v>£000</v>
      </c>
      <c r="F97" s="970"/>
      <c r="G97" s="971">
        <f xml:space="preserve"> (BS!G140 -
IF(AND(G$16,SUMPRODUCT($G$15:$AC$15,$G$21:$AC$21)=0),BS!$AE140,
IF(G$22=1,BS!$AK140,
INDEX(BS!$I140:$AC140,,MATCH(G$22,$I$22:$AC$22,0)-1))) )*G$21</f>
        <v>0</v>
      </c>
      <c r="H97" s="971">
        <f xml:space="preserve"> (BS!H140 -
IF(AND(H$16,SUMPRODUCT($G$15:$AC$15,$G$21:$AC$21)=0),BS!$AE140,
IF(H$22=1,BS!$AK140,
INDEX(BS!$I140:$AC140,,MATCH(H$22,$I$22:$AC$22,0)-1))) )*H$21</f>
        <v>0</v>
      </c>
      <c r="I97" s="971">
        <f xml:space="preserve"> (BS!I140 -
IF(AND(I$16,SUMPRODUCT($G$15:$AC$15,$G$21:$AC$21)=0),BS!$AE140,
IF(I$22=1,BS!$AK140,
INDEX(BS!$I140:$AC140,,MATCH(I$22,$I$22:$AC$22,0)-1))) )*I$21</f>
        <v>0</v>
      </c>
      <c r="J97" s="971">
        <f xml:space="preserve"> (BS!J140 -
IF(AND(J$16,SUMPRODUCT($G$15:$AC$15,$G$21:$AC$21)=0),BS!$AE140,
IF(J$22=1,BS!$AK140,
INDEX(BS!$I140:$AC140,,MATCH(J$22,$I$22:$AC$22,0)-1))) )*J$21</f>
        <v>0</v>
      </c>
      <c r="K97" s="971">
        <f xml:space="preserve"> (BS!K140 -
IF(AND(K$16,SUMPRODUCT($G$15:$AC$15,$G$21:$AC$21)=0),BS!$AE140,
IF(K$22=1,BS!$AK140,
INDEX(BS!$I140:$AC140,,MATCH(K$22,$I$22:$AC$22,0)-1))) )*K$21</f>
        <v>0</v>
      </c>
      <c r="L97" s="971">
        <f xml:space="preserve"> (BS!L140 -
IF(AND(L$16,SUMPRODUCT($G$15:$AC$15,$G$21:$AC$21)=0),BS!$AE140,
IF(L$22=1,BS!$AK140,
INDEX(BS!$I140:$AC140,,MATCH(L$22,$I$22:$AC$22,0)-1))) )*L$21</f>
        <v>0</v>
      </c>
      <c r="M97" s="971">
        <f xml:space="preserve"> (BS!M140 -
IF(AND(M$16,SUMPRODUCT($G$15:$AC$15,$G$21:$AC$21)=0),BS!$AE140,
IF(M$22=1,BS!$AK140,
INDEX(BS!$I140:$AC140,,MATCH(M$22,$I$22:$AC$22,0)-1))) )*M$21</f>
        <v>0</v>
      </c>
      <c r="N97" s="971">
        <f xml:space="preserve"> (BS!N140 -
IF(AND(N$16,SUMPRODUCT($G$15:$AC$15,$G$21:$AC$21)=0),BS!$AE140,
IF(N$22=1,BS!$AK140,
INDEX(BS!$I140:$AC140,,MATCH(N$22,$I$22:$AC$22,0)-1))) )*N$21</f>
        <v>0</v>
      </c>
      <c r="O97" s="971">
        <f xml:space="preserve"> (BS!O140 -
IF(AND(O$16,SUMPRODUCT($G$15:$AC$15,$G$21:$AC$21)=0),BS!$AE140,
IF(O$22=1,BS!$AK140,
INDEX(BS!$I140:$AC140,,MATCH(O$22,$I$22:$AC$22,0)-1))) )*O$21</f>
        <v>0</v>
      </c>
      <c r="P97" s="971">
        <f xml:space="preserve"> (BS!P140 -
IF(AND(P$16,SUMPRODUCT($G$15:$AC$15,$G$21:$AC$21)=0),BS!$AE140,
IF(P$22=1,BS!$AK140,
INDEX(BS!$I140:$AC140,,MATCH(P$22,$I$22:$AC$22,0)-1))) )*P$21</f>
        <v>0</v>
      </c>
      <c r="Q97" s="971">
        <f xml:space="preserve"> (BS!Q140 -
IF(AND(Q$16,SUMPRODUCT($G$15:$AC$15,$G$21:$AC$21)=0),BS!$AE140,
IF(Q$22=1,BS!$AK140,
INDEX(BS!$I140:$AC140,,MATCH(Q$22,$I$22:$AC$22,0)-1))) )*Q$21</f>
        <v>0</v>
      </c>
      <c r="R97" s="971">
        <f xml:space="preserve"> (BS!R140 -
IF(AND(R$16,SUMPRODUCT($G$15:$AC$15,$G$21:$AC$21)=0),BS!$AE140,
IF(R$22=1,BS!$AK140,
INDEX(BS!$I140:$AC140,,MATCH(R$22,$I$22:$AC$22,0)-1))) )*R$21</f>
        <v>0</v>
      </c>
      <c r="S97" s="971">
        <f xml:space="preserve"> (BS!S140 -
IF(AND(S$16,SUMPRODUCT($G$15:$AC$15,$G$21:$AC$21)=0),BS!$AE140,
IF(S$22=1,BS!$AK140,
INDEX(BS!$I140:$AC140,,MATCH(S$22,$I$22:$AC$22,0)-1))) )*S$21</f>
        <v>0</v>
      </c>
      <c r="T97" s="971">
        <f xml:space="preserve"> (BS!T140 -
IF(AND(T$16,SUMPRODUCT($G$15:$AC$15,$G$21:$AC$21)=0),BS!$AE140,
IF(T$22=1,BS!$AK140,
INDEX(BS!$I140:$AC140,,MATCH(T$22,$I$22:$AC$22,0)-1))) )*T$21</f>
        <v>0</v>
      </c>
      <c r="U97" s="971">
        <f xml:space="preserve"> (BS!U140 -
IF(AND(U$16,SUMPRODUCT($G$15:$AC$15,$G$21:$AC$21)=0),BS!$AE140,
IF(U$22=1,BS!$AK140,
INDEX(BS!$I140:$AC140,,MATCH(U$22,$I$22:$AC$22,0)-1))) )*U$21</f>
        <v>0</v>
      </c>
      <c r="V97" s="971">
        <f xml:space="preserve"> (BS!V140 -
IF(AND(V$16,SUMPRODUCT($G$15:$AC$15,$G$21:$AC$21)=0),BS!$AE140,
IF(V$22=1,BS!$AK140,
INDEX(BS!$I140:$AC140,,MATCH(V$22,$I$22:$AC$22,0)-1))) )*V$21</f>
        <v>0</v>
      </c>
      <c r="W97" s="971">
        <f xml:space="preserve"> (BS!W140 -
IF(AND(W$16,SUMPRODUCT($G$15:$AC$15,$G$21:$AC$21)=0),BS!$AE140,
IF(W$22=1,BS!$AK140,
INDEX(BS!$I140:$AC140,,MATCH(W$22,$I$22:$AC$22,0)-1))) )*W$21</f>
        <v>0</v>
      </c>
      <c r="X97" s="971">
        <f xml:space="preserve"> (BS!X140 -
IF(AND(X$16,SUMPRODUCT($G$15:$AC$15,$G$21:$AC$21)=0),BS!$AE140,
IF(X$22=1,BS!$AK140,
INDEX(BS!$I140:$AC140,,MATCH(X$22,$I$22:$AC$22,0)-1))) )*X$21</f>
        <v>0</v>
      </c>
      <c r="Y97" s="971">
        <f xml:space="preserve"> (BS!Y140 -
IF(AND(Y$16,SUMPRODUCT($G$15:$AC$15,$G$21:$AC$21)=0),BS!$AE140,
IF(Y$22=1,BS!$AK140,
INDEX(BS!$I140:$AC140,,MATCH(Y$22,$I$22:$AC$22,0)-1))) )*Y$21</f>
        <v>0</v>
      </c>
      <c r="Z97" s="971">
        <f xml:space="preserve"> (BS!Z140 -
IF(AND(Z$16,SUMPRODUCT($G$15:$AC$15,$G$21:$AC$21)=0),BS!$AE140,
IF(Z$22=1,BS!$AK140,
INDEX(BS!$I140:$AC140,,MATCH(Z$22,$I$22:$AC$22,0)-1))) )*Z$21</f>
        <v>0</v>
      </c>
      <c r="AA97" s="971">
        <f xml:space="preserve"> (BS!AA140 -
IF(AND(AA$16,SUMPRODUCT($G$15:$AC$15,$G$21:$AC$21)=0),BS!$AE140,
IF(AA$22=1,BS!$AK140,
INDEX(BS!$I140:$AC140,,MATCH(AA$22,$I$22:$AC$22,0)-1))) )*AA$21</f>
        <v>0</v>
      </c>
      <c r="AB97" s="971">
        <f xml:space="preserve"> (BS!AB140 -
IF(AND(AB$16,SUMPRODUCT($G$15:$AC$15,$G$21:$AC$21)=0),BS!$AE140,
IF(AB$22=1,BS!$AK140,
INDEX(BS!$I140:$AC140,,MATCH(AB$22,$I$22:$AC$22,0)-1))) )*AB$21</f>
        <v>0</v>
      </c>
      <c r="AC97" s="972">
        <f xml:space="preserve"> (BS!AC140 -
IF(AND(AC$16,SUMPRODUCT($G$15:$AC$15,$G$21:$AC$21)=0),BS!$AE140,
IF(AC$22=1,BS!$AK140,
INDEX(BS!$I140:$AC140,,MATCH(AC$22,$I$22:$AC$22,0)-1))) )*AC$21</f>
        <v>0</v>
      </c>
      <c r="AE97" s="973">
        <f xml:space="preserve"> (BS!AE140 -
IF(AND(AE$16,SUMPRODUCT($G$15:$AC$15,$G$21:$AC$21)=0),BS!$AE140,
IF(AE$22=1,BS!$AK140,
INDEX(BS!$I140:$AC140,,MATCH(AE$22,$I$22:$AC$22,0)-1))) )*AE$21</f>
        <v>0</v>
      </c>
      <c r="AG97" s="973">
        <f xml:space="preserve"> (BS!AG140 -
IF(AND(AG$16,SUMPRODUCT($G$15:$AC$15,$G$21:$AC$21)=0),BS!$AE140,
IF(AG$22=1,BS!$AK140,
INDEX(BS!$I140:$AC140,,MATCH(AG$22,$I$22:$AC$22,0)-1))) )*AG$21</f>
        <v>0</v>
      </c>
      <c r="AI97" s="973">
        <f xml:space="preserve"> (BS!AI140 -
IF(AND(AI$16,SUMPRODUCT($G$15:$AC$15,$G$21:$AC$21)=0),BS!$AE140,
IF(AI$22=1,BS!$AK140,
INDEX(BS!$I140:$AC140,,MATCH(AI$22,$I$22:$AC$22,0)-1))) )*AI$21</f>
        <v>0</v>
      </c>
    </row>
    <row r="98" spans="2:35" outlineLevel="1">
      <c r="B98" s="238" t="s">
        <v>562</v>
      </c>
      <c r="C98" s="238"/>
      <c r="D98" s="356" t="str">
        <f>'Line Items'!D2613</f>
        <v>Exclude: Movement in any creditors or other liabilities related to on-balance sheet leased assets</v>
      </c>
      <c r="E98" s="107" t="str">
        <f t="shared" si="36"/>
        <v>£000</v>
      </c>
      <c r="F98" s="107"/>
      <c r="G98" s="173"/>
      <c r="H98" s="173"/>
      <c r="I98" s="173"/>
      <c r="J98" s="173"/>
      <c r="K98" s="173"/>
      <c r="L98" s="173"/>
      <c r="M98" s="173"/>
      <c r="N98" s="173"/>
      <c r="O98" s="173"/>
      <c r="P98" s="173"/>
      <c r="Q98" s="173"/>
      <c r="R98" s="173"/>
      <c r="S98" s="173"/>
      <c r="T98" s="173"/>
      <c r="U98" s="173"/>
      <c r="V98" s="173"/>
      <c r="W98" s="173"/>
      <c r="X98" s="173"/>
      <c r="Y98" s="173"/>
      <c r="Z98" s="173"/>
      <c r="AA98" s="173"/>
      <c r="AB98" s="173"/>
      <c r="AC98" s="174"/>
      <c r="AE98" s="507"/>
      <c r="AG98" s="507"/>
      <c r="AI98" s="507"/>
    </row>
    <row r="99" spans="2:35" outlineLevel="1">
      <c r="B99" s="238" t="s">
        <v>562</v>
      </c>
      <c r="C99" s="238"/>
      <c r="D99" s="438" t="str">
        <f>'Line Items'!D2614</f>
        <v>Exclude: Movement in liabilities in relation to grants received for purchase of fixed assets</v>
      </c>
      <c r="E99" s="441" t="str">
        <f t="shared" si="36"/>
        <v>£000</v>
      </c>
      <c r="F99" s="441"/>
      <c r="G99" s="439"/>
      <c r="H99" s="439"/>
      <c r="I99" s="439"/>
      <c r="J99" s="439"/>
      <c r="K99" s="439"/>
      <c r="L99" s="439"/>
      <c r="M99" s="439"/>
      <c r="N99" s="439"/>
      <c r="O99" s="439"/>
      <c r="P99" s="439"/>
      <c r="Q99" s="439"/>
      <c r="R99" s="439"/>
      <c r="S99" s="439"/>
      <c r="T99" s="439"/>
      <c r="U99" s="439"/>
      <c r="V99" s="439"/>
      <c r="W99" s="439"/>
      <c r="X99" s="439"/>
      <c r="Y99" s="439"/>
      <c r="Z99" s="439"/>
      <c r="AA99" s="439"/>
      <c r="AB99" s="439"/>
      <c r="AC99" s="440"/>
      <c r="AE99" s="508"/>
      <c r="AG99" s="508"/>
      <c r="AI99" s="508"/>
    </row>
    <row r="100" spans="2:35" outlineLevel="1">
      <c r="AE100" s="271"/>
      <c r="AG100" s="271"/>
      <c r="AI100" s="271"/>
    </row>
    <row r="101" spans="2:35" outlineLevel="1">
      <c r="D101" s="216" t="s">
        <v>1327</v>
      </c>
      <c r="E101" s="190" t="str">
        <f>E99</f>
        <v>£000</v>
      </c>
      <c r="F101" s="190"/>
      <c r="G101" s="191">
        <f t="shared" ref="G101:AC101" si="37">SUM(G76:G99)</f>
        <v>0</v>
      </c>
      <c r="H101" s="191">
        <f t="shared" si="37"/>
        <v>0</v>
      </c>
      <c r="I101" s="191">
        <f t="shared" si="37"/>
        <v>0</v>
      </c>
      <c r="J101" s="191">
        <f t="shared" si="37"/>
        <v>0</v>
      </c>
      <c r="K101" s="191">
        <f t="shared" si="37"/>
        <v>0</v>
      </c>
      <c r="L101" s="191">
        <f t="shared" si="37"/>
        <v>0</v>
      </c>
      <c r="M101" s="191">
        <f t="shared" si="37"/>
        <v>0</v>
      </c>
      <c r="N101" s="191">
        <f t="shared" si="37"/>
        <v>0</v>
      </c>
      <c r="O101" s="191">
        <f t="shared" si="37"/>
        <v>0</v>
      </c>
      <c r="P101" s="191">
        <f t="shared" si="37"/>
        <v>0</v>
      </c>
      <c r="Q101" s="191">
        <f t="shared" si="37"/>
        <v>0</v>
      </c>
      <c r="R101" s="191">
        <f t="shared" si="37"/>
        <v>0</v>
      </c>
      <c r="S101" s="191">
        <f t="shared" si="37"/>
        <v>0</v>
      </c>
      <c r="T101" s="191">
        <f t="shared" si="37"/>
        <v>0</v>
      </c>
      <c r="U101" s="191">
        <f t="shared" si="37"/>
        <v>0</v>
      </c>
      <c r="V101" s="191">
        <f t="shared" si="37"/>
        <v>0</v>
      </c>
      <c r="W101" s="191">
        <f t="shared" si="37"/>
        <v>0</v>
      </c>
      <c r="X101" s="191">
        <f t="shared" si="37"/>
        <v>0</v>
      </c>
      <c r="Y101" s="191">
        <f t="shared" si="37"/>
        <v>0</v>
      </c>
      <c r="Z101" s="191">
        <f t="shared" si="37"/>
        <v>0</v>
      </c>
      <c r="AA101" s="191">
        <f t="shared" si="37"/>
        <v>0</v>
      </c>
      <c r="AB101" s="191">
        <f t="shared" si="37"/>
        <v>0</v>
      </c>
      <c r="AC101" s="220">
        <f t="shared" si="37"/>
        <v>0</v>
      </c>
      <c r="AE101" s="509">
        <f>SUM(AE76:AE99)</f>
        <v>0</v>
      </c>
      <c r="AG101" s="509">
        <f>SUM(AG76:AG99)</f>
        <v>0</v>
      </c>
      <c r="AI101" s="509">
        <f>SUM(AI76:AI99)</f>
        <v>0</v>
      </c>
    </row>
    <row r="102" spans="2:35" outlineLevel="1"/>
    <row r="103" spans="2:35" outlineLevel="1">
      <c r="D103" s="138" t="s">
        <v>1325</v>
      </c>
    </row>
    <row r="104" spans="2:35" outlineLevel="1">
      <c r="B104" s="238" t="s">
        <v>561</v>
      </c>
      <c r="C104" s="238"/>
      <c r="D104" s="442" t="str">
        <f>D76</f>
        <v>Total Costs</v>
      </c>
      <c r="E104" s="443" t="str">
        <f>E101</f>
        <v>£000</v>
      </c>
      <c r="F104" s="443"/>
      <c r="G104" s="348">
        <f>IF(G$17=1,SUMPRODUCT($G76:$AI76,$G$28:$AI$28),IF(G$18=1,SUMPRODUCT($G76:$AI76,$G$29:$AI$29),IF(G$19=1,SUMPRODUCT($G76:$AI76,$G$30:$AI$30),G76)))</f>
        <v>0</v>
      </c>
      <c r="H104" s="444">
        <f t="shared" ref="H104:AI104" si="38">IF(H$17=1,SUMPRODUCT($G76:$AI76,$G$28:$AI$28),IF(H$18=1,SUMPRODUCT($G76:$AI76,$G$29:$AI$29),IF(H$19=1,SUMPRODUCT($G76:$AI76,$G$30:$AI$30),H76)))</f>
        <v>0</v>
      </c>
      <c r="I104" s="444">
        <f t="shared" si="38"/>
        <v>0</v>
      </c>
      <c r="J104" s="444">
        <f t="shared" si="38"/>
        <v>0</v>
      </c>
      <c r="K104" s="444">
        <f t="shared" si="38"/>
        <v>0</v>
      </c>
      <c r="L104" s="444">
        <f t="shared" si="38"/>
        <v>0</v>
      </c>
      <c r="M104" s="444">
        <f t="shared" si="38"/>
        <v>0</v>
      </c>
      <c r="N104" s="444">
        <f t="shared" si="38"/>
        <v>0</v>
      </c>
      <c r="O104" s="444">
        <f t="shared" si="38"/>
        <v>0</v>
      </c>
      <c r="P104" s="444">
        <f t="shared" si="38"/>
        <v>0</v>
      </c>
      <c r="Q104" s="444">
        <f t="shared" si="38"/>
        <v>0</v>
      </c>
      <c r="R104" s="444">
        <f t="shared" si="38"/>
        <v>0</v>
      </c>
      <c r="S104" s="444">
        <f t="shared" si="38"/>
        <v>0</v>
      </c>
      <c r="T104" s="444">
        <f t="shared" si="38"/>
        <v>0</v>
      </c>
      <c r="U104" s="444">
        <f t="shared" si="38"/>
        <v>0</v>
      </c>
      <c r="V104" s="444">
        <f t="shared" si="38"/>
        <v>0</v>
      </c>
      <c r="W104" s="444">
        <f t="shared" si="38"/>
        <v>0</v>
      </c>
      <c r="X104" s="444">
        <f t="shared" si="38"/>
        <v>0</v>
      </c>
      <c r="Y104" s="444">
        <f t="shared" si="38"/>
        <v>0</v>
      </c>
      <c r="Z104" s="444">
        <f t="shared" si="38"/>
        <v>0</v>
      </c>
      <c r="AA104" s="444">
        <f t="shared" si="38"/>
        <v>0</v>
      </c>
      <c r="AB104" s="444">
        <f t="shared" si="38"/>
        <v>0</v>
      </c>
      <c r="AC104" s="445">
        <f t="shared" si="38"/>
        <v>0</v>
      </c>
      <c r="AE104" s="475">
        <f t="shared" si="38"/>
        <v>0</v>
      </c>
      <c r="AG104" s="475">
        <f t="shared" si="38"/>
        <v>0</v>
      </c>
      <c r="AI104" s="475">
        <f t="shared" si="38"/>
        <v>0</v>
      </c>
    </row>
    <row r="105" spans="2:35" outlineLevel="1">
      <c r="B105" s="238" t="s">
        <v>561</v>
      </c>
      <c r="C105" s="238"/>
      <c r="D105" s="356" t="str">
        <f t="shared" ref="D105:D127" si="39">D77</f>
        <v>Exceptional &amp; Contingency Costs</v>
      </c>
      <c r="E105" s="107" t="str">
        <f>E104</f>
        <v>£000</v>
      </c>
      <c r="F105" s="107"/>
      <c r="G105" s="90">
        <f t="shared" ref="G105:AI105" si="40">IF(G$17=1,SUMPRODUCT($G77:$AI77,$G$28:$AI$28),IF(G$18=1,SUMPRODUCT($G77:$AI77,$G$29:$AI$29),IF(G$19=1,SUMPRODUCT($G77:$AI77,$G$30:$AI$30),G77)))</f>
        <v>0</v>
      </c>
      <c r="H105" s="90">
        <f t="shared" si="40"/>
        <v>0</v>
      </c>
      <c r="I105" s="90">
        <f t="shared" si="40"/>
        <v>0</v>
      </c>
      <c r="J105" s="90">
        <f t="shared" si="40"/>
        <v>0</v>
      </c>
      <c r="K105" s="90">
        <f t="shared" si="40"/>
        <v>0</v>
      </c>
      <c r="L105" s="90">
        <f t="shared" si="40"/>
        <v>0</v>
      </c>
      <c r="M105" s="90">
        <f t="shared" si="40"/>
        <v>0</v>
      </c>
      <c r="N105" s="90">
        <f t="shared" si="40"/>
        <v>0</v>
      </c>
      <c r="O105" s="90">
        <f t="shared" si="40"/>
        <v>0</v>
      </c>
      <c r="P105" s="90">
        <f t="shared" si="40"/>
        <v>0</v>
      </c>
      <c r="Q105" s="90">
        <f t="shared" si="40"/>
        <v>0</v>
      </c>
      <c r="R105" s="90">
        <f t="shared" si="40"/>
        <v>0</v>
      </c>
      <c r="S105" s="90">
        <f t="shared" si="40"/>
        <v>0</v>
      </c>
      <c r="T105" s="90">
        <f t="shared" si="40"/>
        <v>0</v>
      </c>
      <c r="U105" s="90">
        <f t="shared" si="40"/>
        <v>0</v>
      </c>
      <c r="V105" s="90">
        <f t="shared" si="40"/>
        <v>0</v>
      </c>
      <c r="W105" s="90">
        <f t="shared" si="40"/>
        <v>0</v>
      </c>
      <c r="X105" s="90">
        <f t="shared" si="40"/>
        <v>0</v>
      </c>
      <c r="Y105" s="90">
        <f t="shared" si="40"/>
        <v>0</v>
      </c>
      <c r="Z105" s="90">
        <f t="shared" si="40"/>
        <v>0</v>
      </c>
      <c r="AA105" s="90">
        <f t="shared" si="40"/>
        <v>0</v>
      </c>
      <c r="AB105" s="90">
        <f t="shared" si="40"/>
        <v>0</v>
      </c>
      <c r="AC105" s="91">
        <f t="shared" si="40"/>
        <v>0</v>
      </c>
      <c r="AE105" s="476">
        <f t="shared" si="40"/>
        <v>0</v>
      </c>
      <c r="AG105" s="476">
        <f t="shared" si="40"/>
        <v>0</v>
      </c>
      <c r="AI105" s="476">
        <f t="shared" si="40"/>
        <v>0</v>
      </c>
    </row>
    <row r="106" spans="2:35" outlineLevel="1">
      <c r="B106" s="238" t="s">
        <v>561</v>
      </c>
      <c r="C106" s="238"/>
      <c r="D106" s="356" t="str">
        <f t="shared" si="39"/>
        <v xml:space="preserve">Exclude: Income from Network Rail </v>
      </c>
      <c r="E106" s="107" t="str">
        <f t="shared" ref="E106:E127" si="41">E105</f>
        <v>£000</v>
      </c>
      <c r="F106" s="107"/>
      <c r="G106" s="90">
        <f t="shared" ref="G106:AI106" si="42">IF(G$17=1,SUMPRODUCT($G78:$AI78,$G$28:$AI$28),IF(G$18=1,SUMPRODUCT($G78:$AI78,$G$29:$AI$29),IF(G$19=1,SUMPRODUCT($G78:$AI78,$G$30:$AI$30),G78)))</f>
        <v>0</v>
      </c>
      <c r="H106" s="90">
        <f t="shared" si="42"/>
        <v>0</v>
      </c>
      <c r="I106" s="90">
        <f t="shared" si="42"/>
        <v>0</v>
      </c>
      <c r="J106" s="90">
        <f t="shared" si="42"/>
        <v>0</v>
      </c>
      <c r="K106" s="90">
        <f t="shared" si="42"/>
        <v>0</v>
      </c>
      <c r="L106" s="90">
        <f t="shared" si="42"/>
        <v>0</v>
      </c>
      <c r="M106" s="90">
        <f t="shared" si="42"/>
        <v>0</v>
      </c>
      <c r="N106" s="90">
        <f t="shared" si="42"/>
        <v>0</v>
      </c>
      <c r="O106" s="90">
        <f t="shared" si="42"/>
        <v>0</v>
      </c>
      <c r="P106" s="90">
        <f t="shared" si="42"/>
        <v>0</v>
      </c>
      <c r="Q106" s="90">
        <f t="shared" si="42"/>
        <v>0</v>
      </c>
      <c r="R106" s="90">
        <f t="shared" si="42"/>
        <v>0</v>
      </c>
      <c r="S106" s="90">
        <f t="shared" si="42"/>
        <v>0</v>
      </c>
      <c r="T106" s="90">
        <f t="shared" si="42"/>
        <v>0</v>
      </c>
      <c r="U106" s="90">
        <f t="shared" si="42"/>
        <v>0</v>
      </c>
      <c r="V106" s="90">
        <f t="shared" si="42"/>
        <v>0</v>
      </c>
      <c r="W106" s="90">
        <f t="shared" si="42"/>
        <v>0</v>
      </c>
      <c r="X106" s="90">
        <f t="shared" si="42"/>
        <v>0</v>
      </c>
      <c r="Y106" s="90">
        <f t="shared" si="42"/>
        <v>0</v>
      </c>
      <c r="Z106" s="90">
        <f t="shared" si="42"/>
        <v>0</v>
      </c>
      <c r="AA106" s="90">
        <f t="shared" si="42"/>
        <v>0</v>
      </c>
      <c r="AB106" s="90">
        <f t="shared" si="42"/>
        <v>0</v>
      </c>
      <c r="AC106" s="91">
        <f t="shared" si="42"/>
        <v>0</v>
      </c>
      <c r="AE106" s="476">
        <f t="shared" si="42"/>
        <v>0</v>
      </c>
      <c r="AG106" s="476">
        <f t="shared" si="42"/>
        <v>0</v>
      </c>
      <c r="AI106" s="476">
        <f t="shared" si="42"/>
        <v>0</v>
      </c>
    </row>
    <row r="107" spans="2:35" outlineLevel="1">
      <c r="B107" s="238" t="s">
        <v>561</v>
      </c>
      <c r="C107" s="238"/>
      <c r="D107" s="356" t="str">
        <f t="shared" si="39"/>
        <v>Exclude: Income from Secretary of State</v>
      </c>
      <c r="E107" s="107" t="str">
        <f t="shared" si="41"/>
        <v>£000</v>
      </c>
      <c r="F107" s="107"/>
      <c r="G107" s="90">
        <f t="shared" ref="G107:AI107" si="43">IF(G$17=1,SUMPRODUCT($G79:$AI79,$G$28:$AI$28),IF(G$18=1,SUMPRODUCT($G79:$AI79,$G$29:$AI$29),IF(G$19=1,SUMPRODUCT($G79:$AI79,$G$30:$AI$30),G79)))</f>
        <v>0</v>
      </c>
      <c r="H107" s="90">
        <f t="shared" si="43"/>
        <v>0</v>
      </c>
      <c r="I107" s="90">
        <f t="shared" si="43"/>
        <v>0</v>
      </c>
      <c r="J107" s="90">
        <f t="shared" si="43"/>
        <v>0</v>
      </c>
      <c r="K107" s="90">
        <f t="shared" si="43"/>
        <v>0</v>
      </c>
      <c r="L107" s="90">
        <f t="shared" si="43"/>
        <v>0</v>
      </c>
      <c r="M107" s="90">
        <f t="shared" si="43"/>
        <v>0</v>
      </c>
      <c r="N107" s="90">
        <f t="shared" si="43"/>
        <v>0</v>
      </c>
      <c r="O107" s="90">
        <f t="shared" si="43"/>
        <v>0</v>
      </c>
      <c r="P107" s="90">
        <f t="shared" si="43"/>
        <v>0</v>
      </c>
      <c r="Q107" s="90">
        <f t="shared" si="43"/>
        <v>0</v>
      </c>
      <c r="R107" s="90">
        <f t="shared" si="43"/>
        <v>0</v>
      </c>
      <c r="S107" s="90">
        <f t="shared" si="43"/>
        <v>0</v>
      </c>
      <c r="T107" s="90">
        <f t="shared" si="43"/>
        <v>0</v>
      </c>
      <c r="U107" s="90">
        <f t="shared" si="43"/>
        <v>0</v>
      </c>
      <c r="V107" s="90">
        <f t="shared" si="43"/>
        <v>0</v>
      </c>
      <c r="W107" s="90">
        <f t="shared" si="43"/>
        <v>0</v>
      </c>
      <c r="X107" s="90">
        <f t="shared" si="43"/>
        <v>0</v>
      </c>
      <c r="Y107" s="90">
        <f t="shared" si="43"/>
        <v>0</v>
      </c>
      <c r="Z107" s="90">
        <f t="shared" si="43"/>
        <v>0</v>
      </c>
      <c r="AA107" s="90">
        <f t="shared" si="43"/>
        <v>0</v>
      </c>
      <c r="AB107" s="90">
        <f t="shared" si="43"/>
        <v>0</v>
      </c>
      <c r="AC107" s="91">
        <f t="shared" si="43"/>
        <v>0</v>
      </c>
      <c r="AE107" s="476">
        <f t="shared" si="43"/>
        <v>0</v>
      </c>
      <c r="AG107" s="476">
        <f t="shared" si="43"/>
        <v>0</v>
      </c>
      <c r="AI107" s="476">
        <f t="shared" si="43"/>
        <v>0</v>
      </c>
    </row>
    <row r="108" spans="2:35" outlineLevel="1">
      <c r="B108" s="238" t="s">
        <v>561</v>
      </c>
      <c r="C108" s="238"/>
      <c r="D108" s="356" t="str">
        <f t="shared" si="39"/>
        <v>Amounts Payable to the Secretary of State</v>
      </c>
      <c r="E108" s="107" t="str">
        <f t="shared" si="41"/>
        <v>£000</v>
      </c>
      <c r="F108" s="107"/>
      <c r="G108" s="90">
        <f t="shared" ref="G108:AI108" si="44">IF(G$17=1,SUMPRODUCT($G80:$AI80,$G$28:$AI$28),IF(G$18=1,SUMPRODUCT($G80:$AI80,$G$29:$AI$29),IF(G$19=1,SUMPRODUCT($G80:$AI80,$G$30:$AI$30),G80)))</f>
        <v>0</v>
      </c>
      <c r="H108" s="90">
        <f t="shared" si="44"/>
        <v>0</v>
      </c>
      <c r="I108" s="90">
        <f t="shared" si="44"/>
        <v>0</v>
      </c>
      <c r="J108" s="90">
        <f t="shared" si="44"/>
        <v>0</v>
      </c>
      <c r="K108" s="90">
        <f t="shared" si="44"/>
        <v>0</v>
      </c>
      <c r="L108" s="90">
        <f t="shared" si="44"/>
        <v>0</v>
      </c>
      <c r="M108" s="90">
        <f t="shared" si="44"/>
        <v>0</v>
      </c>
      <c r="N108" s="90">
        <f t="shared" si="44"/>
        <v>0</v>
      </c>
      <c r="O108" s="90">
        <f t="shared" si="44"/>
        <v>0</v>
      </c>
      <c r="P108" s="90">
        <f t="shared" si="44"/>
        <v>0</v>
      </c>
      <c r="Q108" s="90">
        <f t="shared" si="44"/>
        <v>0</v>
      </c>
      <c r="R108" s="90">
        <f t="shared" si="44"/>
        <v>0</v>
      </c>
      <c r="S108" s="90">
        <f t="shared" si="44"/>
        <v>0</v>
      </c>
      <c r="T108" s="90">
        <f t="shared" si="44"/>
        <v>0</v>
      </c>
      <c r="U108" s="90">
        <f t="shared" si="44"/>
        <v>0</v>
      </c>
      <c r="V108" s="90">
        <f t="shared" si="44"/>
        <v>0</v>
      </c>
      <c r="W108" s="90">
        <f t="shared" si="44"/>
        <v>0</v>
      </c>
      <c r="X108" s="90">
        <f t="shared" si="44"/>
        <v>0</v>
      </c>
      <c r="Y108" s="90">
        <f t="shared" si="44"/>
        <v>0</v>
      </c>
      <c r="Z108" s="90">
        <f t="shared" si="44"/>
        <v>0</v>
      </c>
      <c r="AA108" s="90">
        <f t="shared" si="44"/>
        <v>0</v>
      </c>
      <c r="AB108" s="90">
        <f t="shared" si="44"/>
        <v>0</v>
      </c>
      <c r="AC108" s="91">
        <f t="shared" si="44"/>
        <v>0</v>
      </c>
      <c r="AE108" s="476">
        <f t="shared" si="44"/>
        <v>0</v>
      </c>
      <c r="AG108" s="476">
        <f t="shared" si="44"/>
        <v>0</v>
      </c>
      <c r="AI108" s="476">
        <f t="shared" si="44"/>
        <v>0</v>
      </c>
    </row>
    <row r="109" spans="2:35" outlineLevel="1">
      <c r="B109" s="238" t="s">
        <v>561</v>
      </c>
      <c r="C109" s="238"/>
      <c r="D109" s="446" t="str">
        <f t="shared" si="39"/>
        <v>Taxation</v>
      </c>
      <c r="E109" s="107" t="str">
        <f t="shared" si="41"/>
        <v>£000</v>
      </c>
      <c r="F109" s="107"/>
      <c r="G109" s="90">
        <f t="shared" ref="G109:AI109" si="45">IF(G$17=1,SUMPRODUCT($G81:$AI81,$G$28:$AI$28),IF(G$18=1,SUMPRODUCT($G81:$AI81,$G$29:$AI$29),IF(G$19=1,SUMPRODUCT($G81:$AI81,$G$30:$AI$30),G81)))</f>
        <v>0</v>
      </c>
      <c r="H109" s="90">
        <f t="shared" si="45"/>
        <v>0</v>
      </c>
      <c r="I109" s="90">
        <f t="shared" si="45"/>
        <v>0</v>
      </c>
      <c r="J109" s="90">
        <f t="shared" si="45"/>
        <v>0</v>
      </c>
      <c r="K109" s="90">
        <f t="shared" si="45"/>
        <v>0</v>
      </c>
      <c r="L109" s="90">
        <f t="shared" si="45"/>
        <v>0</v>
      </c>
      <c r="M109" s="90">
        <f t="shared" si="45"/>
        <v>0</v>
      </c>
      <c r="N109" s="90">
        <f t="shared" si="45"/>
        <v>0</v>
      </c>
      <c r="O109" s="90">
        <f t="shared" si="45"/>
        <v>0</v>
      </c>
      <c r="P109" s="90">
        <f t="shared" si="45"/>
        <v>0</v>
      </c>
      <c r="Q109" s="90">
        <f t="shared" si="45"/>
        <v>0</v>
      </c>
      <c r="R109" s="90">
        <f t="shared" si="45"/>
        <v>0</v>
      </c>
      <c r="S109" s="90">
        <f t="shared" si="45"/>
        <v>0</v>
      </c>
      <c r="T109" s="90">
        <f t="shared" si="45"/>
        <v>0</v>
      </c>
      <c r="U109" s="90">
        <f t="shared" si="45"/>
        <v>0</v>
      </c>
      <c r="V109" s="90">
        <f t="shared" si="45"/>
        <v>0</v>
      </c>
      <c r="W109" s="90">
        <f t="shared" si="45"/>
        <v>0</v>
      </c>
      <c r="X109" s="90">
        <f t="shared" si="45"/>
        <v>0</v>
      </c>
      <c r="Y109" s="90">
        <f t="shared" si="45"/>
        <v>0</v>
      </c>
      <c r="Z109" s="90">
        <f t="shared" si="45"/>
        <v>0</v>
      </c>
      <c r="AA109" s="90">
        <f t="shared" si="45"/>
        <v>0</v>
      </c>
      <c r="AB109" s="90">
        <f t="shared" si="45"/>
        <v>0</v>
      </c>
      <c r="AC109" s="91">
        <f t="shared" si="45"/>
        <v>0</v>
      </c>
      <c r="AE109" s="476">
        <f t="shared" si="45"/>
        <v>0</v>
      </c>
      <c r="AG109" s="476">
        <f t="shared" si="45"/>
        <v>0</v>
      </c>
      <c r="AI109" s="476">
        <f t="shared" si="45"/>
        <v>0</v>
      </c>
    </row>
    <row r="110" spans="2:35" outlineLevel="1">
      <c r="B110" s="238" t="s">
        <v>561</v>
      </c>
      <c r="C110" s="238"/>
      <c r="D110" s="446" t="str">
        <f t="shared" si="39"/>
        <v>Dividends</v>
      </c>
      <c r="E110" s="107" t="str">
        <f t="shared" si="41"/>
        <v>£000</v>
      </c>
      <c r="F110" s="107"/>
      <c r="G110" s="90">
        <f t="shared" ref="G110:AI110" si="46">IF(G$17=1,SUMPRODUCT($G82:$AI82,$G$28:$AI$28),IF(G$18=1,SUMPRODUCT($G82:$AI82,$G$29:$AI$29),IF(G$19=1,SUMPRODUCT($G82:$AI82,$G$30:$AI$30),G82)))</f>
        <v>0</v>
      </c>
      <c r="H110" s="90">
        <f t="shared" si="46"/>
        <v>0</v>
      </c>
      <c r="I110" s="90">
        <f t="shared" si="46"/>
        <v>0</v>
      </c>
      <c r="J110" s="90">
        <f t="shared" si="46"/>
        <v>0</v>
      </c>
      <c r="K110" s="90">
        <f t="shared" si="46"/>
        <v>0</v>
      </c>
      <c r="L110" s="90">
        <f t="shared" si="46"/>
        <v>0</v>
      </c>
      <c r="M110" s="90">
        <f t="shared" si="46"/>
        <v>0</v>
      </c>
      <c r="N110" s="90">
        <f t="shared" si="46"/>
        <v>0</v>
      </c>
      <c r="O110" s="90">
        <f t="shared" si="46"/>
        <v>0</v>
      </c>
      <c r="P110" s="90">
        <f t="shared" si="46"/>
        <v>0</v>
      </c>
      <c r="Q110" s="90">
        <f t="shared" si="46"/>
        <v>0</v>
      </c>
      <c r="R110" s="90">
        <f t="shared" si="46"/>
        <v>0</v>
      </c>
      <c r="S110" s="90">
        <f t="shared" si="46"/>
        <v>0</v>
      </c>
      <c r="T110" s="90">
        <f t="shared" si="46"/>
        <v>0</v>
      </c>
      <c r="U110" s="90">
        <f t="shared" si="46"/>
        <v>0</v>
      </c>
      <c r="V110" s="90">
        <f t="shared" si="46"/>
        <v>0</v>
      </c>
      <c r="W110" s="90">
        <f t="shared" si="46"/>
        <v>0</v>
      </c>
      <c r="X110" s="90">
        <f t="shared" si="46"/>
        <v>0</v>
      </c>
      <c r="Y110" s="90">
        <f t="shared" si="46"/>
        <v>0</v>
      </c>
      <c r="Z110" s="90">
        <f t="shared" si="46"/>
        <v>0</v>
      </c>
      <c r="AA110" s="90">
        <f t="shared" si="46"/>
        <v>0</v>
      </c>
      <c r="AB110" s="90">
        <f t="shared" si="46"/>
        <v>0</v>
      </c>
      <c r="AC110" s="91">
        <f t="shared" si="46"/>
        <v>0</v>
      </c>
      <c r="AE110" s="476">
        <f t="shared" si="46"/>
        <v>0</v>
      </c>
      <c r="AG110" s="476">
        <f t="shared" si="46"/>
        <v>0</v>
      </c>
      <c r="AI110" s="476">
        <f t="shared" si="46"/>
        <v>0</v>
      </c>
    </row>
    <row r="111" spans="2:35" outlineLevel="1">
      <c r="B111" s="238" t="s">
        <v>561</v>
      </c>
      <c r="C111" s="238"/>
      <c r="D111" s="446" t="str">
        <f t="shared" si="39"/>
        <v>Interest paid on cash balance</v>
      </c>
      <c r="E111" s="107" t="str">
        <f t="shared" si="41"/>
        <v>£000</v>
      </c>
      <c r="F111" s="107"/>
      <c r="G111" s="90">
        <f t="shared" ref="G111:AI111" si="47">IF(G$17=1,SUMPRODUCT($G83:$AI83,$G$28:$AI$28),IF(G$18=1,SUMPRODUCT($G83:$AI83,$G$29:$AI$29),IF(G$19=1,SUMPRODUCT($G83:$AI83,$G$30:$AI$30),G83)))</f>
        <v>0</v>
      </c>
      <c r="H111" s="90">
        <f t="shared" si="47"/>
        <v>0</v>
      </c>
      <c r="I111" s="90">
        <f t="shared" si="47"/>
        <v>0</v>
      </c>
      <c r="J111" s="90">
        <f t="shared" si="47"/>
        <v>0</v>
      </c>
      <c r="K111" s="90">
        <f t="shared" si="47"/>
        <v>0</v>
      </c>
      <c r="L111" s="90">
        <f t="shared" si="47"/>
        <v>0</v>
      </c>
      <c r="M111" s="90">
        <f t="shared" si="47"/>
        <v>0</v>
      </c>
      <c r="N111" s="90">
        <f t="shared" si="47"/>
        <v>0</v>
      </c>
      <c r="O111" s="90">
        <f t="shared" si="47"/>
        <v>0</v>
      </c>
      <c r="P111" s="90">
        <f t="shared" si="47"/>
        <v>0</v>
      </c>
      <c r="Q111" s="90">
        <f t="shared" si="47"/>
        <v>0</v>
      </c>
      <c r="R111" s="90">
        <f t="shared" si="47"/>
        <v>0</v>
      </c>
      <c r="S111" s="90">
        <f t="shared" si="47"/>
        <v>0</v>
      </c>
      <c r="T111" s="90">
        <f t="shared" si="47"/>
        <v>0</v>
      </c>
      <c r="U111" s="90">
        <f t="shared" si="47"/>
        <v>0</v>
      </c>
      <c r="V111" s="90">
        <f t="shared" si="47"/>
        <v>0</v>
      </c>
      <c r="W111" s="90">
        <f t="shared" si="47"/>
        <v>0</v>
      </c>
      <c r="X111" s="90">
        <f t="shared" si="47"/>
        <v>0</v>
      </c>
      <c r="Y111" s="90">
        <f t="shared" si="47"/>
        <v>0</v>
      </c>
      <c r="Z111" s="90">
        <f t="shared" si="47"/>
        <v>0</v>
      </c>
      <c r="AA111" s="90">
        <f t="shared" si="47"/>
        <v>0</v>
      </c>
      <c r="AB111" s="90">
        <f t="shared" si="47"/>
        <v>0</v>
      </c>
      <c r="AC111" s="91">
        <f t="shared" si="47"/>
        <v>0</v>
      </c>
      <c r="AE111" s="476">
        <f t="shared" si="47"/>
        <v>0</v>
      </c>
      <c r="AG111" s="476">
        <f t="shared" si="47"/>
        <v>0</v>
      </c>
      <c r="AI111" s="476">
        <f t="shared" si="47"/>
        <v>0</v>
      </c>
    </row>
    <row r="112" spans="2:35" outlineLevel="1">
      <c r="B112" s="238" t="s">
        <v>561</v>
      </c>
      <c r="C112" s="238"/>
      <c r="D112" s="359" t="str">
        <f t="shared" si="39"/>
        <v>Interest paid on Commercial Debt AFC</v>
      </c>
      <c r="E112" s="107" t="str">
        <f t="shared" si="41"/>
        <v>£000</v>
      </c>
      <c r="F112" s="107"/>
      <c r="G112" s="90">
        <f t="shared" ref="G112:AI112" si="48">IF(G$17=1,SUMPRODUCT($G84:$AI84,$G$28:$AI$28),IF(G$18=1,SUMPRODUCT($G84:$AI84,$G$29:$AI$29),IF(G$19=1,SUMPRODUCT($G84:$AI84,$G$30:$AI$30),G84)))</f>
        <v>0</v>
      </c>
      <c r="H112" s="90">
        <f t="shared" si="48"/>
        <v>0</v>
      </c>
      <c r="I112" s="90">
        <f t="shared" si="48"/>
        <v>0</v>
      </c>
      <c r="J112" s="90">
        <f t="shared" si="48"/>
        <v>0</v>
      </c>
      <c r="K112" s="90">
        <f t="shared" si="48"/>
        <v>0</v>
      </c>
      <c r="L112" s="90">
        <f t="shared" si="48"/>
        <v>0</v>
      </c>
      <c r="M112" s="90">
        <f t="shared" si="48"/>
        <v>0</v>
      </c>
      <c r="N112" s="90">
        <f t="shared" si="48"/>
        <v>0</v>
      </c>
      <c r="O112" s="90">
        <f t="shared" si="48"/>
        <v>0</v>
      </c>
      <c r="P112" s="90">
        <f t="shared" si="48"/>
        <v>0</v>
      </c>
      <c r="Q112" s="90">
        <f t="shared" si="48"/>
        <v>0</v>
      </c>
      <c r="R112" s="90">
        <f t="shared" si="48"/>
        <v>0</v>
      </c>
      <c r="S112" s="90">
        <f t="shared" si="48"/>
        <v>0</v>
      </c>
      <c r="T112" s="90">
        <f t="shared" si="48"/>
        <v>0</v>
      </c>
      <c r="U112" s="90">
        <f t="shared" si="48"/>
        <v>0</v>
      </c>
      <c r="V112" s="90">
        <f t="shared" si="48"/>
        <v>0</v>
      </c>
      <c r="W112" s="90">
        <f t="shared" si="48"/>
        <v>0</v>
      </c>
      <c r="X112" s="90">
        <f t="shared" si="48"/>
        <v>0</v>
      </c>
      <c r="Y112" s="90">
        <f t="shared" si="48"/>
        <v>0</v>
      </c>
      <c r="Z112" s="90">
        <f t="shared" si="48"/>
        <v>0</v>
      </c>
      <c r="AA112" s="90">
        <f t="shared" si="48"/>
        <v>0</v>
      </c>
      <c r="AB112" s="90">
        <f t="shared" si="48"/>
        <v>0</v>
      </c>
      <c r="AC112" s="91">
        <f t="shared" si="48"/>
        <v>0</v>
      </c>
      <c r="AE112" s="476">
        <f t="shared" si="48"/>
        <v>0</v>
      </c>
      <c r="AG112" s="476">
        <f t="shared" si="48"/>
        <v>0</v>
      </c>
      <c r="AI112" s="476">
        <f t="shared" si="48"/>
        <v>0</v>
      </c>
    </row>
    <row r="113" spans="2:35" outlineLevel="1">
      <c r="B113" s="238" t="s">
        <v>561</v>
      </c>
      <c r="C113" s="238"/>
      <c r="D113" s="359" t="str">
        <f t="shared" si="39"/>
        <v>Interest paid on Shareholder Loan AFC (excl. PCS)</v>
      </c>
      <c r="E113" s="107" t="str">
        <f t="shared" si="41"/>
        <v>£000</v>
      </c>
      <c r="F113" s="107"/>
      <c r="G113" s="90">
        <f t="shared" ref="G113:AI113" si="49">IF(G$17=1,SUMPRODUCT($G85:$AI85,$G$28:$AI$28),IF(G$18=1,SUMPRODUCT($G85:$AI85,$G$29:$AI$29),IF(G$19=1,SUMPRODUCT($G85:$AI85,$G$30:$AI$30),G85)))</f>
        <v>0</v>
      </c>
      <c r="H113" s="90">
        <f t="shared" si="49"/>
        <v>0</v>
      </c>
      <c r="I113" s="90">
        <f t="shared" si="49"/>
        <v>0</v>
      </c>
      <c r="J113" s="90">
        <f t="shared" si="49"/>
        <v>0</v>
      </c>
      <c r="K113" s="90">
        <f t="shared" si="49"/>
        <v>0</v>
      </c>
      <c r="L113" s="90">
        <f t="shared" si="49"/>
        <v>0</v>
      </c>
      <c r="M113" s="90">
        <f t="shared" si="49"/>
        <v>0</v>
      </c>
      <c r="N113" s="90">
        <f t="shared" si="49"/>
        <v>0</v>
      </c>
      <c r="O113" s="90">
        <f t="shared" si="49"/>
        <v>0</v>
      </c>
      <c r="P113" s="90">
        <f t="shared" si="49"/>
        <v>0</v>
      </c>
      <c r="Q113" s="90">
        <f t="shared" si="49"/>
        <v>0</v>
      </c>
      <c r="R113" s="90">
        <f t="shared" si="49"/>
        <v>0</v>
      </c>
      <c r="S113" s="90">
        <f t="shared" si="49"/>
        <v>0</v>
      </c>
      <c r="T113" s="90">
        <f t="shared" si="49"/>
        <v>0</v>
      </c>
      <c r="U113" s="90">
        <f t="shared" si="49"/>
        <v>0</v>
      </c>
      <c r="V113" s="90">
        <f t="shared" si="49"/>
        <v>0</v>
      </c>
      <c r="W113" s="90">
        <f t="shared" si="49"/>
        <v>0</v>
      </c>
      <c r="X113" s="90">
        <f t="shared" si="49"/>
        <v>0</v>
      </c>
      <c r="Y113" s="90">
        <f t="shared" si="49"/>
        <v>0</v>
      </c>
      <c r="Z113" s="90">
        <f t="shared" si="49"/>
        <v>0</v>
      </c>
      <c r="AA113" s="90">
        <f t="shared" si="49"/>
        <v>0</v>
      </c>
      <c r="AB113" s="90">
        <f t="shared" si="49"/>
        <v>0</v>
      </c>
      <c r="AC113" s="91">
        <f t="shared" si="49"/>
        <v>0</v>
      </c>
      <c r="AE113" s="476">
        <f t="shared" si="49"/>
        <v>0</v>
      </c>
      <c r="AG113" s="476">
        <f t="shared" si="49"/>
        <v>0</v>
      </c>
      <c r="AI113" s="476">
        <f t="shared" si="49"/>
        <v>0</v>
      </c>
    </row>
    <row r="114" spans="2:35" outlineLevel="1">
      <c r="B114" s="238" t="s">
        <v>561</v>
      </c>
      <c r="C114" s="238"/>
      <c r="D114" s="359" t="str">
        <f t="shared" si="39"/>
        <v>Interest paid on Parent Company Support</v>
      </c>
      <c r="E114" s="107" t="str">
        <f t="shared" si="41"/>
        <v>£000</v>
      </c>
      <c r="F114" s="107"/>
      <c r="G114" s="90">
        <f t="shared" ref="G114:AI114" si="50">IF(G$17=1,SUMPRODUCT($G86:$AI86,$G$28:$AI$28),IF(G$18=1,SUMPRODUCT($G86:$AI86,$G$29:$AI$29),IF(G$19=1,SUMPRODUCT($G86:$AI86,$G$30:$AI$30),G86)))</f>
        <v>0</v>
      </c>
      <c r="H114" s="90">
        <f t="shared" si="50"/>
        <v>0</v>
      </c>
      <c r="I114" s="90">
        <f t="shared" si="50"/>
        <v>0</v>
      </c>
      <c r="J114" s="90">
        <f t="shared" si="50"/>
        <v>0</v>
      </c>
      <c r="K114" s="90">
        <f t="shared" si="50"/>
        <v>0</v>
      </c>
      <c r="L114" s="90">
        <f t="shared" si="50"/>
        <v>0</v>
      </c>
      <c r="M114" s="90">
        <f t="shared" si="50"/>
        <v>0</v>
      </c>
      <c r="N114" s="90">
        <f t="shared" si="50"/>
        <v>0</v>
      </c>
      <c r="O114" s="90">
        <f t="shared" si="50"/>
        <v>0</v>
      </c>
      <c r="P114" s="90">
        <f t="shared" si="50"/>
        <v>0</v>
      </c>
      <c r="Q114" s="90">
        <f t="shared" si="50"/>
        <v>0</v>
      </c>
      <c r="R114" s="90">
        <f t="shared" si="50"/>
        <v>0</v>
      </c>
      <c r="S114" s="90">
        <f t="shared" si="50"/>
        <v>0</v>
      </c>
      <c r="T114" s="90">
        <f t="shared" si="50"/>
        <v>0</v>
      </c>
      <c r="U114" s="90">
        <f t="shared" si="50"/>
        <v>0</v>
      </c>
      <c r="V114" s="90">
        <f t="shared" si="50"/>
        <v>0</v>
      </c>
      <c r="W114" s="90">
        <f t="shared" si="50"/>
        <v>0</v>
      </c>
      <c r="X114" s="90">
        <f t="shared" si="50"/>
        <v>0</v>
      </c>
      <c r="Y114" s="90">
        <f t="shared" si="50"/>
        <v>0</v>
      </c>
      <c r="Z114" s="90">
        <f t="shared" si="50"/>
        <v>0</v>
      </c>
      <c r="AA114" s="90">
        <f t="shared" si="50"/>
        <v>0</v>
      </c>
      <c r="AB114" s="90">
        <f t="shared" si="50"/>
        <v>0</v>
      </c>
      <c r="AC114" s="91">
        <f t="shared" si="50"/>
        <v>0</v>
      </c>
      <c r="AE114" s="476">
        <f t="shared" si="50"/>
        <v>0</v>
      </c>
      <c r="AG114" s="476">
        <f t="shared" si="50"/>
        <v>0</v>
      </c>
      <c r="AI114" s="476">
        <f t="shared" si="50"/>
        <v>0</v>
      </c>
    </row>
    <row r="115" spans="2:35" outlineLevel="1">
      <c r="B115" s="238" t="s">
        <v>561</v>
      </c>
      <c r="C115" s="238"/>
      <c r="D115" s="359" t="str">
        <f t="shared" si="39"/>
        <v>Bond costs</v>
      </c>
      <c r="E115" s="107" t="str">
        <f t="shared" si="41"/>
        <v>£000</v>
      </c>
      <c r="F115" s="107"/>
      <c r="G115" s="90">
        <f t="shared" ref="G115:AI115" si="51">IF(G$17=1,SUMPRODUCT($G87:$AI87,$G$28:$AI$28),IF(G$18=1,SUMPRODUCT($G87:$AI87,$G$29:$AI$29),IF(G$19=1,SUMPRODUCT($G87:$AI87,$G$30:$AI$30),G87)))</f>
        <v>0</v>
      </c>
      <c r="H115" s="90">
        <f t="shared" si="51"/>
        <v>0</v>
      </c>
      <c r="I115" s="90">
        <f t="shared" si="51"/>
        <v>0</v>
      </c>
      <c r="J115" s="90">
        <f t="shared" si="51"/>
        <v>0</v>
      </c>
      <c r="K115" s="90">
        <f t="shared" si="51"/>
        <v>0</v>
      </c>
      <c r="L115" s="90">
        <f t="shared" si="51"/>
        <v>0</v>
      </c>
      <c r="M115" s="90">
        <f t="shared" si="51"/>
        <v>0</v>
      </c>
      <c r="N115" s="90">
        <f t="shared" si="51"/>
        <v>0</v>
      </c>
      <c r="O115" s="90">
        <f t="shared" si="51"/>
        <v>0</v>
      </c>
      <c r="P115" s="90">
        <f t="shared" si="51"/>
        <v>0</v>
      </c>
      <c r="Q115" s="90">
        <f t="shared" si="51"/>
        <v>0</v>
      </c>
      <c r="R115" s="90">
        <f t="shared" si="51"/>
        <v>0</v>
      </c>
      <c r="S115" s="90">
        <f t="shared" si="51"/>
        <v>0</v>
      </c>
      <c r="T115" s="90">
        <f t="shared" si="51"/>
        <v>0</v>
      </c>
      <c r="U115" s="90">
        <f t="shared" si="51"/>
        <v>0</v>
      </c>
      <c r="V115" s="90">
        <f t="shared" si="51"/>
        <v>0</v>
      </c>
      <c r="W115" s="90">
        <f t="shared" si="51"/>
        <v>0</v>
      </c>
      <c r="X115" s="90">
        <f t="shared" si="51"/>
        <v>0</v>
      </c>
      <c r="Y115" s="90">
        <f t="shared" si="51"/>
        <v>0</v>
      </c>
      <c r="Z115" s="90">
        <f t="shared" si="51"/>
        <v>0</v>
      </c>
      <c r="AA115" s="90">
        <f t="shared" si="51"/>
        <v>0</v>
      </c>
      <c r="AB115" s="90">
        <f t="shared" si="51"/>
        <v>0</v>
      </c>
      <c r="AC115" s="91">
        <f t="shared" si="51"/>
        <v>0</v>
      </c>
      <c r="AE115" s="476">
        <f t="shared" si="51"/>
        <v>0</v>
      </c>
      <c r="AG115" s="476">
        <f t="shared" si="51"/>
        <v>0</v>
      </c>
      <c r="AI115" s="476">
        <f t="shared" si="51"/>
        <v>0</v>
      </c>
    </row>
    <row r="116" spans="2:35" outlineLevel="1">
      <c r="B116" s="238" t="s">
        <v>561</v>
      </c>
      <c r="C116" s="238"/>
      <c r="D116" s="446" t="str">
        <f t="shared" si="39"/>
        <v>[Other Finance Costs]</v>
      </c>
      <c r="E116" s="107" t="str">
        <f t="shared" si="41"/>
        <v>£000</v>
      </c>
      <c r="F116" s="107"/>
      <c r="G116" s="90">
        <f t="shared" ref="G116:AI116" si="52">IF(G$17=1,SUMPRODUCT($G88:$AI88,$G$28:$AI$28),IF(G$18=1,SUMPRODUCT($G88:$AI88,$G$29:$AI$29),IF(G$19=1,SUMPRODUCT($G88:$AI88,$G$30:$AI$30),G88)))</f>
        <v>0</v>
      </c>
      <c r="H116" s="90">
        <f t="shared" si="52"/>
        <v>0</v>
      </c>
      <c r="I116" s="90">
        <f t="shared" si="52"/>
        <v>0</v>
      </c>
      <c r="J116" s="90">
        <f t="shared" si="52"/>
        <v>0</v>
      </c>
      <c r="K116" s="90">
        <f t="shared" si="52"/>
        <v>0</v>
      </c>
      <c r="L116" s="90">
        <f t="shared" si="52"/>
        <v>0</v>
      </c>
      <c r="M116" s="90">
        <f t="shared" si="52"/>
        <v>0</v>
      </c>
      <c r="N116" s="90">
        <f t="shared" si="52"/>
        <v>0</v>
      </c>
      <c r="O116" s="90">
        <f t="shared" si="52"/>
        <v>0</v>
      </c>
      <c r="P116" s="90">
        <f t="shared" si="52"/>
        <v>0</v>
      </c>
      <c r="Q116" s="90">
        <f t="shared" si="52"/>
        <v>0</v>
      </c>
      <c r="R116" s="90">
        <f t="shared" si="52"/>
        <v>0</v>
      </c>
      <c r="S116" s="90">
        <f t="shared" si="52"/>
        <v>0</v>
      </c>
      <c r="T116" s="90">
        <f t="shared" si="52"/>
        <v>0</v>
      </c>
      <c r="U116" s="90">
        <f t="shared" si="52"/>
        <v>0</v>
      </c>
      <c r="V116" s="90">
        <f t="shared" si="52"/>
        <v>0</v>
      </c>
      <c r="W116" s="90">
        <f t="shared" si="52"/>
        <v>0</v>
      </c>
      <c r="X116" s="90">
        <f t="shared" si="52"/>
        <v>0</v>
      </c>
      <c r="Y116" s="90">
        <f t="shared" si="52"/>
        <v>0</v>
      </c>
      <c r="Z116" s="90">
        <f t="shared" si="52"/>
        <v>0</v>
      </c>
      <c r="AA116" s="90">
        <f t="shared" si="52"/>
        <v>0</v>
      </c>
      <c r="AB116" s="90">
        <f t="shared" si="52"/>
        <v>0</v>
      </c>
      <c r="AC116" s="447">
        <f t="shared" si="52"/>
        <v>0</v>
      </c>
      <c r="AE116" s="476">
        <f t="shared" si="52"/>
        <v>0</v>
      </c>
      <c r="AG116" s="476">
        <f t="shared" si="52"/>
        <v>0</v>
      </c>
      <c r="AI116" s="476">
        <f t="shared" si="52"/>
        <v>0</v>
      </c>
    </row>
    <row r="117" spans="2:35" outlineLevel="1">
      <c r="B117" s="238" t="s">
        <v>561</v>
      </c>
      <c r="C117" s="238"/>
      <c r="D117" s="446" t="str">
        <f t="shared" si="39"/>
        <v>Capital Expenditure (inc intangible assets and investing activities)</v>
      </c>
      <c r="E117" s="107" t="str">
        <f t="shared" si="41"/>
        <v>£000</v>
      </c>
      <c r="F117" s="107"/>
      <c r="G117" s="90">
        <f t="shared" ref="G117:AI117" si="53">IF(G$17=1,SUMPRODUCT($G89:$AI89,$G$28:$AI$28),IF(G$18=1,SUMPRODUCT($G89:$AI89,$G$29:$AI$29),IF(G$19=1,SUMPRODUCT($G89:$AI89,$G$30:$AI$30),G89)))</f>
        <v>0</v>
      </c>
      <c r="H117" s="90">
        <f t="shared" si="53"/>
        <v>0</v>
      </c>
      <c r="I117" s="90">
        <f t="shared" si="53"/>
        <v>0</v>
      </c>
      <c r="J117" s="90">
        <f t="shared" si="53"/>
        <v>0</v>
      </c>
      <c r="K117" s="90">
        <f t="shared" si="53"/>
        <v>0</v>
      </c>
      <c r="L117" s="90">
        <f t="shared" si="53"/>
        <v>0</v>
      </c>
      <c r="M117" s="90">
        <f t="shared" si="53"/>
        <v>0</v>
      </c>
      <c r="N117" s="90">
        <f t="shared" si="53"/>
        <v>0</v>
      </c>
      <c r="O117" s="90">
        <f t="shared" si="53"/>
        <v>0</v>
      </c>
      <c r="P117" s="90">
        <f t="shared" si="53"/>
        <v>0</v>
      </c>
      <c r="Q117" s="90">
        <f t="shared" si="53"/>
        <v>0</v>
      </c>
      <c r="R117" s="90">
        <f t="shared" si="53"/>
        <v>0</v>
      </c>
      <c r="S117" s="90">
        <f t="shared" si="53"/>
        <v>0</v>
      </c>
      <c r="T117" s="90">
        <f t="shared" si="53"/>
        <v>0</v>
      </c>
      <c r="U117" s="90">
        <f t="shared" si="53"/>
        <v>0</v>
      </c>
      <c r="V117" s="90">
        <f t="shared" si="53"/>
        <v>0</v>
      </c>
      <c r="W117" s="90">
        <f t="shared" si="53"/>
        <v>0</v>
      </c>
      <c r="X117" s="90">
        <f t="shared" si="53"/>
        <v>0</v>
      </c>
      <c r="Y117" s="90">
        <f t="shared" si="53"/>
        <v>0</v>
      </c>
      <c r="Z117" s="90">
        <f t="shared" si="53"/>
        <v>0</v>
      </c>
      <c r="AA117" s="90">
        <f t="shared" si="53"/>
        <v>0</v>
      </c>
      <c r="AB117" s="90">
        <f t="shared" si="53"/>
        <v>0</v>
      </c>
      <c r="AC117" s="91">
        <f t="shared" si="53"/>
        <v>0</v>
      </c>
      <c r="AE117" s="476">
        <f t="shared" si="53"/>
        <v>0</v>
      </c>
      <c r="AG117" s="476">
        <f t="shared" si="53"/>
        <v>0</v>
      </c>
      <c r="AI117" s="476">
        <f t="shared" si="53"/>
        <v>0</v>
      </c>
    </row>
    <row r="118" spans="2:35" outlineLevel="1">
      <c r="B118" s="238" t="s">
        <v>561</v>
      </c>
      <c r="C118" s="238"/>
      <c r="D118" s="356" t="str">
        <f t="shared" si="39"/>
        <v>Exclude: Grants received for capital expenditure</v>
      </c>
      <c r="E118" s="107" t="str">
        <f t="shared" si="41"/>
        <v>£000</v>
      </c>
      <c r="F118" s="107"/>
      <c r="G118" s="90">
        <f t="shared" ref="G118:AI118" si="54">IF(G$17=1,SUMPRODUCT($G90:$AI90,$G$28:$AI$28),IF(G$18=1,SUMPRODUCT($G90:$AI90,$G$29:$AI$29),IF(G$19=1,SUMPRODUCT($G90:$AI90,$G$30:$AI$30),G90)))</f>
        <v>0</v>
      </c>
      <c r="H118" s="90">
        <f t="shared" si="54"/>
        <v>0</v>
      </c>
      <c r="I118" s="90">
        <f t="shared" si="54"/>
        <v>0</v>
      </c>
      <c r="J118" s="90">
        <f t="shared" si="54"/>
        <v>0</v>
      </c>
      <c r="K118" s="90">
        <f t="shared" si="54"/>
        <v>0</v>
      </c>
      <c r="L118" s="90">
        <f t="shared" si="54"/>
        <v>0</v>
      </c>
      <c r="M118" s="90">
        <f t="shared" si="54"/>
        <v>0</v>
      </c>
      <c r="N118" s="90">
        <f t="shared" si="54"/>
        <v>0</v>
      </c>
      <c r="O118" s="90">
        <f t="shared" si="54"/>
        <v>0</v>
      </c>
      <c r="P118" s="90">
        <f t="shared" si="54"/>
        <v>0</v>
      </c>
      <c r="Q118" s="90">
        <f t="shared" si="54"/>
        <v>0</v>
      </c>
      <c r="R118" s="90">
        <f t="shared" si="54"/>
        <v>0</v>
      </c>
      <c r="S118" s="90">
        <f t="shared" si="54"/>
        <v>0</v>
      </c>
      <c r="T118" s="90">
        <f t="shared" si="54"/>
        <v>0</v>
      </c>
      <c r="U118" s="90">
        <f t="shared" si="54"/>
        <v>0</v>
      </c>
      <c r="V118" s="90">
        <f t="shared" si="54"/>
        <v>0</v>
      </c>
      <c r="W118" s="90">
        <f t="shared" si="54"/>
        <v>0</v>
      </c>
      <c r="X118" s="90">
        <f t="shared" si="54"/>
        <v>0</v>
      </c>
      <c r="Y118" s="90">
        <f t="shared" si="54"/>
        <v>0</v>
      </c>
      <c r="Z118" s="90">
        <f t="shared" si="54"/>
        <v>0</v>
      </c>
      <c r="AA118" s="90">
        <f t="shared" si="54"/>
        <v>0</v>
      </c>
      <c r="AB118" s="90">
        <f t="shared" si="54"/>
        <v>0</v>
      </c>
      <c r="AC118" s="91">
        <f t="shared" si="54"/>
        <v>0</v>
      </c>
      <c r="AE118" s="476">
        <f t="shared" si="54"/>
        <v>0</v>
      </c>
      <c r="AG118" s="476">
        <f t="shared" si="54"/>
        <v>0</v>
      </c>
      <c r="AI118" s="476">
        <f t="shared" si="54"/>
        <v>0</v>
      </c>
    </row>
    <row r="119" spans="2:35" outlineLevel="1">
      <c r="B119" s="238" t="s">
        <v>561</v>
      </c>
      <c r="C119" s="238"/>
      <c r="D119" s="356" t="str">
        <f t="shared" si="39"/>
        <v>Cash lease payments in relation to on-balance sheet leased assets</v>
      </c>
      <c r="E119" s="107" t="str">
        <f t="shared" si="41"/>
        <v>£000</v>
      </c>
      <c r="F119" s="107"/>
      <c r="G119" s="90">
        <f t="shared" ref="G119:AI119" si="55">IF(G$17=1,SUMPRODUCT($G91:$AI91,$G$28:$AI$28),IF(G$18=1,SUMPRODUCT($G91:$AI91,$G$29:$AI$29),IF(G$19=1,SUMPRODUCT($G91:$AI91,$G$30:$AI$30),G91)))</f>
        <v>0</v>
      </c>
      <c r="H119" s="90">
        <f t="shared" si="55"/>
        <v>0</v>
      </c>
      <c r="I119" s="90">
        <f t="shared" si="55"/>
        <v>0</v>
      </c>
      <c r="J119" s="90">
        <f t="shared" si="55"/>
        <v>0</v>
      </c>
      <c r="K119" s="90">
        <f t="shared" si="55"/>
        <v>0</v>
      </c>
      <c r="L119" s="90">
        <f t="shared" si="55"/>
        <v>0</v>
      </c>
      <c r="M119" s="90">
        <f t="shared" si="55"/>
        <v>0</v>
      </c>
      <c r="N119" s="90">
        <f t="shared" si="55"/>
        <v>0</v>
      </c>
      <c r="O119" s="90">
        <f t="shared" si="55"/>
        <v>0</v>
      </c>
      <c r="P119" s="90">
        <f t="shared" si="55"/>
        <v>0</v>
      </c>
      <c r="Q119" s="90">
        <f t="shared" si="55"/>
        <v>0</v>
      </c>
      <c r="R119" s="90">
        <f t="shared" si="55"/>
        <v>0</v>
      </c>
      <c r="S119" s="90">
        <f t="shared" si="55"/>
        <v>0</v>
      </c>
      <c r="T119" s="90">
        <f t="shared" si="55"/>
        <v>0</v>
      </c>
      <c r="U119" s="90">
        <f t="shared" si="55"/>
        <v>0</v>
      </c>
      <c r="V119" s="90">
        <f t="shared" si="55"/>
        <v>0</v>
      </c>
      <c r="W119" s="90">
        <f t="shared" si="55"/>
        <v>0</v>
      </c>
      <c r="X119" s="90">
        <f t="shared" si="55"/>
        <v>0</v>
      </c>
      <c r="Y119" s="90">
        <f t="shared" si="55"/>
        <v>0</v>
      </c>
      <c r="Z119" s="90">
        <f t="shared" si="55"/>
        <v>0</v>
      </c>
      <c r="AA119" s="90">
        <f t="shared" si="55"/>
        <v>0</v>
      </c>
      <c r="AB119" s="90">
        <f t="shared" si="55"/>
        <v>0</v>
      </c>
      <c r="AC119" s="91">
        <f t="shared" si="55"/>
        <v>0</v>
      </c>
      <c r="AE119" s="476">
        <f t="shared" si="55"/>
        <v>0</v>
      </c>
      <c r="AG119" s="476">
        <f t="shared" si="55"/>
        <v>0</v>
      </c>
      <c r="AI119" s="476">
        <f t="shared" si="55"/>
        <v>0</v>
      </c>
    </row>
    <row r="120" spans="2:35" outlineLevel="1">
      <c r="B120" s="238" t="s">
        <v>561</v>
      </c>
      <c r="C120" s="238"/>
      <c r="D120" s="356" t="str">
        <f t="shared" si="39"/>
        <v>Exclude: Interest relating to on-balance sheet leased assets</v>
      </c>
      <c r="E120" s="107" t="str">
        <f t="shared" si="41"/>
        <v>£000</v>
      </c>
      <c r="F120" s="107"/>
      <c r="G120" s="90">
        <f t="shared" ref="G120:AI120" si="56">IF(G$17=1,SUMPRODUCT($G92:$AI92,$G$28:$AI$28),IF(G$18=1,SUMPRODUCT($G92:$AI92,$G$29:$AI$29),IF(G$19=1,SUMPRODUCT($G92:$AI92,$G$30:$AI$30),G92)))</f>
        <v>0</v>
      </c>
      <c r="H120" s="90">
        <f t="shared" si="56"/>
        <v>0</v>
      </c>
      <c r="I120" s="90">
        <f t="shared" si="56"/>
        <v>0</v>
      </c>
      <c r="J120" s="90">
        <f t="shared" si="56"/>
        <v>0</v>
      </c>
      <c r="K120" s="90">
        <f t="shared" si="56"/>
        <v>0</v>
      </c>
      <c r="L120" s="90">
        <f t="shared" si="56"/>
        <v>0</v>
      </c>
      <c r="M120" s="90">
        <f t="shared" si="56"/>
        <v>0</v>
      </c>
      <c r="N120" s="90">
        <f t="shared" si="56"/>
        <v>0</v>
      </c>
      <c r="O120" s="90">
        <f t="shared" si="56"/>
        <v>0</v>
      </c>
      <c r="P120" s="90">
        <f t="shared" si="56"/>
        <v>0</v>
      </c>
      <c r="Q120" s="90">
        <f t="shared" si="56"/>
        <v>0</v>
      </c>
      <c r="R120" s="90">
        <f t="shared" si="56"/>
        <v>0</v>
      </c>
      <c r="S120" s="90">
        <f t="shared" si="56"/>
        <v>0</v>
      </c>
      <c r="T120" s="90">
        <f t="shared" si="56"/>
        <v>0</v>
      </c>
      <c r="U120" s="90">
        <f t="shared" si="56"/>
        <v>0</v>
      </c>
      <c r="V120" s="90">
        <f t="shared" si="56"/>
        <v>0</v>
      </c>
      <c r="W120" s="90">
        <f t="shared" si="56"/>
        <v>0</v>
      </c>
      <c r="X120" s="90">
        <f t="shared" si="56"/>
        <v>0</v>
      </c>
      <c r="Y120" s="90">
        <f t="shared" si="56"/>
        <v>0</v>
      </c>
      <c r="Z120" s="90">
        <f t="shared" si="56"/>
        <v>0</v>
      </c>
      <c r="AA120" s="90">
        <f t="shared" si="56"/>
        <v>0</v>
      </c>
      <c r="AB120" s="90">
        <f t="shared" si="56"/>
        <v>0</v>
      </c>
      <c r="AC120" s="91">
        <f t="shared" si="56"/>
        <v>0</v>
      </c>
      <c r="AE120" s="476">
        <f t="shared" si="56"/>
        <v>0</v>
      </c>
      <c r="AG120" s="476">
        <f t="shared" si="56"/>
        <v>0</v>
      </c>
      <c r="AI120" s="476">
        <f t="shared" si="56"/>
        <v>0</v>
      </c>
    </row>
    <row r="121" spans="2:35" outlineLevel="1">
      <c r="B121" s="238" t="s">
        <v>561</v>
      </c>
      <c r="C121" s="238"/>
      <c r="D121" s="356" t="str">
        <f t="shared" si="39"/>
        <v>Exclude: Depreciation (including in relation to on-balance sheet leased assets)</v>
      </c>
      <c r="E121" s="107" t="str">
        <f t="shared" si="41"/>
        <v>£000</v>
      </c>
      <c r="F121" s="107"/>
      <c r="G121" s="90">
        <f t="shared" ref="G121:AI121" si="57">IF(G$17=1,SUMPRODUCT($G93:$AI93,$G$28:$AI$28),IF(G$18=1,SUMPRODUCT($G93:$AI93,$G$29:$AI$29),IF(G$19=1,SUMPRODUCT($G93:$AI93,$G$30:$AI$30),G93)))</f>
        <v>0</v>
      </c>
      <c r="H121" s="90">
        <f t="shared" si="57"/>
        <v>0</v>
      </c>
      <c r="I121" s="90">
        <f t="shared" si="57"/>
        <v>0</v>
      </c>
      <c r="J121" s="90">
        <f t="shared" si="57"/>
        <v>0</v>
      </c>
      <c r="K121" s="90">
        <f t="shared" si="57"/>
        <v>0</v>
      </c>
      <c r="L121" s="90">
        <f t="shared" si="57"/>
        <v>0</v>
      </c>
      <c r="M121" s="90">
        <f t="shared" si="57"/>
        <v>0</v>
      </c>
      <c r="N121" s="90">
        <f t="shared" si="57"/>
        <v>0</v>
      </c>
      <c r="O121" s="90">
        <f t="shared" si="57"/>
        <v>0</v>
      </c>
      <c r="P121" s="90">
        <f t="shared" si="57"/>
        <v>0</v>
      </c>
      <c r="Q121" s="90">
        <f t="shared" si="57"/>
        <v>0</v>
      </c>
      <c r="R121" s="90">
        <f t="shared" si="57"/>
        <v>0</v>
      </c>
      <c r="S121" s="90">
        <f t="shared" si="57"/>
        <v>0</v>
      </c>
      <c r="T121" s="90">
        <f t="shared" si="57"/>
        <v>0</v>
      </c>
      <c r="U121" s="90">
        <f t="shared" si="57"/>
        <v>0</v>
      </c>
      <c r="V121" s="90">
        <f t="shared" si="57"/>
        <v>0</v>
      </c>
      <c r="W121" s="90">
        <f t="shared" si="57"/>
        <v>0</v>
      </c>
      <c r="X121" s="90">
        <f t="shared" si="57"/>
        <v>0</v>
      </c>
      <c r="Y121" s="90">
        <f t="shared" si="57"/>
        <v>0</v>
      </c>
      <c r="Z121" s="90">
        <f t="shared" si="57"/>
        <v>0</v>
      </c>
      <c r="AA121" s="90">
        <f t="shared" si="57"/>
        <v>0</v>
      </c>
      <c r="AB121" s="90">
        <f t="shared" si="57"/>
        <v>0</v>
      </c>
      <c r="AC121" s="91">
        <f t="shared" si="57"/>
        <v>0</v>
      </c>
      <c r="AE121" s="476">
        <f t="shared" si="57"/>
        <v>0</v>
      </c>
      <c r="AG121" s="476">
        <f t="shared" si="57"/>
        <v>0</v>
      </c>
      <c r="AI121" s="476">
        <f t="shared" si="57"/>
        <v>0</v>
      </c>
    </row>
    <row r="122" spans="2:35" outlineLevel="1">
      <c r="B122" s="238" t="s">
        <v>561</v>
      </c>
      <c r="C122" s="238"/>
      <c r="D122" s="356" t="str">
        <f t="shared" si="39"/>
        <v>Exclude: Amortisation</v>
      </c>
      <c r="E122" s="107" t="str">
        <f t="shared" si="41"/>
        <v>£000</v>
      </c>
      <c r="F122" s="107"/>
      <c r="G122" s="90">
        <f t="shared" ref="G122:AI122" si="58">IF(G$17=1,SUMPRODUCT($G94:$AI94,$G$28:$AI$28),IF(G$18=1,SUMPRODUCT($G94:$AI94,$G$29:$AI$29),IF(G$19=1,SUMPRODUCT($G94:$AI94,$G$30:$AI$30),G94)))</f>
        <v>0</v>
      </c>
      <c r="H122" s="90">
        <f t="shared" si="58"/>
        <v>0</v>
      </c>
      <c r="I122" s="90">
        <f t="shared" si="58"/>
        <v>0</v>
      </c>
      <c r="J122" s="90">
        <f t="shared" si="58"/>
        <v>0</v>
      </c>
      <c r="K122" s="90">
        <f t="shared" si="58"/>
        <v>0</v>
      </c>
      <c r="L122" s="90">
        <f t="shared" si="58"/>
        <v>0</v>
      </c>
      <c r="M122" s="90">
        <f t="shared" si="58"/>
        <v>0</v>
      </c>
      <c r="N122" s="90">
        <f t="shared" si="58"/>
        <v>0</v>
      </c>
      <c r="O122" s="90">
        <f t="shared" si="58"/>
        <v>0</v>
      </c>
      <c r="P122" s="90">
        <f t="shared" si="58"/>
        <v>0</v>
      </c>
      <c r="Q122" s="90">
        <f t="shared" si="58"/>
        <v>0</v>
      </c>
      <c r="R122" s="90">
        <f t="shared" si="58"/>
        <v>0</v>
      </c>
      <c r="S122" s="90">
        <f t="shared" si="58"/>
        <v>0</v>
      </c>
      <c r="T122" s="90">
        <f t="shared" si="58"/>
        <v>0</v>
      </c>
      <c r="U122" s="90">
        <f t="shared" si="58"/>
        <v>0</v>
      </c>
      <c r="V122" s="90">
        <f t="shared" si="58"/>
        <v>0</v>
      </c>
      <c r="W122" s="90">
        <f t="shared" si="58"/>
        <v>0</v>
      </c>
      <c r="X122" s="90">
        <f t="shared" si="58"/>
        <v>0</v>
      </c>
      <c r="Y122" s="90">
        <f t="shared" si="58"/>
        <v>0</v>
      </c>
      <c r="Z122" s="90">
        <f t="shared" si="58"/>
        <v>0</v>
      </c>
      <c r="AA122" s="90">
        <f t="shared" si="58"/>
        <v>0</v>
      </c>
      <c r="AB122" s="90">
        <f t="shared" si="58"/>
        <v>0</v>
      </c>
      <c r="AC122" s="91">
        <f t="shared" si="58"/>
        <v>0</v>
      </c>
      <c r="AE122" s="476">
        <f t="shared" si="58"/>
        <v>0</v>
      </c>
      <c r="AG122" s="476">
        <f t="shared" si="58"/>
        <v>0</v>
      </c>
      <c r="AI122" s="476">
        <f t="shared" si="58"/>
        <v>0</v>
      </c>
    </row>
    <row r="123" spans="2:35" outlineLevel="1">
      <c r="B123" s="238" t="s">
        <v>561</v>
      </c>
      <c r="C123" s="238"/>
      <c r="D123" s="356" t="str">
        <f t="shared" si="39"/>
        <v>Exclude: Bad debt provisions</v>
      </c>
      <c r="E123" s="107" t="str">
        <f t="shared" si="41"/>
        <v>£000</v>
      </c>
      <c r="F123" s="107"/>
      <c r="G123" s="90">
        <f t="shared" ref="G123:AI123" si="59">IF(G$17=1,SUMPRODUCT($G95:$AI95,$G$28:$AI$28),IF(G$18=1,SUMPRODUCT($G95:$AI95,$G$29:$AI$29),IF(G$19=1,SUMPRODUCT($G95:$AI95,$G$30:$AI$30),G95)))</f>
        <v>0</v>
      </c>
      <c r="H123" s="90">
        <f t="shared" si="59"/>
        <v>0</v>
      </c>
      <c r="I123" s="90">
        <f t="shared" si="59"/>
        <v>0</v>
      </c>
      <c r="J123" s="90">
        <f t="shared" si="59"/>
        <v>0</v>
      </c>
      <c r="K123" s="90">
        <f t="shared" si="59"/>
        <v>0</v>
      </c>
      <c r="L123" s="90">
        <f t="shared" si="59"/>
        <v>0</v>
      </c>
      <c r="M123" s="90">
        <f t="shared" si="59"/>
        <v>0</v>
      </c>
      <c r="N123" s="90">
        <f t="shared" si="59"/>
        <v>0</v>
      </c>
      <c r="O123" s="90">
        <f t="shared" si="59"/>
        <v>0</v>
      </c>
      <c r="P123" s="90">
        <f t="shared" si="59"/>
        <v>0</v>
      </c>
      <c r="Q123" s="90">
        <f t="shared" si="59"/>
        <v>0</v>
      </c>
      <c r="R123" s="90">
        <f t="shared" si="59"/>
        <v>0</v>
      </c>
      <c r="S123" s="90">
        <f t="shared" si="59"/>
        <v>0</v>
      </c>
      <c r="T123" s="90">
        <f t="shared" si="59"/>
        <v>0</v>
      </c>
      <c r="U123" s="90">
        <f t="shared" si="59"/>
        <v>0</v>
      </c>
      <c r="V123" s="90">
        <f t="shared" si="59"/>
        <v>0</v>
      </c>
      <c r="W123" s="90">
        <f t="shared" si="59"/>
        <v>0</v>
      </c>
      <c r="X123" s="90">
        <f t="shared" si="59"/>
        <v>0</v>
      </c>
      <c r="Y123" s="90">
        <f t="shared" si="59"/>
        <v>0</v>
      </c>
      <c r="Z123" s="90">
        <f t="shared" si="59"/>
        <v>0</v>
      </c>
      <c r="AA123" s="90">
        <f t="shared" si="59"/>
        <v>0</v>
      </c>
      <c r="AB123" s="90">
        <f t="shared" si="59"/>
        <v>0</v>
      </c>
      <c r="AC123" s="91">
        <f t="shared" si="59"/>
        <v>0</v>
      </c>
      <c r="AE123" s="476">
        <f t="shared" si="59"/>
        <v>0</v>
      </c>
      <c r="AG123" s="476">
        <f t="shared" si="59"/>
        <v>0</v>
      </c>
      <c r="AI123" s="476">
        <f t="shared" si="59"/>
        <v>0</v>
      </c>
    </row>
    <row r="124" spans="2:35" outlineLevel="1">
      <c r="B124" s="238" t="s">
        <v>561</v>
      </c>
      <c r="C124" s="238"/>
      <c r="D124" s="356" t="str">
        <f t="shared" si="39"/>
        <v>Exclude: Expenditure included in Total Costs that is precluded from Actual Operating Costs</v>
      </c>
      <c r="E124" s="107" t="str">
        <f t="shared" si="41"/>
        <v>£000</v>
      </c>
      <c r="F124" s="107"/>
      <c r="G124" s="90">
        <f t="shared" ref="G124:AI124" si="60">IF(G$17=1,SUMPRODUCT($G96:$AI96,$G$28:$AI$28),IF(G$18=1,SUMPRODUCT($G96:$AI96,$G$29:$AI$29),IF(G$19=1,SUMPRODUCT($G96:$AI96,$G$30:$AI$30),G96)))</f>
        <v>0</v>
      </c>
      <c r="H124" s="90">
        <f t="shared" si="60"/>
        <v>0</v>
      </c>
      <c r="I124" s="90">
        <f t="shared" si="60"/>
        <v>0</v>
      </c>
      <c r="J124" s="90">
        <f t="shared" si="60"/>
        <v>0</v>
      </c>
      <c r="K124" s="90">
        <f t="shared" si="60"/>
        <v>0</v>
      </c>
      <c r="L124" s="90">
        <f t="shared" si="60"/>
        <v>0</v>
      </c>
      <c r="M124" s="90">
        <f t="shared" si="60"/>
        <v>0</v>
      </c>
      <c r="N124" s="90">
        <f t="shared" si="60"/>
        <v>0</v>
      </c>
      <c r="O124" s="90">
        <f t="shared" si="60"/>
        <v>0</v>
      </c>
      <c r="P124" s="90">
        <f t="shared" si="60"/>
        <v>0</v>
      </c>
      <c r="Q124" s="90">
        <f t="shared" si="60"/>
        <v>0</v>
      </c>
      <c r="R124" s="90">
        <f t="shared" si="60"/>
        <v>0</v>
      </c>
      <c r="S124" s="90">
        <f t="shared" si="60"/>
        <v>0</v>
      </c>
      <c r="T124" s="90">
        <f t="shared" si="60"/>
        <v>0</v>
      </c>
      <c r="U124" s="90">
        <f t="shared" si="60"/>
        <v>0</v>
      </c>
      <c r="V124" s="90">
        <f t="shared" si="60"/>
        <v>0</v>
      </c>
      <c r="W124" s="90">
        <f t="shared" si="60"/>
        <v>0</v>
      </c>
      <c r="X124" s="90">
        <f t="shared" si="60"/>
        <v>0</v>
      </c>
      <c r="Y124" s="90">
        <f t="shared" si="60"/>
        <v>0</v>
      </c>
      <c r="Z124" s="90">
        <f t="shared" si="60"/>
        <v>0</v>
      </c>
      <c r="AA124" s="90">
        <f t="shared" si="60"/>
        <v>0</v>
      </c>
      <c r="AB124" s="90">
        <f t="shared" si="60"/>
        <v>0</v>
      </c>
      <c r="AC124" s="91">
        <f t="shared" si="60"/>
        <v>0</v>
      </c>
      <c r="AE124" s="476">
        <f t="shared" si="60"/>
        <v>0</v>
      </c>
      <c r="AG124" s="476">
        <f t="shared" si="60"/>
        <v>0</v>
      </c>
      <c r="AI124" s="476">
        <f t="shared" si="60"/>
        <v>0</v>
      </c>
    </row>
    <row r="125" spans="2:35" outlineLevel="1">
      <c r="B125" s="238" t="s">
        <v>562</v>
      </c>
      <c r="C125" s="238"/>
      <c r="D125" s="356" t="str">
        <f t="shared" si="39"/>
        <v>Movement in Creditors: (Increase) / Decrease</v>
      </c>
      <c r="E125" s="107" t="str">
        <f t="shared" si="41"/>
        <v>£000</v>
      </c>
      <c r="F125" s="107"/>
      <c r="G125" s="90">
        <f>IF(G$17=1,SUMPRODUCT($G97:$AI97,$G$28:$AI$28),IF(G$18=1,SUMPRODUCT($G97:$AI97,$G$29:$AI$29),IF(G$19=1,SUMPRODUCT($G97:$AI97,$G$30:$AI$30),G97)))</f>
        <v>0</v>
      </c>
      <c r="H125" s="90">
        <f t="shared" ref="H125:AC125" si="61">IF(H$17=1,SUMPRODUCT($G97:$AI97,$G$28:$AI$28),IF(H$18=1,SUMPRODUCT($G97:$AI97,$G$29:$AI$29),IF(H$19=1,SUMPRODUCT($G97:$AI97,$G$30:$AI$30),H97)))</f>
        <v>0</v>
      </c>
      <c r="I125" s="90">
        <f t="shared" si="61"/>
        <v>0</v>
      </c>
      <c r="J125" s="90">
        <f t="shared" si="61"/>
        <v>0</v>
      </c>
      <c r="K125" s="90">
        <f t="shared" si="61"/>
        <v>0</v>
      </c>
      <c r="L125" s="90">
        <f t="shared" si="61"/>
        <v>0</v>
      </c>
      <c r="M125" s="90">
        <f t="shared" si="61"/>
        <v>0</v>
      </c>
      <c r="N125" s="90">
        <f t="shared" si="61"/>
        <v>0</v>
      </c>
      <c r="O125" s="90">
        <f t="shared" si="61"/>
        <v>0</v>
      </c>
      <c r="P125" s="90">
        <f t="shared" si="61"/>
        <v>0</v>
      </c>
      <c r="Q125" s="90">
        <f t="shared" si="61"/>
        <v>0</v>
      </c>
      <c r="R125" s="90">
        <f t="shared" si="61"/>
        <v>0</v>
      </c>
      <c r="S125" s="90">
        <f t="shared" si="61"/>
        <v>0</v>
      </c>
      <c r="T125" s="90">
        <f t="shared" si="61"/>
        <v>0</v>
      </c>
      <c r="U125" s="90">
        <f t="shared" si="61"/>
        <v>0</v>
      </c>
      <c r="V125" s="90">
        <f t="shared" si="61"/>
        <v>0</v>
      </c>
      <c r="W125" s="90">
        <f t="shared" si="61"/>
        <v>0</v>
      </c>
      <c r="X125" s="90">
        <f t="shared" si="61"/>
        <v>0</v>
      </c>
      <c r="Y125" s="90">
        <f t="shared" si="61"/>
        <v>0</v>
      </c>
      <c r="Z125" s="90">
        <f t="shared" si="61"/>
        <v>0</v>
      </c>
      <c r="AA125" s="90">
        <f t="shared" si="61"/>
        <v>0</v>
      </c>
      <c r="AB125" s="90">
        <f t="shared" si="61"/>
        <v>0</v>
      </c>
      <c r="AC125" s="91">
        <f t="shared" si="61"/>
        <v>0</v>
      </c>
      <c r="AE125" s="476">
        <f>IF(AE$17=1,SUMPRODUCT($G97:$AI97,$G$28:$AI$28),IF(AE$18=1,SUMPRODUCT($G97:$AI97,$G$29:$AI$29),IF(AE$19=1,SUMPRODUCT($G97:$AI97,$G$30:$AI$30),AE97)))</f>
        <v>0</v>
      </c>
      <c r="AG125" s="476">
        <f>IF(AG$17=1,SUMPRODUCT($G97:$AI97,$G$28:$AI$28),IF(AG$18=1,SUMPRODUCT($G97:$AI97,$G$29:$AI$29),IF(AG$19=1,SUMPRODUCT($G97:$AI97,$G$30:$AI$30),AG97)))</f>
        <v>0</v>
      </c>
      <c r="AI125" s="476">
        <f>IF(AI$17=1,SUMPRODUCT($G97:$AI97,$G$28:$AI$28),IF(AI$18=1,SUMPRODUCT($G97:$AI97,$G$29:$AI$29),IF(AI$19=1,SUMPRODUCT($G97:$AI97,$G$30:$AI$30),AI97)))</f>
        <v>0</v>
      </c>
    </row>
    <row r="126" spans="2:35" outlineLevel="1">
      <c r="B126" s="238" t="s">
        <v>562</v>
      </c>
      <c r="C126" s="238"/>
      <c r="D126" s="356" t="str">
        <f t="shared" si="39"/>
        <v>Exclude: Movement in any creditors or other liabilities related to on-balance sheet leased assets</v>
      </c>
      <c r="E126" s="107" t="str">
        <f t="shared" si="41"/>
        <v>£000</v>
      </c>
      <c r="F126" s="107"/>
      <c r="G126" s="90">
        <f t="shared" ref="G126:AI126" si="62">IF(G$17=1,SUMPRODUCT($G98:$AI98,$G$28:$AI$28),IF(G$18=1,SUMPRODUCT($G98:$AI98,$G$29:$AI$29),IF(G$19=1,SUMPRODUCT($G98:$AI98,$G$30:$AI$30),G98)))</f>
        <v>0</v>
      </c>
      <c r="H126" s="90">
        <f t="shared" si="62"/>
        <v>0</v>
      </c>
      <c r="I126" s="90">
        <f t="shared" si="62"/>
        <v>0</v>
      </c>
      <c r="J126" s="90">
        <f t="shared" si="62"/>
        <v>0</v>
      </c>
      <c r="K126" s="90">
        <f t="shared" si="62"/>
        <v>0</v>
      </c>
      <c r="L126" s="90">
        <f t="shared" si="62"/>
        <v>0</v>
      </c>
      <c r="M126" s="90">
        <f t="shared" si="62"/>
        <v>0</v>
      </c>
      <c r="N126" s="90">
        <f t="shared" si="62"/>
        <v>0</v>
      </c>
      <c r="O126" s="90">
        <f t="shared" si="62"/>
        <v>0</v>
      </c>
      <c r="P126" s="90">
        <f t="shared" si="62"/>
        <v>0</v>
      </c>
      <c r="Q126" s="90">
        <f t="shared" si="62"/>
        <v>0</v>
      </c>
      <c r="R126" s="90">
        <f t="shared" si="62"/>
        <v>0</v>
      </c>
      <c r="S126" s="90">
        <f t="shared" si="62"/>
        <v>0</v>
      </c>
      <c r="T126" s="90">
        <f t="shared" si="62"/>
        <v>0</v>
      </c>
      <c r="U126" s="90">
        <f t="shared" si="62"/>
        <v>0</v>
      </c>
      <c r="V126" s="90">
        <f t="shared" si="62"/>
        <v>0</v>
      </c>
      <c r="W126" s="90">
        <f t="shared" si="62"/>
        <v>0</v>
      </c>
      <c r="X126" s="90">
        <f t="shared" si="62"/>
        <v>0</v>
      </c>
      <c r="Y126" s="90">
        <f t="shared" si="62"/>
        <v>0</v>
      </c>
      <c r="Z126" s="90">
        <f t="shared" si="62"/>
        <v>0</v>
      </c>
      <c r="AA126" s="90">
        <f t="shared" si="62"/>
        <v>0</v>
      </c>
      <c r="AB126" s="90">
        <f t="shared" si="62"/>
        <v>0</v>
      </c>
      <c r="AC126" s="91">
        <f t="shared" si="62"/>
        <v>0</v>
      </c>
      <c r="AE126" s="476">
        <f t="shared" si="62"/>
        <v>0</v>
      </c>
      <c r="AG126" s="476">
        <f t="shared" si="62"/>
        <v>0</v>
      </c>
      <c r="AI126" s="476">
        <f t="shared" si="62"/>
        <v>0</v>
      </c>
    </row>
    <row r="127" spans="2:35" outlineLevel="1">
      <c r="B127" s="238" t="s">
        <v>562</v>
      </c>
      <c r="C127" s="238"/>
      <c r="D127" s="438" t="str">
        <f t="shared" si="39"/>
        <v>Exclude: Movement in liabilities in relation to grants received for purchase of fixed assets</v>
      </c>
      <c r="E127" s="441" t="str">
        <f t="shared" si="41"/>
        <v>£000</v>
      </c>
      <c r="F127" s="441"/>
      <c r="G127" s="512">
        <f t="shared" ref="G127:AI127" si="63">IF(G$17=1,SUMPRODUCT($G99:$AI99,$G$28:$AI$28),IF(G$18=1,SUMPRODUCT($G99:$AI99,$G$29:$AI$29),IF(G$19=1,SUMPRODUCT($G99:$AI99,$G$30:$AI$30),G99)))</f>
        <v>0</v>
      </c>
      <c r="H127" s="512">
        <f t="shared" si="63"/>
        <v>0</v>
      </c>
      <c r="I127" s="512">
        <f t="shared" si="63"/>
        <v>0</v>
      </c>
      <c r="J127" s="512">
        <f t="shared" si="63"/>
        <v>0</v>
      </c>
      <c r="K127" s="512">
        <f t="shared" si="63"/>
        <v>0</v>
      </c>
      <c r="L127" s="512">
        <f t="shared" si="63"/>
        <v>0</v>
      </c>
      <c r="M127" s="512">
        <f t="shared" si="63"/>
        <v>0</v>
      </c>
      <c r="N127" s="512">
        <f t="shared" si="63"/>
        <v>0</v>
      </c>
      <c r="O127" s="512">
        <f t="shared" si="63"/>
        <v>0</v>
      </c>
      <c r="P127" s="512">
        <f t="shared" si="63"/>
        <v>0</v>
      </c>
      <c r="Q127" s="512">
        <f t="shared" si="63"/>
        <v>0</v>
      </c>
      <c r="R127" s="512">
        <f t="shared" si="63"/>
        <v>0</v>
      </c>
      <c r="S127" s="512">
        <f t="shared" si="63"/>
        <v>0</v>
      </c>
      <c r="T127" s="512">
        <f t="shared" si="63"/>
        <v>0</v>
      </c>
      <c r="U127" s="512">
        <f t="shared" si="63"/>
        <v>0</v>
      </c>
      <c r="V127" s="512">
        <f t="shared" si="63"/>
        <v>0</v>
      </c>
      <c r="W127" s="512">
        <f t="shared" si="63"/>
        <v>0</v>
      </c>
      <c r="X127" s="512">
        <f t="shared" si="63"/>
        <v>0</v>
      </c>
      <c r="Y127" s="512">
        <f t="shared" si="63"/>
        <v>0</v>
      </c>
      <c r="Z127" s="512">
        <f t="shared" si="63"/>
        <v>0</v>
      </c>
      <c r="AA127" s="512">
        <f t="shared" si="63"/>
        <v>0</v>
      </c>
      <c r="AB127" s="512">
        <f t="shared" si="63"/>
        <v>0</v>
      </c>
      <c r="AC127" s="513">
        <f t="shared" si="63"/>
        <v>0</v>
      </c>
      <c r="AE127" s="477">
        <f t="shared" si="63"/>
        <v>0</v>
      </c>
      <c r="AG127" s="477">
        <f t="shared" si="63"/>
        <v>0</v>
      </c>
      <c r="AI127" s="477">
        <f t="shared" si="63"/>
        <v>0</v>
      </c>
    </row>
    <row r="128" spans="2:35" outlineLevel="1">
      <c r="AC128" s="271"/>
      <c r="AE128" s="271"/>
      <c r="AG128" s="271"/>
      <c r="AI128" s="271"/>
    </row>
    <row r="129" spans="2:35" outlineLevel="1">
      <c r="D129" s="216" t="s">
        <v>391</v>
      </c>
      <c r="E129" s="190" t="str">
        <f>E127</f>
        <v>£000</v>
      </c>
      <c r="F129" s="190"/>
      <c r="G129" s="191">
        <f t="shared" ref="G129:AC129" si="64">SUM(G104:G127)</f>
        <v>0</v>
      </c>
      <c r="H129" s="191">
        <f t="shared" si="64"/>
        <v>0</v>
      </c>
      <c r="I129" s="191">
        <f t="shared" si="64"/>
        <v>0</v>
      </c>
      <c r="J129" s="191">
        <f t="shared" si="64"/>
        <v>0</v>
      </c>
      <c r="K129" s="191">
        <f t="shared" si="64"/>
        <v>0</v>
      </c>
      <c r="L129" s="191">
        <f t="shared" si="64"/>
        <v>0</v>
      </c>
      <c r="M129" s="191">
        <f t="shared" si="64"/>
        <v>0</v>
      </c>
      <c r="N129" s="191">
        <f t="shared" si="64"/>
        <v>0</v>
      </c>
      <c r="O129" s="191">
        <f t="shared" si="64"/>
        <v>0</v>
      </c>
      <c r="P129" s="191">
        <f t="shared" si="64"/>
        <v>0</v>
      </c>
      <c r="Q129" s="191">
        <f t="shared" si="64"/>
        <v>0</v>
      </c>
      <c r="R129" s="191">
        <f t="shared" si="64"/>
        <v>0</v>
      </c>
      <c r="S129" s="191">
        <f t="shared" si="64"/>
        <v>0</v>
      </c>
      <c r="T129" s="191">
        <f t="shared" si="64"/>
        <v>0</v>
      </c>
      <c r="U129" s="191">
        <f t="shared" si="64"/>
        <v>0</v>
      </c>
      <c r="V129" s="191">
        <f t="shared" si="64"/>
        <v>0</v>
      </c>
      <c r="W129" s="191">
        <f t="shared" si="64"/>
        <v>0</v>
      </c>
      <c r="X129" s="191">
        <f t="shared" si="64"/>
        <v>0</v>
      </c>
      <c r="Y129" s="191">
        <f t="shared" si="64"/>
        <v>0</v>
      </c>
      <c r="Z129" s="191">
        <f t="shared" si="64"/>
        <v>0</v>
      </c>
      <c r="AA129" s="191">
        <f t="shared" si="64"/>
        <v>0</v>
      </c>
      <c r="AB129" s="191">
        <f t="shared" si="64"/>
        <v>0</v>
      </c>
      <c r="AC129" s="220">
        <f t="shared" si="64"/>
        <v>0</v>
      </c>
      <c r="AE129" s="509">
        <f>SUM(AE104:AE127)</f>
        <v>0</v>
      </c>
      <c r="AG129" s="509">
        <f>SUM(AG104:AG127)</f>
        <v>0</v>
      </c>
      <c r="AI129" s="509">
        <f>SUM(AI104:AI127)</f>
        <v>0</v>
      </c>
    </row>
    <row r="131" spans="2:35" ht="15">
      <c r="B131" s="15"/>
      <c r="C131" s="15" t="s">
        <v>559</v>
      </c>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row>
    <row r="132" spans="2:35" outlineLevel="1">
      <c r="Q132" s="360"/>
      <c r="R132" s="360"/>
    </row>
    <row r="133" spans="2:35" outlineLevel="1">
      <c r="D133" s="100" t="str">
        <f>D70</f>
        <v>Modified Revenue</v>
      </c>
      <c r="E133" s="183" t="str">
        <f>E70</f>
        <v>£000</v>
      </c>
      <c r="F133" s="183"/>
      <c r="G133" s="86">
        <f>G70</f>
        <v>0</v>
      </c>
      <c r="H133" s="86">
        <f t="shared" ref="H133:L133" si="65">H70</f>
        <v>0</v>
      </c>
      <c r="I133" s="86">
        <f t="shared" si="65"/>
        <v>0</v>
      </c>
      <c r="J133" s="86">
        <f t="shared" si="65"/>
        <v>0</v>
      </c>
      <c r="K133" s="86">
        <f t="shared" si="65"/>
        <v>0</v>
      </c>
      <c r="L133" s="86">
        <f t="shared" si="65"/>
        <v>0</v>
      </c>
      <c r="M133" s="86">
        <f t="shared" ref="M133:X133" si="66">M70</f>
        <v>0</v>
      </c>
      <c r="N133" s="86">
        <f t="shared" si="66"/>
        <v>0</v>
      </c>
      <c r="O133" s="86">
        <f t="shared" si="66"/>
        <v>0</v>
      </c>
      <c r="P133" s="86">
        <f t="shared" si="66"/>
        <v>0</v>
      </c>
      <c r="Q133" s="86">
        <f t="shared" si="66"/>
        <v>0</v>
      </c>
      <c r="R133" s="86">
        <f t="shared" si="66"/>
        <v>0</v>
      </c>
      <c r="S133" s="86">
        <f t="shared" si="66"/>
        <v>0</v>
      </c>
      <c r="T133" s="86">
        <f t="shared" si="66"/>
        <v>0</v>
      </c>
      <c r="U133" s="86">
        <f t="shared" si="66"/>
        <v>0</v>
      </c>
      <c r="V133" s="86">
        <f t="shared" si="66"/>
        <v>0</v>
      </c>
      <c r="W133" s="86">
        <f t="shared" si="66"/>
        <v>0</v>
      </c>
      <c r="X133" s="86">
        <f t="shared" si="66"/>
        <v>0</v>
      </c>
      <c r="Y133" s="86">
        <f t="shared" ref="Y133:AC133" si="67">Y70</f>
        <v>0</v>
      </c>
      <c r="Z133" s="86">
        <f t="shared" si="67"/>
        <v>0</v>
      </c>
      <c r="AA133" s="86">
        <f t="shared" si="67"/>
        <v>0</v>
      </c>
      <c r="AB133" s="86">
        <f t="shared" si="67"/>
        <v>0</v>
      </c>
      <c r="AC133" s="86">
        <f t="shared" si="67"/>
        <v>0</v>
      </c>
      <c r="AE133" s="86">
        <f t="shared" ref="AE133" si="68">AE70</f>
        <v>0</v>
      </c>
      <c r="AG133" s="86">
        <f t="shared" ref="AG133" si="69">AG70</f>
        <v>0</v>
      </c>
      <c r="AI133" s="86">
        <f t="shared" ref="AI133" si="70">AI70</f>
        <v>0</v>
      </c>
    </row>
    <row r="134" spans="2:35" outlineLevel="1">
      <c r="D134" s="117" t="str">
        <f>D129</f>
        <v>Actual Operating Costs</v>
      </c>
      <c r="E134" s="118" t="str">
        <f>E129</f>
        <v>£000</v>
      </c>
      <c r="F134" s="118"/>
      <c r="G134" s="94">
        <f>G129</f>
        <v>0</v>
      </c>
      <c r="H134" s="94">
        <f t="shared" ref="H134:L134" si="71">H129</f>
        <v>0</v>
      </c>
      <c r="I134" s="94">
        <f t="shared" si="71"/>
        <v>0</v>
      </c>
      <c r="J134" s="94">
        <f t="shared" si="71"/>
        <v>0</v>
      </c>
      <c r="K134" s="94">
        <f t="shared" si="71"/>
        <v>0</v>
      </c>
      <c r="L134" s="94">
        <f t="shared" si="71"/>
        <v>0</v>
      </c>
      <c r="M134" s="94">
        <f t="shared" ref="M134:X134" si="72">M129</f>
        <v>0</v>
      </c>
      <c r="N134" s="94">
        <f t="shared" si="72"/>
        <v>0</v>
      </c>
      <c r="O134" s="94">
        <f t="shared" si="72"/>
        <v>0</v>
      </c>
      <c r="P134" s="94">
        <f t="shared" si="72"/>
        <v>0</v>
      </c>
      <c r="Q134" s="94">
        <f t="shared" si="72"/>
        <v>0</v>
      </c>
      <c r="R134" s="94">
        <f t="shared" si="72"/>
        <v>0</v>
      </c>
      <c r="S134" s="94">
        <f t="shared" si="72"/>
        <v>0</v>
      </c>
      <c r="T134" s="94">
        <f t="shared" si="72"/>
        <v>0</v>
      </c>
      <c r="U134" s="94">
        <f t="shared" si="72"/>
        <v>0</v>
      </c>
      <c r="V134" s="94">
        <f t="shared" si="72"/>
        <v>0</v>
      </c>
      <c r="W134" s="94">
        <f t="shared" si="72"/>
        <v>0</v>
      </c>
      <c r="X134" s="94">
        <f t="shared" si="72"/>
        <v>0</v>
      </c>
      <c r="Y134" s="94">
        <f t="shared" ref="Y134:AC134" si="73">Y129</f>
        <v>0</v>
      </c>
      <c r="Z134" s="94">
        <f t="shared" si="73"/>
        <v>0</v>
      </c>
      <c r="AA134" s="94">
        <f t="shared" si="73"/>
        <v>0</v>
      </c>
      <c r="AB134" s="94">
        <f t="shared" si="73"/>
        <v>0</v>
      </c>
      <c r="AC134" s="94">
        <f t="shared" si="73"/>
        <v>0</v>
      </c>
      <c r="AE134" s="94">
        <f t="shared" ref="AE134" si="74">AE129</f>
        <v>0</v>
      </c>
      <c r="AG134" s="94">
        <f t="shared" ref="AG134" si="75">AG129</f>
        <v>0</v>
      </c>
      <c r="AI134" s="94">
        <f t="shared" ref="AI134" si="76">AI129</f>
        <v>0</v>
      </c>
    </row>
    <row r="135" spans="2:35" outlineLevel="1"/>
    <row r="136" spans="2:35" ht="13.5" outlineLevel="1" thickBot="1">
      <c r="D136" s="244" t="str">
        <f>C131</f>
        <v>FA Schedule 12 Financial Ratio</v>
      </c>
      <c r="E136" s="732">
        <v>1.05</v>
      </c>
      <c r="F136" s="361">
        <v>1.07</v>
      </c>
      <c r="G136" s="362">
        <f t="shared" ref="G136:AB136" si="77">IF(G134=0,0,G133/G134)</f>
        <v>0</v>
      </c>
      <c r="H136" s="362">
        <f t="shared" si="77"/>
        <v>0</v>
      </c>
      <c r="I136" s="362">
        <f t="shared" si="77"/>
        <v>0</v>
      </c>
      <c r="J136" s="362">
        <f t="shared" si="77"/>
        <v>0</v>
      </c>
      <c r="K136" s="362">
        <f t="shared" si="77"/>
        <v>0</v>
      </c>
      <c r="L136" s="362">
        <f t="shared" si="77"/>
        <v>0</v>
      </c>
      <c r="M136" s="362">
        <f t="shared" si="77"/>
        <v>0</v>
      </c>
      <c r="N136" s="362">
        <f t="shared" si="77"/>
        <v>0</v>
      </c>
      <c r="O136" s="362">
        <f t="shared" si="77"/>
        <v>0</v>
      </c>
      <c r="P136" s="362">
        <f t="shared" si="77"/>
        <v>0</v>
      </c>
      <c r="Q136" s="362">
        <f t="shared" si="77"/>
        <v>0</v>
      </c>
      <c r="R136" s="362">
        <f t="shared" si="77"/>
        <v>0</v>
      </c>
      <c r="S136" s="362">
        <f t="shared" si="77"/>
        <v>0</v>
      </c>
      <c r="T136" s="362">
        <f t="shared" si="77"/>
        <v>0</v>
      </c>
      <c r="U136" s="362">
        <f t="shared" si="77"/>
        <v>0</v>
      </c>
      <c r="V136" s="362">
        <f t="shared" si="77"/>
        <v>0</v>
      </c>
      <c r="W136" s="362">
        <f t="shared" si="77"/>
        <v>0</v>
      </c>
      <c r="X136" s="362">
        <f t="shared" si="77"/>
        <v>0</v>
      </c>
      <c r="Y136" s="362">
        <f t="shared" si="77"/>
        <v>0</v>
      </c>
      <c r="Z136" s="362">
        <f t="shared" si="77"/>
        <v>0</v>
      </c>
      <c r="AA136" s="362">
        <f t="shared" si="77"/>
        <v>0</v>
      </c>
      <c r="AB136" s="362">
        <f t="shared" si="77"/>
        <v>0</v>
      </c>
      <c r="AC136" s="362">
        <f t="shared" ref="AC136" si="78">IF(AC134=0,0,AC133/AC134)</f>
        <v>0</v>
      </c>
      <c r="AE136" s="362">
        <f t="shared" ref="AE136" si="79">IF(AE134=0,0,AE133/AE134)</f>
        <v>0</v>
      </c>
      <c r="AG136" s="362">
        <f t="shared" ref="AG136" si="80">IF(AG134=0,0,AG133/AG134)</f>
        <v>0</v>
      </c>
      <c r="AI136" s="362">
        <f t="shared" ref="AI136" si="81">IF(AI134=0,0,AI133/AI134)</f>
        <v>0</v>
      </c>
    </row>
    <row r="137" spans="2:35" ht="13.5" outlineLevel="1" thickTop="1">
      <c r="D137" s="363" t="s">
        <v>515</v>
      </c>
      <c r="G137" s="364" t="str">
        <f t="shared" ref="G137:K137" si="82">IF(OR(G133=0,G134=0),"N/A",IF(ROUND(G136,3)&gt;=$F$136,"OK",IF(AND(ROUND(G136,3)&gt;=$E$136,ROUND(G136,3)&lt;$F$136),"LOCKUP","BREACH")))</f>
        <v>N/A</v>
      </c>
      <c r="H137" s="364" t="str">
        <f t="shared" si="82"/>
        <v>N/A</v>
      </c>
      <c r="I137" s="364" t="str">
        <f t="shared" si="82"/>
        <v>N/A</v>
      </c>
      <c r="J137" s="364" t="str">
        <f t="shared" si="82"/>
        <v>N/A</v>
      </c>
      <c r="K137" s="364" t="str">
        <f t="shared" si="82"/>
        <v>N/A</v>
      </c>
      <c r="L137" s="364" t="str">
        <f>IF(OR(L133=0,L134=0),"N/A",IF(ROUND(L136,3)&gt;=$F$136,"OK",IF(AND(ROUND(L136,3)&gt;=$E$136,ROUND(L136,3)&lt;$F$136),"LOCKUP","BREACH")))</f>
        <v>N/A</v>
      </c>
      <c r="M137" s="364" t="str">
        <f t="shared" ref="M137:AB137" si="83">IF(OR(M133=0,M134=0),"N/A",IF(ROUND(M136,3)&gt;=$F$136,"OK",IF(AND(ROUND(M136,3)&gt;=$E$136,ROUND(M136,3)&lt;$F$136),"LOCKUP","BREACH")))</f>
        <v>N/A</v>
      </c>
      <c r="N137" s="364" t="str">
        <f t="shared" si="83"/>
        <v>N/A</v>
      </c>
      <c r="O137" s="364" t="str">
        <f t="shared" si="83"/>
        <v>N/A</v>
      </c>
      <c r="P137" s="364" t="str">
        <f t="shared" si="83"/>
        <v>N/A</v>
      </c>
      <c r="Q137" s="364" t="str">
        <f t="shared" si="83"/>
        <v>N/A</v>
      </c>
      <c r="R137" s="364" t="str">
        <f t="shared" si="83"/>
        <v>N/A</v>
      </c>
      <c r="S137" s="364" t="str">
        <f t="shared" si="83"/>
        <v>N/A</v>
      </c>
      <c r="T137" s="364" t="str">
        <f t="shared" si="83"/>
        <v>N/A</v>
      </c>
      <c r="U137" s="364" t="str">
        <f t="shared" si="83"/>
        <v>N/A</v>
      </c>
      <c r="V137" s="364" t="str">
        <f t="shared" si="83"/>
        <v>N/A</v>
      </c>
      <c r="W137" s="364" t="str">
        <f t="shared" si="83"/>
        <v>N/A</v>
      </c>
      <c r="X137" s="364" t="str">
        <f t="shared" si="83"/>
        <v>N/A</v>
      </c>
      <c r="Y137" s="364" t="str">
        <f t="shared" si="83"/>
        <v>N/A</v>
      </c>
      <c r="Z137" s="364" t="str">
        <f t="shared" si="83"/>
        <v>N/A</v>
      </c>
      <c r="AA137" s="364" t="str">
        <f t="shared" si="83"/>
        <v>N/A</v>
      </c>
      <c r="AB137" s="364" t="str">
        <f t="shared" si="83"/>
        <v>N/A</v>
      </c>
      <c r="AC137" s="364" t="str">
        <f t="shared" ref="AC137" si="84">IF(OR(AC133=0,AC134=0),"N/A",IF(ROUND(AC136,3)&gt;=$F$136,"OK",IF(AND(ROUND(AC136,3)&gt;=$E$136,ROUND(AC136,3)&lt;$F$136),"LOCKUP","BREACH")))</f>
        <v>N/A</v>
      </c>
      <c r="AE137" s="364" t="str">
        <f t="shared" ref="AE137" si="85">IF(OR(AE133=0,AE134=0),"N/A",IF(ROUND(AE136,3)&gt;=$F$136,"OK",IF(AND(ROUND(AE136,3)&gt;=$E$136,ROUND(AE136,3)&lt;$F$136),"LOCKUP","BREACH")))</f>
        <v>N/A</v>
      </c>
      <c r="AG137" s="364" t="str">
        <f t="shared" ref="AG137" si="86">IF(OR(AG133=0,AG134=0),"N/A",IF(ROUND(AG136,3)&gt;=$F$136,"OK",IF(AND(ROUND(AG136,3)&gt;=$E$136,ROUND(AG136,3)&lt;$F$136),"LOCKUP","BREACH")))</f>
        <v>N/A</v>
      </c>
      <c r="AI137" s="364" t="str">
        <f t="shared" ref="AI137" si="87">IF(OR(AI133=0,AI134=0),"N/A",IF(ROUND(AI136,3)&gt;=$F$136,"OK",IF(AND(ROUND(AI136,3)&gt;=$E$136,ROUND(AI136,3)&lt;$F$136),"LOCKUP","BREACH")))</f>
        <v>N/A</v>
      </c>
    </row>
    <row r="138" spans="2:35" outlineLevel="1">
      <c r="D138" s="468" t="str">
        <f>"NB: In line with Franchise Agreement the ratio calculated in row "&amp;ROW(D136)&amp;" must be 1.070 or above before rounding in the bid model submitted."</f>
        <v>NB: In line with Franchise Agreement the ratio calculated in row 136 must be 1.070 or above before rounding in the bid model submitted.</v>
      </c>
    </row>
    <row r="140" spans="2:35" ht="15">
      <c r="B140" s="15"/>
      <c r="C140" s="15" t="s">
        <v>553</v>
      </c>
      <c r="D140" s="15"/>
      <c r="E140" s="15"/>
      <c r="F140" s="15"/>
      <c r="G140" s="15"/>
      <c r="H140" s="15"/>
      <c r="I140" s="15"/>
      <c r="J140" s="15"/>
      <c r="K140" s="15"/>
      <c r="L140" s="184"/>
      <c r="M140" s="15"/>
      <c r="N140" s="15"/>
      <c r="O140" s="15"/>
      <c r="P140" s="15"/>
      <c r="Q140" s="15"/>
      <c r="R140" s="15"/>
      <c r="S140" s="15"/>
      <c r="T140" s="15"/>
      <c r="U140" s="15"/>
      <c r="V140" s="15"/>
      <c r="W140" s="15"/>
      <c r="X140" s="15"/>
      <c r="Y140" s="15"/>
      <c r="Z140" s="15"/>
      <c r="AA140" s="15"/>
      <c r="AB140" s="15"/>
      <c r="AC140" s="15"/>
      <c r="AE140" s="15"/>
      <c r="AG140" s="15"/>
      <c r="AI140" s="15"/>
    </row>
    <row r="141" spans="2:35" outlineLevel="1">
      <c r="G141" s="747"/>
      <c r="H141" s="747"/>
      <c r="I141" s="747"/>
      <c r="J141" s="747"/>
      <c r="K141" s="747"/>
    </row>
    <row r="142" spans="2:35" outlineLevel="1">
      <c r="D142" s="228" t="s">
        <v>1615</v>
      </c>
    </row>
    <row r="143" spans="2:35" ht="76.5" outlineLevel="1">
      <c r="D143" s="67" t="s">
        <v>1618</v>
      </c>
    </row>
    <row r="144" spans="2:35" outlineLevel="1"/>
    <row r="145" spans="1:16384" outlineLevel="1">
      <c r="D145" s="833" t="s">
        <v>690</v>
      </c>
      <c r="E145" s="834"/>
      <c r="F145" s="834"/>
      <c r="G145" s="835"/>
      <c r="H145" s="835"/>
      <c r="I145" s="835"/>
      <c r="J145" s="835"/>
      <c r="K145" s="835"/>
      <c r="L145" s="986">
        <v>1</v>
      </c>
      <c r="M145" s="834">
        <v>0</v>
      </c>
      <c r="N145" s="834">
        <v>0</v>
      </c>
      <c r="O145" s="834">
        <v>0</v>
      </c>
      <c r="P145" s="834">
        <v>0</v>
      </c>
      <c r="Q145" s="834">
        <v>0</v>
      </c>
      <c r="R145" s="834">
        <v>0</v>
      </c>
      <c r="S145" s="834">
        <v>0</v>
      </c>
      <c r="T145" s="834">
        <v>0</v>
      </c>
      <c r="U145" s="834">
        <v>0</v>
      </c>
      <c r="V145" s="834">
        <v>0</v>
      </c>
      <c r="W145" s="834">
        <v>0</v>
      </c>
      <c r="X145" s="834">
        <v>0</v>
      </c>
      <c r="Y145" s="834">
        <v>0</v>
      </c>
      <c r="Z145" s="834">
        <v>0</v>
      </c>
      <c r="AA145" s="834">
        <v>0</v>
      </c>
      <c r="AB145" s="834">
        <v>0</v>
      </c>
      <c r="AC145" s="836">
        <v>0</v>
      </c>
    </row>
    <row r="146" spans="1:16384" outlineLevel="1">
      <c r="D146" s="823" t="s">
        <v>1576</v>
      </c>
      <c r="E146" s="819"/>
      <c r="F146" s="819"/>
      <c r="G146" s="821"/>
      <c r="H146" s="821"/>
      <c r="I146" s="821"/>
      <c r="J146" s="821"/>
      <c r="K146" s="821"/>
      <c r="L146" s="824">
        <v>0</v>
      </c>
      <c r="M146" s="819">
        <v>0</v>
      </c>
      <c r="N146" s="819">
        <v>0</v>
      </c>
      <c r="O146" s="819">
        <v>0</v>
      </c>
      <c r="P146" s="819">
        <v>0</v>
      </c>
      <c r="Q146" s="819">
        <v>0</v>
      </c>
      <c r="R146" s="819">
        <v>0</v>
      </c>
      <c r="S146" s="819">
        <v>0</v>
      </c>
      <c r="T146" s="819">
        <v>0</v>
      </c>
      <c r="U146" s="824">
        <v>0</v>
      </c>
      <c r="V146" s="819">
        <v>0</v>
      </c>
      <c r="W146" s="819">
        <v>0</v>
      </c>
      <c r="X146" s="819">
        <v>0</v>
      </c>
      <c r="Y146" s="819">
        <v>0</v>
      </c>
      <c r="Z146" s="819">
        <v>0</v>
      </c>
      <c r="AA146" s="819">
        <v>0</v>
      </c>
      <c r="AB146" s="819">
        <v>0</v>
      </c>
      <c r="AC146" s="822">
        <v>0</v>
      </c>
    </row>
    <row r="147" spans="1:16384" outlineLevel="1">
      <c r="D147" s="823" t="s">
        <v>1577</v>
      </c>
      <c r="E147" s="819"/>
      <c r="F147" s="819"/>
      <c r="G147" s="821"/>
      <c r="H147" s="821"/>
      <c r="I147" s="821"/>
      <c r="J147" s="821"/>
      <c r="K147" s="821"/>
      <c r="L147" s="824">
        <v>0</v>
      </c>
      <c r="M147" s="819">
        <v>0</v>
      </c>
      <c r="N147" s="819">
        <v>0</v>
      </c>
      <c r="O147" s="819">
        <v>0</v>
      </c>
      <c r="P147" s="819">
        <v>0</v>
      </c>
      <c r="Q147" s="819">
        <v>0</v>
      </c>
      <c r="R147" s="819">
        <v>0</v>
      </c>
      <c r="S147" s="819">
        <v>0</v>
      </c>
      <c r="T147" s="819">
        <v>0</v>
      </c>
      <c r="U147" s="824">
        <v>0</v>
      </c>
      <c r="V147" s="819">
        <v>0</v>
      </c>
      <c r="W147" s="819">
        <v>0</v>
      </c>
      <c r="X147" s="819">
        <v>0</v>
      </c>
      <c r="Y147" s="819">
        <v>0</v>
      </c>
      <c r="Z147" s="819">
        <v>0</v>
      </c>
      <c r="AA147" s="819">
        <v>0</v>
      </c>
      <c r="AB147" s="819">
        <v>0</v>
      </c>
      <c r="AC147" s="822">
        <v>0</v>
      </c>
    </row>
    <row r="148" spans="1:16384" outlineLevel="1">
      <c r="D148" s="820" t="s">
        <v>701</v>
      </c>
      <c r="E148" s="819"/>
      <c r="F148" s="819"/>
      <c r="G148" s="821"/>
      <c r="H148" s="821"/>
      <c r="I148" s="821"/>
      <c r="J148" s="821"/>
      <c r="K148" s="821"/>
      <c r="L148" s="824"/>
      <c r="M148" s="819"/>
      <c r="N148" s="819"/>
      <c r="O148" s="819"/>
      <c r="P148" s="819"/>
      <c r="Q148" s="819"/>
      <c r="R148" s="819"/>
      <c r="S148" s="819"/>
      <c r="T148" s="819"/>
      <c r="U148" s="819"/>
      <c r="V148" s="824"/>
      <c r="W148" s="819"/>
      <c r="X148" s="819"/>
      <c r="Y148" s="819"/>
      <c r="Z148" s="819"/>
      <c r="AA148" s="819"/>
      <c r="AB148" s="819"/>
      <c r="AC148" s="822"/>
    </row>
    <row r="149" spans="1:16384" customFormat="1" ht="15" outlineLevel="1">
      <c r="D149" s="817" t="s">
        <v>1573</v>
      </c>
      <c r="AC149" s="837"/>
      <c r="AE149" s="3"/>
      <c r="AF149" s="3"/>
      <c r="AG149" s="3"/>
      <c r="AH149" s="3"/>
      <c r="AI149" s="3"/>
    </row>
    <row r="150" spans="1:16384" s="228" customFormat="1" outlineLevel="1">
      <c r="D150" s="817" t="s">
        <v>563</v>
      </c>
      <c r="G150" s="772"/>
      <c r="H150" s="772"/>
      <c r="I150" s="772"/>
      <c r="J150" s="772"/>
      <c r="K150" s="772"/>
      <c r="L150" s="772">
        <f>IF(L145=1,Timeline!$AE$32,Timeline!L32)</f>
        <v>43023</v>
      </c>
      <c r="M150" s="772">
        <f>IF(M145=1,Timeline!$AE$32,Timeline!M32)</f>
        <v>43191</v>
      </c>
      <c r="N150" s="772">
        <f>IF(N145=1,Timeline!$AE$32,Timeline!N32)</f>
        <v>43556</v>
      </c>
      <c r="O150" s="772">
        <f>IF(O145=1,Timeline!$AE$32,Timeline!O32)</f>
        <v>43922</v>
      </c>
      <c r="P150" s="772">
        <f>IF(P145=1,Timeline!$AE$32,Timeline!P32)</f>
        <v>44287</v>
      </c>
      <c r="Q150" s="772">
        <f>IF(Q145=1,Timeline!$AE$32,Timeline!Q32)</f>
        <v>44652</v>
      </c>
      <c r="R150" s="772">
        <f>IF(R145=1,Timeline!$AE$32,Timeline!R32)</f>
        <v>45017</v>
      </c>
      <c r="S150" s="772">
        <f>IF(S145=1,Timeline!$AE$32,Timeline!S32)</f>
        <v>45383</v>
      </c>
      <c r="T150" s="772">
        <f>IF(T145=1,Timeline!$AE$32,Timeline!T32)</f>
        <v>45748</v>
      </c>
      <c r="U150" s="772">
        <f>IF(U145=1,Timeline!$AE$32,Timeline!U32)</f>
        <v>46113</v>
      </c>
      <c r="V150" s="772">
        <f>IF(V145=1,Timeline!$AE$32,Timeline!V32)</f>
        <v>46478</v>
      </c>
      <c r="W150" s="772">
        <f>IF(W145=1,Timeline!$AE$32,Timeline!W32)</f>
        <v>46844</v>
      </c>
      <c r="X150" s="772">
        <f>IF(X145=1,Timeline!$AE$32,Timeline!X32)</f>
        <v>47209</v>
      </c>
      <c r="Y150" s="772">
        <f>IF(Y145=1,Timeline!$AE$32,Timeline!Y32)</f>
        <v>47574</v>
      </c>
      <c r="Z150" s="772">
        <f>IF(Z145=1,Timeline!$AE$32,Timeline!Z32)</f>
        <v>47939</v>
      </c>
      <c r="AA150" s="772">
        <f>IF(AA145=1,Timeline!$AE$32,Timeline!AA32)</f>
        <v>48305</v>
      </c>
      <c r="AB150" s="772">
        <f>IF(AB145=1,Timeline!$AE$32,Timeline!AB32)</f>
        <v>48670</v>
      </c>
      <c r="AC150" s="815">
        <f>IF(AC145=1,Timeline!$AE$32,Timeline!AC32)</f>
        <v>49035</v>
      </c>
      <c r="AD150" s="772"/>
      <c r="AE150" s="3"/>
      <c r="AF150" s="3"/>
      <c r="AG150" s="3"/>
      <c r="AH150" s="3"/>
      <c r="AI150" s="3"/>
    </row>
    <row r="151" spans="1:16384" s="228" customFormat="1" outlineLevel="1">
      <c r="D151" s="818" t="s">
        <v>564</v>
      </c>
      <c r="E151" s="770"/>
      <c r="F151" s="770"/>
      <c r="G151" s="814"/>
      <c r="H151" s="814"/>
      <c r="I151" s="814"/>
      <c r="J151" s="814"/>
      <c r="K151" s="814"/>
      <c r="L151" s="814">
        <f>IF(L146=1,Timeline!$AG$31,IF(L147=1,Timeline!$AI$31,Timeline!L31))</f>
        <v>43190</v>
      </c>
      <c r="M151" s="814">
        <f>IF(M146=1,Timeline!$AG$31,IF(M147=1,Timeline!$AI$31,Timeline!M31))</f>
        <v>43555</v>
      </c>
      <c r="N151" s="814">
        <f>IF(N146=1,Timeline!$AG$31,IF(N147=1,Timeline!$AI$31,Timeline!N31))</f>
        <v>43921</v>
      </c>
      <c r="O151" s="814">
        <f>IF(O146=1,Timeline!$AG$31,IF(O147=1,Timeline!$AI$31,Timeline!O31))</f>
        <v>44286</v>
      </c>
      <c r="P151" s="814">
        <f>IF(P146=1,Timeline!$AG$31,IF(P147=1,Timeline!$AI$31,Timeline!P31))</f>
        <v>44651</v>
      </c>
      <c r="Q151" s="814">
        <f>IF(Q146=1,Timeline!$AG$31,IF(Q147=1,Timeline!$AI$31,Timeline!Q31))</f>
        <v>45016</v>
      </c>
      <c r="R151" s="814">
        <f>IF(R146=1,Timeline!$AG$31,IF(R147=1,Timeline!$AI$31,Timeline!R31))</f>
        <v>45382</v>
      </c>
      <c r="S151" s="814">
        <f>IF(S146=1,Timeline!$AG$31,IF(S147=1,Timeline!$AI$31,Timeline!S31))</f>
        <v>45747</v>
      </c>
      <c r="T151" s="814">
        <f>IF(T146=1,Timeline!$AG$31,IF(T147=1,Timeline!$AI$31,Timeline!T31))</f>
        <v>46112</v>
      </c>
      <c r="U151" s="814">
        <f>IF(U146=1,Timeline!$AG$31,IF(U147=1,Timeline!$AI$31,Timeline!U31))</f>
        <v>46477</v>
      </c>
      <c r="V151" s="814">
        <f>IF(V146=1,Timeline!$AG$31,IF(V147=1,Timeline!$AI$31,Timeline!V31))</f>
        <v>46843</v>
      </c>
      <c r="W151" s="814">
        <f>IF(W146=1,Timeline!$AG$31,IF(W147=1,Timeline!$AI$31,Timeline!W31))</f>
        <v>47208</v>
      </c>
      <c r="X151" s="814">
        <f>IF(X146=1,Timeline!$AG$31,IF(X147=1,Timeline!$AI$31,Timeline!X31))</f>
        <v>47573</v>
      </c>
      <c r="Y151" s="814">
        <f>IF(Y146=1,Timeline!$AG$31,IF(Y147=1,Timeline!$AI$31,Timeline!Y31))</f>
        <v>47938</v>
      </c>
      <c r="Z151" s="814">
        <f>IF(Z146=1,Timeline!$AG$31,IF(Z147=1,Timeline!$AI$31,Timeline!Z31))</f>
        <v>48304</v>
      </c>
      <c r="AA151" s="814">
        <f>IF(AA146=1,Timeline!$AG$31,IF(AA147=1,Timeline!$AI$31,Timeline!AA31))</f>
        <v>48669</v>
      </c>
      <c r="AB151" s="814">
        <f>IF(AB146=1,Timeline!$AG$31,IF(AB147=1,Timeline!$AI$31,Timeline!AB31))</f>
        <v>49034</v>
      </c>
      <c r="AC151" s="816">
        <f>IF(AC146=1,Timeline!$AG$31,IF(AC147=1,Timeline!$AI$31,Timeline!AC31))</f>
        <v>49399</v>
      </c>
      <c r="AD151" s="772"/>
      <c r="AE151" s="3"/>
      <c r="AF151" s="3"/>
      <c r="AG151" s="3"/>
      <c r="AH151" s="3"/>
      <c r="AI151" s="3"/>
    </row>
    <row r="152" spans="1:16384" outlineLevel="1">
      <c r="L152" s="772"/>
      <c r="M152" s="772"/>
      <c r="N152" s="772"/>
      <c r="O152" s="772"/>
      <c r="P152" s="772"/>
      <c r="Q152" s="772"/>
      <c r="R152" s="772"/>
      <c r="S152" s="772"/>
      <c r="T152" s="772"/>
      <c r="U152" s="772"/>
      <c r="V152" s="772"/>
      <c r="W152" s="772"/>
      <c r="X152" s="772"/>
      <c r="Y152" s="772"/>
      <c r="Z152" s="772"/>
      <c r="AA152" s="772"/>
      <c r="AB152" s="772"/>
      <c r="AC152" s="772"/>
      <c r="AD152" s="772"/>
    </row>
    <row r="153" spans="1:16384" outlineLevel="1">
      <c r="D153" s="733" t="s">
        <v>1574</v>
      </c>
      <c r="E153" s="735" t="s">
        <v>102</v>
      </c>
      <c r="F153" s="749"/>
      <c r="G153" s="750"/>
      <c r="H153" s="750"/>
      <c r="I153" s="750"/>
      <c r="J153" s="750"/>
      <c r="K153" s="750"/>
      <c r="L153" s="750">
        <f t="shared" ref="L153" si="88">IF(L145=1,$AE$133,IF(L146=1,$AG$133,IF(L147=1,$AI$133,L133)))</f>
        <v>0</v>
      </c>
      <c r="M153" s="750">
        <f t="shared" ref="M153:AC153" si="89">IF(M145=1,$AE$133,IF(M146=1,$AG$133,IF(M147=1,$AI$133,M133)))</f>
        <v>0</v>
      </c>
      <c r="N153" s="750">
        <f t="shared" si="89"/>
        <v>0</v>
      </c>
      <c r="O153" s="750">
        <f t="shared" ref="O153:P153" si="90">IF(O145=1,$AE$133,IF(O146=1,$AG$133,IF(O147=1,$AI$133,O133)))</f>
        <v>0</v>
      </c>
      <c r="P153" s="750">
        <f t="shared" si="90"/>
        <v>0</v>
      </c>
      <c r="Q153" s="750">
        <f t="shared" si="89"/>
        <v>0</v>
      </c>
      <c r="R153" s="750">
        <f t="shared" si="89"/>
        <v>0</v>
      </c>
      <c r="S153" s="750">
        <f t="shared" si="89"/>
        <v>0</v>
      </c>
      <c r="T153" s="750">
        <f t="shared" si="89"/>
        <v>0</v>
      </c>
      <c r="U153" s="750">
        <f t="shared" si="89"/>
        <v>0</v>
      </c>
      <c r="V153" s="750">
        <f t="shared" si="89"/>
        <v>0</v>
      </c>
      <c r="W153" s="750">
        <f t="shared" si="89"/>
        <v>0</v>
      </c>
      <c r="X153" s="750">
        <f t="shared" si="89"/>
        <v>0</v>
      </c>
      <c r="Y153" s="750">
        <f t="shared" si="89"/>
        <v>0</v>
      </c>
      <c r="Z153" s="750">
        <f t="shared" si="89"/>
        <v>0</v>
      </c>
      <c r="AA153" s="750">
        <f t="shared" si="89"/>
        <v>0</v>
      </c>
      <c r="AB153" s="750">
        <f t="shared" si="89"/>
        <v>0</v>
      </c>
      <c r="AC153" s="751">
        <f t="shared" si="89"/>
        <v>0</v>
      </c>
      <c r="AD153" s="228"/>
    </row>
    <row r="154" spans="1:16384" outlineLevel="1">
      <c r="D154" s="547" t="s">
        <v>1575</v>
      </c>
      <c r="E154" s="752" t="s">
        <v>102</v>
      </c>
      <c r="F154" s="571"/>
      <c r="G154" s="753"/>
      <c r="H154" s="753"/>
      <c r="I154" s="753"/>
      <c r="J154" s="753"/>
      <c r="K154" s="753"/>
      <c r="L154" s="753">
        <f t="shared" ref="L154" si="91">IF(L145=1,$AE$134,IF(L146=1,$AG$134,IF(L147=1,$AI$134,L134)))</f>
        <v>0</v>
      </c>
      <c r="M154" s="753">
        <f t="shared" ref="M154:AC154" si="92">IF(M145=1,$AE$134,IF(M146=1,$AG$134,IF(M147=1,$AI$134,M134)))</f>
        <v>0</v>
      </c>
      <c r="N154" s="753">
        <f t="shared" si="92"/>
        <v>0</v>
      </c>
      <c r="O154" s="753">
        <f t="shared" ref="O154:P154" si="93">IF(O145=1,$AE$134,IF(O146=1,$AG$134,IF(O147=1,$AI$134,O134)))</f>
        <v>0</v>
      </c>
      <c r="P154" s="753">
        <f t="shared" si="93"/>
        <v>0</v>
      </c>
      <c r="Q154" s="753">
        <f t="shared" si="92"/>
        <v>0</v>
      </c>
      <c r="R154" s="753">
        <f t="shared" si="92"/>
        <v>0</v>
      </c>
      <c r="S154" s="753">
        <f t="shared" si="92"/>
        <v>0</v>
      </c>
      <c r="T154" s="753">
        <f t="shared" si="92"/>
        <v>0</v>
      </c>
      <c r="U154" s="753">
        <f t="shared" si="92"/>
        <v>0</v>
      </c>
      <c r="V154" s="753">
        <f t="shared" si="92"/>
        <v>0</v>
      </c>
      <c r="W154" s="753">
        <f t="shared" si="92"/>
        <v>0</v>
      </c>
      <c r="X154" s="753">
        <f t="shared" si="92"/>
        <v>0</v>
      </c>
      <c r="Y154" s="753">
        <f t="shared" si="92"/>
        <v>0</v>
      </c>
      <c r="Z154" s="753">
        <f t="shared" si="92"/>
        <v>0</v>
      </c>
      <c r="AA154" s="753">
        <f t="shared" si="92"/>
        <v>0</v>
      </c>
      <c r="AB154" s="753">
        <f t="shared" si="92"/>
        <v>0</v>
      </c>
      <c r="AC154" s="754">
        <f t="shared" si="92"/>
        <v>0</v>
      </c>
      <c r="AD154" s="772"/>
    </row>
    <row r="155" spans="1:16384" outlineLevel="1">
      <c r="G155" s="747"/>
      <c r="H155" s="747"/>
      <c r="I155" s="747"/>
      <c r="J155" s="747"/>
      <c r="K155" s="747"/>
    </row>
    <row r="156" spans="1:16384" s="755" customFormat="1" outlineLevel="1">
      <c r="A156" s="3"/>
      <c r="B156" s="3"/>
      <c r="C156" s="3"/>
      <c r="D156" s="733" t="s">
        <v>565</v>
      </c>
      <c r="E156" s="761"/>
      <c r="F156" s="762"/>
      <c r="G156" s="763"/>
      <c r="H156" s="763"/>
      <c r="I156" s="763"/>
      <c r="J156" s="763"/>
      <c r="K156" s="763"/>
      <c r="L156" s="756">
        <f>IF(Timeline!L43,$F$136,K157)</f>
        <v>1.07</v>
      </c>
      <c r="M156" s="756">
        <f>IF(Timeline!M43,$F$136,L157)</f>
        <v>0</v>
      </c>
      <c r="N156" s="756">
        <f>IF(Timeline!N43,$F$136,M157)</f>
        <v>0</v>
      </c>
      <c r="O156" s="756">
        <f>IF(Timeline!O43,$F$136,N157)</f>
        <v>0</v>
      </c>
      <c r="P156" s="756">
        <f>IF(Timeline!P43,$F$136,O157)</f>
        <v>0</v>
      </c>
      <c r="Q156" s="756">
        <f>IF(Timeline!Q43,$F$136,P157)</f>
        <v>0</v>
      </c>
      <c r="R156" s="756">
        <f>IF(Timeline!R43,$F$136,Q157)</f>
        <v>0</v>
      </c>
      <c r="S156" s="756">
        <f>IF(Timeline!S43,$F$136,R157)</f>
        <v>0</v>
      </c>
      <c r="T156" s="756">
        <f>IF(Timeline!T43,$F$136,S157)</f>
        <v>0</v>
      </c>
      <c r="U156" s="756">
        <f>IF(Timeline!U43,$F$136,T157)</f>
        <v>0</v>
      </c>
      <c r="V156" s="756">
        <f>IF(Timeline!V43,$F$136,U157)</f>
        <v>0</v>
      </c>
      <c r="W156" s="756">
        <f>IF(Timeline!W43,$F$136,V157)</f>
        <v>0</v>
      </c>
      <c r="X156" s="756">
        <f>IF(Timeline!X43,$F$136,W157)</f>
        <v>0</v>
      </c>
      <c r="Y156" s="756">
        <f>IF(Timeline!Y43,$F$136,X157)</f>
        <v>0</v>
      </c>
      <c r="Z156" s="756">
        <f>IF(Timeline!Z43,$F$136,Y157)</f>
        <v>0</v>
      </c>
      <c r="AA156" s="756">
        <f>IF(Timeline!AA43,$F$136,Z157)</f>
        <v>0</v>
      </c>
      <c r="AB156" s="756">
        <f>IF(Timeline!AB43,$F$136,AA157)</f>
        <v>0</v>
      </c>
      <c r="AC156" s="764">
        <f>IF(Timeline!AC43,$F$136,AB157)</f>
        <v>0</v>
      </c>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c r="FV156" s="3"/>
      <c r="FW156" s="3"/>
      <c r="FX156" s="3"/>
      <c r="FY156" s="3"/>
      <c r="FZ156" s="3"/>
      <c r="GA156" s="3"/>
      <c r="GB156" s="3"/>
      <c r="GC156" s="3"/>
      <c r="GD156" s="3"/>
      <c r="GE156" s="3"/>
      <c r="GF156" s="3"/>
      <c r="GG156" s="3"/>
      <c r="GH156" s="3"/>
      <c r="GI156" s="3"/>
      <c r="GJ156" s="3"/>
      <c r="GK156" s="3"/>
      <c r="GL156" s="3"/>
      <c r="GM156" s="3"/>
      <c r="GN156" s="3"/>
      <c r="GO156" s="3"/>
      <c r="GP156" s="3"/>
      <c r="GQ156" s="3"/>
      <c r="GR156" s="3"/>
      <c r="GS156" s="3"/>
      <c r="GT156" s="3"/>
      <c r="GU156" s="3"/>
      <c r="GV156" s="3"/>
      <c r="GW156" s="3"/>
      <c r="GX156" s="3"/>
      <c r="GY156" s="3"/>
      <c r="GZ156" s="3"/>
      <c r="HA156" s="3"/>
      <c r="HB156" s="3"/>
      <c r="HC156" s="3"/>
      <c r="HD156" s="3"/>
      <c r="HE156" s="3"/>
      <c r="HF156" s="3"/>
      <c r="HG156" s="3"/>
      <c r="HH156" s="3"/>
      <c r="HI156" s="3"/>
      <c r="HJ156" s="3"/>
      <c r="HK156" s="3"/>
      <c r="HL156" s="3"/>
      <c r="HM156" s="3"/>
      <c r="HN156" s="3"/>
      <c r="HO156" s="3"/>
      <c r="HP156" s="3"/>
      <c r="HQ156" s="3"/>
      <c r="HR156" s="3"/>
      <c r="HS156" s="3"/>
      <c r="HT156" s="3"/>
      <c r="HU156" s="3"/>
      <c r="HV156" s="3"/>
      <c r="HW156" s="3"/>
      <c r="HX156" s="3"/>
      <c r="HY156" s="3"/>
      <c r="HZ156" s="3"/>
      <c r="IA156" s="3"/>
      <c r="IB156" s="3"/>
      <c r="IC156" s="3"/>
      <c r="ID156" s="3"/>
      <c r="IE156" s="3"/>
      <c r="IF156" s="3"/>
      <c r="IG156" s="3"/>
      <c r="IH156" s="3"/>
      <c r="II156" s="3"/>
      <c r="IJ156" s="3"/>
      <c r="IK156" s="3"/>
      <c r="IL156" s="3"/>
      <c r="IM156" s="3"/>
      <c r="IN156" s="3"/>
      <c r="IO156" s="3"/>
      <c r="IP156" s="3"/>
      <c r="IQ156" s="3"/>
      <c r="IR156" s="3"/>
      <c r="IS156" s="3"/>
      <c r="IT156" s="3"/>
      <c r="IU156" s="3"/>
      <c r="IV156" s="3"/>
      <c r="IW156" s="3"/>
      <c r="IX156" s="3"/>
      <c r="IY156" s="3"/>
      <c r="IZ156" s="3"/>
      <c r="JA156" s="3"/>
      <c r="JB156" s="3"/>
      <c r="JC156" s="3"/>
      <c r="JD156" s="3"/>
      <c r="JE156" s="3"/>
      <c r="JF156" s="3"/>
      <c r="JG156" s="3"/>
      <c r="JH156" s="3"/>
      <c r="JI156" s="3"/>
      <c r="JJ156" s="3"/>
      <c r="JK156" s="3"/>
      <c r="JL156" s="3"/>
      <c r="JM156" s="3"/>
      <c r="JN156" s="3"/>
      <c r="JO156" s="3"/>
      <c r="JP156" s="3"/>
      <c r="JQ156" s="3"/>
      <c r="JR156" s="3"/>
      <c r="JS156" s="3"/>
      <c r="JT156" s="3"/>
      <c r="JU156" s="3"/>
      <c r="JV156" s="3"/>
      <c r="JW156" s="3"/>
      <c r="JX156" s="3"/>
      <c r="JY156" s="3"/>
      <c r="JZ156" s="3"/>
      <c r="KA156" s="3"/>
      <c r="KB156" s="3"/>
      <c r="KC156" s="3"/>
      <c r="KD156" s="3"/>
      <c r="KE156" s="3"/>
      <c r="KF156" s="3"/>
      <c r="KG156" s="3"/>
      <c r="KH156" s="3"/>
      <c r="KI156" s="3"/>
      <c r="KJ156" s="3"/>
      <c r="KK156" s="3"/>
      <c r="KL156" s="3"/>
      <c r="KM156" s="3"/>
      <c r="KN156" s="3"/>
      <c r="KO156" s="3"/>
      <c r="KP156" s="3"/>
      <c r="KQ156" s="3"/>
      <c r="KR156" s="3"/>
      <c r="KS156" s="3"/>
      <c r="KT156" s="3"/>
      <c r="KU156" s="3"/>
      <c r="KV156" s="3"/>
      <c r="KW156" s="3"/>
      <c r="KX156" s="3"/>
      <c r="KY156" s="3"/>
      <c r="KZ156" s="3"/>
      <c r="LA156" s="3"/>
      <c r="LB156" s="3"/>
      <c r="LC156" s="3"/>
      <c r="LD156" s="3"/>
      <c r="LE156" s="3"/>
      <c r="LF156" s="3"/>
      <c r="LG156" s="3"/>
      <c r="LH156" s="3"/>
      <c r="LI156" s="3"/>
      <c r="LJ156" s="3"/>
      <c r="LK156" s="3"/>
      <c r="LL156" s="3"/>
      <c r="LM156" s="3"/>
      <c r="LN156" s="3"/>
      <c r="LO156" s="3"/>
      <c r="LP156" s="3"/>
      <c r="LQ156" s="3"/>
      <c r="LR156" s="3"/>
      <c r="LS156" s="3"/>
      <c r="LT156" s="3"/>
      <c r="LU156" s="3"/>
      <c r="LV156" s="3"/>
      <c r="LW156" s="3"/>
      <c r="LX156" s="3"/>
      <c r="LY156" s="3"/>
      <c r="LZ156" s="3"/>
      <c r="MA156" s="3"/>
      <c r="MB156" s="3"/>
      <c r="MC156" s="3"/>
      <c r="MD156" s="3"/>
      <c r="ME156" s="3"/>
      <c r="MF156" s="3"/>
      <c r="MG156" s="3"/>
      <c r="MH156" s="3"/>
      <c r="MI156" s="3"/>
      <c r="MJ156" s="3"/>
      <c r="MK156" s="3"/>
      <c r="ML156" s="3"/>
      <c r="MM156" s="3"/>
      <c r="MN156" s="3"/>
      <c r="MO156" s="3"/>
      <c r="MP156" s="3"/>
      <c r="MQ156" s="3"/>
      <c r="MR156" s="3"/>
      <c r="MS156" s="3"/>
      <c r="MT156" s="3"/>
      <c r="MU156" s="3"/>
      <c r="MV156" s="3"/>
      <c r="MW156" s="3"/>
      <c r="MX156" s="3"/>
      <c r="MY156" s="3"/>
      <c r="MZ156" s="3"/>
      <c r="NA156" s="3"/>
      <c r="NB156" s="3"/>
      <c r="NC156" s="3"/>
      <c r="ND156" s="3"/>
      <c r="NE156" s="3"/>
      <c r="NF156" s="3"/>
      <c r="NG156" s="3"/>
      <c r="NH156" s="3"/>
      <c r="NI156" s="3"/>
      <c r="NJ156" s="3"/>
      <c r="NK156" s="3"/>
      <c r="NL156" s="3"/>
      <c r="NM156" s="3"/>
      <c r="NN156" s="3"/>
      <c r="NO156" s="3"/>
      <c r="NP156" s="3"/>
      <c r="NQ156" s="3"/>
      <c r="NR156" s="3"/>
      <c r="NS156" s="3"/>
      <c r="NT156" s="3"/>
      <c r="NU156" s="3"/>
      <c r="NV156" s="3"/>
      <c r="NW156" s="3"/>
      <c r="NX156" s="3"/>
      <c r="NY156" s="3"/>
      <c r="NZ156" s="3"/>
      <c r="OA156" s="3"/>
      <c r="OB156" s="3"/>
      <c r="OC156" s="3"/>
      <c r="OD156" s="3"/>
      <c r="OE156" s="3"/>
      <c r="OF156" s="3"/>
      <c r="OG156" s="3"/>
      <c r="OH156" s="3"/>
      <c r="OI156" s="3"/>
      <c r="OJ156" s="3"/>
      <c r="OK156" s="3"/>
      <c r="OL156" s="3"/>
      <c r="OM156" s="3"/>
      <c r="ON156" s="3"/>
      <c r="OO156" s="3"/>
      <c r="OP156" s="3"/>
      <c r="OQ156" s="3"/>
      <c r="OR156" s="3"/>
      <c r="OS156" s="3"/>
      <c r="OT156" s="3"/>
      <c r="OU156" s="3"/>
      <c r="OV156" s="3"/>
      <c r="OW156" s="3"/>
      <c r="OX156" s="3"/>
      <c r="OY156" s="3"/>
      <c r="OZ156" s="3"/>
      <c r="PA156" s="3"/>
      <c r="PB156" s="3"/>
      <c r="PC156" s="3"/>
      <c r="PD156" s="3"/>
      <c r="PE156" s="3"/>
      <c r="PF156" s="3"/>
      <c r="PG156" s="3"/>
      <c r="PH156" s="3"/>
      <c r="PI156" s="3"/>
      <c r="PJ156" s="3"/>
      <c r="PK156" s="3"/>
      <c r="PL156" s="3"/>
      <c r="PM156" s="3"/>
      <c r="PN156" s="3"/>
      <c r="PO156" s="3"/>
      <c r="PP156" s="3"/>
      <c r="PQ156" s="3"/>
      <c r="PR156" s="3"/>
      <c r="PS156" s="3"/>
      <c r="PT156" s="3"/>
      <c r="PU156" s="3"/>
      <c r="PV156" s="3"/>
      <c r="PW156" s="3"/>
      <c r="PX156" s="3"/>
      <c r="PY156" s="3"/>
      <c r="PZ156" s="3"/>
      <c r="QA156" s="3"/>
      <c r="QB156" s="3"/>
      <c r="QC156" s="3"/>
      <c r="QD156" s="3"/>
      <c r="QE156" s="3"/>
      <c r="QF156" s="3"/>
      <c r="QG156" s="3"/>
      <c r="QH156" s="3"/>
      <c r="QI156" s="3"/>
      <c r="QJ156" s="3"/>
      <c r="QK156" s="3"/>
      <c r="QL156" s="3"/>
      <c r="QM156" s="3"/>
      <c r="QN156" s="3"/>
      <c r="QO156" s="3"/>
      <c r="QP156" s="3"/>
      <c r="QQ156" s="3"/>
      <c r="QR156" s="3"/>
      <c r="QS156" s="3"/>
      <c r="QT156" s="3"/>
      <c r="QU156" s="3"/>
      <c r="QV156" s="3"/>
      <c r="QW156" s="3"/>
      <c r="QX156" s="3"/>
      <c r="QY156" s="3"/>
      <c r="QZ156" s="3"/>
      <c r="RA156" s="3"/>
      <c r="RB156" s="3"/>
      <c r="RC156" s="3"/>
      <c r="RD156" s="3"/>
      <c r="RE156" s="3"/>
      <c r="RF156" s="3"/>
      <c r="RG156" s="3"/>
      <c r="RH156" s="3"/>
      <c r="RI156" s="3"/>
      <c r="RJ156" s="3"/>
      <c r="RK156" s="3"/>
      <c r="RL156" s="3"/>
      <c r="RM156" s="3"/>
      <c r="RN156" s="3"/>
      <c r="RO156" s="3"/>
      <c r="RP156" s="3"/>
      <c r="RQ156" s="3"/>
      <c r="RR156" s="3"/>
      <c r="RS156" s="3"/>
      <c r="RT156" s="3"/>
      <c r="RU156" s="3"/>
      <c r="RV156" s="3"/>
      <c r="RW156" s="3"/>
      <c r="RX156" s="3"/>
      <c r="RY156" s="3"/>
      <c r="RZ156" s="3"/>
      <c r="SA156" s="3"/>
      <c r="SB156" s="3"/>
      <c r="SC156" s="3"/>
      <c r="SD156" s="3"/>
      <c r="SE156" s="3"/>
      <c r="SF156" s="3"/>
      <c r="SG156" s="3"/>
      <c r="SH156" s="3"/>
      <c r="SI156" s="3"/>
      <c r="SJ156" s="3"/>
      <c r="SK156" s="3"/>
      <c r="SL156" s="3"/>
      <c r="SM156" s="3"/>
      <c r="SN156" s="3"/>
      <c r="SO156" s="3"/>
      <c r="SP156" s="3"/>
      <c r="SQ156" s="3"/>
      <c r="SR156" s="3"/>
      <c r="SS156" s="3"/>
      <c r="ST156" s="3"/>
      <c r="SU156" s="3"/>
      <c r="SV156" s="3"/>
      <c r="SW156" s="3"/>
      <c r="SX156" s="3"/>
      <c r="SY156" s="3"/>
      <c r="SZ156" s="3"/>
      <c r="TA156" s="3"/>
      <c r="TB156" s="3"/>
      <c r="TC156" s="3"/>
      <c r="TD156" s="3"/>
      <c r="TE156" s="3"/>
      <c r="TF156" s="3"/>
      <c r="TG156" s="3"/>
      <c r="TH156" s="3"/>
      <c r="TI156" s="3"/>
      <c r="TJ156" s="3"/>
      <c r="TK156" s="3"/>
      <c r="TL156" s="3"/>
      <c r="TM156" s="3"/>
      <c r="TN156" s="3"/>
      <c r="TO156" s="3"/>
      <c r="TP156" s="3"/>
      <c r="TQ156" s="3"/>
      <c r="TR156" s="3"/>
      <c r="TS156" s="3"/>
      <c r="TT156" s="3"/>
      <c r="TU156" s="3"/>
      <c r="TV156" s="3"/>
      <c r="TW156" s="3"/>
      <c r="TX156" s="3"/>
      <c r="TY156" s="3"/>
      <c r="TZ156" s="3"/>
      <c r="UA156" s="3"/>
      <c r="UB156" s="3"/>
      <c r="UC156" s="3"/>
      <c r="UD156" s="3"/>
      <c r="UE156" s="3"/>
      <c r="UF156" s="3"/>
      <c r="UG156" s="3"/>
      <c r="UH156" s="3"/>
      <c r="UI156" s="3"/>
      <c r="UJ156" s="3"/>
      <c r="UK156" s="3"/>
      <c r="UL156" s="3"/>
      <c r="UM156" s="3"/>
      <c r="UN156" s="3"/>
      <c r="UO156" s="3"/>
      <c r="UP156" s="3"/>
      <c r="UQ156" s="3"/>
      <c r="UR156" s="3"/>
      <c r="US156" s="3"/>
      <c r="UT156" s="3"/>
      <c r="UU156" s="3"/>
      <c r="UV156" s="3"/>
      <c r="UW156" s="3"/>
      <c r="UX156" s="3"/>
      <c r="UY156" s="3"/>
      <c r="UZ156" s="3"/>
      <c r="VA156" s="3"/>
      <c r="VB156" s="3"/>
      <c r="VC156" s="3"/>
      <c r="VD156" s="3"/>
      <c r="VE156" s="3"/>
      <c r="VF156" s="3"/>
      <c r="VG156" s="3"/>
      <c r="VH156" s="3"/>
      <c r="VI156" s="3"/>
      <c r="VJ156" s="3"/>
      <c r="VK156" s="3"/>
      <c r="VL156" s="3"/>
      <c r="VM156" s="3"/>
      <c r="VN156" s="3"/>
      <c r="VO156" s="3"/>
      <c r="VP156" s="3"/>
      <c r="VQ156" s="3"/>
      <c r="VR156" s="3"/>
      <c r="VS156" s="3"/>
      <c r="VT156" s="3"/>
      <c r="VU156" s="3"/>
      <c r="VV156" s="3"/>
      <c r="VW156" s="3"/>
      <c r="VX156" s="3"/>
      <c r="VY156" s="3"/>
      <c r="VZ156" s="3"/>
      <c r="WA156" s="3"/>
      <c r="WB156" s="3"/>
      <c r="WC156" s="3"/>
      <c r="WD156" s="3"/>
      <c r="WE156" s="3"/>
      <c r="WF156" s="3"/>
      <c r="WG156" s="3"/>
      <c r="WH156" s="3"/>
      <c r="WI156" s="3"/>
      <c r="WJ156" s="3"/>
      <c r="WK156" s="3"/>
      <c r="WL156" s="3"/>
      <c r="WM156" s="3"/>
      <c r="WN156" s="3"/>
      <c r="WO156" s="3"/>
      <c r="WP156" s="3"/>
      <c r="WQ156" s="3"/>
      <c r="WR156" s="3"/>
      <c r="WS156" s="3"/>
      <c r="WT156" s="3"/>
      <c r="WU156" s="3"/>
      <c r="WV156" s="3"/>
      <c r="WW156" s="3"/>
      <c r="WX156" s="3"/>
      <c r="WY156" s="3"/>
      <c r="WZ156" s="3"/>
      <c r="XA156" s="3"/>
      <c r="XB156" s="3"/>
      <c r="XC156" s="3"/>
      <c r="XD156" s="3"/>
      <c r="XE156" s="3"/>
      <c r="XF156" s="3"/>
      <c r="XG156" s="3"/>
      <c r="XH156" s="3"/>
      <c r="XI156" s="3"/>
      <c r="XJ156" s="3"/>
      <c r="XK156" s="3"/>
      <c r="XL156" s="3"/>
      <c r="XM156" s="3"/>
      <c r="XN156" s="3"/>
      <c r="XO156" s="3"/>
      <c r="XP156" s="3"/>
      <c r="XQ156" s="3"/>
      <c r="XR156" s="3"/>
      <c r="XS156" s="3"/>
      <c r="XT156" s="3"/>
      <c r="XU156" s="3"/>
      <c r="XV156" s="3"/>
      <c r="XW156" s="3"/>
      <c r="XX156" s="3"/>
      <c r="XY156" s="3"/>
      <c r="XZ156" s="3"/>
      <c r="YA156" s="3"/>
      <c r="YB156" s="3"/>
      <c r="YC156" s="3"/>
      <c r="YD156" s="3"/>
      <c r="YE156" s="3"/>
      <c r="YF156" s="3"/>
      <c r="YG156" s="3"/>
      <c r="YH156" s="3"/>
      <c r="YI156" s="3"/>
      <c r="YJ156" s="3"/>
      <c r="YK156" s="3"/>
      <c r="YL156" s="3"/>
      <c r="YM156" s="3"/>
      <c r="YN156" s="3"/>
      <c r="YO156" s="3"/>
      <c r="YP156" s="3"/>
      <c r="YQ156" s="3"/>
      <c r="YR156" s="3"/>
      <c r="YS156" s="3"/>
      <c r="YT156" s="3"/>
      <c r="YU156" s="3"/>
      <c r="YV156" s="3"/>
      <c r="YW156" s="3"/>
      <c r="YX156" s="3"/>
      <c r="YY156" s="3"/>
      <c r="YZ156" s="3"/>
      <c r="ZA156" s="3"/>
      <c r="ZB156" s="3"/>
      <c r="ZC156" s="3"/>
      <c r="ZD156" s="3"/>
      <c r="ZE156" s="3"/>
      <c r="ZF156" s="3"/>
      <c r="ZG156" s="3"/>
      <c r="ZH156" s="3"/>
      <c r="ZI156" s="3"/>
      <c r="ZJ156" s="3"/>
      <c r="ZK156" s="3"/>
      <c r="ZL156" s="3"/>
      <c r="ZM156" s="3"/>
      <c r="ZN156" s="3"/>
      <c r="ZO156" s="3"/>
      <c r="ZP156" s="3"/>
      <c r="ZQ156" s="3"/>
      <c r="ZR156" s="3"/>
      <c r="ZS156" s="3"/>
      <c r="ZT156" s="3"/>
      <c r="ZU156" s="3"/>
      <c r="ZV156" s="3"/>
      <c r="ZW156" s="3"/>
      <c r="ZX156" s="3"/>
      <c r="ZY156" s="3"/>
      <c r="ZZ156" s="3"/>
      <c r="AAA156" s="3"/>
      <c r="AAB156" s="3"/>
      <c r="AAC156" s="3"/>
      <c r="AAD156" s="3"/>
      <c r="AAE156" s="3"/>
      <c r="AAF156" s="3"/>
      <c r="AAG156" s="3"/>
      <c r="AAH156" s="3"/>
      <c r="AAI156" s="3"/>
      <c r="AAJ156" s="3"/>
      <c r="AAK156" s="3"/>
      <c r="AAL156" s="3"/>
      <c r="AAM156" s="3"/>
      <c r="AAN156" s="3"/>
      <c r="AAO156" s="3"/>
      <c r="AAP156" s="3"/>
      <c r="AAQ156" s="3"/>
      <c r="AAR156" s="3"/>
      <c r="AAS156" s="3"/>
      <c r="AAT156" s="3"/>
      <c r="AAU156" s="3"/>
      <c r="AAV156" s="3"/>
      <c r="AAW156" s="3"/>
      <c r="AAX156" s="3"/>
      <c r="AAY156" s="3"/>
      <c r="AAZ156" s="3"/>
      <c r="ABA156" s="3"/>
      <c r="ABB156" s="3"/>
      <c r="ABC156" s="3"/>
      <c r="ABD156" s="3"/>
      <c r="ABE156" s="3"/>
      <c r="ABF156" s="3"/>
      <c r="ABG156" s="3"/>
      <c r="ABH156" s="3"/>
      <c r="ABI156" s="3"/>
      <c r="ABJ156" s="3"/>
      <c r="ABK156" s="3"/>
      <c r="ABL156" s="3"/>
      <c r="ABM156" s="3"/>
      <c r="ABN156" s="3"/>
      <c r="ABO156" s="3"/>
      <c r="ABP156" s="3"/>
      <c r="ABQ156" s="3"/>
      <c r="ABR156" s="3"/>
      <c r="ABS156" s="3"/>
      <c r="ABT156" s="3"/>
      <c r="ABU156" s="3"/>
      <c r="ABV156" s="3"/>
      <c r="ABW156" s="3"/>
      <c r="ABX156" s="3"/>
      <c r="ABY156" s="3"/>
      <c r="ABZ156" s="3"/>
      <c r="ACA156" s="3"/>
      <c r="ACB156" s="3"/>
      <c r="ACC156" s="3"/>
      <c r="ACD156" s="3"/>
      <c r="ACE156" s="3"/>
      <c r="ACF156" s="3"/>
      <c r="ACG156" s="3"/>
      <c r="ACH156" s="3"/>
      <c r="ACI156" s="3"/>
      <c r="ACJ156" s="3"/>
      <c r="ACK156" s="3"/>
      <c r="ACL156" s="3"/>
      <c r="ACM156" s="3"/>
      <c r="ACN156" s="3"/>
      <c r="ACO156" s="3"/>
      <c r="ACP156" s="3"/>
      <c r="ACQ156" s="3"/>
      <c r="ACR156" s="3"/>
      <c r="ACS156" s="3"/>
      <c r="ACT156" s="3"/>
      <c r="ACU156" s="3"/>
      <c r="ACV156" s="3"/>
      <c r="ACW156" s="3"/>
      <c r="ACX156" s="3"/>
      <c r="ACY156" s="3"/>
      <c r="ACZ156" s="3"/>
      <c r="ADA156" s="3"/>
      <c r="ADB156" s="3"/>
      <c r="ADC156" s="3"/>
      <c r="ADD156" s="3"/>
      <c r="ADE156" s="3"/>
      <c r="ADF156" s="3"/>
      <c r="ADG156" s="3"/>
      <c r="ADH156" s="3"/>
      <c r="ADI156" s="3"/>
      <c r="ADJ156" s="3"/>
      <c r="ADK156" s="3"/>
      <c r="ADL156" s="3"/>
      <c r="ADM156" s="3"/>
      <c r="ADN156" s="3"/>
      <c r="ADO156" s="3"/>
      <c r="ADP156" s="3"/>
      <c r="ADQ156" s="3"/>
      <c r="ADR156" s="3"/>
      <c r="ADS156" s="3"/>
      <c r="ADT156" s="3"/>
      <c r="ADU156" s="3"/>
      <c r="ADV156" s="3"/>
      <c r="ADW156" s="3"/>
      <c r="ADX156" s="3"/>
      <c r="ADY156" s="3"/>
      <c r="ADZ156" s="3"/>
      <c r="AEA156" s="3"/>
      <c r="AEB156" s="3"/>
      <c r="AEC156" s="3"/>
      <c r="AED156" s="3"/>
      <c r="AEE156" s="3"/>
      <c r="AEF156" s="3"/>
      <c r="AEG156" s="3"/>
      <c r="AEH156" s="3"/>
      <c r="AEI156" s="3"/>
      <c r="AEJ156" s="3"/>
      <c r="AEK156" s="3"/>
      <c r="AEL156" s="3"/>
      <c r="AEM156" s="3"/>
      <c r="AEN156" s="3"/>
      <c r="AEO156" s="3"/>
      <c r="AEP156" s="3"/>
      <c r="AEQ156" s="3"/>
      <c r="AER156" s="3"/>
      <c r="AES156" s="3"/>
      <c r="AET156" s="3"/>
      <c r="AEU156" s="3"/>
      <c r="AEV156" s="3"/>
      <c r="AEW156" s="3"/>
      <c r="AEX156" s="3"/>
      <c r="AEY156" s="3"/>
      <c r="AEZ156" s="3"/>
      <c r="AFA156" s="3"/>
      <c r="AFB156" s="3"/>
      <c r="AFC156" s="3"/>
      <c r="AFD156" s="3"/>
      <c r="AFE156" s="3"/>
      <c r="AFF156" s="3"/>
      <c r="AFG156" s="3"/>
      <c r="AFH156" s="3"/>
      <c r="AFI156" s="3"/>
      <c r="AFJ156" s="3"/>
      <c r="AFK156" s="3"/>
      <c r="AFL156" s="3"/>
      <c r="AFM156" s="3"/>
      <c r="AFN156" s="3"/>
      <c r="AFO156" s="3"/>
      <c r="AFP156" s="3"/>
      <c r="AFQ156" s="3"/>
      <c r="AFR156" s="3"/>
      <c r="AFS156" s="3"/>
      <c r="AFT156" s="3"/>
      <c r="AFU156" s="3"/>
      <c r="AFV156" s="3"/>
      <c r="AFW156" s="3"/>
      <c r="AFX156" s="3"/>
      <c r="AFY156" s="3"/>
      <c r="AFZ156" s="3"/>
      <c r="AGA156" s="3"/>
      <c r="AGB156" s="3"/>
      <c r="AGC156" s="3"/>
      <c r="AGD156" s="3"/>
      <c r="AGE156" s="3"/>
      <c r="AGF156" s="3"/>
      <c r="AGG156" s="3"/>
      <c r="AGH156" s="3"/>
      <c r="AGI156" s="3"/>
      <c r="AGJ156" s="3"/>
      <c r="AGK156" s="3"/>
      <c r="AGL156" s="3"/>
      <c r="AGM156" s="3"/>
      <c r="AGN156" s="3"/>
      <c r="AGO156" s="3"/>
      <c r="AGP156" s="3"/>
      <c r="AGQ156" s="3"/>
      <c r="AGR156" s="3"/>
      <c r="AGS156" s="3"/>
      <c r="AGT156" s="3"/>
      <c r="AGU156" s="3"/>
      <c r="AGV156" s="3"/>
      <c r="AGW156" s="3"/>
      <c r="AGX156" s="3"/>
      <c r="AGY156" s="3"/>
      <c r="AGZ156" s="3"/>
      <c r="AHA156" s="3"/>
      <c r="AHB156" s="3"/>
      <c r="AHC156" s="3"/>
      <c r="AHD156" s="3"/>
      <c r="AHE156" s="3"/>
      <c r="AHF156" s="3"/>
      <c r="AHG156" s="3"/>
      <c r="AHH156" s="3"/>
      <c r="AHI156" s="3"/>
      <c r="AHJ156" s="3"/>
      <c r="AHK156" s="3"/>
      <c r="AHL156" s="3"/>
      <c r="AHM156" s="3"/>
      <c r="AHN156" s="3"/>
      <c r="AHO156" s="3"/>
      <c r="AHP156" s="3"/>
      <c r="AHQ156" s="3"/>
      <c r="AHR156" s="3"/>
      <c r="AHS156" s="3"/>
      <c r="AHT156" s="3"/>
      <c r="AHU156" s="3"/>
      <c r="AHV156" s="3"/>
      <c r="AHW156" s="3"/>
      <c r="AHX156" s="3"/>
      <c r="AHY156" s="3"/>
      <c r="AHZ156" s="3"/>
      <c r="AIA156" s="3"/>
      <c r="AIB156" s="3"/>
      <c r="AIC156" s="3"/>
      <c r="AID156" s="3"/>
      <c r="AIE156" s="3"/>
      <c r="AIF156" s="3"/>
      <c r="AIG156" s="3"/>
      <c r="AIH156" s="3"/>
      <c r="AII156" s="3"/>
      <c r="AIJ156" s="3"/>
      <c r="AIK156" s="3"/>
      <c r="AIL156" s="3"/>
      <c r="AIM156" s="3"/>
      <c r="AIN156" s="3"/>
      <c r="AIO156" s="3"/>
      <c r="AIP156" s="3"/>
      <c r="AIQ156" s="3"/>
      <c r="AIR156" s="3"/>
      <c r="AIS156" s="3"/>
      <c r="AIT156" s="3"/>
      <c r="AIU156" s="3"/>
      <c r="AIV156" s="3"/>
      <c r="AIW156" s="3"/>
      <c r="AIX156" s="3"/>
      <c r="AIY156" s="3"/>
      <c r="AIZ156" s="3"/>
      <c r="AJA156" s="3"/>
      <c r="AJB156" s="3"/>
      <c r="AJC156" s="3"/>
      <c r="AJD156" s="3"/>
      <c r="AJE156" s="3"/>
      <c r="AJF156" s="3"/>
      <c r="AJG156" s="3"/>
      <c r="AJH156" s="3"/>
      <c r="AJI156" s="3"/>
      <c r="AJJ156" s="3"/>
      <c r="AJK156" s="3"/>
      <c r="AJL156" s="3"/>
      <c r="AJM156" s="3"/>
      <c r="AJN156" s="3"/>
      <c r="AJO156" s="3"/>
      <c r="AJP156" s="3"/>
      <c r="AJQ156" s="3"/>
      <c r="AJR156" s="3"/>
      <c r="AJS156" s="3"/>
      <c r="AJT156" s="3"/>
      <c r="AJU156" s="3"/>
      <c r="AJV156" s="3"/>
      <c r="AJW156" s="3"/>
      <c r="AJX156" s="3"/>
      <c r="AJY156" s="3"/>
      <c r="AJZ156" s="3"/>
      <c r="AKA156" s="3"/>
      <c r="AKB156" s="3"/>
      <c r="AKC156" s="3"/>
      <c r="AKD156" s="3"/>
      <c r="AKE156" s="3"/>
      <c r="AKF156" s="3"/>
      <c r="AKG156" s="3"/>
      <c r="AKH156" s="3"/>
      <c r="AKI156" s="3"/>
      <c r="AKJ156" s="3"/>
      <c r="AKK156" s="3"/>
      <c r="AKL156" s="3"/>
      <c r="AKM156" s="3"/>
      <c r="AKN156" s="3"/>
      <c r="AKO156" s="3"/>
      <c r="AKP156" s="3"/>
      <c r="AKQ156" s="3"/>
      <c r="AKR156" s="3"/>
      <c r="AKS156" s="3"/>
      <c r="AKT156" s="3"/>
      <c r="AKU156" s="3"/>
      <c r="AKV156" s="3"/>
      <c r="AKW156" s="3"/>
      <c r="AKX156" s="3"/>
      <c r="AKY156" s="3"/>
      <c r="AKZ156" s="3"/>
      <c r="ALA156" s="3"/>
      <c r="ALB156" s="3"/>
      <c r="ALC156" s="3"/>
      <c r="ALD156" s="3"/>
      <c r="ALE156" s="3"/>
      <c r="ALF156" s="3"/>
      <c r="ALG156" s="3"/>
      <c r="ALH156" s="3"/>
      <c r="ALI156" s="3"/>
      <c r="ALJ156" s="3"/>
      <c r="ALK156" s="3"/>
      <c r="ALL156" s="3"/>
      <c r="ALM156" s="3"/>
      <c r="ALN156" s="3"/>
      <c r="ALO156" s="3"/>
      <c r="ALP156" s="3"/>
      <c r="ALQ156" s="3"/>
      <c r="ALR156" s="3"/>
      <c r="ALS156" s="3"/>
      <c r="ALT156" s="3"/>
      <c r="ALU156" s="3"/>
      <c r="ALV156" s="3"/>
      <c r="ALW156" s="3"/>
      <c r="ALX156" s="3"/>
      <c r="ALY156" s="3"/>
      <c r="ALZ156" s="3"/>
      <c r="AMA156" s="3"/>
      <c r="AMB156" s="3"/>
      <c r="AMC156" s="3"/>
      <c r="AMD156" s="3"/>
      <c r="AME156" s="3"/>
      <c r="AMF156" s="3"/>
      <c r="AMG156" s="3"/>
      <c r="AMH156" s="3"/>
      <c r="AMI156" s="3"/>
      <c r="AMJ156" s="3"/>
      <c r="AMK156" s="3"/>
      <c r="AML156" s="3"/>
      <c r="AMM156" s="3"/>
      <c r="AMN156" s="3"/>
      <c r="AMO156" s="3"/>
      <c r="AMP156" s="3"/>
      <c r="AMQ156" s="3"/>
      <c r="AMR156" s="3"/>
      <c r="AMS156" s="3"/>
      <c r="AMT156" s="3"/>
      <c r="AMU156" s="3"/>
      <c r="AMV156" s="3"/>
      <c r="AMW156" s="3"/>
      <c r="AMX156" s="3"/>
      <c r="AMY156" s="3"/>
      <c r="AMZ156" s="3"/>
      <c r="ANA156" s="3"/>
      <c r="ANB156" s="3"/>
      <c r="ANC156" s="3"/>
      <c r="AND156" s="3"/>
      <c r="ANE156" s="3"/>
      <c r="ANF156" s="3"/>
      <c r="ANG156" s="3"/>
      <c r="ANH156" s="3"/>
      <c r="ANI156" s="3"/>
      <c r="ANJ156" s="3"/>
      <c r="ANK156" s="3"/>
      <c r="ANL156" s="3"/>
      <c r="ANM156" s="3"/>
      <c r="ANN156" s="3"/>
      <c r="ANO156" s="3"/>
      <c r="ANP156" s="3"/>
      <c r="ANQ156" s="3"/>
      <c r="ANR156" s="3"/>
      <c r="ANS156" s="3"/>
      <c r="ANT156" s="3"/>
      <c r="ANU156" s="3"/>
      <c r="ANV156" s="3"/>
      <c r="ANW156" s="3"/>
      <c r="ANX156" s="3"/>
      <c r="ANY156" s="3"/>
      <c r="ANZ156" s="3"/>
      <c r="AOA156" s="3"/>
      <c r="AOB156" s="3"/>
      <c r="AOC156" s="3"/>
      <c r="AOD156" s="3"/>
      <c r="AOE156" s="3"/>
      <c r="AOF156" s="3"/>
      <c r="AOG156" s="3"/>
      <c r="AOH156" s="3"/>
      <c r="AOI156" s="3"/>
      <c r="AOJ156" s="3"/>
      <c r="AOK156" s="3"/>
      <c r="AOL156" s="3"/>
      <c r="AOM156" s="3"/>
      <c r="AON156" s="3"/>
      <c r="AOO156" s="3"/>
      <c r="AOP156" s="3"/>
      <c r="AOQ156" s="3"/>
      <c r="AOR156" s="3"/>
      <c r="AOS156" s="3"/>
      <c r="AOT156" s="3"/>
      <c r="AOU156" s="3"/>
      <c r="AOV156" s="3"/>
      <c r="AOW156" s="3"/>
      <c r="AOX156" s="3"/>
      <c r="AOY156" s="3"/>
      <c r="AOZ156" s="3"/>
      <c r="APA156" s="3"/>
      <c r="APB156" s="3"/>
      <c r="APC156" s="3"/>
      <c r="APD156" s="3"/>
      <c r="APE156" s="3"/>
      <c r="APF156" s="3"/>
      <c r="APG156" s="3"/>
      <c r="APH156" s="3"/>
      <c r="API156" s="3"/>
      <c r="APJ156" s="3"/>
      <c r="APK156" s="3"/>
      <c r="APL156" s="3"/>
      <c r="APM156" s="3"/>
      <c r="APN156" s="3"/>
      <c r="APO156" s="3"/>
      <c r="APP156" s="3"/>
      <c r="APQ156" s="3"/>
      <c r="APR156" s="3"/>
      <c r="APS156" s="3"/>
      <c r="APT156" s="3"/>
      <c r="APU156" s="3"/>
      <c r="APV156" s="3"/>
      <c r="APW156" s="3"/>
      <c r="APX156" s="3"/>
      <c r="APY156" s="3"/>
      <c r="APZ156" s="3"/>
      <c r="AQA156" s="3"/>
      <c r="AQB156" s="3"/>
      <c r="AQC156" s="3"/>
      <c r="AQD156" s="3"/>
      <c r="AQE156" s="3"/>
      <c r="AQF156" s="3"/>
      <c r="AQG156" s="3"/>
      <c r="AQH156" s="3"/>
      <c r="AQI156" s="3"/>
      <c r="AQJ156" s="3"/>
      <c r="AQK156" s="3"/>
      <c r="AQL156" s="3"/>
      <c r="AQM156" s="3"/>
      <c r="AQN156" s="3"/>
      <c r="AQO156" s="3"/>
      <c r="AQP156" s="3"/>
      <c r="AQQ156" s="3"/>
      <c r="AQR156" s="3"/>
      <c r="AQS156" s="3"/>
      <c r="AQT156" s="3"/>
      <c r="AQU156" s="3"/>
      <c r="AQV156" s="3"/>
      <c r="AQW156" s="3"/>
      <c r="AQX156" s="3"/>
      <c r="AQY156" s="3"/>
      <c r="AQZ156" s="3"/>
      <c r="ARA156" s="3"/>
      <c r="ARB156" s="3"/>
      <c r="ARC156" s="3"/>
      <c r="ARD156" s="3"/>
      <c r="ARE156" s="3"/>
      <c r="ARF156" s="3"/>
      <c r="ARG156" s="3"/>
      <c r="ARH156" s="3"/>
      <c r="ARI156" s="3"/>
      <c r="ARJ156" s="3"/>
      <c r="ARK156" s="3"/>
      <c r="ARL156" s="3"/>
      <c r="ARM156" s="3"/>
      <c r="ARN156" s="3"/>
      <c r="ARO156" s="3"/>
      <c r="ARP156" s="3"/>
      <c r="ARQ156" s="3"/>
      <c r="ARR156" s="3"/>
      <c r="ARS156" s="3"/>
      <c r="ART156" s="3"/>
      <c r="ARU156" s="3"/>
      <c r="ARV156" s="3"/>
      <c r="ARW156" s="3"/>
      <c r="ARX156" s="3"/>
      <c r="ARY156" s="3"/>
      <c r="ARZ156" s="3"/>
      <c r="ASA156" s="3"/>
      <c r="ASB156" s="3"/>
      <c r="ASC156" s="3"/>
      <c r="ASD156" s="3"/>
      <c r="ASE156" s="3"/>
      <c r="ASF156" s="3"/>
      <c r="ASG156" s="3"/>
      <c r="ASH156" s="3"/>
      <c r="ASI156" s="3"/>
      <c r="ASJ156" s="3"/>
      <c r="ASK156" s="3"/>
      <c r="ASL156" s="3"/>
      <c r="ASM156" s="3"/>
      <c r="ASN156" s="3"/>
      <c r="ASO156" s="3"/>
      <c r="ASP156" s="3"/>
      <c r="ASQ156" s="3"/>
      <c r="ASR156" s="3"/>
      <c r="ASS156" s="3"/>
      <c r="AST156" s="3"/>
      <c r="ASU156" s="3"/>
      <c r="ASV156" s="3"/>
      <c r="ASW156" s="3"/>
      <c r="ASX156" s="3"/>
      <c r="ASY156" s="3"/>
      <c r="ASZ156" s="3"/>
      <c r="ATA156" s="3"/>
      <c r="ATB156" s="3"/>
      <c r="ATC156" s="3"/>
      <c r="ATD156" s="3"/>
      <c r="ATE156" s="3"/>
      <c r="ATF156" s="3"/>
      <c r="ATG156" s="3"/>
      <c r="ATH156" s="3"/>
      <c r="ATI156" s="3"/>
      <c r="ATJ156" s="3"/>
      <c r="ATK156" s="3"/>
      <c r="ATL156" s="3"/>
      <c r="ATM156" s="3"/>
      <c r="ATN156" s="3"/>
      <c r="ATO156" s="3"/>
      <c r="ATP156" s="3"/>
      <c r="ATQ156" s="3"/>
      <c r="ATR156" s="3"/>
      <c r="ATS156" s="3"/>
      <c r="ATT156" s="3"/>
      <c r="ATU156" s="3"/>
      <c r="ATV156" s="3"/>
      <c r="ATW156" s="3"/>
      <c r="ATX156" s="3"/>
      <c r="ATY156" s="3"/>
      <c r="ATZ156" s="3"/>
      <c r="AUA156" s="3"/>
      <c r="AUB156" s="3"/>
      <c r="AUC156" s="3"/>
      <c r="AUD156" s="3"/>
      <c r="AUE156" s="3"/>
      <c r="AUF156" s="3"/>
      <c r="AUG156" s="3"/>
      <c r="AUH156" s="3"/>
      <c r="AUI156" s="3"/>
      <c r="AUJ156" s="3"/>
      <c r="AUK156" s="3"/>
      <c r="AUL156" s="3"/>
      <c r="AUM156" s="3"/>
      <c r="AUN156" s="3"/>
      <c r="AUO156" s="3"/>
      <c r="AUP156" s="3"/>
      <c r="AUQ156" s="3"/>
      <c r="AUR156" s="3"/>
      <c r="AUS156" s="3"/>
      <c r="AUT156" s="3"/>
      <c r="AUU156" s="3"/>
      <c r="AUV156" s="3"/>
      <c r="AUW156" s="3"/>
      <c r="AUX156" s="3"/>
      <c r="AUY156" s="3"/>
      <c r="AUZ156" s="3"/>
      <c r="AVA156" s="3"/>
      <c r="AVB156" s="3"/>
      <c r="AVC156" s="3"/>
      <c r="AVD156" s="3"/>
      <c r="AVE156" s="3"/>
      <c r="AVF156" s="3"/>
      <c r="AVG156" s="3"/>
      <c r="AVH156" s="3"/>
      <c r="AVI156" s="3"/>
      <c r="AVJ156" s="3"/>
      <c r="AVK156" s="3"/>
      <c r="AVL156" s="3"/>
      <c r="AVM156" s="3"/>
      <c r="AVN156" s="3"/>
      <c r="AVO156" s="3"/>
      <c r="AVP156" s="3"/>
      <c r="AVQ156" s="3"/>
      <c r="AVR156" s="3"/>
      <c r="AVS156" s="3"/>
      <c r="AVT156" s="3"/>
      <c r="AVU156" s="3"/>
      <c r="AVV156" s="3"/>
      <c r="AVW156" s="3"/>
      <c r="AVX156" s="3"/>
      <c r="AVY156" s="3"/>
      <c r="AVZ156" s="3"/>
      <c r="AWA156" s="3"/>
      <c r="AWB156" s="3"/>
      <c r="AWC156" s="3"/>
      <c r="AWD156" s="3"/>
      <c r="AWE156" s="3"/>
      <c r="AWF156" s="3"/>
      <c r="AWG156" s="3"/>
      <c r="AWH156" s="3"/>
      <c r="AWI156" s="3"/>
      <c r="AWJ156" s="3"/>
      <c r="AWK156" s="3"/>
      <c r="AWL156" s="3"/>
      <c r="AWM156" s="3"/>
      <c r="AWN156" s="3"/>
      <c r="AWO156" s="3"/>
      <c r="AWP156" s="3"/>
      <c r="AWQ156" s="3"/>
      <c r="AWR156" s="3"/>
      <c r="AWS156" s="3"/>
      <c r="AWT156" s="3"/>
      <c r="AWU156" s="3"/>
      <c r="AWV156" s="3"/>
      <c r="AWW156" s="3"/>
      <c r="AWX156" s="3"/>
      <c r="AWY156" s="3"/>
      <c r="AWZ156" s="3"/>
      <c r="AXA156" s="3"/>
      <c r="AXB156" s="3"/>
      <c r="AXC156" s="3"/>
      <c r="AXD156" s="3"/>
      <c r="AXE156" s="3"/>
      <c r="AXF156" s="3"/>
      <c r="AXG156" s="3"/>
      <c r="AXH156" s="3"/>
      <c r="AXI156" s="3"/>
      <c r="AXJ156" s="3"/>
      <c r="AXK156" s="3"/>
      <c r="AXL156" s="3"/>
      <c r="AXM156" s="3"/>
      <c r="AXN156" s="3"/>
      <c r="AXO156" s="3"/>
      <c r="AXP156" s="3"/>
      <c r="AXQ156" s="3"/>
      <c r="AXR156" s="3"/>
      <c r="AXS156" s="3"/>
      <c r="AXT156" s="3"/>
      <c r="AXU156" s="3"/>
      <c r="AXV156" s="3"/>
      <c r="AXW156" s="3"/>
      <c r="AXX156" s="3"/>
      <c r="AXY156" s="3"/>
      <c r="AXZ156" s="3"/>
      <c r="AYA156" s="3"/>
      <c r="AYB156" s="3"/>
      <c r="AYC156" s="3"/>
      <c r="AYD156" s="3"/>
      <c r="AYE156" s="3"/>
      <c r="AYF156" s="3"/>
      <c r="AYG156" s="3"/>
      <c r="AYH156" s="3"/>
      <c r="AYI156" s="3"/>
      <c r="AYJ156" s="3"/>
      <c r="AYK156" s="3"/>
      <c r="AYL156" s="3"/>
      <c r="AYM156" s="3"/>
      <c r="AYN156" s="3"/>
      <c r="AYO156" s="3"/>
      <c r="AYP156" s="3"/>
      <c r="AYQ156" s="3"/>
      <c r="AYR156" s="3"/>
      <c r="AYS156" s="3"/>
      <c r="AYT156" s="3"/>
      <c r="AYU156" s="3"/>
      <c r="AYV156" s="3"/>
      <c r="AYW156" s="3"/>
      <c r="AYX156" s="3"/>
      <c r="AYY156" s="3"/>
      <c r="AYZ156" s="3"/>
      <c r="AZA156" s="3"/>
      <c r="AZB156" s="3"/>
      <c r="AZC156" s="3"/>
      <c r="AZD156" s="3"/>
      <c r="AZE156" s="3"/>
      <c r="AZF156" s="3"/>
      <c r="AZG156" s="3"/>
      <c r="AZH156" s="3"/>
      <c r="AZI156" s="3"/>
      <c r="AZJ156" s="3"/>
      <c r="AZK156" s="3"/>
      <c r="AZL156" s="3"/>
      <c r="AZM156" s="3"/>
      <c r="AZN156" s="3"/>
      <c r="AZO156" s="3"/>
      <c r="AZP156" s="3"/>
      <c r="AZQ156" s="3"/>
      <c r="AZR156" s="3"/>
      <c r="AZS156" s="3"/>
      <c r="AZT156" s="3"/>
      <c r="AZU156" s="3"/>
      <c r="AZV156" s="3"/>
      <c r="AZW156" s="3"/>
      <c r="AZX156" s="3"/>
      <c r="AZY156" s="3"/>
      <c r="AZZ156" s="3"/>
      <c r="BAA156" s="3"/>
      <c r="BAB156" s="3"/>
      <c r="BAC156" s="3"/>
      <c r="BAD156" s="3"/>
      <c r="BAE156" s="3"/>
      <c r="BAF156" s="3"/>
      <c r="BAG156" s="3"/>
      <c r="BAH156" s="3"/>
      <c r="BAI156" s="3"/>
      <c r="BAJ156" s="3"/>
      <c r="BAK156" s="3"/>
      <c r="BAL156" s="3"/>
      <c r="BAM156" s="3"/>
      <c r="BAN156" s="3"/>
      <c r="BAO156" s="3"/>
      <c r="BAP156" s="3"/>
      <c r="BAQ156" s="3"/>
      <c r="BAR156" s="3"/>
      <c r="BAS156" s="3"/>
      <c r="BAT156" s="3"/>
      <c r="BAU156" s="3"/>
      <c r="BAV156" s="3"/>
      <c r="BAW156" s="3"/>
      <c r="BAX156" s="3"/>
      <c r="BAY156" s="3"/>
      <c r="BAZ156" s="3"/>
      <c r="BBA156" s="3"/>
      <c r="BBB156" s="3"/>
      <c r="BBC156" s="3"/>
      <c r="BBD156" s="3"/>
      <c r="BBE156" s="3"/>
      <c r="BBF156" s="3"/>
      <c r="BBG156" s="3"/>
      <c r="BBH156" s="3"/>
      <c r="BBI156" s="3"/>
      <c r="BBJ156" s="3"/>
      <c r="BBK156" s="3"/>
      <c r="BBL156" s="3"/>
      <c r="BBM156" s="3"/>
      <c r="BBN156" s="3"/>
      <c r="BBO156" s="3"/>
      <c r="BBP156" s="3"/>
      <c r="BBQ156" s="3"/>
      <c r="BBR156" s="3"/>
      <c r="BBS156" s="3"/>
      <c r="BBT156" s="3"/>
      <c r="BBU156" s="3"/>
      <c r="BBV156" s="3"/>
      <c r="BBW156" s="3"/>
      <c r="BBX156" s="3"/>
      <c r="BBY156" s="3"/>
      <c r="BBZ156" s="3"/>
      <c r="BCA156" s="3"/>
      <c r="BCB156" s="3"/>
      <c r="BCC156" s="3"/>
      <c r="BCD156" s="3"/>
      <c r="BCE156" s="3"/>
      <c r="BCF156" s="3"/>
      <c r="BCG156" s="3"/>
      <c r="BCH156" s="3"/>
      <c r="BCI156" s="3"/>
      <c r="BCJ156" s="3"/>
      <c r="BCK156" s="3"/>
      <c r="BCL156" s="3"/>
      <c r="BCM156" s="3"/>
      <c r="BCN156" s="3"/>
      <c r="BCO156" s="3"/>
      <c r="BCP156" s="3"/>
      <c r="BCQ156" s="3"/>
      <c r="BCR156" s="3"/>
      <c r="BCS156" s="3"/>
      <c r="BCT156" s="3"/>
      <c r="BCU156" s="3"/>
      <c r="BCV156" s="3"/>
      <c r="BCW156" s="3"/>
      <c r="BCX156" s="3"/>
      <c r="BCY156" s="3"/>
      <c r="BCZ156" s="3"/>
      <c r="BDA156" s="3"/>
      <c r="BDB156" s="3"/>
      <c r="BDC156" s="3"/>
      <c r="BDD156" s="3"/>
      <c r="BDE156" s="3"/>
      <c r="BDF156" s="3"/>
      <c r="BDG156" s="3"/>
      <c r="BDH156" s="3"/>
      <c r="BDI156" s="3"/>
      <c r="BDJ156" s="3"/>
      <c r="BDK156" s="3"/>
      <c r="BDL156" s="3"/>
      <c r="BDM156" s="3"/>
      <c r="BDN156" s="3"/>
      <c r="BDO156" s="3"/>
      <c r="BDP156" s="3"/>
      <c r="BDQ156" s="3"/>
      <c r="BDR156" s="3"/>
      <c r="BDS156" s="3"/>
      <c r="BDT156" s="3"/>
      <c r="BDU156" s="3"/>
      <c r="BDV156" s="3"/>
      <c r="BDW156" s="3"/>
      <c r="BDX156" s="3"/>
      <c r="BDY156" s="3"/>
      <c r="BDZ156" s="3"/>
      <c r="BEA156" s="3"/>
      <c r="BEB156" s="3"/>
      <c r="BEC156" s="3"/>
      <c r="BED156" s="3"/>
      <c r="BEE156" s="3"/>
      <c r="BEF156" s="3"/>
      <c r="BEG156" s="3"/>
      <c r="BEH156" s="3"/>
      <c r="BEI156" s="3"/>
      <c r="BEJ156" s="3"/>
      <c r="BEK156" s="3"/>
      <c r="BEL156" s="3"/>
      <c r="BEM156" s="3"/>
      <c r="BEN156" s="3"/>
      <c r="BEO156" s="3"/>
      <c r="BEP156" s="3"/>
      <c r="BEQ156" s="3"/>
      <c r="BER156" s="3"/>
      <c r="BES156" s="3"/>
      <c r="BET156" s="3"/>
      <c r="BEU156" s="3"/>
      <c r="BEV156" s="3"/>
      <c r="BEW156" s="3"/>
      <c r="BEX156" s="3"/>
      <c r="BEY156" s="3"/>
      <c r="BEZ156" s="3"/>
      <c r="BFA156" s="3"/>
      <c r="BFB156" s="3"/>
      <c r="BFC156" s="3"/>
      <c r="BFD156" s="3"/>
      <c r="BFE156" s="3"/>
      <c r="BFF156" s="3"/>
      <c r="BFG156" s="3"/>
      <c r="BFH156" s="3"/>
      <c r="BFI156" s="3"/>
      <c r="BFJ156" s="3"/>
      <c r="BFK156" s="3"/>
      <c r="BFL156" s="3"/>
      <c r="BFM156" s="3"/>
      <c r="BFN156" s="3"/>
      <c r="BFO156" s="3"/>
      <c r="BFP156" s="3"/>
      <c r="BFQ156" s="3"/>
      <c r="BFR156" s="3"/>
      <c r="BFS156" s="3"/>
      <c r="BFT156" s="3"/>
      <c r="BFU156" s="3"/>
      <c r="BFV156" s="3"/>
      <c r="BFW156" s="3"/>
      <c r="BFX156" s="3"/>
      <c r="BFY156" s="3"/>
      <c r="BFZ156" s="3"/>
      <c r="BGA156" s="3"/>
      <c r="BGB156" s="3"/>
      <c r="BGC156" s="3"/>
      <c r="BGD156" s="3"/>
      <c r="BGE156" s="3"/>
      <c r="BGF156" s="3"/>
      <c r="BGG156" s="3"/>
      <c r="BGH156" s="3"/>
      <c r="BGI156" s="3"/>
      <c r="BGJ156" s="3"/>
      <c r="BGK156" s="3"/>
      <c r="BGL156" s="3"/>
      <c r="BGM156" s="3"/>
      <c r="BGN156" s="3"/>
      <c r="BGO156" s="3"/>
      <c r="BGP156" s="3"/>
      <c r="BGQ156" s="3"/>
      <c r="BGR156" s="3"/>
      <c r="BGS156" s="3"/>
      <c r="BGT156" s="3"/>
      <c r="BGU156" s="3"/>
      <c r="BGV156" s="3"/>
      <c r="BGW156" s="3"/>
      <c r="BGX156" s="3"/>
      <c r="BGY156" s="3"/>
      <c r="BGZ156" s="3"/>
      <c r="BHA156" s="3"/>
      <c r="BHB156" s="3"/>
      <c r="BHC156" s="3"/>
      <c r="BHD156" s="3"/>
      <c r="BHE156" s="3"/>
      <c r="BHF156" s="3"/>
      <c r="BHG156" s="3"/>
      <c r="BHH156" s="3"/>
      <c r="BHI156" s="3"/>
      <c r="BHJ156" s="3"/>
      <c r="BHK156" s="3"/>
      <c r="BHL156" s="3"/>
      <c r="BHM156" s="3"/>
      <c r="BHN156" s="3"/>
      <c r="BHO156" s="3"/>
      <c r="BHP156" s="3"/>
      <c r="BHQ156" s="3"/>
      <c r="BHR156" s="3"/>
      <c r="BHS156" s="3"/>
      <c r="BHT156" s="3"/>
      <c r="BHU156" s="3"/>
      <c r="BHV156" s="3"/>
      <c r="BHW156" s="3"/>
      <c r="BHX156" s="3"/>
      <c r="BHY156" s="3"/>
      <c r="BHZ156" s="3"/>
      <c r="BIA156" s="3"/>
      <c r="BIB156" s="3"/>
      <c r="BIC156" s="3"/>
      <c r="BID156" s="3"/>
      <c r="BIE156" s="3"/>
      <c r="BIF156" s="3"/>
      <c r="BIG156" s="3"/>
      <c r="BIH156" s="3"/>
      <c r="BII156" s="3"/>
      <c r="BIJ156" s="3"/>
      <c r="BIK156" s="3"/>
      <c r="BIL156" s="3"/>
      <c r="BIM156" s="3"/>
      <c r="BIN156" s="3"/>
      <c r="BIO156" s="3"/>
      <c r="BIP156" s="3"/>
      <c r="BIQ156" s="3"/>
      <c r="BIR156" s="3"/>
      <c r="BIS156" s="3"/>
      <c r="BIT156" s="3"/>
      <c r="BIU156" s="3"/>
      <c r="BIV156" s="3"/>
      <c r="BIW156" s="3"/>
      <c r="BIX156" s="3"/>
      <c r="BIY156" s="3"/>
      <c r="BIZ156" s="3"/>
      <c r="BJA156" s="3"/>
      <c r="BJB156" s="3"/>
      <c r="BJC156" s="3"/>
      <c r="BJD156" s="3"/>
      <c r="BJE156" s="3"/>
      <c r="BJF156" s="3"/>
      <c r="BJG156" s="3"/>
      <c r="BJH156" s="3"/>
      <c r="BJI156" s="3"/>
      <c r="BJJ156" s="3"/>
      <c r="BJK156" s="3"/>
      <c r="BJL156" s="3"/>
      <c r="BJM156" s="3"/>
      <c r="BJN156" s="3"/>
      <c r="BJO156" s="3"/>
      <c r="BJP156" s="3"/>
      <c r="BJQ156" s="3"/>
      <c r="BJR156" s="3"/>
      <c r="BJS156" s="3"/>
      <c r="BJT156" s="3"/>
      <c r="BJU156" s="3"/>
      <c r="BJV156" s="3"/>
      <c r="BJW156" s="3"/>
      <c r="BJX156" s="3"/>
      <c r="BJY156" s="3"/>
      <c r="BJZ156" s="3"/>
      <c r="BKA156" s="3"/>
      <c r="BKB156" s="3"/>
      <c r="BKC156" s="3"/>
      <c r="BKD156" s="3"/>
      <c r="BKE156" s="3"/>
      <c r="BKF156" s="3"/>
      <c r="BKG156" s="3"/>
      <c r="BKH156" s="3"/>
      <c r="BKI156" s="3"/>
      <c r="BKJ156" s="3"/>
      <c r="BKK156" s="3"/>
      <c r="BKL156" s="3"/>
      <c r="BKM156" s="3"/>
      <c r="BKN156" s="3"/>
      <c r="BKO156" s="3"/>
      <c r="BKP156" s="3"/>
      <c r="BKQ156" s="3"/>
      <c r="BKR156" s="3"/>
      <c r="BKS156" s="3"/>
      <c r="BKT156" s="3"/>
      <c r="BKU156" s="3"/>
      <c r="BKV156" s="3"/>
      <c r="BKW156" s="3"/>
      <c r="BKX156" s="3"/>
      <c r="BKY156" s="3"/>
      <c r="BKZ156" s="3"/>
      <c r="BLA156" s="3"/>
      <c r="BLB156" s="3"/>
      <c r="BLC156" s="3"/>
      <c r="BLD156" s="3"/>
      <c r="BLE156" s="3"/>
      <c r="BLF156" s="3"/>
      <c r="BLG156" s="3"/>
      <c r="BLH156" s="3"/>
      <c r="BLI156" s="3"/>
      <c r="BLJ156" s="3"/>
      <c r="BLK156" s="3"/>
      <c r="BLL156" s="3"/>
      <c r="BLM156" s="3"/>
      <c r="BLN156" s="3"/>
      <c r="BLO156" s="3"/>
      <c r="BLP156" s="3"/>
      <c r="BLQ156" s="3"/>
      <c r="BLR156" s="3"/>
      <c r="BLS156" s="3"/>
      <c r="BLT156" s="3"/>
      <c r="BLU156" s="3"/>
      <c r="BLV156" s="3"/>
      <c r="BLW156" s="3"/>
      <c r="BLX156" s="3"/>
      <c r="BLY156" s="3"/>
      <c r="BLZ156" s="3"/>
      <c r="BMA156" s="3"/>
      <c r="BMB156" s="3"/>
      <c r="BMC156" s="3"/>
      <c r="BMD156" s="3"/>
      <c r="BME156" s="3"/>
      <c r="BMF156" s="3"/>
      <c r="BMG156" s="3"/>
      <c r="BMH156" s="3"/>
      <c r="BMI156" s="3"/>
      <c r="BMJ156" s="3"/>
      <c r="BMK156" s="3"/>
      <c r="BML156" s="3"/>
      <c r="BMM156" s="3"/>
      <c r="BMN156" s="3"/>
      <c r="BMO156" s="3"/>
      <c r="BMP156" s="3"/>
      <c r="BMQ156" s="3"/>
      <c r="BMR156" s="3"/>
      <c r="BMS156" s="3"/>
      <c r="BMT156" s="3"/>
      <c r="BMU156" s="3"/>
      <c r="BMV156" s="3"/>
      <c r="BMW156" s="3"/>
      <c r="BMX156" s="3"/>
      <c r="BMY156" s="3"/>
      <c r="BMZ156" s="3"/>
      <c r="BNA156" s="3"/>
      <c r="BNB156" s="3"/>
      <c r="BNC156" s="3"/>
      <c r="BND156" s="3"/>
      <c r="BNE156" s="3"/>
      <c r="BNF156" s="3"/>
      <c r="BNG156" s="3"/>
      <c r="BNH156" s="3"/>
      <c r="BNI156" s="3"/>
      <c r="BNJ156" s="3"/>
      <c r="BNK156" s="3"/>
      <c r="BNL156" s="3"/>
      <c r="BNM156" s="3"/>
      <c r="BNN156" s="3"/>
      <c r="BNO156" s="3"/>
      <c r="BNP156" s="3"/>
      <c r="BNQ156" s="3"/>
      <c r="BNR156" s="3"/>
      <c r="BNS156" s="3"/>
      <c r="BNT156" s="3"/>
      <c r="BNU156" s="3"/>
      <c r="BNV156" s="3"/>
      <c r="BNW156" s="3"/>
      <c r="BNX156" s="3"/>
      <c r="BNY156" s="3"/>
      <c r="BNZ156" s="3"/>
      <c r="BOA156" s="3"/>
      <c r="BOB156" s="3"/>
      <c r="BOC156" s="3"/>
      <c r="BOD156" s="3"/>
      <c r="BOE156" s="3"/>
      <c r="BOF156" s="3"/>
      <c r="BOG156" s="3"/>
      <c r="BOH156" s="3"/>
      <c r="BOI156" s="3"/>
      <c r="BOJ156" s="3"/>
      <c r="BOK156" s="3"/>
      <c r="BOL156" s="3"/>
      <c r="BOM156" s="3"/>
      <c r="BON156" s="3"/>
      <c r="BOO156" s="3"/>
      <c r="BOP156" s="3"/>
      <c r="BOQ156" s="3"/>
      <c r="BOR156" s="3"/>
      <c r="BOS156" s="3"/>
      <c r="BOT156" s="3"/>
      <c r="BOU156" s="3"/>
      <c r="BOV156" s="3"/>
      <c r="BOW156" s="3"/>
      <c r="BOX156" s="3"/>
      <c r="BOY156" s="3"/>
      <c r="BOZ156" s="3"/>
      <c r="BPA156" s="3"/>
      <c r="BPB156" s="3"/>
      <c r="BPC156" s="3"/>
      <c r="BPD156" s="3"/>
      <c r="BPE156" s="3"/>
      <c r="BPF156" s="3"/>
      <c r="BPG156" s="3"/>
      <c r="BPH156" s="3"/>
      <c r="BPI156" s="3"/>
      <c r="BPJ156" s="3"/>
      <c r="BPK156" s="3"/>
      <c r="BPL156" s="3"/>
      <c r="BPM156" s="3"/>
      <c r="BPN156" s="3"/>
      <c r="BPO156" s="3"/>
      <c r="BPP156" s="3"/>
      <c r="BPQ156" s="3"/>
      <c r="BPR156" s="3"/>
      <c r="BPS156" s="3"/>
      <c r="BPT156" s="3"/>
      <c r="BPU156" s="3"/>
      <c r="BPV156" s="3"/>
      <c r="BPW156" s="3"/>
      <c r="BPX156" s="3"/>
      <c r="BPY156" s="3"/>
      <c r="BPZ156" s="3"/>
      <c r="BQA156" s="3"/>
      <c r="BQB156" s="3"/>
      <c r="BQC156" s="3"/>
      <c r="BQD156" s="3"/>
      <c r="BQE156" s="3"/>
      <c r="BQF156" s="3"/>
      <c r="BQG156" s="3"/>
      <c r="BQH156" s="3"/>
      <c r="BQI156" s="3"/>
      <c r="BQJ156" s="3"/>
      <c r="BQK156" s="3"/>
      <c r="BQL156" s="3"/>
      <c r="BQM156" s="3"/>
      <c r="BQN156" s="3"/>
      <c r="BQO156" s="3"/>
      <c r="BQP156" s="3"/>
      <c r="BQQ156" s="3"/>
      <c r="BQR156" s="3"/>
      <c r="BQS156" s="3"/>
      <c r="BQT156" s="3"/>
      <c r="BQU156" s="3"/>
      <c r="BQV156" s="3"/>
      <c r="BQW156" s="3"/>
      <c r="BQX156" s="3"/>
      <c r="BQY156" s="3"/>
      <c r="BQZ156" s="3"/>
      <c r="BRA156" s="3"/>
      <c r="BRB156" s="3"/>
      <c r="BRC156" s="3"/>
      <c r="BRD156" s="3"/>
      <c r="BRE156" s="3"/>
      <c r="BRF156" s="3"/>
      <c r="BRG156" s="3"/>
      <c r="BRH156" s="3"/>
      <c r="BRI156" s="3"/>
      <c r="BRJ156" s="3"/>
      <c r="BRK156" s="3"/>
      <c r="BRL156" s="3"/>
      <c r="BRM156" s="3"/>
      <c r="BRN156" s="3"/>
      <c r="BRO156" s="3"/>
      <c r="BRP156" s="3"/>
      <c r="BRQ156" s="3"/>
      <c r="BRR156" s="3"/>
      <c r="BRS156" s="3"/>
      <c r="BRT156" s="3"/>
      <c r="BRU156" s="3"/>
      <c r="BRV156" s="3"/>
      <c r="BRW156" s="3"/>
      <c r="BRX156" s="3"/>
      <c r="BRY156" s="3"/>
      <c r="BRZ156" s="3"/>
      <c r="BSA156" s="3"/>
      <c r="BSB156" s="3"/>
      <c r="BSC156" s="3"/>
      <c r="BSD156" s="3"/>
      <c r="BSE156" s="3"/>
      <c r="BSF156" s="3"/>
      <c r="BSG156" s="3"/>
      <c r="BSH156" s="3"/>
      <c r="BSI156" s="3"/>
      <c r="BSJ156" s="3"/>
      <c r="BSK156" s="3"/>
      <c r="BSL156" s="3"/>
      <c r="BSM156" s="3"/>
      <c r="BSN156" s="3"/>
      <c r="BSO156" s="3"/>
      <c r="BSP156" s="3"/>
      <c r="BSQ156" s="3"/>
      <c r="BSR156" s="3"/>
      <c r="BSS156" s="3"/>
      <c r="BST156" s="3"/>
      <c r="BSU156" s="3"/>
      <c r="BSV156" s="3"/>
      <c r="BSW156" s="3"/>
      <c r="BSX156" s="3"/>
      <c r="BSY156" s="3"/>
      <c r="BSZ156" s="3"/>
      <c r="BTA156" s="3"/>
      <c r="BTB156" s="3"/>
      <c r="BTC156" s="3"/>
      <c r="BTD156" s="3"/>
      <c r="BTE156" s="3"/>
      <c r="BTF156" s="3"/>
      <c r="BTG156" s="3"/>
      <c r="BTH156" s="3"/>
      <c r="BTI156" s="3"/>
      <c r="BTJ156" s="3"/>
      <c r="BTK156" s="3"/>
      <c r="BTL156" s="3"/>
      <c r="BTM156" s="3"/>
      <c r="BTN156" s="3"/>
      <c r="BTO156" s="3"/>
      <c r="BTP156" s="3"/>
      <c r="BTQ156" s="3"/>
      <c r="BTR156" s="3"/>
      <c r="BTS156" s="3"/>
      <c r="BTT156" s="3"/>
      <c r="BTU156" s="3"/>
      <c r="BTV156" s="3"/>
      <c r="BTW156" s="3"/>
      <c r="BTX156" s="3"/>
      <c r="BTY156" s="3"/>
      <c r="BTZ156" s="3"/>
      <c r="BUA156" s="3"/>
      <c r="BUB156" s="3"/>
      <c r="BUC156" s="3"/>
      <c r="BUD156" s="3"/>
      <c r="BUE156" s="3"/>
      <c r="BUF156" s="3"/>
      <c r="BUG156" s="3"/>
      <c r="BUH156" s="3"/>
      <c r="BUI156" s="3"/>
      <c r="BUJ156" s="3"/>
      <c r="BUK156" s="3"/>
      <c r="BUL156" s="3"/>
      <c r="BUM156" s="3"/>
      <c r="BUN156" s="3"/>
      <c r="BUO156" s="3"/>
      <c r="BUP156" s="3"/>
      <c r="BUQ156" s="3"/>
      <c r="BUR156" s="3"/>
      <c r="BUS156" s="3"/>
      <c r="BUT156" s="3"/>
      <c r="BUU156" s="3"/>
      <c r="BUV156" s="3"/>
      <c r="BUW156" s="3"/>
      <c r="BUX156" s="3"/>
      <c r="BUY156" s="3"/>
      <c r="BUZ156" s="3"/>
      <c r="BVA156" s="3"/>
      <c r="BVB156" s="3"/>
      <c r="BVC156" s="3"/>
      <c r="BVD156" s="3"/>
      <c r="BVE156" s="3"/>
      <c r="BVF156" s="3"/>
      <c r="BVG156" s="3"/>
      <c r="BVH156" s="3"/>
      <c r="BVI156" s="3"/>
      <c r="BVJ156" s="3"/>
      <c r="BVK156" s="3"/>
      <c r="BVL156" s="3"/>
      <c r="BVM156" s="3"/>
      <c r="BVN156" s="3"/>
      <c r="BVO156" s="3"/>
      <c r="BVP156" s="3"/>
      <c r="BVQ156" s="3"/>
      <c r="BVR156" s="3"/>
      <c r="BVS156" s="3"/>
      <c r="BVT156" s="3"/>
      <c r="BVU156" s="3"/>
      <c r="BVV156" s="3"/>
      <c r="BVW156" s="3"/>
      <c r="BVX156" s="3"/>
      <c r="BVY156" s="3"/>
      <c r="BVZ156" s="3"/>
      <c r="BWA156" s="3"/>
      <c r="BWB156" s="3"/>
      <c r="BWC156" s="3"/>
      <c r="BWD156" s="3"/>
      <c r="BWE156" s="3"/>
      <c r="BWF156" s="3"/>
      <c r="BWG156" s="3"/>
      <c r="BWH156" s="3"/>
      <c r="BWI156" s="3"/>
      <c r="BWJ156" s="3"/>
      <c r="BWK156" s="3"/>
      <c r="BWL156" s="3"/>
      <c r="BWM156" s="3"/>
      <c r="BWN156" s="3"/>
      <c r="BWO156" s="3"/>
      <c r="BWP156" s="3"/>
      <c r="BWQ156" s="3"/>
      <c r="BWR156" s="3"/>
      <c r="BWS156" s="3"/>
      <c r="BWT156" s="3"/>
      <c r="BWU156" s="3"/>
      <c r="BWV156" s="3"/>
      <c r="BWW156" s="3"/>
      <c r="BWX156" s="3"/>
      <c r="BWY156" s="3"/>
      <c r="BWZ156" s="3"/>
      <c r="BXA156" s="3"/>
      <c r="BXB156" s="3"/>
      <c r="BXC156" s="3"/>
      <c r="BXD156" s="3"/>
      <c r="BXE156" s="3"/>
      <c r="BXF156" s="3"/>
      <c r="BXG156" s="3"/>
      <c r="BXH156" s="3"/>
      <c r="BXI156" s="3"/>
      <c r="BXJ156" s="3"/>
      <c r="BXK156" s="3"/>
      <c r="BXL156" s="3"/>
      <c r="BXM156" s="3"/>
      <c r="BXN156" s="3"/>
      <c r="BXO156" s="3"/>
      <c r="BXP156" s="3"/>
      <c r="BXQ156" s="3"/>
      <c r="BXR156" s="3"/>
      <c r="BXS156" s="3"/>
      <c r="BXT156" s="3"/>
      <c r="BXU156" s="3"/>
      <c r="BXV156" s="3"/>
      <c r="BXW156" s="3"/>
      <c r="BXX156" s="3"/>
      <c r="BXY156" s="3"/>
      <c r="BXZ156" s="3"/>
      <c r="BYA156" s="3"/>
      <c r="BYB156" s="3"/>
      <c r="BYC156" s="3"/>
      <c r="BYD156" s="3"/>
      <c r="BYE156" s="3"/>
      <c r="BYF156" s="3"/>
      <c r="BYG156" s="3"/>
      <c r="BYH156" s="3"/>
      <c r="BYI156" s="3"/>
      <c r="BYJ156" s="3"/>
      <c r="BYK156" s="3"/>
      <c r="BYL156" s="3"/>
      <c r="BYM156" s="3"/>
      <c r="BYN156" s="3"/>
      <c r="BYO156" s="3"/>
      <c r="BYP156" s="3"/>
      <c r="BYQ156" s="3"/>
      <c r="BYR156" s="3"/>
      <c r="BYS156" s="3"/>
      <c r="BYT156" s="3"/>
      <c r="BYU156" s="3"/>
      <c r="BYV156" s="3"/>
      <c r="BYW156" s="3"/>
      <c r="BYX156" s="3"/>
      <c r="BYY156" s="3"/>
      <c r="BYZ156" s="3"/>
      <c r="BZA156" s="3"/>
      <c r="BZB156" s="3"/>
      <c r="BZC156" s="3"/>
      <c r="BZD156" s="3"/>
      <c r="BZE156" s="3"/>
      <c r="BZF156" s="3"/>
      <c r="BZG156" s="3"/>
      <c r="BZH156" s="3"/>
      <c r="BZI156" s="3"/>
      <c r="BZJ156" s="3"/>
      <c r="BZK156" s="3"/>
      <c r="BZL156" s="3"/>
      <c r="BZM156" s="3"/>
      <c r="BZN156" s="3"/>
      <c r="BZO156" s="3"/>
      <c r="BZP156" s="3"/>
      <c r="BZQ156" s="3"/>
      <c r="BZR156" s="3"/>
      <c r="BZS156" s="3"/>
      <c r="BZT156" s="3"/>
      <c r="BZU156" s="3"/>
      <c r="BZV156" s="3"/>
      <c r="BZW156" s="3"/>
      <c r="BZX156" s="3"/>
      <c r="BZY156" s="3"/>
      <c r="BZZ156" s="3"/>
      <c r="CAA156" s="3"/>
      <c r="CAB156" s="3"/>
      <c r="CAC156" s="3"/>
      <c r="CAD156" s="3"/>
      <c r="CAE156" s="3"/>
      <c r="CAF156" s="3"/>
      <c r="CAG156" s="3"/>
      <c r="CAH156" s="3"/>
      <c r="CAI156" s="3"/>
      <c r="CAJ156" s="3"/>
      <c r="CAK156" s="3"/>
      <c r="CAL156" s="3"/>
      <c r="CAM156" s="3"/>
      <c r="CAN156" s="3"/>
      <c r="CAO156" s="3"/>
      <c r="CAP156" s="3"/>
      <c r="CAQ156" s="3"/>
      <c r="CAR156" s="3"/>
      <c r="CAS156" s="3"/>
      <c r="CAT156" s="3"/>
      <c r="CAU156" s="3"/>
      <c r="CAV156" s="3"/>
      <c r="CAW156" s="3"/>
      <c r="CAX156" s="3"/>
      <c r="CAY156" s="3"/>
      <c r="CAZ156" s="3"/>
      <c r="CBA156" s="3"/>
      <c r="CBB156" s="3"/>
      <c r="CBC156" s="3"/>
      <c r="CBD156" s="3"/>
      <c r="CBE156" s="3"/>
      <c r="CBF156" s="3"/>
      <c r="CBG156" s="3"/>
      <c r="CBH156" s="3"/>
      <c r="CBI156" s="3"/>
      <c r="CBJ156" s="3"/>
      <c r="CBK156" s="3"/>
      <c r="CBL156" s="3"/>
      <c r="CBM156" s="3"/>
      <c r="CBN156" s="3"/>
      <c r="CBO156" s="3"/>
      <c r="CBP156" s="3"/>
      <c r="CBQ156" s="3"/>
      <c r="CBR156" s="3"/>
      <c r="CBS156" s="3"/>
      <c r="CBT156" s="3"/>
      <c r="CBU156" s="3"/>
      <c r="CBV156" s="3"/>
      <c r="CBW156" s="3"/>
      <c r="CBX156" s="3"/>
      <c r="CBY156" s="3"/>
      <c r="CBZ156" s="3"/>
      <c r="CCA156" s="3"/>
      <c r="CCB156" s="3"/>
      <c r="CCC156" s="3"/>
      <c r="CCD156" s="3"/>
      <c r="CCE156" s="3"/>
      <c r="CCF156" s="3"/>
      <c r="CCG156" s="3"/>
      <c r="CCH156" s="3"/>
      <c r="CCI156" s="3"/>
      <c r="CCJ156" s="3"/>
      <c r="CCK156" s="3"/>
      <c r="CCL156" s="3"/>
      <c r="CCM156" s="3"/>
      <c r="CCN156" s="3"/>
      <c r="CCO156" s="3"/>
      <c r="CCP156" s="3"/>
      <c r="CCQ156" s="3"/>
      <c r="CCR156" s="3"/>
      <c r="CCS156" s="3"/>
      <c r="CCT156" s="3"/>
      <c r="CCU156" s="3"/>
      <c r="CCV156" s="3"/>
      <c r="CCW156" s="3"/>
      <c r="CCX156" s="3"/>
      <c r="CCY156" s="3"/>
      <c r="CCZ156" s="3"/>
      <c r="CDA156" s="3"/>
      <c r="CDB156" s="3"/>
      <c r="CDC156" s="3"/>
      <c r="CDD156" s="3"/>
      <c r="CDE156" s="3"/>
      <c r="CDF156" s="3"/>
      <c r="CDG156" s="3"/>
      <c r="CDH156" s="3"/>
      <c r="CDI156" s="3"/>
      <c r="CDJ156" s="3"/>
      <c r="CDK156" s="3"/>
      <c r="CDL156" s="3"/>
      <c r="CDM156" s="3"/>
      <c r="CDN156" s="3"/>
      <c r="CDO156" s="3"/>
      <c r="CDP156" s="3"/>
      <c r="CDQ156" s="3"/>
      <c r="CDR156" s="3"/>
      <c r="CDS156" s="3"/>
      <c r="CDT156" s="3"/>
      <c r="CDU156" s="3"/>
      <c r="CDV156" s="3"/>
      <c r="CDW156" s="3"/>
      <c r="CDX156" s="3"/>
      <c r="CDY156" s="3"/>
      <c r="CDZ156" s="3"/>
      <c r="CEA156" s="3"/>
      <c r="CEB156" s="3"/>
      <c r="CEC156" s="3"/>
      <c r="CED156" s="3"/>
      <c r="CEE156" s="3"/>
      <c r="CEF156" s="3"/>
      <c r="CEG156" s="3"/>
      <c r="CEH156" s="3"/>
      <c r="CEI156" s="3"/>
      <c r="CEJ156" s="3"/>
      <c r="CEK156" s="3"/>
      <c r="CEL156" s="3"/>
      <c r="CEM156" s="3"/>
      <c r="CEN156" s="3"/>
      <c r="CEO156" s="3"/>
      <c r="CEP156" s="3"/>
      <c r="CEQ156" s="3"/>
      <c r="CER156" s="3"/>
      <c r="CES156" s="3"/>
      <c r="CET156" s="3"/>
      <c r="CEU156" s="3"/>
      <c r="CEV156" s="3"/>
      <c r="CEW156" s="3"/>
      <c r="CEX156" s="3"/>
      <c r="CEY156" s="3"/>
      <c r="CEZ156" s="3"/>
      <c r="CFA156" s="3"/>
      <c r="CFB156" s="3"/>
      <c r="CFC156" s="3"/>
      <c r="CFD156" s="3"/>
      <c r="CFE156" s="3"/>
      <c r="CFF156" s="3"/>
      <c r="CFG156" s="3"/>
      <c r="CFH156" s="3"/>
      <c r="CFI156" s="3"/>
      <c r="CFJ156" s="3"/>
      <c r="CFK156" s="3"/>
      <c r="CFL156" s="3"/>
      <c r="CFM156" s="3"/>
      <c r="CFN156" s="3"/>
      <c r="CFO156" s="3"/>
      <c r="CFP156" s="3"/>
      <c r="CFQ156" s="3"/>
      <c r="CFR156" s="3"/>
      <c r="CFS156" s="3"/>
      <c r="CFT156" s="3"/>
      <c r="CFU156" s="3"/>
      <c r="CFV156" s="3"/>
      <c r="CFW156" s="3"/>
      <c r="CFX156" s="3"/>
      <c r="CFY156" s="3"/>
      <c r="CFZ156" s="3"/>
      <c r="CGA156" s="3"/>
      <c r="CGB156" s="3"/>
      <c r="CGC156" s="3"/>
      <c r="CGD156" s="3"/>
      <c r="CGE156" s="3"/>
      <c r="CGF156" s="3"/>
      <c r="CGG156" s="3"/>
      <c r="CGH156" s="3"/>
      <c r="CGI156" s="3"/>
      <c r="CGJ156" s="3"/>
      <c r="CGK156" s="3"/>
      <c r="CGL156" s="3"/>
      <c r="CGM156" s="3"/>
      <c r="CGN156" s="3"/>
      <c r="CGO156" s="3"/>
      <c r="CGP156" s="3"/>
      <c r="CGQ156" s="3"/>
      <c r="CGR156" s="3"/>
      <c r="CGS156" s="3"/>
      <c r="CGT156" s="3"/>
      <c r="CGU156" s="3"/>
      <c r="CGV156" s="3"/>
      <c r="CGW156" s="3"/>
      <c r="CGX156" s="3"/>
      <c r="CGY156" s="3"/>
      <c r="CGZ156" s="3"/>
      <c r="CHA156" s="3"/>
      <c r="CHB156" s="3"/>
      <c r="CHC156" s="3"/>
      <c r="CHD156" s="3"/>
      <c r="CHE156" s="3"/>
      <c r="CHF156" s="3"/>
      <c r="CHG156" s="3"/>
      <c r="CHH156" s="3"/>
      <c r="CHI156" s="3"/>
      <c r="CHJ156" s="3"/>
      <c r="CHK156" s="3"/>
      <c r="CHL156" s="3"/>
      <c r="CHM156" s="3"/>
      <c r="CHN156" s="3"/>
      <c r="CHO156" s="3"/>
      <c r="CHP156" s="3"/>
      <c r="CHQ156" s="3"/>
      <c r="CHR156" s="3"/>
      <c r="CHS156" s="3"/>
      <c r="CHT156" s="3"/>
      <c r="CHU156" s="3"/>
      <c r="CHV156" s="3"/>
      <c r="CHW156" s="3"/>
      <c r="CHX156" s="3"/>
      <c r="CHY156" s="3"/>
      <c r="CHZ156" s="3"/>
      <c r="CIA156" s="3"/>
      <c r="CIB156" s="3"/>
      <c r="CIC156" s="3"/>
      <c r="CID156" s="3"/>
      <c r="CIE156" s="3"/>
      <c r="CIF156" s="3"/>
      <c r="CIG156" s="3"/>
      <c r="CIH156" s="3"/>
      <c r="CII156" s="3"/>
      <c r="CIJ156" s="3"/>
      <c r="CIK156" s="3"/>
      <c r="CIL156" s="3"/>
      <c r="CIM156" s="3"/>
      <c r="CIN156" s="3"/>
      <c r="CIO156" s="3"/>
      <c r="CIP156" s="3"/>
      <c r="CIQ156" s="3"/>
      <c r="CIR156" s="3"/>
      <c r="CIS156" s="3"/>
      <c r="CIT156" s="3"/>
      <c r="CIU156" s="3"/>
      <c r="CIV156" s="3"/>
      <c r="CIW156" s="3"/>
      <c r="CIX156" s="3"/>
      <c r="CIY156" s="3"/>
      <c r="CIZ156" s="3"/>
      <c r="CJA156" s="3"/>
      <c r="CJB156" s="3"/>
      <c r="CJC156" s="3"/>
      <c r="CJD156" s="3"/>
      <c r="CJE156" s="3"/>
      <c r="CJF156" s="3"/>
      <c r="CJG156" s="3"/>
      <c r="CJH156" s="3"/>
      <c r="CJI156" s="3"/>
      <c r="CJJ156" s="3"/>
      <c r="CJK156" s="3"/>
      <c r="CJL156" s="3"/>
      <c r="CJM156" s="3"/>
      <c r="CJN156" s="3"/>
      <c r="CJO156" s="3"/>
      <c r="CJP156" s="3"/>
      <c r="CJQ156" s="3"/>
      <c r="CJR156" s="3"/>
      <c r="CJS156" s="3"/>
      <c r="CJT156" s="3"/>
      <c r="CJU156" s="3"/>
      <c r="CJV156" s="3"/>
      <c r="CJW156" s="3"/>
      <c r="CJX156" s="3"/>
      <c r="CJY156" s="3"/>
      <c r="CJZ156" s="3"/>
      <c r="CKA156" s="3"/>
      <c r="CKB156" s="3"/>
      <c r="CKC156" s="3"/>
      <c r="CKD156" s="3"/>
      <c r="CKE156" s="3"/>
      <c r="CKF156" s="3"/>
      <c r="CKG156" s="3"/>
      <c r="CKH156" s="3"/>
      <c r="CKI156" s="3"/>
      <c r="CKJ156" s="3"/>
      <c r="CKK156" s="3"/>
      <c r="CKL156" s="3"/>
      <c r="CKM156" s="3"/>
      <c r="CKN156" s="3"/>
      <c r="CKO156" s="3"/>
      <c r="CKP156" s="3"/>
      <c r="CKQ156" s="3"/>
      <c r="CKR156" s="3"/>
      <c r="CKS156" s="3"/>
      <c r="CKT156" s="3"/>
      <c r="CKU156" s="3"/>
      <c r="CKV156" s="3"/>
      <c r="CKW156" s="3"/>
      <c r="CKX156" s="3"/>
      <c r="CKY156" s="3"/>
      <c r="CKZ156" s="3"/>
      <c r="CLA156" s="3"/>
      <c r="CLB156" s="3"/>
      <c r="CLC156" s="3"/>
      <c r="CLD156" s="3"/>
      <c r="CLE156" s="3"/>
      <c r="CLF156" s="3"/>
      <c r="CLG156" s="3"/>
      <c r="CLH156" s="3"/>
      <c r="CLI156" s="3"/>
      <c r="CLJ156" s="3"/>
      <c r="CLK156" s="3"/>
      <c r="CLL156" s="3"/>
      <c r="CLM156" s="3"/>
      <c r="CLN156" s="3"/>
      <c r="CLO156" s="3"/>
      <c r="CLP156" s="3"/>
      <c r="CLQ156" s="3"/>
      <c r="CLR156" s="3"/>
      <c r="CLS156" s="3"/>
      <c r="CLT156" s="3"/>
      <c r="CLU156" s="3"/>
      <c r="CLV156" s="3"/>
      <c r="CLW156" s="3"/>
      <c r="CLX156" s="3"/>
      <c r="CLY156" s="3"/>
      <c r="CLZ156" s="3"/>
      <c r="CMA156" s="3"/>
      <c r="CMB156" s="3"/>
      <c r="CMC156" s="3"/>
      <c r="CMD156" s="3"/>
      <c r="CME156" s="3"/>
      <c r="CMF156" s="3"/>
      <c r="CMG156" s="3"/>
      <c r="CMH156" s="3"/>
      <c r="CMI156" s="3"/>
      <c r="CMJ156" s="3"/>
      <c r="CMK156" s="3"/>
      <c r="CML156" s="3"/>
      <c r="CMM156" s="3"/>
      <c r="CMN156" s="3"/>
      <c r="CMO156" s="3"/>
      <c r="CMP156" s="3"/>
      <c r="CMQ156" s="3"/>
      <c r="CMR156" s="3"/>
      <c r="CMS156" s="3"/>
      <c r="CMT156" s="3"/>
      <c r="CMU156" s="3"/>
      <c r="CMV156" s="3"/>
      <c r="CMW156" s="3"/>
      <c r="CMX156" s="3"/>
      <c r="CMY156" s="3"/>
      <c r="CMZ156" s="3"/>
      <c r="CNA156" s="3"/>
      <c r="CNB156" s="3"/>
      <c r="CNC156" s="3"/>
      <c r="CND156" s="3"/>
      <c r="CNE156" s="3"/>
      <c r="CNF156" s="3"/>
      <c r="CNG156" s="3"/>
      <c r="CNH156" s="3"/>
      <c r="CNI156" s="3"/>
      <c r="CNJ156" s="3"/>
      <c r="CNK156" s="3"/>
      <c r="CNL156" s="3"/>
      <c r="CNM156" s="3"/>
      <c r="CNN156" s="3"/>
      <c r="CNO156" s="3"/>
      <c r="CNP156" s="3"/>
      <c r="CNQ156" s="3"/>
      <c r="CNR156" s="3"/>
      <c r="CNS156" s="3"/>
      <c r="CNT156" s="3"/>
      <c r="CNU156" s="3"/>
      <c r="CNV156" s="3"/>
      <c r="CNW156" s="3"/>
      <c r="CNX156" s="3"/>
      <c r="CNY156" s="3"/>
      <c r="CNZ156" s="3"/>
      <c r="COA156" s="3"/>
      <c r="COB156" s="3"/>
      <c r="COC156" s="3"/>
      <c r="COD156" s="3"/>
      <c r="COE156" s="3"/>
      <c r="COF156" s="3"/>
      <c r="COG156" s="3"/>
      <c r="COH156" s="3"/>
      <c r="COI156" s="3"/>
      <c r="COJ156" s="3"/>
      <c r="COK156" s="3"/>
      <c r="COL156" s="3"/>
      <c r="COM156" s="3"/>
      <c r="CON156" s="3"/>
      <c r="COO156" s="3"/>
      <c r="COP156" s="3"/>
      <c r="COQ156" s="3"/>
      <c r="COR156" s="3"/>
      <c r="COS156" s="3"/>
      <c r="COT156" s="3"/>
      <c r="COU156" s="3"/>
      <c r="COV156" s="3"/>
      <c r="COW156" s="3"/>
      <c r="COX156" s="3"/>
      <c r="COY156" s="3"/>
      <c r="COZ156" s="3"/>
      <c r="CPA156" s="3"/>
      <c r="CPB156" s="3"/>
      <c r="CPC156" s="3"/>
      <c r="CPD156" s="3"/>
      <c r="CPE156" s="3"/>
      <c r="CPF156" s="3"/>
      <c r="CPG156" s="3"/>
      <c r="CPH156" s="3"/>
      <c r="CPI156" s="3"/>
      <c r="CPJ156" s="3"/>
      <c r="CPK156" s="3"/>
      <c r="CPL156" s="3"/>
      <c r="CPM156" s="3"/>
      <c r="CPN156" s="3"/>
      <c r="CPO156" s="3"/>
      <c r="CPP156" s="3"/>
      <c r="CPQ156" s="3"/>
      <c r="CPR156" s="3"/>
      <c r="CPS156" s="3"/>
      <c r="CPT156" s="3"/>
      <c r="CPU156" s="3"/>
      <c r="CPV156" s="3"/>
      <c r="CPW156" s="3"/>
      <c r="CPX156" s="3"/>
      <c r="CPY156" s="3"/>
      <c r="CPZ156" s="3"/>
      <c r="CQA156" s="3"/>
      <c r="CQB156" s="3"/>
      <c r="CQC156" s="3"/>
      <c r="CQD156" s="3"/>
      <c r="CQE156" s="3"/>
      <c r="CQF156" s="3"/>
      <c r="CQG156" s="3"/>
      <c r="CQH156" s="3"/>
      <c r="CQI156" s="3"/>
      <c r="CQJ156" s="3"/>
      <c r="CQK156" s="3"/>
      <c r="CQL156" s="3"/>
      <c r="CQM156" s="3"/>
      <c r="CQN156" s="3"/>
      <c r="CQO156" s="3"/>
      <c r="CQP156" s="3"/>
      <c r="CQQ156" s="3"/>
      <c r="CQR156" s="3"/>
      <c r="CQS156" s="3"/>
      <c r="CQT156" s="3"/>
      <c r="CQU156" s="3"/>
      <c r="CQV156" s="3"/>
      <c r="CQW156" s="3"/>
      <c r="CQX156" s="3"/>
      <c r="CQY156" s="3"/>
      <c r="CQZ156" s="3"/>
      <c r="CRA156" s="3"/>
      <c r="CRB156" s="3"/>
      <c r="CRC156" s="3"/>
      <c r="CRD156" s="3"/>
      <c r="CRE156" s="3"/>
      <c r="CRF156" s="3"/>
      <c r="CRG156" s="3"/>
      <c r="CRH156" s="3"/>
      <c r="CRI156" s="3"/>
      <c r="CRJ156" s="3"/>
      <c r="CRK156" s="3"/>
      <c r="CRL156" s="3"/>
      <c r="CRM156" s="3"/>
      <c r="CRN156" s="3"/>
      <c r="CRO156" s="3"/>
      <c r="CRP156" s="3"/>
      <c r="CRQ156" s="3"/>
      <c r="CRR156" s="3"/>
      <c r="CRS156" s="3"/>
      <c r="CRT156" s="3"/>
      <c r="CRU156" s="3"/>
      <c r="CRV156" s="3"/>
      <c r="CRW156" s="3"/>
      <c r="CRX156" s="3"/>
      <c r="CRY156" s="3"/>
      <c r="CRZ156" s="3"/>
      <c r="CSA156" s="3"/>
      <c r="CSB156" s="3"/>
      <c r="CSC156" s="3"/>
      <c r="CSD156" s="3"/>
      <c r="CSE156" s="3"/>
      <c r="CSF156" s="3"/>
      <c r="CSG156" s="3"/>
      <c r="CSH156" s="3"/>
      <c r="CSI156" s="3"/>
      <c r="CSJ156" s="3"/>
      <c r="CSK156" s="3"/>
      <c r="CSL156" s="3"/>
      <c r="CSM156" s="3"/>
      <c r="CSN156" s="3"/>
      <c r="CSO156" s="3"/>
      <c r="CSP156" s="3"/>
      <c r="CSQ156" s="3"/>
      <c r="CSR156" s="3"/>
      <c r="CSS156" s="3"/>
      <c r="CST156" s="3"/>
      <c r="CSU156" s="3"/>
      <c r="CSV156" s="3"/>
      <c r="CSW156" s="3"/>
      <c r="CSX156" s="3"/>
      <c r="CSY156" s="3"/>
      <c r="CSZ156" s="3"/>
      <c r="CTA156" s="3"/>
      <c r="CTB156" s="3"/>
      <c r="CTC156" s="3"/>
      <c r="CTD156" s="3"/>
      <c r="CTE156" s="3"/>
      <c r="CTF156" s="3"/>
      <c r="CTG156" s="3"/>
      <c r="CTH156" s="3"/>
      <c r="CTI156" s="3"/>
      <c r="CTJ156" s="3"/>
      <c r="CTK156" s="3"/>
      <c r="CTL156" s="3"/>
      <c r="CTM156" s="3"/>
      <c r="CTN156" s="3"/>
      <c r="CTO156" s="3"/>
      <c r="CTP156" s="3"/>
      <c r="CTQ156" s="3"/>
      <c r="CTR156" s="3"/>
      <c r="CTS156" s="3"/>
      <c r="CTT156" s="3"/>
      <c r="CTU156" s="3"/>
      <c r="CTV156" s="3"/>
      <c r="CTW156" s="3"/>
      <c r="CTX156" s="3"/>
      <c r="CTY156" s="3"/>
      <c r="CTZ156" s="3"/>
      <c r="CUA156" s="3"/>
      <c r="CUB156" s="3"/>
      <c r="CUC156" s="3"/>
      <c r="CUD156" s="3"/>
      <c r="CUE156" s="3"/>
      <c r="CUF156" s="3"/>
      <c r="CUG156" s="3"/>
      <c r="CUH156" s="3"/>
      <c r="CUI156" s="3"/>
      <c r="CUJ156" s="3"/>
      <c r="CUK156" s="3"/>
      <c r="CUL156" s="3"/>
      <c r="CUM156" s="3"/>
      <c r="CUN156" s="3"/>
      <c r="CUO156" s="3"/>
      <c r="CUP156" s="3"/>
      <c r="CUQ156" s="3"/>
      <c r="CUR156" s="3"/>
      <c r="CUS156" s="3"/>
      <c r="CUT156" s="3"/>
      <c r="CUU156" s="3"/>
      <c r="CUV156" s="3"/>
      <c r="CUW156" s="3"/>
      <c r="CUX156" s="3"/>
      <c r="CUY156" s="3"/>
      <c r="CUZ156" s="3"/>
      <c r="CVA156" s="3"/>
      <c r="CVB156" s="3"/>
      <c r="CVC156" s="3"/>
      <c r="CVD156" s="3"/>
      <c r="CVE156" s="3"/>
      <c r="CVF156" s="3"/>
      <c r="CVG156" s="3"/>
      <c r="CVH156" s="3"/>
      <c r="CVI156" s="3"/>
      <c r="CVJ156" s="3"/>
      <c r="CVK156" s="3"/>
      <c r="CVL156" s="3"/>
      <c r="CVM156" s="3"/>
      <c r="CVN156" s="3"/>
      <c r="CVO156" s="3"/>
      <c r="CVP156" s="3"/>
      <c r="CVQ156" s="3"/>
      <c r="CVR156" s="3"/>
      <c r="CVS156" s="3"/>
      <c r="CVT156" s="3"/>
      <c r="CVU156" s="3"/>
      <c r="CVV156" s="3"/>
      <c r="CVW156" s="3"/>
      <c r="CVX156" s="3"/>
      <c r="CVY156" s="3"/>
      <c r="CVZ156" s="3"/>
      <c r="CWA156" s="3"/>
      <c r="CWB156" s="3"/>
      <c r="CWC156" s="3"/>
      <c r="CWD156" s="3"/>
      <c r="CWE156" s="3"/>
      <c r="CWF156" s="3"/>
      <c r="CWG156" s="3"/>
      <c r="CWH156" s="3"/>
      <c r="CWI156" s="3"/>
      <c r="CWJ156" s="3"/>
      <c r="CWK156" s="3"/>
      <c r="CWL156" s="3"/>
      <c r="CWM156" s="3"/>
      <c r="CWN156" s="3"/>
      <c r="CWO156" s="3"/>
      <c r="CWP156" s="3"/>
      <c r="CWQ156" s="3"/>
      <c r="CWR156" s="3"/>
      <c r="CWS156" s="3"/>
      <c r="CWT156" s="3"/>
      <c r="CWU156" s="3"/>
      <c r="CWV156" s="3"/>
      <c r="CWW156" s="3"/>
      <c r="CWX156" s="3"/>
      <c r="CWY156" s="3"/>
      <c r="CWZ156" s="3"/>
      <c r="CXA156" s="3"/>
      <c r="CXB156" s="3"/>
      <c r="CXC156" s="3"/>
      <c r="CXD156" s="3"/>
      <c r="CXE156" s="3"/>
      <c r="CXF156" s="3"/>
      <c r="CXG156" s="3"/>
      <c r="CXH156" s="3"/>
      <c r="CXI156" s="3"/>
      <c r="CXJ156" s="3"/>
      <c r="CXK156" s="3"/>
      <c r="CXL156" s="3"/>
      <c r="CXM156" s="3"/>
      <c r="CXN156" s="3"/>
      <c r="CXO156" s="3"/>
      <c r="CXP156" s="3"/>
      <c r="CXQ156" s="3"/>
      <c r="CXR156" s="3"/>
      <c r="CXS156" s="3"/>
      <c r="CXT156" s="3"/>
      <c r="CXU156" s="3"/>
      <c r="CXV156" s="3"/>
      <c r="CXW156" s="3"/>
      <c r="CXX156" s="3"/>
      <c r="CXY156" s="3"/>
      <c r="CXZ156" s="3"/>
      <c r="CYA156" s="3"/>
      <c r="CYB156" s="3"/>
      <c r="CYC156" s="3"/>
      <c r="CYD156" s="3"/>
      <c r="CYE156" s="3"/>
      <c r="CYF156" s="3"/>
      <c r="CYG156" s="3"/>
      <c r="CYH156" s="3"/>
      <c r="CYI156" s="3"/>
      <c r="CYJ156" s="3"/>
      <c r="CYK156" s="3"/>
      <c r="CYL156" s="3"/>
      <c r="CYM156" s="3"/>
      <c r="CYN156" s="3"/>
      <c r="CYO156" s="3"/>
      <c r="CYP156" s="3"/>
      <c r="CYQ156" s="3"/>
      <c r="CYR156" s="3"/>
      <c r="CYS156" s="3"/>
      <c r="CYT156" s="3"/>
      <c r="CYU156" s="3"/>
      <c r="CYV156" s="3"/>
      <c r="CYW156" s="3"/>
      <c r="CYX156" s="3"/>
      <c r="CYY156" s="3"/>
      <c r="CYZ156" s="3"/>
      <c r="CZA156" s="3"/>
      <c r="CZB156" s="3"/>
      <c r="CZC156" s="3"/>
      <c r="CZD156" s="3"/>
      <c r="CZE156" s="3"/>
      <c r="CZF156" s="3"/>
      <c r="CZG156" s="3"/>
      <c r="CZH156" s="3"/>
      <c r="CZI156" s="3"/>
      <c r="CZJ156" s="3"/>
      <c r="CZK156" s="3"/>
      <c r="CZL156" s="3"/>
      <c r="CZM156" s="3"/>
      <c r="CZN156" s="3"/>
      <c r="CZO156" s="3"/>
      <c r="CZP156" s="3"/>
      <c r="CZQ156" s="3"/>
      <c r="CZR156" s="3"/>
      <c r="CZS156" s="3"/>
      <c r="CZT156" s="3"/>
      <c r="CZU156" s="3"/>
      <c r="CZV156" s="3"/>
      <c r="CZW156" s="3"/>
      <c r="CZX156" s="3"/>
      <c r="CZY156" s="3"/>
      <c r="CZZ156" s="3"/>
      <c r="DAA156" s="3"/>
      <c r="DAB156" s="3"/>
      <c r="DAC156" s="3"/>
      <c r="DAD156" s="3"/>
      <c r="DAE156" s="3"/>
      <c r="DAF156" s="3"/>
      <c r="DAG156" s="3"/>
      <c r="DAH156" s="3"/>
      <c r="DAI156" s="3"/>
      <c r="DAJ156" s="3"/>
      <c r="DAK156" s="3"/>
      <c r="DAL156" s="3"/>
      <c r="DAM156" s="3"/>
      <c r="DAN156" s="3"/>
      <c r="DAO156" s="3"/>
      <c r="DAP156" s="3"/>
      <c r="DAQ156" s="3"/>
      <c r="DAR156" s="3"/>
      <c r="DAS156" s="3"/>
      <c r="DAT156" s="3"/>
      <c r="DAU156" s="3"/>
      <c r="DAV156" s="3"/>
      <c r="DAW156" s="3"/>
      <c r="DAX156" s="3"/>
      <c r="DAY156" s="3"/>
      <c r="DAZ156" s="3"/>
      <c r="DBA156" s="3"/>
      <c r="DBB156" s="3"/>
      <c r="DBC156" s="3"/>
      <c r="DBD156" s="3"/>
      <c r="DBE156" s="3"/>
      <c r="DBF156" s="3"/>
      <c r="DBG156" s="3"/>
      <c r="DBH156" s="3"/>
      <c r="DBI156" s="3"/>
      <c r="DBJ156" s="3"/>
      <c r="DBK156" s="3"/>
      <c r="DBL156" s="3"/>
      <c r="DBM156" s="3"/>
      <c r="DBN156" s="3"/>
      <c r="DBO156" s="3"/>
      <c r="DBP156" s="3"/>
      <c r="DBQ156" s="3"/>
      <c r="DBR156" s="3"/>
      <c r="DBS156" s="3"/>
      <c r="DBT156" s="3"/>
      <c r="DBU156" s="3"/>
      <c r="DBV156" s="3"/>
      <c r="DBW156" s="3"/>
      <c r="DBX156" s="3"/>
      <c r="DBY156" s="3"/>
      <c r="DBZ156" s="3"/>
      <c r="DCA156" s="3"/>
      <c r="DCB156" s="3"/>
      <c r="DCC156" s="3"/>
      <c r="DCD156" s="3"/>
      <c r="DCE156" s="3"/>
      <c r="DCF156" s="3"/>
      <c r="DCG156" s="3"/>
      <c r="DCH156" s="3"/>
      <c r="DCI156" s="3"/>
      <c r="DCJ156" s="3"/>
      <c r="DCK156" s="3"/>
      <c r="DCL156" s="3"/>
      <c r="DCM156" s="3"/>
      <c r="DCN156" s="3"/>
      <c r="DCO156" s="3"/>
      <c r="DCP156" s="3"/>
      <c r="DCQ156" s="3"/>
      <c r="DCR156" s="3"/>
      <c r="DCS156" s="3"/>
      <c r="DCT156" s="3"/>
      <c r="DCU156" s="3"/>
      <c r="DCV156" s="3"/>
      <c r="DCW156" s="3"/>
      <c r="DCX156" s="3"/>
      <c r="DCY156" s="3"/>
      <c r="DCZ156" s="3"/>
      <c r="DDA156" s="3"/>
      <c r="DDB156" s="3"/>
      <c r="DDC156" s="3"/>
      <c r="DDD156" s="3"/>
      <c r="DDE156" s="3"/>
      <c r="DDF156" s="3"/>
      <c r="DDG156" s="3"/>
      <c r="DDH156" s="3"/>
      <c r="DDI156" s="3"/>
      <c r="DDJ156" s="3"/>
      <c r="DDK156" s="3"/>
      <c r="DDL156" s="3"/>
      <c r="DDM156" s="3"/>
      <c r="DDN156" s="3"/>
      <c r="DDO156" s="3"/>
      <c r="DDP156" s="3"/>
      <c r="DDQ156" s="3"/>
      <c r="DDR156" s="3"/>
      <c r="DDS156" s="3"/>
      <c r="DDT156" s="3"/>
      <c r="DDU156" s="3"/>
      <c r="DDV156" s="3"/>
      <c r="DDW156" s="3"/>
      <c r="DDX156" s="3"/>
      <c r="DDY156" s="3"/>
      <c r="DDZ156" s="3"/>
      <c r="DEA156" s="3"/>
      <c r="DEB156" s="3"/>
      <c r="DEC156" s="3"/>
      <c r="DED156" s="3"/>
      <c r="DEE156" s="3"/>
      <c r="DEF156" s="3"/>
      <c r="DEG156" s="3"/>
      <c r="DEH156" s="3"/>
      <c r="DEI156" s="3"/>
      <c r="DEJ156" s="3"/>
      <c r="DEK156" s="3"/>
      <c r="DEL156" s="3"/>
      <c r="DEM156" s="3"/>
      <c r="DEN156" s="3"/>
      <c r="DEO156" s="3"/>
      <c r="DEP156" s="3"/>
      <c r="DEQ156" s="3"/>
      <c r="DER156" s="3"/>
      <c r="DES156" s="3"/>
      <c r="DET156" s="3"/>
      <c r="DEU156" s="3"/>
      <c r="DEV156" s="3"/>
      <c r="DEW156" s="3"/>
      <c r="DEX156" s="3"/>
      <c r="DEY156" s="3"/>
      <c r="DEZ156" s="3"/>
      <c r="DFA156" s="3"/>
      <c r="DFB156" s="3"/>
      <c r="DFC156" s="3"/>
      <c r="DFD156" s="3"/>
      <c r="DFE156" s="3"/>
      <c r="DFF156" s="3"/>
      <c r="DFG156" s="3"/>
      <c r="DFH156" s="3"/>
      <c r="DFI156" s="3"/>
      <c r="DFJ156" s="3"/>
      <c r="DFK156" s="3"/>
      <c r="DFL156" s="3"/>
      <c r="DFM156" s="3"/>
      <c r="DFN156" s="3"/>
      <c r="DFO156" s="3"/>
      <c r="DFP156" s="3"/>
      <c r="DFQ156" s="3"/>
      <c r="DFR156" s="3"/>
      <c r="DFS156" s="3"/>
      <c r="DFT156" s="3"/>
      <c r="DFU156" s="3"/>
      <c r="DFV156" s="3"/>
      <c r="DFW156" s="3"/>
      <c r="DFX156" s="3"/>
      <c r="DFY156" s="3"/>
      <c r="DFZ156" s="3"/>
      <c r="DGA156" s="3"/>
      <c r="DGB156" s="3"/>
      <c r="DGC156" s="3"/>
      <c r="DGD156" s="3"/>
      <c r="DGE156" s="3"/>
      <c r="DGF156" s="3"/>
      <c r="DGG156" s="3"/>
      <c r="DGH156" s="3"/>
      <c r="DGI156" s="3"/>
      <c r="DGJ156" s="3"/>
      <c r="DGK156" s="3"/>
      <c r="DGL156" s="3"/>
      <c r="DGM156" s="3"/>
      <c r="DGN156" s="3"/>
      <c r="DGO156" s="3"/>
      <c r="DGP156" s="3"/>
      <c r="DGQ156" s="3"/>
      <c r="DGR156" s="3"/>
      <c r="DGS156" s="3"/>
      <c r="DGT156" s="3"/>
      <c r="DGU156" s="3"/>
      <c r="DGV156" s="3"/>
      <c r="DGW156" s="3"/>
      <c r="DGX156" s="3"/>
      <c r="DGY156" s="3"/>
      <c r="DGZ156" s="3"/>
      <c r="DHA156" s="3"/>
      <c r="DHB156" s="3"/>
      <c r="DHC156" s="3"/>
      <c r="DHD156" s="3"/>
      <c r="DHE156" s="3"/>
      <c r="DHF156" s="3"/>
      <c r="DHG156" s="3"/>
      <c r="DHH156" s="3"/>
      <c r="DHI156" s="3"/>
      <c r="DHJ156" s="3"/>
      <c r="DHK156" s="3"/>
      <c r="DHL156" s="3"/>
      <c r="DHM156" s="3"/>
      <c r="DHN156" s="3"/>
      <c r="DHO156" s="3"/>
      <c r="DHP156" s="3"/>
      <c r="DHQ156" s="3"/>
      <c r="DHR156" s="3"/>
      <c r="DHS156" s="3"/>
      <c r="DHT156" s="3"/>
      <c r="DHU156" s="3"/>
      <c r="DHV156" s="3"/>
      <c r="DHW156" s="3"/>
      <c r="DHX156" s="3"/>
      <c r="DHY156" s="3"/>
      <c r="DHZ156" s="3"/>
      <c r="DIA156" s="3"/>
      <c r="DIB156" s="3"/>
      <c r="DIC156" s="3"/>
      <c r="DID156" s="3"/>
      <c r="DIE156" s="3"/>
      <c r="DIF156" s="3"/>
      <c r="DIG156" s="3"/>
      <c r="DIH156" s="3"/>
      <c r="DII156" s="3"/>
      <c r="DIJ156" s="3"/>
      <c r="DIK156" s="3"/>
      <c r="DIL156" s="3"/>
      <c r="DIM156" s="3"/>
      <c r="DIN156" s="3"/>
      <c r="DIO156" s="3"/>
      <c r="DIP156" s="3"/>
      <c r="DIQ156" s="3"/>
      <c r="DIR156" s="3"/>
      <c r="DIS156" s="3"/>
      <c r="DIT156" s="3"/>
      <c r="DIU156" s="3"/>
      <c r="DIV156" s="3"/>
      <c r="DIW156" s="3"/>
      <c r="DIX156" s="3"/>
      <c r="DIY156" s="3"/>
      <c r="DIZ156" s="3"/>
      <c r="DJA156" s="3"/>
      <c r="DJB156" s="3"/>
      <c r="DJC156" s="3"/>
      <c r="DJD156" s="3"/>
      <c r="DJE156" s="3"/>
      <c r="DJF156" s="3"/>
      <c r="DJG156" s="3"/>
      <c r="DJH156" s="3"/>
      <c r="DJI156" s="3"/>
      <c r="DJJ156" s="3"/>
      <c r="DJK156" s="3"/>
      <c r="DJL156" s="3"/>
      <c r="DJM156" s="3"/>
      <c r="DJN156" s="3"/>
      <c r="DJO156" s="3"/>
      <c r="DJP156" s="3"/>
      <c r="DJQ156" s="3"/>
      <c r="DJR156" s="3"/>
      <c r="DJS156" s="3"/>
      <c r="DJT156" s="3"/>
      <c r="DJU156" s="3"/>
      <c r="DJV156" s="3"/>
      <c r="DJW156" s="3"/>
      <c r="DJX156" s="3"/>
      <c r="DJY156" s="3"/>
      <c r="DJZ156" s="3"/>
      <c r="DKA156" s="3"/>
      <c r="DKB156" s="3"/>
      <c r="DKC156" s="3"/>
      <c r="DKD156" s="3"/>
      <c r="DKE156" s="3"/>
      <c r="DKF156" s="3"/>
      <c r="DKG156" s="3"/>
      <c r="DKH156" s="3"/>
      <c r="DKI156" s="3"/>
      <c r="DKJ156" s="3"/>
      <c r="DKK156" s="3"/>
      <c r="DKL156" s="3"/>
      <c r="DKM156" s="3"/>
      <c r="DKN156" s="3"/>
      <c r="DKO156" s="3"/>
      <c r="DKP156" s="3"/>
      <c r="DKQ156" s="3"/>
      <c r="DKR156" s="3"/>
      <c r="DKS156" s="3"/>
      <c r="DKT156" s="3"/>
      <c r="DKU156" s="3"/>
      <c r="DKV156" s="3"/>
      <c r="DKW156" s="3"/>
      <c r="DKX156" s="3"/>
      <c r="DKY156" s="3"/>
      <c r="DKZ156" s="3"/>
      <c r="DLA156" s="3"/>
      <c r="DLB156" s="3"/>
      <c r="DLC156" s="3"/>
      <c r="DLD156" s="3"/>
      <c r="DLE156" s="3"/>
      <c r="DLF156" s="3"/>
      <c r="DLG156" s="3"/>
      <c r="DLH156" s="3"/>
      <c r="DLI156" s="3"/>
      <c r="DLJ156" s="3"/>
      <c r="DLK156" s="3"/>
      <c r="DLL156" s="3"/>
      <c r="DLM156" s="3"/>
      <c r="DLN156" s="3"/>
      <c r="DLO156" s="3"/>
      <c r="DLP156" s="3"/>
      <c r="DLQ156" s="3"/>
      <c r="DLR156" s="3"/>
      <c r="DLS156" s="3"/>
      <c r="DLT156" s="3"/>
      <c r="DLU156" s="3"/>
      <c r="DLV156" s="3"/>
      <c r="DLW156" s="3"/>
      <c r="DLX156" s="3"/>
      <c r="DLY156" s="3"/>
      <c r="DLZ156" s="3"/>
      <c r="DMA156" s="3"/>
      <c r="DMB156" s="3"/>
      <c r="DMC156" s="3"/>
      <c r="DMD156" s="3"/>
      <c r="DME156" s="3"/>
      <c r="DMF156" s="3"/>
      <c r="DMG156" s="3"/>
      <c r="DMH156" s="3"/>
      <c r="DMI156" s="3"/>
      <c r="DMJ156" s="3"/>
      <c r="DMK156" s="3"/>
      <c r="DML156" s="3"/>
      <c r="DMM156" s="3"/>
      <c r="DMN156" s="3"/>
      <c r="DMO156" s="3"/>
      <c r="DMP156" s="3"/>
      <c r="DMQ156" s="3"/>
      <c r="DMR156" s="3"/>
      <c r="DMS156" s="3"/>
      <c r="DMT156" s="3"/>
      <c r="DMU156" s="3"/>
      <c r="DMV156" s="3"/>
      <c r="DMW156" s="3"/>
      <c r="DMX156" s="3"/>
      <c r="DMY156" s="3"/>
      <c r="DMZ156" s="3"/>
      <c r="DNA156" s="3"/>
      <c r="DNB156" s="3"/>
      <c r="DNC156" s="3"/>
      <c r="DND156" s="3"/>
      <c r="DNE156" s="3"/>
      <c r="DNF156" s="3"/>
      <c r="DNG156" s="3"/>
      <c r="DNH156" s="3"/>
      <c r="DNI156" s="3"/>
      <c r="DNJ156" s="3"/>
      <c r="DNK156" s="3"/>
      <c r="DNL156" s="3"/>
      <c r="DNM156" s="3"/>
      <c r="DNN156" s="3"/>
      <c r="DNO156" s="3"/>
      <c r="DNP156" s="3"/>
      <c r="DNQ156" s="3"/>
      <c r="DNR156" s="3"/>
      <c r="DNS156" s="3"/>
      <c r="DNT156" s="3"/>
      <c r="DNU156" s="3"/>
      <c r="DNV156" s="3"/>
      <c r="DNW156" s="3"/>
      <c r="DNX156" s="3"/>
      <c r="DNY156" s="3"/>
      <c r="DNZ156" s="3"/>
      <c r="DOA156" s="3"/>
      <c r="DOB156" s="3"/>
      <c r="DOC156" s="3"/>
      <c r="DOD156" s="3"/>
      <c r="DOE156" s="3"/>
      <c r="DOF156" s="3"/>
      <c r="DOG156" s="3"/>
      <c r="DOH156" s="3"/>
      <c r="DOI156" s="3"/>
      <c r="DOJ156" s="3"/>
      <c r="DOK156" s="3"/>
      <c r="DOL156" s="3"/>
      <c r="DOM156" s="3"/>
      <c r="DON156" s="3"/>
      <c r="DOO156" s="3"/>
      <c r="DOP156" s="3"/>
      <c r="DOQ156" s="3"/>
      <c r="DOR156" s="3"/>
      <c r="DOS156" s="3"/>
      <c r="DOT156" s="3"/>
      <c r="DOU156" s="3"/>
      <c r="DOV156" s="3"/>
      <c r="DOW156" s="3"/>
      <c r="DOX156" s="3"/>
      <c r="DOY156" s="3"/>
      <c r="DOZ156" s="3"/>
      <c r="DPA156" s="3"/>
      <c r="DPB156" s="3"/>
      <c r="DPC156" s="3"/>
      <c r="DPD156" s="3"/>
      <c r="DPE156" s="3"/>
      <c r="DPF156" s="3"/>
      <c r="DPG156" s="3"/>
      <c r="DPH156" s="3"/>
      <c r="DPI156" s="3"/>
      <c r="DPJ156" s="3"/>
      <c r="DPK156" s="3"/>
      <c r="DPL156" s="3"/>
      <c r="DPM156" s="3"/>
      <c r="DPN156" s="3"/>
      <c r="DPO156" s="3"/>
      <c r="DPP156" s="3"/>
      <c r="DPQ156" s="3"/>
      <c r="DPR156" s="3"/>
      <c r="DPS156" s="3"/>
      <c r="DPT156" s="3"/>
      <c r="DPU156" s="3"/>
      <c r="DPV156" s="3"/>
      <c r="DPW156" s="3"/>
      <c r="DPX156" s="3"/>
      <c r="DPY156" s="3"/>
      <c r="DPZ156" s="3"/>
      <c r="DQA156" s="3"/>
      <c r="DQB156" s="3"/>
      <c r="DQC156" s="3"/>
      <c r="DQD156" s="3"/>
      <c r="DQE156" s="3"/>
      <c r="DQF156" s="3"/>
      <c r="DQG156" s="3"/>
      <c r="DQH156" s="3"/>
      <c r="DQI156" s="3"/>
      <c r="DQJ156" s="3"/>
      <c r="DQK156" s="3"/>
      <c r="DQL156" s="3"/>
      <c r="DQM156" s="3"/>
      <c r="DQN156" s="3"/>
      <c r="DQO156" s="3"/>
      <c r="DQP156" s="3"/>
      <c r="DQQ156" s="3"/>
      <c r="DQR156" s="3"/>
      <c r="DQS156" s="3"/>
      <c r="DQT156" s="3"/>
      <c r="DQU156" s="3"/>
      <c r="DQV156" s="3"/>
      <c r="DQW156" s="3"/>
      <c r="DQX156" s="3"/>
      <c r="DQY156" s="3"/>
      <c r="DQZ156" s="3"/>
      <c r="DRA156" s="3"/>
      <c r="DRB156" s="3"/>
      <c r="DRC156" s="3"/>
      <c r="DRD156" s="3"/>
      <c r="DRE156" s="3"/>
      <c r="DRF156" s="3"/>
      <c r="DRG156" s="3"/>
      <c r="DRH156" s="3"/>
      <c r="DRI156" s="3"/>
      <c r="DRJ156" s="3"/>
      <c r="DRK156" s="3"/>
      <c r="DRL156" s="3"/>
      <c r="DRM156" s="3"/>
      <c r="DRN156" s="3"/>
      <c r="DRO156" s="3"/>
      <c r="DRP156" s="3"/>
      <c r="DRQ156" s="3"/>
      <c r="DRR156" s="3"/>
      <c r="DRS156" s="3"/>
      <c r="DRT156" s="3"/>
      <c r="DRU156" s="3"/>
      <c r="DRV156" s="3"/>
      <c r="DRW156" s="3"/>
      <c r="DRX156" s="3"/>
      <c r="DRY156" s="3"/>
      <c r="DRZ156" s="3"/>
      <c r="DSA156" s="3"/>
      <c r="DSB156" s="3"/>
      <c r="DSC156" s="3"/>
      <c r="DSD156" s="3"/>
      <c r="DSE156" s="3"/>
      <c r="DSF156" s="3"/>
      <c r="DSG156" s="3"/>
      <c r="DSH156" s="3"/>
      <c r="DSI156" s="3"/>
      <c r="DSJ156" s="3"/>
      <c r="DSK156" s="3"/>
      <c r="DSL156" s="3"/>
      <c r="DSM156" s="3"/>
      <c r="DSN156" s="3"/>
      <c r="DSO156" s="3"/>
      <c r="DSP156" s="3"/>
      <c r="DSQ156" s="3"/>
      <c r="DSR156" s="3"/>
      <c r="DSS156" s="3"/>
      <c r="DST156" s="3"/>
      <c r="DSU156" s="3"/>
      <c r="DSV156" s="3"/>
      <c r="DSW156" s="3"/>
      <c r="DSX156" s="3"/>
      <c r="DSY156" s="3"/>
      <c r="DSZ156" s="3"/>
      <c r="DTA156" s="3"/>
      <c r="DTB156" s="3"/>
      <c r="DTC156" s="3"/>
      <c r="DTD156" s="3"/>
      <c r="DTE156" s="3"/>
      <c r="DTF156" s="3"/>
      <c r="DTG156" s="3"/>
      <c r="DTH156" s="3"/>
      <c r="DTI156" s="3"/>
      <c r="DTJ156" s="3"/>
      <c r="DTK156" s="3"/>
      <c r="DTL156" s="3"/>
      <c r="DTM156" s="3"/>
      <c r="DTN156" s="3"/>
      <c r="DTO156" s="3"/>
      <c r="DTP156" s="3"/>
      <c r="DTQ156" s="3"/>
      <c r="DTR156" s="3"/>
      <c r="DTS156" s="3"/>
      <c r="DTT156" s="3"/>
      <c r="DTU156" s="3"/>
      <c r="DTV156" s="3"/>
      <c r="DTW156" s="3"/>
      <c r="DTX156" s="3"/>
      <c r="DTY156" s="3"/>
      <c r="DTZ156" s="3"/>
      <c r="DUA156" s="3"/>
      <c r="DUB156" s="3"/>
      <c r="DUC156" s="3"/>
      <c r="DUD156" s="3"/>
      <c r="DUE156" s="3"/>
      <c r="DUF156" s="3"/>
      <c r="DUG156" s="3"/>
      <c r="DUH156" s="3"/>
      <c r="DUI156" s="3"/>
      <c r="DUJ156" s="3"/>
      <c r="DUK156" s="3"/>
      <c r="DUL156" s="3"/>
      <c r="DUM156" s="3"/>
      <c r="DUN156" s="3"/>
      <c r="DUO156" s="3"/>
      <c r="DUP156" s="3"/>
      <c r="DUQ156" s="3"/>
      <c r="DUR156" s="3"/>
      <c r="DUS156" s="3"/>
      <c r="DUT156" s="3"/>
      <c r="DUU156" s="3"/>
      <c r="DUV156" s="3"/>
      <c r="DUW156" s="3"/>
      <c r="DUX156" s="3"/>
      <c r="DUY156" s="3"/>
      <c r="DUZ156" s="3"/>
      <c r="DVA156" s="3"/>
      <c r="DVB156" s="3"/>
      <c r="DVC156" s="3"/>
      <c r="DVD156" s="3"/>
      <c r="DVE156" s="3"/>
      <c r="DVF156" s="3"/>
      <c r="DVG156" s="3"/>
      <c r="DVH156" s="3"/>
      <c r="DVI156" s="3"/>
      <c r="DVJ156" s="3"/>
      <c r="DVK156" s="3"/>
      <c r="DVL156" s="3"/>
      <c r="DVM156" s="3"/>
      <c r="DVN156" s="3"/>
      <c r="DVO156" s="3"/>
      <c r="DVP156" s="3"/>
      <c r="DVQ156" s="3"/>
      <c r="DVR156" s="3"/>
      <c r="DVS156" s="3"/>
      <c r="DVT156" s="3"/>
      <c r="DVU156" s="3"/>
      <c r="DVV156" s="3"/>
      <c r="DVW156" s="3"/>
      <c r="DVX156" s="3"/>
      <c r="DVY156" s="3"/>
      <c r="DVZ156" s="3"/>
      <c r="DWA156" s="3"/>
      <c r="DWB156" s="3"/>
      <c r="DWC156" s="3"/>
      <c r="DWD156" s="3"/>
      <c r="DWE156" s="3"/>
      <c r="DWF156" s="3"/>
      <c r="DWG156" s="3"/>
      <c r="DWH156" s="3"/>
      <c r="DWI156" s="3"/>
      <c r="DWJ156" s="3"/>
      <c r="DWK156" s="3"/>
      <c r="DWL156" s="3"/>
      <c r="DWM156" s="3"/>
      <c r="DWN156" s="3"/>
      <c r="DWO156" s="3"/>
      <c r="DWP156" s="3"/>
      <c r="DWQ156" s="3"/>
      <c r="DWR156" s="3"/>
      <c r="DWS156" s="3"/>
      <c r="DWT156" s="3"/>
      <c r="DWU156" s="3"/>
      <c r="DWV156" s="3"/>
      <c r="DWW156" s="3"/>
      <c r="DWX156" s="3"/>
      <c r="DWY156" s="3"/>
      <c r="DWZ156" s="3"/>
      <c r="DXA156" s="3"/>
      <c r="DXB156" s="3"/>
      <c r="DXC156" s="3"/>
      <c r="DXD156" s="3"/>
      <c r="DXE156" s="3"/>
      <c r="DXF156" s="3"/>
      <c r="DXG156" s="3"/>
      <c r="DXH156" s="3"/>
      <c r="DXI156" s="3"/>
      <c r="DXJ156" s="3"/>
      <c r="DXK156" s="3"/>
      <c r="DXL156" s="3"/>
      <c r="DXM156" s="3"/>
      <c r="DXN156" s="3"/>
      <c r="DXO156" s="3"/>
      <c r="DXP156" s="3"/>
      <c r="DXQ156" s="3"/>
      <c r="DXR156" s="3"/>
      <c r="DXS156" s="3"/>
      <c r="DXT156" s="3"/>
      <c r="DXU156" s="3"/>
      <c r="DXV156" s="3"/>
      <c r="DXW156" s="3"/>
      <c r="DXX156" s="3"/>
      <c r="DXY156" s="3"/>
      <c r="DXZ156" s="3"/>
      <c r="DYA156" s="3"/>
      <c r="DYB156" s="3"/>
      <c r="DYC156" s="3"/>
      <c r="DYD156" s="3"/>
      <c r="DYE156" s="3"/>
      <c r="DYF156" s="3"/>
      <c r="DYG156" s="3"/>
      <c r="DYH156" s="3"/>
      <c r="DYI156" s="3"/>
      <c r="DYJ156" s="3"/>
      <c r="DYK156" s="3"/>
      <c r="DYL156" s="3"/>
      <c r="DYM156" s="3"/>
      <c r="DYN156" s="3"/>
      <c r="DYO156" s="3"/>
      <c r="DYP156" s="3"/>
      <c r="DYQ156" s="3"/>
      <c r="DYR156" s="3"/>
      <c r="DYS156" s="3"/>
      <c r="DYT156" s="3"/>
      <c r="DYU156" s="3"/>
      <c r="DYV156" s="3"/>
      <c r="DYW156" s="3"/>
      <c r="DYX156" s="3"/>
      <c r="DYY156" s="3"/>
      <c r="DYZ156" s="3"/>
      <c r="DZA156" s="3"/>
      <c r="DZB156" s="3"/>
      <c r="DZC156" s="3"/>
      <c r="DZD156" s="3"/>
      <c r="DZE156" s="3"/>
      <c r="DZF156" s="3"/>
      <c r="DZG156" s="3"/>
      <c r="DZH156" s="3"/>
      <c r="DZI156" s="3"/>
      <c r="DZJ156" s="3"/>
      <c r="DZK156" s="3"/>
      <c r="DZL156" s="3"/>
      <c r="DZM156" s="3"/>
      <c r="DZN156" s="3"/>
      <c r="DZO156" s="3"/>
      <c r="DZP156" s="3"/>
      <c r="DZQ156" s="3"/>
      <c r="DZR156" s="3"/>
      <c r="DZS156" s="3"/>
      <c r="DZT156" s="3"/>
      <c r="DZU156" s="3"/>
      <c r="DZV156" s="3"/>
      <c r="DZW156" s="3"/>
      <c r="DZX156" s="3"/>
      <c r="DZY156" s="3"/>
      <c r="DZZ156" s="3"/>
      <c r="EAA156" s="3"/>
      <c r="EAB156" s="3"/>
      <c r="EAC156" s="3"/>
      <c r="EAD156" s="3"/>
      <c r="EAE156" s="3"/>
      <c r="EAF156" s="3"/>
      <c r="EAG156" s="3"/>
      <c r="EAH156" s="3"/>
      <c r="EAI156" s="3"/>
      <c r="EAJ156" s="3"/>
      <c r="EAK156" s="3"/>
      <c r="EAL156" s="3"/>
      <c r="EAM156" s="3"/>
      <c r="EAN156" s="3"/>
      <c r="EAO156" s="3"/>
      <c r="EAP156" s="3"/>
      <c r="EAQ156" s="3"/>
      <c r="EAR156" s="3"/>
      <c r="EAS156" s="3"/>
      <c r="EAT156" s="3"/>
      <c r="EAU156" s="3"/>
      <c r="EAV156" s="3"/>
      <c r="EAW156" s="3"/>
      <c r="EAX156" s="3"/>
      <c r="EAY156" s="3"/>
      <c r="EAZ156" s="3"/>
      <c r="EBA156" s="3"/>
      <c r="EBB156" s="3"/>
      <c r="EBC156" s="3"/>
      <c r="EBD156" s="3"/>
      <c r="EBE156" s="3"/>
      <c r="EBF156" s="3"/>
      <c r="EBG156" s="3"/>
      <c r="EBH156" s="3"/>
      <c r="EBI156" s="3"/>
      <c r="EBJ156" s="3"/>
      <c r="EBK156" s="3"/>
      <c r="EBL156" s="3"/>
      <c r="EBM156" s="3"/>
      <c r="EBN156" s="3"/>
      <c r="EBO156" s="3"/>
      <c r="EBP156" s="3"/>
      <c r="EBQ156" s="3"/>
      <c r="EBR156" s="3"/>
      <c r="EBS156" s="3"/>
      <c r="EBT156" s="3"/>
      <c r="EBU156" s="3"/>
      <c r="EBV156" s="3"/>
      <c r="EBW156" s="3"/>
      <c r="EBX156" s="3"/>
      <c r="EBY156" s="3"/>
      <c r="EBZ156" s="3"/>
      <c r="ECA156" s="3"/>
      <c r="ECB156" s="3"/>
      <c r="ECC156" s="3"/>
      <c r="ECD156" s="3"/>
      <c r="ECE156" s="3"/>
      <c r="ECF156" s="3"/>
      <c r="ECG156" s="3"/>
      <c r="ECH156" s="3"/>
      <c r="ECI156" s="3"/>
      <c r="ECJ156" s="3"/>
      <c r="ECK156" s="3"/>
      <c r="ECL156" s="3"/>
      <c r="ECM156" s="3"/>
      <c r="ECN156" s="3"/>
      <c r="ECO156" s="3"/>
      <c r="ECP156" s="3"/>
      <c r="ECQ156" s="3"/>
      <c r="ECR156" s="3"/>
      <c r="ECS156" s="3"/>
      <c r="ECT156" s="3"/>
      <c r="ECU156" s="3"/>
      <c r="ECV156" s="3"/>
      <c r="ECW156" s="3"/>
      <c r="ECX156" s="3"/>
      <c r="ECY156" s="3"/>
      <c r="ECZ156" s="3"/>
      <c r="EDA156" s="3"/>
      <c r="EDB156" s="3"/>
      <c r="EDC156" s="3"/>
      <c r="EDD156" s="3"/>
      <c r="EDE156" s="3"/>
      <c r="EDF156" s="3"/>
      <c r="EDG156" s="3"/>
      <c r="EDH156" s="3"/>
      <c r="EDI156" s="3"/>
      <c r="EDJ156" s="3"/>
      <c r="EDK156" s="3"/>
      <c r="EDL156" s="3"/>
      <c r="EDM156" s="3"/>
      <c r="EDN156" s="3"/>
      <c r="EDO156" s="3"/>
      <c r="EDP156" s="3"/>
      <c r="EDQ156" s="3"/>
      <c r="EDR156" s="3"/>
      <c r="EDS156" s="3"/>
      <c r="EDT156" s="3"/>
      <c r="EDU156" s="3"/>
      <c r="EDV156" s="3"/>
      <c r="EDW156" s="3"/>
      <c r="EDX156" s="3"/>
      <c r="EDY156" s="3"/>
      <c r="EDZ156" s="3"/>
      <c r="EEA156" s="3"/>
      <c r="EEB156" s="3"/>
      <c r="EEC156" s="3"/>
      <c r="EED156" s="3"/>
      <c r="EEE156" s="3"/>
      <c r="EEF156" s="3"/>
      <c r="EEG156" s="3"/>
      <c r="EEH156" s="3"/>
      <c r="EEI156" s="3"/>
      <c r="EEJ156" s="3"/>
      <c r="EEK156" s="3"/>
      <c r="EEL156" s="3"/>
      <c r="EEM156" s="3"/>
      <c r="EEN156" s="3"/>
      <c r="EEO156" s="3"/>
      <c r="EEP156" s="3"/>
      <c r="EEQ156" s="3"/>
      <c r="EER156" s="3"/>
      <c r="EES156" s="3"/>
      <c r="EET156" s="3"/>
      <c r="EEU156" s="3"/>
      <c r="EEV156" s="3"/>
      <c r="EEW156" s="3"/>
      <c r="EEX156" s="3"/>
      <c r="EEY156" s="3"/>
      <c r="EEZ156" s="3"/>
      <c r="EFA156" s="3"/>
      <c r="EFB156" s="3"/>
      <c r="EFC156" s="3"/>
      <c r="EFD156" s="3"/>
      <c r="EFE156" s="3"/>
      <c r="EFF156" s="3"/>
      <c r="EFG156" s="3"/>
      <c r="EFH156" s="3"/>
      <c r="EFI156" s="3"/>
      <c r="EFJ156" s="3"/>
      <c r="EFK156" s="3"/>
      <c r="EFL156" s="3"/>
      <c r="EFM156" s="3"/>
      <c r="EFN156" s="3"/>
      <c r="EFO156" s="3"/>
      <c r="EFP156" s="3"/>
      <c r="EFQ156" s="3"/>
      <c r="EFR156" s="3"/>
      <c r="EFS156" s="3"/>
      <c r="EFT156" s="3"/>
      <c r="EFU156" s="3"/>
      <c r="EFV156" s="3"/>
      <c r="EFW156" s="3"/>
      <c r="EFX156" s="3"/>
      <c r="EFY156" s="3"/>
      <c r="EFZ156" s="3"/>
      <c r="EGA156" s="3"/>
      <c r="EGB156" s="3"/>
      <c r="EGC156" s="3"/>
      <c r="EGD156" s="3"/>
      <c r="EGE156" s="3"/>
      <c r="EGF156" s="3"/>
      <c r="EGG156" s="3"/>
      <c r="EGH156" s="3"/>
      <c r="EGI156" s="3"/>
      <c r="EGJ156" s="3"/>
      <c r="EGK156" s="3"/>
      <c r="EGL156" s="3"/>
      <c r="EGM156" s="3"/>
      <c r="EGN156" s="3"/>
      <c r="EGO156" s="3"/>
      <c r="EGP156" s="3"/>
      <c r="EGQ156" s="3"/>
      <c r="EGR156" s="3"/>
      <c r="EGS156" s="3"/>
      <c r="EGT156" s="3"/>
      <c r="EGU156" s="3"/>
      <c r="EGV156" s="3"/>
      <c r="EGW156" s="3"/>
      <c r="EGX156" s="3"/>
      <c r="EGY156" s="3"/>
      <c r="EGZ156" s="3"/>
      <c r="EHA156" s="3"/>
      <c r="EHB156" s="3"/>
      <c r="EHC156" s="3"/>
      <c r="EHD156" s="3"/>
      <c r="EHE156" s="3"/>
      <c r="EHF156" s="3"/>
      <c r="EHG156" s="3"/>
      <c r="EHH156" s="3"/>
      <c r="EHI156" s="3"/>
      <c r="EHJ156" s="3"/>
      <c r="EHK156" s="3"/>
      <c r="EHL156" s="3"/>
      <c r="EHM156" s="3"/>
      <c r="EHN156" s="3"/>
      <c r="EHO156" s="3"/>
      <c r="EHP156" s="3"/>
      <c r="EHQ156" s="3"/>
      <c r="EHR156" s="3"/>
      <c r="EHS156" s="3"/>
      <c r="EHT156" s="3"/>
      <c r="EHU156" s="3"/>
      <c r="EHV156" s="3"/>
      <c r="EHW156" s="3"/>
      <c r="EHX156" s="3"/>
      <c r="EHY156" s="3"/>
      <c r="EHZ156" s="3"/>
      <c r="EIA156" s="3"/>
      <c r="EIB156" s="3"/>
      <c r="EIC156" s="3"/>
      <c r="EID156" s="3"/>
      <c r="EIE156" s="3"/>
      <c r="EIF156" s="3"/>
      <c r="EIG156" s="3"/>
      <c r="EIH156" s="3"/>
      <c r="EII156" s="3"/>
      <c r="EIJ156" s="3"/>
      <c r="EIK156" s="3"/>
      <c r="EIL156" s="3"/>
      <c r="EIM156" s="3"/>
      <c r="EIN156" s="3"/>
      <c r="EIO156" s="3"/>
      <c r="EIP156" s="3"/>
      <c r="EIQ156" s="3"/>
      <c r="EIR156" s="3"/>
      <c r="EIS156" s="3"/>
      <c r="EIT156" s="3"/>
      <c r="EIU156" s="3"/>
      <c r="EIV156" s="3"/>
      <c r="EIW156" s="3"/>
      <c r="EIX156" s="3"/>
      <c r="EIY156" s="3"/>
      <c r="EIZ156" s="3"/>
      <c r="EJA156" s="3"/>
      <c r="EJB156" s="3"/>
      <c r="EJC156" s="3"/>
      <c r="EJD156" s="3"/>
      <c r="EJE156" s="3"/>
      <c r="EJF156" s="3"/>
      <c r="EJG156" s="3"/>
      <c r="EJH156" s="3"/>
      <c r="EJI156" s="3"/>
      <c r="EJJ156" s="3"/>
      <c r="EJK156" s="3"/>
      <c r="EJL156" s="3"/>
      <c r="EJM156" s="3"/>
      <c r="EJN156" s="3"/>
      <c r="EJO156" s="3"/>
      <c r="EJP156" s="3"/>
      <c r="EJQ156" s="3"/>
      <c r="EJR156" s="3"/>
      <c r="EJS156" s="3"/>
      <c r="EJT156" s="3"/>
      <c r="EJU156" s="3"/>
      <c r="EJV156" s="3"/>
      <c r="EJW156" s="3"/>
      <c r="EJX156" s="3"/>
      <c r="EJY156" s="3"/>
      <c r="EJZ156" s="3"/>
      <c r="EKA156" s="3"/>
      <c r="EKB156" s="3"/>
      <c r="EKC156" s="3"/>
      <c r="EKD156" s="3"/>
      <c r="EKE156" s="3"/>
      <c r="EKF156" s="3"/>
      <c r="EKG156" s="3"/>
      <c r="EKH156" s="3"/>
      <c r="EKI156" s="3"/>
      <c r="EKJ156" s="3"/>
      <c r="EKK156" s="3"/>
      <c r="EKL156" s="3"/>
      <c r="EKM156" s="3"/>
      <c r="EKN156" s="3"/>
      <c r="EKO156" s="3"/>
      <c r="EKP156" s="3"/>
      <c r="EKQ156" s="3"/>
      <c r="EKR156" s="3"/>
      <c r="EKS156" s="3"/>
      <c r="EKT156" s="3"/>
      <c r="EKU156" s="3"/>
      <c r="EKV156" s="3"/>
      <c r="EKW156" s="3"/>
      <c r="EKX156" s="3"/>
      <c r="EKY156" s="3"/>
      <c r="EKZ156" s="3"/>
      <c r="ELA156" s="3"/>
      <c r="ELB156" s="3"/>
      <c r="ELC156" s="3"/>
      <c r="ELD156" s="3"/>
      <c r="ELE156" s="3"/>
      <c r="ELF156" s="3"/>
      <c r="ELG156" s="3"/>
      <c r="ELH156" s="3"/>
      <c r="ELI156" s="3"/>
      <c r="ELJ156" s="3"/>
      <c r="ELK156" s="3"/>
      <c r="ELL156" s="3"/>
      <c r="ELM156" s="3"/>
      <c r="ELN156" s="3"/>
      <c r="ELO156" s="3"/>
      <c r="ELP156" s="3"/>
      <c r="ELQ156" s="3"/>
      <c r="ELR156" s="3"/>
      <c r="ELS156" s="3"/>
      <c r="ELT156" s="3"/>
      <c r="ELU156" s="3"/>
      <c r="ELV156" s="3"/>
      <c r="ELW156" s="3"/>
      <c r="ELX156" s="3"/>
      <c r="ELY156" s="3"/>
      <c r="ELZ156" s="3"/>
      <c r="EMA156" s="3"/>
      <c r="EMB156" s="3"/>
      <c r="EMC156" s="3"/>
      <c r="EMD156" s="3"/>
      <c r="EME156" s="3"/>
      <c r="EMF156" s="3"/>
      <c r="EMG156" s="3"/>
      <c r="EMH156" s="3"/>
      <c r="EMI156" s="3"/>
      <c r="EMJ156" s="3"/>
      <c r="EMK156" s="3"/>
      <c r="EML156" s="3"/>
      <c r="EMM156" s="3"/>
      <c r="EMN156" s="3"/>
      <c r="EMO156" s="3"/>
      <c r="EMP156" s="3"/>
      <c r="EMQ156" s="3"/>
      <c r="EMR156" s="3"/>
      <c r="EMS156" s="3"/>
      <c r="EMT156" s="3"/>
      <c r="EMU156" s="3"/>
      <c r="EMV156" s="3"/>
      <c r="EMW156" s="3"/>
      <c r="EMX156" s="3"/>
      <c r="EMY156" s="3"/>
      <c r="EMZ156" s="3"/>
      <c r="ENA156" s="3"/>
      <c r="ENB156" s="3"/>
      <c r="ENC156" s="3"/>
      <c r="END156" s="3"/>
      <c r="ENE156" s="3"/>
      <c r="ENF156" s="3"/>
      <c r="ENG156" s="3"/>
      <c r="ENH156" s="3"/>
      <c r="ENI156" s="3"/>
      <c r="ENJ156" s="3"/>
      <c r="ENK156" s="3"/>
      <c r="ENL156" s="3"/>
      <c r="ENM156" s="3"/>
      <c r="ENN156" s="3"/>
      <c r="ENO156" s="3"/>
      <c r="ENP156" s="3"/>
      <c r="ENQ156" s="3"/>
      <c r="ENR156" s="3"/>
      <c r="ENS156" s="3"/>
      <c r="ENT156" s="3"/>
      <c r="ENU156" s="3"/>
      <c r="ENV156" s="3"/>
      <c r="ENW156" s="3"/>
      <c r="ENX156" s="3"/>
      <c r="ENY156" s="3"/>
      <c r="ENZ156" s="3"/>
      <c r="EOA156" s="3"/>
      <c r="EOB156" s="3"/>
      <c r="EOC156" s="3"/>
      <c r="EOD156" s="3"/>
      <c r="EOE156" s="3"/>
      <c r="EOF156" s="3"/>
      <c r="EOG156" s="3"/>
      <c r="EOH156" s="3"/>
      <c r="EOI156" s="3"/>
      <c r="EOJ156" s="3"/>
      <c r="EOK156" s="3"/>
      <c r="EOL156" s="3"/>
      <c r="EOM156" s="3"/>
      <c r="EON156" s="3"/>
      <c r="EOO156" s="3"/>
      <c r="EOP156" s="3"/>
      <c r="EOQ156" s="3"/>
      <c r="EOR156" s="3"/>
      <c r="EOS156" s="3"/>
      <c r="EOT156" s="3"/>
      <c r="EOU156" s="3"/>
      <c r="EOV156" s="3"/>
      <c r="EOW156" s="3"/>
      <c r="EOX156" s="3"/>
      <c r="EOY156" s="3"/>
      <c r="EOZ156" s="3"/>
      <c r="EPA156" s="3"/>
      <c r="EPB156" s="3"/>
      <c r="EPC156" s="3"/>
      <c r="EPD156" s="3"/>
      <c r="EPE156" s="3"/>
      <c r="EPF156" s="3"/>
      <c r="EPG156" s="3"/>
      <c r="EPH156" s="3"/>
      <c r="EPI156" s="3"/>
      <c r="EPJ156" s="3"/>
      <c r="EPK156" s="3"/>
      <c r="EPL156" s="3"/>
      <c r="EPM156" s="3"/>
      <c r="EPN156" s="3"/>
      <c r="EPO156" s="3"/>
      <c r="EPP156" s="3"/>
      <c r="EPQ156" s="3"/>
      <c r="EPR156" s="3"/>
      <c r="EPS156" s="3"/>
      <c r="EPT156" s="3"/>
      <c r="EPU156" s="3"/>
      <c r="EPV156" s="3"/>
      <c r="EPW156" s="3"/>
      <c r="EPX156" s="3"/>
      <c r="EPY156" s="3"/>
      <c r="EPZ156" s="3"/>
      <c r="EQA156" s="3"/>
      <c r="EQB156" s="3"/>
      <c r="EQC156" s="3"/>
      <c r="EQD156" s="3"/>
      <c r="EQE156" s="3"/>
      <c r="EQF156" s="3"/>
      <c r="EQG156" s="3"/>
      <c r="EQH156" s="3"/>
      <c r="EQI156" s="3"/>
      <c r="EQJ156" s="3"/>
      <c r="EQK156" s="3"/>
      <c r="EQL156" s="3"/>
      <c r="EQM156" s="3"/>
      <c r="EQN156" s="3"/>
      <c r="EQO156" s="3"/>
      <c r="EQP156" s="3"/>
      <c r="EQQ156" s="3"/>
      <c r="EQR156" s="3"/>
      <c r="EQS156" s="3"/>
      <c r="EQT156" s="3"/>
      <c r="EQU156" s="3"/>
      <c r="EQV156" s="3"/>
      <c r="EQW156" s="3"/>
      <c r="EQX156" s="3"/>
      <c r="EQY156" s="3"/>
      <c r="EQZ156" s="3"/>
      <c r="ERA156" s="3"/>
      <c r="ERB156" s="3"/>
      <c r="ERC156" s="3"/>
      <c r="ERD156" s="3"/>
      <c r="ERE156" s="3"/>
      <c r="ERF156" s="3"/>
      <c r="ERG156" s="3"/>
      <c r="ERH156" s="3"/>
      <c r="ERI156" s="3"/>
      <c r="ERJ156" s="3"/>
      <c r="ERK156" s="3"/>
      <c r="ERL156" s="3"/>
      <c r="ERM156" s="3"/>
      <c r="ERN156" s="3"/>
      <c r="ERO156" s="3"/>
      <c r="ERP156" s="3"/>
      <c r="ERQ156" s="3"/>
      <c r="ERR156" s="3"/>
      <c r="ERS156" s="3"/>
      <c r="ERT156" s="3"/>
      <c r="ERU156" s="3"/>
      <c r="ERV156" s="3"/>
      <c r="ERW156" s="3"/>
      <c r="ERX156" s="3"/>
      <c r="ERY156" s="3"/>
      <c r="ERZ156" s="3"/>
      <c r="ESA156" s="3"/>
      <c r="ESB156" s="3"/>
      <c r="ESC156" s="3"/>
      <c r="ESD156" s="3"/>
      <c r="ESE156" s="3"/>
      <c r="ESF156" s="3"/>
      <c r="ESG156" s="3"/>
      <c r="ESH156" s="3"/>
      <c r="ESI156" s="3"/>
      <c r="ESJ156" s="3"/>
      <c r="ESK156" s="3"/>
      <c r="ESL156" s="3"/>
      <c r="ESM156" s="3"/>
      <c r="ESN156" s="3"/>
      <c r="ESO156" s="3"/>
      <c r="ESP156" s="3"/>
      <c r="ESQ156" s="3"/>
      <c r="ESR156" s="3"/>
      <c r="ESS156" s="3"/>
      <c r="EST156" s="3"/>
      <c r="ESU156" s="3"/>
      <c r="ESV156" s="3"/>
      <c r="ESW156" s="3"/>
      <c r="ESX156" s="3"/>
      <c r="ESY156" s="3"/>
      <c r="ESZ156" s="3"/>
      <c r="ETA156" s="3"/>
      <c r="ETB156" s="3"/>
      <c r="ETC156" s="3"/>
      <c r="ETD156" s="3"/>
      <c r="ETE156" s="3"/>
      <c r="ETF156" s="3"/>
      <c r="ETG156" s="3"/>
      <c r="ETH156" s="3"/>
      <c r="ETI156" s="3"/>
      <c r="ETJ156" s="3"/>
      <c r="ETK156" s="3"/>
      <c r="ETL156" s="3"/>
      <c r="ETM156" s="3"/>
      <c r="ETN156" s="3"/>
      <c r="ETO156" s="3"/>
      <c r="ETP156" s="3"/>
      <c r="ETQ156" s="3"/>
      <c r="ETR156" s="3"/>
      <c r="ETS156" s="3"/>
      <c r="ETT156" s="3"/>
      <c r="ETU156" s="3"/>
      <c r="ETV156" s="3"/>
      <c r="ETW156" s="3"/>
      <c r="ETX156" s="3"/>
      <c r="ETY156" s="3"/>
      <c r="ETZ156" s="3"/>
      <c r="EUA156" s="3"/>
      <c r="EUB156" s="3"/>
      <c r="EUC156" s="3"/>
      <c r="EUD156" s="3"/>
      <c r="EUE156" s="3"/>
      <c r="EUF156" s="3"/>
      <c r="EUG156" s="3"/>
      <c r="EUH156" s="3"/>
      <c r="EUI156" s="3"/>
      <c r="EUJ156" s="3"/>
      <c r="EUK156" s="3"/>
      <c r="EUL156" s="3"/>
      <c r="EUM156" s="3"/>
      <c r="EUN156" s="3"/>
      <c r="EUO156" s="3"/>
      <c r="EUP156" s="3"/>
      <c r="EUQ156" s="3"/>
      <c r="EUR156" s="3"/>
      <c r="EUS156" s="3"/>
      <c r="EUT156" s="3"/>
      <c r="EUU156" s="3"/>
      <c r="EUV156" s="3"/>
      <c r="EUW156" s="3"/>
      <c r="EUX156" s="3"/>
      <c r="EUY156" s="3"/>
      <c r="EUZ156" s="3"/>
      <c r="EVA156" s="3"/>
      <c r="EVB156" s="3"/>
      <c r="EVC156" s="3"/>
      <c r="EVD156" s="3"/>
      <c r="EVE156" s="3"/>
      <c r="EVF156" s="3"/>
      <c r="EVG156" s="3"/>
      <c r="EVH156" s="3"/>
      <c r="EVI156" s="3"/>
      <c r="EVJ156" s="3"/>
      <c r="EVK156" s="3"/>
      <c r="EVL156" s="3"/>
      <c r="EVM156" s="3"/>
      <c r="EVN156" s="3"/>
      <c r="EVO156" s="3"/>
      <c r="EVP156" s="3"/>
      <c r="EVQ156" s="3"/>
      <c r="EVR156" s="3"/>
      <c r="EVS156" s="3"/>
      <c r="EVT156" s="3"/>
      <c r="EVU156" s="3"/>
      <c r="EVV156" s="3"/>
      <c r="EVW156" s="3"/>
      <c r="EVX156" s="3"/>
      <c r="EVY156" s="3"/>
      <c r="EVZ156" s="3"/>
      <c r="EWA156" s="3"/>
      <c r="EWB156" s="3"/>
      <c r="EWC156" s="3"/>
      <c r="EWD156" s="3"/>
      <c r="EWE156" s="3"/>
      <c r="EWF156" s="3"/>
      <c r="EWG156" s="3"/>
      <c r="EWH156" s="3"/>
      <c r="EWI156" s="3"/>
      <c r="EWJ156" s="3"/>
      <c r="EWK156" s="3"/>
      <c r="EWL156" s="3"/>
      <c r="EWM156" s="3"/>
      <c r="EWN156" s="3"/>
      <c r="EWO156" s="3"/>
      <c r="EWP156" s="3"/>
      <c r="EWQ156" s="3"/>
      <c r="EWR156" s="3"/>
      <c r="EWS156" s="3"/>
      <c r="EWT156" s="3"/>
      <c r="EWU156" s="3"/>
      <c r="EWV156" s="3"/>
      <c r="EWW156" s="3"/>
      <c r="EWX156" s="3"/>
      <c r="EWY156" s="3"/>
      <c r="EWZ156" s="3"/>
      <c r="EXA156" s="3"/>
      <c r="EXB156" s="3"/>
      <c r="EXC156" s="3"/>
      <c r="EXD156" s="3"/>
      <c r="EXE156" s="3"/>
      <c r="EXF156" s="3"/>
      <c r="EXG156" s="3"/>
      <c r="EXH156" s="3"/>
      <c r="EXI156" s="3"/>
      <c r="EXJ156" s="3"/>
      <c r="EXK156" s="3"/>
      <c r="EXL156" s="3"/>
      <c r="EXM156" s="3"/>
      <c r="EXN156" s="3"/>
      <c r="EXO156" s="3"/>
      <c r="EXP156" s="3"/>
      <c r="EXQ156" s="3"/>
      <c r="EXR156" s="3"/>
      <c r="EXS156" s="3"/>
      <c r="EXT156" s="3"/>
      <c r="EXU156" s="3"/>
      <c r="EXV156" s="3"/>
      <c r="EXW156" s="3"/>
      <c r="EXX156" s="3"/>
      <c r="EXY156" s="3"/>
      <c r="EXZ156" s="3"/>
      <c r="EYA156" s="3"/>
      <c r="EYB156" s="3"/>
      <c r="EYC156" s="3"/>
      <c r="EYD156" s="3"/>
      <c r="EYE156" s="3"/>
      <c r="EYF156" s="3"/>
      <c r="EYG156" s="3"/>
      <c r="EYH156" s="3"/>
      <c r="EYI156" s="3"/>
      <c r="EYJ156" s="3"/>
      <c r="EYK156" s="3"/>
      <c r="EYL156" s="3"/>
      <c r="EYM156" s="3"/>
      <c r="EYN156" s="3"/>
      <c r="EYO156" s="3"/>
      <c r="EYP156" s="3"/>
      <c r="EYQ156" s="3"/>
      <c r="EYR156" s="3"/>
      <c r="EYS156" s="3"/>
      <c r="EYT156" s="3"/>
      <c r="EYU156" s="3"/>
      <c r="EYV156" s="3"/>
      <c r="EYW156" s="3"/>
      <c r="EYX156" s="3"/>
      <c r="EYY156" s="3"/>
      <c r="EYZ156" s="3"/>
      <c r="EZA156" s="3"/>
      <c r="EZB156" s="3"/>
      <c r="EZC156" s="3"/>
      <c r="EZD156" s="3"/>
      <c r="EZE156" s="3"/>
      <c r="EZF156" s="3"/>
      <c r="EZG156" s="3"/>
      <c r="EZH156" s="3"/>
      <c r="EZI156" s="3"/>
      <c r="EZJ156" s="3"/>
      <c r="EZK156" s="3"/>
      <c r="EZL156" s="3"/>
      <c r="EZM156" s="3"/>
      <c r="EZN156" s="3"/>
      <c r="EZO156" s="3"/>
      <c r="EZP156" s="3"/>
      <c r="EZQ156" s="3"/>
      <c r="EZR156" s="3"/>
      <c r="EZS156" s="3"/>
      <c r="EZT156" s="3"/>
      <c r="EZU156" s="3"/>
      <c r="EZV156" s="3"/>
      <c r="EZW156" s="3"/>
      <c r="EZX156" s="3"/>
      <c r="EZY156" s="3"/>
      <c r="EZZ156" s="3"/>
      <c r="FAA156" s="3"/>
      <c r="FAB156" s="3"/>
      <c r="FAC156" s="3"/>
      <c r="FAD156" s="3"/>
      <c r="FAE156" s="3"/>
      <c r="FAF156" s="3"/>
      <c r="FAG156" s="3"/>
      <c r="FAH156" s="3"/>
      <c r="FAI156" s="3"/>
      <c r="FAJ156" s="3"/>
      <c r="FAK156" s="3"/>
      <c r="FAL156" s="3"/>
      <c r="FAM156" s="3"/>
      <c r="FAN156" s="3"/>
      <c r="FAO156" s="3"/>
      <c r="FAP156" s="3"/>
      <c r="FAQ156" s="3"/>
      <c r="FAR156" s="3"/>
      <c r="FAS156" s="3"/>
      <c r="FAT156" s="3"/>
      <c r="FAU156" s="3"/>
      <c r="FAV156" s="3"/>
      <c r="FAW156" s="3"/>
      <c r="FAX156" s="3"/>
      <c r="FAY156" s="3"/>
      <c r="FAZ156" s="3"/>
      <c r="FBA156" s="3"/>
      <c r="FBB156" s="3"/>
      <c r="FBC156" s="3"/>
      <c r="FBD156" s="3"/>
      <c r="FBE156" s="3"/>
      <c r="FBF156" s="3"/>
      <c r="FBG156" s="3"/>
      <c r="FBH156" s="3"/>
      <c r="FBI156" s="3"/>
      <c r="FBJ156" s="3"/>
      <c r="FBK156" s="3"/>
      <c r="FBL156" s="3"/>
      <c r="FBM156" s="3"/>
      <c r="FBN156" s="3"/>
      <c r="FBO156" s="3"/>
      <c r="FBP156" s="3"/>
      <c r="FBQ156" s="3"/>
      <c r="FBR156" s="3"/>
      <c r="FBS156" s="3"/>
      <c r="FBT156" s="3"/>
      <c r="FBU156" s="3"/>
      <c r="FBV156" s="3"/>
      <c r="FBW156" s="3"/>
      <c r="FBX156" s="3"/>
      <c r="FBY156" s="3"/>
      <c r="FBZ156" s="3"/>
      <c r="FCA156" s="3"/>
      <c r="FCB156" s="3"/>
      <c r="FCC156" s="3"/>
      <c r="FCD156" s="3"/>
      <c r="FCE156" s="3"/>
      <c r="FCF156" s="3"/>
      <c r="FCG156" s="3"/>
      <c r="FCH156" s="3"/>
      <c r="FCI156" s="3"/>
      <c r="FCJ156" s="3"/>
      <c r="FCK156" s="3"/>
      <c r="FCL156" s="3"/>
      <c r="FCM156" s="3"/>
      <c r="FCN156" s="3"/>
      <c r="FCO156" s="3"/>
      <c r="FCP156" s="3"/>
      <c r="FCQ156" s="3"/>
      <c r="FCR156" s="3"/>
      <c r="FCS156" s="3"/>
      <c r="FCT156" s="3"/>
      <c r="FCU156" s="3"/>
      <c r="FCV156" s="3"/>
      <c r="FCW156" s="3"/>
      <c r="FCX156" s="3"/>
      <c r="FCY156" s="3"/>
      <c r="FCZ156" s="3"/>
      <c r="FDA156" s="3"/>
      <c r="FDB156" s="3"/>
      <c r="FDC156" s="3"/>
      <c r="FDD156" s="3"/>
      <c r="FDE156" s="3"/>
      <c r="FDF156" s="3"/>
      <c r="FDG156" s="3"/>
      <c r="FDH156" s="3"/>
      <c r="FDI156" s="3"/>
      <c r="FDJ156" s="3"/>
      <c r="FDK156" s="3"/>
      <c r="FDL156" s="3"/>
      <c r="FDM156" s="3"/>
      <c r="FDN156" s="3"/>
      <c r="FDO156" s="3"/>
      <c r="FDP156" s="3"/>
      <c r="FDQ156" s="3"/>
      <c r="FDR156" s="3"/>
      <c r="FDS156" s="3"/>
      <c r="FDT156" s="3"/>
      <c r="FDU156" s="3"/>
      <c r="FDV156" s="3"/>
      <c r="FDW156" s="3"/>
      <c r="FDX156" s="3"/>
      <c r="FDY156" s="3"/>
      <c r="FDZ156" s="3"/>
      <c r="FEA156" s="3"/>
      <c r="FEB156" s="3"/>
      <c r="FEC156" s="3"/>
      <c r="FED156" s="3"/>
      <c r="FEE156" s="3"/>
      <c r="FEF156" s="3"/>
      <c r="FEG156" s="3"/>
      <c r="FEH156" s="3"/>
      <c r="FEI156" s="3"/>
      <c r="FEJ156" s="3"/>
      <c r="FEK156" s="3"/>
      <c r="FEL156" s="3"/>
      <c r="FEM156" s="3"/>
      <c r="FEN156" s="3"/>
      <c r="FEO156" s="3"/>
      <c r="FEP156" s="3"/>
      <c r="FEQ156" s="3"/>
      <c r="FER156" s="3"/>
      <c r="FES156" s="3"/>
      <c r="FET156" s="3"/>
      <c r="FEU156" s="3"/>
      <c r="FEV156" s="3"/>
      <c r="FEW156" s="3"/>
      <c r="FEX156" s="3"/>
      <c r="FEY156" s="3"/>
      <c r="FEZ156" s="3"/>
      <c r="FFA156" s="3"/>
      <c r="FFB156" s="3"/>
      <c r="FFC156" s="3"/>
      <c r="FFD156" s="3"/>
      <c r="FFE156" s="3"/>
      <c r="FFF156" s="3"/>
      <c r="FFG156" s="3"/>
      <c r="FFH156" s="3"/>
      <c r="FFI156" s="3"/>
      <c r="FFJ156" s="3"/>
      <c r="FFK156" s="3"/>
      <c r="FFL156" s="3"/>
      <c r="FFM156" s="3"/>
      <c r="FFN156" s="3"/>
      <c r="FFO156" s="3"/>
      <c r="FFP156" s="3"/>
      <c r="FFQ156" s="3"/>
      <c r="FFR156" s="3"/>
      <c r="FFS156" s="3"/>
      <c r="FFT156" s="3"/>
      <c r="FFU156" s="3"/>
      <c r="FFV156" s="3"/>
      <c r="FFW156" s="3"/>
      <c r="FFX156" s="3"/>
      <c r="FFY156" s="3"/>
      <c r="FFZ156" s="3"/>
      <c r="FGA156" s="3"/>
      <c r="FGB156" s="3"/>
      <c r="FGC156" s="3"/>
      <c r="FGD156" s="3"/>
      <c r="FGE156" s="3"/>
      <c r="FGF156" s="3"/>
      <c r="FGG156" s="3"/>
      <c r="FGH156" s="3"/>
      <c r="FGI156" s="3"/>
      <c r="FGJ156" s="3"/>
      <c r="FGK156" s="3"/>
      <c r="FGL156" s="3"/>
      <c r="FGM156" s="3"/>
      <c r="FGN156" s="3"/>
      <c r="FGO156" s="3"/>
      <c r="FGP156" s="3"/>
      <c r="FGQ156" s="3"/>
      <c r="FGR156" s="3"/>
      <c r="FGS156" s="3"/>
      <c r="FGT156" s="3"/>
      <c r="FGU156" s="3"/>
      <c r="FGV156" s="3"/>
      <c r="FGW156" s="3"/>
      <c r="FGX156" s="3"/>
      <c r="FGY156" s="3"/>
      <c r="FGZ156" s="3"/>
      <c r="FHA156" s="3"/>
      <c r="FHB156" s="3"/>
      <c r="FHC156" s="3"/>
      <c r="FHD156" s="3"/>
      <c r="FHE156" s="3"/>
      <c r="FHF156" s="3"/>
      <c r="FHG156" s="3"/>
      <c r="FHH156" s="3"/>
      <c r="FHI156" s="3"/>
      <c r="FHJ156" s="3"/>
      <c r="FHK156" s="3"/>
      <c r="FHL156" s="3"/>
      <c r="FHM156" s="3"/>
      <c r="FHN156" s="3"/>
      <c r="FHO156" s="3"/>
      <c r="FHP156" s="3"/>
      <c r="FHQ156" s="3"/>
      <c r="FHR156" s="3"/>
      <c r="FHS156" s="3"/>
      <c r="FHT156" s="3"/>
      <c r="FHU156" s="3"/>
      <c r="FHV156" s="3"/>
      <c r="FHW156" s="3"/>
      <c r="FHX156" s="3"/>
      <c r="FHY156" s="3"/>
      <c r="FHZ156" s="3"/>
      <c r="FIA156" s="3"/>
      <c r="FIB156" s="3"/>
      <c r="FIC156" s="3"/>
      <c r="FID156" s="3"/>
      <c r="FIE156" s="3"/>
      <c r="FIF156" s="3"/>
      <c r="FIG156" s="3"/>
      <c r="FIH156" s="3"/>
      <c r="FII156" s="3"/>
      <c r="FIJ156" s="3"/>
      <c r="FIK156" s="3"/>
      <c r="FIL156" s="3"/>
      <c r="FIM156" s="3"/>
      <c r="FIN156" s="3"/>
      <c r="FIO156" s="3"/>
      <c r="FIP156" s="3"/>
      <c r="FIQ156" s="3"/>
      <c r="FIR156" s="3"/>
      <c r="FIS156" s="3"/>
      <c r="FIT156" s="3"/>
      <c r="FIU156" s="3"/>
      <c r="FIV156" s="3"/>
      <c r="FIW156" s="3"/>
      <c r="FIX156" s="3"/>
      <c r="FIY156" s="3"/>
      <c r="FIZ156" s="3"/>
      <c r="FJA156" s="3"/>
      <c r="FJB156" s="3"/>
      <c r="FJC156" s="3"/>
      <c r="FJD156" s="3"/>
      <c r="FJE156" s="3"/>
      <c r="FJF156" s="3"/>
      <c r="FJG156" s="3"/>
      <c r="FJH156" s="3"/>
      <c r="FJI156" s="3"/>
      <c r="FJJ156" s="3"/>
      <c r="FJK156" s="3"/>
      <c r="FJL156" s="3"/>
      <c r="FJM156" s="3"/>
      <c r="FJN156" s="3"/>
      <c r="FJO156" s="3"/>
      <c r="FJP156" s="3"/>
      <c r="FJQ156" s="3"/>
      <c r="FJR156" s="3"/>
      <c r="FJS156" s="3"/>
      <c r="FJT156" s="3"/>
      <c r="FJU156" s="3"/>
      <c r="FJV156" s="3"/>
      <c r="FJW156" s="3"/>
      <c r="FJX156" s="3"/>
      <c r="FJY156" s="3"/>
      <c r="FJZ156" s="3"/>
      <c r="FKA156" s="3"/>
      <c r="FKB156" s="3"/>
      <c r="FKC156" s="3"/>
      <c r="FKD156" s="3"/>
      <c r="FKE156" s="3"/>
      <c r="FKF156" s="3"/>
      <c r="FKG156" s="3"/>
      <c r="FKH156" s="3"/>
      <c r="FKI156" s="3"/>
      <c r="FKJ156" s="3"/>
      <c r="FKK156" s="3"/>
      <c r="FKL156" s="3"/>
      <c r="FKM156" s="3"/>
      <c r="FKN156" s="3"/>
      <c r="FKO156" s="3"/>
      <c r="FKP156" s="3"/>
      <c r="FKQ156" s="3"/>
      <c r="FKR156" s="3"/>
      <c r="FKS156" s="3"/>
      <c r="FKT156" s="3"/>
      <c r="FKU156" s="3"/>
      <c r="FKV156" s="3"/>
      <c r="FKW156" s="3"/>
      <c r="FKX156" s="3"/>
      <c r="FKY156" s="3"/>
      <c r="FKZ156" s="3"/>
      <c r="FLA156" s="3"/>
      <c r="FLB156" s="3"/>
      <c r="FLC156" s="3"/>
      <c r="FLD156" s="3"/>
      <c r="FLE156" s="3"/>
      <c r="FLF156" s="3"/>
      <c r="FLG156" s="3"/>
      <c r="FLH156" s="3"/>
      <c r="FLI156" s="3"/>
      <c r="FLJ156" s="3"/>
      <c r="FLK156" s="3"/>
      <c r="FLL156" s="3"/>
      <c r="FLM156" s="3"/>
      <c r="FLN156" s="3"/>
      <c r="FLO156" s="3"/>
      <c r="FLP156" s="3"/>
      <c r="FLQ156" s="3"/>
      <c r="FLR156" s="3"/>
      <c r="FLS156" s="3"/>
      <c r="FLT156" s="3"/>
      <c r="FLU156" s="3"/>
      <c r="FLV156" s="3"/>
      <c r="FLW156" s="3"/>
      <c r="FLX156" s="3"/>
      <c r="FLY156" s="3"/>
      <c r="FLZ156" s="3"/>
      <c r="FMA156" s="3"/>
      <c r="FMB156" s="3"/>
      <c r="FMC156" s="3"/>
      <c r="FMD156" s="3"/>
      <c r="FME156" s="3"/>
      <c r="FMF156" s="3"/>
      <c r="FMG156" s="3"/>
      <c r="FMH156" s="3"/>
      <c r="FMI156" s="3"/>
      <c r="FMJ156" s="3"/>
      <c r="FMK156" s="3"/>
      <c r="FML156" s="3"/>
      <c r="FMM156" s="3"/>
      <c r="FMN156" s="3"/>
      <c r="FMO156" s="3"/>
      <c r="FMP156" s="3"/>
      <c r="FMQ156" s="3"/>
      <c r="FMR156" s="3"/>
      <c r="FMS156" s="3"/>
      <c r="FMT156" s="3"/>
      <c r="FMU156" s="3"/>
      <c r="FMV156" s="3"/>
      <c r="FMW156" s="3"/>
      <c r="FMX156" s="3"/>
      <c r="FMY156" s="3"/>
      <c r="FMZ156" s="3"/>
      <c r="FNA156" s="3"/>
      <c r="FNB156" s="3"/>
      <c r="FNC156" s="3"/>
      <c r="FND156" s="3"/>
      <c r="FNE156" s="3"/>
      <c r="FNF156" s="3"/>
      <c r="FNG156" s="3"/>
      <c r="FNH156" s="3"/>
      <c r="FNI156" s="3"/>
      <c r="FNJ156" s="3"/>
      <c r="FNK156" s="3"/>
      <c r="FNL156" s="3"/>
      <c r="FNM156" s="3"/>
      <c r="FNN156" s="3"/>
      <c r="FNO156" s="3"/>
      <c r="FNP156" s="3"/>
      <c r="FNQ156" s="3"/>
      <c r="FNR156" s="3"/>
      <c r="FNS156" s="3"/>
      <c r="FNT156" s="3"/>
      <c r="FNU156" s="3"/>
      <c r="FNV156" s="3"/>
      <c r="FNW156" s="3"/>
      <c r="FNX156" s="3"/>
      <c r="FNY156" s="3"/>
      <c r="FNZ156" s="3"/>
      <c r="FOA156" s="3"/>
      <c r="FOB156" s="3"/>
      <c r="FOC156" s="3"/>
      <c r="FOD156" s="3"/>
      <c r="FOE156" s="3"/>
      <c r="FOF156" s="3"/>
      <c r="FOG156" s="3"/>
      <c r="FOH156" s="3"/>
      <c r="FOI156" s="3"/>
      <c r="FOJ156" s="3"/>
      <c r="FOK156" s="3"/>
      <c r="FOL156" s="3"/>
      <c r="FOM156" s="3"/>
      <c r="FON156" s="3"/>
      <c r="FOO156" s="3"/>
      <c r="FOP156" s="3"/>
      <c r="FOQ156" s="3"/>
      <c r="FOR156" s="3"/>
      <c r="FOS156" s="3"/>
      <c r="FOT156" s="3"/>
      <c r="FOU156" s="3"/>
      <c r="FOV156" s="3"/>
      <c r="FOW156" s="3"/>
      <c r="FOX156" s="3"/>
      <c r="FOY156" s="3"/>
      <c r="FOZ156" s="3"/>
      <c r="FPA156" s="3"/>
      <c r="FPB156" s="3"/>
      <c r="FPC156" s="3"/>
      <c r="FPD156" s="3"/>
      <c r="FPE156" s="3"/>
      <c r="FPF156" s="3"/>
      <c r="FPG156" s="3"/>
      <c r="FPH156" s="3"/>
      <c r="FPI156" s="3"/>
      <c r="FPJ156" s="3"/>
      <c r="FPK156" s="3"/>
      <c r="FPL156" s="3"/>
      <c r="FPM156" s="3"/>
      <c r="FPN156" s="3"/>
      <c r="FPO156" s="3"/>
      <c r="FPP156" s="3"/>
      <c r="FPQ156" s="3"/>
      <c r="FPR156" s="3"/>
      <c r="FPS156" s="3"/>
      <c r="FPT156" s="3"/>
      <c r="FPU156" s="3"/>
      <c r="FPV156" s="3"/>
      <c r="FPW156" s="3"/>
      <c r="FPX156" s="3"/>
      <c r="FPY156" s="3"/>
      <c r="FPZ156" s="3"/>
      <c r="FQA156" s="3"/>
      <c r="FQB156" s="3"/>
      <c r="FQC156" s="3"/>
      <c r="FQD156" s="3"/>
      <c r="FQE156" s="3"/>
      <c r="FQF156" s="3"/>
      <c r="FQG156" s="3"/>
      <c r="FQH156" s="3"/>
      <c r="FQI156" s="3"/>
      <c r="FQJ156" s="3"/>
      <c r="FQK156" s="3"/>
      <c r="FQL156" s="3"/>
      <c r="FQM156" s="3"/>
      <c r="FQN156" s="3"/>
      <c r="FQO156" s="3"/>
      <c r="FQP156" s="3"/>
      <c r="FQQ156" s="3"/>
      <c r="FQR156" s="3"/>
      <c r="FQS156" s="3"/>
      <c r="FQT156" s="3"/>
      <c r="FQU156" s="3"/>
      <c r="FQV156" s="3"/>
      <c r="FQW156" s="3"/>
      <c r="FQX156" s="3"/>
      <c r="FQY156" s="3"/>
      <c r="FQZ156" s="3"/>
      <c r="FRA156" s="3"/>
      <c r="FRB156" s="3"/>
      <c r="FRC156" s="3"/>
      <c r="FRD156" s="3"/>
      <c r="FRE156" s="3"/>
      <c r="FRF156" s="3"/>
      <c r="FRG156" s="3"/>
      <c r="FRH156" s="3"/>
      <c r="FRI156" s="3"/>
      <c r="FRJ156" s="3"/>
      <c r="FRK156" s="3"/>
      <c r="FRL156" s="3"/>
      <c r="FRM156" s="3"/>
      <c r="FRN156" s="3"/>
      <c r="FRO156" s="3"/>
      <c r="FRP156" s="3"/>
      <c r="FRQ156" s="3"/>
      <c r="FRR156" s="3"/>
      <c r="FRS156" s="3"/>
      <c r="FRT156" s="3"/>
      <c r="FRU156" s="3"/>
      <c r="FRV156" s="3"/>
      <c r="FRW156" s="3"/>
      <c r="FRX156" s="3"/>
      <c r="FRY156" s="3"/>
      <c r="FRZ156" s="3"/>
      <c r="FSA156" s="3"/>
      <c r="FSB156" s="3"/>
      <c r="FSC156" s="3"/>
      <c r="FSD156" s="3"/>
      <c r="FSE156" s="3"/>
      <c r="FSF156" s="3"/>
      <c r="FSG156" s="3"/>
      <c r="FSH156" s="3"/>
      <c r="FSI156" s="3"/>
      <c r="FSJ156" s="3"/>
      <c r="FSK156" s="3"/>
      <c r="FSL156" s="3"/>
      <c r="FSM156" s="3"/>
      <c r="FSN156" s="3"/>
      <c r="FSO156" s="3"/>
      <c r="FSP156" s="3"/>
      <c r="FSQ156" s="3"/>
      <c r="FSR156" s="3"/>
      <c r="FSS156" s="3"/>
      <c r="FST156" s="3"/>
      <c r="FSU156" s="3"/>
      <c r="FSV156" s="3"/>
      <c r="FSW156" s="3"/>
      <c r="FSX156" s="3"/>
      <c r="FSY156" s="3"/>
      <c r="FSZ156" s="3"/>
      <c r="FTA156" s="3"/>
      <c r="FTB156" s="3"/>
      <c r="FTC156" s="3"/>
      <c r="FTD156" s="3"/>
      <c r="FTE156" s="3"/>
      <c r="FTF156" s="3"/>
      <c r="FTG156" s="3"/>
      <c r="FTH156" s="3"/>
      <c r="FTI156" s="3"/>
      <c r="FTJ156" s="3"/>
      <c r="FTK156" s="3"/>
      <c r="FTL156" s="3"/>
      <c r="FTM156" s="3"/>
      <c r="FTN156" s="3"/>
      <c r="FTO156" s="3"/>
      <c r="FTP156" s="3"/>
      <c r="FTQ156" s="3"/>
      <c r="FTR156" s="3"/>
      <c r="FTS156" s="3"/>
      <c r="FTT156" s="3"/>
      <c r="FTU156" s="3"/>
      <c r="FTV156" s="3"/>
      <c r="FTW156" s="3"/>
      <c r="FTX156" s="3"/>
      <c r="FTY156" s="3"/>
      <c r="FTZ156" s="3"/>
      <c r="FUA156" s="3"/>
      <c r="FUB156" s="3"/>
      <c r="FUC156" s="3"/>
      <c r="FUD156" s="3"/>
      <c r="FUE156" s="3"/>
      <c r="FUF156" s="3"/>
      <c r="FUG156" s="3"/>
      <c r="FUH156" s="3"/>
      <c r="FUI156" s="3"/>
      <c r="FUJ156" s="3"/>
      <c r="FUK156" s="3"/>
      <c r="FUL156" s="3"/>
      <c r="FUM156" s="3"/>
      <c r="FUN156" s="3"/>
      <c r="FUO156" s="3"/>
      <c r="FUP156" s="3"/>
      <c r="FUQ156" s="3"/>
      <c r="FUR156" s="3"/>
      <c r="FUS156" s="3"/>
      <c r="FUT156" s="3"/>
      <c r="FUU156" s="3"/>
      <c r="FUV156" s="3"/>
      <c r="FUW156" s="3"/>
      <c r="FUX156" s="3"/>
      <c r="FUY156" s="3"/>
      <c r="FUZ156" s="3"/>
      <c r="FVA156" s="3"/>
      <c r="FVB156" s="3"/>
      <c r="FVC156" s="3"/>
      <c r="FVD156" s="3"/>
      <c r="FVE156" s="3"/>
      <c r="FVF156" s="3"/>
      <c r="FVG156" s="3"/>
      <c r="FVH156" s="3"/>
      <c r="FVI156" s="3"/>
      <c r="FVJ156" s="3"/>
      <c r="FVK156" s="3"/>
      <c r="FVL156" s="3"/>
      <c r="FVM156" s="3"/>
      <c r="FVN156" s="3"/>
      <c r="FVO156" s="3"/>
      <c r="FVP156" s="3"/>
      <c r="FVQ156" s="3"/>
      <c r="FVR156" s="3"/>
      <c r="FVS156" s="3"/>
      <c r="FVT156" s="3"/>
      <c r="FVU156" s="3"/>
      <c r="FVV156" s="3"/>
      <c r="FVW156" s="3"/>
      <c r="FVX156" s="3"/>
      <c r="FVY156" s="3"/>
      <c r="FVZ156" s="3"/>
      <c r="FWA156" s="3"/>
      <c r="FWB156" s="3"/>
      <c r="FWC156" s="3"/>
      <c r="FWD156" s="3"/>
      <c r="FWE156" s="3"/>
      <c r="FWF156" s="3"/>
      <c r="FWG156" s="3"/>
      <c r="FWH156" s="3"/>
      <c r="FWI156" s="3"/>
      <c r="FWJ156" s="3"/>
      <c r="FWK156" s="3"/>
      <c r="FWL156" s="3"/>
      <c r="FWM156" s="3"/>
      <c r="FWN156" s="3"/>
      <c r="FWO156" s="3"/>
      <c r="FWP156" s="3"/>
      <c r="FWQ156" s="3"/>
      <c r="FWR156" s="3"/>
      <c r="FWS156" s="3"/>
      <c r="FWT156" s="3"/>
      <c r="FWU156" s="3"/>
      <c r="FWV156" s="3"/>
      <c r="FWW156" s="3"/>
      <c r="FWX156" s="3"/>
      <c r="FWY156" s="3"/>
      <c r="FWZ156" s="3"/>
      <c r="FXA156" s="3"/>
      <c r="FXB156" s="3"/>
      <c r="FXC156" s="3"/>
      <c r="FXD156" s="3"/>
      <c r="FXE156" s="3"/>
      <c r="FXF156" s="3"/>
      <c r="FXG156" s="3"/>
      <c r="FXH156" s="3"/>
      <c r="FXI156" s="3"/>
      <c r="FXJ156" s="3"/>
      <c r="FXK156" s="3"/>
      <c r="FXL156" s="3"/>
      <c r="FXM156" s="3"/>
      <c r="FXN156" s="3"/>
      <c r="FXO156" s="3"/>
      <c r="FXP156" s="3"/>
      <c r="FXQ156" s="3"/>
      <c r="FXR156" s="3"/>
      <c r="FXS156" s="3"/>
      <c r="FXT156" s="3"/>
      <c r="FXU156" s="3"/>
      <c r="FXV156" s="3"/>
      <c r="FXW156" s="3"/>
      <c r="FXX156" s="3"/>
      <c r="FXY156" s="3"/>
      <c r="FXZ156" s="3"/>
      <c r="FYA156" s="3"/>
      <c r="FYB156" s="3"/>
      <c r="FYC156" s="3"/>
      <c r="FYD156" s="3"/>
      <c r="FYE156" s="3"/>
      <c r="FYF156" s="3"/>
      <c r="FYG156" s="3"/>
      <c r="FYH156" s="3"/>
      <c r="FYI156" s="3"/>
      <c r="FYJ156" s="3"/>
      <c r="FYK156" s="3"/>
      <c r="FYL156" s="3"/>
      <c r="FYM156" s="3"/>
      <c r="FYN156" s="3"/>
      <c r="FYO156" s="3"/>
      <c r="FYP156" s="3"/>
      <c r="FYQ156" s="3"/>
      <c r="FYR156" s="3"/>
      <c r="FYS156" s="3"/>
      <c r="FYT156" s="3"/>
      <c r="FYU156" s="3"/>
      <c r="FYV156" s="3"/>
      <c r="FYW156" s="3"/>
      <c r="FYX156" s="3"/>
      <c r="FYY156" s="3"/>
      <c r="FYZ156" s="3"/>
      <c r="FZA156" s="3"/>
      <c r="FZB156" s="3"/>
      <c r="FZC156" s="3"/>
      <c r="FZD156" s="3"/>
      <c r="FZE156" s="3"/>
      <c r="FZF156" s="3"/>
      <c r="FZG156" s="3"/>
      <c r="FZH156" s="3"/>
      <c r="FZI156" s="3"/>
      <c r="FZJ156" s="3"/>
      <c r="FZK156" s="3"/>
      <c r="FZL156" s="3"/>
      <c r="FZM156" s="3"/>
      <c r="FZN156" s="3"/>
      <c r="FZO156" s="3"/>
      <c r="FZP156" s="3"/>
      <c r="FZQ156" s="3"/>
      <c r="FZR156" s="3"/>
      <c r="FZS156" s="3"/>
      <c r="FZT156" s="3"/>
      <c r="FZU156" s="3"/>
      <c r="FZV156" s="3"/>
      <c r="FZW156" s="3"/>
      <c r="FZX156" s="3"/>
      <c r="FZY156" s="3"/>
      <c r="FZZ156" s="3"/>
      <c r="GAA156" s="3"/>
      <c r="GAB156" s="3"/>
      <c r="GAC156" s="3"/>
      <c r="GAD156" s="3"/>
      <c r="GAE156" s="3"/>
      <c r="GAF156" s="3"/>
      <c r="GAG156" s="3"/>
      <c r="GAH156" s="3"/>
      <c r="GAI156" s="3"/>
      <c r="GAJ156" s="3"/>
      <c r="GAK156" s="3"/>
      <c r="GAL156" s="3"/>
      <c r="GAM156" s="3"/>
      <c r="GAN156" s="3"/>
      <c r="GAO156" s="3"/>
      <c r="GAP156" s="3"/>
      <c r="GAQ156" s="3"/>
      <c r="GAR156" s="3"/>
      <c r="GAS156" s="3"/>
      <c r="GAT156" s="3"/>
      <c r="GAU156" s="3"/>
      <c r="GAV156" s="3"/>
      <c r="GAW156" s="3"/>
      <c r="GAX156" s="3"/>
      <c r="GAY156" s="3"/>
      <c r="GAZ156" s="3"/>
      <c r="GBA156" s="3"/>
      <c r="GBB156" s="3"/>
      <c r="GBC156" s="3"/>
      <c r="GBD156" s="3"/>
      <c r="GBE156" s="3"/>
      <c r="GBF156" s="3"/>
      <c r="GBG156" s="3"/>
      <c r="GBH156" s="3"/>
      <c r="GBI156" s="3"/>
      <c r="GBJ156" s="3"/>
      <c r="GBK156" s="3"/>
      <c r="GBL156" s="3"/>
      <c r="GBM156" s="3"/>
      <c r="GBN156" s="3"/>
      <c r="GBO156" s="3"/>
      <c r="GBP156" s="3"/>
      <c r="GBQ156" s="3"/>
      <c r="GBR156" s="3"/>
      <c r="GBS156" s="3"/>
      <c r="GBT156" s="3"/>
      <c r="GBU156" s="3"/>
      <c r="GBV156" s="3"/>
      <c r="GBW156" s="3"/>
      <c r="GBX156" s="3"/>
      <c r="GBY156" s="3"/>
      <c r="GBZ156" s="3"/>
      <c r="GCA156" s="3"/>
      <c r="GCB156" s="3"/>
      <c r="GCC156" s="3"/>
      <c r="GCD156" s="3"/>
      <c r="GCE156" s="3"/>
      <c r="GCF156" s="3"/>
      <c r="GCG156" s="3"/>
      <c r="GCH156" s="3"/>
      <c r="GCI156" s="3"/>
      <c r="GCJ156" s="3"/>
      <c r="GCK156" s="3"/>
      <c r="GCL156" s="3"/>
      <c r="GCM156" s="3"/>
      <c r="GCN156" s="3"/>
      <c r="GCO156" s="3"/>
      <c r="GCP156" s="3"/>
      <c r="GCQ156" s="3"/>
      <c r="GCR156" s="3"/>
      <c r="GCS156" s="3"/>
      <c r="GCT156" s="3"/>
      <c r="GCU156" s="3"/>
      <c r="GCV156" s="3"/>
      <c r="GCW156" s="3"/>
      <c r="GCX156" s="3"/>
      <c r="GCY156" s="3"/>
      <c r="GCZ156" s="3"/>
      <c r="GDA156" s="3"/>
      <c r="GDB156" s="3"/>
      <c r="GDC156" s="3"/>
      <c r="GDD156" s="3"/>
      <c r="GDE156" s="3"/>
      <c r="GDF156" s="3"/>
      <c r="GDG156" s="3"/>
      <c r="GDH156" s="3"/>
      <c r="GDI156" s="3"/>
      <c r="GDJ156" s="3"/>
      <c r="GDK156" s="3"/>
      <c r="GDL156" s="3"/>
      <c r="GDM156" s="3"/>
      <c r="GDN156" s="3"/>
      <c r="GDO156" s="3"/>
      <c r="GDP156" s="3"/>
      <c r="GDQ156" s="3"/>
      <c r="GDR156" s="3"/>
      <c r="GDS156" s="3"/>
      <c r="GDT156" s="3"/>
      <c r="GDU156" s="3"/>
      <c r="GDV156" s="3"/>
      <c r="GDW156" s="3"/>
      <c r="GDX156" s="3"/>
      <c r="GDY156" s="3"/>
      <c r="GDZ156" s="3"/>
      <c r="GEA156" s="3"/>
      <c r="GEB156" s="3"/>
      <c r="GEC156" s="3"/>
      <c r="GED156" s="3"/>
      <c r="GEE156" s="3"/>
      <c r="GEF156" s="3"/>
      <c r="GEG156" s="3"/>
      <c r="GEH156" s="3"/>
      <c r="GEI156" s="3"/>
      <c r="GEJ156" s="3"/>
      <c r="GEK156" s="3"/>
      <c r="GEL156" s="3"/>
      <c r="GEM156" s="3"/>
      <c r="GEN156" s="3"/>
      <c r="GEO156" s="3"/>
      <c r="GEP156" s="3"/>
      <c r="GEQ156" s="3"/>
      <c r="GER156" s="3"/>
      <c r="GES156" s="3"/>
      <c r="GET156" s="3"/>
      <c r="GEU156" s="3"/>
      <c r="GEV156" s="3"/>
      <c r="GEW156" s="3"/>
      <c r="GEX156" s="3"/>
      <c r="GEY156" s="3"/>
      <c r="GEZ156" s="3"/>
      <c r="GFA156" s="3"/>
      <c r="GFB156" s="3"/>
      <c r="GFC156" s="3"/>
      <c r="GFD156" s="3"/>
      <c r="GFE156" s="3"/>
      <c r="GFF156" s="3"/>
      <c r="GFG156" s="3"/>
      <c r="GFH156" s="3"/>
      <c r="GFI156" s="3"/>
      <c r="GFJ156" s="3"/>
      <c r="GFK156" s="3"/>
      <c r="GFL156" s="3"/>
      <c r="GFM156" s="3"/>
      <c r="GFN156" s="3"/>
      <c r="GFO156" s="3"/>
      <c r="GFP156" s="3"/>
      <c r="GFQ156" s="3"/>
      <c r="GFR156" s="3"/>
      <c r="GFS156" s="3"/>
      <c r="GFT156" s="3"/>
      <c r="GFU156" s="3"/>
      <c r="GFV156" s="3"/>
      <c r="GFW156" s="3"/>
      <c r="GFX156" s="3"/>
      <c r="GFY156" s="3"/>
      <c r="GFZ156" s="3"/>
      <c r="GGA156" s="3"/>
      <c r="GGB156" s="3"/>
      <c r="GGC156" s="3"/>
      <c r="GGD156" s="3"/>
      <c r="GGE156" s="3"/>
      <c r="GGF156" s="3"/>
      <c r="GGG156" s="3"/>
      <c r="GGH156" s="3"/>
      <c r="GGI156" s="3"/>
      <c r="GGJ156" s="3"/>
      <c r="GGK156" s="3"/>
      <c r="GGL156" s="3"/>
      <c r="GGM156" s="3"/>
      <c r="GGN156" s="3"/>
      <c r="GGO156" s="3"/>
      <c r="GGP156" s="3"/>
      <c r="GGQ156" s="3"/>
      <c r="GGR156" s="3"/>
      <c r="GGS156" s="3"/>
      <c r="GGT156" s="3"/>
      <c r="GGU156" s="3"/>
      <c r="GGV156" s="3"/>
      <c r="GGW156" s="3"/>
      <c r="GGX156" s="3"/>
      <c r="GGY156" s="3"/>
      <c r="GGZ156" s="3"/>
      <c r="GHA156" s="3"/>
      <c r="GHB156" s="3"/>
      <c r="GHC156" s="3"/>
      <c r="GHD156" s="3"/>
      <c r="GHE156" s="3"/>
      <c r="GHF156" s="3"/>
      <c r="GHG156" s="3"/>
      <c r="GHH156" s="3"/>
      <c r="GHI156" s="3"/>
      <c r="GHJ156" s="3"/>
      <c r="GHK156" s="3"/>
      <c r="GHL156" s="3"/>
      <c r="GHM156" s="3"/>
      <c r="GHN156" s="3"/>
      <c r="GHO156" s="3"/>
      <c r="GHP156" s="3"/>
      <c r="GHQ156" s="3"/>
      <c r="GHR156" s="3"/>
      <c r="GHS156" s="3"/>
      <c r="GHT156" s="3"/>
      <c r="GHU156" s="3"/>
      <c r="GHV156" s="3"/>
      <c r="GHW156" s="3"/>
      <c r="GHX156" s="3"/>
      <c r="GHY156" s="3"/>
      <c r="GHZ156" s="3"/>
      <c r="GIA156" s="3"/>
      <c r="GIB156" s="3"/>
      <c r="GIC156" s="3"/>
      <c r="GID156" s="3"/>
      <c r="GIE156" s="3"/>
      <c r="GIF156" s="3"/>
      <c r="GIG156" s="3"/>
      <c r="GIH156" s="3"/>
      <c r="GII156" s="3"/>
      <c r="GIJ156" s="3"/>
      <c r="GIK156" s="3"/>
      <c r="GIL156" s="3"/>
      <c r="GIM156" s="3"/>
      <c r="GIN156" s="3"/>
      <c r="GIO156" s="3"/>
      <c r="GIP156" s="3"/>
      <c r="GIQ156" s="3"/>
      <c r="GIR156" s="3"/>
      <c r="GIS156" s="3"/>
      <c r="GIT156" s="3"/>
      <c r="GIU156" s="3"/>
      <c r="GIV156" s="3"/>
      <c r="GIW156" s="3"/>
      <c r="GIX156" s="3"/>
      <c r="GIY156" s="3"/>
      <c r="GIZ156" s="3"/>
      <c r="GJA156" s="3"/>
      <c r="GJB156" s="3"/>
      <c r="GJC156" s="3"/>
      <c r="GJD156" s="3"/>
      <c r="GJE156" s="3"/>
      <c r="GJF156" s="3"/>
      <c r="GJG156" s="3"/>
      <c r="GJH156" s="3"/>
      <c r="GJI156" s="3"/>
      <c r="GJJ156" s="3"/>
      <c r="GJK156" s="3"/>
      <c r="GJL156" s="3"/>
      <c r="GJM156" s="3"/>
      <c r="GJN156" s="3"/>
      <c r="GJO156" s="3"/>
      <c r="GJP156" s="3"/>
      <c r="GJQ156" s="3"/>
      <c r="GJR156" s="3"/>
      <c r="GJS156" s="3"/>
      <c r="GJT156" s="3"/>
      <c r="GJU156" s="3"/>
      <c r="GJV156" s="3"/>
      <c r="GJW156" s="3"/>
      <c r="GJX156" s="3"/>
      <c r="GJY156" s="3"/>
      <c r="GJZ156" s="3"/>
      <c r="GKA156" s="3"/>
      <c r="GKB156" s="3"/>
      <c r="GKC156" s="3"/>
      <c r="GKD156" s="3"/>
      <c r="GKE156" s="3"/>
      <c r="GKF156" s="3"/>
      <c r="GKG156" s="3"/>
      <c r="GKH156" s="3"/>
      <c r="GKI156" s="3"/>
      <c r="GKJ156" s="3"/>
      <c r="GKK156" s="3"/>
      <c r="GKL156" s="3"/>
      <c r="GKM156" s="3"/>
      <c r="GKN156" s="3"/>
      <c r="GKO156" s="3"/>
      <c r="GKP156" s="3"/>
      <c r="GKQ156" s="3"/>
      <c r="GKR156" s="3"/>
      <c r="GKS156" s="3"/>
      <c r="GKT156" s="3"/>
      <c r="GKU156" s="3"/>
      <c r="GKV156" s="3"/>
      <c r="GKW156" s="3"/>
      <c r="GKX156" s="3"/>
      <c r="GKY156" s="3"/>
      <c r="GKZ156" s="3"/>
      <c r="GLA156" s="3"/>
      <c r="GLB156" s="3"/>
      <c r="GLC156" s="3"/>
      <c r="GLD156" s="3"/>
      <c r="GLE156" s="3"/>
      <c r="GLF156" s="3"/>
      <c r="GLG156" s="3"/>
      <c r="GLH156" s="3"/>
      <c r="GLI156" s="3"/>
      <c r="GLJ156" s="3"/>
      <c r="GLK156" s="3"/>
      <c r="GLL156" s="3"/>
      <c r="GLM156" s="3"/>
      <c r="GLN156" s="3"/>
      <c r="GLO156" s="3"/>
      <c r="GLP156" s="3"/>
      <c r="GLQ156" s="3"/>
      <c r="GLR156" s="3"/>
      <c r="GLS156" s="3"/>
      <c r="GLT156" s="3"/>
      <c r="GLU156" s="3"/>
      <c r="GLV156" s="3"/>
      <c r="GLW156" s="3"/>
      <c r="GLX156" s="3"/>
      <c r="GLY156" s="3"/>
      <c r="GLZ156" s="3"/>
      <c r="GMA156" s="3"/>
      <c r="GMB156" s="3"/>
      <c r="GMC156" s="3"/>
      <c r="GMD156" s="3"/>
      <c r="GME156" s="3"/>
      <c r="GMF156" s="3"/>
      <c r="GMG156" s="3"/>
      <c r="GMH156" s="3"/>
      <c r="GMI156" s="3"/>
      <c r="GMJ156" s="3"/>
      <c r="GMK156" s="3"/>
      <c r="GML156" s="3"/>
      <c r="GMM156" s="3"/>
      <c r="GMN156" s="3"/>
      <c r="GMO156" s="3"/>
      <c r="GMP156" s="3"/>
      <c r="GMQ156" s="3"/>
      <c r="GMR156" s="3"/>
      <c r="GMS156" s="3"/>
      <c r="GMT156" s="3"/>
      <c r="GMU156" s="3"/>
      <c r="GMV156" s="3"/>
      <c r="GMW156" s="3"/>
      <c r="GMX156" s="3"/>
      <c r="GMY156" s="3"/>
      <c r="GMZ156" s="3"/>
      <c r="GNA156" s="3"/>
      <c r="GNB156" s="3"/>
      <c r="GNC156" s="3"/>
      <c r="GND156" s="3"/>
      <c r="GNE156" s="3"/>
      <c r="GNF156" s="3"/>
      <c r="GNG156" s="3"/>
      <c r="GNH156" s="3"/>
      <c r="GNI156" s="3"/>
      <c r="GNJ156" s="3"/>
      <c r="GNK156" s="3"/>
      <c r="GNL156" s="3"/>
      <c r="GNM156" s="3"/>
      <c r="GNN156" s="3"/>
      <c r="GNO156" s="3"/>
      <c r="GNP156" s="3"/>
      <c r="GNQ156" s="3"/>
      <c r="GNR156" s="3"/>
      <c r="GNS156" s="3"/>
      <c r="GNT156" s="3"/>
      <c r="GNU156" s="3"/>
      <c r="GNV156" s="3"/>
      <c r="GNW156" s="3"/>
      <c r="GNX156" s="3"/>
      <c r="GNY156" s="3"/>
      <c r="GNZ156" s="3"/>
      <c r="GOA156" s="3"/>
      <c r="GOB156" s="3"/>
      <c r="GOC156" s="3"/>
      <c r="GOD156" s="3"/>
      <c r="GOE156" s="3"/>
      <c r="GOF156" s="3"/>
      <c r="GOG156" s="3"/>
      <c r="GOH156" s="3"/>
      <c r="GOI156" s="3"/>
      <c r="GOJ156" s="3"/>
      <c r="GOK156" s="3"/>
      <c r="GOL156" s="3"/>
      <c r="GOM156" s="3"/>
      <c r="GON156" s="3"/>
      <c r="GOO156" s="3"/>
      <c r="GOP156" s="3"/>
      <c r="GOQ156" s="3"/>
      <c r="GOR156" s="3"/>
      <c r="GOS156" s="3"/>
      <c r="GOT156" s="3"/>
      <c r="GOU156" s="3"/>
      <c r="GOV156" s="3"/>
      <c r="GOW156" s="3"/>
      <c r="GOX156" s="3"/>
      <c r="GOY156" s="3"/>
      <c r="GOZ156" s="3"/>
      <c r="GPA156" s="3"/>
      <c r="GPB156" s="3"/>
      <c r="GPC156" s="3"/>
      <c r="GPD156" s="3"/>
      <c r="GPE156" s="3"/>
      <c r="GPF156" s="3"/>
      <c r="GPG156" s="3"/>
      <c r="GPH156" s="3"/>
      <c r="GPI156" s="3"/>
      <c r="GPJ156" s="3"/>
      <c r="GPK156" s="3"/>
      <c r="GPL156" s="3"/>
      <c r="GPM156" s="3"/>
      <c r="GPN156" s="3"/>
      <c r="GPO156" s="3"/>
      <c r="GPP156" s="3"/>
      <c r="GPQ156" s="3"/>
      <c r="GPR156" s="3"/>
      <c r="GPS156" s="3"/>
      <c r="GPT156" s="3"/>
      <c r="GPU156" s="3"/>
      <c r="GPV156" s="3"/>
      <c r="GPW156" s="3"/>
      <c r="GPX156" s="3"/>
      <c r="GPY156" s="3"/>
      <c r="GPZ156" s="3"/>
      <c r="GQA156" s="3"/>
      <c r="GQB156" s="3"/>
      <c r="GQC156" s="3"/>
      <c r="GQD156" s="3"/>
      <c r="GQE156" s="3"/>
      <c r="GQF156" s="3"/>
      <c r="GQG156" s="3"/>
      <c r="GQH156" s="3"/>
      <c r="GQI156" s="3"/>
      <c r="GQJ156" s="3"/>
      <c r="GQK156" s="3"/>
      <c r="GQL156" s="3"/>
      <c r="GQM156" s="3"/>
      <c r="GQN156" s="3"/>
      <c r="GQO156" s="3"/>
      <c r="GQP156" s="3"/>
      <c r="GQQ156" s="3"/>
      <c r="GQR156" s="3"/>
      <c r="GQS156" s="3"/>
      <c r="GQT156" s="3"/>
      <c r="GQU156" s="3"/>
      <c r="GQV156" s="3"/>
      <c r="GQW156" s="3"/>
      <c r="GQX156" s="3"/>
      <c r="GQY156" s="3"/>
      <c r="GQZ156" s="3"/>
      <c r="GRA156" s="3"/>
      <c r="GRB156" s="3"/>
      <c r="GRC156" s="3"/>
      <c r="GRD156" s="3"/>
      <c r="GRE156" s="3"/>
      <c r="GRF156" s="3"/>
      <c r="GRG156" s="3"/>
      <c r="GRH156" s="3"/>
      <c r="GRI156" s="3"/>
      <c r="GRJ156" s="3"/>
      <c r="GRK156" s="3"/>
      <c r="GRL156" s="3"/>
      <c r="GRM156" s="3"/>
      <c r="GRN156" s="3"/>
      <c r="GRO156" s="3"/>
      <c r="GRP156" s="3"/>
      <c r="GRQ156" s="3"/>
      <c r="GRR156" s="3"/>
      <c r="GRS156" s="3"/>
      <c r="GRT156" s="3"/>
      <c r="GRU156" s="3"/>
      <c r="GRV156" s="3"/>
      <c r="GRW156" s="3"/>
      <c r="GRX156" s="3"/>
      <c r="GRY156" s="3"/>
      <c r="GRZ156" s="3"/>
      <c r="GSA156" s="3"/>
      <c r="GSB156" s="3"/>
      <c r="GSC156" s="3"/>
      <c r="GSD156" s="3"/>
      <c r="GSE156" s="3"/>
      <c r="GSF156" s="3"/>
      <c r="GSG156" s="3"/>
      <c r="GSH156" s="3"/>
      <c r="GSI156" s="3"/>
      <c r="GSJ156" s="3"/>
      <c r="GSK156" s="3"/>
      <c r="GSL156" s="3"/>
      <c r="GSM156" s="3"/>
      <c r="GSN156" s="3"/>
      <c r="GSO156" s="3"/>
      <c r="GSP156" s="3"/>
      <c r="GSQ156" s="3"/>
      <c r="GSR156" s="3"/>
      <c r="GSS156" s="3"/>
      <c r="GST156" s="3"/>
      <c r="GSU156" s="3"/>
      <c r="GSV156" s="3"/>
      <c r="GSW156" s="3"/>
      <c r="GSX156" s="3"/>
      <c r="GSY156" s="3"/>
      <c r="GSZ156" s="3"/>
      <c r="GTA156" s="3"/>
      <c r="GTB156" s="3"/>
      <c r="GTC156" s="3"/>
      <c r="GTD156" s="3"/>
      <c r="GTE156" s="3"/>
      <c r="GTF156" s="3"/>
      <c r="GTG156" s="3"/>
      <c r="GTH156" s="3"/>
      <c r="GTI156" s="3"/>
      <c r="GTJ156" s="3"/>
      <c r="GTK156" s="3"/>
      <c r="GTL156" s="3"/>
      <c r="GTM156" s="3"/>
      <c r="GTN156" s="3"/>
      <c r="GTO156" s="3"/>
      <c r="GTP156" s="3"/>
      <c r="GTQ156" s="3"/>
      <c r="GTR156" s="3"/>
      <c r="GTS156" s="3"/>
      <c r="GTT156" s="3"/>
      <c r="GTU156" s="3"/>
      <c r="GTV156" s="3"/>
      <c r="GTW156" s="3"/>
      <c r="GTX156" s="3"/>
      <c r="GTY156" s="3"/>
      <c r="GTZ156" s="3"/>
      <c r="GUA156" s="3"/>
      <c r="GUB156" s="3"/>
      <c r="GUC156" s="3"/>
      <c r="GUD156" s="3"/>
      <c r="GUE156" s="3"/>
      <c r="GUF156" s="3"/>
      <c r="GUG156" s="3"/>
      <c r="GUH156" s="3"/>
      <c r="GUI156" s="3"/>
      <c r="GUJ156" s="3"/>
      <c r="GUK156" s="3"/>
      <c r="GUL156" s="3"/>
      <c r="GUM156" s="3"/>
      <c r="GUN156" s="3"/>
      <c r="GUO156" s="3"/>
      <c r="GUP156" s="3"/>
      <c r="GUQ156" s="3"/>
      <c r="GUR156" s="3"/>
      <c r="GUS156" s="3"/>
      <c r="GUT156" s="3"/>
      <c r="GUU156" s="3"/>
      <c r="GUV156" s="3"/>
      <c r="GUW156" s="3"/>
      <c r="GUX156" s="3"/>
      <c r="GUY156" s="3"/>
      <c r="GUZ156" s="3"/>
      <c r="GVA156" s="3"/>
      <c r="GVB156" s="3"/>
      <c r="GVC156" s="3"/>
      <c r="GVD156" s="3"/>
      <c r="GVE156" s="3"/>
      <c r="GVF156" s="3"/>
      <c r="GVG156" s="3"/>
      <c r="GVH156" s="3"/>
      <c r="GVI156" s="3"/>
      <c r="GVJ156" s="3"/>
      <c r="GVK156" s="3"/>
      <c r="GVL156" s="3"/>
      <c r="GVM156" s="3"/>
      <c r="GVN156" s="3"/>
      <c r="GVO156" s="3"/>
      <c r="GVP156" s="3"/>
      <c r="GVQ156" s="3"/>
      <c r="GVR156" s="3"/>
      <c r="GVS156" s="3"/>
      <c r="GVT156" s="3"/>
      <c r="GVU156" s="3"/>
      <c r="GVV156" s="3"/>
      <c r="GVW156" s="3"/>
      <c r="GVX156" s="3"/>
      <c r="GVY156" s="3"/>
      <c r="GVZ156" s="3"/>
      <c r="GWA156" s="3"/>
      <c r="GWB156" s="3"/>
      <c r="GWC156" s="3"/>
      <c r="GWD156" s="3"/>
      <c r="GWE156" s="3"/>
      <c r="GWF156" s="3"/>
      <c r="GWG156" s="3"/>
      <c r="GWH156" s="3"/>
      <c r="GWI156" s="3"/>
      <c r="GWJ156" s="3"/>
      <c r="GWK156" s="3"/>
      <c r="GWL156" s="3"/>
      <c r="GWM156" s="3"/>
      <c r="GWN156" s="3"/>
      <c r="GWO156" s="3"/>
      <c r="GWP156" s="3"/>
      <c r="GWQ156" s="3"/>
      <c r="GWR156" s="3"/>
      <c r="GWS156" s="3"/>
      <c r="GWT156" s="3"/>
      <c r="GWU156" s="3"/>
      <c r="GWV156" s="3"/>
      <c r="GWW156" s="3"/>
      <c r="GWX156" s="3"/>
      <c r="GWY156" s="3"/>
      <c r="GWZ156" s="3"/>
      <c r="GXA156" s="3"/>
      <c r="GXB156" s="3"/>
      <c r="GXC156" s="3"/>
      <c r="GXD156" s="3"/>
      <c r="GXE156" s="3"/>
      <c r="GXF156" s="3"/>
      <c r="GXG156" s="3"/>
      <c r="GXH156" s="3"/>
      <c r="GXI156" s="3"/>
      <c r="GXJ156" s="3"/>
      <c r="GXK156" s="3"/>
      <c r="GXL156" s="3"/>
      <c r="GXM156" s="3"/>
      <c r="GXN156" s="3"/>
      <c r="GXO156" s="3"/>
      <c r="GXP156" s="3"/>
      <c r="GXQ156" s="3"/>
      <c r="GXR156" s="3"/>
      <c r="GXS156" s="3"/>
      <c r="GXT156" s="3"/>
      <c r="GXU156" s="3"/>
      <c r="GXV156" s="3"/>
      <c r="GXW156" s="3"/>
      <c r="GXX156" s="3"/>
      <c r="GXY156" s="3"/>
      <c r="GXZ156" s="3"/>
      <c r="GYA156" s="3"/>
      <c r="GYB156" s="3"/>
      <c r="GYC156" s="3"/>
      <c r="GYD156" s="3"/>
      <c r="GYE156" s="3"/>
      <c r="GYF156" s="3"/>
      <c r="GYG156" s="3"/>
      <c r="GYH156" s="3"/>
      <c r="GYI156" s="3"/>
      <c r="GYJ156" s="3"/>
      <c r="GYK156" s="3"/>
      <c r="GYL156" s="3"/>
      <c r="GYM156" s="3"/>
      <c r="GYN156" s="3"/>
      <c r="GYO156" s="3"/>
      <c r="GYP156" s="3"/>
      <c r="GYQ156" s="3"/>
      <c r="GYR156" s="3"/>
      <c r="GYS156" s="3"/>
      <c r="GYT156" s="3"/>
      <c r="GYU156" s="3"/>
      <c r="GYV156" s="3"/>
      <c r="GYW156" s="3"/>
      <c r="GYX156" s="3"/>
      <c r="GYY156" s="3"/>
      <c r="GYZ156" s="3"/>
      <c r="GZA156" s="3"/>
      <c r="GZB156" s="3"/>
      <c r="GZC156" s="3"/>
      <c r="GZD156" s="3"/>
      <c r="GZE156" s="3"/>
      <c r="GZF156" s="3"/>
      <c r="GZG156" s="3"/>
      <c r="GZH156" s="3"/>
      <c r="GZI156" s="3"/>
      <c r="GZJ156" s="3"/>
      <c r="GZK156" s="3"/>
      <c r="GZL156" s="3"/>
      <c r="GZM156" s="3"/>
      <c r="GZN156" s="3"/>
      <c r="GZO156" s="3"/>
      <c r="GZP156" s="3"/>
      <c r="GZQ156" s="3"/>
      <c r="GZR156" s="3"/>
      <c r="GZS156" s="3"/>
      <c r="GZT156" s="3"/>
      <c r="GZU156" s="3"/>
      <c r="GZV156" s="3"/>
      <c r="GZW156" s="3"/>
      <c r="GZX156" s="3"/>
      <c r="GZY156" s="3"/>
      <c r="GZZ156" s="3"/>
      <c r="HAA156" s="3"/>
      <c r="HAB156" s="3"/>
      <c r="HAC156" s="3"/>
      <c r="HAD156" s="3"/>
      <c r="HAE156" s="3"/>
      <c r="HAF156" s="3"/>
      <c r="HAG156" s="3"/>
      <c r="HAH156" s="3"/>
      <c r="HAI156" s="3"/>
      <c r="HAJ156" s="3"/>
      <c r="HAK156" s="3"/>
      <c r="HAL156" s="3"/>
      <c r="HAM156" s="3"/>
      <c r="HAN156" s="3"/>
      <c r="HAO156" s="3"/>
      <c r="HAP156" s="3"/>
      <c r="HAQ156" s="3"/>
      <c r="HAR156" s="3"/>
      <c r="HAS156" s="3"/>
      <c r="HAT156" s="3"/>
      <c r="HAU156" s="3"/>
      <c r="HAV156" s="3"/>
      <c r="HAW156" s="3"/>
      <c r="HAX156" s="3"/>
      <c r="HAY156" s="3"/>
      <c r="HAZ156" s="3"/>
      <c r="HBA156" s="3"/>
      <c r="HBB156" s="3"/>
      <c r="HBC156" s="3"/>
      <c r="HBD156" s="3"/>
      <c r="HBE156" s="3"/>
      <c r="HBF156" s="3"/>
      <c r="HBG156" s="3"/>
      <c r="HBH156" s="3"/>
      <c r="HBI156" s="3"/>
      <c r="HBJ156" s="3"/>
      <c r="HBK156" s="3"/>
      <c r="HBL156" s="3"/>
      <c r="HBM156" s="3"/>
      <c r="HBN156" s="3"/>
      <c r="HBO156" s="3"/>
      <c r="HBP156" s="3"/>
      <c r="HBQ156" s="3"/>
      <c r="HBR156" s="3"/>
      <c r="HBS156" s="3"/>
      <c r="HBT156" s="3"/>
      <c r="HBU156" s="3"/>
      <c r="HBV156" s="3"/>
      <c r="HBW156" s="3"/>
      <c r="HBX156" s="3"/>
      <c r="HBY156" s="3"/>
      <c r="HBZ156" s="3"/>
      <c r="HCA156" s="3"/>
      <c r="HCB156" s="3"/>
      <c r="HCC156" s="3"/>
      <c r="HCD156" s="3"/>
      <c r="HCE156" s="3"/>
      <c r="HCF156" s="3"/>
      <c r="HCG156" s="3"/>
      <c r="HCH156" s="3"/>
      <c r="HCI156" s="3"/>
      <c r="HCJ156" s="3"/>
      <c r="HCK156" s="3"/>
      <c r="HCL156" s="3"/>
      <c r="HCM156" s="3"/>
      <c r="HCN156" s="3"/>
      <c r="HCO156" s="3"/>
      <c r="HCP156" s="3"/>
      <c r="HCQ156" s="3"/>
      <c r="HCR156" s="3"/>
      <c r="HCS156" s="3"/>
      <c r="HCT156" s="3"/>
      <c r="HCU156" s="3"/>
      <c r="HCV156" s="3"/>
      <c r="HCW156" s="3"/>
      <c r="HCX156" s="3"/>
      <c r="HCY156" s="3"/>
      <c r="HCZ156" s="3"/>
      <c r="HDA156" s="3"/>
      <c r="HDB156" s="3"/>
      <c r="HDC156" s="3"/>
      <c r="HDD156" s="3"/>
      <c r="HDE156" s="3"/>
      <c r="HDF156" s="3"/>
      <c r="HDG156" s="3"/>
      <c r="HDH156" s="3"/>
      <c r="HDI156" s="3"/>
      <c r="HDJ156" s="3"/>
      <c r="HDK156" s="3"/>
      <c r="HDL156" s="3"/>
      <c r="HDM156" s="3"/>
      <c r="HDN156" s="3"/>
      <c r="HDO156" s="3"/>
      <c r="HDP156" s="3"/>
      <c r="HDQ156" s="3"/>
      <c r="HDR156" s="3"/>
      <c r="HDS156" s="3"/>
      <c r="HDT156" s="3"/>
      <c r="HDU156" s="3"/>
      <c r="HDV156" s="3"/>
      <c r="HDW156" s="3"/>
      <c r="HDX156" s="3"/>
      <c r="HDY156" s="3"/>
      <c r="HDZ156" s="3"/>
      <c r="HEA156" s="3"/>
      <c r="HEB156" s="3"/>
      <c r="HEC156" s="3"/>
      <c r="HED156" s="3"/>
      <c r="HEE156" s="3"/>
      <c r="HEF156" s="3"/>
      <c r="HEG156" s="3"/>
      <c r="HEH156" s="3"/>
      <c r="HEI156" s="3"/>
      <c r="HEJ156" s="3"/>
      <c r="HEK156" s="3"/>
      <c r="HEL156" s="3"/>
      <c r="HEM156" s="3"/>
      <c r="HEN156" s="3"/>
      <c r="HEO156" s="3"/>
      <c r="HEP156" s="3"/>
      <c r="HEQ156" s="3"/>
      <c r="HER156" s="3"/>
      <c r="HES156" s="3"/>
      <c r="HET156" s="3"/>
      <c r="HEU156" s="3"/>
      <c r="HEV156" s="3"/>
      <c r="HEW156" s="3"/>
      <c r="HEX156" s="3"/>
      <c r="HEY156" s="3"/>
      <c r="HEZ156" s="3"/>
      <c r="HFA156" s="3"/>
      <c r="HFB156" s="3"/>
      <c r="HFC156" s="3"/>
      <c r="HFD156" s="3"/>
      <c r="HFE156" s="3"/>
      <c r="HFF156" s="3"/>
      <c r="HFG156" s="3"/>
      <c r="HFH156" s="3"/>
      <c r="HFI156" s="3"/>
      <c r="HFJ156" s="3"/>
      <c r="HFK156" s="3"/>
      <c r="HFL156" s="3"/>
      <c r="HFM156" s="3"/>
      <c r="HFN156" s="3"/>
      <c r="HFO156" s="3"/>
      <c r="HFP156" s="3"/>
      <c r="HFQ156" s="3"/>
      <c r="HFR156" s="3"/>
      <c r="HFS156" s="3"/>
      <c r="HFT156" s="3"/>
      <c r="HFU156" s="3"/>
      <c r="HFV156" s="3"/>
      <c r="HFW156" s="3"/>
      <c r="HFX156" s="3"/>
      <c r="HFY156" s="3"/>
      <c r="HFZ156" s="3"/>
      <c r="HGA156" s="3"/>
      <c r="HGB156" s="3"/>
      <c r="HGC156" s="3"/>
      <c r="HGD156" s="3"/>
      <c r="HGE156" s="3"/>
      <c r="HGF156" s="3"/>
      <c r="HGG156" s="3"/>
      <c r="HGH156" s="3"/>
      <c r="HGI156" s="3"/>
      <c r="HGJ156" s="3"/>
      <c r="HGK156" s="3"/>
      <c r="HGL156" s="3"/>
      <c r="HGM156" s="3"/>
      <c r="HGN156" s="3"/>
      <c r="HGO156" s="3"/>
      <c r="HGP156" s="3"/>
      <c r="HGQ156" s="3"/>
      <c r="HGR156" s="3"/>
      <c r="HGS156" s="3"/>
      <c r="HGT156" s="3"/>
      <c r="HGU156" s="3"/>
      <c r="HGV156" s="3"/>
      <c r="HGW156" s="3"/>
      <c r="HGX156" s="3"/>
      <c r="HGY156" s="3"/>
      <c r="HGZ156" s="3"/>
      <c r="HHA156" s="3"/>
      <c r="HHB156" s="3"/>
      <c r="HHC156" s="3"/>
      <c r="HHD156" s="3"/>
      <c r="HHE156" s="3"/>
      <c r="HHF156" s="3"/>
      <c r="HHG156" s="3"/>
      <c r="HHH156" s="3"/>
      <c r="HHI156" s="3"/>
      <c r="HHJ156" s="3"/>
      <c r="HHK156" s="3"/>
      <c r="HHL156" s="3"/>
      <c r="HHM156" s="3"/>
      <c r="HHN156" s="3"/>
      <c r="HHO156" s="3"/>
      <c r="HHP156" s="3"/>
      <c r="HHQ156" s="3"/>
      <c r="HHR156" s="3"/>
      <c r="HHS156" s="3"/>
      <c r="HHT156" s="3"/>
      <c r="HHU156" s="3"/>
      <c r="HHV156" s="3"/>
      <c r="HHW156" s="3"/>
      <c r="HHX156" s="3"/>
      <c r="HHY156" s="3"/>
      <c r="HHZ156" s="3"/>
      <c r="HIA156" s="3"/>
      <c r="HIB156" s="3"/>
      <c r="HIC156" s="3"/>
      <c r="HID156" s="3"/>
      <c r="HIE156" s="3"/>
      <c r="HIF156" s="3"/>
      <c r="HIG156" s="3"/>
      <c r="HIH156" s="3"/>
      <c r="HII156" s="3"/>
      <c r="HIJ156" s="3"/>
      <c r="HIK156" s="3"/>
      <c r="HIL156" s="3"/>
      <c r="HIM156" s="3"/>
      <c r="HIN156" s="3"/>
      <c r="HIO156" s="3"/>
      <c r="HIP156" s="3"/>
      <c r="HIQ156" s="3"/>
      <c r="HIR156" s="3"/>
      <c r="HIS156" s="3"/>
      <c r="HIT156" s="3"/>
      <c r="HIU156" s="3"/>
      <c r="HIV156" s="3"/>
      <c r="HIW156" s="3"/>
      <c r="HIX156" s="3"/>
      <c r="HIY156" s="3"/>
      <c r="HIZ156" s="3"/>
      <c r="HJA156" s="3"/>
      <c r="HJB156" s="3"/>
      <c r="HJC156" s="3"/>
      <c r="HJD156" s="3"/>
      <c r="HJE156" s="3"/>
      <c r="HJF156" s="3"/>
      <c r="HJG156" s="3"/>
      <c r="HJH156" s="3"/>
      <c r="HJI156" s="3"/>
      <c r="HJJ156" s="3"/>
      <c r="HJK156" s="3"/>
      <c r="HJL156" s="3"/>
      <c r="HJM156" s="3"/>
      <c r="HJN156" s="3"/>
      <c r="HJO156" s="3"/>
      <c r="HJP156" s="3"/>
      <c r="HJQ156" s="3"/>
      <c r="HJR156" s="3"/>
      <c r="HJS156" s="3"/>
      <c r="HJT156" s="3"/>
      <c r="HJU156" s="3"/>
      <c r="HJV156" s="3"/>
      <c r="HJW156" s="3"/>
      <c r="HJX156" s="3"/>
      <c r="HJY156" s="3"/>
      <c r="HJZ156" s="3"/>
      <c r="HKA156" s="3"/>
      <c r="HKB156" s="3"/>
      <c r="HKC156" s="3"/>
      <c r="HKD156" s="3"/>
      <c r="HKE156" s="3"/>
      <c r="HKF156" s="3"/>
      <c r="HKG156" s="3"/>
      <c r="HKH156" s="3"/>
      <c r="HKI156" s="3"/>
      <c r="HKJ156" s="3"/>
      <c r="HKK156" s="3"/>
      <c r="HKL156" s="3"/>
      <c r="HKM156" s="3"/>
      <c r="HKN156" s="3"/>
      <c r="HKO156" s="3"/>
      <c r="HKP156" s="3"/>
      <c r="HKQ156" s="3"/>
      <c r="HKR156" s="3"/>
      <c r="HKS156" s="3"/>
      <c r="HKT156" s="3"/>
      <c r="HKU156" s="3"/>
      <c r="HKV156" s="3"/>
      <c r="HKW156" s="3"/>
      <c r="HKX156" s="3"/>
      <c r="HKY156" s="3"/>
      <c r="HKZ156" s="3"/>
      <c r="HLA156" s="3"/>
      <c r="HLB156" s="3"/>
      <c r="HLC156" s="3"/>
      <c r="HLD156" s="3"/>
      <c r="HLE156" s="3"/>
      <c r="HLF156" s="3"/>
      <c r="HLG156" s="3"/>
      <c r="HLH156" s="3"/>
      <c r="HLI156" s="3"/>
      <c r="HLJ156" s="3"/>
      <c r="HLK156" s="3"/>
      <c r="HLL156" s="3"/>
      <c r="HLM156" s="3"/>
      <c r="HLN156" s="3"/>
      <c r="HLO156" s="3"/>
      <c r="HLP156" s="3"/>
      <c r="HLQ156" s="3"/>
      <c r="HLR156" s="3"/>
      <c r="HLS156" s="3"/>
      <c r="HLT156" s="3"/>
      <c r="HLU156" s="3"/>
      <c r="HLV156" s="3"/>
      <c r="HLW156" s="3"/>
      <c r="HLX156" s="3"/>
      <c r="HLY156" s="3"/>
      <c r="HLZ156" s="3"/>
      <c r="HMA156" s="3"/>
      <c r="HMB156" s="3"/>
      <c r="HMC156" s="3"/>
      <c r="HMD156" s="3"/>
      <c r="HME156" s="3"/>
      <c r="HMF156" s="3"/>
      <c r="HMG156" s="3"/>
      <c r="HMH156" s="3"/>
      <c r="HMI156" s="3"/>
      <c r="HMJ156" s="3"/>
      <c r="HMK156" s="3"/>
      <c r="HML156" s="3"/>
      <c r="HMM156" s="3"/>
      <c r="HMN156" s="3"/>
      <c r="HMO156" s="3"/>
      <c r="HMP156" s="3"/>
      <c r="HMQ156" s="3"/>
      <c r="HMR156" s="3"/>
      <c r="HMS156" s="3"/>
      <c r="HMT156" s="3"/>
      <c r="HMU156" s="3"/>
      <c r="HMV156" s="3"/>
      <c r="HMW156" s="3"/>
      <c r="HMX156" s="3"/>
      <c r="HMY156" s="3"/>
      <c r="HMZ156" s="3"/>
      <c r="HNA156" s="3"/>
      <c r="HNB156" s="3"/>
      <c r="HNC156" s="3"/>
      <c r="HND156" s="3"/>
      <c r="HNE156" s="3"/>
      <c r="HNF156" s="3"/>
      <c r="HNG156" s="3"/>
      <c r="HNH156" s="3"/>
      <c r="HNI156" s="3"/>
      <c r="HNJ156" s="3"/>
      <c r="HNK156" s="3"/>
      <c r="HNL156" s="3"/>
      <c r="HNM156" s="3"/>
      <c r="HNN156" s="3"/>
      <c r="HNO156" s="3"/>
      <c r="HNP156" s="3"/>
      <c r="HNQ156" s="3"/>
      <c r="HNR156" s="3"/>
      <c r="HNS156" s="3"/>
      <c r="HNT156" s="3"/>
      <c r="HNU156" s="3"/>
      <c r="HNV156" s="3"/>
      <c r="HNW156" s="3"/>
      <c r="HNX156" s="3"/>
      <c r="HNY156" s="3"/>
      <c r="HNZ156" s="3"/>
      <c r="HOA156" s="3"/>
      <c r="HOB156" s="3"/>
      <c r="HOC156" s="3"/>
      <c r="HOD156" s="3"/>
      <c r="HOE156" s="3"/>
      <c r="HOF156" s="3"/>
      <c r="HOG156" s="3"/>
      <c r="HOH156" s="3"/>
      <c r="HOI156" s="3"/>
      <c r="HOJ156" s="3"/>
      <c r="HOK156" s="3"/>
      <c r="HOL156" s="3"/>
      <c r="HOM156" s="3"/>
      <c r="HON156" s="3"/>
      <c r="HOO156" s="3"/>
      <c r="HOP156" s="3"/>
      <c r="HOQ156" s="3"/>
      <c r="HOR156" s="3"/>
      <c r="HOS156" s="3"/>
      <c r="HOT156" s="3"/>
      <c r="HOU156" s="3"/>
      <c r="HOV156" s="3"/>
      <c r="HOW156" s="3"/>
      <c r="HOX156" s="3"/>
      <c r="HOY156" s="3"/>
      <c r="HOZ156" s="3"/>
      <c r="HPA156" s="3"/>
      <c r="HPB156" s="3"/>
      <c r="HPC156" s="3"/>
      <c r="HPD156" s="3"/>
      <c r="HPE156" s="3"/>
      <c r="HPF156" s="3"/>
      <c r="HPG156" s="3"/>
      <c r="HPH156" s="3"/>
      <c r="HPI156" s="3"/>
      <c r="HPJ156" s="3"/>
      <c r="HPK156" s="3"/>
      <c r="HPL156" s="3"/>
      <c r="HPM156" s="3"/>
      <c r="HPN156" s="3"/>
      <c r="HPO156" s="3"/>
      <c r="HPP156" s="3"/>
      <c r="HPQ156" s="3"/>
      <c r="HPR156" s="3"/>
      <c r="HPS156" s="3"/>
      <c r="HPT156" s="3"/>
      <c r="HPU156" s="3"/>
      <c r="HPV156" s="3"/>
      <c r="HPW156" s="3"/>
      <c r="HPX156" s="3"/>
      <c r="HPY156" s="3"/>
      <c r="HPZ156" s="3"/>
      <c r="HQA156" s="3"/>
      <c r="HQB156" s="3"/>
      <c r="HQC156" s="3"/>
      <c r="HQD156" s="3"/>
      <c r="HQE156" s="3"/>
      <c r="HQF156" s="3"/>
      <c r="HQG156" s="3"/>
      <c r="HQH156" s="3"/>
      <c r="HQI156" s="3"/>
      <c r="HQJ156" s="3"/>
      <c r="HQK156" s="3"/>
      <c r="HQL156" s="3"/>
      <c r="HQM156" s="3"/>
      <c r="HQN156" s="3"/>
      <c r="HQO156" s="3"/>
      <c r="HQP156" s="3"/>
      <c r="HQQ156" s="3"/>
      <c r="HQR156" s="3"/>
      <c r="HQS156" s="3"/>
      <c r="HQT156" s="3"/>
      <c r="HQU156" s="3"/>
      <c r="HQV156" s="3"/>
      <c r="HQW156" s="3"/>
      <c r="HQX156" s="3"/>
      <c r="HQY156" s="3"/>
      <c r="HQZ156" s="3"/>
      <c r="HRA156" s="3"/>
      <c r="HRB156" s="3"/>
      <c r="HRC156" s="3"/>
      <c r="HRD156" s="3"/>
      <c r="HRE156" s="3"/>
      <c r="HRF156" s="3"/>
      <c r="HRG156" s="3"/>
      <c r="HRH156" s="3"/>
      <c r="HRI156" s="3"/>
      <c r="HRJ156" s="3"/>
      <c r="HRK156" s="3"/>
      <c r="HRL156" s="3"/>
      <c r="HRM156" s="3"/>
      <c r="HRN156" s="3"/>
      <c r="HRO156" s="3"/>
      <c r="HRP156" s="3"/>
      <c r="HRQ156" s="3"/>
      <c r="HRR156" s="3"/>
      <c r="HRS156" s="3"/>
      <c r="HRT156" s="3"/>
      <c r="HRU156" s="3"/>
      <c r="HRV156" s="3"/>
      <c r="HRW156" s="3"/>
      <c r="HRX156" s="3"/>
      <c r="HRY156" s="3"/>
      <c r="HRZ156" s="3"/>
      <c r="HSA156" s="3"/>
      <c r="HSB156" s="3"/>
      <c r="HSC156" s="3"/>
      <c r="HSD156" s="3"/>
      <c r="HSE156" s="3"/>
      <c r="HSF156" s="3"/>
      <c r="HSG156" s="3"/>
      <c r="HSH156" s="3"/>
      <c r="HSI156" s="3"/>
      <c r="HSJ156" s="3"/>
      <c r="HSK156" s="3"/>
      <c r="HSL156" s="3"/>
      <c r="HSM156" s="3"/>
      <c r="HSN156" s="3"/>
      <c r="HSO156" s="3"/>
      <c r="HSP156" s="3"/>
      <c r="HSQ156" s="3"/>
      <c r="HSR156" s="3"/>
      <c r="HSS156" s="3"/>
      <c r="HST156" s="3"/>
      <c r="HSU156" s="3"/>
      <c r="HSV156" s="3"/>
      <c r="HSW156" s="3"/>
      <c r="HSX156" s="3"/>
      <c r="HSY156" s="3"/>
      <c r="HSZ156" s="3"/>
      <c r="HTA156" s="3"/>
      <c r="HTB156" s="3"/>
      <c r="HTC156" s="3"/>
      <c r="HTD156" s="3"/>
      <c r="HTE156" s="3"/>
      <c r="HTF156" s="3"/>
      <c r="HTG156" s="3"/>
      <c r="HTH156" s="3"/>
      <c r="HTI156" s="3"/>
      <c r="HTJ156" s="3"/>
      <c r="HTK156" s="3"/>
      <c r="HTL156" s="3"/>
      <c r="HTM156" s="3"/>
      <c r="HTN156" s="3"/>
      <c r="HTO156" s="3"/>
      <c r="HTP156" s="3"/>
      <c r="HTQ156" s="3"/>
      <c r="HTR156" s="3"/>
      <c r="HTS156" s="3"/>
      <c r="HTT156" s="3"/>
      <c r="HTU156" s="3"/>
      <c r="HTV156" s="3"/>
      <c r="HTW156" s="3"/>
      <c r="HTX156" s="3"/>
      <c r="HTY156" s="3"/>
      <c r="HTZ156" s="3"/>
      <c r="HUA156" s="3"/>
      <c r="HUB156" s="3"/>
      <c r="HUC156" s="3"/>
      <c r="HUD156" s="3"/>
      <c r="HUE156" s="3"/>
      <c r="HUF156" s="3"/>
      <c r="HUG156" s="3"/>
      <c r="HUH156" s="3"/>
      <c r="HUI156" s="3"/>
      <c r="HUJ156" s="3"/>
      <c r="HUK156" s="3"/>
      <c r="HUL156" s="3"/>
      <c r="HUM156" s="3"/>
      <c r="HUN156" s="3"/>
      <c r="HUO156" s="3"/>
      <c r="HUP156" s="3"/>
      <c r="HUQ156" s="3"/>
      <c r="HUR156" s="3"/>
      <c r="HUS156" s="3"/>
      <c r="HUT156" s="3"/>
      <c r="HUU156" s="3"/>
      <c r="HUV156" s="3"/>
      <c r="HUW156" s="3"/>
      <c r="HUX156" s="3"/>
      <c r="HUY156" s="3"/>
      <c r="HUZ156" s="3"/>
      <c r="HVA156" s="3"/>
      <c r="HVB156" s="3"/>
      <c r="HVC156" s="3"/>
      <c r="HVD156" s="3"/>
      <c r="HVE156" s="3"/>
      <c r="HVF156" s="3"/>
      <c r="HVG156" s="3"/>
      <c r="HVH156" s="3"/>
      <c r="HVI156" s="3"/>
      <c r="HVJ156" s="3"/>
      <c r="HVK156" s="3"/>
      <c r="HVL156" s="3"/>
      <c r="HVM156" s="3"/>
      <c r="HVN156" s="3"/>
      <c r="HVO156" s="3"/>
      <c r="HVP156" s="3"/>
      <c r="HVQ156" s="3"/>
      <c r="HVR156" s="3"/>
      <c r="HVS156" s="3"/>
      <c r="HVT156" s="3"/>
      <c r="HVU156" s="3"/>
      <c r="HVV156" s="3"/>
      <c r="HVW156" s="3"/>
      <c r="HVX156" s="3"/>
      <c r="HVY156" s="3"/>
      <c r="HVZ156" s="3"/>
      <c r="HWA156" s="3"/>
      <c r="HWB156" s="3"/>
      <c r="HWC156" s="3"/>
      <c r="HWD156" s="3"/>
      <c r="HWE156" s="3"/>
      <c r="HWF156" s="3"/>
      <c r="HWG156" s="3"/>
      <c r="HWH156" s="3"/>
      <c r="HWI156" s="3"/>
      <c r="HWJ156" s="3"/>
      <c r="HWK156" s="3"/>
      <c r="HWL156" s="3"/>
      <c r="HWM156" s="3"/>
      <c r="HWN156" s="3"/>
      <c r="HWO156" s="3"/>
      <c r="HWP156" s="3"/>
      <c r="HWQ156" s="3"/>
      <c r="HWR156" s="3"/>
      <c r="HWS156" s="3"/>
      <c r="HWT156" s="3"/>
      <c r="HWU156" s="3"/>
      <c r="HWV156" s="3"/>
      <c r="HWW156" s="3"/>
      <c r="HWX156" s="3"/>
      <c r="HWY156" s="3"/>
      <c r="HWZ156" s="3"/>
      <c r="HXA156" s="3"/>
      <c r="HXB156" s="3"/>
      <c r="HXC156" s="3"/>
      <c r="HXD156" s="3"/>
      <c r="HXE156" s="3"/>
      <c r="HXF156" s="3"/>
      <c r="HXG156" s="3"/>
      <c r="HXH156" s="3"/>
      <c r="HXI156" s="3"/>
      <c r="HXJ156" s="3"/>
      <c r="HXK156" s="3"/>
      <c r="HXL156" s="3"/>
      <c r="HXM156" s="3"/>
      <c r="HXN156" s="3"/>
      <c r="HXO156" s="3"/>
      <c r="HXP156" s="3"/>
      <c r="HXQ156" s="3"/>
      <c r="HXR156" s="3"/>
      <c r="HXS156" s="3"/>
      <c r="HXT156" s="3"/>
      <c r="HXU156" s="3"/>
      <c r="HXV156" s="3"/>
      <c r="HXW156" s="3"/>
      <c r="HXX156" s="3"/>
      <c r="HXY156" s="3"/>
      <c r="HXZ156" s="3"/>
      <c r="HYA156" s="3"/>
      <c r="HYB156" s="3"/>
      <c r="HYC156" s="3"/>
      <c r="HYD156" s="3"/>
      <c r="HYE156" s="3"/>
      <c r="HYF156" s="3"/>
      <c r="HYG156" s="3"/>
      <c r="HYH156" s="3"/>
      <c r="HYI156" s="3"/>
      <c r="HYJ156" s="3"/>
      <c r="HYK156" s="3"/>
      <c r="HYL156" s="3"/>
      <c r="HYM156" s="3"/>
      <c r="HYN156" s="3"/>
      <c r="HYO156" s="3"/>
      <c r="HYP156" s="3"/>
      <c r="HYQ156" s="3"/>
      <c r="HYR156" s="3"/>
      <c r="HYS156" s="3"/>
      <c r="HYT156" s="3"/>
      <c r="HYU156" s="3"/>
      <c r="HYV156" s="3"/>
      <c r="HYW156" s="3"/>
      <c r="HYX156" s="3"/>
      <c r="HYY156" s="3"/>
      <c r="HYZ156" s="3"/>
      <c r="HZA156" s="3"/>
      <c r="HZB156" s="3"/>
      <c r="HZC156" s="3"/>
      <c r="HZD156" s="3"/>
      <c r="HZE156" s="3"/>
      <c r="HZF156" s="3"/>
      <c r="HZG156" s="3"/>
      <c r="HZH156" s="3"/>
      <c r="HZI156" s="3"/>
      <c r="HZJ156" s="3"/>
      <c r="HZK156" s="3"/>
      <c r="HZL156" s="3"/>
      <c r="HZM156" s="3"/>
      <c r="HZN156" s="3"/>
      <c r="HZO156" s="3"/>
      <c r="HZP156" s="3"/>
      <c r="HZQ156" s="3"/>
      <c r="HZR156" s="3"/>
      <c r="HZS156" s="3"/>
      <c r="HZT156" s="3"/>
      <c r="HZU156" s="3"/>
      <c r="HZV156" s="3"/>
      <c r="HZW156" s="3"/>
      <c r="HZX156" s="3"/>
      <c r="HZY156" s="3"/>
      <c r="HZZ156" s="3"/>
      <c r="IAA156" s="3"/>
      <c r="IAB156" s="3"/>
      <c r="IAC156" s="3"/>
      <c r="IAD156" s="3"/>
      <c r="IAE156" s="3"/>
      <c r="IAF156" s="3"/>
      <c r="IAG156" s="3"/>
      <c r="IAH156" s="3"/>
      <c r="IAI156" s="3"/>
      <c r="IAJ156" s="3"/>
      <c r="IAK156" s="3"/>
      <c r="IAL156" s="3"/>
      <c r="IAM156" s="3"/>
      <c r="IAN156" s="3"/>
      <c r="IAO156" s="3"/>
      <c r="IAP156" s="3"/>
      <c r="IAQ156" s="3"/>
      <c r="IAR156" s="3"/>
      <c r="IAS156" s="3"/>
      <c r="IAT156" s="3"/>
      <c r="IAU156" s="3"/>
      <c r="IAV156" s="3"/>
      <c r="IAW156" s="3"/>
      <c r="IAX156" s="3"/>
      <c r="IAY156" s="3"/>
      <c r="IAZ156" s="3"/>
      <c r="IBA156" s="3"/>
      <c r="IBB156" s="3"/>
      <c r="IBC156" s="3"/>
      <c r="IBD156" s="3"/>
      <c r="IBE156" s="3"/>
      <c r="IBF156" s="3"/>
      <c r="IBG156" s="3"/>
      <c r="IBH156" s="3"/>
      <c r="IBI156" s="3"/>
      <c r="IBJ156" s="3"/>
      <c r="IBK156" s="3"/>
      <c r="IBL156" s="3"/>
      <c r="IBM156" s="3"/>
      <c r="IBN156" s="3"/>
      <c r="IBO156" s="3"/>
      <c r="IBP156" s="3"/>
      <c r="IBQ156" s="3"/>
      <c r="IBR156" s="3"/>
      <c r="IBS156" s="3"/>
      <c r="IBT156" s="3"/>
      <c r="IBU156" s="3"/>
      <c r="IBV156" s="3"/>
      <c r="IBW156" s="3"/>
      <c r="IBX156" s="3"/>
      <c r="IBY156" s="3"/>
      <c r="IBZ156" s="3"/>
      <c r="ICA156" s="3"/>
      <c r="ICB156" s="3"/>
      <c r="ICC156" s="3"/>
      <c r="ICD156" s="3"/>
      <c r="ICE156" s="3"/>
      <c r="ICF156" s="3"/>
      <c r="ICG156" s="3"/>
      <c r="ICH156" s="3"/>
      <c r="ICI156" s="3"/>
      <c r="ICJ156" s="3"/>
      <c r="ICK156" s="3"/>
      <c r="ICL156" s="3"/>
      <c r="ICM156" s="3"/>
      <c r="ICN156" s="3"/>
      <c r="ICO156" s="3"/>
      <c r="ICP156" s="3"/>
      <c r="ICQ156" s="3"/>
      <c r="ICR156" s="3"/>
      <c r="ICS156" s="3"/>
      <c r="ICT156" s="3"/>
      <c r="ICU156" s="3"/>
      <c r="ICV156" s="3"/>
      <c r="ICW156" s="3"/>
      <c r="ICX156" s="3"/>
      <c r="ICY156" s="3"/>
      <c r="ICZ156" s="3"/>
      <c r="IDA156" s="3"/>
      <c r="IDB156" s="3"/>
      <c r="IDC156" s="3"/>
      <c r="IDD156" s="3"/>
      <c r="IDE156" s="3"/>
      <c r="IDF156" s="3"/>
      <c r="IDG156" s="3"/>
      <c r="IDH156" s="3"/>
      <c r="IDI156" s="3"/>
      <c r="IDJ156" s="3"/>
      <c r="IDK156" s="3"/>
      <c r="IDL156" s="3"/>
      <c r="IDM156" s="3"/>
      <c r="IDN156" s="3"/>
      <c r="IDO156" s="3"/>
      <c r="IDP156" s="3"/>
      <c r="IDQ156" s="3"/>
      <c r="IDR156" s="3"/>
      <c r="IDS156" s="3"/>
      <c r="IDT156" s="3"/>
      <c r="IDU156" s="3"/>
      <c r="IDV156" s="3"/>
      <c r="IDW156" s="3"/>
      <c r="IDX156" s="3"/>
      <c r="IDY156" s="3"/>
      <c r="IDZ156" s="3"/>
      <c r="IEA156" s="3"/>
      <c r="IEB156" s="3"/>
      <c r="IEC156" s="3"/>
      <c r="IED156" s="3"/>
      <c r="IEE156" s="3"/>
      <c r="IEF156" s="3"/>
      <c r="IEG156" s="3"/>
      <c r="IEH156" s="3"/>
      <c r="IEI156" s="3"/>
      <c r="IEJ156" s="3"/>
      <c r="IEK156" s="3"/>
      <c r="IEL156" s="3"/>
      <c r="IEM156" s="3"/>
      <c r="IEN156" s="3"/>
      <c r="IEO156" s="3"/>
      <c r="IEP156" s="3"/>
      <c r="IEQ156" s="3"/>
      <c r="IER156" s="3"/>
      <c r="IES156" s="3"/>
      <c r="IET156" s="3"/>
      <c r="IEU156" s="3"/>
      <c r="IEV156" s="3"/>
      <c r="IEW156" s="3"/>
      <c r="IEX156" s="3"/>
      <c r="IEY156" s="3"/>
      <c r="IEZ156" s="3"/>
      <c r="IFA156" s="3"/>
      <c r="IFB156" s="3"/>
      <c r="IFC156" s="3"/>
      <c r="IFD156" s="3"/>
      <c r="IFE156" s="3"/>
      <c r="IFF156" s="3"/>
      <c r="IFG156" s="3"/>
      <c r="IFH156" s="3"/>
      <c r="IFI156" s="3"/>
      <c r="IFJ156" s="3"/>
      <c r="IFK156" s="3"/>
      <c r="IFL156" s="3"/>
      <c r="IFM156" s="3"/>
      <c r="IFN156" s="3"/>
      <c r="IFO156" s="3"/>
      <c r="IFP156" s="3"/>
      <c r="IFQ156" s="3"/>
      <c r="IFR156" s="3"/>
      <c r="IFS156" s="3"/>
      <c r="IFT156" s="3"/>
      <c r="IFU156" s="3"/>
      <c r="IFV156" s="3"/>
      <c r="IFW156" s="3"/>
      <c r="IFX156" s="3"/>
      <c r="IFY156" s="3"/>
      <c r="IFZ156" s="3"/>
      <c r="IGA156" s="3"/>
      <c r="IGB156" s="3"/>
      <c r="IGC156" s="3"/>
      <c r="IGD156" s="3"/>
      <c r="IGE156" s="3"/>
      <c r="IGF156" s="3"/>
      <c r="IGG156" s="3"/>
      <c r="IGH156" s="3"/>
      <c r="IGI156" s="3"/>
      <c r="IGJ156" s="3"/>
      <c r="IGK156" s="3"/>
      <c r="IGL156" s="3"/>
      <c r="IGM156" s="3"/>
      <c r="IGN156" s="3"/>
      <c r="IGO156" s="3"/>
      <c r="IGP156" s="3"/>
      <c r="IGQ156" s="3"/>
      <c r="IGR156" s="3"/>
      <c r="IGS156" s="3"/>
      <c r="IGT156" s="3"/>
      <c r="IGU156" s="3"/>
      <c r="IGV156" s="3"/>
      <c r="IGW156" s="3"/>
      <c r="IGX156" s="3"/>
      <c r="IGY156" s="3"/>
      <c r="IGZ156" s="3"/>
      <c r="IHA156" s="3"/>
      <c r="IHB156" s="3"/>
      <c r="IHC156" s="3"/>
      <c r="IHD156" s="3"/>
      <c r="IHE156" s="3"/>
      <c r="IHF156" s="3"/>
      <c r="IHG156" s="3"/>
      <c r="IHH156" s="3"/>
      <c r="IHI156" s="3"/>
      <c r="IHJ156" s="3"/>
      <c r="IHK156" s="3"/>
      <c r="IHL156" s="3"/>
      <c r="IHM156" s="3"/>
      <c r="IHN156" s="3"/>
      <c r="IHO156" s="3"/>
      <c r="IHP156" s="3"/>
      <c r="IHQ156" s="3"/>
      <c r="IHR156" s="3"/>
      <c r="IHS156" s="3"/>
      <c r="IHT156" s="3"/>
      <c r="IHU156" s="3"/>
      <c r="IHV156" s="3"/>
      <c r="IHW156" s="3"/>
      <c r="IHX156" s="3"/>
      <c r="IHY156" s="3"/>
      <c r="IHZ156" s="3"/>
      <c r="IIA156" s="3"/>
      <c r="IIB156" s="3"/>
      <c r="IIC156" s="3"/>
      <c r="IID156" s="3"/>
      <c r="IIE156" s="3"/>
      <c r="IIF156" s="3"/>
      <c r="IIG156" s="3"/>
      <c r="IIH156" s="3"/>
      <c r="III156" s="3"/>
      <c r="IIJ156" s="3"/>
      <c r="IIK156" s="3"/>
      <c r="IIL156" s="3"/>
      <c r="IIM156" s="3"/>
      <c r="IIN156" s="3"/>
      <c r="IIO156" s="3"/>
      <c r="IIP156" s="3"/>
      <c r="IIQ156" s="3"/>
      <c r="IIR156" s="3"/>
      <c r="IIS156" s="3"/>
      <c r="IIT156" s="3"/>
      <c r="IIU156" s="3"/>
      <c r="IIV156" s="3"/>
      <c r="IIW156" s="3"/>
      <c r="IIX156" s="3"/>
      <c r="IIY156" s="3"/>
      <c r="IIZ156" s="3"/>
      <c r="IJA156" s="3"/>
      <c r="IJB156" s="3"/>
      <c r="IJC156" s="3"/>
      <c r="IJD156" s="3"/>
      <c r="IJE156" s="3"/>
      <c r="IJF156" s="3"/>
      <c r="IJG156" s="3"/>
      <c r="IJH156" s="3"/>
      <c r="IJI156" s="3"/>
      <c r="IJJ156" s="3"/>
      <c r="IJK156" s="3"/>
      <c r="IJL156" s="3"/>
      <c r="IJM156" s="3"/>
      <c r="IJN156" s="3"/>
      <c r="IJO156" s="3"/>
      <c r="IJP156" s="3"/>
      <c r="IJQ156" s="3"/>
      <c r="IJR156" s="3"/>
      <c r="IJS156" s="3"/>
      <c r="IJT156" s="3"/>
      <c r="IJU156" s="3"/>
      <c r="IJV156" s="3"/>
      <c r="IJW156" s="3"/>
      <c r="IJX156" s="3"/>
      <c r="IJY156" s="3"/>
      <c r="IJZ156" s="3"/>
      <c r="IKA156" s="3"/>
      <c r="IKB156" s="3"/>
      <c r="IKC156" s="3"/>
      <c r="IKD156" s="3"/>
      <c r="IKE156" s="3"/>
      <c r="IKF156" s="3"/>
      <c r="IKG156" s="3"/>
      <c r="IKH156" s="3"/>
      <c r="IKI156" s="3"/>
      <c r="IKJ156" s="3"/>
      <c r="IKK156" s="3"/>
      <c r="IKL156" s="3"/>
      <c r="IKM156" s="3"/>
      <c r="IKN156" s="3"/>
      <c r="IKO156" s="3"/>
      <c r="IKP156" s="3"/>
      <c r="IKQ156" s="3"/>
      <c r="IKR156" s="3"/>
      <c r="IKS156" s="3"/>
      <c r="IKT156" s="3"/>
      <c r="IKU156" s="3"/>
      <c r="IKV156" s="3"/>
      <c r="IKW156" s="3"/>
      <c r="IKX156" s="3"/>
      <c r="IKY156" s="3"/>
      <c r="IKZ156" s="3"/>
      <c r="ILA156" s="3"/>
      <c r="ILB156" s="3"/>
      <c r="ILC156" s="3"/>
      <c r="ILD156" s="3"/>
      <c r="ILE156" s="3"/>
      <c r="ILF156" s="3"/>
      <c r="ILG156" s="3"/>
      <c r="ILH156" s="3"/>
      <c r="ILI156" s="3"/>
      <c r="ILJ156" s="3"/>
      <c r="ILK156" s="3"/>
      <c r="ILL156" s="3"/>
      <c r="ILM156" s="3"/>
      <c r="ILN156" s="3"/>
      <c r="ILO156" s="3"/>
      <c r="ILP156" s="3"/>
      <c r="ILQ156" s="3"/>
      <c r="ILR156" s="3"/>
      <c r="ILS156" s="3"/>
      <c r="ILT156" s="3"/>
      <c r="ILU156" s="3"/>
      <c r="ILV156" s="3"/>
      <c r="ILW156" s="3"/>
      <c r="ILX156" s="3"/>
      <c r="ILY156" s="3"/>
      <c r="ILZ156" s="3"/>
      <c r="IMA156" s="3"/>
      <c r="IMB156" s="3"/>
      <c r="IMC156" s="3"/>
      <c r="IMD156" s="3"/>
      <c r="IME156" s="3"/>
      <c r="IMF156" s="3"/>
      <c r="IMG156" s="3"/>
      <c r="IMH156" s="3"/>
      <c r="IMI156" s="3"/>
      <c r="IMJ156" s="3"/>
      <c r="IMK156" s="3"/>
      <c r="IML156" s="3"/>
      <c r="IMM156" s="3"/>
      <c r="IMN156" s="3"/>
      <c r="IMO156" s="3"/>
      <c r="IMP156" s="3"/>
      <c r="IMQ156" s="3"/>
      <c r="IMR156" s="3"/>
      <c r="IMS156" s="3"/>
      <c r="IMT156" s="3"/>
      <c r="IMU156" s="3"/>
      <c r="IMV156" s="3"/>
      <c r="IMW156" s="3"/>
      <c r="IMX156" s="3"/>
      <c r="IMY156" s="3"/>
      <c r="IMZ156" s="3"/>
      <c r="INA156" s="3"/>
      <c r="INB156" s="3"/>
      <c r="INC156" s="3"/>
      <c r="IND156" s="3"/>
      <c r="INE156" s="3"/>
      <c r="INF156" s="3"/>
      <c r="ING156" s="3"/>
      <c r="INH156" s="3"/>
      <c r="INI156" s="3"/>
      <c r="INJ156" s="3"/>
      <c r="INK156" s="3"/>
      <c r="INL156" s="3"/>
      <c r="INM156" s="3"/>
      <c r="INN156" s="3"/>
      <c r="INO156" s="3"/>
      <c r="INP156" s="3"/>
      <c r="INQ156" s="3"/>
      <c r="INR156" s="3"/>
      <c r="INS156" s="3"/>
      <c r="INT156" s="3"/>
      <c r="INU156" s="3"/>
      <c r="INV156" s="3"/>
      <c r="INW156" s="3"/>
      <c r="INX156" s="3"/>
      <c r="INY156" s="3"/>
      <c r="INZ156" s="3"/>
      <c r="IOA156" s="3"/>
      <c r="IOB156" s="3"/>
      <c r="IOC156" s="3"/>
      <c r="IOD156" s="3"/>
      <c r="IOE156" s="3"/>
      <c r="IOF156" s="3"/>
      <c r="IOG156" s="3"/>
      <c r="IOH156" s="3"/>
      <c r="IOI156" s="3"/>
      <c r="IOJ156" s="3"/>
      <c r="IOK156" s="3"/>
      <c r="IOL156" s="3"/>
      <c r="IOM156" s="3"/>
      <c r="ION156" s="3"/>
      <c r="IOO156" s="3"/>
      <c r="IOP156" s="3"/>
      <c r="IOQ156" s="3"/>
      <c r="IOR156" s="3"/>
      <c r="IOS156" s="3"/>
      <c r="IOT156" s="3"/>
      <c r="IOU156" s="3"/>
      <c r="IOV156" s="3"/>
      <c r="IOW156" s="3"/>
      <c r="IOX156" s="3"/>
      <c r="IOY156" s="3"/>
      <c r="IOZ156" s="3"/>
      <c r="IPA156" s="3"/>
      <c r="IPB156" s="3"/>
      <c r="IPC156" s="3"/>
      <c r="IPD156" s="3"/>
      <c r="IPE156" s="3"/>
      <c r="IPF156" s="3"/>
      <c r="IPG156" s="3"/>
      <c r="IPH156" s="3"/>
      <c r="IPI156" s="3"/>
      <c r="IPJ156" s="3"/>
      <c r="IPK156" s="3"/>
      <c r="IPL156" s="3"/>
      <c r="IPM156" s="3"/>
      <c r="IPN156" s="3"/>
      <c r="IPO156" s="3"/>
      <c r="IPP156" s="3"/>
      <c r="IPQ156" s="3"/>
      <c r="IPR156" s="3"/>
      <c r="IPS156" s="3"/>
      <c r="IPT156" s="3"/>
      <c r="IPU156" s="3"/>
      <c r="IPV156" s="3"/>
      <c r="IPW156" s="3"/>
      <c r="IPX156" s="3"/>
      <c r="IPY156" s="3"/>
      <c r="IPZ156" s="3"/>
      <c r="IQA156" s="3"/>
      <c r="IQB156" s="3"/>
      <c r="IQC156" s="3"/>
      <c r="IQD156" s="3"/>
      <c r="IQE156" s="3"/>
      <c r="IQF156" s="3"/>
      <c r="IQG156" s="3"/>
      <c r="IQH156" s="3"/>
      <c r="IQI156" s="3"/>
      <c r="IQJ156" s="3"/>
      <c r="IQK156" s="3"/>
      <c r="IQL156" s="3"/>
      <c r="IQM156" s="3"/>
      <c r="IQN156" s="3"/>
      <c r="IQO156" s="3"/>
      <c r="IQP156" s="3"/>
      <c r="IQQ156" s="3"/>
      <c r="IQR156" s="3"/>
      <c r="IQS156" s="3"/>
      <c r="IQT156" s="3"/>
      <c r="IQU156" s="3"/>
      <c r="IQV156" s="3"/>
      <c r="IQW156" s="3"/>
      <c r="IQX156" s="3"/>
      <c r="IQY156" s="3"/>
      <c r="IQZ156" s="3"/>
      <c r="IRA156" s="3"/>
      <c r="IRB156" s="3"/>
      <c r="IRC156" s="3"/>
      <c r="IRD156" s="3"/>
      <c r="IRE156" s="3"/>
      <c r="IRF156" s="3"/>
      <c r="IRG156" s="3"/>
      <c r="IRH156" s="3"/>
      <c r="IRI156" s="3"/>
      <c r="IRJ156" s="3"/>
      <c r="IRK156" s="3"/>
      <c r="IRL156" s="3"/>
      <c r="IRM156" s="3"/>
      <c r="IRN156" s="3"/>
      <c r="IRO156" s="3"/>
      <c r="IRP156" s="3"/>
      <c r="IRQ156" s="3"/>
      <c r="IRR156" s="3"/>
      <c r="IRS156" s="3"/>
      <c r="IRT156" s="3"/>
      <c r="IRU156" s="3"/>
      <c r="IRV156" s="3"/>
      <c r="IRW156" s="3"/>
      <c r="IRX156" s="3"/>
      <c r="IRY156" s="3"/>
      <c r="IRZ156" s="3"/>
      <c r="ISA156" s="3"/>
      <c r="ISB156" s="3"/>
      <c r="ISC156" s="3"/>
      <c r="ISD156" s="3"/>
      <c r="ISE156" s="3"/>
      <c r="ISF156" s="3"/>
      <c r="ISG156" s="3"/>
      <c r="ISH156" s="3"/>
      <c r="ISI156" s="3"/>
      <c r="ISJ156" s="3"/>
      <c r="ISK156" s="3"/>
      <c r="ISL156" s="3"/>
      <c r="ISM156" s="3"/>
      <c r="ISN156" s="3"/>
      <c r="ISO156" s="3"/>
      <c r="ISP156" s="3"/>
      <c r="ISQ156" s="3"/>
      <c r="ISR156" s="3"/>
      <c r="ISS156" s="3"/>
      <c r="IST156" s="3"/>
      <c r="ISU156" s="3"/>
      <c r="ISV156" s="3"/>
      <c r="ISW156" s="3"/>
      <c r="ISX156" s="3"/>
      <c r="ISY156" s="3"/>
      <c r="ISZ156" s="3"/>
      <c r="ITA156" s="3"/>
      <c r="ITB156" s="3"/>
      <c r="ITC156" s="3"/>
      <c r="ITD156" s="3"/>
      <c r="ITE156" s="3"/>
      <c r="ITF156" s="3"/>
      <c r="ITG156" s="3"/>
      <c r="ITH156" s="3"/>
      <c r="ITI156" s="3"/>
      <c r="ITJ156" s="3"/>
      <c r="ITK156" s="3"/>
      <c r="ITL156" s="3"/>
      <c r="ITM156" s="3"/>
      <c r="ITN156" s="3"/>
      <c r="ITO156" s="3"/>
      <c r="ITP156" s="3"/>
      <c r="ITQ156" s="3"/>
      <c r="ITR156" s="3"/>
      <c r="ITS156" s="3"/>
      <c r="ITT156" s="3"/>
      <c r="ITU156" s="3"/>
      <c r="ITV156" s="3"/>
      <c r="ITW156" s="3"/>
      <c r="ITX156" s="3"/>
      <c r="ITY156" s="3"/>
      <c r="ITZ156" s="3"/>
      <c r="IUA156" s="3"/>
      <c r="IUB156" s="3"/>
      <c r="IUC156" s="3"/>
      <c r="IUD156" s="3"/>
      <c r="IUE156" s="3"/>
      <c r="IUF156" s="3"/>
      <c r="IUG156" s="3"/>
      <c r="IUH156" s="3"/>
      <c r="IUI156" s="3"/>
      <c r="IUJ156" s="3"/>
      <c r="IUK156" s="3"/>
      <c r="IUL156" s="3"/>
      <c r="IUM156" s="3"/>
      <c r="IUN156" s="3"/>
      <c r="IUO156" s="3"/>
      <c r="IUP156" s="3"/>
      <c r="IUQ156" s="3"/>
      <c r="IUR156" s="3"/>
      <c r="IUS156" s="3"/>
      <c r="IUT156" s="3"/>
      <c r="IUU156" s="3"/>
      <c r="IUV156" s="3"/>
      <c r="IUW156" s="3"/>
      <c r="IUX156" s="3"/>
      <c r="IUY156" s="3"/>
      <c r="IUZ156" s="3"/>
      <c r="IVA156" s="3"/>
      <c r="IVB156" s="3"/>
      <c r="IVC156" s="3"/>
      <c r="IVD156" s="3"/>
      <c r="IVE156" s="3"/>
      <c r="IVF156" s="3"/>
      <c r="IVG156" s="3"/>
      <c r="IVH156" s="3"/>
      <c r="IVI156" s="3"/>
      <c r="IVJ156" s="3"/>
      <c r="IVK156" s="3"/>
      <c r="IVL156" s="3"/>
      <c r="IVM156" s="3"/>
      <c r="IVN156" s="3"/>
      <c r="IVO156" s="3"/>
      <c r="IVP156" s="3"/>
      <c r="IVQ156" s="3"/>
      <c r="IVR156" s="3"/>
      <c r="IVS156" s="3"/>
      <c r="IVT156" s="3"/>
      <c r="IVU156" s="3"/>
      <c r="IVV156" s="3"/>
      <c r="IVW156" s="3"/>
      <c r="IVX156" s="3"/>
      <c r="IVY156" s="3"/>
      <c r="IVZ156" s="3"/>
      <c r="IWA156" s="3"/>
      <c r="IWB156" s="3"/>
      <c r="IWC156" s="3"/>
      <c r="IWD156" s="3"/>
      <c r="IWE156" s="3"/>
      <c r="IWF156" s="3"/>
      <c r="IWG156" s="3"/>
      <c r="IWH156" s="3"/>
      <c r="IWI156" s="3"/>
      <c r="IWJ156" s="3"/>
      <c r="IWK156" s="3"/>
      <c r="IWL156" s="3"/>
      <c r="IWM156" s="3"/>
      <c r="IWN156" s="3"/>
      <c r="IWO156" s="3"/>
      <c r="IWP156" s="3"/>
      <c r="IWQ156" s="3"/>
      <c r="IWR156" s="3"/>
      <c r="IWS156" s="3"/>
      <c r="IWT156" s="3"/>
      <c r="IWU156" s="3"/>
      <c r="IWV156" s="3"/>
      <c r="IWW156" s="3"/>
      <c r="IWX156" s="3"/>
      <c r="IWY156" s="3"/>
      <c r="IWZ156" s="3"/>
      <c r="IXA156" s="3"/>
      <c r="IXB156" s="3"/>
      <c r="IXC156" s="3"/>
      <c r="IXD156" s="3"/>
      <c r="IXE156" s="3"/>
      <c r="IXF156" s="3"/>
      <c r="IXG156" s="3"/>
      <c r="IXH156" s="3"/>
      <c r="IXI156" s="3"/>
      <c r="IXJ156" s="3"/>
      <c r="IXK156" s="3"/>
      <c r="IXL156" s="3"/>
      <c r="IXM156" s="3"/>
      <c r="IXN156" s="3"/>
      <c r="IXO156" s="3"/>
      <c r="IXP156" s="3"/>
      <c r="IXQ156" s="3"/>
      <c r="IXR156" s="3"/>
      <c r="IXS156" s="3"/>
      <c r="IXT156" s="3"/>
      <c r="IXU156" s="3"/>
      <c r="IXV156" s="3"/>
      <c r="IXW156" s="3"/>
      <c r="IXX156" s="3"/>
      <c r="IXY156" s="3"/>
      <c r="IXZ156" s="3"/>
      <c r="IYA156" s="3"/>
      <c r="IYB156" s="3"/>
      <c r="IYC156" s="3"/>
      <c r="IYD156" s="3"/>
      <c r="IYE156" s="3"/>
      <c r="IYF156" s="3"/>
      <c r="IYG156" s="3"/>
      <c r="IYH156" s="3"/>
      <c r="IYI156" s="3"/>
      <c r="IYJ156" s="3"/>
      <c r="IYK156" s="3"/>
      <c r="IYL156" s="3"/>
      <c r="IYM156" s="3"/>
      <c r="IYN156" s="3"/>
      <c r="IYO156" s="3"/>
      <c r="IYP156" s="3"/>
      <c r="IYQ156" s="3"/>
      <c r="IYR156" s="3"/>
      <c r="IYS156" s="3"/>
      <c r="IYT156" s="3"/>
      <c r="IYU156" s="3"/>
      <c r="IYV156" s="3"/>
      <c r="IYW156" s="3"/>
      <c r="IYX156" s="3"/>
      <c r="IYY156" s="3"/>
      <c r="IYZ156" s="3"/>
      <c r="IZA156" s="3"/>
      <c r="IZB156" s="3"/>
      <c r="IZC156" s="3"/>
      <c r="IZD156" s="3"/>
      <c r="IZE156" s="3"/>
      <c r="IZF156" s="3"/>
      <c r="IZG156" s="3"/>
      <c r="IZH156" s="3"/>
      <c r="IZI156" s="3"/>
      <c r="IZJ156" s="3"/>
      <c r="IZK156" s="3"/>
      <c r="IZL156" s="3"/>
      <c r="IZM156" s="3"/>
      <c r="IZN156" s="3"/>
      <c r="IZO156" s="3"/>
      <c r="IZP156" s="3"/>
      <c r="IZQ156" s="3"/>
      <c r="IZR156" s="3"/>
      <c r="IZS156" s="3"/>
      <c r="IZT156" s="3"/>
      <c r="IZU156" s="3"/>
      <c r="IZV156" s="3"/>
      <c r="IZW156" s="3"/>
      <c r="IZX156" s="3"/>
      <c r="IZY156" s="3"/>
      <c r="IZZ156" s="3"/>
      <c r="JAA156" s="3"/>
      <c r="JAB156" s="3"/>
      <c r="JAC156" s="3"/>
      <c r="JAD156" s="3"/>
      <c r="JAE156" s="3"/>
      <c r="JAF156" s="3"/>
      <c r="JAG156" s="3"/>
      <c r="JAH156" s="3"/>
      <c r="JAI156" s="3"/>
      <c r="JAJ156" s="3"/>
      <c r="JAK156" s="3"/>
      <c r="JAL156" s="3"/>
      <c r="JAM156" s="3"/>
      <c r="JAN156" s="3"/>
      <c r="JAO156" s="3"/>
      <c r="JAP156" s="3"/>
      <c r="JAQ156" s="3"/>
      <c r="JAR156" s="3"/>
      <c r="JAS156" s="3"/>
      <c r="JAT156" s="3"/>
      <c r="JAU156" s="3"/>
      <c r="JAV156" s="3"/>
      <c r="JAW156" s="3"/>
      <c r="JAX156" s="3"/>
      <c r="JAY156" s="3"/>
      <c r="JAZ156" s="3"/>
      <c r="JBA156" s="3"/>
      <c r="JBB156" s="3"/>
      <c r="JBC156" s="3"/>
      <c r="JBD156" s="3"/>
      <c r="JBE156" s="3"/>
      <c r="JBF156" s="3"/>
      <c r="JBG156" s="3"/>
      <c r="JBH156" s="3"/>
      <c r="JBI156" s="3"/>
      <c r="JBJ156" s="3"/>
      <c r="JBK156" s="3"/>
      <c r="JBL156" s="3"/>
      <c r="JBM156" s="3"/>
      <c r="JBN156" s="3"/>
      <c r="JBO156" s="3"/>
      <c r="JBP156" s="3"/>
      <c r="JBQ156" s="3"/>
      <c r="JBR156" s="3"/>
      <c r="JBS156" s="3"/>
      <c r="JBT156" s="3"/>
      <c r="JBU156" s="3"/>
      <c r="JBV156" s="3"/>
      <c r="JBW156" s="3"/>
      <c r="JBX156" s="3"/>
      <c r="JBY156" s="3"/>
      <c r="JBZ156" s="3"/>
      <c r="JCA156" s="3"/>
      <c r="JCB156" s="3"/>
      <c r="JCC156" s="3"/>
      <c r="JCD156" s="3"/>
      <c r="JCE156" s="3"/>
      <c r="JCF156" s="3"/>
      <c r="JCG156" s="3"/>
      <c r="JCH156" s="3"/>
      <c r="JCI156" s="3"/>
      <c r="JCJ156" s="3"/>
      <c r="JCK156" s="3"/>
      <c r="JCL156" s="3"/>
      <c r="JCM156" s="3"/>
      <c r="JCN156" s="3"/>
      <c r="JCO156" s="3"/>
      <c r="JCP156" s="3"/>
      <c r="JCQ156" s="3"/>
      <c r="JCR156" s="3"/>
      <c r="JCS156" s="3"/>
      <c r="JCT156" s="3"/>
      <c r="JCU156" s="3"/>
      <c r="JCV156" s="3"/>
      <c r="JCW156" s="3"/>
      <c r="JCX156" s="3"/>
      <c r="JCY156" s="3"/>
      <c r="JCZ156" s="3"/>
      <c r="JDA156" s="3"/>
      <c r="JDB156" s="3"/>
      <c r="JDC156" s="3"/>
      <c r="JDD156" s="3"/>
      <c r="JDE156" s="3"/>
      <c r="JDF156" s="3"/>
      <c r="JDG156" s="3"/>
      <c r="JDH156" s="3"/>
      <c r="JDI156" s="3"/>
      <c r="JDJ156" s="3"/>
      <c r="JDK156" s="3"/>
      <c r="JDL156" s="3"/>
      <c r="JDM156" s="3"/>
      <c r="JDN156" s="3"/>
      <c r="JDO156" s="3"/>
      <c r="JDP156" s="3"/>
      <c r="JDQ156" s="3"/>
      <c r="JDR156" s="3"/>
      <c r="JDS156" s="3"/>
      <c r="JDT156" s="3"/>
      <c r="JDU156" s="3"/>
      <c r="JDV156" s="3"/>
      <c r="JDW156" s="3"/>
      <c r="JDX156" s="3"/>
      <c r="JDY156" s="3"/>
      <c r="JDZ156" s="3"/>
      <c r="JEA156" s="3"/>
      <c r="JEB156" s="3"/>
      <c r="JEC156" s="3"/>
      <c r="JED156" s="3"/>
      <c r="JEE156" s="3"/>
      <c r="JEF156" s="3"/>
      <c r="JEG156" s="3"/>
      <c r="JEH156" s="3"/>
      <c r="JEI156" s="3"/>
      <c r="JEJ156" s="3"/>
      <c r="JEK156" s="3"/>
      <c r="JEL156" s="3"/>
      <c r="JEM156" s="3"/>
      <c r="JEN156" s="3"/>
      <c r="JEO156" s="3"/>
      <c r="JEP156" s="3"/>
      <c r="JEQ156" s="3"/>
      <c r="JER156" s="3"/>
      <c r="JES156" s="3"/>
      <c r="JET156" s="3"/>
      <c r="JEU156" s="3"/>
      <c r="JEV156" s="3"/>
      <c r="JEW156" s="3"/>
      <c r="JEX156" s="3"/>
      <c r="JEY156" s="3"/>
      <c r="JEZ156" s="3"/>
      <c r="JFA156" s="3"/>
      <c r="JFB156" s="3"/>
      <c r="JFC156" s="3"/>
      <c r="JFD156" s="3"/>
      <c r="JFE156" s="3"/>
      <c r="JFF156" s="3"/>
      <c r="JFG156" s="3"/>
      <c r="JFH156" s="3"/>
      <c r="JFI156" s="3"/>
      <c r="JFJ156" s="3"/>
      <c r="JFK156" s="3"/>
      <c r="JFL156" s="3"/>
      <c r="JFM156" s="3"/>
      <c r="JFN156" s="3"/>
      <c r="JFO156" s="3"/>
      <c r="JFP156" s="3"/>
      <c r="JFQ156" s="3"/>
      <c r="JFR156" s="3"/>
      <c r="JFS156" s="3"/>
      <c r="JFT156" s="3"/>
      <c r="JFU156" s="3"/>
      <c r="JFV156" s="3"/>
      <c r="JFW156" s="3"/>
      <c r="JFX156" s="3"/>
      <c r="JFY156" s="3"/>
      <c r="JFZ156" s="3"/>
      <c r="JGA156" s="3"/>
      <c r="JGB156" s="3"/>
      <c r="JGC156" s="3"/>
      <c r="JGD156" s="3"/>
      <c r="JGE156" s="3"/>
      <c r="JGF156" s="3"/>
      <c r="JGG156" s="3"/>
      <c r="JGH156" s="3"/>
      <c r="JGI156" s="3"/>
      <c r="JGJ156" s="3"/>
      <c r="JGK156" s="3"/>
      <c r="JGL156" s="3"/>
      <c r="JGM156" s="3"/>
      <c r="JGN156" s="3"/>
      <c r="JGO156" s="3"/>
      <c r="JGP156" s="3"/>
      <c r="JGQ156" s="3"/>
      <c r="JGR156" s="3"/>
      <c r="JGS156" s="3"/>
      <c r="JGT156" s="3"/>
      <c r="JGU156" s="3"/>
      <c r="JGV156" s="3"/>
      <c r="JGW156" s="3"/>
      <c r="JGX156" s="3"/>
      <c r="JGY156" s="3"/>
      <c r="JGZ156" s="3"/>
      <c r="JHA156" s="3"/>
      <c r="JHB156" s="3"/>
      <c r="JHC156" s="3"/>
      <c r="JHD156" s="3"/>
      <c r="JHE156" s="3"/>
      <c r="JHF156" s="3"/>
      <c r="JHG156" s="3"/>
      <c r="JHH156" s="3"/>
      <c r="JHI156" s="3"/>
      <c r="JHJ156" s="3"/>
      <c r="JHK156" s="3"/>
      <c r="JHL156" s="3"/>
      <c r="JHM156" s="3"/>
      <c r="JHN156" s="3"/>
      <c r="JHO156" s="3"/>
      <c r="JHP156" s="3"/>
      <c r="JHQ156" s="3"/>
      <c r="JHR156" s="3"/>
      <c r="JHS156" s="3"/>
      <c r="JHT156" s="3"/>
      <c r="JHU156" s="3"/>
      <c r="JHV156" s="3"/>
      <c r="JHW156" s="3"/>
      <c r="JHX156" s="3"/>
      <c r="JHY156" s="3"/>
      <c r="JHZ156" s="3"/>
      <c r="JIA156" s="3"/>
      <c r="JIB156" s="3"/>
      <c r="JIC156" s="3"/>
      <c r="JID156" s="3"/>
      <c r="JIE156" s="3"/>
      <c r="JIF156" s="3"/>
      <c r="JIG156" s="3"/>
      <c r="JIH156" s="3"/>
      <c r="JII156" s="3"/>
      <c r="JIJ156" s="3"/>
      <c r="JIK156" s="3"/>
      <c r="JIL156" s="3"/>
      <c r="JIM156" s="3"/>
      <c r="JIN156" s="3"/>
      <c r="JIO156" s="3"/>
      <c r="JIP156" s="3"/>
      <c r="JIQ156" s="3"/>
      <c r="JIR156" s="3"/>
      <c r="JIS156" s="3"/>
      <c r="JIT156" s="3"/>
      <c r="JIU156" s="3"/>
      <c r="JIV156" s="3"/>
      <c r="JIW156" s="3"/>
      <c r="JIX156" s="3"/>
      <c r="JIY156" s="3"/>
      <c r="JIZ156" s="3"/>
      <c r="JJA156" s="3"/>
      <c r="JJB156" s="3"/>
      <c r="JJC156" s="3"/>
      <c r="JJD156" s="3"/>
      <c r="JJE156" s="3"/>
      <c r="JJF156" s="3"/>
      <c r="JJG156" s="3"/>
      <c r="JJH156" s="3"/>
      <c r="JJI156" s="3"/>
      <c r="JJJ156" s="3"/>
      <c r="JJK156" s="3"/>
      <c r="JJL156" s="3"/>
      <c r="JJM156" s="3"/>
      <c r="JJN156" s="3"/>
      <c r="JJO156" s="3"/>
      <c r="JJP156" s="3"/>
      <c r="JJQ156" s="3"/>
      <c r="JJR156" s="3"/>
      <c r="JJS156" s="3"/>
      <c r="JJT156" s="3"/>
      <c r="JJU156" s="3"/>
      <c r="JJV156" s="3"/>
      <c r="JJW156" s="3"/>
      <c r="JJX156" s="3"/>
      <c r="JJY156" s="3"/>
      <c r="JJZ156" s="3"/>
      <c r="JKA156" s="3"/>
      <c r="JKB156" s="3"/>
      <c r="JKC156" s="3"/>
      <c r="JKD156" s="3"/>
      <c r="JKE156" s="3"/>
      <c r="JKF156" s="3"/>
      <c r="JKG156" s="3"/>
      <c r="JKH156" s="3"/>
      <c r="JKI156" s="3"/>
      <c r="JKJ156" s="3"/>
      <c r="JKK156" s="3"/>
      <c r="JKL156" s="3"/>
      <c r="JKM156" s="3"/>
      <c r="JKN156" s="3"/>
      <c r="JKO156" s="3"/>
      <c r="JKP156" s="3"/>
      <c r="JKQ156" s="3"/>
      <c r="JKR156" s="3"/>
      <c r="JKS156" s="3"/>
      <c r="JKT156" s="3"/>
      <c r="JKU156" s="3"/>
      <c r="JKV156" s="3"/>
      <c r="JKW156" s="3"/>
      <c r="JKX156" s="3"/>
      <c r="JKY156" s="3"/>
      <c r="JKZ156" s="3"/>
      <c r="JLA156" s="3"/>
      <c r="JLB156" s="3"/>
      <c r="JLC156" s="3"/>
      <c r="JLD156" s="3"/>
      <c r="JLE156" s="3"/>
      <c r="JLF156" s="3"/>
      <c r="JLG156" s="3"/>
      <c r="JLH156" s="3"/>
      <c r="JLI156" s="3"/>
      <c r="JLJ156" s="3"/>
      <c r="JLK156" s="3"/>
      <c r="JLL156" s="3"/>
      <c r="JLM156" s="3"/>
      <c r="JLN156" s="3"/>
      <c r="JLO156" s="3"/>
      <c r="JLP156" s="3"/>
      <c r="JLQ156" s="3"/>
      <c r="JLR156" s="3"/>
      <c r="JLS156" s="3"/>
      <c r="JLT156" s="3"/>
      <c r="JLU156" s="3"/>
      <c r="JLV156" s="3"/>
      <c r="JLW156" s="3"/>
      <c r="JLX156" s="3"/>
      <c r="JLY156" s="3"/>
      <c r="JLZ156" s="3"/>
      <c r="JMA156" s="3"/>
      <c r="JMB156" s="3"/>
      <c r="JMC156" s="3"/>
      <c r="JMD156" s="3"/>
      <c r="JME156" s="3"/>
      <c r="JMF156" s="3"/>
      <c r="JMG156" s="3"/>
      <c r="JMH156" s="3"/>
      <c r="JMI156" s="3"/>
      <c r="JMJ156" s="3"/>
      <c r="JMK156" s="3"/>
      <c r="JML156" s="3"/>
      <c r="JMM156" s="3"/>
      <c r="JMN156" s="3"/>
      <c r="JMO156" s="3"/>
      <c r="JMP156" s="3"/>
      <c r="JMQ156" s="3"/>
      <c r="JMR156" s="3"/>
      <c r="JMS156" s="3"/>
      <c r="JMT156" s="3"/>
      <c r="JMU156" s="3"/>
      <c r="JMV156" s="3"/>
      <c r="JMW156" s="3"/>
      <c r="JMX156" s="3"/>
      <c r="JMY156" s="3"/>
      <c r="JMZ156" s="3"/>
      <c r="JNA156" s="3"/>
      <c r="JNB156" s="3"/>
      <c r="JNC156" s="3"/>
      <c r="JND156" s="3"/>
      <c r="JNE156" s="3"/>
      <c r="JNF156" s="3"/>
      <c r="JNG156" s="3"/>
      <c r="JNH156" s="3"/>
      <c r="JNI156" s="3"/>
      <c r="JNJ156" s="3"/>
      <c r="JNK156" s="3"/>
      <c r="JNL156" s="3"/>
      <c r="JNM156" s="3"/>
      <c r="JNN156" s="3"/>
      <c r="JNO156" s="3"/>
      <c r="JNP156" s="3"/>
      <c r="JNQ156" s="3"/>
      <c r="JNR156" s="3"/>
      <c r="JNS156" s="3"/>
      <c r="JNT156" s="3"/>
      <c r="JNU156" s="3"/>
      <c r="JNV156" s="3"/>
      <c r="JNW156" s="3"/>
      <c r="JNX156" s="3"/>
      <c r="JNY156" s="3"/>
      <c r="JNZ156" s="3"/>
      <c r="JOA156" s="3"/>
      <c r="JOB156" s="3"/>
      <c r="JOC156" s="3"/>
      <c r="JOD156" s="3"/>
      <c r="JOE156" s="3"/>
      <c r="JOF156" s="3"/>
      <c r="JOG156" s="3"/>
      <c r="JOH156" s="3"/>
      <c r="JOI156" s="3"/>
      <c r="JOJ156" s="3"/>
      <c r="JOK156" s="3"/>
      <c r="JOL156" s="3"/>
      <c r="JOM156" s="3"/>
      <c r="JON156" s="3"/>
      <c r="JOO156" s="3"/>
      <c r="JOP156" s="3"/>
      <c r="JOQ156" s="3"/>
      <c r="JOR156" s="3"/>
      <c r="JOS156" s="3"/>
      <c r="JOT156" s="3"/>
      <c r="JOU156" s="3"/>
      <c r="JOV156" s="3"/>
      <c r="JOW156" s="3"/>
      <c r="JOX156" s="3"/>
      <c r="JOY156" s="3"/>
      <c r="JOZ156" s="3"/>
      <c r="JPA156" s="3"/>
      <c r="JPB156" s="3"/>
      <c r="JPC156" s="3"/>
      <c r="JPD156" s="3"/>
      <c r="JPE156" s="3"/>
      <c r="JPF156" s="3"/>
      <c r="JPG156" s="3"/>
      <c r="JPH156" s="3"/>
      <c r="JPI156" s="3"/>
      <c r="JPJ156" s="3"/>
      <c r="JPK156" s="3"/>
      <c r="JPL156" s="3"/>
      <c r="JPM156" s="3"/>
      <c r="JPN156" s="3"/>
      <c r="JPO156" s="3"/>
      <c r="JPP156" s="3"/>
      <c r="JPQ156" s="3"/>
      <c r="JPR156" s="3"/>
      <c r="JPS156" s="3"/>
      <c r="JPT156" s="3"/>
      <c r="JPU156" s="3"/>
      <c r="JPV156" s="3"/>
      <c r="JPW156" s="3"/>
      <c r="JPX156" s="3"/>
      <c r="JPY156" s="3"/>
      <c r="JPZ156" s="3"/>
      <c r="JQA156" s="3"/>
      <c r="JQB156" s="3"/>
      <c r="JQC156" s="3"/>
      <c r="JQD156" s="3"/>
      <c r="JQE156" s="3"/>
      <c r="JQF156" s="3"/>
      <c r="JQG156" s="3"/>
      <c r="JQH156" s="3"/>
      <c r="JQI156" s="3"/>
      <c r="JQJ156" s="3"/>
      <c r="JQK156" s="3"/>
      <c r="JQL156" s="3"/>
      <c r="JQM156" s="3"/>
      <c r="JQN156" s="3"/>
      <c r="JQO156" s="3"/>
      <c r="JQP156" s="3"/>
      <c r="JQQ156" s="3"/>
      <c r="JQR156" s="3"/>
      <c r="JQS156" s="3"/>
      <c r="JQT156" s="3"/>
      <c r="JQU156" s="3"/>
      <c r="JQV156" s="3"/>
      <c r="JQW156" s="3"/>
      <c r="JQX156" s="3"/>
      <c r="JQY156" s="3"/>
      <c r="JQZ156" s="3"/>
      <c r="JRA156" s="3"/>
      <c r="JRB156" s="3"/>
      <c r="JRC156" s="3"/>
      <c r="JRD156" s="3"/>
      <c r="JRE156" s="3"/>
      <c r="JRF156" s="3"/>
      <c r="JRG156" s="3"/>
      <c r="JRH156" s="3"/>
      <c r="JRI156" s="3"/>
      <c r="JRJ156" s="3"/>
      <c r="JRK156" s="3"/>
      <c r="JRL156" s="3"/>
      <c r="JRM156" s="3"/>
      <c r="JRN156" s="3"/>
      <c r="JRO156" s="3"/>
      <c r="JRP156" s="3"/>
      <c r="JRQ156" s="3"/>
      <c r="JRR156" s="3"/>
      <c r="JRS156" s="3"/>
      <c r="JRT156" s="3"/>
      <c r="JRU156" s="3"/>
      <c r="JRV156" s="3"/>
      <c r="JRW156" s="3"/>
      <c r="JRX156" s="3"/>
      <c r="JRY156" s="3"/>
      <c r="JRZ156" s="3"/>
      <c r="JSA156" s="3"/>
      <c r="JSB156" s="3"/>
      <c r="JSC156" s="3"/>
      <c r="JSD156" s="3"/>
      <c r="JSE156" s="3"/>
      <c r="JSF156" s="3"/>
      <c r="JSG156" s="3"/>
      <c r="JSH156" s="3"/>
      <c r="JSI156" s="3"/>
      <c r="JSJ156" s="3"/>
      <c r="JSK156" s="3"/>
      <c r="JSL156" s="3"/>
      <c r="JSM156" s="3"/>
      <c r="JSN156" s="3"/>
      <c r="JSO156" s="3"/>
      <c r="JSP156" s="3"/>
      <c r="JSQ156" s="3"/>
      <c r="JSR156" s="3"/>
      <c r="JSS156" s="3"/>
      <c r="JST156" s="3"/>
      <c r="JSU156" s="3"/>
      <c r="JSV156" s="3"/>
      <c r="JSW156" s="3"/>
      <c r="JSX156" s="3"/>
      <c r="JSY156" s="3"/>
      <c r="JSZ156" s="3"/>
      <c r="JTA156" s="3"/>
      <c r="JTB156" s="3"/>
      <c r="JTC156" s="3"/>
      <c r="JTD156" s="3"/>
      <c r="JTE156" s="3"/>
      <c r="JTF156" s="3"/>
      <c r="JTG156" s="3"/>
      <c r="JTH156" s="3"/>
      <c r="JTI156" s="3"/>
      <c r="JTJ156" s="3"/>
      <c r="JTK156" s="3"/>
      <c r="JTL156" s="3"/>
      <c r="JTM156" s="3"/>
      <c r="JTN156" s="3"/>
      <c r="JTO156" s="3"/>
      <c r="JTP156" s="3"/>
      <c r="JTQ156" s="3"/>
      <c r="JTR156" s="3"/>
      <c r="JTS156" s="3"/>
      <c r="JTT156" s="3"/>
      <c r="JTU156" s="3"/>
      <c r="JTV156" s="3"/>
      <c r="JTW156" s="3"/>
      <c r="JTX156" s="3"/>
      <c r="JTY156" s="3"/>
      <c r="JTZ156" s="3"/>
      <c r="JUA156" s="3"/>
      <c r="JUB156" s="3"/>
      <c r="JUC156" s="3"/>
      <c r="JUD156" s="3"/>
      <c r="JUE156" s="3"/>
      <c r="JUF156" s="3"/>
      <c r="JUG156" s="3"/>
      <c r="JUH156" s="3"/>
      <c r="JUI156" s="3"/>
      <c r="JUJ156" s="3"/>
      <c r="JUK156" s="3"/>
      <c r="JUL156" s="3"/>
      <c r="JUM156" s="3"/>
      <c r="JUN156" s="3"/>
      <c r="JUO156" s="3"/>
      <c r="JUP156" s="3"/>
      <c r="JUQ156" s="3"/>
      <c r="JUR156" s="3"/>
      <c r="JUS156" s="3"/>
      <c r="JUT156" s="3"/>
      <c r="JUU156" s="3"/>
      <c r="JUV156" s="3"/>
      <c r="JUW156" s="3"/>
      <c r="JUX156" s="3"/>
      <c r="JUY156" s="3"/>
      <c r="JUZ156" s="3"/>
      <c r="JVA156" s="3"/>
      <c r="JVB156" s="3"/>
      <c r="JVC156" s="3"/>
      <c r="JVD156" s="3"/>
      <c r="JVE156" s="3"/>
      <c r="JVF156" s="3"/>
      <c r="JVG156" s="3"/>
      <c r="JVH156" s="3"/>
      <c r="JVI156" s="3"/>
      <c r="JVJ156" s="3"/>
      <c r="JVK156" s="3"/>
      <c r="JVL156" s="3"/>
      <c r="JVM156" s="3"/>
      <c r="JVN156" s="3"/>
      <c r="JVO156" s="3"/>
      <c r="JVP156" s="3"/>
      <c r="JVQ156" s="3"/>
      <c r="JVR156" s="3"/>
      <c r="JVS156" s="3"/>
      <c r="JVT156" s="3"/>
      <c r="JVU156" s="3"/>
      <c r="JVV156" s="3"/>
      <c r="JVW156" s="3"/>
      <c r="JVX156" s="3"/>
      <c r="JVY156" s="3"/>
      <c r="JVZ156" s="3"/>
      <c r="JWA156" s="3"/>
      <c r="JWB156" s="3"/>
      <c r="JWC156" s="3"/>
      <c r="JWD156" s="3"/>
      <c r="JWE156" s="3"/>
      <c r="JWF156" s="3"/>
      <c r="JWG156" s="3"/>
      <c r="JWH156" s="3"/>
      <c r="JWI156" s="3"/>
      <c r="JWJ156" s="3"/>
      <c r="JWK156" s="3"/>
      <c r="JWL156" s="3"/>
      <c r="JWM156" s="3"/>
      <c r="JWN156" s="3"/>
      <c r="JWO156" s="3"/>
      <c r="JWP156" s="3"/>
      <c r="JWQ156" s="3"/>
      <c r="JWR156" s="3"/>
      <c r="JWS156" s="3"/>
      <c r="JWT156" s="3"/>
      <c r="JWU156" s="3"/>
      <c r="JWV156" s="3"/>
      <c r="JWW156" s="3"/>
      <c r="JWX156" s="3"/>
      <c r="JWY156" s="3"/>
      <c r="JWZ156" s="3"/>
      <c r="JXA156" s="3"/>
      <c r="JXB156" s="3"/>
      <c r="JXC156" s="3"/>
      <c r="JXD156" s="3"/>
      <c r="JXE156" s="3"/>
      <c r="JXF156" s="3"/>
      <c r="JXG156" s="3"/>
      <c r="JXH156" s="3"/>
      <c r="JXI156" s="3"/>
      <c r="JXJ156" s="3"/>
      <c r="JXK156" s="3"/>
      <c r="JXL156" s="3"/>
      <c r="JXM156" s="3"/>
      <c r="JXN156" s="3"/>
      <c r="JXO156" s="3"/>
      <c r="JXP156" s="3"/>
      <c r="JXQ156" s="3"/>
      <c r="JXR156" s="3"/>
      <c r="JXS156" s="3"/>
      <c r="JXT156" s="3"/>
      <c r="JXU156" s="3"/>
      <c r="JXV156" s="3"/>
      <c r="JXW156" s="3"/>
      <c r="JXX156" s="3"/>
      <c r="JXY156" s="3"/>
      <c r="JXZ156" s="3"/>
      <c r="JYA156" s="3"/>
      <c r="JYB156" s="3"/>
      <c r="JYC156" s="3"/>
      <c r="JYD156" s="3"/>
      <c r="JYE156" s="3"/>
      <c r="JYF156" s="3"/>
      <c r="JYG156" s="3"/>
      <c r="JYH156" s="3"/>
      <c r="JYI156" s="3"/>
      <c r="JYJ156" s="3"/>
      <c r="JYK156" s="3"/>
      <c r="JYL156" s="3"/>
      <c r="JYM156" s="3"/>
      <c r="JYN156" s="3"/>
      <c r="JYO156" s="3"/>
      <c r="JYP156" s="3"/>
      <c r="JYQ156" s="3"/>
      <c r="JYR156" s="3"/>
      <c r="JYS156" s="3"/>
      <c r="JYT156" s="3"/>
      <c r="JYU156" s="3"/>
      <c r="JYV156" s="3"/>
      <c r="JYW156" s="3"/>
      <c r="JYX156" s="3"/>
      <c r="JYY156" s="3"/>
      <c r="JYZ156" s="3"/>
      <c r="JZA156" s="3"/>
      <c r="JZB156" s="3"/>
      <c r="JZC156" s="3"/>
      <c r="JZD156" s="3"/>
      <c r="JZE156" s="3"/>
      <c r="JZF156" s="3"/>
      <c r="JZG156" s="3"/>
      <c r="JZH156" s="3"/>
      <c r="JZI156" s="3"/>
      <c r="JZJ156" s="3"/>
      <c r="JZK156" s="3"/>
      <c r="JZL156" s="3"/>
      <c r="JZM156" s="3"/>
      <c r="JZN156" s="3"/>
      <c r="JZO156" s="3"/>
      <c r="JZP156" s="3"/>
      <c r="JZQ156" s="3"/>
      <c r="JZR156" s="3"/>
      <c r="JZS156" s="3"/>
      <c r="JZT156" s="3"/>
      <c r="JZU156" s="3"/>
      <c r="JZV156" s="3"/>
      <c r="JZW156" s="3"/>
      <c r="JZX156" s="3"/>
      <c r="JZY156" s="3"/>
      <c r="JZZ156" s="3"/>
      <c r="KAA156" s="3"/>
      <c r="KAB156" s="3"/>
      <c r="KAC156" s="3"/>
      <c r="KAD156" s="3"/>
      <c r="KAE156" s="3"/>
      <c r="KAF156" s="3"/>
      <c r="KAG156" s="3"/>
      <c r="KAH156" s="3"/>
      <c r="KAI156" s="3"/>
      <c r="KAJ156" s="3"/>
      <c r="KAK156" s="3"/>
      <c r="KAL156" s="3"/>
      <c r="KAM156" s="3"/>
      <c r="KAN156" s="3"/>
      <c r="KAO156" s="3"/>
      <c r="KAP156" s="3"/>
      <c r="KAQ156" s="3"/>
      <c r="KAR156" s="3"/>
      <c r="KAS156" s="3"/>
      <c r="KAT156" s="3"/>
      <c r="KAU156" s="3"/>
      <c r="KAV156" s="3"/>
      <c r="KAW156" s="3"/>
      <c r="KAX156" s="3"/>
      <c r="KAY156" s="3"/>
      <c r="KAZ156" s="3"/>
      <c r="KBA156" s="3"/>
      <c r="KBB156" s="3"/>
      <c r="KBC156" s="3"/>
      <c r="KBD156" s="3"/>
      <c r="KBE156" s="3"/>
      <c r="KBF156" s="3"/>
      <c r="KBG156" s="3"/>
      <c r="KBH156" s="3"/>
      <c r="KBI156" s="3"/>
      <c r="KBJ156" s="3"/>
      <c r="KBK156" s="3"/>
      <c r="KBL156" s="3"/>
      <c r="KBM156" s="3"/>
      <c r="KBN156" s="3"/>
      <c r="KBO156" s="3"/>
      <c r="KBP156" s="3"/>
      <c r="KBQ156" s="3"/>
      <c r="KBR156" s="3"/>
      <c r="KBS156" s="3"/>
      <c r="KBT156" s="3"/>
      <c r="KBU156" s="3"/>
      <c r="KBV156" s="3"/>
      <c r="KBW156" s="3"/>
      <c r="KBX156" s="3"/>
      <c r="KBY156" s="3"/>
      <c r="KBZ156" s="3"/>
      <c r="KCA156" s="3"/>
      <c r="KCB156" s="3"/>
      <c r="KCC156" s="3"/>
      <c r="KCD156" s="3"/>
      <c r="KCE156" s="3"/>
      <c r="KCF156" s="3"/>
      <c r="KCG156" s="3"/>
      <c r="KCH156" s="3"/>
      <c r="KCI156" s="3"/>
      <c r="KCJ156" s="3"/>
      <c r="KCK156" s="3"/>
      <c r="KCL156" s="3"/>
      <c r="KCM156" s="3"/>
      <c r="KCN156" s="3"/>
      <c r="KCO156" s="3"/>
      <c r="KCP156" s="3"/>
      <c r="KCQ156" s="3"/>
      <c r="KCR156" s="3"/>
      <c r="KCS156" s="3"/>
      <c r="KCT156" s="3"/>
      <c r="KCU156" s="3"/>
      <c r="KCV156" s="3"/>
      <c r="KCW156" s="3"/>
      <c r="KCX156" s="3"/>
      <c r="KCY156" s="3"/>
      <c r="KCZ156" s="3"/>
      <c r="KDA156" s="3"/>
      <c r="KDB156" s="3"/>
      <c r="KDC156" s="3"/>
      <c r="KDD156" s="3"/>
      <c r="KDE156" s="3"/>
      <c r="KDF156" s="3"/>
      <c r="KDG156" s="3"/>
      <c r="KDH156" s="3"/>
      <c r="KDI156" s="3"/>
      <c r="KDJ156" s="3"/>
      <c r="KDK156" s="3"/>
      <c r="KDL156" s="3"/>
      <c r="KDM156" s="3"/>
      <c r="KDN156" s="3"/>
      <c r="KDO156" s="3"/>
      <c r="KDP156" s="3"/>
      <c r="KDQ156" s="3"/>
      <c r="KDR156" s="3"/>
      <c r="KDS156" s="3"/>
      <c r="KDT156" s="3"/>
      <c r="KDU156" s="3"/>
      <c r="KDV156" s="3"/>
      <c r="KDW156" s="3"/>
      <c r="KDX156" s="3"/>
      <c r="KDY156" s="3"/>
      <c r="KDZ156" s="3"/>
      <c r="KEA156" s="3"/>
      <c r="KEB156" s="3"/>
      <c r="KEC156" s="3"/>
      <c r="KED156" s="3"/>
      <c r="KEE156" s="3"/>
      <c r="KEF156" s="3"/>
      <c r="KEG156" s="3"/>
      <c r="KEH156" s="3"/>
      <c r="KEI156" s="3"/>
      <c r="KEJ156" s="3"/>
      <c r="KEK156" s="3"/>
      <c r="KEL156" s="3"/>
      <c r="KEM156" s="3"/>
      <c r="KEN156" s="3"/>
      <c r="KEO156" s="3"/>
      <c r="KEP156" s="3"/>
      <c r="KEQ156" s="3"/>
      <c r="KER156" s="3"/>
      <c r="KES156" s="3"/>
      <c r="KET156" s="3"/>
      <c r="KEU156" s="3"/>
      <c r="KEV156" s="3"/>
      <c r="KEW156" s="3"/>
      <c r="KEX156" s="3"/>
      <c r="KEY156" s="3"/>
      <c r="KEZ156" s="3"/>
      <c r="KFA156" s="3"/>
      <c r="KFB156" s="3"/>
      <c r="KFC156" s="3"/>
      <c r="KFD156" s="3"/>
      <c r="KFE156" s="3"/>
      <c r="KFF156" s="3"/>
      <c r="KFG156" s="3"/>
      <c r="KFH156" s="3"/>
      <c r="KFI156" s="3"/>
      <c r="KFJ156" s="3"/>
      <c r="KFK156" s="3"/>
      <c r="KFL156" s="3"/>
      <c r="KFM156" s="3"/>
      <c r="KFN156" s="3"/>
      <c r="KFO156" s="3"/>
      <c r="KFP156" s="3"/>
      <c r="KFQ156" s="3"/>
      <c r="KFR156" s="3"/>
      <c r="KFS156" s="3"/>
      <c r="KFT156" s="3"/>
      <c r="KFU156" s="3"/>
      <c r="KFV156" s="3"/>
      <c r="KFW156" s="3"/>
      <c r="KFX156" s="3"/>
      <c r="KFY156" s="3"/>
      <c r="KFZ156" s="3"/>
      <c r="KGA156" s="3"/>
      <c r="KGB156" s="3"/>
      <c r="KGC156" s="3"/>
      <c r="KGD156" s="3"/>
      <c r="KGE156" s="3"/>
      <c r="KGF156" s="3"/>
      <c r="KGG156" s="3"/>
      <c r="KGH156" s="3"/>
      <c r="KGI156" s="3"/>
      <c r="KGJ156" s="3"/>
      <c r="KGK156" s="3"/>
      <c r="KGL156" s="3"/>
      <c r="KGM156" s="3"/>
      <c r="KGN156" s="3"/>
      <c r="KGO156" s="3"/>
      <c r="KGP156" s="3"/>
      <c r="KGQ156" s="3"/>
      <c r="KGR156" s="3"/>
      <c r="KGS156" s="3"/>
      <c r="KGT156" s="3"/>
      <c r="KGU156" s="3"/>
      <c r="KGV156" s="3"/>
      <c r="KGW156" s="3"/>
      <c r="KGX156" s="3"/>
      <c r="KGY156" s="3"/>
      <c r="KGZ156" s="3"/>
      <c r="KHA156" s="3"/>
      <c r="KHB156" s="3"/>
      <c r="KHC156" s="3"/>
      <c r="KHD156" s="3"/>
      <c r="KHE156" s="3"/>
      <c r="KHF156" s="3"/>
      <c r="KHG156" s="3"/>
      <c r="KHH156" s="3"/>
      <c r="KHI156" s="3"/>
      <c r="KHJ156" s="3"/>
      <c r="KHK156" s="3"/>
      <c r="KHL156" s="3"/>
      <c r="KHM156" s="3"/>
      <c r="KHN156" s="3"/>
      <c r="KHO156" s="3"/>
      <c r="KHP156" s="3"/>
      <c r="KHQ156" s="3"/>
      <c r="KHR156" s="3"/>
      <c r="KHS156" s="3"/>
      <c r="KHT156" s="3"/>
      <c r="KHU156" s="3"/>
      <c r="KHV156" s="3"/>
      <c r="KHW156" s="3"/>
      <c r="KHX156" s="3"/>
      <c r="KHY156" s="3"/>
      <c r="KHZ156" s="3"/>
      <c r="KIA156" s="3"/>
      <c r="KIB156" s="3"/>
      <c r="KIC156" s="3"/>
      <c r="KID156" s="3"/>
      <c r="KIE156" s="3"/>
      <c r="KIF156" s="3"/>
      <c r="KIG156" s="3"/>
      <c r="KIH156" s="3"/>
      <c r="KII156" s="3"/>
      <c r="KIJ156" s="3"/>
      <c r="KIK156" s="3"/>
      <c r="KIL156" s="3"/>
      <c r="KIM156" s="3"/>
      <c r="KIN156" s="3"/>
      <c r="KIO156" s="3"/>
      <c r="KIP156" s="3"/>
      <c r="KIQ156" s="3"/>
      <c r="KIR156" s="3"/>
      <c r="KIS156" s="3"/>
      <c r="KIT156" s="3"/>
      <c r="KIU156" s="3"/>
      <c r="KIV156" s="3"/>
      <c r="KIW156" s="3"/>
      <c r="KIX156" s="3"/>
      <c r="KIY156" s="3"/>
      <c r="KIZ156" s="3"/>
      <c r="KJA156" s="3"/>
      <c r="KJB156" s="3"/>
      <c r="KJC156" s="3"/>
      <c r="KJD156" s="3"/>
      <c r="KJE156" s="3"/>
      <c r="KJF156" s="3"/>
      <c r="KJG156" s="3"/>
      <c r="KJH156" s="3"/>
      <c r="KJI156" s="3"/>
      <c r="KJJ156" s="3"/>
      <c r="KJK156" s="3"/>
      <c r="KJL156" s="3"/>
      <c r="KJM156" s="3"/>
      <c r="KJN156" s="3"/>
      <c r="KJO156" s="3"/>
      <c r="KJP156" s="3"/>
      <c r="KJQ156" s="3"/>
      <c r="KJR156" s="3"/>
      <c r="KJS156" s="3"/>
      <c r="KJT156" s="3"/>
      <c r="KJU156" s="3"/>
      <c r="KJV156" s="3"/>
      <c r="KJW156" s="3"/>
      <c r="KJX156" s="3"/>
      <c r="KJY156" s="3"/>
      <c r="KJZ156" s="3"/>
      <c r="KKA156" s="3"/>
      <c r="KKB156" s="3"/>
      <c r="KKC156" s="3"/>
      <c r="KKD156" s="3"/>
      <c r="KKE156" s="3"/>
      <c r="KKF156" s="3"/>
      <c r="KKG156" s="3"/>
      <c r="KKH156" s="3"/>
      <c r="KKI156" s="3"/>
      <c r="KKJ156" s="3"/>
      <c r="KKK156" s="3"/>
      <c r="KKL156" s="3"/>
      <c r="KKM156" s="3"/>
      <c r="KKN156" s="3"/>
      <c r="KKO156" s="3"/>
      <c r="KKP156" s="3"/>
      <c r="KKQ156" s="3"/>
      <c r="KKR156" s="3"/>
      <c r="KKS156" s="3"/>
      <c r="KKT156" s="3"/>
      <c r="KKU156" s="3"/>
      <c r="KKV156" s="3"/>
      <c r="KKW156" s="3"/>
      <c r="KKX156" s="3"/>
      <c r="KKY156" s="3"/>
      <c r="KKZ156" s="3"/>
      <c r="KLA156" s="3"/>
      <c r="KLB156" s="3"/>
      <c r="KLC156" s="3"/>
      <c r="KLD156" s="3"/>
      <c r="KLE156" s="3"/>
      <c r="KLF156" s="3"/>
      <c r="KLG156" s="3"/>
      <c r="KLH156" s="3"/>
      <c r="KLI156" s="3"/>
      <c r="KLJ156" s="3"/>
      <c r="KLK156" s="3"/>
      <c r="KLL156" s="3"/>
      <c r="KLM156" s="3"/>
      <c r="KLN156" s="3"/>
      <c r="KLO156" s="3"/>
      <c r="KLP156" s="3"/>
      <c r="KLQ156" s="3"/>
      <c r="KLR156" s="3"/>
      <c r="KLS156" s="3"/>
      <c r="KLT156" s="3"/>
      <c r="KLU156" s="3"/>
      <c r="KLV156" s="3"/>
      <c r="KLW156" s="3"/>
      <c r="KLX156" s="3"/>
      <c r="KLY156" s="3"/>
      <c r="KLZ156" s="3"/>
      <c r="KMA156" s="3"/>
      <c r="KMB156" s="3"/>
      <c r="KMC156" s="3"/>
      <c r="KMD156" s="3"/>
      <c r="KME156" s="3"/>
      <c r="KMF156" s="3"/>
      <c r="KMG156" s="3"/>
      <c r="KMH156" s="3"/>
      <c r="KMI156" s="3"/>
      <c r="KMJ156" s="3"/>
      <c r="KMK156" s="3"/>
      <c r="KML156" s="3"/>
      <c r="KMM156" s="3"/>
      <c r="KMN156" s="3"/>
      <c r="KMO156" s="3"/>
      <c r="KMP156" s="3"/>
      <c r="KMQ156" s="3"/>
      <c r="KMR156" s="3"/>
      <c r="KMS156" s="3"/>
      <c r="KMT156" s="3"/>
      <c r="KMU156" s="3"/>
      <c r="KMV156" s="3"/>
      <c r="KMW156" s="3"/>
      <c r="KMX156" s="3"/>
      <c r="KMY156" s="3"/>
      <c r="KMZ156" s="3"/>
      <c r="KNA156" s="3"/>
      <c r="KNB156" s="3"/>
      <c r="KNC156" s="3"/>
      <c r="KND156" s="3"/>
      <c r="KNE156" s="3"/>
      <c r="KNF156" s="3"/>
      <c r="KNG156" s="3"/>
      <c r="KNH156" s="3"/>
      <c r="KNI156" s="3"/>
      <c r="KNJ156" s="3"/>
      <c r="KNK156" s="3"/>
      <c r="KNL156" s="3"/>
      <c r="KNM156" s="3"/>
      <c r="KNN156" s="3"/>
      <c r="KNO156" s="3"/>
      <c r="KNP156" s="3"/>
      <c r="KNQ156" s="3"/>
      <c r="KNR156" s="3"/>
      <c r="KNS156" s="3"/>
      <c r="KNT156" s="3"/>
      <c r="KNU156" s="3"/>
      <c r="KNV156" s="3"/>
      <c r="KNW156" s="3"/>
      <c r="KNX156" s="3"/>
      <c r="KNY156" s="3"/>
      <c r="KNZ156" s="3"/>
      <c r="KOA156" s="3"/>
      <c r="KOB156" s="3"/>
      <c r="KOC156" s="3"/>
      <c r="KOD156" s="3"/>
      <c r="KOE156" s="3"/>
      <c r="KOF156" s="3"/>
      <c r="KOG156" s="3"/>
      <c r="KOH156" s="3"/>
      <c r="KOI156" s="3"/>
      <c r="KOJ156" s="3"/>
      <c r="KOK156" s="3"/>
      <c r="KOL156" s="3"/>
      <c r="KOM156" s="3"/>
      <c r="KON156" s="3"/>
      <c r="KOO156" s="3"/>
      <c r="KOP156" s="3"/>
      <c r="KOQ156" s="3"/>
      <c r="KOR156" s="3"/>
      <c r="KOS156" s="3"/>
      <c r="KOT156" s="3"/>
      <c r="KOU156" s="3"/>
      <c r="KOV156" s="3"/>
      <c r="KOW156" s="3"/>
      <c r="KOX156" s="3"/>
      <c r="KOY156" s="3"/>
      <c r="KOZ156" s="3"/>
      <c r="KPA156" s="3"/>
      <c r="KPB156" s="3"/>
      <c r="KPC156" s="3"/>
      <c r="KPD156" s="3"/>
      <c r="KPE156" s="3"/>
      <c r="KPF156" s="3"/>
      <c r="KPG156" s="3"/>
      <c r="KPH156" s="3"/>
      <c r="KPI156" s="3"/>
      <c r="KPJ156" s="3"/>
      <c r="KPK156" s="3"/>
      <c r="KPL156" s="3"/>
      <c r="KPM156" s="3"/>
      <c r="KPN156" s="3"/>
      <c r="KPO156" s="3"/>
      <c r="KPP156" s="3"/>
      <c r="KPQ156" s="3"/>
      <c r="KPR156" s="3"/>
      <c r="KPS156" s="3"/>
      <c r="KPT156" s="3"/>
      <c r="KPU156" s="3"/>
      <c r="KPV156" s="3"/>
      <c r="KPW156" s="3"/>
      <c r="KPX156" s="3"/>
      <c r="KPY156" s="3"/>
      <c r="KPZ156" s="3"/>
      <c r="KQA156" s="3"/>
      <c r="KQB156" s="3"/>
      <c r="KQC156" s="3"/>
      <c r="KQD156" s="3"/>
      <c r="KQE156" s="3"/>
      <c r="KQF156" s="3"/>
      <c r="KQG156" s="3"/>
      <c r="KQH156" s="3"/>
      <c r="KQI156" s="3"/>
      <c r="KQJ156" s="3"/>
      <c r="KQK156" s="3"/>
      <c r="KQL156" s="3"/>
      <c r="KQM156" s="3"/>
      <c r="KQN156" s="3"/>
      <c r="KQO156" s="3"/>
      <c r="KQP156" s="3"/>
      <c r="KQQ156" s="3"/>
      <c r="KQR156" s="3"/>
      <c r="KQS156" s="3"/>
      <c r="KQT156" s="3"/>
      <c r="KQU156" s="3"/>
      <c r="KQV156" s="3"/>
      <c r="KQW156" s="3"/>
      <c r="KQX156" s="3"/>
      <c r="KQY156" s="3"/>
      <c r="KQZ156" s="3"/>
      <c r="KRA156" s="3"/>
      <c r="KRB156" s="3"/>
      <c r="KRC156" s="3"/>
      <c r="KRD156" s="3"/>
      <c r="KRE156" s="3"/>
      <c r="KRF156" s="3"/>
      <c r="KRG156" s="3"/>
      <c r="KRH156" s="3"/>
      <c r="KRI156" s="3"/>
      <c r="KRJ156" s="3"/>
      <c r="KRK156" s="3"/>
      <c r="KRL156" s="3"/>
      <c r="KRM156" s="3"/>
      <c r="KRN156" s="3"/>
      <c r="KRO156" s="3"/>
      <c r="KRP156" s="3"/>
      <c r="KRQ156" s="3"/>
      <c r="KRR156" s="3"/>
      <c r="KRS156" s="3"/>
      <c r="KRT156" s="3"/>
      <c r="KRU156" s="3"/>
      <c r="KRV156" s="3"/>
      <c r="KRW156" s="3"/>
      <c r="KRX156" s="3"/>
      <c r="KRY156" s="3"/>
      <c r="KRZ156" s="3"/>
      <c r="KSA156" s="3"/>
      <c r="KSB156" s="3"/>
      <c r="KSC156" s="3"/>
      <c r="KSD156" s="3"/>
      <c r="KSE156" s="3"/>
      <c r="KSF156" s="3"/>
      <c r="KSG156" s="3"/>
      <c r="KSH156" s="3"/>
      <c r="KSI156" s="3"/>
      <c r="KSJ156" s="3"/>
      <c r="KSK156" s="3"/>
      <c r="KSL156" s="3"/>
      <c r="KSM156" s="3"/>
      <c r="KSN156" s="3"/>
      <c r="KSO156" s="3"/>
      <c r="KSP156" s="3"/>
      <c r="KSQ156" s="3"/>
      <c r="KSR156" s="3"/>
      <c r="KSS156" s="3"/>
      <c r="KST156" s="3"/>
      <c r="KSU156" s="3"/>
      <c r="KSV156" s="3"/>
      <c r="KSW156" s="3"/>
      <c r="KSX156" s="3"/>
      <c r="KSY156" s="3"/>
      <c r="KSZ156" s="3"/>
      <c r="KTA156" s="3"/>
      <c r="KTB156" s="3"/>
      <c r="KTC156" s="3"/>
      <c r="KTD156" s="3"/>
      <c r="KTE156" s="3"/>
      <c r="KTF156" s="3"/>
      <c r="KTG156" s="3"/>
      <c r="KTH156" s="3"/>
      <c r="KTI156" s="3"/>
      <c r="KTJ156" s="3"/>
      <c r="KTK156" s="3"/>
      <c r="KTL156" s="3"/>
      <c r="KTM156" s="3"/>
      <c r="KTN156" s="3"/>
      <c r="KTO156" s="3"/>
      <c r="KTP156" s="3"/>
      <c r="KTQ156" s="3"/>
      <c r="KTR156" s="3"/>
      <c r="KTS156" s="3"/>
      <c r="KTT156" s="3"/>
      <c r="KTU156" s="3"/>
      <c r="KTV156" s="3"/>
      <c r="KTW156" s="3"/>
      <c r="KTX156" s="3"/>
      <c r="KTY156" s="3"/>
      <c r="KTZ156" s="3"/>
      <c r="KUA156" s="3"/>
      <c r="KUB156" s="3"/>
      <c r="KUC156" s="3"/>
      <c r="KUD156" s="3"/>
      <c r="KUE156" s="3"/>
      <c r="KUF156" s="3"/>
      <c r="KUG156" s="3"/>
      <c r="KUH156" s="3"/>
      <c r="KUI156" s="3"/>
      <c r="KUJ156" s="3"/>
      <c r="KUK156" s="3"/>
      <c r="KUL156" s="3"/>
      <c r="KUM156" s="3"/>
      <c r="KUN156" s="3"/>
      <c r="KUO156" s="3"/>
      <c r="KUP156" s="3"/>
      <c r="KUQ156" s="3"/>
      <c r="KUR156" s="3"/>
      <c r="KUS156" s="3"/>
      <c r="KUT156" s="3"/>
      <c r="KUU156" s="3"/>
      <c r="KUV156" s="3"/>
      <c r="KUW156" s="3"/>
      <c r="KUX156" s="3"/>
      <c r="KUY156" s="3"/>
      <c r="KUZ156" s="3"/>
      <c r="KVA156" s="3"/>
      <c r="KVB156" s="3"/>
      <c r="KVC156" s="3"/>
      <c r="KVD156" s="3"/>
      <c r="KVE156" s="3"/>
      <c r="KVF156" s="3"/>
      <c r="KVG156" s="3"/>
      <c r="KVH156" s="3"/>
      <c r="KVI156" s="3"/>
      <c r="KVJ156" s="3"/>
      <c r="KVK156" s="3"/>
      <c r="KVL156" s="3"/>
      <c r="KVM156" s="3"/>
      <c r="KVN156" s="3"/>
      <c r="KVO156" s="3"/>
      <c r="KVP156" s="3"/>
      <c r="KVQ156" s="3"/>
      <c r="KVR156" s="3"/>
      <c r="KVS156" s="3"/>
      <c r="KVT156" s="3"/>
      <c r="KVU156" s="3"/>
      <c r="KVV156" s="3"/>
      <c r="KVW156" s="3"/>
      <c r="KVX156" s="3"/>
      <c r="KVY156" s="3"/>
      <c r="KVZ156" s="3"/>
      <c r="KWA156" s="3"/>
      <c r="KWB156" s="3"/>
      <c r="KWC156" s="3"/>
      <c r="KWD156" s="3"/>
      <c r="KWE156" s="3"/>
      <c r="KWF156" s="3"/>
      <c r="KWG156" s="3"/>
      <c r="KWH156" s="3"/>
      <c r="KWI156" s="3"/>
      <c r="KWJ156" s="3"/>
      <c r="KWK156" s="3"/>
      <c r="KWL156" s="3"/>
      <c r="KWM156" s="3"/>
      <c r="KWN156" s="3"/>
      <c r="KWO156" s="3"/>
      <c r="KWP156" s="3"/>
      <c r="KWQ156" s="3"/>
      <c r="KWR156" s="3"/>
      <c r="KWS156" s="3"/>
      <c r="KWT156" s="3"/>
      <c r="KWU156" s="3"/>
      <c r="KWV156" s="3"/>
      <c r="KWW156" s="3"/>
      <c r="KWX156" s="3"/>
      <c r="KWY156" s="3"/>
      <c r="KWZ156" s="3"/>
      <c r="KXA156" s="3"/>
      <c r="KXB156" s="3"/>
      <c r="KXC156" s="3"/>
      <c r="KXD156" s="3"/>
      <c r="KXE156" s="3"/>
      <c r="KXF156" s="3"/>
      <c r="KXG156" s="3"/>
      <c r="KXH156" s="3"/>
      <c r="KXI156" s="3"/>
      <c r="KXJ156" s="3"/>
      <c r="KXK156" s="3"/>
      <c r="KXL156" s="3"/>
      <c r="KXM156" s="3"/>
      <c r="KXN156" s="3"/>
      <c r="KXO156" s="3"/>
      <c r="KXP156" s="3"/>
      <c r="KXQ156" s="3"/>
      <c r="KXR156" s="3"/>
      <c r="KXS156" s="3"/>
      <c r="KXT156" s="3"/>
      <c r="KXU156" s="3"/>
      <c r="KXV156" s="3"/>
      <c r="KXW156" s="3"/>
      <c r="KXX156" s="3"/>
      <c r="KXY156" s="3"/>
      <c r="KXZ156" s="3"/>
      <c r="KYA156" s="3"/>
      <c r="KYB156" s="3"/>
      <c r="KYC156" s="3"/>
      <c r="KYD156" s="3"/>
      <c r="KYE156" s="3"/>
      <c r="KYF156" s="3"/>
      <c r="KYG156" s="3"/>
      <c r="KYH156" s="3"/>
      <c r="KYI156" s="3"/>
      <c r="KYJ156" s="3"/>
      <c r="KYK156" s="3"/>
      <c r="KYL156" s="3"/>
      <c r="KYM156" s="3"/>
      <c r="KYN156" s="3"/>
      <c r="KYO156" s="3"/>
      <c r="KYP156" s="3"/>
      <c r="KYQ156" s="3"/>
      <c r="KYR156" s="3"/>
      <c r="KYS156" s="3"/>
      <c r="KYT156" s="3"/>
      <c r="KYU156" s="3"/>
      <c r="KYV156" s="3"/>
      <c r="KYW156" s="3"/>
      <c r="KYX156" s="3"/>
      <c r="KYY156" s="3"/>
      <c r="KYZ156" s="3"/>
      <c r="KZA156" s="3"/>
      <c r="KZB156" s="3"/>
      <c r="KZC156" s="3"/>
      <c r="KZD156" s="3"/>
      <c r="KZE156" s="3"/>
      <c r="KZF156" s="3"/>
      <c r="KZG156" s="3"/>
      <c r="KZH156" s="3"/>
      <c r="KZI156" s="3"/>
      <c r="KZJ156" s="3"/>
      <c r="KZK156" s="3"/>
      <c r="KZL156" s="3"/>
      <c r="KZM156" s="3"/>
      <c r="KZN156" s="3"/>
      <c r="KZO156" s="3"/>
      <c r="KZP156" s="3"/>
      <c r="KZQ156" s="3"/>
      <c r="KZR156" s="3"/>
      <c r="KZS156" s="3"/>
      <c r="KZT156" s="3"/>
      <c r="KZU156" s="3"/>
      <c r="KZV156" s="3"/>
      <c r="KZW156" s="3"/>
      <c r="KZX156" s="3"/>
      <c r="KZY156" s="3"/>
      <c r="KZZ156" s="3"/>
      <c r="LAA156" s="3"/>
      <c r="LAB156" s="3"/>
      <c r="LAC156" s="3"/>
      <c r="LAD156" s="3"/>
      <c r="LAE156" s="3"/>
      <c r="LAF156" s="3"/>
      <c r="LAG156" s="3"/>
      <c r="LAH156" s="3"/>
      <c r="LAI156" s="3"/>
      <c r="LAJ156" s="3"/>
      <c r="LAK156" s="3"/>
      <c r="LAL156" s="3"/>
      <c r="LAM156" s="3"/>
      <c r="LAN156" s="3"/>
      <c r="LAO156" s="3"/>
      <c r="LAP156" s="3"/>
      <c r="LAQ156" s="3"/>
      <c r="LAR156" s="3"/>
      <c r="LAS156" s="3"/>
      <c r="LAT156" s="3"/>
      <c r="LAU156" s="3"/>
      <c r="LAV156" s="3"/>
      <c r="LAW156" s="3"/>
      <c r="LAX156" s="3"/>
      <c r="LAY156" s="3"/>
      <c r="LAZ156" s="3"/>
      <c r="LBA156" s="3"/>
      <c r="LBB156" s="3"/>
      <c r="LBC156" s="3"/>
      <c r="LBD156" s="3"/>
      <c r="LBE156" s="3"/>
      <c r="LBF156" s="3"/>
      <c r="LBG156" s="3"/>
      <c r="LBH156" s="3"/>
      <c r="LBI156" s="3"/>
      <c r="LBJ156" s="3"/>
      <c r="LBK156" s="3"/>
      <c r="LBL156" s="3"/>
      <c r="LBM156" s="3"/>
      <c r="LBN156" s="3"/>
      <c r="LBO156" s="3"/>
      <c r="LBP156" s="3"/>
      <c r="LBQ156" s="3"/>
      <c r="LBR156" s="3"/>
      <c r="LBS156" s="3"/>
      <c r="LBT156" s="3"/>
      <c r="LBU156" s="3"/>
      <c r="LBV156" s="3"/>
      <c r="LBW156" s="3"/>
      <c r="LBX156" s="3"/>
      <c r="LBY156" s="3"/>
      <c r="LBZ156" s="3"/>
      <c r="LCA156" s="3"/>
      <c r="LCB156" s="3"/>
      <c r="LCC156" s="3"/>
      <c r="LCD156" s="3"/>
      <c r="LCE156" s="3"/>
      <c r="LCF156" s="3"/>
      <c r="LCG156" s="3"/>
      <c r="LCH156" s="3"/>
      <c r="LCI156" s="3"/>
      <c r="LCJ156" s="3"/>
      <c r="LCK156" s="3"/>
      <c r="LCL156" s="3"/>
      <c r="LCM156" s="3"/>
      <c r="LCN156" s="3"/>
      <c r="LCO156" s="3"/>
      <c r="LCP156" s="3"/>
      <c r="LCQ156" s="3"/>
      <c r="LCR156" s="3"/>
      <c r="LCS156" s="3"/>
      <c r="LCT156" s="3"/>
      <c r="LCU156" s="3"/>
      <c r="LCV156" s="3"/>
      <c r="LCW156" s="3"/>
      <c r="LCX156" s="3"/>
      <c r="LCY156" s="3"/>
      <c r="LCZ156" s="3"/>
      <c r="LDA156" s="3"/>
      <c r="LDB156" s="3"/>
      <c r="LDC156" s="3"/>
      <c r="LDD156" s="3"/>
      <c r="LDE156" s="3"/>
      <c r="LDF156" s="3"/>
      <c r="LDG156" s="3"/>
      <c r="LDH156" s="3"/>
      <c r="LDI156" s="3"/>
      <c r="LDJ156" s="3"/>
      <c r="LDK156" s="3"/>
      <c r="LDL156" s="3"/>
      <c r="LDM156" s="3"/>
      <c r="LDN156" s="3"/>
      <c r="LDO156" s="3"/>
      <c r="LDP156" s="3"/>
      <c r="LDQ156" s="3"/>
      <c r="LDR156" s="3"/>
      <c r="LDS156" s="3"/>
      <c r="LDT156" s="3"/>
      <c r="LDU156" s="3"/>
      <c r="LDV156" s="3"/>
      <c r="LDW156" s="3"/>
      <c r="LDX156" s="3"/>
      <c r="LDY156" s="3"/>
      <c r="LDZ156" s="3"/>
      <c r="LEA156" s="3"/>
      <c r="LEB156" s="3"/>
      <c r="LEC156" s="3"/>
      <c r="LED156" s="3"/>
      <c r="LEE156" s="3"/>
      <c r="LEF156" s="3"/>
      <c r="LEG156" s="3"/>
      <c r="LEH156" s="3"/>
      <c r="LEI156" s="3"/>
      <c r="LEJ156" s="3"/>
      <c r="LEK156" s="3"/>
      <c r="LEL156" s="3"/>
      <c r="LEM156" s="3"/>
      <c r="LEN156" s="3"/>
      <c r="LEO156" s="3"/>
      <c r="LEP156" s="3"/>
      <c r="LEQ156" s="3"/>
      <c r="LER156" s="3"/>
      <c r="LES156" s="3"/>
      <c r="LET156" s="3"/>
      <c r="LEU156" s="3"/>
      <c r="LEV156" s="3"/>
      <c r="LEW156" s="3"/>
      <c r="LEX156" s="3"/>
      <c r="LEY156" s="3"/>
      <c r="LEZ156" s="3"/>
      <c r="LFA156" s="3"/>
      <c r="LFB156" s="3"/>
      <c r="LFC156" s="3"/>
      <c r="LFD156" s="3"/>
      <c r="LFE156" s="3"/>
      <c r="LFF156" s="3"/>
      <c r="LFG156" s="3"/>
      <c r="LFH156" s="3"/>
      <c r="LFI156" s="3"/>
      <c r="LFJ156" s="3"/>
      <c r="LFK156" s="3"/>
      <c r="LFL156" s="3"/>
      <c r="LFM156" s="3"/>
      <c r="LFN156" s="3"/>
      <c r="LFO156" s="3"/>
      <c r="LFP156" s="3"/>
      <c r="LFQ156" s="3"/>
      <c r="LFR156" s="3"/>
      <c r="LFS156" s="3"/>
      <c r="LFT156" s="3"/>
      <c r="LFU156" s="3"/>
      <c r="LFV156" s="3"/>
      <c r="LFW156" s="3"/>
      <c r="LFX156" s="3"/>
      <c r="LFY156" s="3"/>
      <c r="LFZ156" s="3"/>
      <c r="LGA156" s="3"/>
      <c r="LGB156" s="3"/>
      <c r="LGC156" s="3"/>
      <c r="LGD156" s="3"/>
      <c r="LGE156" s="3"/>
      <c r="LGF156" s="3"/>
      <c r="LGG156" s="3"/>
      <c r="LGH156" s="3"/>
      <c r="LGI156" s="3"/>
      <c r="LGJ156" s="3"/>
      <c r="LGK156" s="3"/>
      <c r="LGL156" s="3"/>
      <c r="LGM156" s="3"/>
      <c r="LGN156" s="3"/>
      <c r="LGO156" s="3"/>
      <c r="LGP156" s="3"/>
      <c r="LGQ156" s="3"/>
      <c r="LGR156" s="3"/>
      <c r="LGS156" s="3"/>
      <c r="LGT156" s="3"/>
      <c r="LGU156" s="3"/>
      <c r="LGV156" s="3"/>
      <c r="LGW156" s="3"/>
      <c r="LGX156" s="3"/>
      <c r="LGY156" s="3"/>
      <c r="LGZ156" s="3"/>
      <c r="LHA156" s="3"/>
      <c r="LHB156" s="3"/>
      <c r="LHC156" s="3"/>
      <c r="LHD156" s="3"/>
      <c r="LHE156" s="3"/>
      <c r="LHF156" s="3"/>
      <c r="LHG156" s="3"/>
      <c r="LHH156" s="3"/>
      <c r="LHI156" s="3"/>
      <c r="LHJ156" s="3"/>
      <c r="LHK156" s="3"/>
      <c r="LHL156" s="3"/>
      <c r="LHM156" s="3"/>
      <c r="LHN156" s="3"/>
      <c r="LHO156" s="3"/>
      <c r="LHP156" s="3"/>
      <c r="LHQ156" s="3"/>
      <c r="LHR156" s="3"/>
      <c r="LHS156" s="3"/>
      <c r="LHT156" s="3"/>
      <c r="LHU156" s="3"/>
      <c r="LHV156" s="3"/>
      <c r="LHW156" s="3"/>
      <c r="LHX156" s="3"/>
      <c r="LHY156" s="3"/>
      <c r="LHZ156" s="3"/>
      <c r="LIA156" s="3"/>
      <c r="LIB156" s="3"/>
      <c r="LIC156" s="3"/>
      <c r="LID156" s="3"/>
      <c r="LIE156" s="3"/>
      <c r="LIF156" s="3"/>
      <c r="LIG156" s="3"/>
      <c r="LIH156" s="3"/>
      <c r="LII156" s="3"/>
      <c r="LIJ156" s="3"/>
      <c r="LIK156" s="3"/>
      <c r="LIL156" s="3"/>
      <c r="LIM156" s="3"/>
      <c r="LIN156" s="3"/>
      <c r="LIO156" s="3"/>
      <c r="LIP156" s="3"/>
      <c r="LIQ156" s="3"/>
      <c r="LIR156" s="3"/>
      <c r="LIS156" s="3"/>
      <c r="LIT156" s="3"/>
      <c r="LIU156" s="3"/>
      <c r="LIV156" s="3"/>
      <c r="LIW156" s="3"/>
      <c r="LIX156" s="3"/>
      <c r="LIY156" s="3"/>
      <c r="LIZ156" s="3"/>
      <c r="LJA156" s="3"/>
      <c r="LJB156" s="3"/>
      <c r="LJC156" s="3"/>
      <c r="LJD156" s="3"/>
      <c r="LJE156" s="3"/>
      <c r="LJF156" s="3"/>
      <c r="LJG156" s="3"/>
      <c r="LJH156" s="3"/>
      <c r="LJI156" s="3"/>
      <c r="LJJ156" s="3"/>
      <c r="LJK156" s="3"/>
      <c r="LJL156" s="3"/>
      <c r="LJM156" s="3"/>
      <c r="LJN156" s="3"/>
      <c r="LJO156" s="3"/>
      <c r="LJP156" s="3"/>
      <c r="LJQ156" s="3"/>
      <c r="LJR156" s="3"/>
      <c r="LJS156" s="3"/>
      <c r="LJT156" s="3"/>
      <c r="LJU156" s="3"/>
      <c r="LJV156" s="3"/>
      <c r="LJW156" s="3"/>
      <c r="LJX156" s="3"/>
      <c r="LJY156" s="3"/>
      <c r="LJZ156" s="3"/>
      <c r="LKA156" s="3"/>
      <c r="LKB156" s="3"/>
      <c r="LKC156" s="3"/>
      <c r="LKD156" s="3"/>
      <c r="LKE156" s="3"/>
      <c r="LKF156" s="3"/>
      <c r="LKG156" s="3"/>
      <c r="LKH156" s="3"/>
      <c r="LKI156" s="3"/>
      <c r="LKJ156" s="3"/>
      <c r="LKK156" s="3"/>
      <c r="LKL156" s="3"/>
      <c r="LKM156" s="3"/>
      <c r="LKN156" s="3"/>
      <c r="LKO156" s="3"/>
      <c r="LKP156" s="3"/>
      <c r="LKQ156" s="3"/>
      <c r="LKR156" s="3"/>
      <c r="LKS156" s="3"/>
      <c r="LKT156" s="3"/>
      <c r="LKU156" s="3"/>
      <c r="LKV156" s="3"/>
      <c r="LKW156" s="3"/>
      <c r="LKX156" s="3"/>
      <c r="LKY156" s="3"/>
      <c r="LKZ156" s="3"/>
      <c r="LLA156" s="3"/>
      <c r="LLB156" s="3"/>
      <c r="LLC156" s="3"/>
      <c r="LLD156" s="3"/>
      <c r="LLE156" s="3"/>
      <c r="LLF156" s="3"/>
      <c r="LLG156" s="3"/>
      <c r="LLH156" s="3"/>
      <c r="LLI156" s="3"/>
      <c r="LLJ156" s="3"/>
      <c r="LLK156" s="3"/>
      <c r="LLL156" s="3"/>
      <c r="LLM156" s="3"/>
      <c r="LLN156" s="3"/>
      <c r="LLO156" s="3"/>
      <c r="LLP156" s="3"/>
      <c r="LLQ156" s="3"/>
      <c r="LLR156" s="3"/>
      <c r="LLS156" s="3"/>
      <c r="LLT156" s="3"/>
      <c r="LLU156" s="3"/>
      <c r="LLV156" s="3"/>
      <c r="LLW156" s="3"/>
      <c r="LLX156" s="3"/>
      <c r="LLY156" s="3"/>
      <c r="LLZ156" s="3"/>
      <c r="LMA156" s="3"/>
      <c r="LMB156" s="3"/>
      <c r="LMC156" s="3"/>
      <c r="LMD156" s="3"/>
      <c r="LME156" s="3"/>
      <c r="LMF156" s="3"/>
      <c r="LMG156" s="3"/>
      <c r="LMH156" s="3"/>
      <c r="LMI156" s="3"/>
      <c r="LMJ156" s="3"/>
      <c r="LMK156" s="3"/>
      <c r="LML156" s="3"/>
      <c r="LMM156" s="3"/>
      <c r="LMN156" s="3"/>
      <c r="LMO156" s="3"/>
      <c r="LMP156" s="3"/>
      <c r="LMQ156" s="3"/>
      <c r="LMR156" s="3"/>
      <c r="LMS156" s="3"/>
      <c r="LMT156" s="3"/>
      <c r="LMU156" s="3"/>
      <c r="LMV156" s="3"/>
      <c r="LMW156" s="3"/>
      <c r="LMX156" s="3"/>
      <c r="LMY156" s="3"/>
      <c r="LMZ156" s="3"/>
      <c r="LNA156" s="3"/>
      <c r="LNB156" s="3"/>
      <c r="LNC156" s="3"/>
      <c r="LND156" s="3"/>
      <c r="LNE156" s="3"/>
      <c r="LNF156" s="3"/>
      <c r="LNG156" s="3"/>
      <c r="LNH156" s="3"/>
      <c r="LNI156" s="3"/>
      <c r="LNJ156" s="3"/>
      <c r="LNK156" s="3"/>
      <c r="LNL156" s="3"/>
      <c r="LNM156" s="3"/>
      <c r="LNN156" s="3"/>
      <c r="LNO156" s="3"/>
      <c r="LNP156" s="3"/>
      <c r="LNQ156" s="3"/>
      <c r="LNR156" s="3"/>
      <c r="LNS156" s="3"/>
      <c r="LNT156" s="3"/>
      <c r="LNU156" s="3"/>
      <c r="LNV156" s="3"/>
      <c r="LNW156" s="3"/>
      <c r="LNX156" s="3"/>
      <c r="LNY156" s="3"/>
      <c r="LNZ156" s="3"/>
      <c r="LOA156" s="3"/>
      <c r="LOB156" s="3"/>
      <c r="LOC156" s="3"/>
      <c r="LOD156" s="3"/>
      <c r="LOE156" s="3"/>
      <c r="LOF156" s="3"/>
      <c r="LOG156" s="3"/>
      <c r="LOH156" s="3"/>
      <c r="LOI156" s="3"/>
      <c r="LOJ156" s="3"/>
      <c r="LOK156" s="3"/>
      <c r="LOL156" s="3"/>
      <c r="LOM156" s="3"/>
      <c r="LON156" s="3"/>
      <c r="LOO156" s="3"/>
      <c r="LOP156" s="3"/>
      <c r="LOQ156" s="3"/>
      <c r="LOR156" s="3"/>
      <c r="LOS156" s="3"/>
      <c r="LOT156" s="3"/>
      <c r="LOU156" s="3"/>
      <c r="LOV156" s="3"/>
      <c r="LOW156" s="3"/>
      <c r="LOX156" s="3"/>
      <c r="LOY156" s="3"/>
      <c r="LOZ156" s="3"/>
      <c r="LPA156" s="3"/>
      <c r="LPB156" s="3"/>
      <c r="LPC156" s="3"/>
      <c r="LPD156" s="3"/>
      <c r="LPE156" s="3"/>
      <c r="LPF156" s="3"/>
      <c r="LPG156" s="3"/>
      <c r="LPH156" s="3"/>
      <c r="LPI156" s="3"/>
      <c r="LPJ156" s="3"/>
      <c r="LPK156" s="3"/>
      <c r="LPL156" s="3"/>
      <c r="LPM156" s="3"/>
      <c r="LPN156" s="3"/>
      <c r="LPO156" s="3"/>
      <c r="LPP156" s="3"/>
      <c r="LPQ156" s="3"/>
      <c r="LPR156" s="3"/>
      <c r="LPS156" s="3"/>
      <c r="LPT156" s="3"/>
      <c r="LPU156" s="3"/>
      <c r="LPV156" s="3"/>
      <c r="LPW156" s="3"/>
      <c r="LPX156" s="3"/>
      <c r="LPY156" s="3"/>
      <c r="LPZ156" s="3"/>
      <c r="LQA156" s="3"/>
      <c r="LQB156" s="3"/>
      <c r="LQC156" s="3"/>
      <c r="LQD156" s="3"/>
      <c r="LQE156" s="3"/>
      <c r="LQF156" s="3"/>
      <c r="LQG156" s="3"/>
      <c r="LQH156" s="3"/>
      <c r="LQI156" s="3"/>
      <c r="LQJ156" s="3"/>
      <c r="LQK156" s="3"/>
      <c r="LQL156" s="3"/>
      <c r="LQM156" s="3"/>
      <c r="LQN156" s="3"/>
      <c r="LQO156" s="3"/>
      <c r="LQP156" s="3"/>
      <c r="LQQ156" s="3"/>
      <c r="LQR156" s="3"/>
      <c r="LQS156" s="3"/>
      <c r="LQT156" s="3"/>
      <c r="LQU156" s="3"/>
      <c r="LQV156" s="3"/>
      <c r="LQW156" s="3"/>
      <c r="LQX156" s="3"/>
      <c r="LQY156" s="3"/>
      <c r="LQZ156" s="3"/>
      <c r="LRA156" s="3"/>
      <c r="LRB156" s="3"/>
      <c r="LRC156" s="3"/>
      <c r="LRD156" s="3"/>
      <c r="LRE156" s="3"/>
      <c r="LRF156" s="3"/>
      <c r="LRG156" s="3"/>
      <c r="LRH156" s="3"/>
      <c r="LRI156" s="3"/>
      <c r="LRJ156" s="3"/>
      <c r="LRK156" s="3"/>
      <c r="LRL156" s="3"/>
      <c r="LRM156" s="3"/>
      <c r="LRN156" s="3"/>
      <c r="LRO156" s="3"/>
      <c r="LRP156" s="3"/>
      <c r="LRQ156" s="3"/>
      <c r="LRR156" s="3"/>
      <c r="LRS156" s="3"/>
      <c r="LRT156" s="3"/>
      <c r="LRU156" s="3"/>
      <c r="LRV156" s="3"/>
      <c r="LRW156" s="3"/>
      <c r="LRX156" s="3"/>
      <c r="LRY156" s="3"/>
      <c r="LRZ156" s="3"/>
      <c r="LSA156" s="3"/>
      <c r="LSB156" s="3"/>
      <c r="LSC156" s="3"/>
      <c r="LSD156" s="3"/>
      <c r="LSE156" s="3"/>
      <c r="LSF156" s="3"/>
      <c r="LSG156" s="3"/>
      <c r="LSH156" s="3"/>
      <c r="LSI156" s="3"/>
      <c r="LSJ156" s="3"/>
      <c r="LSK156" s="3"/>
      <c r="LSL156" s="3"/>
      <c r="LSM156" s="3"/>
      <c r="LSN156" s="3"/>
      <c r="LSO156" s="3"/>
      <c r="LSP156" s="3"/>
      <c r="LSQ156" s="3"/>
      <c r="LSR156" s="3"/>
      <c r="LSS156" s="3"/>
      <c r="LST156" s="3"/>
      <c r="LSU156" s="3"/>
      <c r="LSV156" s="3"/>
      <c r="LSW156" s="3"/>
      <c r="LSX156" s="3"/>
      <c r="LSY156" s="3"/>
      <c r="LSZ156" s="3"/>
      <c r="LTA156" s="3"/>
      <c r="LTB156" s="3"/>
      <c r="LTC156" s="3"/>
      <c r="LTD156" s="3"/>
      <c r="LTE156" s="3"/>
      <c r="LTF156" s="3"/>
      <c r="LTG156" s="3"/>
      <c r="LTH156" s="3"/>
      <c r="LTI156" s="3"/>
      <c r="LTJ156" s="3"/>
      <c r="LTK156" s="3"/>
      <c r="LTL156" s="3"/>
      <c r="LTM156" s="3"/>
      <c r="LTN156" s="3"/>
      <c r="LTO156" s="3"/>
      <c r="LTP156" s="3"/>
      <c r="LTQ156" s="3"/>
      <c r="LTR156" s="3"/>
      <c r="LTS156" s="3"/>
      <c r="LTT156" s="3"/>
      <c r="LTU156" s="3"/>
      <c r="LTV156" s="3"/>
      <c r="LTW156" s="3"/>
      <c r="LTX156" s="3"/>
      <c r="LTY156" s="3"/>
      <c r="LTZ156" s="3"/>
      <c r="LUA156" s="3"/>
      <c r="LUB156" s="3"/>
      <c r="LUC156" s="3"/>
      <c r="LUD156" s="3"/>
      <c r="LUE156" s="3"/>
      <c r="LUF156" s="3"/>
      <c r="LUG156" s="3"/>
      <c r="LUH156" s="3"/>
      <c r="LUI156" s="3"/>
      <c r="LUJ156" s="3"/>
      <c r="LUK156" s="3"/>
      <c r="LUL156" s="3"/>
      <c r="LUM156" s="3"/>
      <c r="LUN156" s="3"/>
      <c r="LUO156" s="3"/>
      <c r="LUP156" s="3"/>
      <c r="LUQ156" s="3"/>
      <c r="LUR156" s="3"/>
      <c r="LUS156" s="3"/>
      <c r="LUT156" s="3"/>
      <c r="LUU156" s="3"/>
      <c r="LUV156" s="3"/>
      <c r="LUW156" s="3"/>
      <c r="LUX156" s="3"/>
      <c r="LUY156" s="3"/>
      <c r="LUZ156" s="3"/>
      <c r="LVA156" s="3"/>
      <c r="LVB156" s="3"/>
      <c r="LVC156" s="3"/>
      <c r="LVD156" s="3"/>
      <c r="LVE156" s="3"/>
      <c r="LVF156" s="3"/>
      <c r="LVG156" s="3"/>
      <c r="LVH156" s="3"/>
      <c r="LVI156" s="3"/>
      <c r="LVJ156" s="3"/>
      <c r="LVK156" s="3"/>
      <c r="LVL156" s="3"/>
      <c r="LVM156" s="3"/>
      <c r="LVN156" s="3"/>
      <c r="LVO156" s="3"/>
      <c r="LVP156" s="3"/>
      <c r="LVQ156" s="3"/>
      <c r="LVR156" s="3"/>
      <c r="LVS156" s="3"/>
      <c r="LVT156" s="3"/>
      <c r="LVU156" s="3"/>
      <c r="LVV156" s="3"/>
      <c r="LVW156" s="3"/>
      <c r="LVX156" s="3"/>
      <c r="LVY156" s="3"/>
      <c r="LVZ156" s="3"/>
      <c r="LWA156" s="3"/>
      <c r="LWB156" s="3"/>
      <c r="LWC156" s="3"/>
      <c r="LWD156" s="3"/>
      <c r="LWE156" s="3"/>
      <c r="LWF156" s="3"/>
      <c r="LWG156" s="3"/>
      <c r="LWH156" s="3"/>
      <c r="LWI156" s="3"/>
      <c r="LWJ156" s="3"/>
      <c r="LWK156" s="3"/>
      <c r="LWL156" s="3"/>
      <c r="LWM156" s="3"/>
      <c r="LWN156" s="3"/>
      <c r="LWO156" s="3"/>
      <c r="LWP156" s="3"/>
      <c r="LWQ156" s="3"/>
      <c r="LWR156" s="3"/>
      <c r="LWS156" s="3"/>
      <c r="LWT156" s="3"/>
      <c r="LWU156" s="3"/>
      <c r="LWV156" s="3"/>
      <c r="LWW156" s="3"/>
      <c r="LWX156" s="3"/>
      <c r="LWY156" s="3"/>
      <c r="LWZ156" s="3"/>
      <c r="LXA156" s="3"/>
      <c r="LXB156" s="3"/>
      <c r="LXC156" s="3"/>
      <c r="LXD156" s="3"/>
      <c r="LXE156" s="3"/>
      <c r="LXF156" s="3"/>
      <c r="LXG156" s="3"/>
      <c r="LXH156" s="3"/>
      <c r="LXI156" s="3"/>
      <c r="LXJ156" s="3"/>
      <c r="LXK156" s="3"/>
      <c r="LXL156" s="3"/>
      <c r="LXM156" s="3"/>
      <c r="LXN156" s="3"/>
      <c r="LXO156" s="3"/>
      <c r="LXP156" s="3"/>
      <c r="LXQ156" s="3"/>
      <c r="LXR156" s="3"/>
      <c r="LXS156" s="3"/>
      <c r="LXT156" s="3"/>
      <c r="LXU156" s="3"/>
      <c r="LXV156" s="3"/>
      <c r="LXW156" s="3"/>
      <c r="LXX156" s="3"/>
      <c r="LXY156" s="3"/>
      <c r="LXZ156" s="3"/>
      <c r="LYA156" s="3"/>
      <c r="LYB156" s="3"/>
      <c r="LYC156" s="3"/>
      <c r="LYD156" s="3"/>
      <c r="LYE156" s="3"/>
      <c r="LYF156" s="3"/>
      <c r="LYG156" s="3"/>
      <c r="LYH156" s="3"/>
      <c r="LYI156" s="3"/>
      <c r="LYJ156" s="3"/>
      <c r="LYK156" s="3"/>
      <c r="LYL156" s="3"/>
      <c r="LYM156" s="3"/>
      <c r="LYN156" s="3"/>
      <c r="LYO156" s="3"/>
      <c r="LYP156" s="3"/>
      <c r="LYQ156" s="3"/>
      <c r="LYR156" s="3"/>
      <c r="LYS156" s="3"/>
      <c r="LYT156" s="3"/>
      <c r="LYU156" s="3"/>
      <c r="LYV156" s="3"/>
      <c r="LYW156" s="3"/>
      <c r="LYX156" s="3"/>
      <c r="LYY156" s="3"/>
      <c r="LYZ156" s="3"/>
      <c r="LZA156" s="3"/>
      <c r="LZB156" s="3"/>
      <c r="LZC156" s="3"/>
      <c r="LZD156" s="3"/>
      <c r="LZE156" s="3"/>
      <c r="LZF156" s="3"/>
      <c r="LZG156" s="3"/>
      <c r="LZH156" s="3"/>
      <c r="LZI156" s="3"/>
      <c r="LZJ156" s="3"/>
      <c r="LZK156" s="3"/>
      <c r="LZL156" s="3"/>
      <c r="LZM156" s="3"/>
      <c r="LZN156" s="3"/>
      <c r="LZO156" s="3"/>
      <c r="LZP156" s="3"/>
      <c r="LZQ156" s="3"/>
      <c r="LZR156" s="3"/>
      <c r="LZS156" s="3"/>
      <c r="LZT156" s="3"/>
      <c r="LZU156" s="3"/>
      <c r="LZV156" s="3"/>
      <c r="LZW156" s="3"/>
      <c r="LZX156" s="3"/>
      <c r="LZY156" s="3"/>
      <c r="LZZ156" s="3"/>
      <c r="MAA156" s="3"/>
      <c r="MAB156" s="3"/>
      <c r="MAC156" s="3"/>
      <c r="MAD156" s="3"/>
      <c r="MAE156" s="3"/>
      <c r="MAF156" s="3"/>
      <c r="MAG156" s="3"/>
      <c r="MAH156" s="3"/>
      <c r="MAI156" s="3"/>
      <c r="MAJ156" s="3"/>
      <c r="MAK156" s="3"/>
      <c r="MAL156" s="3"/>
      <c r="MAM156" s="3"/>
      <c r="MAN156" s="3"/>
      <c r="MAO156" s="3"/>
      <c r="MAP156" s="3"/>
      <c r="MAQ156" s="3"/>
      <c r="MAR156" s="3"/>
      <c r="MAS156" s="3"/>
      <c r="MAT156" s="3"/>
      <c r="MAU156" s="3"/>
      <c r="MAV156" s="3"/>
      <c r="MAW156" s="3"/>
      <c r="MAX156" s="3"/>
      <c r="MAY156" s="3"/>
      <c r="MAZ156" s="3"/>
      <c r="MBA156" s="3"/>
      <c r="MBB156" s="3"/>
      <c r="MBC156" s="3"/>
      <c r="MBD156" s="3"/>
      <c r="MBE156" s="3"/>
      <c r="MBF156" s="3"/>
      <c r="MBG156" s="3"/>
      <c r="MBH156" s="3"/>
      <c r="MBI156" s="3"/>
      <c r="MBJ156" s="3"/>
      <c r="MBK156" s="3"/>
      <c r="MBL156" s="3"/>
      <c r="MBM156" s="3"/>
      <c r="MBN156" s="3"/>
      <c r="MBO156" s="3"/>
      <c r="MBP156" s="3"/>
      <c r="MBQ156" s="3"/>
      <c r="MBR156" s="3"/>
      <c r="MBS156" s="3"/>
      <c r="MBT156" s="3"/>
      <c r="MBU156" s="3"/>
      <c r="MBV156" s="3"/>
      <c r="MBW156" s="3"/>
      <c r="MBX156" s="3"/>
      <c r="MBY156" s="3"/>
      <c r="MBZ156" s="3"/>
      <c r="MCA156" s="3"/>
      <c r="MCB156" s="3"/>
      <c r="MCC156" s="3"/>
      <c r="MCD156" s="3"/>
      <c r="MCE156" s="3"/>
      <c r="MCF156" s="3"/>
      <c r="MCG156" s="3"/>
      <c r="MCH156" s="3"/>
      <c r="MCI156" s="3"/>
      <c r="MCJ156" s="3"/>
      <c r="MCK156" s="3"/>
      <c r="MCL156" s="3"/>
      <c r="MCM156" s="3"/>
      <c r="MCN156" s="3"/>
      <c r="MCO156" s="3"/>
      <c r="MCP156" s="3"/>
      <c r="MCQ156" s="3"/>
      <c r="MCR156" s="3"/>
      <c r="MCS156" s="3"/>
      <c r="MCT156" s="3"/>
      <c r="MCU156" s="3"/>
      <c r="MCV156" s="3"/>
      <c r="MCW156" s="3"/>
      <c r="MCX156" s="3"/>
      <c r="MCY156" s="3"/>
      <c r="MCZ156" s="3"/>
      <c r="MDA156" s="3"/>
      <c r="MDB156" s="3"/>
      <c r="MDC156" s="3"/>
      <c r="MDD156" s="3"/>
      <c r="MDE156" s="3"/>
      <c r="MDF156" s="3"/>
      <c r="MDG156" s="3"/>
      <c r="MDH156" s="3"/>
      <c r="MDI156" s="3"/>
      <c r="MDJ156" s="3"/>
      <c r="MDK156" s="3"/>
      <c r="MDL156" s="3"/>
      <c r="MDM156" s="3"/>
      <c r="MDN156" s="3"/>
      <c r="MDO156" s="3"/>
      <c r="MDP156" s="3"/>
      <c r="MDQ156" s="3"/>
      <c r="MDR156" s="3"/>
      <c r="MDS156" s="3"/>
      <c r="MDT156" s="3"/>
      <c r="MDU156" s="3"/>
      <c r="MDV156" s="3"/>
      <c r="MDW156" s="3"/>
      <c r="MDX156" s="3"/>
      <c r="MDY156" s="3"/>
      <c r="MDZ156" s="3"/>
      <c r="MEA156" s="3"/>
      <c r="MEB156" s="3"/>
      <c r="MEC156" s="3"/>
      <c r="MED156" s="3"/>
      <c r="MEE156" s="3"/>
      <c r="MEF156" s="3"/>
      <c r="MEG156" s="3"/>
      <c r="MEH156" s="3"/>
      <c r="MEI156" s="3"/>
      <c r="MEJ156" s="3"/>
      <c r="MEK156" s="3"/>
      <c r="MEL156" s="3"/>
      <c r="MEM156" s="3"/>
      <c r="MEN156" s="3"/>
      <c r="MEO156" s="3"/>
      <c r="MEP156" s="3"/>
      <c r="MEQ156" s="3"/>
      <c r="MER156" s="3"/>
      <c r="MES156" s="3"/>
      <c r="MET156" s="3"/>
      <c r="MEU156" s="3"/>
      <c r="MEV156" s="3"/>
      <c r="MEW156" s="3"/>
      <c r="MEX156" s="3"/>
      <c r="MEY156" s="3"/>
      <c r="MEZ156" s="3"/>
      <c r="MFA156" s="3"/>
      <c r="MFB156" s="3"/>
      <c r="MFC156" s="3"/>
      <c r="MFD156" s="3"/>
      <c r="MFE156" s="3"/>
      <c r="MFF156" s="3"/>
      <c r="MFG156" s="3"/>
      <c r="MFH156" s="3"/>
      <c r="MFI156" s="3"/>
      <c r="MFJ156" s="3"/>
      <c r="MFK156" s="3"/>
      <c r="MFL156" s="3"/>
      <c r="MFM156" s="3"/>
      <c r="MFN156" s="3"/>
      <c r="MFO156" s="3"/>
      <c r="MFP156" s="3"/>
      <c r="MFQ156" s="3"/>
      <c r="MFR156" s="3"/>
      <c r="MFS156" s="3"/>
      <c r="MFT156" s="3"/>
      <c r="MFU156" s="3"/>
      <c r="MFV156" s="3"/>
      <c r="MFW156" s="3"/>
      <c r="MFX156" s="3"/>
      <c r="MFY156" s="3"/>
      <c r="MFZ156" s="3"/>
      <c r="MGA156" s="3"/>
      <c r="MGB156" s="3"/>
      <c r="MGC156" s="3"/>
      <c r="MGD156" s="3"/>
      <c r="MGE156" s="3"/>
      <c r="MGF156" s="3"/>
      <c r="MGG156" s="3"/>
      <c r="MGH156" s="3"/>
      <c r="MGI156" s="3"/>
      <c r="MGJ156" s="3"/>
      <c r="MGK156" s="3"/>
      <c r="MGL156" s="3"/>
      <c r="MGM156" s="3"/>
      <c r="MGN156" s="3"/>
      <c r="MGO156" s="3"/>
      <c r="MGP156" s="3"/>
      <c r="MGQ156" s="3"/>
      <c r="MGR156" s="3"/>
      <c r="MGS156" s="3"/>
      <c r="MGT156" s="3"/>
      <c r="MGU156" s="3"/>
      <c r="MGV156" s="3"/>
      <c r="MGW156" s="3"/>
      <c r="MGX156" s="3"/>
      <c r="MGY156" s="3"/>
      <c r="MGZ156" s="3"/>
      <c r="MHA156" s="3"/>
      <c r="MHB156" s="3"/>
      <c r="MHC156" s="3"/>
      <c r="MHD156" s="3"/>
      <c r="MHE156" s="3"/>
      <c r="MHF156" s="3"/>
      <c r="MHG156" s="3"/>
      <c r="MHH156" s="3"/>
      <c r="MHI156" s="3"/>
      <c r="MHJ156" s="3"/>
      <c r="MHK156" s="3"/>
      <c r="MHL156" s="3"/>
      <c r="MHM156" s="3"/>
      <c r="MHN156" s="3"/>
      <c r="MHO156" s="3"/>
      <c r="MHP156" s="3"/>
      <c r="MHQ156" s="3"/>
      <c r="MHR156" s="3"/>
      <c r="MHS156" s="3"/>
      <c r="MHT156" s="3"/>
      <c r="MHU156" s="3"/>
      <c r="MHV156" s="3"/>
      <c r="MHW156" s="3"/>
      <c r="MHX156" s="3"/>
      <c r="MHY156" s="3"/>
      <c r="MHZ156" s="3"/>
      <c r="MIA156" s="3"/>
      <c r="MIB156" s="3"/>
      <c r="MIC156" s="3"/>
      <c r="MID156" s="3"/>
      <c r="MIE156" s="3"/>
      <c r="MIF156" s="3"/>
      <c r="MIG156" s="3"/>
      <c r="MIH156" s="3"/>
      <c r="MII156" s="3"/>
      <c r="MIJ156" s="3"/>
      <c r="MIK156" s="3"/>
      <c r="MIL156" s="3"/>
      <c r="MIM156" s="3"/>
      <c r="MIN156" s="3"/>
      <c r="MIO156" s="3"/>
      <c r="MIP156" s="3"/>
      <c r="MIQ156" s="3"/>
      <c r="MIR156" s="3"/>
      <c r="MIS156" s="3"/>
      <c r="MIT156" s="3"/>
      <c r="MIU156" s="3"/>
      <c r="MIV156" s="3"/>
      <c r="MIW156" s="3"/>
      <c r="MIX156" s="3"/>
      <c r="MIY156" s="3"/>
      <c r="MIZ156" s="3"/>
      <c r="MJA156" s="3"/>
      <c r="MJB156" s="3"/>
      <c r="MJC156" s="3"/>
      <c r="MJD156" s="3"/>
      <c r="MJE156" s="3"/>
      <c r="MJF156" s="3"/>
      <c r="MJG156" s="3"/>
      <c r="MJH156" s="3"/>
      <c r="MJI156" s="3"/>
      <c r="MJJ156" s="3"/>
      <c r="MJK156" s="3"/>
      <c r="MJL156" s="3"/>
      <c r="MJM156" s="3"/>
      <c r="MJN156" s="3"/>
      <c r="MJO156" s="3"/>
      <c r="MJP156" s="3"/>
      <c r="MJQ156" s="3"/>
      <c r="MJR156" s="3"/>
      <c r="MJS156" s="3"/>
      <c r="MJT156" s="3"/>
      <c r="MJU156" s="3"/>
      <c r="MJV156" s="3"/>
      <c r="MJW156" s="3"/>
      <c r="MJX156" s="3"/>
      <c r="MJY156" s="3"/>
      <c r="MJZ156" s="3"/>
      <c r="MKA156" s="3"/>
      <c r="MKB156" s="3"/>
      <c r="MKC156" s="3"/>
      <c r="MKD156" s="3"/>
      <c r="MKE156" s="3"/>
      <c r="MKF156" s="3"/>
      <c r="MKG156" s="3"/>
      <c r="MKH156" s="3"/>
      <c r="MKI156" s="3"/>
      <c r="MKJ156" s="3"/>
      <c r="MKK156" s="3"/>
      <c r="MKL156" s="3"/>
      <c r="MKM156" s="3"/>
      <c r="MKN156" s="3"/>
      <c r="MKO156" s="3"/>
      <c r="MKP156" s="3"/>
      <c r="MKQ156" s="3"/>
      <c r="MKR156" s="3"/>
      <c r="MKS156" s="3"/>
      <c r="MKT156" s="3"/>
      <c r="MKU156" s="3"/>
      <c r="MKV156" s="3"/>
      <c r="MKW156" s="3"/>
      <c r="MKX156" s="3"/>
      <c r="MKY156" s="3"/>
      <c r="MKZ156" s="3"/>
      <c r="MLA156" s="3"/>
      <c r="MLB156" s="3"/>
      <c r="MLC156" s="3"/>
      <c r="MLD156" s="3"/>
      <c r="MLE156" s="3"/>
      <c r="MLF156" s="3"/>
      <c r="MLG156" s="3"/>
      <c r="MLH156" s="3"/>
      <c r="MLI156" s="3"/>
      <c r="MLJ156" s="3"/>
      <c r="MLK156" s="3"/>
      <c r="MLL156" s="3"/>
      <c r="MLM156" s="3"/>
      <c r="MLN156" s="3"/>
      <c r="MLO156" s="3"/>
      <c r="MLP156" s="3"/>
      <c r="MLQ156" s="3"/>
      <c r="MLR156" s="3"/>
      <c r="MLS156" s="3"/>
      <c r="MLT156" s="3"/>
      <c r="MLU156" s="3"/>
      <c r="MLV156" s="3"/>
      <c r="MLW156" s="3"/>
      <c r="MLX156" s="3"/>
      <c r="MLY156" s="3"/>
      <c r="MLZ156" s="3"/>
      <c r="MMA156" s="3"/>
      <c r="MMB156" s="3"/>
      <c r="MMC156" s="3"/>
      <c r="MMD156" s="3"/>
      <c r="MME156" s="3"/>
      <c r="MMF156" s="3"/>
      <c r="MMG156" s="3"/>
      <c r="MMH156" s="3"/>
      <c r="MMI156" s="3"/>
      <c r="MMJ156" s="3"/>
      <c r="MMK156" s="3"/>
      <c r="MML156" s="3"/>
      <c r="MMM156" s="3"/>
      <c r="MMN156" s="3"/>
      <c r="MMO156" s="3"/>
      <c r="MMP156" s="3"/>
      <c r="MMQ156" s="3"/>
      <c r="MMR156" s="3"/>
      <c r="MMS156" s="3"/>
      <c r="MMT156" s="3"/>
      <c r="MMU156" s="3"/>
      <c r="MMV156" s="3"/>
      <c r="MMW156" s="3"/>
      <c r="MMX156" s="3"/>
      <c r="MMY156" s="3"/>
      <c r="MMZ156" s="3"/>
      <c r="MNA156" s="3"/>
      <c r="MNB156" s="3"/>
      <c r="MNC156" s="3"/>
      <c r="MND156" s="3"/>
      <c r="MNE156" s="3"/>
      <c r="MNF156" s="3"/>
      <c r="MNG156" s="3"/>
      <c r="MNH156" s="3"/>
      <c r="MNI156" s="3"/>
      <c r="MNJ156" s="3"/>
      <c r="MNK156" s="3"/>
      <c r="MNL156" s="3"/>
      <c r="MNM156" s="3"/>
      <c r="MNN156" s="3"/>
      <c r="MNO156" s="3"/>
      <c r="MNP156" s="3"/>
      <c r="MNQ156" s="3"/>
      <c r="MNR156" s="3"/>
      <c r="MNS156" s="3"/>
      <c r="MNT156" s="3"/>
      <c r="MNU156" s="3"/>
      <c r="MNV156" s="3"/>
      <c r="MNW156" s="3"/>
      <c r="MNX156" s="3"/>
      <c r="MNY156" s="3"/>
      <c r="MNZ156" s="3"/>
      <c r="MOA156" s="3"/>
      <c r="MOB156" s="3"/>
      <c r="MOC156" s="3"/>
      <c r="MOD156" s="3"/>
      <c r="MOE156" s="3"/>
      <c r="MOF156" s="3"/>
      <c r="MOG156" s="3"/>
      <c r="MOH156" s="3"/>
      <c r="MOI156" s="3"/>
      <c r="MOJ156" s="3"/>
      <c r="MOK156" s="3"/>
      <c r="MOL156" s="3"/>
      <c r="MOM156" s="3"/>
      <c r="MON156" s="3"/>
      <c r="MOO156" s="3"/>
      <c r="MOP156" s="3"/>
      <c r="MOQ156" s="3"/>
      <c r="MOR156" s="3"/>
      <c r="MOS156" s="3"/>
      <c r="MOT156" s="3"/>
      <c r="MOU156" s="3"/>
      <c r="MOV156" s="3"/>
      <c r="MOW156" s="3"/>
      <c r="MOX156" s="3"/>
      <c r="MOY156" s="3"/>
      <c r="MOZ156" s="3"/>
      <c r="MPA156" s="3"/>
      <c r="MPB156" s="3"/>
      <c r="MPC156" s="3"/>
      <c r="MPD156" s="3"/>
      <c r="MPE156" s="3"/>
      <c r="MPF156" s="3"/>
      <c r="MPG156" s="3"/>
      <c r="MPH156" s="3"/>
      <c r="MPI156" s="3"/>
      <c r="MPJ156" s="3"/>
      <c r="MPK156" s="3"/>
      <c r="MPL156" s="3"/>
      <c r="MPM156" s="3"/>
      <c r="MPN156" s="3"/>
      <c r="MPO156" s="3"/>
      <c r="MPP156" s="3"/>
      <c r="MPQ156" s="3"/>
      <c r="MPR156" s="3"/>
      <c r="MPS156" s="3"/>
      <c r="MPT156" s="3"/>
      <c r="MPU156" s="3"/>
      <c r="MPV156" s="3"/>
      <c r="MPW156" s="3"/>
      <c r="MPX156" s="3"/>
      <c r="MPY156" s="3"/>
      <c r="MPZ156" s="3"/>
      <c r="MQA156" s="3"/>
      <c r="MQB156" s="3"/>
      <c r="MQC156" s="3"/>
      <c r="MQD156" s="3"/>
      <c r="MQE156" s="3"/>
      <c r="MQF156" s="3"/>
      <c r="MQG156" s="3"/>
      <c r="MQH156" s="3"/>
      <c r="MQI156" s="3"/>
      <c r="MQJ156" s="3"/>
      <c r="MQK156" s="3"/>
      <c r="MQL156" s="3"/>
      <c r="MQM156" s="3"/>
      <c r="MQN156" s="3"/>
      <c r="MQO156" s="3"/>
      <c r="MQP156" s="3"/>
      <c r="MQQ156" s="3"/>
      <c r="MQR156" s="3"/>
      <c r="MQS156" s="3"/>
      <c r="MQT156" s="3"/>
      <c r="MQU156" s="3"/>
      <c r="MQV156" s="3"/>
      <c r="MQW156" s="3"/>
      <c r="MQX156" s="3"/>
      <c r="MQY156" s="3"/>
      <c r="MQZ156" s="3"/>
      <c r="MRA156" s="3"/>
      <c r="MRB156" s="3"/>
      <c r="MRC156" s="3"/>
      <c r="MRD156" s="3"/>
      <c r="MRE156" s="3"/>
      <c r="MRF156" s="3"/>
      <c r="MRG156" s="3"/>
      <c r="MRH156" s="3"/>
      <c r="MRI156" s="3"/>
      <c r="MRJ156" s="3"/>
      <c r="MRK156" s="3"/>
      <c r="MRL156" s="3"/>
      <c r="MRM156" s="3"/>
      <c r="MRN156" s="3"/>
      <c r="MRO156" s="3"/>
      <c r="MRP156" s="3"/>
      <c r="MRQ156" s="3"/>
      <c r="MRR156" s="3"/>
      <c r="MRS156" s="3"/>
      <c r="MRT156" s="3"/>
      <c r="MRU156" s="3"/>
      <c r="MRV156" s="3"/>
      <c r="MRW156" s="3"/>
      <c r="MRX156" s="3"/>
      <c r="MRY156" s="3"/>
      <c r="MRZ156" s="3"/>
      <c r="MSA156" s="3"/>
      <c r="MSB156" s="3"/>
      <c r="MSC156" s="3"/>
      <c r="MSD156" s="3"/>
      <c r="MSE156" s="3"/>
      <c r="MSF156" s="3"/>
      <c r="MSG156" s="3"/>
      <c r="MSH156" s="3"/>
      <c r="MSI156" s="3"/>
      <c r="MSJ156" s="3"/>
      <c r="MSK156" s="3"/>
      <c r="MSL156" s="3"/>
      <c r="MSM156" s="3"/>
      <c r="MSN156" s="3"/>
      <c r="MSO156" s="3"/>
      <c r="MSP156" s="3"/>
      <c r="MSQ156" s="3"/>
      <c r="MSR156" s="3"/>
      <c r="MSS156" s="3"/>
      <c r="MST156" s="3"/>
      <c r="MSU156" s="3"/>
      <c r="MSV156" s="3"/>
      <c r="MSW156" s="3"/>
      <c r="MSX156" s="3"/>
      <c r="MSY156" s="3"/>
      <c r="MSZ156" s="3"/>
      <c r="MTA156" s="3"/>
      <c r="MTB156" s="3"/>
      <c r="MTC156" s="3"/>
      <c r="MTD156" s="3"/>
      <c r="MTE156" s="3"/>
      <c r="MTF156" s="3"/>
      <c r="MTG156" s="3"/>
      <c r="MTH156" s="3"/>
      <c r="MTI156" s="3"/>
      <c r="MTJ156" s="3"/>
      <c r="MTK156" s="3"/>
      <c r="MTL156" s="3"/>
      <c r="MTM156" s="3"/>
      <c r="MTN156" s="3"/>
      <c r="MTO156" s="3"/>
      <c r="MTP156" s="3"/>
      <c r="MTQ156" s="3"/>
      <c r="MTR156" s="3"/>
      <c r="MTS156" s="3"/>
      <c r="MTT156" s="3"/>
      <c r="MTU156" s="3"/>
      <c r="MTV156" s="3"/>
      <c r="MTW156" s="3"/>
      <c r="MTX156" s="3"/>
      <c r="MTY156" s="3"/>
      <c r="MTZ156" s="3"/>
      <c r="MUA156" s="3"/>
      <c r="MUB156" s="3"/>
      <c r="MUC156" s="3"/>
      <c r="MUD156" s="3"/>
      <c r="MUE156" s="3"/>
      <c r="MUF156" s="3"/>
      <c r="MUG156" s="3"/>
      <c r="MUH156" s="3"/>
      <c r="MUI156" s="3"/>
      <c r="MUJ156" s="3"/>
      <c r="MUK156" s="3"/>
      <c r="MUL156" s="3"/>
      <c r="MUM156" s="3"/>
      <c r="MUN156" s="3"/>
      <c r="MUO156" s="3"/>
      <c r="MUP156" s="3"/>
      <c r="MUQ156" s="3"/>
      <c r="MUR156" s="3"/>
      <c r="MUS156" s="3"/>
      <c r="MUT156" s="3"/>
      <c r="MUU156" s="3"/>
      <c r="MUV156" s="3"/>
      <c r="MUW156" s="3"/>
      <c r="MUX156" s="3"/>
      <c r="MUY156" s="3"/>
      <c r="MUZ156" s="3"/>
      <c r="MVA156" s="3"/>
      <c r="MVB156" s="3"/>
      <c r="MVC156" s="3"/>
      <c r="MVD156" s="3"/>
      <c r="MVE156" s="3"/>
      <c r="MVF156" s="3"/>
      <c r="MVG156" s="3"/>
      <c r="MVH156" s="3"/>
      <c r="MVI156" s="3"/>
      <c r="MVJ156" s="3"/>
      <c r="MVK156" s="3"/>
      <c r="MVL156" s="3"/>
      <c r="MVM156" s="3"/>
      <c r="MVN156" s="3"/>
      <c r="MVO156" s="3"/>
      <c r="MVP156" s="3"/>
      <c r="MVQ156" s="3"/>
      <c r="MVR156" s="3"/>
      <c r="MVS156" s="3"/>
      <c r="MVT156" s="3"/>
      <c r="MVU156" s="3"/>
      <c r="MVV156" s="3"/>
      <c r="MVW156" s="3"/>
      <c r="MVX156" s="3"/>
      <c r="MVY156" s="3"/>
      <c r="MVZ156" s="3"/>
      <c r="MWA156" s="3"/>
      <c r="MWB156" s="3"/>
      <c r="MWC156" s="3"/>
      <c r="MWD156" s="3"/>
      <c r="MWE156" s="3"/>
      <c r="MWF156" s="3"/>
      <c r="MWG156" s="3"/>
      <c r="MWH156" s="3"/>
      <c r="MWI156" s="3"/>
      <c r="MWJ156" s="3"/>
      <c r="MWK156" s="3"/>
      <c r="MWL156" s="3"/>
      <c r="MWM156" s="3"/>
      <c r="MWN156" s="3"/>
      <c r="MWO156" s="3"/>
      <c r="MWP156" s="3"/>
      <c r="MWQ156" s="3"/>
      <c r="MWR156" s="3"/>
      <c r="MWS156" s="3"/>
      <c r="MWT156" s="3"/>
      <c r="MWU156" s="3"/>
      <c r="MWV156" s="3"/>
      <c r="MWW156" s="3"/>
      <c r="MWX156" s="3"/>
      <c r="MWY156" s="3"/>
      <c r="MWZ156" s="3"/>
      <c r="MXA156" s="3"/>
      <c r="MXB156" s="3"/>
      <c r="MXC156" s="3"/>
      <c r="MXD156" s="3"/>
      <c r="MXE156" s="3"/>
      <c r="MXF156" s="3"/>
      <c r="MXG156" s="3"/>
      <c r="MXH156" s="3"/>
      <c r="MXI156" s="3"/>
      <c r="MXJ156" s="3"/>
      <c r="MXK156" s="3"/>
      <c r="MXL156" s="3"/>
      <c r="MXM156" s="3"/>
      <c r="MXN156" s="3"/>
      <c r="MXO156" s="3"/>
      <c r="MXP156" s="3"/>
      <c r="MXQ156" s="3"/>
      <c r="MXR156" s="3"/>
      <c r="MXS156" s="3"/>
      <c r="MXT156" s="3"/>
      <c r="MXU156" s="3"/>
      <c r="MXV156" s="3"/>
      <c r="MXW156" s="3"/>
      <c r="MXX156" s="3"/>
      <c r="MXY156" s="3"/>
      <c r="MXZ156" s="3"/>
      <c r="MYA156" s="3"/>
      <c r="MYB156" s="3"/>
      <c r="MYC156" s="3"/>
      <c r="MYD156" s="3"/>
      <c r="MYE156" s="3"/>
      <c r="MYF156" s="3"/>
      <c r="MYG156" s="3"/>
      <c r="MYH156" s="3"/>
      <c r="MYI156" s="3"/>
      <c r="MYJ156" s="3"/>
      <c r="MYK156" s="3"/>
      <c r="MYL156" s="3"/>
      <c r="MYM156" s="3"/>
      <c r="MYN156" s="3"/>
      <c r="MYO156" s="3"/>
      <c r="MYP156" s="3"/>
      <c r="MYQ156" s="3"/>
      <c r="MYR156" s="3"/>
      <c r="MYS156" s="3"/>
      <c r="MYT156" s="3"/>
      <c r="MYU156" s="3"/>
      <c r="MYV156" s="3"/>
      <c r="MYW156" s="3"/>
      <c r="MYX156" s="3"/>
      <c r="MYY156" s="3"/>
      <c r="MYZ156" s="3"/>
      <c r="MZA156" s="3"/>
      <c r="MZB156" s="3"/>
      <c r="MZC156" s="3"/>
      <c r="MZD156" s="3"/>
      <c r="MZE156" s="3"/>
      <c r="MZF156" s="3"/>
      <c r="MZG156" s="3"/>
      <c r="MZH156" s="3"/>
      <c r="MZI156" s="3"/>
      <c r="MZJ156" s="3"/>
      <c r="MZK156" s="3"/>
      <c r="MZL156" s="3"/>
      <c r="MZM156" s="3"/>
      <c r="MZN156" s="3"/>
      <c r="MZO156" s="3"/>
      <c r="MZP156" s="3"/>
      <c r="MZQ156" s="3"/>
      <c r="MZR156" s="3"/>
      <c r="MZS156" s="3"/>
      <c r="MZT156" s="3"/>
      <c r="MZU156" s="3"/>
      <c r="MZV156" s="3"/>
      <c r="MZW156" s="3"/>
      <c r="MZX156" s="3"/>
      <c r="MZY156" s="3"/>
      <c r="MZZ156" s="3"/>
      <c r="NAA156" s="3"/>
      <c r="NAB156" s="3"/>
      <c r="NAC156" s="3"/>
      <c r="NAD156" s="3"/>
      <c r="NAE156" s="3"/>
      <c r="NAF156" s="3"/>
      <c r="NAG156" s="3"/>
      <c r="NAH156" s="3"/>
      <c r="NAI156" s="3"/>
      <c r="NAJ156" s="3"/>
      <c r="NAK156" s="3"/>
      <c r="NAL156" s="3"/>
      <c r="NAM156" s="3"/>
      <c r="NAN156" s="3"/>
      <c r="NAO156" s="3"/>
      <c r="NAP156" s="3"/>
      <c r="NAQ156" s="3"/>
      <c r="NAR156" s="3"/>
      <c r="NAS156" s="3"/>
      <c r="NAT156" s="3"/>
      <c r="NAU156" s="3"/>
      <c r="NAV156" s="3"/>
      <c r="NAW156" s="3"/>
      <c r="NAX156" s="3"/>
      <c r="NAY156" s="3"/>
      <c r="NAZ156" s="3"/>
      <c r="NBA156" s="3"/>
      <c r="NBB156" s="3"/>
      <c r="NBC156" s="3"/>
      <c r="NBD156" s="3"/>
      <c r="NBE156" s="3"/>
      <c r="NBF156" s="3"/>
      <c r="NBG156" s="3"/>
      <c r="NBH156" s="3"/>
      <c r="NBI156" s="3"/>
      <c r="NBJ156" s="3"/>
      <c r="NBK156" s="3"/>
      <c r="NBL156" s="3"/>
      <c r="NBM156" s="3"/>
      <c r="NBN156" s="3"/>
      <c r="NBO156" s="3"/>
      <c r="NBP156" s="3"/>
      <c r="NBQ156" s="3"/>
      <c r="NBR156" s="3"/>
      <c r="NBS156" s="3"/>
      <c r="NBT156" s="3"/>
      <c r="NBU156" s="3"/>
      <c r="NBV156" s="3"/>
      <c r="NBW156" s="3"/>
      <c r="NBX156" s="3"/>
      <c r="NBY156" s="3"/>
      <c r="NBZ156" s="3"/>
      <c r="NCA156" s="3"/>
      <c r="NCB156" s="3"/>
      <c r="NCC156" s="3"/>
      <c r="NCD156" s="3"/>
      <c r="NCE156" s="3"/>
      <c r="NCF156" s="3"/>
      <c r="NCG156" s="3"/>
      <c r="NCH156" s="3"/>
      <c r="NCI156" s="3"/>
      <c r="NCJ156" s="3"/>
      <c r="NCK156" s="3"/>
      <c r="NCL156" s="3"/>
      <c r="NCM156" s="3"/>
      <c r="NCN156" s="3"/>
      <c r="NCO156" s="3"/>
      <c r="NCP156" s="3"/>
      <c r="NCQ156" s="3"/>
      <c r="NCR156" s="3"/>
      <c r="NCS156" s="3"/>
      <c r="NCT156" s="3"/>
      <c r="NCU156" s="3"/>
      <c r="NCV156" s="3"/>
      <c r="NCW156" s="3"/>
      <c r="NCX156" s="3"/>
      <c r="NCY156" s="3"/>
      <c r="NCZ156" s="3"/>
      <c r="NDA156" s="3"/>
      <c r="NDB156" s="3"/>
      <c r="NDC156" s="3"/>
      <c r="NDD156" s="3"/>
      <c r="NDE156" s="3"/>
      <c r="NDF156" s="3"/>
      <c r="NDG156" s="3"/>
      <c r="NDH156" s="3"/>
      <c r="NDI156" s="3"/>
      <c r="NDJ156" s="3"/>
      <c r="NDK156" s="3"/>
      <c r="NDL156" s="3"/>
      <c r="NDM156" s="3"/>
      <c r="NDN156" s="3"/>
      <c r="NDO156" s="3"/>
      <c r="NDP156" s="3"/>
      <c r="NDQ156" s="3"/>
      <c r="NDR156" s="3"/>
      <c r="NDS156" s="3"/>
      <c r="NDT156" s="3"/>
      <c r="NDU156" s="3"/>
      <c r="NDV156" s="3"/>
      <c r="NDW156" s="3"/>
      <c r="NDX156" s="3"/>
      <c r="NDY156" s="3"/>
      <c r="NDZ156" s="3"/>
      <c r="NEA156" s="3"/>
      <c r="NEB156" s="3"/>
      <c r="NEC156" s="3"/>
      <c r="NED156" s="3"/>
      <c r="NEE156" s="3"/>
      <c r="NEF156" s="3"/>
      <c r="NEG156" s="3"/>
      <c r="NEH156" s="3"/>
      <c r="NEI156" s="3"/>
      <c r="NEJ156" s="3"/>
      <c r="NEK156" s="3"/>
      <c r="NEL156" s="3"/>
      <c r="NEM156" s="3"/>
      <c r="NEN156" s="3"/>
      <c r="NEO156" s="3"/>
      <c r="NEP156" s="3"/>
      <c r="NEQ156" s="3"/>
      <c r="NER156" s="3"/>
      <c r="NES156" s="3"/>
      <c r="NET156" s="3"/>
      <c r="NEU156" s="3"/>
      <c r="NEV156" s="3"/>
      <c r="NEW156" s="3"/>
      <c r="NEX156" s="3"/>
      <c r="NEY156" s="3"/>
      <c r="NEZ156" s="3"/>
      <c r="NFA156" s="3"/>
      <c r="NFB156" s="3"/>
      <c r="NFC156" s="3"/>
      <c r="NFD156" s="3"/>
      <c r="NFE156" s="3"/>
      <c r="NFF156" s="3"/>
      <c r="NFG156" s="3"/>
      <c r="NFH156" s="3"/>
      <c r="NFI156" s="3"/>
      <c r="NFJ156" s="3"/>
      <c r="NFK156" s="3"/>
      <c r="NFL156" s="3"/>
      <c r="NFM156" s="3"/>
      <c r="NFN156" s="3"/>
      <c r="NFO156" s="3"/>
      <c r="NFP156" s="3"/>
      <c r="NFQ156" s="3"/>
      <c r="NFR156" s="3"/>
      <c r="NFS156" s="3"/>
      <c r="NFT156" s="3"/>
      <c r="NFU156" s="3"/>
      <c r="NFV156" s="3"/>
      <c r="NFW156" s="3"/>
      <c r="NFX156" s="3"/>
      <c r="NFY156" s="3"/>
      <c r="NFZ156" s="3"/>
      <c r="NGA156" s="3"/>
      <c r="NGB156" s="3"/>
      <c r="NGC156" s="3"/>
      <c r="NGD156" s="3"/>
      <c r="NGE156" s="3"/>
      <c r="NGF156" s="3"/>
      <c r="NGG156" s="3"/>
      <c r="NGH156" s="3"/>
      <c r="NGI156" s="3"/>
      <c r="NGJ156" s="3"/>
      <c r="NGK156" s="3"/>
      <c r="NGL156" s="3"/>
      <c r="NGM156" s="3"/>
      <c r="NGN156" s="3"/>
      <c r="NGO156" s="3"/>
      <c r="NGP156" s="3"/>
      <c r="NGQ156" s="3"/>
      <c r="NGR156" s="3"/>
      <c r="NGS156" s="3"/>
      <c r="NGT156" s="3"/>
      <c r="NGU156" s="3"/>
      <c r="NGV156" s="3"/>
      <c r="NGW156" s="3"/>
      <c r="NGX156" s="3"/>
      <c r="NGY156" s="3"/>
      <c r="NGZ156" s="3"/>
      <c r="NHA156" s="3"/>
      <c r="NHB156" s="3"/>
      <c r="NHC156" s="3"/>
      <c r="NHD156" s="3"/>
      <c r="NHE156" s="3"/>
      <c r="NHF156" s="3"/>
      <c r="NHG156" s="3"/>
      <c r="NHH156" s="3"/>
      <c r="NHI156" s="3"/>
      <c r="NHJ156" s="3"/>
      <c r="NHK156" s="3"/>
      <c r="NHL156" s="3"/>
      <c r="NHM156" s="3"/>
      <c r="NHN156" s="3"/>
      <c r="NHO156" s="3"/>
      <c r="NHP156" s="3"/>
      <c r="NHQ156" s="3"/>
      <c r="NHR156" s="3"/>
      <c r="NHS156" s="3"/>
      <c r="NHT156" s="3"/>
      <c r="NHU156" s="3"/>
      <c r="NHV156" s="3"/>
      <c r="NHW156" s="3"/>
      <c r="NHX156" s="3"/>
      <c r="NHY156" s="3"/>
      <c r="NHZ156" s="3"/>
      <c r="NIA156" s="3"/>
      <c r="NIB156" s="3"/>
      <c r="NIC156" s="3"/>
      <c r="NID156" s="3"/>
      <c r="NIE156" s="3"/>
      <c r="NIF156" s="3"/>
      <c r="NIG156" s="3"/>
      <c r="NIH156" s="3"/>
      <c r="NII156" s="3"/>
      <c r="NIJ156" s="3"/>
      <c r="NIK156" s="3"/>
      <c r="NIL156" s="3"/>
      <c r="NIM156" s="3"/>
      <c r="NIN156" s="3"/>
      <c r="NIO156" s="3"/>
      <c r="NIP156" s="3"/>
      <c r="NIQ156" s="3"/>
      <c r="NIR156" s="3"/>
      <c r="NIS156" s="3"/>
      <c r="NIT156" s="3"/>
      <c r="NIU156" s="3"/>
      <c r="NIV156" s="3"/>
      <c r="NIW156" s="3"/>
      <c r="NIX156" s="3"/>
      <c r="NIY156" s="3"/>
      <c r="NIZ156" s="3"/>
      <c r="NJA156" s="3"/>
      <c r="NJB156" s="3"/>
      <c r="NJC156" s="3"/>
      <c r="NJD156" s="3"/>
      <c r="NJE156" s="3"/>
      <c r="NJF156" s="3"/>
      <c r="NJG156" s="3"/>
      <c r="NJH156" s="3"/>
      <c r="NJI156" s="3"/>
      <c r="NJJ156" s="3"/>
      <c r="NJK156" s="3"/>
      <c r="NJL156" s="3"/>
      <c r="NJM156" s="3"/>
      <c r="NJN156" s="3"/>
      <c r="NJO156" s="3"/>
      <c r="NJP156" s="3"/>
      <c r="NJQ156" s="3"/>
      <c r="NJR156" s="3"/>
      <c r="NJS156" s="3"/>
      <c r="NJT156" s="3"/>
      <c r="NJU156" s="3"/>
      <c r="NJV156" s="3"/>
      <c r="NJW156" s="3"/>
      <c r="NJX156" s="3"/>
      <c r="NJY156" s="3"/>
      <c r="NJZ156" s="3"/>
      <c r="NKA156" s="3"/>
      <c r="NKB156" s="3"/>
      <c r="NKC156" s="3"/>
      <c r="NKD156" s="3"/>
      <c r="NKE156" s="3"/>
      <c r="NKF156" s="3"/>
      <c r="NKG156" s="3"/>
      <c r="NKH156" s="3"/>
      <c r="NKI156" s="3"/>
      <c r="NKJ156" s="3"/>
      <c r="NKK156" s="3"/>
      <c r="NKL156" s="3"/>
      <c r="NKM156" s="3"/>
      <c r="NKN156" s="3"/>
      <c r="NKO156" s="3"/>
      <c r="NKP156" s="3"/>
      <c r="NKQ156" s="3"/>
      <c r="NKR156" s="3"/>
      <c r="NKS156" s="3"/>
      <c r="NKT156" s="3"/>
      <c r="NKU156" s="3"/>
      <c r="NKV156" s="3"/>
      <c r="NKW156" s="3"/>
      <c r="NKX156" s="3"/>
      <c r="NKY156" s="3"/>
      <c r="NKZ156" s="3"/>
      <c r="NLA156" s="3"/>
      <c r="NLB156" s="3"/>
      <c r="NLC156" s="3"/>
      <c r="NLD156" s="3"/>
      <c r="NLE156" s="3"/>
      <c r="NLF156" s="3"/>
      <c r="NLG156" s="3"/>
      <c r="NLH156" s="3"/>
      <c r="NLI156" s="3"/>
      <c r="NLJ156" s="3"/>
      <c r="NLK156" s="3"/>
      <c r="NLL156" s="3"/>
      <c r="NLM156" s="3"/>
      <c r="NLN156" s="3"/>
      <c r="NLO156" s="3"/>
      <c r="NLP156" s="3"/>
      <c r="NLQ156" s="3"/>
      <c r="NLR156" s="3"/>
      <c r="NLS156" s="3"/>
      <c r="NLT156" s="3"/>
      <c r="NLU156" s="3"/>
      <c r="NLV156" s="3"/>
      <c r="NLW156" s="3"/>
      <c r="NLX156" s="3"/>
      <c r="NLY156" s="3"/>
      <c r="NLZ156" s="3"/>
      <c r="NMA156" s="3"/>
      <c r="NMB156" s="3"/>
      <c r="NMC156" s="3"/>
      <c r="NMD156" s="3"/>
      <c r="NME156" s="3"/>
      <c r="NMF156" s="3"/>
      <c r="NMG156" s="3"/>
      <c r="NMH156" s="3"/>
      <c r="NMI156" s="3"/>
      <c r="NMJ156" s="3"/>
      <c r="NMK156" s="3"/>
      <c r="NML156" s="3"/>
      <c r="NMM156" s="3"/>
      <c r="NMN156" s="3"/>
      <c r="NMO156" s="3"/>
      <c r="NMP156" s="3"/>
      <c r="NMQ156" s="3"/>
      <c r="NMR156" s="3"/>
      <c r="NMS156" s="3"/>
      <c r="NMT156" s="3"/>
      <c r="NMU156" s="3"/>
      <c r="NMV156" s="3"/>
      <c r="NMW156" s="3"/>
      <c r="NMX156" s="3"/>
      <c r="NMY156" s="3"/>
      <c r="NMZ156" s="3"/>
      <c r="NNA156" s="3"/>
      <c r="NNB156" s="3"/>
      <c r="NNC156" s="3"/>
      <c r="NND156" s="3"/>
      <c r="NNE156" s="3"/>
      <c r="NNF156" s="3"/>
      <c r="NNG156" s="3"/>
      <c r="NNH156" s="3"/>
      <c r="NNI156" s="3"/>
      <c r="NNJ156" s="3"/>
      <c r="NNK156" s="3"/>
      <c r="NNL156" s="3"/>
      <c r="NNM156" s="3"/>
      <c r="NNN156" s="3"/>
      <c r="NNO156" s="3"/>
      <c r="NNP156" s="3"/>
      <c r="NNQ156" s="3"/>
      <c r="NNR156" s="3"/>
      <c r="NNS156" s="3"/>
      <c r="NNT156" s="3"/>
      <c r="NNU156" s="3"/>
      <c r="NNV156" s="3"/>
      <c r="NNW156" s="3"/>
      <c r="NNX156" s="3"/>
      <c r="NNY156" s="3"/>
      <c r="NNZ156" s="3"/>
      <c r="NOA156" s="3"/>
      <c r="NOB156" s="3"/>
      <c r="NOC156" s="3"/>
      <c r="NOD156" s="3"/>
      <c r="NOE156" s="3"/>
      <c r="NOF156" s="3"/>
      <c r="NOG156" s="3"/>
      <c r="NOH156" s="3"/>
      <c r="NOI156" s="3"/>
      <c r="NOJ156" s="3"/>
      <c r="NOK156" s="3"/>
      <c r="NOL156" s="3"/>
      <c r="NOM156" s="3"/>
      <c r="NON156" s="3"/>
      <c r="NOO156" s="3"/>
      <c r="NOP156" s="3"/>
      <c r="NOQ156" s="3"/>
      <c r="NOR156" s="3"/>
      <c r="NOS156" s="3"/>
      <c r="NOT156" s="3"/>
      <c r="NOU156" s="3"/>
      <c r="NOV156" s="3"/>
      <c r="NOW156" s="3"/>
      <c r="NOX156" s="3"/>
      <c r="NOY156" s="3"/>
      <c r="NOZ156" s="3"/>
      <c r="NPA156" s="3"/>
      <c r="NPB156" s="3"/>
      <c r="NPC156" s="3"/>
      <c r="NPD156" s="3"/>
      <c r="NPE156" s="3"/>
      <c r="NPF156" s="3"/>
      <c r="NPG156" s="3"/>
      <c r="NPH156" s="3"/>
      <c r="NPI156" s="3"/>
      <c r="NPJ156" s="3"/>
      <c r="NPK156" s="3"/>
      <c r="NPL156" s="3"/>
      <c r="NPM156" s="3"/>
      <c r="NPN156" s="3"/>
      <c r="NPO156" s="3"/>
      <c r="NPP156" s="3"/>
      <c r="NPQ156" s="3"/>
      <c r="NPR156" s="3"/>
      <c r="NPS156" s="3"/>
      <c r="NPT156" s="3"/>
      <c r="NPU156" s="3"/>
      <c r="NPV156" s="3"/>
      <c r="NPW156" s="3"/>
      <c r="NPX156" s="3"/>
      <c r="NPY156" s="3"/>
      <c r="NPZ156" s="3"/>
      <c r="NQA156" s="3"/>
      <c r="NQB156" s="3"/>
      <c r="NQC156" s="3"/>
      <c r="NQD156" s="3"/>
      <c r="NQE156" s="3"/>
      <c r="NQF156" s="3"/>
      <c r="NQG156" s="3"/>
      <c r="NQH156" s="3"/>
      <c r="NQI156" s="3"/>
      <c r="NQJ156" s="3"/>
      <c r="NQK156" s="3"/>
      <c r="NQL156" s="3"/>
      <c r="NQM156" s="3"/>
      <c r="NQN156" s="3"/>
      <c r="NQO156" s="3"/>
      <c r="NQP156" s="3"/>
      <c r="NQQ156" s="3"/>
      <c r="NQR156" s="3"/>
      <c r="NQS156" s="3"/>
      <c r="NQT156" s="3"/>
      <c r="NQU156" s="3"/>
      <c r="NQV156" s="3"/>
      <c r="NQW156" s="3"/>
      <c r="NQX156" s="3"/>
      <c r="NQY156" s="3"/>
      <c r="NQZ156" s="3"/>
      <c r="NRA156" s="3"/>
      <c r="NRB156" s="3"/>
      <c r="NRC156" s="3"/>
      <c r="NRD156" s="3"/>
      <c r="NRE156" s="3"/>
      <c r="NRF156" s="3"/>
      <c r="NRG156" s="3"/>
      <c r="NRH156" s="3"/>
      <c r="NRI156" s="3"/>
      <c r="NRJ156" s="3"/>
      <c r="NRK156" s="3"/>
      <c r="NRL156" s="3"/>
      <c r="NRM156" s="3"/>
      <c r="NRN156" s="3"/>
      <c r="NRO156" s="3"/>
      <c r="NRP156" s="3"/>
      <c r="NRQ156" s="3"/>
      <c r="NRR156" s="3"/>
      <c r="NRS156" s="3"/>
      <c r="NRT156" s="3"/>
      <c r="NRU156" s="3"/>
      <c r="NRV156" s="3"/>
      <c r="NRW156" s="3"/>
      <c r="NRX156" s="3"/>
      <c r="NRY156" s="3"/>
      <c r="NRZ156" s="3"/>
      <c r="NSA156" s="3"/>
      <c r="NSB156" s="3"/>
      <c r="NSC156" s="3"/>
      <c r="NSD156" s="3"/>
      <c r="NSE156" s="3"/>
      <c r="NSF156" s="3"/>
      <c r="NSG156" s="3"/>
      <c r="NSH156" s="3"/>
      <c r="NSI156" s="3"/>
      <c r="NSJ156" s="3"/>
      <c r="NSK156" s="3"/>
      <c r="NSL156" s="3"/>
      <c r="NSM156" s="3"/>
      <c r="NSN156" s="3"/>
      <c r="NSO156" s="3"/>
      <c r="NSP156" s="3"/>
      <c r="NSQ156" s="3"/>
      <c r="NSR156" s="3"/>
      <c r="NSS156" s="3"/>
      <c r="NST156" s="3"/>
      <c r="NSU156" s="3"/>
      <c r="NSV156" s="3"/>
      <c r="NSW156" s="3"/>
      <c r="NSX156" s="3"/>
      <c r="NSY156" s="3"/>
      <c r="NSZ156" s="3"/>
      <c r="NTA156" s="3"/>
      <c r="NTB156" s="3"/>
      <c r="NTC156" s="3"/>
      <c r="NTD156" s="3"/>
      <c r="NTE156" s="3"/>
      <c r="NTF156" s="3"/>
      <c r="NTG156" s="3"/>
      <c r="NTH156" s="3"/>
      <c r="NTI156" s="3"/>
      <c r="NTJ156" s="3"/>
      <c r="NTK156" s="3"/>
      <c r="NTL156" s="3"/>
      <c r="NTM156" s="3"/>
      <c r="NTN156" s="3"/>
      <c r="NTO156" s="3"/>
      <c r="NTP156" s="3"/>
      <c r="NTQ156" s="3"/>
      <c r="NTR156" s="3"/>
      <c r="NTS156" s="3"/>
      <c r="NTT156" s="3"/>
      <c r="NTU156" s="3"/>
      <c r="NTV156" s="3"/>
      <c r="NTW156" s="3"/>
      <c r="NTX156" s="3"/>
      <c r="NTY156" s="3"/>
      <c r="NTZ156" s="3"/>
      <c r="NUA156" s="3"/>
      <c r="NUB156" s="3"/>
      <c r="NUC156" s="3"/>
      <c r="NUD156" s="3"/>
      <c r="NUE156" s="3"/>
      <c r="NUF156" s="3"/>
      <c r="NUG156" s="3"/>
      <c r="NUH156" s="3"/>
      <c r="NUI156" s="3"/>
      <c r="NUJ156" s="3"/>
      <c r="NUK156" s="3"/>
      <c r="NUL156" s="3"/>
      <c r="NUM156" s="3"/>
      <c r="NUN156" s="3"/>
      <c r="NUO156" s="3"/>
      <c r="NUP156" s="3"/>
      <c r="NUQ156" s="3"/>
      <c r="NUR156" s="3"/>
      <c r="NUS156" s="3"/>
      <c r="NUT156" s="3"/>
      <c r="NUU156" s="3"/>
      <c r="NUV156" s="3"/>
      <c r="NUW156" s="3"/>
      <c r="NUX156" s="3"/>
      <c r="NUY156" s="3"/>
      <c r="NUZ156" s="3"/>
      <c r="NVA156" s="3"/>
      <c r="NVB156" s="3"/>
      <c r="NVC156" s="3"/>
      <c r="NVD156" s="3"/>
      <c r="NVE156" s="3"/>
      <c r="NVF156" s="3"/>
      <c r="NVG156" s="3"/>
      <c r="NVH156" s="3"/>
      <c r="NVI156" s="3"/>
      <c r="NVJ156" s="3"/>
      <c r="NVK156" s="3"/>
      <c r="NVL156" s="3"/>
      <c r="NVM156" s="3"/>
      <c r="NVN156" s="3"/>
      <c r="NVO156" s="3"/>
      <c r="NVP156" s="3"/>
      <c r="NVQ156" s="3"/>
      <c r="NVR156" s="3"/>
      <c r="NVS156" s="3"/>
      <c r="NVT156" s="3"/>
      <c r="NVU156" s="3"/>
      <c r="NVV156" s="3"/>
      <c r="NVW156" s="3"/>
      <c r="NVX156" s="3"/>
      <c r="NVY156" s="3"/>
      <c r="NVZ156" s="3"/>
      <c r="NWA156" s="3"/>
      <c r="NWB156" s="3"/>
      <c r="NWC156" s="3"/>
      <c r="NWD156" s="3"/>
      <c r="NWE156" s="3"/>
      <c r="NWF156" s="3"/>
      <c r="NWG156" s="3"/>
      <c r="NWH156" s="3"/>
      <c r="NWI156" s="3"/>
      <c r="NWJ156" s="3"/>
      <c r="NWK156" s="3"/>
      <c r="NWL156" s="3"/>
      <c r="NWM156" s="3"/>
      <c r="NWN156" s="3"/>
      <c r="NWO156" s="3"/>
      <c r="NWP156" s="3"/>
      <c r="NWQ156" s="3"/>
      <c r="NWR156" s="3"/>
      <c r="NWS156" s="3"/>
      <c r="NWT156" s="3"/>
      <c r="NWU156" s="3"/>
      <c r="NWV156" s="3"/>
      <c r="NWW156" s="3"/>
      <c r="NWX156" s="3"/>
      <c r="NWY156" s="3"/>
      <c r="NWZ156" s="3"/>
      <c r="NXA156" s="3"/>
      <c r="NXB156" s="3"/>
      <c r="NXC156" s="3"/>
      <c r="NXD156" s="3"/>
      <c r="NXE156" s="3"/>
      <c r="NXF156" s="3"/>
      <c r="NXG156" s="3"/>
      <c r="NXH156" s="3"/>
      <c r="NXI156" s="3"/>
      <c r="NXJ156" s="3"/>
      <c r="NXK156" s="3"/>
      <c r="NXL156" s="3"/>
      <c r="NXM156" s="3"/>
      <c r="NXN156" s="3"/>
      <c r="NXO156" s="3"/>
      <c r="NXP156" s="3"/>
      <c r="NXQ156" s="3"/>
      <c r="NXR156" s="3"/>
      <c r="NXS156" s="3"/>
      <c r="NXT156" s="3"/>
      <c r="NXU156" s="3"/>
      <c r="NXV156" s="3"/>
      <c r="NXW156" s="3"/>
      <c r="NXX156" s="3"/>
      <c r="NXY156" s="3"/>
      <c r="NXZ156" s="3"/>
      <c r="NYA156" s="3"/>
      <c r="NYB156" s="3"/>
      <c r="NYC156" s="3"/>
      <c r="NYD156" s="3"/>
      <c r="NYE156" s="3"/>
      <c r="NYF156" s="3"/>
      <c r="NYG156" s="3"/>
      <c r="NYH156" s="3"/>
      <c r="NYI156" s="3"/>
      <c r="NYJ156" s="3"/>
      <c r="NYK156" s="3"/>
      <c r="NYL156" s="3"/>
      <c r="NYM156" s="3"/>
      <c r="NYN156" s="3"/>
      <c r="NYO156" s="3"/>
      <c r="NYP156" s="3"/>
      <c r="NYQ156" s="3"/>
      <c r="NYR156" s="3"/>
      <c r="NYS156" s="3"/>
      <c r="NYT156" s="3"/>
      <c r="NYU156" s="3"/>
      <c r="NYV156" s="3"/>
      <c r="NYW156" s="3"/>
      <c r="NYX156" s="3"/>
      <c r="NYY156" s="3"/>
      <c r="NYZ156" s="3"/>
      <c r="NZA156" s="3"/>
      <c r="NZB156" s="3"/>
      <c r="NZC156" s="3"/>
      <c r="NZD156" s="3"/>
      <c r="NZE156" s="3"/>
      <c r="NZF156" s="3"/>
      <c r="NZG156" s="3"/>
      <c r="NZH156" s="3"/>
      <c r="NZI156" s="3"/>
      <c r="NZJ156" s="3"/>
      <c r="NZK156" s="3"/>
      <c r="NZL156" s="3"/>
      <c r="NZM156" s="3"/>
      <c r="NZN156" s="3"/>
      <c r="NZO156" s="3"/>
      <c r="NZP156" s="3"/>
      <c r="NZQ156" s="3"/>
      <c r="NZR156" s="3"/>
      <c r="NZS156" s="3"/>
      <c r="NZT156" s="3"/>
      <c r="NZU156" s="3"/>
      <c r="NZV156" s="3"/>
      <c r="NZW156" s="3"/>
      <c r="NZX156" s="3"/>
      <c r="NZY156" s="3"/>
      <c r="NZZ156" s="3"/>
      <c r="OAA156" s="3"/>
      <c r="OAB156" s="3"/>
      <c r="OAC156" s="3"/>
      <c r="OAD156" s="3"/>
      <c r="OAE156" s="3"/>
      <c r="OAF156" s="3"/>
      <c r="OAG156" s="3"/>
      <c r="OAH156" s="3"/>
      <c r="OAI156" s="3"/>
      <c r="OAJ156" s="3"/>
      <c r="OAK156" s="3"/>
      <c r="OAL156" s="3"/>
      <c r="OAM156" s="3"/>
      <c r="OAN156" s="3"/>
      <c r="OAO156" s="3"/>
      <c r="OAP156" s="3"/>
      <c r="OAQ156" s="3"/>
      <c r="OAR156" s="3"/>
      <c r="OAS156" s="3"/>
      <c r="OAT156" s="3"/>
      <c r="OAU156" s="3"/>
      <c r="OAV156" s="3"/>
      <c r="OAW156" s="3"/>
      <c r="OAX156" s="3"/>
      <c r="OAY156" s="3"/>
      <c r="OAZ156" s="3"/>
      <c r="OBA156" s="3"/>
      <c r="OBB156" s="3"/>
      <c r="OBC156" s="3"/>
      <c r="OBD156" s="3"/>
      <c r="OBE156" s="3"/>
      <c r="OBF156" s="3"/>
      <c r="OBG156" s="3"/>
      <c r="OBH156" s="3"/>
      <c r="OBI156" s="3"/>
      <c r="OBJ156" s="3"/>
      <c r="OBK156" s="3"/>
      <c r="OBL156" s="3"/>
      <c r="OBM156" s="3"/>
      <c r="OBN156" s="3"/>
      <c r="OBO156" s="3"/>
      <c r="OBP156" s="3"/>
      <c r="OBQ156" s="3"/>
      <c r="OBR156" s="3"/>
      <c r="OBS156" s="3"/>
      <c r="OBT156" s="3"/>
      <c r="OBU156" s="3"/>
      <c r="OBV156" s="3"/>
      <c r="OBW156" s="3"/>
      <c r="OBX156" s="3"/>
      <c r="OBY156" s="3"/>
      <c r="OBZ156" s="3"/>
      <c r="OCA156" s="3"/>
      <c r="OCB156" s="3"/>
      <c r="OCC156" s="3"/>
      <c r="OCD156" s="3"/>
      <c r="OCE156" s="3"/>
      <c r="OCF156" s="3"/>
      <c r="OCG156" s="3"/>
      <c r="OCH156" s="3"/>
      <c r="OCI156" s="3"/>
      <c r="OCJ156" s="3"/>
      <c r="OCK156" s="3"/>
      <c r="OCL156" s="3"/>
      <c r="OCM156" s="3"/>
      <c r="OCN156" s="3"/>
      <c r="OCO156" s="3"/>
      <c r="OCP156" s="3"/>
      <c r="OCQ156" s="3"/>
      <c r="OCR156" s="3"/>
      <c r="OCS156" s="3"/>
      <c r="OCT156" s="3"/>
      <c r="OCU156" s="3"/>
      <c r="OCV156" s="3"/>
      <c r="OCW156" s="3"/>
      <c r="OCX156" s="3"/>
      <c r="OCY156" s="3"/>
      <c r="OCZ156" s="3"/>
      <c r="ODA156" s="3"/>
      <c r="ODB156" s="3"/>
      <c r="ODC156" s="3"/>
      <c r="ODD156" s="3"/>
      <c r="ODE156" s="3"/>
      <c r="ODF156" s="3"/>
      <c r="ODG156" s="3"/>
      <c r="ODH156" s="3"/>
      <c r="ODI156" s="3"/>
      <c r="ODJ156" s="3"/>
      <c r="ODK156" s="3"/>
      <c r="ODL156" s="3"/>
      <c r="ODM156" s="3"/>
      <c r="ODN156" s="3"/>
      <c r="ODO156" s="3"/>
      <c r="ODP156" s="3"/>
      <c r="ODQ156" s="3"/>
      <c r="ODR156" s="3"/>
      <c r="ODS156" s="3"/>
      <c r="ODT156" s="3"/>
      <c r="ODU156" s="3"/>
      <c r="ODV156" s="3"/>
      <c r="ODW156" s="3"/>
      <c r="ODX156" s="3"/>
      <c r="ODY156" s="3"/>
      <c r="ODZ156" s="3"/>
      <c r="OEA156" s="3"/>
      <c r="OEB156" s="3"/>
      <c r="OEC156" s="3"/>
      <c r="OED156" s="3"/>
      <c r="OEE156" s="3"/>
      <c r="OEF156" s="3"/>
      <c r="OEG156" s="3"/>
      <c r="OEH156" s="3"/>
      <c r="OEI156" s="3"/>
      <c r="OEJ156" s="3"/>
      <c r="OEK156" s="3"/>
      <c r="OEL156" s="3"/>
      <c r="OEM156" s="3"/>
      <c r="OEN156" s="3"/>
      <c r="OEO156" s="3"/>
      <c r="OEP156" s="3"/>
      <c r="OEQ156" s="3"/>
      <c r="OER156" s="3"/>
      <c r="OES156" s="3"/>
      <c r="OET156" s="3"/>
      <c r="OEU156" s="3"/>
      <c r="OEV156" s="3"/>
      <c r="OEW156" s="3"/>
      <c r="OEX156" s="3"/>
      <c r="OEY156" s="3"/>
      <c r="OEZ156" s="3"/>
      <c r="OFA156" s="3"/>
      <c r="OFB156" s="3"/>
      <c r="OFC156" s="3"/>
      <c r="OFD156" s="3"/>
      <c r="OFE156" s="3"/>
      <c r="OFF156" s="3"/>
      <c r="OFG156" s="3"/>
      <c r="OFH156" s="3"/>
      <c r="OFI156" s="3"/>
      <c r="OFJ156" s="3"/>
      <c r="OFK156" s="3"/>
      <c r="OFL156" s="3"/>
      <c r="OFM156" s="3"/>
      <c r="OFN156" s="3"/>
      <c r="OFO156" s="3"/>
      <c r="OFP156" s="3"/>
      <c r="OFQ156" s="3"/>
      <c r="OFR156" s="3"/>
      <c r="OFS156" s="3"/>
      <c r="OFT156" s="3"/>
      <c r="OFU156" s="3"/>
      <c r="OFV156" s="3"/>
      <c r="OFW156" s="3"/>
      <c r="OFX156" s="3"/>
      <c r="OFY156" s="3"/>
      <c r="OFZ156" s="3"/>
      <c r="OGA156" s="3"/>
      <c r="OGB156" s="3"/>
      <c r="OGC156" s="3"/>
      <c r="OGD156" s="3"/>
      <c r="OGE156" s="3"/>
      <c r="OGF156" s="3"/>
      <c r="OGG156" s="3"/>
      <c r="OGH156" s="3"/>
      <c r="OGI156" s="3"/>
      <c r="OGJ156" s="3"/>
      <c r="OGK156" s="3"/>
      <c r="OGL156" s="3"/>
      <c r="OGM156" s="3"/>
      <c r="OGN156" s="3"/>
      <c r="OGO156" s="3"/>
      <c r="OGP156" s="3"/>
      <c r="OGQ156" s="3"/>
      <c r="OGR156" s="3"/>
      <c r="OGS156" s="3"/>
      <c r="OGT156" s="3"/>
      <c r="OGU156" s="3"/>
      <c r="OGV156" s="3"/>
      <c r="OGW156" s="3"/>
      <c r="OGX156" s="3"/>
      <c r="OGY156" s="3"/>
      <c r="OGZ156" s="3"/>
      <c r="OHA156" s="3"/>
      <c r="OHB156" s="3"/>
      <c r="OHC156" s="3"/>
      <c r="OHD156" s="3"/>
      <c r="OHE156" s="3"/>
      <c r="OHF156" s="3"/>
      <c r="OHG156" s="3"/>
      <c r="OHH156" s="3"/>
      <c r="OHI156" s="3"/>
      <c r="OHJ156" s="3"/>
      <c r="OHK156" s="3"/>
      <c r="OHL156" s="3"/>
      <c r="OHM156" s="3"/>
      <c r="OHN156" s="3"/>
      <c r="OHO156" s="3"/>
      <c r="OHP156" s="3"/>
      <c r="OHQ156" s="3"/>
      <c r="OHR156" s="3"/>
      <c r="OHS156" s="3"/>
      <c r="OHT156" s="3"/>
      <c r="OHU156" s="3"/>
      <c r="OHV156" s="3"/>
      <c r="OHW156" s="3"/>
      <c r="OHX156" s="3"/>
      <c r="OHY156" s="3"/>
      <c r="OHZ156" s="3"/>
      <c r="OIA156" s="3"/>
      <c r="OIB156" s="3"/>
      <c r="OIC156" s="3"/>
      <c r="OID156" s="3"/>
      <c r="OIE156" s="3"/>
      <c r="OIF156" s="3"/>
      <c r="OIG156" s="3"/>
      <c r="OIH156" s="3"/>
      <c r="OII156" s="3"/>
      <c r="OIJ156" s="3"/>
      <c r="OIK156" s="3"/>
      <c r="OIL156" s="3"/>
      <c r="OIM156" s="3"/>
      <c r="OIN156" s="3"/>
      <c r="OIO156" s="3"/>
      <c r="OIP156" s="3"/>
      <c r="OIQ156" s="3"/>
      <c r="OIR156" s="3"/>
      <c r="OIS156" s="3"/>
      <c r="OIT156" s="3"/>
      <c r="OIU156" s="3"/>
      <c r="OIV156" s="3"/>
      <c r="OIW156" s="3"/>
      <c r="OIX156" s="3"/>
      <c r="OIY156" s="3"/>
      <c r="OIZ156" s="3"/>
      <c r="OJA156" s="3"/>
      <c r="OJB156" s="3"/>
      <c r="OJC156" s="3"/>
      <c r="OJD156" s="3"/>
      <c r="OJE156" s="3"/>
      <c r="OJF156" s="3"/>
      <c r="OJG156" s="3"/>
      <c r="OJH156" s="3"/>
      <c r="OJI156" s="3"/>
      <c r="OJJ156" s="3"/>
      <c r="OJK156" s="3"/>
      <c r="OJL156" s="3"/>
      <c r="OJM156" s="3"/>
      <c r="OJN156" s="3"/>
      <c r="OJO156" s="3"/>
      <c r="OJP156" s="3"/>
      <c r="OJQ156" s="3"/>
      <c r="OJR156" s="3"/>
      <c r="OJS156" s="3"/>
      <c r="OJT156" s="3"/>
      <c r="OJU156" s="3"/>
      <c r="OJV156" s="3"/>
      <c r="OJW156" s="3"/>
      <c r="OJX156" s="3"/>
      <c r="OJY156" s="3"/>
      <c r="OJZ156" s="3"/>
      <c r="OKA156" s="3"/>
      <c r="OKB156" s="3"/>
      <c r="OKC156" s="3"/>
      <c r="OKD156" s="3"/>
      <c r="OKE156" s="3"/>
      <c r="OKF156" s="3"/>
      <c r="OKG156" s="3"/>
      <c r="OKH156" s="3"/>
      <c r="OKI156" s="3"/>
      <c r="OKJ156" s="3"/>
      <c r="OKK156" s="3"/>
      <c r="OKL156" s="3"/>
      <c r="OKM156" s="3"/>
      <c r="OKN156" s="3"/>
      <c r="OKO156" s="3"/>
      <c r="OKP156" s="3"/>
      <c r="OKQ156" s="3"/>
      <c r="OKR156" s="3"/>
      <c r="OKS156" s="3"/>
      <c r="OKT156" s="3"/>
      <c r="OKU156" s="3"/>
      <c r="OKV156" s="3"/>
      <c r="OKW156" s="3"/>
      <c r="OKX156" s="3"/>
      <c r="OKY156" s="3"/>
      <c r="OKZ156" s="3"/>
      <c r="OLA156" s="3"/>
      <c r="OLB156" s="3"/>
      <c r="OLC156" s="3"/>
      <c r="OLD156" s="3"/>
      <c r="OLE156" s="3"/>
      <c r="OLF156" s="3"/>
      <c r="OLG156" s="3"/>
      <c r="OLH156" s="3"/>
      <c r="OLI156" s="3"/>
      <c r="OLJ156" s="3"/>
      <c r="OLK156" s="3"/>
      <c r="OLL156" s="3"/>
      <c r="OLM156" s="3"/>
      <c r="OLN156" s="3"/>
      <c r="OLO156" s="3"/>
      <c r="OLP156" s="3"/>
      <c r="OLQ156" s="3"/>
      <c r="OLR156" s="3"/>
      <c r="OLS156" s="3"/>
      <c r="OLT156" s="3"/>
      <c r="OLU156" s="3"/>
      <c r="OLV156" s="3"/>
      <c r="OLW156" s="3"/>
      <c r="OLX156" s="3"/>
      <c r="OLY156" s="3"/>
      <c r="OLZ156" s="3"/>
      <c r="OMA156" s="3"/>
      <c r="OMB156" s="3"/>
      <c r="OMC156" s="3"/>
      <c r="OMD156" s="3"/>
      <c r="OME156" s="3"/>
      <c r="OMF156" s="3"/>
      <c r="OMG156" s="3"/>
      <c r="OMH156" s="3"/>
      <c r="OMI156" s="3"/>
      <c r="OMJ156" s="3"/>
      <c r="OMK156" s="3"/>
      <c r="OML156" s="3"/>
      <c r="OMM156" s="3"/>
      <c r="OMN156" s="3"/>
      <c r="OMO156" s="3"/>
      <c r="OMP156" s="3"/>
      <c r="OMQ156" s="3"/>
      <c r="OMR156" s="3"/>
      <c r="OMS156" s="3"/>
      <c r="OMT156" s="3"/>
      <c r="OMU156" s="3"/>
      <c r="OMV156" s="3"/>
      <c r="OMW156" s="3"/>
      <c r="OMX156" s="3"/>
      <c r="OMY156" s="3"/>
      <c r="OMZ156" s="3"/>
      <c r="ONA156" s="3"/>
      <c r="ONB156" s="3"/>
      <c r="ONC156" s="3"/>
      <c r="OND156" s="3"/>
      <c r="ONE156" s="3"/>
      <c r="ONF156" s="3"/>
      <c r="ONG156" s="3"/>
      <c r="ONH156" s="3"/>
      <c r="ONI156" s="3"/>
      <c r="ONJ156" s="3"/>
      <c r="ONK156" s="3"/>
      <c r="ONL156" s="3"/>
      <c r="ONM156" s="3"/>
      <c r="ONN156" s="3"/>
      <c r="ONO156" s="3"/>
      <c r="ONP156" s="3"/>
      <c r="ONQ156" s="3"/>
      <c r="ONR156" s="3"/>
      <c r="ONS156" s="3"/>
      <c r="ONT156" s="3"/>
      <c r="ONU156" s="3"/>
      <c r="ONV156" s="3"/>
      <c r="ONW156" s="3"/>
      <c r="ONX156" s="3"/>
      <c r="ONY156" s="3"/>
      <c r="ONZ156" s="3"/>
      <c r="OOA156" s="3"/>
      <c r="OOB156" s="3"/>
      <c r="OOC156" s="3"/>
      <c r="OOD156" s="3"/>
      <c r="OOE156" s="3"/>
      <c r="OOF156" s="3"/>
      <c r="OOG156" s="3"/>
      <c r="OOH156" s="3"/>
      <c r="OOI156" s="3"/>
      <c r="OOJ156" s="3"/>
      <c r="OOK156" s="3"/>
      <c r="OOL156" s="3"/>
      <c r="OOM156" s="3"/>
      <c r="OON156" s="3"/>
      <c r="OOO156" s="3"/>
      <c r="OOP156" s="3"/>
      <c r="OOQ156" s="3"/>
      <c r="OOR156" s="3"/>
      <c r="OOS156" s="3"/>
      <c r="OOT156" s="3"/>
      <c r="OOU156" s="3"/>
      <c r="OOV156" s="3"/>
      <c r="OOW156" s="3"/>
      <c r="OOX156" s="3"/>
      <c r="OOY156" s="3"/>
      <c r="OOZ156" s="3"/>
      <c r="OPA156" s="3"/>
      <c r="OPB156" s="3"/>
      <c r="OPC156" s="3"/>
      <c r="OPD156" s="3"/>
      <c r="OPE156" s="3"/>
      <c r="OPF156" s="3"/>
      <c r="OPG156" s="3"/>
      <c r="OPH156" s="3"/>
      <c r="OPI156" s="3"/>
      <c r="OPJ156" s="3"/>
      <c r="OPK156" s="3"/>
      <c r="OPL156" s="3"/>
      <c r="OPM156" s="3"/>
      <c r="OPN156" s="3"/>
      <c r="OPO156" s="3"/>
      <c r="OPP156" s="3"/>
      <c r="OPQ156" s="3"/>
      <c r="OPR156" s="3"/>
      <c r="OPS156" s="3"/>
      <c r="OPT156" s="3"/>
      <c r="OPU156" s="3"/>
      <c r="OPV156" s="3"/>
      <c r="OPW156" s="3"/>
      <c r="OPX156" s="3"/>
      <c r="OPY156" s="3"/>
      <c r="OPZ156" s="3"/>
      <c r="OQA156" s="3"/>
      <c r="OQB156" s="3"/>
      <c r="OQC156" s="3"/>
      <c r="OQD156" s="3"/>
      <c r="OQE156" s="3"/>
      <c r="OQF156" s="3"/>
      <c r="OQG156" s="3"/>
      <c r="OQH156" s="3"/>
      <c r="OQI156" s="3"/>
      <c r="OQJ156" s="3"/>
      <c r="OQK156" s="3"/>
      <c r="OQL156" s="3"/>
      <c r="OQM156" s="3"/>
      <c r="OQN156" s="3"/>
      <c r="OQO156" s="3"/>
      <c r="OQP156" s="3"/>
      <c r="OQQ156" s="3"/>
      <c r="OQR156" s="3"/>
      <c r="OQS156" s="3"/>
      <c r="OQT156" s="3"/>
      <c r="OQU156" s="3"/>
      <c r="OQV156" s="3"/>
      <c r="OQW156" s="3"/>
      <c r="OQX156" s="3"/>
      <c r="OQY156" s="3"/>
      <c r="OQZ156" s="3"/>
      <c r="ORA156" s="3"/>
      <c r="ORB156" s="3"/>
      <c r="ORC156" s="3"/>
      <c r="ORD156" s="3"/>
      <c r="ORE156" s="3"/>
      <c r="ORF156" s="3"/>
      <c r="ORG156" s="3"/>
      <c r="ORH156" s="3"/>
      <c r="ORI156" s="3"/>
      <c r="ORJ156" s="3"/>
      <c r="ORK156" s="3"/>
      <c r="ORL156" s="3"/>
      <c r="ORM156" s="3"/>
      <c r="ORN156" s="3"/>
      <c r="ORO156" s="3"/>
      <c r="ORP156" s="3"/>
      <c r="ORQ156" s="3"/>
      <c r="ORR156" s="3"/>
      <c r="ORS156" s="3"/>
      <c r="ORT156" s="3"/>
      <c r="ORU156" s="3"/>
      <c r="ORV156" s="3"/>
      <c r="ORW156" s="3"/>
      <c r="ORX156" s="3"/>
      <c r="ORY156" s="3"/>
      <c r="ORZ156" s="3"/>
      <c r="OSA156" s="3"/>
      <c r="OSB156" s="3"/>
      <c r="OSC156" s="3"/>
      <c r="OSD156" s="3"/>
      <c r="OSE156" s="3"/>
      <c r="OSF156" s="3"/>
      <c r="OSG156" s="3"/>
      <c r="OSH156" s="3"/>
      <c r="OSI156" s="3"/>
      <c r="OSJ156" s="3"/>
      <c r="OSK156" s="3"/>
      <c r="OSL156" s="3"/>
      <c r="OSM156" s="3"/>
      <c r="OSN156" s="3"/>
      <c r="OSO156" s="3"/>
      <c r="OSP156" s="3"/>
      <c r="OSQ156" s="3"/>
      <c r="OSR156" s="3"/>
      <c r="OSS156" s="3"/>
      <c r="OST156" s="3"/>
      <c r="OSU156" s="3"/>
      <c r="OSV156" s="3"/>
      <c r="OSW156" s="3"/>
      <c r="OSX156" s="3"/>
      <c r="OSY156" s="3"/>
      <c r="OSZ156" s="3"/>
      <c r="OTA156" s="3"/>
      <c r="OTB156" s="3"/>
      <c r="OTC156" s="3"/>
      <c r="OTD156" s="3"/>
      <c r="OTE156" s="3"/>
      <c r="OTF156" s="3"/>
      <c r="OTG156" s="3"/>
      <c r="OTH156" s="3"/>
      <c r="OTI156" s="3"/>
      <c r="OTJ156" s="3"/>
      <c r="OTK156" s="3"/>
      <c r="OTL156" s="3"/>
      <c r="OTM156" s="3"/>
      <c r="OTN156" s="3"/>
      <c r="OTO156" s="3"/>
      <c r="OTP156" s="3"/>
      <c r="OTQ156" s="3"/>
      <c r="OTR156" s="3"/>
      <c r="OTS156" s="3"/>
      <c r="OTT156" s="3"/>
      <c r="OTU156" s="3"/>
      <c r="OTV156" s="3"/>
      <c r="OTW156" s="3"/>
      <c r="OTX156" s="3"/>
      <c r="OTY156" s="3"/>
      <c r="OTZ156" s="3"/>
      <c r="OUA156" s="3"/>
      <c r="OUB156" s="3"/>
      <c r="OUC156" s="3"/>
      <c r="OUD156" s="3"/>
      <c r="OUE156" s="3"/>
      <c r="OUF156" s="3"/>
      <c r="OUG156" s="3"/>
      <c r="OUH156" s="3"/>
      <c r="OUI156" s="3"/>
      <c r="OUJ156" s="3"/>
      <c r="OUK156" s="3"/>
      <c r="OUL156" s="3"/>
      <c r="OUM156" s="3"/>
      <c r="OUN156" s="3"/>
      <c r="OUO156" s="3"/>
      <c r="OUP156" s="3"/>
      <c r="OUQ156" s="3"/>
      <c r="OUR156" s="3"/>
      <c r="OUS156" s="3"/>
      <c r="OUT156" s="3"/>
      <c r="OUU156" s="3"/>
      <c r="OUV156" s="3"/>
      <c r="OUW156" s="3"/>
      <c r="OUX156" s="3"/>
      <c r="OUY156" s="3"/>
      <c r="OUZ156" s="3"/>
      <c r="OVA156" s="3"/>
      <c r="OVB156" s="3"/>
      <c r="OVC156" s="3"/>
      <c r="OVD156" s="3"/>
      <c r="OVE156" s="3"/>
      <c r="OVF156" s="3"/>
      <c r="OVG156" s="3"/>
      <c r="OVH156" s="3"/>
      <c r="OVI156" s="3"/>
      <c r="OVJ156" s="3"/>
      <c r="OVK156" s="3"/>
      <c r="OVL156" s="3"/>
      <c r="OVM156" s="3"/>
      <c r="OVN156" s="3"/>
      <c r="OVO156" s="3"/>
      <c r="OVP156" s="3"/>
      <c r="OVQ156" s="3"/>
      <c r="OVR156" s="3"/>
      <c r="OVS156" s="3"/>
      <c r="OVT156" s="3"/>
      <c r="OVU156" s="3"/>
      <c r="OVV156" s="3"/>
      <c r="OVW156" s="3"/>
      <c r="OVX156" s="3"/>
      <c r="OVY156" s="3"/>
      <c r="OVZ156" s="3"/>
      <c r="OWA156" s="3"/>
      <c r="OWB156" s="3"/>
      <c r="OWC156" s="3"/>
      <c r="OWD156" s="3"/>
      <c r="OWE156" s="3"/>
      <c r="OWF156" s="3"/>
      <c r="OWG156" s="3"/>
      <c r="OWH156" s="3"/>
      <c r="OWI156" s="3"/>
      <c r="OWJ156" s="3"/>
      <c r="OWK156" s="3"/>
      <c r="OWL156" s="3"/>
      <c r="OWM156" s="3"/>
      <c r="OWN156" s="3"/>
      <c r="OWO156" s="3"/>
      <c r="OWP156" s="3"/>
      <c r="OWQ156" s="3"/>
      <c r="OWR156" s="3"/>
      <c r="OWS156" s="3"/>
      <c r="OWT156" s="3"/>
      <c r="OWU156" s="3"/>
      <c r="OWV156" s="3"/>
      <c r="OWW156" s="3"/>
      <c r="OWX156" s="3"/>
      <c r="OWY156" s="3"/>
      <c r="OWZ156" s="3"/>
      <c r="OXA156" s="3"/>
      <c r="OXB156" s="3"/>
      <c r="OXC156" s="3"/>
      <c r="OXD156" s="3"/>
      <c r="OXE156" s="3"/>
      <c r="OXF156" s="3"/>
      <c r="OXG156" s="3"/>
      <c r="OXH156" s="3"/>
      <c r="OXI156" s="3"/>
      <c r="OXJ156" s="3"/>
      <c r="OXK156" s="3"/>
      <c r="OXL156" s="3"/>
      <c r="OXM156" s="3"/>
      <c r="OXN156" s="3"/>
      <c r="OXO156" s="3"/>
      <c r="OXP156" s="3"/>
      <c r="OXQ156" s="3"/>
      <c r="OXR156" s="3"/>
      <c r="OXS156" s="3"/>
      <c r="OXT156" s="3"/>
      <c r="OXU156" s="3"/>
      <c r="OXV156" s="3"/>
      <c r="OXW156" s="3"/>
      <c r="OXX156" s="3"/>
      <c r="OXY156" s="3"/>
      <c r="OXZ156" s="3"/>
      <c r="OYA156" s="3"/>
      <c r="OYB156" s="3"/>
      <c r="OYC156" s="3"/>
      <c r="OYD156" s="3"/>
      <c r="OYE156" s="3"/>
      <c r="OYF156" s="3"/>
      <c r="OYG156" s="3"/>
      <c r="OYH156" s="3"/>
      <c r="OYI156" s="3"/>
      <c r="OYJ156" s="3"/>
      <c r="OYK156" s="3"/>
      <c r="OYL156" s="3"/>
      <c r="OYM156" s="3"/>
      <c r="OYN156" s="3"/>
      <c r="OYO156" s="3"/>
      <c r="OYP156" s="3"/>
      <c r="OYQ156" s="3"/>
      <c r="OYR156" s="3"/>
      <c r="OYS156" s="3"/>
      <c r="OYT156" s="3"/>
      <c r="OYU156" s="3"/>
      <c r="OYV156" s="3"/>
      <c r="OYW156" s="3"/>
      <c r="OYX156" s="3"/>
      <c r="OYY156" s="3"/>
      <c r="OYZ156" s="3"/>
      <c r="OZA156" s="3"/>
      <c r="OZB156" s="3"/>
      <c r="OZC156" s="3"/>
      <c r="OZD156" s="3"/>
      <c r="OZE156" s="3"/>
      <c r="OZF156" s="3"/>
      <c r="OZG156" s="3"/>
      <c r="OZH156" s="3"/>
      <c r="OZI156" s="3"/>
      <c r="OZJ156" s="3"/>
      <c r="OZK156" s="3"/>
      <c r="OZL156" s="3"/>
      <c r="OZM156" s="3"/>
      <c r="OZN156" s="3"/>
      <c r="OZO156" s="3"/>
      <c r="OZP156" s="3"/>
      <c r="OZQ156" s="3"/>
      <c r="OZR156" s="3"/>
      <c r="OZS156" s="3"/>
      <c r="OZT156" s="3"/>
      <c r="OZU156" s="3"/>
      <c r="OZV156" s="3"/>
      <c r="OZW156" s="3"/>
      <c r="OZX156" s="3"/>
      <c r="OZY156" s="3"/>
      <c r="OZZ156" s="3"/>
      <c r="PAA156" s="3"/>
      <c r="PAB156" s="3"/>
      <c r="PAC156" s="3"/>
      <c r="PAD156" s="3"/>
      <c r="PAE156" s="3"/>
      <c r="PAF156" s="3"/>
      <c r="PAG156" s="3"/>
      <c r="PAH156" s="3"/>
      <c r="PAI156" s="3"/>
      <c r="PAJ156" s="3"/>
      <c r="PAK156" s="3"/>
      <c r="PAL156" s="3"/>
      <c r="PAM156" s="3"/>
      <c r="PAN156" s="3"/>
      <c r="PAO156" s="3"/>
      <c r="PAP156" s="3"/>
      <c r="PAQ156" s="3"/>
      <c r="PAR156" s="3"/>
      <c r="PAS156" s="3"/>
      <c r="PAT156" s="3"/>
      <c r="PAU156" s="3"/>
      <c r="PAV156" s="3"/>
      <c r="PAW156" s="3"/>
      <c r="PAX156" s="3"/>
      <c r="PAY156" s="3"/>
      <c r="PAZ156" s="3"/>
      <c r="PBA156" s="3"/>
      <c r="PBB156" s="3"/>
      <c r="PBC156" s="3"/>
      <c r="PBD156" s="3"/>
      <c r="PBE156" s="3"/>
      <c r="PBF156" s="3"/>
      <c r="PBG156" s="3"/>
      <c r="PBH156" s="3"/>
      <c r="PBI156" s="3"/>
      <c r="PBJ156" s="3"/>
      <c r="PBK156" s="3"/>
      <c r="PBL156" s="3"/>
      <c r="PBM156" s="3"/>
      <c r="PBN156" s="3"/>
      <c r="PBO156" s="3"/>
      <c r="PBP156" s="3"/>
      <c r="PBQ156" s="3"/>
      <c r="PBR156" s="3"/>
      <c r="PBS156" s="3"/>
      <c r="PBT156" s="3"/>
      <c r="PBU156" s="3"/>
      <c r="PBV156" s="3"/>
      <c r="PBW156" s="3"/>
      <c r="PBX156" s="3"/>
      <c r="PBY156" s="3"/>
      <c r="PBZ156" s="3"/>
      <c r="PCA156" s="3"/>
      <c r="PCB156" s="3"/>
      <c r="PCC156" s="3"/>
      <c r="PCD156" s="3"/>
      <c r="PCE156" s="3"/>
      <c r="PCF156" s="3"/>
      <c r="PCG156" s="3"/>
      <c r="PCH156" s="3"/>
      <c r="PCI156" s="3"/>
      <c r="PCJ156" s="3"/>
      <c r="PCK156" s="3"/>
      <c r="PCL156" s="3"/>
      <c r="PCM156" s="3"/>
      <c r="PCN156" s="3"/>
      <c r="PCO156" s="3"/>
      <c r="PCP156" s="3"/>
      <c r="PCQ156" s="3"/>
      <c r="PCR156" s="3"/>
      <c r="PCS156" s="3"/>
      <c r="PCT156" s="3"/>
      <c r="PCU156" s="3"/>
      <c r="PCV156" s="3"/>
      <c r="PCW156" s="3"/>
      <c r="PCX156" s="3"/>
      <c r="PCY156" s="3"/>
      <c r="PCZ156" s="3"/>
      <c r="PDA156" s="3"/>
      <c r="PDB156" s="3"/>
      <c r="PDC156" s="3"/>
      <c r="PDD156" s="3"/>
      <c r="PDE156" s="3"/>
      <c r="PDF156" s="3"/>
      <c r="PDG156" s="3"/>
      <c r="PDH156" s="3"/>
      <c r="PDI156" s="3"/>
      <c r="PDJ156" s="3"/>
      <c r="PDK156" s="3"/>
      <c r="PDL156" s="3"/>
      <c r="PDM156" s="3"/>
      <c r="PDN156" s="3"/>
      <c r="PDO156" s="3"/>
      <c r="PDP156" s="3"/>
      <c r="PDQ156" s="3"/>
      <c r="PDR156" s="3"/>
      <c r="PDS156" s="3"/>
      <c r="PDT156" s="3"/>
      <c r="PDU156" s="3"/>
      <c r="PDV156" s="3"/>
      <c r="PDW156" s="3"/>
      <c r="PDX156" s="3"/>
      <c r="PDY156" s="3"/>
      <c r="PDZ156" s="3"/>
      <c r="PEA156" s="3"/>
      <c r="PEB156" s="3"/>
      <c r="PEC156" s="3"/>
      <c r="PED156" s="3"/>
      <c r="PEE156" s="3"/>
      <c r="PEF156" s="3"/>
      <c r="PEG156" s="3"/>
      <c r="PEH156" s="3"/>
      <c r="PEI156" s="3"/>
      <c r="PEJ156" s="3"/>
      <c r="PEK156" s="3"/>
      <c r="PEL156" s="3"/>
      <c r="PEM156" s="3"/>
      <c r="PEN156" s="3"/>
      <c r="PEO156" s="3"/>
      <c r="PEP156" s="3"/>
      <c r="PEQ156" s="3"/>
      <c r="PER156" s="3"/>
      <c r="PES156" s="3"/>
      <c r="PET156" s="3"/>
      <c r="PEU156" s="3"/>
      <c r="PEV156" s="3"/>
      <c r="PEW156" s="3"/>
      <c r="PEX156" s="3"/>
      <c r="PEY156" s="3"/>
      <c r="PEZ156" s="3"/>
      <c r="PFA156" s="3"/>
      <c r="PFB156" s="3"/>
      <c r="PFC156" s="3"/>
      <c r="PFD156" s="3"/>
      <c r="PFE156" s="3"/>
      <c r="PFF156" s="3"/>
      <c r="PFG156" s="3"/>
      <c r="PFH156" s="3"/>
      <c r="PFI156" s="3"/>
      <c r="PFJ156" s="3"/>
      <c r="PFK156" s="3"/>
      <c r="PFL156" s="3"/>
      <c r="PFM156" s="3"/>
      <c r="PFN156" s="3"/>
      <c r="PFO156" s="3"/>
      <c r="PFP156" s="3"/>
      <c r="PFQ156" s="3"/>
      <c r="PFR156" s="3"/>
      <c r="PFS156" s="3"/>
      <c r="PFT156" s="3"/>
      <c r="PFU156" s="3"/>
      <c r="PFV156" s="3"/>
      <c r="PFW156" s="3"/>
      <c r="PFX156" s="3"/>
      <c r="PFY156" s="3"/>
      <c r="PFZ156" s="3"/>
      <c r="PGA156" s="3"/>
      <c r="PGB156" s="3"/>
      <c r="PGC156" s="3"/>
      <c r="PGD156" s="3"/>
      <c r="PGE156" s="3"/>
      <c r="PGF156" s="3"/>
      <c r="PGG156" s="3"/>
      <c r="PGH156" s="3"/>
      <c r="PGI156" s="3"/>
      <c r="PGJ156" s="3"/>
      <c r="PGK156" s="3"/>
      <c r="PGL156" s="3"/>
      <c r="PGM156" s="3"/>
      <c r="PGN156" s="3"/>
      <c r="PGO156" s="3"/>
      <c r="PGP156" s="3"/>
      <c r="PGQ156" s="3"/>
      <c r="PGR156" s="3"/>
      <c r="PGS156" s="3"/>
      <c r="PGT156" s="3"/>
      <c r="PGU156" s="3"/>
      <c r="PGV156" s="3"/>
      <c r="PGW156" s="3"/>
      <c r="PGX156" s="3"/>
      <c r="PGY156" s="3"/>
      <c r="PGZ156" s="3"/>
      <c r="PHA156" s="3"/>
      <c r="PHB156" s="3"/>
      <c r="PHC156" s="3"/>
      <c r="PHD156" s="3"/>
      <c r="PHE156" s="3"/>
      <c r="PHF156" s="3"/>
      <c r="PHG156" s="3"/>
      <c r="PHH156" s="3"/>
      <c r="PHI156" s="3"/>
      <c r="PHJ156" s="3"/>
      <c r="PHK156" s="3"/>
      <c r="PHL156" s="3"/>
      <c r="PHM156" s="3"/>
      <c r="PHN156" s="3"/>
      <c r="PHO156" s="3"/>
      <c r="PHP156" s="3"/>
      <c r="PHQ156" s="3"/>
      <c r="PHR156" s="3"/>
      <c r="PHS156" s="3"/>
      <c r="PHT156" s="3"/>
      <c r="PHU156" s="3"/>
      <c r="PHV156" s="3"/>
      <c r="PHW156" s="3"/>
      <c r="PHX156" s="3"/>
      <c r="PHY156" s="3"/>
      <c r="PHZ156" s="3"/>
      <c r="PIA156" s="3"/>
      <c r="PIB156" s="3"/>
      <c r="PIC156" s="3"/>
      <c r="PID156" s="3"/>
      <c r="PIE156" s="3"/>
      <c r="PIF156" s="3"/>
      <c r="PIG156" s="3"/>
      <c r="PIH156" s="3"/>
      <c r="PII156" s="3"/>
      <c r="PIJ156" s="3"/>
      <c r="PIK156" s="3"/>
      <c r="PIL156" s="3"/>
      <c r="PIM156" s="3"/>
      <c r="PIN156" s="3"/>
      <c r="PIO156" s="3"/>
      <c r="PIP156" s="3"/>
      <c r="PIQ156" s="3"/>
      <c r="PIR156" s="3"/>
      <c r="PIS156" s="3"/>
      <c r="PIT156" s="3"/>
      <c r="PIU156" s="3"/>
      <c r="PIV156" s="3"/>
      <c r="PIW156" s="3"/>
      <c r="PIX156" s="3"/>
      <c r="PIY156" s="3"/>
      <c r="PIZ156" s="3"/>
      <c r="PJA156" s="3"/>
      <c r="PJB156" s="3"/>
      <c r="PJC156" s="3"/>
      <c r="PJD156" s="3"/>
      <c r="PJE156" s="3"/>
      <c r="PJF156" s="3"/>
      <c r="PJG156" s="3"/>
      <c r="PJH156" s="3"/>
      <c r="PJI156" s="3"/>
      <c r="PJJ156" s="3"/>
      <c r="PJK156" s="3"/>
      <c r="PJL156" s="3"/>
      <c r="PJM156" s="3"/>
      <c r="PJN156" s="3"/>
      <c r="PJO156" s="3"/>
      <c r="PJP156" s="3"/>
      <c r="PJQ156" s="3"/>
      <c r="PJR156" s="3"/>
      <c r="PJS156" s="3"/>
      <c r="PJT156" s="3"/>
      <c r="PJU156" s="3"/>
      <c r="PJV156" s="3"/>
      <c r="PJW156" s="3"/>
      <c r="PJX156" s="3"/>
      <c r="PJY156" s="3"/>
      <c r="PJZ156" s="3"/>
      <c r="PKA156" s="3"/>
      <c r="PKB156" s="3"/>
      <c r="PKC156" s="3"/>
      <c r="PKD156" s="3"/>
      <c r="PKE156" s="3"/>
      <c r="PKF156" s="3"/>
      <c r="PKG156" s="3"/>
      <c r="PKH156" s="3"/>
      <c r="PKI156" s="3"/>
      <c r="PKJ156" s="3"/>
      <c r="PKK156" s="3"/>
      <c r="PKL156" s="3"/>
      <c r="PKM156" s="3"/>
      <c r="PKN156" s="3"/>
      <c r="PKO156" s="3"/>
      <c r="PKP156" s="3"/>
      <c r="PKQ156" s="3"/>
      <c r="PKR156" s="3"/>
      <c r="PKS156" s="3"/>
      <c r="PKT156" s="3"/>
      <c r="PKU156" s="3"/>
      <c r="PKV156" s="3"/>
      <c r="PKW156" s="3"/>
      <c r="PKX156" s="3"/>
      <c r="PKY156" s="3"/>
      <c r="PKZ156" s="3"/>
      <c r="PLA156" s="3"/>
      <c r="PLB156" s="3"/>
      <c r="PLC156" s="3"/>
      <c r="PLD156" s="3"/>
      <c r="PLE156" s="3"/>
      <c r="PLF156" s="3"/>
      <c r="PLG156" s="3"/>
      <c r="PLH156" s="3"/>
      <c r="PLI156" s="3"/>
      <c r="PLJ156" s="3"/>
      <c r="PLK156" s="3"/>
      <c r="PLL156" s="3"/>
      <c r="PLM156" s="3"/>
      <c r="PLN156" s="3"/>
      <c r="PLO156" s="3"/>
      <c r="PLP156" s="3"/>
      <c r="PLQ156" s="3"/>
      <c r="PLR156" s="3"/>
      <c r="PLS156" s="3"/>
      <c r="PLT156" s="3"/>
      <c r="PLU156" s="3"/>
      <c r="PLV156" s="3"/>
      <c r="PLW156" s="3"/>
      <c r="PLX156" s="3"/>
      <c r="PLY156" s="3"/>
      <c r="PLZ156" s="3"/>
      <c r="PMA156" s="3"/>
      <c r="PMB156" s="3"/>
      <c r="PMC156" s="3"/>
      <c r="PMD156" s="3"/>
      <c r="PME156" s="3"/>
      <c r="PMF156" s="3"/>
      <c r="PMG156" s="3"/>
      <c r="PMH156" s="3"/>
      <c r="PMI156" s="3"/>
      <c r="PMJ156" s="3"/>
      <c r="PMK156" s="3"/>
      <c r="PML156" s="3"/>
      <c r="PMM156" s="3"/>
      <c r="PMN156" s="3"/>
      <c r="PMO156" s="3"/>
      <c r="PMP156" s="3"/>
      <c r="PMQ156" s="3"/>
      <c r="PMR156" s="3"/>
      <c r="PMS156" s="3"/>
      <c r="PMT156" s="3"/>
      <c r="PMU156" s="3"/>
      <c r="PMV156" s="3"/>
      <c r="PMW156" s="3"/>
      <c r="PMX156" s="3"/>
      <c r="PMY156" s="3"/>
      <c r="PMZ156" s="3"/>
      <c r="PNA156" s="3"/>
      <c r="PNB156" s="3"/>
      <c r="PNC156" s="3"/>
      <c r="PND156" s="3"/>
      <c r="PNE156" s="3"/>
      <c r="PNF156" s="3"/>
      <c r="PNG156" s="3"/>
      <c r="PNH156" s="3"/>
      <c r="PNI156" s="3"/>
      <c r="PNJ156" s="3"/>
      <c r="PNK156" s="3"/>
      <c r="PNL156" s="3"/>
      <c r="PNM156" s="3"/>
      <c r="PNN156" s="3"/>
      <c r="PNO156" s="3"/>
      <c r="PNP156" s="3"/>
      <c r="PNQ156" s="3"/>
      <c r="PNR156" s="3"/>
      <c r="PNS156" s="3"/>
      <c r="PNT156" s="3"/>
      <c r="PNU156" s="3"/>
      <c r="PNV156" s="3"/>
      <c r="PNW156" s="3"/>
      <c r="PNX156" s="3"/>
      <c r="PNY156" s="3"/>
      <c r="PNZ156" s="3"/>
      <c r="POA156" s="3"/>
      <c r="POB156" s="3"/>
      <c r="POC156" s="3"/>
      <c r="POD156" s="3"/>
      <c r="POE156" s="3"/>
      <c r="POF156" s="3"/>
      <c r="POG156" s="3"/>
      <c r="POH156" s="3"/>
      <c r="POI156" s="3"/>
      <c r="POJ156" s="3"/>
      <c r="POK156" s="3"/>
      <c r="POL156" s="3"/>
      <c r="POM156" s="3"/>
      <c r="PON156" s="3"/>
      <c r="POO156" s="3"/>
      <c r="POP156" s="3"/>
      <c r="POQ156" s="3"/>
      <c r="POR156" s="3"/>
      <c r="POS156" s="3"/>
      <c r="POT156" s="3"/>
      <c r="POU156" s="3"/>
      <c r="POV156" s="3"/>
      <c r="POW156" s="3"/>
      <c r="POX156" s="3"/>
      <c r="POY156" s="3"/>
      <c r="POZ156" s="3"/>
      <c r="PPA156" s="3"/>
      <c r="PPB156" s="3"/>
      <c r="PPC156" s="3"/>
      <c r="PPD156" s="3"/>
      <c r="PPE156" s="3"/>
      <c r="PPF156" s="3"/>
      <c r="PPG156" s="3"/>
      <c r="PPH156" s="3"/>
      <c r="PPI156" s="3"/>
      <c r="PPJ156" s="3"/>
      <c r="PPK156" s="3"/>
      <c r="PPL156" s="3"/>
      <c r="PPM156" s="3"/>
      <c r="PPN156" s="3"/>
      <c r="PPO156" s="3"/>
      <c r="PPP156" s="3"/>
      <c r="PPQ156" s="3"/>
      <c r="PPR156" s="3"/>
      <c r="PPS156" s="3"/>
      <c r="PPT156" s="3"/>
      <c r="PPU156" s="3"/>
      <c r="PPV156" s="3"/>
      <c r="PPW156" s="3"/>
      <c r="PPX156" s="3"/>
      <c r="PPY156" s="3"/>
      <c r="PPZ156" s="3"/>
      <c r="PQA156" s="3"/>
      <c r="PQB156" s="3"/>
      <c r="PQC156" s="3"/>
      <c r="PQD156" s="3"/>
      <c r="PQE156" s="3"/>
      <c r="PQF156" s="3"/>
      <c r="PQG156" s="3"/>
      <c r="PQH156" s="3"/>
      <c r="PQI156" s="3"/>
      <c r="PQJ156" s="3"/>
      <c r="PQK156" s="3"/>
      <c r="PQL156" s="3"/>
      <c r="PQM156" s="3"/>
      <c r="PQN156" s="3"/>
      <c r="PQO156" s="3"/>
      <c r="PQP156" s="3"/>
      <c r="PQQ156" s="3"/>
      <c r="PQR156" s="3"/>
      <c r="PQS156" s="3"/>
      <c r="PQT156" s="3"/>
      <c r="PQU156" s="3"/>
      <c r="PQV156" s="3"/>
      <c r="PQW156" s="3"/>
      <c r="PQX156" s="3"/>
      <c r="PQY156" s="3"/>
      <c r="PQZ156" s="3"/>
      <c r="PRA156" s="3"/>
      <c r="PRB156" s="3"/>
      <c r="PRC156" s="3"/>
      <c r="PRD156" s="3"/>
      <c r="PRE156" s="3"/>
      <c r="PRF156" s="3"/>
      <c r="PRG156" s="3"/>
      <c r="PRH156" s="3"/>
      <c r="PRI156" s="3"/>
      <c r="PRJ156" s="3"/>
      <c r="PRK156" s="3"/>
      <c r="PRL156" s="3"/>
      <c r="PRM156" s="3"/>
      <c r="PRN156" s="3"/>
      <c r="PRO156" s="3"/>
      <c r="PRP156" s="3"/>
      <c r="PRQ156" s="3"/>
      <c r="PRR156" s="3"/>
      <c r="PRS156" s="3"/>
      <c r="PRT156" s="3"/>
      <c r="PRU156" s="3"/>
      <c r="PRV156" s="3"/>
      <c r="PRW156" s="3"/>
      <c r="PRX156" s="3"/>
      <c r="PRY156" s="3"/>
      <c r="PRZ156" s="3"/>
      <c r="PSA156" s="3"/>
      <c r="PSB156" s="3"/>
      <c r="PSC156" s="3"/>
      <c r="PSD156" s="3"/>
      <c r="PSE156" s="3"/>
      <c r="PSF156" s="3"/>
      <c r="PSG156" s="3"/>
      <c r="PSH156" s="3"/>
      <c r="PSI156" s="3"/>
      <c r="PSJ156" s="3"/>
      <c r="PSK156" s="3"/>
      <c r="PSL156" s="3"/>
      <c r="PSM156" s="3"/>
      <c r="PSN156" s="3"/>
      <c r="PSO156" s="3"/>
      <c r="PSP156" s="3"/>
      <c r="PSQ156" s="3"/>
      <c r="PSR156" s="3"/>
      <c r="PSS156" s="3"/>
      <c r="PST156" s="3"/>
      <c r="PSU156" s="3"/>
      <c r="PSV156" s="3"/>
      <c r="PSW156" s="3"/>
      <c r="PSX156" s="3"/>
      <c r="PSY156" s="3"/>
      <c r="PSZ156" s="3"/>
      <c r="PTA156" s="3"/>
      <c r="PTB156" s="3"/>
      <c r="PTC156" s="3"/>
      <c r="PTD156" s="3"/>
      <c r="PTE156" s="3"/>
      <c r="PTF156" s="3"/>
      <c r="PTG156" s="3"/>
      <c r="PTH156" s="3"/>
      <c r="PTI156" s="3"/>
      <c r="PTJ156" s="3"/>
      <c r="PTK156" s="3"/>
      <c r="PTL156" s="3"/>
      <c r="PTM156" s="3"/>
      <c r="PTN156" s="3"/>
      <c r="PTO156" s="3"/>
      <c r="PTP156" s="3"/>
      <c r="PTQ156" s="3"/>
      <c r="PTR156" s="3"/>
      <c r="PTS156" s="3"/>
      <c r="PTT156" s="3"/>
      <c r="PTU156" s="3"/>
      <c r="PTV156" s="3"/>
      <c r="PTW156" s="3"/>
      <c r="PTX156" s="3"/>
      <c r="PTY156" s="3"/>
      <c r="PTZ156" s="3"/>
      <c r="PUA156" s="3"/>
      <c r="PUB156" s="3"/>
      <c r="PUC156" s="3"/>
      <c r="PUD156" s="3"/>
      <c r="PUE156" s="3"/>
      <c r="PUF156" s="3"/>
      <c r="PUG156" s="3"/>
      <c r="PUH156" s="3"/>
      <c r="PUI156" s="3"/>
      <c r="PUJ156" s="3"/>
      <c r="PUK156" s="3"/>
      <c r="PUL156" s="3"/>
      <c r="PUM156" s="3"/>
      <c r="PUN156" s="3"/>
      <c r="PUO156" s="3"/>
      <c r="PUP156" s="3"/>
      <c r="PUQ156" s="3"/>
      <c r="PUR156" s="3"/>
      <c r="PUS156" s="3"/>
      <c r="PUT156" s="3"/>
      <c r="PUU156" s="3"/>
      <c r="PUV156" s="3"/>
      <c r="PUW156" s="3"/>
      <c r="PUX156" s="3"/>
      <c r="PUY156" s="3"/>
      <c r="PUZ156" s="3"/>
      <c r="PVA156" s="3"/>
      <c r="PVB156" s="3"/>
      <c r="PVC156" s="3"/>
      <c r="PVD156" s="3"/>
      <c r="PVE156" s="3"/>
      <c r="PVF156" s="3"/>
      <c r="PVG156" s="3"/>
      <c r="PVH156" s="3"/>
      <c r="PVI156" s="3"/>
      <c r="PVJ156" s="3"/>
      <c r="PVK156" s="3"/>
      <c r="PVL156" s="3"/>
      <c r="PVM156" s="3"/>
      <c r="PVN156" s="3"/>
      <c r="PVO156" s="3"/>
      <c r="PVP156" s="3"/>
      <c r="PVQ156" s="3"/>
      <c r="PVR156" s="3"/>
      <c r="PVS156" s="3"/>
      <c r="PVT156" s="3"/>
      <c r="PVU156" s="3"/>
      <c r="PVV156" s="3"/>
      <c r="PVW156" s="3"/>
      <c r="PVX156" s="3"/>
      <c r="PVY156" s="3"/>
      <c r="PVZ156" s="3"/>
      <c r="PWA156" s="3"/>
      <c r="PWB156" s="3"/>
      <c r="PWC156" s="3"/>
      <c r="PWD156" s="3"/>
      <c r="PWE156" s="3"/>
      <c r="PWF156" s="3"/>
      <c r="PWG156" s="3"/>
      <c r="PWH156" s="3"/>
      <c r="PWI156" s="3"/>
      <c r="PWJ156" s="3"/>
      <c r="PWK156" s="3"/>
      <c r="PWL156" s="3"/>
      <c r="PWM156" s="3"/>
      <c r="PWN156" s="3"/>
      <c r="PWO156" s="3"/>
      <c r="PWP156" s="3"/>
      <c r="PWQ156" s="3"/>
      <c r="PWR156" s="3"/>
      <c r="PWS156" s="3"/>
      <c r="PWT156" s="3"/>
      <c r="PWU156" s="3"/>
      <c r="PWV156" s="3"/>
      <c r="PWW156" s="3"/>
      <c r="PWX156" s="3"/>
      <c r="PWY156" s="3"/>
      <c r="PWZ156" s="3"/>
      <c r="PXA156" s="3"/>
      <c r="PXB156" s="3"/>
      <c r="PXC156" s="3"/>
      <c r="PXD156" s="3"/>
      <c r="PXE156" s="3"/>
      <c r="PXF156" s="3"/>
      <c r="PXG156" s="3"/>
      <c r="PXH156" s="3"/>
      <c r="PXI156" s="3"/>
      <c r="PXJ156" s="3"/>
      <c r="PXK156" s="3"/>
      <c r="PXL156" s="3"/>
      <c r="PXM156" s="3"/>
      <c r="PXN156" s="3"/>
      <c r="PXO156" s="3"/>
      <c r="PXP156" s="3"/>
      <c r="PXQ156" s="3"/>
      <c r="PXR156" s="3"/>
      <c r="PXS156" s="3"/>
      <c r="PXT156" s="3"/>
      <c r="PXU156" s="3"/>
      <c r="PXV156" s="3"/>
      <c r="PXW156" s="3"/>
      <c r="PXX156" s="3"/>
      <c r="PXY156" s="3"/>
      <c r="PXZ156" s="3"/>
      <c r="PYA156" s="3"/>
      <c r="PYB156" s="3"/>
      <c r="PYC156" s="3"/>
      <c r="PYD156" s="3"/>
      <c r="PYE156" s="3"/>
      <c r="PYF156" s="3"/>
      <c r="PYG156" s="3"/>
      <c r="PYH156" s="3"/>
      <c r="PYI156" s="3"/>
      <c r="PYJ156" s="3"/>
      <c r="PYK156" s="3"/>
      <c r="PYL156" s="3"/>
      <c r="PYM156" s="3"/>
      <c r="PYN156" s="3"/>
      <c r="PYO156" s="3"/>
      <c r="PYP156" s="3"/>
      <c r="PYQ156" s="3"/>
      <c r="PYR156" s="3"/>
      <c r="PYS156" s="3"/>
      <c r="PYT156" s="3"/>
      <c r="PYU156" s="3"/>
      <c r="PYV156" s="3"/>
      <c r="PYW156" s="3"/>
      <c r="PYX156" s="3"/>
      <c r="PYY156" s="3"/>
      <c r="PYZ156" s="3"/>
      <c r="PZA156" s="3"/>
      <c r="PZB156" s="3"/>
      <c r="PZC156" s="3"/>
      <c r="PZD156" s="3"/>
      <c r="PZE156" s="3"/>
      <c r="PZF156" s="3"/>
      <c r="PZG156" s="3"/>
      <c r="PZH156" s="3"/>
      <c r="PZI156" s="3"/>
      <c r="PZJ156" s="3"/>
      <c r="PZK156" s="3"/>
      <c r="PZL156" s="3"/>
      <c r="PZM156" s="3"/>
      <c r="PZN156" s="3"/>
      <c r="PZO156" s="3"/>
      <c r="PZP156" s="3"/>
      <c r="PZQ156" s="3"/>
      <c r="PZR156" s="3"/>
      <c r="PZS156" s="3"/>
      <c r="PZT156" s="3"/>
      <c r="PZU156" s="3"/>
      <c r="PZV156" s="3"/>
      <c r="PZW156" s="3"/>
      <c r="PZX156" s="3"/>
      <c r="PZY156" s="3"/>
      <c r="PZZ156" s="3"/>
      <c r="QAA156" s="3"/>
      <c r="QAB156" s="3"/>
      <c r="QAC156" s="3"/>
      <c r="QAD156" s="3"/>
      <c r="QAE156" s="3"/>
      <c r="QAF156" s="3"/>
      <c r="QAG156" s="3"/>
      <c r="QAH156" s="3"/>
      <c r="QAI156" s="3"/>
      <c r="QAJ156" s="3"/>
      <c r="QAK156" s="3"/>
      <c r="QAL156" s="3"/>
      <c r="QAM156" s="3"/>
      <c r="QAN156" s="3"/>
      <c r="QAO156" s="3"/>
      <c r="QAP156" s="3"/>
      <c r="QAQ156" s="3"/>
      <c r="QAR156" s="3"/>
      <c r="QAS156" s="3"/>
      <c r="QAT156" s="3"/>
      <c r="QAU156" s="3"/>
      <c r="QAV156" s="3"/>
      <c r="QAW156" s="3"/>
      <c r="QAX156" s="3"/>
      <c r="QAY156" s="3"/>
      <c r="QAZ156" s="3"/>
      <c r="QBA156" s="3"/>
      <c r="QBB156" s="3"/>
      <c r="QBC156" s="3"/>
      <c r="QBD156" s="3"/>
      <c r="QBE156" s="3"/>
      <c r="QBF156" s="3"/>
      <c r="QBG156" s="3"/>
      <c r="QBH156" s="3"/>
      <c r="QBI156" s="3"/>
      <c r="QBJ156" s="3"/>
      <c r="QBK156" s="3"/>
      <c r="QBL156" s="3"/>
      <c r="QBM156" s="3"/>
      <c r="QBN156" s="3"/>
      <c r="QBO156" s="3"/>
      <c r="QBP156" s="3"/>
      <c r="QBQ156" s="3"/>
      <c r="QBR156" s="3"/>
      <c r="QBS156" s="3"/>
      <c r="QBT156" s="3"/>
      <c r="QBU156" s="3"/>
      <c r="QBV156" s="3"/>
      <c r="QBW156" s="3"/>
      <c r="QBX156" s="3"/>
      <c r="QBY156" s="3"/>
      <c r="QBZ156" s="3"/>
      <c r="QCA156" s="3"/>
      <c r="QCB156" s="3"/>
      <c r="QCC156" s="3"/>
      <c r="QCD156" s="3"/>
      <c r="QCE156" s="3"/>
      <c r="QCF156" s="3"/>
      <c r="QCG156" s="3"/>
      <c r="QCH156" s="3"/>
      <c r="QCI156" s="3"/>
      <c r="QCJ156" s="3"/>
      <c r="QCK156" s="3"/>
      <c r="QCL156" s="3"/>
      <c r="QCM156" s="3"/>
      <c r="QCN156" s="3"/>
      <c r="QCO156" s="3"/>
      <c r="QCP156" s="3"/>
      <c r="QCQ156" s="3"/>
      <c r="QCR156" s="3"/>
      <c r="QCS156" s="3"/>
      <c r="QCT156" s="3"/>
      <c r="QCU156" s="3"/>
      <c r="QCV156" s="3"/>
      <c r="QCW156" s="3"/>
      <c r="QCX156" s="3"/>
      <c r="QCY156" s="3"/>
      <c r="QCZ156" s="3"/>
      <c r="QDA156" s="3"/>
      <c r="QDB156" s="3"/>
      <c r="QDC156" s="3"/>
      <c r="QDD156" s="3"/>
      <c r="QDE156" s="3"/>
      <c r="QDF156" s="3"/>
      <c r="QDG156" s="3"/>
      <c r="QDH156" s="3"/>
      <c r="QDI156" s="3"/>
      <c r="QDJ156" s="3"/>
      <c r="QDK156" s="3"/>
      <c r="QDL156" s="3"/>
      <c r="QDM156" s="3"/>
      <c r="QDN156" s="3"/>
      <c r="QDO156" s="3"/>
      <c r="QDP156" s="3"/>
      <c r="QDQ156" s="3"/>
      <c r="QDR156" s="3"/>
      <c r="QDS156" s="3"/>
      <c r="QDT156" s="3"/>
      <c r="QDU156" s="3"/>
      <c r="QDV156" s="3"/>
      <c r="QDW156" s="3"/>
      <c r="QDX156" s="3"/>
      <c r="QDY156" s="3"/>
      <c r="QDZ156" s="3"/>
      <c r="QEA156" s="3"/>
      <c r="QEB156" s="3"/>
      <c r="QEC156" s="3"/>
      <c r="QED156" s="3"/>
      <c r="QEE156" s="3"/>
      <c r="QEF156" s="3"/>
      <c r="QEG156" s="3"/>
      <c r="QEH156" s="3"/>
      <c r="QEI156" s="3"/>
      <c r="QEJ156" s="3"/>
      <c r="QEK156" s="3"/>
      <c r="QEL156" s="3"/>
      <c r="QEM156" s="3"/>
      <c r="QEN156" s="3"/>
      <c r="QEO156" s="3"/>
      <c r="QEP156" s="3"/>
      <c r="QEQ156" s="3"/>
      <c r="QER156" s="3"/>
      <c r="QES156" s="3"/>
      <c r="QET156" s="3"/>
      <c r="QEU156" s="3"/>
      <c r="QEV156" s="3"/>
      <c r="QEW156" s="3"/>
      <c r="QEX156" s="3"/>
      <c r="QEY156" s="3"/>
      <c r="QEZ156" s="3"/>
      <c r="QFA156" s="3"/>
      <c r="QFB156" s="3"/>
      <c r="QFC156" s="3"/>
      <c r="QFD156" s="3"/>
      <c r="QFE156" s="3"/>
      <c r="QFF156" s="3"/>
      <c r="QFG156" s="3"/>
      <c r="QFH156" s="3"/>
      <c r="QFI156" s="3"/>
      <c r="QFJ156" s="3"/>
      <c r="QFK156" s="3"/>
      <c r="QFL156" s="3"/>
      <c r="QFM156" s="3"/>
      <c r="QFN156" s="3"/>
      <c r="QFO156" s="3"/>
      <c r="QFP156" s="3"/>
      <c r="QFQ156" s="3"/>
      <c r="QFR156" s="3"/>
      <c r="QFS156" s="3"/>
      <c r="QFT156" s="3"/>
      <c r="QFU156" s="3"/>
      <c r="QFV156" s="3"/>
      <c r="QFW156" s="3"/>
      <c r="QFX156" s="3"/>
      <c r="QFY156" s="3"/>
      <c r="QFZ156" s="3"/>
      <c r="QGA156" s="3"/>
      <c r="QGB156" s="3"/>
      <c r="QGC156" s="3"/>
      <c r="QGD156" s="3"/>
      <c r="QGE156" s="3"/>
      <c r="QGF156" s="3"/>
      <c r="QGG156" s="3"/>
      <c r="QGH156" s="3"/>
      <c r="QGI156" s="3"/>
      <c r="QGJ156" s="3"/>
      <c r="QGK156" s="3"/>
      <c r="QGL156" s="3"/>
      <c r="QGM156" s="3"/>
      <c r="QGN156" s="3"/>
      <c r="QGO156" s="3"/>
      <c r="QGP156" s="3"/>
      <c r="QGQ156" s="3"/>
      <c r="QGR156" s="3"/>
      <c r="QGS156" s="3"/>
      <c r="QGT156" s="3"/>
      <c r="QGU156" s="3"/>
      <c r="QGV156" s="3"/>
      <c r="QGW156" s="3"/>
      <c r="QGX156" s="3"/>
      <c r="QGY156" s="3"/>
      <c r="QGZ156" s="3"/>
      <c r="QHA156" s="3"/>
      <c r="QHB156" s="3"/>
      <c r="QHC156" s="3"/>
      <c r="QHD156" s="3"/>
      <c r="QHE156" s="3"/>
      <c r="QHF156" s="3"/>
      <c r="QHG156" s="3"/>
      <c r="QHH156" s="3"/>
      <c r="QHI156" s="3"/>
      <c r="QHJ156" s="3"/>
      <c r="QHK156" s="3"/>
      <c r="QHL156" s="3"/>
      <c r="QHM156" s="3"/>
      <c r="QHN156" s="3"/>
      <c r="QHO156" s="3"/>
      <c r="QHP156" s="3"/>
      <c r="QHQ156" s="3"/>
      <c r="QHR156" s="3"/>
      <c r="QHS156" s="3"/>
      <c r="QHT156" s="3"/>
      <c r="QHU156" s="3"/>
      <c r="QHV156" s="3"/>
      <c r="QHW156" s="3"/>
      <c r="QHX156" s="3"/>
      <c r="QHY156" s="3"/>
      <c r="QHZ156" s="3"/>
      <c r="QIA156" s="3"/>
      <c r="QIB156" s="3"/>
      <c r="QIC156" s="3"/>
      <c r="QID156" s="3"/>
      <c r="QIE156" s="3"/>
      <c r="QIF156" s="3"/>
      <c r="QIG156" s="3"/>
      <c r="QIH156" s="3"/>
      <c r="QII156" s="3"/>
      <c r="QIJ156" s="3"/>
      <c r="QIK156" s="3"/>
      <c r="QIL156" s="3"/>
      <c r="QIM156" s="3"/>
      <c r="QIN156" s="3"/>
      <c r="QIO156" s="3"/>
      <c r="QIP156" s="3"/>
      <c r="QIQ156" s="3"/>
      <c r="QIR156" s="3"/>
      <c r="QIS156" s="3"/>
      <c r="QIT156" s="3"/>
      <c r="QIU156" s="3"/>
      <c r="QIV156" s="3"/>
      <c r="QIW156" s="3"/>
      <c r="QIX156" s="3"/>
      <c r="QIY156" s="3"/>
      <c r="QIZ156" s="3"/>
      <c r="QJA156" s="3"/>
      <c r="QJB156" s="3"/>
      <c r="QJC156" s="3"/>
      <c r="QJD156" s="3"/>
      <c r="QJE156" s="3"/>
      <c r="QJF156" s="3"/>
      <c r="QJG156" s="3"/>
      <c r="QJH156" s="3"/>
      <c r="QJI156" s="3"/>
      <c r="QJJ156" s="3"/>
      <c r="QJK156" s="3"/>
      <c r="QJL156" s="3"/>
      <c r="QJM156" s="3"/>
      <c r="QJN156" s="3"/>
      <c r="QJO156" s="3"/>
      <c r="QJP156" s="3"/>
      <c r="QJQ156" s="3"/>
      <c r="QJR156" s="3"/>
      <c r="QJS156" s="3"/>
      <c r="QJT156" s="3"/>
      <c r="QJU156" s="3"/>
      <c r="QJV156" s="3"/>
      <c r="QJW156" s="3"/>
      <c r="QJX156" s="3"/>
      <c r="QJY156" s="3"/>
      <c r="QJZ156" s="3"/>
      <c r="QKA156" s="3"/>
      <c r="QKB156" s="3"/>
      <c r="QKC156" s="3"/>
      <c r="QKD156" s="3"/>
      <c r="QKE156" s="3"/>
      <c r="QKF156" s="3"/>
      <c r="QKG156" s="3"/>
      <c r="QKH156" s="3"/>
      <c r="QKI156" s="3"/>
      <c r="QKJ156" s="3"/>
      <c r="QKK156" s="3"/>
      <c r="QKL156" s="3"/>
      <c r="QKM156" s="3"/>
      <c r="QKN156" s="3"/>
      <c r="QKO156" s="3"/>
      <c r="QKP156" s="3"/>
      <c r="QKQ156" s="3"/>
      <c r="QKR156" s="3"/>
      <c r="QKS156" s="3"/>
      <c r="QKT156" s="3"/>
      <c r="QKU156" s="3"/>
      <c r="QKV156" s="3"/>
      <c r="QKW156" s="3"/>
      <c r="QKX156" s="3"/>
      <c r="QKY156" s="3"/>
      <c r="QKZ156" s="3"/>
      <c r="QLA156" s="3"/>
      <c r="QLB156" s="3"/>
      <c r="QLC156" s="3"/>
      <c r="QLD156" s="3"/>
      <c r="QLE156" s="3"/>
      <c r="QLF156" s="3"/>
      <c r="QLG156" s="3"/>
      <c r="QLH156" s="3"/>
      <c r="QLI156" s="3"/>
      <c r="QLJ156" s="3"/>
      <c r="QLK156" s="3"/>
      <c r="QLL156" s="3"/>
      <c r="QLM156" s="3"/>
      <c r="QLN156" s="3"/>
      <c r="QLO156" s="3"/>
      <c r="QLP156" s="3"/>
      <c r="QLQ156" s="3"/>
      <c r="QLR156" s="3"/>
      <c r="QLS156" s="3"/>
      <c r="QLT156" s="3"/>
      <c r="QLU156" s="3"/>
      <c r="QLV156" s="3"/>
      <c r="QLW156" s="3"/>
      <c r="QLX156" s="3"/>
      <c r="QLY156" s="3"/>
      <c r="QLZ156" s="3"/>
      <c r="QMA156" s="3"/>
      <c r="QMB156" s="3"/>
      <c r="QMC156" s="3"/>
      <c r="QMD156" s="3"/>
      <c r="QME156" s="3"/>
      <c r="QMF156" s="3"/>
      <c r="QMG156" s="3"/>
      <c r="QMH156" s="3"/>
      <c r="QMI156" s="3"/>
      <c r="QMJ156" s="3"/>
      <c r="QMK156" s="3"/>
      <c r="QML156" s="3"/>
      <c r="QMM156" s="3"/>
      <c r="QMN156" s="3"/>
      <c r="QMO156" s="3"/>
      <c r="QMP156" s="3"/>
      <c r="QMQ156" s="3"/>
      <c r="QMR156" s="3"/>
      <c r="QMS156" s="3"/>
      <c r="QMT156" s="3"/>
      <c r="QMU156" s="3"/>
      <c r="QMV156" s="3"/>
      <c r="QMW156" s="3"/>
      <c r="QMX156" s="3"/>
      <c r="QMY156" s="3"/>
      <c r="QMZ156" s="3"/>
      <c r="QNA156" s="3"/>
      <c r="QNB156" s="3"/>
      <c r="QNC156" s="3"/>
      <c r="QND156" s="3"/>
      <c r="QNE156" s="3"/>
      <c r="QNF156" s="3"/>
      <c r="QNG156" s="3"/>
      <c r="QNH156" s="3"/>
      <c r="QNI156" s="3"/>
      <c r="QNJ156" s="3"/>
      <c r="QNK156" s="3"/>
      <c r="QNL156" s="3"/>
      <c r="QNM156" s="3"/>
      <c r="QNN156" s="3"/>
      <c r="QNO156" s="3"/>
      <c r="QNP156" s="3"/>
      <c r="QNQ156" s="3"/>
      <c r="QNR156" s="3"/>
      <c r="QNS156" s="3"/>
      <c r="QNT156" s="3"/>
      <c r="QNU156" s="3"/>
      <c r="QNV156" s="3"/>
      <c r="QNW156" s="3"/>
      <c r="QNX156" s="3"/>
      <c r="QNY156" s="3"/>
      <c r="QNZ156" s="3"/>
      <c r="QOA156" s="3"/>
      <c r="QOB156" s="3"/>
      <c r="QOC156" s="3"/>
      <c r="QOD156" s="3"/>
      <c r="QOE156" s="3"/>
      <c r="QOF156" s="3"/>
      <c r="QOG156" s="3"/>
      <c r="QOH156" s="3"/>
      <c r="QOI156" s="3"/>
      <c r="QOJ156" s="3"/>
      <c r="QOK156" s="3"/>
      <c r="QOL156" s="3"/>
      <c r="QOM156" s="3"/>
      <c r="QON156" s="3"/>
      <c r="QOO156" s="3"/>
      <c r="QOP156" s="3"/>
      <c r="QOQ156" s="3"/>
      <c r="QOR156" s="3"/>
      <c r="QOS156" s="3"/>
      <c r="QOT156" s="3"/>
      <c r="QOU156" s="3"/>
      <c r="QOV156" s="3"/>
      <c r="QOW156" s="3"/>
      <c r="QOX156" s="3"/>
      <c r="QOY156" s="3"/>
      <c r="QOZ156" s="3"/>
      <c r="QPA156" s="3"/>
      <c r="QPB156" s="3"/>
      <c r="QPC156" s="3"/>
      <c r="QPD156" s="3"/>
      <c r="QPE156" s="3"/>
      <c r="QPF156" s="3"/>
      <c r="QPG156" s="3"/>
      <c r="QPH156" s="3"/>
      <c r="QPI156" s="3"/>
      <c r="QPJ156" s="3"/>
      <c r="QPK156" s="3"/>
      <c r="QPL156" s="3"/>
      <c r="QPM156" s="3"/>
      <c r="QPN156" s="3"/>
      <c r="QPO156" s="3"/>
      <c r="QPP156" s="3"/>
      <c r="QPQ156" s="3"/>
      <c r="QPR156" s="3"/>
      <c r="QPS156" s="3"/>
      <c r="QPT156" s="3"/>
      <c r="QPU156" s="3"/>
      <c r="QPV156" s="3"/>
      <c r="QPW156" s="3"/>
      <c r="QPX156" s="3"/>
      <c r="QPY156" s="3"/>
      <c r="QPZ156" s="3"/>
      <c r="QQA156" s="3"/>
      <c r="QQB156" s="3"/>
      <c r="QQC156" s="3"/>
      <c r="QQD156" s="3"/>
      <c r="QQE156" s="3"/>
      <c r="QQF156" s="3"/>
      <c r="QQG156" s="3"/>
      <c r="QQH156" s="3"/>
      <c r="QQI156" s="3"/>
      <c r="QQJ156" s="3"/>
      <c r="QQK156" s="3"/>
      <c r="QQL156" s="3"/>
      <c r="QQM156" s="3"/>
      <c r="QQN156" s="3"/>
      <c r="QQO156" s="3"/>
      <c r="QQP156" s="3"/>
      <c r="QQQ156" s="3"/>
      <c r="QQR156" s="3"/>
      <c r="QQS156" s="3"/>
      <c r="QQT156" s="3"/>
      <c r="QQU156" s="3"/>
      <c r="QQV156" s="3"/>
      <c r="QQW156" s="3"/>
      <c r="QQX156" s="3"/>
      <c r="QQY156" s="3"/>
      <c r="QQZ156" s="3"/>
      <c r="QRA156" s="3"/>
      <c r="QRB156" s="3"/>
      <c r="QRC156" s="3"/>
      <c r="QRD156" s="3"/>
      <c r="QRE156" s="3"/>
      <c r="QRF156" s="3"/>
      <c r="QRG156" s="3"/>
      <c r="QRH156" s="3"/>
      <c r="QRI156" s="3"/>
      <c r="QRJ156" s="3"/>
      <c r="QRK156" s="3"/>
      <c r="QRL156" s="3"/>
      <c r="QRM156" s="3"/>
      <c r="QRN156" s="3"/>
      <c r="QRO156" s="3"/>
      <c r="QRP156" s="3"/>
      <c r="QRQ156" s="3"/>
      <c r="QRR156" s="3"/>
      <c r="QRS156" s="3"/>
      <c r="QRT156" s="3"/>
      <c r="QRU156" s="3"/>
      <c r="QRV156" s="3"/>
      <c r="QRW156" s="3"/>
      <c r="QRX156" s="3"/>
      <c r="QRY156" s="3"/>
      <c r="QRZ156" s="3"/>
      <c r="QSA156" s="3"/>
      <c r="QSB156" s="3"/>
      <c r="QSC156" s="3"/>
      <c r="QSD156" s="3"/>
      <c r="QSE156" s="3"/>
      <c r="QSF156" s="3"/>
      <c r="QSG156" s="3"/>
      <c r="QSH156" s="3"/>
      <c r="QSI156" s="3"/>
      <c r="QSJ156" s="3"/>
      <c r="QSK156" s="3"/>
      <c r="QSL156" s="3"/>
      <c r="QSM156" s="3"/>
      <c r="QSN156" s="3"/>
      <c r="QSO156" s="3"/>
      <c r="QSP156" s="3"/>
      <c r="QSQ156" s="3"/>
      <c r="QSR156" s="3"/>
      <c r="QSS156" s="3"/>
      <c r="QST156" s="3"/>
      <c r="QSU156" s="3"/>
      <c r="QSV156" s="3"/>
      <c r="QSW156" s="3"/>
      <c r="QSX156" s="3"/>
      <c r="QSY156" s="3"/>
      <c r="QSZ156" s="3"/>
      <c r="QTA156" s="3"/>
      <c r="QTB156" s="3"/>
      <c r="QTC156" s="3"/>
      <c r="QTD156" s="3"/>
      <c r="QTE156" s="3"/>
      <c r="QTF156" s="3"/>
      <c r="QTG156" s="3"/>
      <c r="QTH156" s="3"/>
      <c r="QTI156" s="3"/>
      <c r="QTJ156" s="3"/>
      <c r="QTK156" s="3"/>
      <c r="QTL156" s="3"/>
      <c r="QTM156" s="3"/>
      <c r="QTN156" s="3"/>
      <c r="QTO156" s="3"/>
      <c r="QTP156" s="3"/>
      <c r="QTQ156" s="3"/>
      <c r="QTR156" s="3"/>
      <c r="QTS156" s="3"/>
      <c r="QTT156" s="3"/>
      <c r="QTU156" s="3"/>
      <c r="QTV156" s="3"/>
      <c r="QTW156" s="3"/>
      <c r="QTX156" s="3"/>
      <c r="QTY156" s="3"/>
      <c r="QTZ156" s="3"/>
      <c r="QUA156" s="3"/>
      <c r="QUB156" s="3"/>
      <c r="QUC156" s="3"/>
      <c r="QUD156" s="3"/>
      <c r="QUE156" s="3"/>
      <c r="QUF156" s="3"/>
      <c r="QUG156" s="3"/>
      <c r="QUH156" s="3"/>
      <c r="QUI156" s="3"/>
      <c r="QUJ156" s="3"/>
      <c r="QUK156" s="3"/>
      <c r="QUL156" s="3"/>
      <c r="QUM156" s="3"/>
      <c r="QUN156" s="3"/>
      <c r="QUO156" s="3"/>
      <c r="QUP156" s="3"/>
      <c r="QUQ156" s="3"/>
      <c r="QUR156" s="3"/>
      <c r="QUS156" s="3"/>
      <c r="QUT156" s="3"/>
      <c r="QUU156" s="3"/>
      <c r="QUV156" s="3"/>
      <c r="QUW156" s="3"/>
      <c r="QUX156" s="3"/>
      <c r="QUY156" s="3"/>
      <c r="QUZ156" s="3"/>
      <c r="QVA156" s="3"/>
      <c r="QVB156" s="3"/>
      <c r="QVC156" s="3"/>
      <c r="QVD156" s="3"/>
      <c r="QVE156" s="3"/>
      <c r="QVF156" s="3"/>
      <c r="QVG156" s="3"/>
      <c r="QVH156" s="3"/>
      <c r="QVI156" s="3"/>
      <c r="QVJ156" s="3"/>
      <c r="QVK156" s="3"/>
      <c r="QVL156" s="3"/>
      <c r="QVM156" s="3"/>
      <c r="QVN156" s="3"/>
      <c r="QVO156" s="3"/>
      <c r="QVP156" s="3"/>
      <c r="QVQ156" s="3"/>
      <c r="QVR156" s="3"/>
      <c r="QVS156" s="3"/>
      <c r="QVT156" s="3"/>
      <c r="QVU156" s="3"/>
      <c r="QVV156" s="3"/>
      <c r="QVW156" s="3"/>
      <c r="QVX156" s="3"/>
      <c r="QVY156" s="3"/>
      <c r="QVZ156" s="3"/>
      <c r="QWA156" s="3"/>
      <c r="QWB156" s="3"/>
      <c r="QWC156" s="3"/>
      <c r="QWD156" s="3"/>
      <c r="QWE156" s="3"/>
      <c r="QWF156" s="3"/>
      <c r="QWG156" s="3"/>
      <c r="QWH156" s="3"/>
      <c r="QWI156" s="3"/>
      <c r="QWJ156" s="3"/>
      <c r="QWK156" s="3"/>
      <c r="QWL156" s="3"/>
      <c r="QWM156" s="3"/>
      <c r="QWN156" s="3"/>
      <c r="QWO156" s="3"/>
      <c r="QWP156" s="3"/>
      <c r="QWQ156" s="3"/>
      <c r="QWR156" s="3"/>
      <c r="QWS156" s="3"/>
      <c r="QWT156" s="3"/>
      <c r="QWU156" s="3"/>
      <c r="QWV156" s="3"/>
      <c r="QWW156" s="3"/>
      <c r="QWX156" s="3"/>
      <c r="QWY156" s="3"/>
      <c r="QWZ156" s="3"/>
      <c r="QXA156" s="3"/>
      <c r="QXB156" s="3"/>
      <c r="QXC156" s="3"/>
      <c r="QXD156" s="3"/>
      <c r="QXE156" s="3"/>
      <c r="QXF156" s="3"/>
      <c r="QXG156" s="3"/>
      <c r="QXH156" s="3"/>
      <c r="QXI156" s="3"/>
      <c r="QXJ156" s="3"/>
      <c r="QXK156" s="3"/>
      <c r="QXL156" s="3"/>
      <c r="QXM156" s="3"/>
      <c r="QXN156" s="3"/>
      <c r="QXO156" s="3"/>
      <c r="QXP156" s="3"/>
      <c r="QXQ156" s="3"/>
      <c r="QXR156" s="3"/>
      <c r="QXS156" s="3"/>
      <c r="QXT156" s="3"/>
      <c r="QXU156" s="3"/>
      <c r="QXV156" s="3"/>
      <c r="QXW156" s="3"/>
      <c r="QXX156" s="3"/>
      <c r="QXY156" s="3"/>
      <c r="QXZ156" s="3"/>
      <c r="QYA156" s="3"/>
      <c r="QYB156" s="3"/>
      <c r="QYC156" s="3"/>
      <c r="QYD156" s="3"/>
      <c r="QYE156" s="3"/>
      <c r="QYF156" s="3"/>
      <c r="QYG156" s="3"/>
      <c r="QYH156" s="3"/>
      <c r="QYI156" s="3"/>
      <c r="QYJ156" s="3"/>
      <c r="QYK156" s="3"/>
      <c r="QYL156" s="3"/>
      <c r="QYM156" s="3"/>
      <c r="QYN156" s="3"/>
      <c r="QYO156" s="3"/>
      <c r="QYP156" s="3"/>
      <c r="QYQ156" s="3"/>
      <c r="QYR156" s="3"/>
      <c r="QYS156" s="3"/>
      <c r="QYT156" s="3"/>
      <c r="QYU156" s="3"/>
      <c r="QYV156" s="3"/>
      <c r="QYW156" s="3"/>
      <c r="QYX156" s="3"/>
      <c r="QYY156" s="3"/>
      <c r="QYZ156" s="3"/>
      <c r="QZA156" s="3"/>
      <c r="QZB156" s="3"/>
      <c r="QZC156" s="3"/>
      <c r="QZD156" s="3"/>
      <c r="QZE156" s="3"/>
      <c r="QZF156" s="3"/>
      <c r="QZG156" s="3"/>
      <c r="QZH156" s="3"/>
      <c r="QZI156" s="3"/>
      <c r="QZJ156" s="3"/>
      <c r="QZK156" s="3"/>
      <c r="QZL156" s="3"/>
      <c r="QZM156" s="3"/>
      <c r="QZN156" s="3"/>
      <c r="QZO156" s="3"/>
      <c r="QZP156" s="3"/>
      <c r="QZQ156" s="3"/>
      <c r="QZR156" s="3"/>
      <c r="QZS156" s="3"/>
      <c r="QZT156" s="3"/>
      <c r="QZU156" s="3"/>
      <c r="QZV156" s="3"/>
      <c r="QZW156" s="3"/>
      <c r="QZX156" s="3"/>
      <c r="QZY156" s="3"/>
      <c r="QZZ156" s="3"/>
      <c r="RAA156" s="3"/>
      <c r="RAB156" s="3"/>
      <c r="RAC156" s="3"/>
      <c r="RAD156" s="3"/>
      <c r="RAE156" s="3"/>
      <c r="RAF156" s="3"/>
      <c r="RAG156" s="3"/>
      <c r="RAH156" s="3"/>
      <c r="RAI156" s="3"/>
      <c r="RAJ156" s="3"/>
      <c r="RAK156" s="3"/>
      <c r="RAL156" s="3"/>
      <c r="RAM156" s="3"/>
      <c r="RAN156" s="3"/>
      <c r="RAO156" s="3"/>
      <c r="RAP156" s="3"/>
      <c r="RAQ156" s="3"/>
      <c r="RAR156" s="3"/>
      <c r="RAS156" s="3"/>
      <c r="RAT156" s="3"/>
      <c r="RAU156" s="3"/>
      <c r="RAV156" s="3"/>
      <c r="RAW156" s="3"/>
      <c r="RAX156" s="3"/>
      <c r="RAY156" s="3"/>
      <c r="RAZ156" s="3"/>
      <c r="RBA156" s="3"/>
      <c r="RBB156" s="3"/>
      <c r="RBC156" s="3"/>
      <c r="RBD156" s="3"/>
      <c r="RBE156" s="3"/>
      <c r="RBF156" s="3"/>
      <c r="RBG156" s="3"/>
      <c r="RBH156" s="3"/>
      <c r="RBI156" s="3"/>
      <c r="RBJ156" s="3"/>
      <c r="RBK156" s="3"/>
      <c r="RBL156" s="3"/>
      <c r="RBM156" s="3"/>
      <c r="RBN156" s="3"/>
      <c r="RBO156" s="3"/>
      <c r="RBP156" s="3"/>
      <c r="RBQ156" s="3"/>
      <c r="RBR156" s="3"/>
      <c r="RBS156" s="3"/>
      <c r="RBT156" s="3"/>
      <c r="RBU156" s="3"/>
      <c r="RBV156" s="3"/>
      <c r="RBW156" s="3"/>
      <c r="RBX156" s="3"/>
      <c r="RBY156" s="3"/>
      <c r="RBZ156" s="3"/>
      <c r="RCA156" s="3"/>
      <c r="RCB156" s="3"/>
      <c r="RCC156" s="3"/>
      <c r="RCD156" s="3"/>
      <c r="RCE156" s="3"/>
      <c r="RCF156" s="3"/>
      <c r="RCG156" s="3"/>
      <c r="RCH156" s="3"/>
      <c r="RCI156" s="3"/>
      <c r="RCJ156" s="3"/>
      <c r="RCK156" s="3"/>
      <c r="RCL156" s="3"/>
      <c r="RCM156" s="3"/>
      <c r="RCN156" s="3"/>
      <c r="RCO156" s="3"/>
      <c r="RCP156" s="3"/>
      <c r="RCQ156" s="3"/>
      <c r="RCR156" s="3"/>
      <c r="RCS156" s="3"/>
      <c r="RCT156" s="3"/>
      <c r="RCU156" s="3"/>
      <c r="RCV156" s="3"/>
      <c r="RCW156" s="3"/>
      <c r="RCX156" s="3"/>
      <c r="RCY156" s="3"/>
      <c r="RCZ156" s="3"/>
      <c r="RDA156" s="3"/>
      <c r="RDB156" s="3"/>
      <c r="RDC156" s="3"/>
      <c r="RDD156" s="3"/>
      <c r="RDE156" s="3"/>
      <c r="RDF156" s="3"/>
      <c r="RDG156" s="3"/>
      <c r="RDH156" s="3"/>
      <c r="RDI156" s="3"/>
      <c r="RDJ156" s="3"/>
      <c r="RDK156" s="3"/>
      <c r="RDL156" s="3"/>
      <c r="RDM156" s="3"/>
      <c r="RDN156" s="3"/>
      <c r="RDO156" s="3"/>
      <c r="RDP156" s="3"/>
      <c r="RDQ156" s="3"/>
      <c r="RDR156" s="3"/>
      <c r="RDS156" s="3"/>
      <c r="RDT156" s="3"/>
      <c r="RDU156" s="3"/>
      <c r="RDV156" s="3"/>
      <c r="RDW156" s="3"/>
      <c r="RDX156" s="3"/>
      <c r="RDY156" s="3"/>
      <c r="RDZ156" s="3"/>
      <c r="REA156" s="3"/>
      <c r="REB156" s="3"/>
      <c r="REC156" s="3"/>
      <c r="RED156" s="3"/>
      <c r="REE156" s="3"/>
      <c r="REF156" s="3"/>
      <c r="REG156" s="3"/>
      <c r="REH156" s="3"/>
      <c r="REI156" s="3"/>
      <c r="REJ156" s="3"/>
      <c r="REK156" s="3"/>
      <c r="REL156" s="3"/>
      <c r="REM156" s="3"/>
      <c r="REN156" s="3"/>
      <c r="REO156" s="3"/>
      <c r="REP156" s="3"/>
      <c r="REQ156" s="3"/>
      <c r="RER156" s="3"/>
      <c r="RES156" s="3"/>
      <c r="RET156" s="3"/>
      <c r="REU156" s="3"/>
      <c r="REV156" s="3"/>
      <c r="REW156" s="3"/>
      <c r="REX156" s="3"/>
      <c r="REY156" s="3"/>
      <c r="REZ156" s="3"/>
      <c r="RFA156" s="3"/>
      <c r="RFB156" s="3"/>
      <c r="RFC156" s="3"/>
      <c r="RFD156" s="3"/>
      <c r="RFE156" s="3"/>
      <c r="RFF156" s="3"/>
      <c r="RFG156" s="3"/>
      <c r="RFH156" s="3"/>
      <c r="RFI156" s="3"/>
      <c r="RFJ156" s="3"/>
      <c r="RFK156" s="3"/>
      <c r="RFL156" s="3"/>
      <c r="RFM156" s="3"/>
      <c r="RFN156" s="3"/>
      <c r="RFO156" s="3"/>
      <c r="RFP156" s="3"/>
      <c r="RFQ156" s="3"/>
      <c r="RFR156" s="3"/>
      <c r="RFS156" s="3"/>
      <c r="RFT156" s="3"/>
      <c r="RFU156" s="3"/>
      <c r="RFV156" s="3"/>
      <c r="RFW156" s="3"/>
      <c r="RFX156" s="3"/>
      <c r="RFY156" s="3"/>
      <c r="RFZ156" s="3"/>
      <c r="RGA156" s="3"/>
      <c r="RGB156" s="3"/>
      <c r="RGC156" s="3"/>
      <c r="RGD156" s="3"/>
      <c r="RGE156" s="3"/>
      <c r="RGF156" s="3"/>
      <c r="RGG156" s="3"/>
      <c r="RGH156" s="3"/>
      <c r="RGI156" s="3"/>
      <c r="RGJ156" s="3"/>
      <c r="RGK156" s="3"/>
      <c r="RGL156" s="3"/>
      <c r="RGM156" s="3"/>
      <c r="RGN156" s="3"/>
      <c r="RGO156" s="3"/>
      <c r="RGP156" s="3"/>
      <c r="RGQ156" s="3"/>
      <c r="RGR156" s="3"/>
      <c r="RGS156" s="3"/>
      <c r="RGT156" s="3"/>
      <c r="RGU156" s="3"/>
      <c r="RGV156" s="3"/>
      <c r="RGW156" s="3"/>
      <c r="RGX156" s="3"/>
      <c r="RGY156" s="3"/>
      <c r="RGZ156" s="3"/>
      <c r="RHA156" s="3"/>
      <c r="RHB156" s="3"/>
      <c r="RHC156" s="3"/>
      <c r="RHD156" s="3"/>
      <c r="RHE156" s="3"/>
      <c r="RHF156" s="3"/>
      <c r="RHG156" s="3"/>
      <c r="RHH156" s="3"/>
      <c r="RHI156" s="3"/>
      <c r="RHJ156" s="3"/>
      <c r="RHK156" s="3"/>
      <c r="RHL156" s="3"/>
      <c r="RHM156" s="3"/>
      <c r="RHN156" s="3"/>
      <c r="RHO156" s="3"/>
      <c r="RHP156" s="3"/>
      <c r="RHQ156" s="3"/>
      <c r="RHR156" s="3"/>
      <c r="RHS156" s="3"/>
      <c r="RHT156" s="3"/>
      <c r="RHU156" s="3"/>
      <c r="RHV156" s="3"/>
      <c r="RHW156" s="3"/>
      <c r="RHX156" s="3"/>
      <c r="RHY156" s="3"/>
      <c r="RHZ156" s="3"/>
      <c r="RIA156" s="3"/>
      <c r="RIB156" s="3"/>
      <c r="RIC156" s="3"/>
      <c r="RID156" s="3"/>
      <c r="RIE156" s="3"/>
      <c r="RIF156" s="3"/>
      <c r="RIG156" s="3"/>
      <c r="RIH156" s="3"/>
      <c r="RII156" s="3"/>
      <c r="RIJ156" s="3"/>
      <c r="RIK156" s="3"/>
      <c r="RIL156" s="3"/>
      <c r="RIM156" s="3"/>
      <c r="RIN156" s="3"/>
      <c r="RIO156" s="3"/>
      <c r="RIP156" s="3"/>
      <c r="RIQ156" s="3"/>
      <c r="RIR156" s="3"/>
      <c r="RIS156" s="3"/>
      <c r="RIT156" s="3"/>
      <c r="RIU156" s="3"/>
      <c r="RIV156" s="3"/>
      <c r="RIW156" s="3"/>
      <c r="RIX156" s="3"/>
      <c r="RIY156" s="3"/>
      <c r="RIZ156" s="3"/>
      <c r="RJA156" s="3"/>
      <c r="RJB156" s="3"/>
      <c r="RJC156" s="3"/>
      <c r="RJD156" s="3"/>
      <c r="RJE156" s="3"/>
      <c r="RJF156" s="3"/>
      <c r="RJG156" s="3"/>
      <c r="RJH156" s="3"/>
      <c r="RJI156" s="3"/>
      <c r="RJJ156" s="3"/>
      <c r="RJK156" s="3"/>
      <c r="RJL156" s="3"/>
      <c r="RJM156" s="3"/>
      <c r="RJN156" s="3"/>
      <c r="RJO156" s="3"/>
      <c r="RJP156" s="3"/>
      <c r="RJQ156" s="3"/>
      <c r="RJR156" s="3"/>
      <c r="RJS156" s="3"/>
      <c r="RJT156" s="3"/>
      <c r="RJU156" s="3"/>
      <c r="RJV156" s="3"/>
      <c r="RJW156" s="3"/>
      <c r="RJX156" s="3"/>
      <c r="RJY156" s="3"/>
      <c r="RJZ156" s="3"/>
      <c r="RKA156" s="3"/>
      <c r="RKB156" s="3"/>
      <c r="RKC156" s="3"/>
      <c r="RKD156" s="3"/>
      <c r="RKE156" s="3"/>
      <c r="RKF156" s="3"/>
      <c r="RKG156" s="3"/>
      <c r="RKH156" s="3"/>
      <c r="RKI156" s="3"/>
      <c r="RKJ156" s="3"/>
      <c r="RKK156" s="3"/>
      <c r="RKL156" s="3"/>
      <c r="RKM156" s="3"/>
      <c r="RKN156" s="3"/>
      <c r="RKO156" s="3"/>
      <c r="RKP156" s="3"/>
      <c r="RKQ156" s="3"/>
      <c r="RKR156" s="3"/>
      <c r="RKS156" s="3"/>
      <c r="RKT156" s="3"/>
      <c r="RKU156" s="3"/>
      <c r="RKV156" s="3"/>
      <c r="RKW156" s="3"/>
      <c r="RKX156" s="3"/>
      <c r="RKY156" s="3"/>
      <c r="RKZ156" s="3"/>
      <c r="RLA156" s="3"/>
      <c r="RLB156" s="3"/>
      <c r="RLC156" s="3"/>
      <c r="RLD156" s="3"/>
      <c r="RLE156" s="3"/>
      <c r="RLF156" s="3"/>
      <c r="RLG156" s="3"/>
      <c r="RLH156" s="3"/>
      <c r="RLI156" s="3"/>
      <c r="RLJ156" s="3"/>
      <c r="RLK156" s="3"/>
      <c r="RLL156" s="3"/>
      <c r="RLM156" s="3"/>
      <c r="RLN156" s="3"/>
      <c r="RLO156" s="3"/>
      <c r="RLP156" s="3"/>
      <c r="RLQ156" s="3"/>
      <c r="RLR156" s="3"/>
      <c r="RLS156" s="3"/>
      <c r="RLT156" s="3"/>
      <c r="RLU156" s="3"/>
      <c r="RLV156" s="3"/>
      <c r="RLW156" s="3"/>
      <c r="RLX156" s="3"/>
      <c r="RLY156" s="3"/>
      <c r="RLZ156" s="3"/>
      <c r="RMA156" s="3"/>
      <c r="RMB156" s="3"/>
      <c r="RMC156" s="3"/>
      <c r="RMD156" s="3"/>
      <c r="RME156" s="3"/>
      <c r="RMF156" s="3"/>
      <c r="RMG156" s="3"/>
      <c r="RMH156" s="3"/>
      <c r="RMI156" s="3"/>
      <c r="RMJ156" s="3"/>
      <c r="RMK156" s="3"/>
      <c r="RML156" s="3"/>
      <c r="RMM156" s="3"/>
      <c r="RMN156" s="3"/>
      <c r="RMO156" s="3"/>
      <c r="RMP156" s="3"/>
      <c r="RMQ156" s="3"/>
      <c r="RMR156" s="3"/>
      <c r="RMS156" s="3"/>
      <c r="RMT156" s="3"/>
      <c r="RMU156" s="3"/>
      <c r="RMV156" s="3"/>
      <c r="RMW156" s="3"/>
      <c r="RMX156" s="3"/>
      <c r="RMY156" s="3"/>
      <c r="RMZ156" s="3"/>
      <c r="RNA156" s="3"/>
      <c r="RNB156" s="3"/>
      <c r="RNC156" s="3"/>
      <c r="RND156" s="3"/>
      <c r="RNE156" s="3"/>
      <c r="RNF156" s="3"/>
      <c r="RNG156" s="3"/>
      <c r="RNH156" s="3"/>
      <c r="RNI156" s="3"/>
      <c r="RNJ156" s="3"/>
      <c r="RNK156" s="3"/>
      <c r="RNL156" s="3"/>
      <c r="RNM156" s="3"/>
      <c r="RNN156" s="3"/>
      <c r="RNO156" s="3"/>
      <c r="RNP156" s="3"/>
      <c r="RNQ156" s="3"/>
      <c r="RNR156" s="3"/>
      <c r="RNS156" s="3"/>
      <c r="RNT156" s="3"/>
      <c r="RNU156" s="3"/>
      <c r="RNV156" s="3"/>
      <c r="RNW156" s="3"/>
      <c r="RNX156" s="3"/>
      <c r="RNY156" s="3"/>
      <c r="RNZ156" s="3"/>
      <c r="ROA156" s="3"/>
      <c r="ROB156" s="3"/>
      <c r="ROC156" s="3"/>
      <c r="ROD156" s="3"/>
      <c r="ROE156" s="3"/>
      <c r="ROF156" s="3"/>
      <c r="ROG156" s="3"/>
      <c r="ROH156" s="3"/>
      <c r="ROI156" s="3"/>
      <c r="ROJ156" s="3"/>
      <c r="ROK156" s="3"/>
      <c r="ROL156" s="3"/>
      <c r="ROM156" s="3"/>
      <c r="RON156" s="3"/>
      <c r="ROO156" s="3"/>
      <c r="ROP156" s="3"/>
      <c r="ROQ156" s="3"/>
      <c r="ROR156" s="3"/>
      <c r="ROS156" s="3"/>
      <c r="ROT156" s="3"/>
      <c r="ROU156" s="3"/>
      <c r="ROV156" s="3"/>
      <c r="ROW156" s="3"/>
      <c r="ROX156" s="3"/>
      <c r="ROY156" s="3"/>
      <c r="ROZ156" s="3"/>
      <c r="RPA156" s="3"/>
      <c r="RPB156" s="3"/>
      <c r="RPC156" s="3"/>
      <c r="RPD156" s="3"/>
      <c r="RPE156" s="3"/>
      <c r="RPF156" s="3"/>
      <c r="RPG156" s="3"/>
      <c r="RPH156" s="3"/>
      <c r="RPI156" s="3"/>
      <c r="RPJ156" s="3"/>
      <c r="RPK156" s="3"/>
      <c r="RPL156" s="3"/>
      <c r="RPM156" s="3"/>
      <c r="RPN156" s="3"/>
      <c r="RPO156" s="3"/>
      <c r="RPP156" s="3"/>
      <c r="RPQ156" s="3"/>
      <c r="RPR156" s="3"/>
      <c r="RPS156" s="3"/>
      <c r="RPT156" s="3"/>
      <c r="RPU156" s="3"/>
      <c r="RPV156" s="3"/>
      <c r="RPW156" s="3"/>
      <c r="RPX156" s="3"/>
      <c r="RPY156" s="3"/>
      <c r="RPZ156" s="3"/>
      <c r="RQA156" s="3"/>
      <c r="RQB156" s="3"/>
      <c r="RQC156" s="3"/>
      <c r="RQD156" s="3"/>
      <c r="RQE156" s="3"/>
      <c r="RQF156" s="3"/>
      <c r="RQG156" s="3"/>
      <c r="RQH156" s="3"/>
      <c r="RQI156" s="3"/>
      <c r="RQJ156" s="3"/>
      <c r="RQK156" s="3"/>
      <c r="RQL156" s="3"/>
      <c r="RQM156" s="3"/>
      <c r="RQN156" s="3"/>
      <c r="RQO156" s="3"/>
      <c r="RQP156" s="3"/>
      <c r="RQQ156" s="3"/>
      <c r="RQR156" s="3"/>
      <c r="RQS156" s="3"/>
      <c r="RQT156" s="3"/>
      <c r="RQU156" s="3"/>
      <c r="RQV156" s="3"/>
      <c r="RQW156" s="3"/>
      <c r="RQX156" s="3"/>
      <c r="RQY156" s="3"/>
      <c r="RQZ156" s="3"/>
      <c r="RRA156" s="3"/>
      <c r="RRB156" s="3"/>
      <c r="RRC156" s="3"/>
      <c r="RRD156" s="3"/>
      <c r="RRE156" s="3"/>
      <c r="RRF156" s="3"/>
      <c r="RRG156" s="3"/>
      <c r="RRH156" s="3"/>
      <c r="RRI156" s="3"/>
      <c r="RRJ156" s="3"/>
      <c r="RRK156" s="3"/>
      <c r="RRL156" s="3"/>
      <c r="RRM156" s="3"/>
      <c r="RRN156" s="3"/>
      <c r="RRO156" s="3"/>
      <c r="RRP156" s="3"/>
      <c r="RRQ156" s="3"/>
      <c r="RRR156" s="3"/>
      <c r="RRS156" s="3"/>
      <c r="RRT156" s="3"/>
      <c r="RRU156" s="3"/>
      <c r="RRV156" s="3"/>
      <c r="RRW156" s="3"/>
      <c r="RRX156" s="3"/>
      <c r="RRY156" s="3"/>
      <c r="RRZ156" s="3"/>
      <c r="RSA156" s="3"/>
      <c r="RSB156" s="3"/>
      <c r="RSC156" s="3"/>
      <c r="RSD156" s="3"/>
      <c r="RSE156" s="3"/>
      <c r="RSF156" s="3"/>
      <c r="RSG156" s="3"/>
      <c r="RSH156" s="3"/>
      <c r="RSI156" s="3"/>
      <c r="RSJ156" s="3"/>
      <c r="RSK156" s="3"/>
      <c r="RSL156" s="3"/>
      <c r="RSM156" s="3"/>
      <c r="RSN156" s="3"/>
      <c r="RSO156" s="3"/>
      <c r="RSP156" s="3"/>
      <c r="RSQ156" s="3"/>
      <c r="RSR156" s="3"/>
      <c r="RSS156" s="3"/>
      <c r="RST156" s="3"/>
      <c r="RSU156" s="3"/>
      <c r="RSV156" s="3"/>
      <c r="RSW156" s="3"/>
      <c r="RSX156" s="3"/>
      <c r="RSY156" s="3"/>
      <c r="RSZ156" s="3"/>
      <c r="RTA156" s="3"/>
      <c r="RTB156" s="3"/>
      <c r="RTC156" s="3"/>
      <c r="RTD156" s="3"/>
      <c r="RTE156" s="3"/>
      <c r="RTF156" s="3"/>
      <c r="RTG156" s="3"/>
      <c r="RTH156" s="3"/>
      <c r="RTI156" s="3"/>
      <c r="RTJ156" s="3"/>
      <c r="RTK156" s="3"/>
      <c r="RTL156" s="3"/>
      <c r="RTM156" s="3"/>
      <c r="RTN156" s="3"/>
      <c r="RTO156" s="3"/>
      <c r="RTP156" s="3"/>
      <c r="RTQ156" s="3"/>
      <c r="RTR156" s="3"/>
      <c r="RTS156" s="3"/>
      <c r="RTT156" s="3"/>
      <c r="RTU156" s="3"/>
      <c r="RTV156" s="3"/>
      <c r="RTW156" s="3"/>
      <c r="RTX156" s="3"/>
      <c r="RTY156" s="3"/>
      <c r="RTZ156" s="3"/>
      <c r="RUA156" s="3"/>
      <c r="RUB156" s="3"/>
      <c r="RUC156" s="3"/>
      <c r="RUD156" s="3"/>
      <c r="RUE156" s="3"/>
      <c r="RUF156" s="3"/>
      <c r="RUG156" s="3"/>
      <c r="RUH156" s="3"/>
      <c r="RUI156" s="3"/>
      <c r="RUJ156" s="3"/>
      <c r="RUK156" s="3"/>
      <c r="RUL156" s="3"/>
      <c r="RUM156" s="3"/>
      <c r="RUN156" s="3"/>
      <c r="RUO156" s="3"/>
      <c r="RUP156" s="3"/>
      <c r="RUQ156" s="3"/>
      <c r="RUR156" s="3"/>
      <c r="RUS156" s="3"/>
      <c r="RUT156" s="3"/>
      <c r="RUU156" s="3"/>
      <c r="RUV156" s="3"/>
      <c r="RUW156" s="3"/>
      <c r="RUX156" s="3"/>
      <c r="RUY156" s="3"/>
      <c r="RUZ156" s="3"/>
      <c r="RVA156" s="3"/>
      <c r="RVB156" s="3"/>
      <c r="RVC156" s="3"/>
      <c r="RVD156" s="3"/>
      <c r="RVE156" s="3"/>
      <c r="RVF156" s="3"/>
      <c r="RVG156" s="3"/>
      <c r="RVH156" s="3"/>
      <c r="RVI156" s="3"/>
      <c r="RVJ156" s="3"/>
      <c r="RVK156" s="3"/>
      <c r="RVL156" s="3"/>
      <c r="RVM156" s="3"/>
      <c r="RVN156" s="3"/>
      <c r="RVO156" s="3"/>
      <c r="RVP156" s="3"/>
      <c r="RVQ156" s="3"/>
      <c r="RVR156" s="3"/>
      <c r="RVS156" s="3"/>
      <c r="RVT156" s="3"/>
      <c r="RVU156" s="3"/>
      <c r="RVV156" s="3"/>
      <c r="RVW156" s="3"/>
      <c r="RVX156" s="3"/>
      <c r="RVY156" s="3"/>
      <c r="RVZ156" s="3"/>
      <c r="RWA156" s="3"/>
      <c r="RWB156" s="3"/>
      <c r="RWC156" s="3"/>
      <c r="RWD156" s="3"/>
      <c r="RWE156" s="3"/>
      <c r="RWF156" s="3"/>
      <c r="RWG156" s="3"/>
      <c r="RWH156" s="3"/>
      <c r="RWI156" s="3"/>
      <c r="RWJ156" s="3"/>
      <c r="RWK156" s="3"/>
      <c r="RWL156" s="3"/>
      <c r="RWM156" s="3"/>
      <c r="RWN156" s="3"/>
      <c r="RWO156" s="3"/>
      <c r="RWP156" s="3"/>
      <c r="RWQ156" s="3"/>
      <c r="RWR156" s="3"/>
      <c r="RWS156" s="3"/>
      <c r="RWT156" s="3"/>
      <c r="RWU156" s="3"/>
      <c r="RWV156" s="3"/>
      <c r="RWW156" s="3"/>
      <c r="RWX156" s="3"/>
      <c r="RWY156" s="3"/>
      <c r="RWZ156" s="3"/>
      <c r="RXA156" s="3"/>
      <c r="RXB156" s="3"/>
      <c r="RXC156" s="3"/>
      <c r="RXD156" s="3"/>
      <c r="RXE156" s="3"/>
      <c r="RXF156" s="3"/>
      <c r="RXG156" s="3"/>
      <c r="RXH156" s="3"/>
      <c r="RXI156" s="3"/>
      <c r="RXJ156" s="3"/>
      <c r="RXK156" s="3"/>
      <c r="RXL156" s="3"/>
      <c r="RXM156" s="3"/>
      <c r="RXN156" s="3"/>
      <c r="RXO156" s="3"/>
      <c r="RXP156" s="3"/>
      <c r="RXQ156" s="3"/>
      <c r="RXR156" s="3"/>
      <c r="RXS156" s="3"/>
      <c r="RXT156" s="3"/>
      <c r="RXU156" s="3"/>
      <c r="RXV156" s="3"/>
      <c r="RXW156" s="3"/>
      <c r="RXX156" s="3"/>
      <c r="RXY156" s="3"/>
      <c r="RXZ156" s="3"/>
      <c r="RYA156" s="3"/>
      <c r="RYB156" s="3"/>
      <c r="RYC156" s="3"/>
      <c r="RYD156" s="3"/>
      <c r="RYE156" s="3"/>
      <c r="RYF156" s="3"/>
      <c r="RYG156" s="3"/>
      <c r="RYH156" s="3"/>
      <c r="RYI156" s="3"/>
      <c r="RYJ156" s="3"/>
      <c r="RYK156" s="3"/>
      <c r="RYL156" s="3"/>
      <c r="RYM156" s="3"/>
      <c r="RYN156" s="3"/>
      <c r="RYO156" s="3"/>
      <c r="RYP156" s="3"/>
      <c r="RYQ156" s="3"/>
      <c r="RYR156" s="3"/>
      <c r="RYS156" s="3"/>
      <c r="RYT156" s="3"/>
      <c r="RYU156" s="3"/>
      <c r="RYV156" s="3"/>
      <c r="RYW156" s="3"/>
      <c r="RYX156" s="3"/>
      <c r="RYY156" s="3"/>
      <c r="RYZ156" s="3"/>
      <c r="RZA156" s="3"/>
      <c r="RZB156" s="3"/>
      <c r="RZC156" s="3"/>
      <c r="RZD156" s="3"/>
      <c r="RZE156" s="3"/>
      <c r="RZF156" s="3"/>
      <c r="RZG156" s="3"/>
      <c r="RZH156" s="3"/>
      <c r="RZI156" s="3"/>
      <c r="RZJ156" s="3"/>
      <c r="RZK156" s="3"/>
      <c r="RZL156" s="3"/>
      <c r="RZM156" s="3"/>
      <c r="RZN156" s="3"/>
      <c r="RZO156" s="3"/>
      <c r="RZP156" s="3"/>
      <c r="RZQ156" s="3"/>
      <c r="RZR156" s="3"/>
      <c r="RZS156" s="3"/>
      <c r="RZT156" s="3"/>
      <c r="RZU156" s="3"/>
      <c r="RZV156" s="3"/>
      <c r="RZW156" s="3"/>
      <c r="RZX156" s="3"/>
      <c r="RZY156" s="3"/>
      <c r="RZZ156" s="3"/>
      <c r="SAA156" s="3"/>
      <c r="SAB156" s="3"/>
      <c r="SAC156" s="3"/>
      <c r="SAD156" s="3"/>
      <c r="SAE156" s="3"/>
      <c r="SAF156" s="3"/>
      <c r="SAG156" s="3"/>
      <c r="SAH156" s="3"/>
      <c r="SAI156" s="3"/>
      <c r="SAJ156" s="3"/>
      <c r="SAK156" s="3"/>
      <c r="SAL156" s="3"/>
      <c r="SAM156" s="3"/>
      <c r="SAN156" s="3"/>
      <c r="SAO156" s="3"/>
      <c r="SAP156" s="3"/>
      <c r="SAQ156" s="3"/>
      <c r="SAR156" s="3"/>
      <c r="SAS156" s="3"/>
      <c r="SAT156" s="3"/>
      <c r="SAU156" s="3"/>
      <c r="SAV156" s="3"/>
      <c r="SAW156" s="3"/>
      <c r="SAX156" s="3"/>
      <c r="SAY156" s="3"/>
      <c r="SAZ156" s="3"/>
      <c r="SBA156" s="3"/>
      <c r="SBB156" s="3"/>
      <c r="SBC156" s="3"/>
      <c r="SBD156" s="3"/>
      <c r="SBE156" s="3"/>
      <c r="SBF156" s="3"/>
      <c r="SBG156" s="3"/>
      <c r="SBH156" s="3"/>
      <c r="SBI156" s="3"/>
      <c r="SBJ156" s="3"/>
      <c r="SBK156" s="3"/>
      <c r="SBL156" s="3"/>
      <c r="SBM156" s="3"/>
      <c r="SBN156" s="3"/>
      <c r="SBO156" s="3"/>
      <c r="SBP156" s="3"/>
      <c r="SBQ156" s="3"/>
      <c r="SBR156" s="3"/>
      <c r="SBS156" s="3"/>
      <c r="SBT156" s="3"/>
      <c r="SBU156" s="3"/>
      <c r="SBV156" s="3"/>
      <c r="SBW156" s="3"/>
      <c r="SBX156" s="3"/>
      <c r="SBY156" s="3"/>
      <c r="SBZ156" s="3"/>
      <c r="SCA156" s="3"/>
      <c r="SCB156" s="3"/>
      <c r="SCC156" s="3"/>
      <c r="SCD156" s="3"/>
      <c r="SCE156" s="3"/>
      <c r="SCF156" s="3"/>
      <c r="SCG156" s="3"/>
      <c r="SCH156" s="3"/>
      <c r="SCI156" s="3"/>
      <c r="SCJ156" s="3"/>
      <c r="SCK156" s="3"/>
      <c r="SCL156" s="3"/>
      <c r="SCM156" s="3"/>
      <c r="SCN156" s="3"/>
      <c r="SCO156" s="3"/>
      <c r="SCP156" s="3"/>
      <c r="SCQ156" s="3"/>
      <c r="SCR156" s="3"/>
      <c r="SCS156" s="3"/>
      <c r="SCT156" s="3"/>
      <c r="SCU156" s="3"/>
      <c r="SCV156" s="3"/>
      <c r="SCW156" s="3"/>
      <c r="SCX156" s="3"/>
      <c r="SCY156" s="3"/>
      <c r="SCZ156" s="3"/>
      <c r="SDA156" s="3"/>
      <c r="SDB156" s="3"/>
      <c r="SDC156" s="3"/>
      <c r="SDD156" s="3"/>
      <c r="SDE156" s="3"/>
      <c r="SDF156" s="3"/>
      <c r="SDG156" s="3"/>
      <c r="SDH156" s="3"/>
      <c r="SDI156" s="3"/>
      <c r="SDJ156" s="3"/>
      <c r="SDK156" s="3"/>
      <c r="SDL156" s="3"/>
      <c r="SDM156" s="3"/>
      <c r="SDN156" s="3"/>
      <c r="SDO156" s="3"/>
      <c r="SDP156" s="3"/>
      <c r="SDQ156" s="3"/>
      <c r="SDR156" s="3"/>
      <c r="SDS156" s="3"/>
      <c r="SDT156" s="3"/>
      <c r="SDU156" s="3"/>
      <c r="SDV156" s="3"/>
      <c r="SDW156" s="3"/>
      <c r="SDX156" s="3"/>
      <c r="SDY156" s="3"/>
      <c r="SDZ156" s="3"/>
      <c r="SEA156" s="3"/>
      <c r="SEB156" s="3"/>
      <c r="SEC156" s="3"/>
      <c r="SED156" s="3"/>
      <c r="SEE156" s="3"/>
      <c r="SEF156" s="3"/>
      <c r="SEG156" s="3"/>
      <c r="SEH156" s="3"/>
      <c r="SEI156" s="3"/>
      <c r="SEJ156" s="3"/>
      <c r="SEK156" s="3"/>
      <c r="SEL156" s="3"/>
      <c r="SEM156" s="3"/>
      <c r="SEN156" s="3"/>
      <c r="SEO156" s="3"/>
      <c r="SEP156" s="3"/>
      <c r="SEQ156" s="3"/>
      <c r="SER156" s="3"/>
      <c r="SES156" s="3"/>
      <c r="SET156" s="3"/>
      <c r="SEU156" s="3"/>
      <c r="SEV156" s="3"/>
      <c r="SEW156" s="3"/>
      <c r="SEX156" s="3"/>
      <c r="SEY156" s="3"/>
      <c r="SEZ156" s="3"/>
      <c r="SFA156" s="3"/>
      <c r="SFB156" s="3"/>
      <c r="SFC156" s="3"/>
      <c r="SFD156" s="3"/>
      <c r="SFE156" s="3"/>
      <c r="SFF156" s="3"/>
      <c r="SFG156" s="3"/>
      <c r="SFH156" s="3"/>
      <c r="SFI156" s="3"/>
      <c r="SFJ156" s="3"/>
      <c r="SFK156" s="3"/>
      <c r="SFL156" s="3"/>
      <c r="SFM156" s="3"/>
      <c r="SFN156" s="3"/>
      <c r="SFO156" s="3"/>
      <c r="SFP156" s="3"/>
      <c r="SFQ156" s="3"/>
      <c r="SFR156" s="3"/>
      <c r="SFS156" s="3"/>
      <c r="SFT156" s="3"/>
      <c r="SFU156" s="3"/>
      <c r="SFV156" s="3"/>
      <c r="SFW156" s="3"/>
      <c r="SFX156" s="3"/>
      <c r="SFY156" s="3"/>
      <c r="SFZ156" s="3"/>
      <c r="SGA156" s="3"/>
      <c r="SGB156" s="3"/>
      <c r="SGC156" s="3"/>
      <c r="SGD156" s="3"/>
      <c r="SGE156" s="3"/>
      <c r="SGF156" s="3"/>
      <c r="SGG156" s="3"/>
      <c r="SGH156" s="3"/>
      <c r="SGI156" s="3"/>
      <c r="SGJ156" s="3"/>
      <c r="SGK156" s="3"/>
      <c r="SGL156" s="3"/>
      <c r="SGM156" s="3"/>
      <c r="SGN156" s="3"/>
      <c r="SGO156" s="3"/>
      <c r="SGP156" s="3"/>
      <c r="SGQ156" s="3"/>
      <c r="SGR156" s="3"/>
      <c r="SGS156" s="3"/>
      <c r="SGT156" s="3"/>
      <c r="SGU156" s="3"/>
      <c r="SGV156" s="3"/>
      <c r="SGW156" s="3"/>
      <c r="SGX156" s="3"/>
      <c r="SGY156" s="3"/>
      <c r="SGZ156" s="3"/>
      <c r="SHA156" s="3"/>
      <c r="SHB156" s="3"/>
      <c r="SHC156" s="3"/>
      <c r="SHD156" s="3"/>
      <c r="SHE156" s="3"/>
      <c r="SHF156" s="3"/>
      <c r="SHG156" s="3"/>
      <c r="SHH156" s="3"/>
      <c r="SHI156" s="3"/>
      <c r="SHJ156" s="3"/>
      <c r="SHK156" s="3"/>
      <c r="SHL156" s="3"/>
      <c r="SHM156" s="3"/>
      <c r="SHN156" s="3"/>
      <c r="SHO156" s="3"/>
      <c r="SHP156" s="3"/>
      <c r="SHQ156" s="3"/>
      <c r="SHR156" s="3"/>
      <c r="SHS156" s="3"/>
      <c r="SHT156" s="3"/>
      <c r="SHU156" s="3"/>
      <c r="SHV156" s="3"/>
      <c r="SHW156" s="3"/>
      <c r="SHX156" s="3"/>
      <c r="SHY156" s="3"/>
      <c r="SHZ156" s="3"/>
      <c r="SIA156" s="3"/>
      <c r="SIB156" s="3"/>
      <c r="SIC156" s="3"/>
      <c r="SID156" s="3"/>
      <c r="SIE156" s="3"/>
      <c r="SIF156" s="3"/>
      <c r="SIG156" s="3"/>
      <c r="SIH156" s="3"/>
      <c r="SII156" s="3"/>
      <c r="SIJ156" s="3"/>
      <c r="SIK156" s="3"/>
      <c r="SIL156" s="3"/>
      <c r="SIM156" s="3"/>
      <c r="SIN156" s="3"/>
      <c r="SIO156" s="3"/>
      <c r="SIP156" s="3"/>
      <c r="SIQ156" s="3"/>
      <c r="SIR156" s="3"/>
      <c r="SIS156" s="3"/>
      <c r="SIT156" s="3"/>
      <c r="SIU156" s="3"/>
      <c r="SIV156" s="3"/>
      <c r="SIW156" s="3"/>
      <c r="SIX156" s="3"/>
      <c r="SIY156" s="3"/>
      <c r="SIZ156" s="3"/>
      <c r="SJA156" s="3"/>
      <c r="SJB156" s="3"/>
      <c r="SJC156" s="3"/>
      <c r="SJD156" s="3"/>
      <c r="SJE156" s="3"/>
      <c r="SJF156" s="3"/>
      <c r="SJG156" s="3"/>
      <c r="SJH156" s="3"/>
      <c r="SJI156" s="3"/>
      <c r="SJJ156" s="3"/>
      <c r="SJK156" s="3"/>
      <c r="SJL156" s="3"/>
      <c r="SJM156" s="3"/>
      <c r="SJN156" s="3"/>
      <c r="SJO156" s="3"/>
      <c r="SJP156" s="3"/>
      <c r="SJQ156" s="3"/>
      <c r="SJR156" s="3"/>
      <c r="SJS156" s="3"/>
      <c r="SJT156" s="3"/>
      <c r="SJU156" s="3"/>
      <c r="SJV156" s="3"/>
      <c r="SJW156" s="3"/>
      <c r="SJX156" s="3"/>
      <c r="SJY156" s="3"/>
      <c r="SJZ156" s="3"/>
      <c r="SKA156" s="3"/>
      <c r="SKB156" s="3"/>
      <c r="SKC156" s="3"/>
      <c r="SKD156" s="3"/>
      <c r="SKE156" s="3"/>
      <c r="SKF156" s="3"/>
      <c r="SKG156" s="3"/>
      <c r="SKH156" s="3"/>
      <c r="SKI156" s="3"/>
      <c r="SKJ156" s="3"/>
      <c r="SKK156" s="3"/>
      <c r="SKL156" s="3"/>
      <c r="SKM156" s="3"/>
      <c r="SKN156" s="3"/>
      <c r="SKO156" s="3"/>
      <c r="SKP156" s="3"/>
      <c r="SKQ156" s="3"/>
      <c r="SKR156" s="3"/>
      <c r="SKS156" s="3"/>
      <c r="SKT156" s="3"/>
      <c r="SKU156" s="3"/>
      <c r="SKV156" s="3"/>
      <c r="SKW156" s="3"/>
      <c r="SKX156" s="3"/>
      <c r="SKY156" s="3"/>
      <c r="SKZ156" s="3"/>
      <c r="SLA156" s="3"/>
      <c r="SLB156" s="3"/>
      <c r="SLC156" s="3"/>
      <c r="SLD156" s="3"/>
      <c r="SLE156" s="3"/>
      <c r="SLF156" s="3"/>
      <c r="SLG156" s="3"/>
      <c r="SLH156" s="3"/>
      <c r="SLI156" s="3"/>
      <c r="SLJ156" s="3"/>
      <c r="SLK156" s="3"/>
      <c r="SLL156" s="3"/>
      <c r="SLM156" s="3"/>
      <c r="SLN156" s="3"/>
      <c r="SLO156" s="3"/>
      <c r="SLP156" s="3"/>
      <c r="SLQ156" s="3"/>
      <c r="SLR156" s="3"/>
      <c r="SLS156" s="3"/>
      <c r="SLT156" s="3"/>
      <c r="SLU156" s="3"/>
      <c r="SLV156" s="3"/>
      <c r="SLW156" s="3"/>
      <c r="SLX156" s="3"/>
      <c r="SLY156" s="3"/>
      <c r="SLZ156" s="3"/>
      <c r="SMA156" s="3"/>
      <c r="SMB156" s="3"/>
      <c r="SMC156" s="3"/>
      <c r="SMD156" s="3"/>
      <c r="SME156" s="3"/>
      <c r="SMF156" s="3"/>
      <c r="SMG156" s="3"/>
      <c r="SMH156" s="3"/>
      <c r="SMI156" s="3"/>
      <c r="SMJ156" s="3"/>
      <c r="SMK156" s="3"/>
      <c r="SML156" s="3"/>
      <c r="SMM156" s="3"/>
      <c r="SMN156" s="3"/>
      <c r="SMO156" s="3"/>
      <c r="SMP156" s="3"/>
      <c r="SMQ156" s="3"/>
      <c r="SMR156" s="3"/>
      <c r="SMS156" s="3"/>
      <c r="SMT156" s="3"/>
      <c r="SMU156" s="3"/>
      <c r="SMV156" s="3"/>
      <c r="SMW156" s="3"/>
      <c r="SMX156" s="3"/>
      <c r="SMY156" s="3"/>
      <c r="SMZ156" s="3"/>
      <c r="SNA156" s="3"/>
      <c r="SNB156" s="3"/>
      <c r="SNC156" s="3"/>
      <c r="SND156" s="3"/>
      <c r="SNE156" s="3"/>
      <c r="SNF156" s="3"/>
      <c r="SNG156" s="3"/>
      <c r="SNH156" s="3"/>
      <c r="SNI156" s="3"/>
      <c r="SNJ156" s="3"/>
      <c r="SNK156" s="3"/>
      <c r="SNL156" s="3"/>
      <c r="SNM156" s="3"/>
      <c r="SNN156" s="3"/>
      <c r="SNO156" s="3"/>
      <c r="SNP156" s="3"/>
      <c r="SNQ156" s="3"/>
      <c r="SNR156" s="3"/>
      <c r="SNS156" s="3"/>
      <c r="SNT156" s="3"/>
      <c r="SNU156" s="3"/>
      <c r="SNV156" s="3"/>
      <c r="SNW156" s="3"/>
      <c r="SNX156" s="3"/>
      <c r="SNY156" s="3"/>
      <c r="SNZ156" s="3"/>
      <c r="SOA156" s="3"/>
      <c r="SOB156" s="3"/>
      <c r="SOC156" s="3"/>
      <c r="SOD156" s="3"/>
      <c r="SOE156" s="3"/>
      <c r="SOF156" s="3"/>
      <c r="SOG156" s="3"/>
      <c r="SOH156" s="3"/>
      <c r="SOI156" s="3"/>
      <c r="SOJ156" s="3"/>
      <c r="SOK156" s="3"/>
      <c r="SOL156" s="3"/>
      <c r="SOM156" s="3"/>
      <c r="SON156" s="3"/>
      <c r="SOO156" s="3"/>
      <c r="SOP156" s="3"/>
      <c r="SOQ156" s="3"/>
      <c r="SOR156" s="3"/>
      <c r="SOS156" s="3"/>
      <c r="SOT156" s="3"/>
      <c r="SOU156" s="3"/>
      <c r="SOV156" s="3"/>
      <c r="SOW156" s="3"/>
      <c r="SOX156" s="3"/>
      <c r="SOY156" s="3"/>
      <c r="SOZ156" s="3"/>
      <c r="SPA156" s="3"/>
      <c r="SPB156" s="3"/>
      <c r="SPC156" s="3"/>
      <c r="SPD156" s="3"/>
      <c r="SPE156" s="3"/>
      <c r="SPF156" s="3"/>
      <c r="SPG156" s="3"/>
      <c r="SPH156" s="3"/>
      <c r="SPI156" s="3"/>
      <c r="SPJ156" s="3"/>
      <c r="SPK156" s="3"/>
      <c r="SPL156" s="3"/>
      <c r="SPM156" s="3"/>
      <c r="SPN156" s="3"/>
      <c r="SPO156" s="3"/>
      <c r="SPP156" s="3"/>
      <c r="SPQ156" s="3"/>
      <c r="SPR156" s="3"/>
      <c r="SPS156" s="3"/>
      <c r="SPT156" s="3"/>
      <c r="SPU156" s="3"/>
      <c r="SPV156" s="3"/>
      <c r="SPW156" s="3"/>
      <c r="SPX156" s="3"/>
      <c r="SPY156" s="3"/>
      <c r="SPZ156" s="3"/>
      <c r="SQA156" s="3"/>
      <c r="SQB156" s="3"/>
      <c r="SQC156" s="3"/>
      <c r="SQD156" s="3"/>
      <c r="SQE156" s="3"/>
      <c r="SQF156" s="3"/>
      <c r="SQG156" s="3"/>
      <c r="SQH156" s="3"/>
      <c r="SQI156" s="3"/>
      <c r="SQJ156" s="3"/>
      <c r="SQK156" s="3"/>
      <c r="SQL156" s="3"/>
      <c r="SQM156" s="3"/>
      <c r="SQN156" s="3"/>
      <c r="SQO156" s="3"/>
      <c r="SQP156" s="3"/>
      <c r="SQQ156" s="3"/>
      <c r="SQR156" s="3"/>
      <c r="SQS156" s="3"/>
      <c r="SQT156" s="3"/>
      <c r="SQU156" s="3"/>
      <c r="SQV156" s="3"/>
      <c r="SQW156" s="3"/>
      <c r="SQX156" s="3"/>
      <c r="SQY156" s="3"/>
      <c r="SQZ156" s="3"/>
      <c r="SRA156" s="3"/>
      <c r="SRB156" s="3"/>
      <c r="SRC156" s="3"/>
      <c r="SRD156" s="3"/>
      <c r="SRE156" s="3"/>
      <c r="SRF156" s="3"/>
      <c r="SRG156" s="3"/>
      <c r="SRH156" s="3"/>
      <c r="SRI156" s="3"/>
      <c r="SRJ156" s="3"/>
      <c r="SRK156" s="3"/>
      <c r="SRL156" s="3"/>
      <c r="SRM156" s="3"/>
      <c r="SRN156" s="3"/>
      <c r="SRO156" s="3"/>
      <c r="SRP156" s="3"/>
      <c r="SRQ156" s="3"/>
      <c r="SRR156" s="3"/>
      <c r="SRS156" s="3"/>
      <c r="SRT156" s="3"/>
      <c r="SRU156" s="3"/>
      <c r="SRV156" s="3"/>
      <c r="SRW156" s="3"/>
      <c r="SRX156" s="3"/>
      <c r="SRY156" s="3"/>
      <c r="SRZ156" s="3"/>
      <c r="SSA156" s="3"/>
      <c r="SSB156" s="3"/>
      <c r="SSC156" s="3"/>
      <c r="SSD156" s="3"/>
      <c r="SSE156" s="3"/>
      <c r="SSF156" s="3"/>
      <c r="SSG156" s="3"/>
      <c r="SSH156" s="3"/>
      <c r="SSI156" s="3"/>
      <c r="SSJ156" s="3"/>
      <c r="SSK156" s="3"/>
      <c r="SSL156" s="3"/>
      <c r="SSM156" s="3"/>
      <c r="SSN156" s="3"/>
      <c r="SSO156" s="3"/>
      <c r="SSP156" s="3"/>
      <c r="SSQ156" s="3"/>
      <c r="SSR156" s="3"/>
      <c r="SSS156" s="3"/>
      <c r="SST156" s="3"/>
      <c r="SSU156" s="3"/>
      <c r="SSV156" s="3"/>
      <c r="SSW156" s="3"/>
      <c r="SSX156" s="3"/>
      <c r="SSY156" s="3"/>
      <c r="SSZ156" s="3"/>
      <c r="STA156" s="3"/>
      <c r="STB156" s="3"/>
      <c r="STC156" s="3"/>
      <c r="STD156" s="3"/>
      <c r="STE156" s="3"/>
      <c r="STF156" s="3"/>
      <c r="STG156" s="3"/>
      <c r="STH156" s="3"/>
      <c r="STI156" s="3"/>
      <c r="STJ156" s="3"/>
      <c r="STK156" s="3"/>
      <c r="STL156" s="3"/>
      <c r="STM156" s="3"/>
      <c r="STN156" s="3"/>
      <c r="STO156" s="3"/>
      <c r="STP156" s="3"/>
      <c r="STQ156" s="3"/>
      <c r="STR156" s="3"/>
      <c r="STS156" s="3"/>
      <c r="STT156" s="3"/>
      <c r="STU156" s="3"/>
      <c r="STV156" s="3"/>
      <c r="STW156" s="3"/>
      <c r="STX156" s="3"/>
      <c r="STY156" s="3"/>
      <c r="STZ156" s="3"/>
      <c r="SUA156" s="3"/>
      <c r="SUB156" s="3"/>
      <c r="SUC156" s="3"/>
      <c r="SUD156" s="3"/>
      <c r="SUE156" s="3"/>
      <c r="SUF156" s="3"/>
      <c r="SUG156" s="3"/>
      <c r="SUH156" s="3"/>
      <c r="SUI156" s="3"/>
      <c r="SUJ156" s="3"/>
      <c r="SUK156" s="3"/>
      <c r="SUL156" s="3"/>
      <c r="SUM156" s="3"/>
      <c r="SUN156" s="3"/>
      <c r="SUO156" s="3"/>
      <c r="SUP156" s="3"/>
      <c r="SUQ156" s="3"/>
      <c r="SUR156" s="3"/>
      <c r="SUS156" s="3"/>
      <c r="SUT156" s="3"/>
      <c r="SUU156" s="3"/>
      <c r="SUV156" s="3"/>
      <c r="SUW156" s="3"/>
      <c r="SUX156" s="3"/>
      <c r="SUY156" s="3"/>
      <c r="SUZ156" s="3"/>
      <c r="SVA156" s="3"/>
      <c r="SVB156" s="3"/>
      <c r="SVC156" s="3"/>
      <c r="SVD156" s="3"/>
      <c r="SVE156" s="3"/>
      <c r="SVF156" s="3"/>
      <c r="SVG156" s="3"/>
      <c r="SVH156" s="3"/>
      <c r="SVI156" s="3"/>
      <c r="SVJ156" s="3"/>
      <c r="SVK156" s="3"/>
      <c r="SVL156" s="3"/>
      <c r="SVM156" s="3"/>
      <c r="SVN156" s="3"/>
      <c r="SVO156" s="3"/>
      <c r="SVP156" s="3"/>
      <c r="SVQ156" s="3"/>
      <c r="SVR156" s="3"/>
      <c r="SVS156" s="3"/>
      <c r="SVT156" s="3"/>
      <c r="SVU156" s="3"/>
      <c r="SVV156" s="3"/>
      <c r="SVW156" s="3"/>
      <c r="SVX156" s="3"/>
      <c r="SVY156" s="3"/>
      <c r="SVZ156" s="3"/>
      <c r="SWA156" s="3"/>
      <c r="SWB156" s="3"/>
      <c r="SWC156" s="3"/>
      <c r="SWD156" s="3"/>
      <c r="SWE156" s="3"/>
      <c r="SWF156" s="3"/>
      <c r="SWG156" s="3"/>
      <c r="SWH156" s="3"/>
      <c r="SWI156" s="3"/>
      <c r="SWJ156" s="3"/>
      <c r="SWK156" s="3"/>
      <c r="SWL156" s="3"/>
      <c r="SWM156" s="3"/>
      <c r="SWN156" s="3"/>
      <c r="SWO156" s="3"/>
      <c r="SWP156" s="3"/>
      <c r="SWQ156" s="3"/>
      <c r="SWR156" s="3"/>
      <c r="SWS156" s="3"/>
      <c r="SWT156" s="3"/>
      <c r="SWU156" s="3"/>
      <c r="SWV156" s="3"/>
      <c r="SWW156" s="3"/>
      <c r="SWX156" s="3"/>
      <c r="SWY156" s="3"/>
      <c r="SWZ156" s="3"/>
      <c r="SXA156" s="3"/>
      <c r="SXB156" s="3"/>
      <c r="SXC156" s="3"/>
      <c r="SXD156" s="3"/>
      <c r="SXE156" s="3"/>
      <c r="SXF156" s="3"/>
      <c r="SXG156" s="3"/>
      <c r="SXH156" s="3"/>
      <c r="SXI156" s="3"/>
      <c r="SXJ156" s="3"/>
      <c r="SXK156" s="3"/>
      <c r="SXL156" s="3"/>
      <c r="SXM156" s="3"/>
      <c r="SXN156" s="3"/>
      <c r="SXO156" s="3"/>
      <c r="SXP156" s="3"/>
      <c r="SXQ156" s="3"/>
      <c r="SXR156" s="3"/>
      <c r="SXS156" s="3"/>
      <c r="SXT156" s="3"/>
      <c r="SXU156" s="3"/>
      <c r="SXV156" s="3"/>
      <c r="SXW156" s="3"/>
      <c r="SXX156" s="3"/>
      <c r="SXY156" s="3"/>
      <c r="SXZ156" s="3"/>
      <c r="SYA156" s="3"/>
      <c r="SYB156" s="3"/>
      <c r="SYC156" s="3"/>
      <c r="SYD156" s="3"/>
      <c r="SYE156" s="3"/>
      <c r="SYF156" s="3"/>
      <c r="SYG156" s="3"/>
      <c r="SYH156" s="3"/>
      <c r="SYI156" s="3"/>
      <c r="SYJ156" s="3"/>
      <c r="SYK156" s="3"/>
      <c r="SYL156" s="3"/>
      <c r="SYM156" s="3"/>
      <c r="SYN156" s="3"/>
      <c r="SYO156" s="3"/>
      <c r="SYP156" s="3"/>
      <c r="SYQ156" s="3"/>
      <c r="SYR156" s="3"/>
      <c r="SYS156" s="3"/>
      <c r="SYT156" s="3"/>
      <c r="SYU156" s="3"/>
      <c r="SYV156" s="3"/>
      <c r="SYW156" s="3"/>
      <c r="SYX156" s="3"/>
      <c r="SYY156" s="3"/>
      <c r="SYZ156" s="3"/>
      <c r="SZA156" s="3"/>
      <c r="SZB156" s="3"/>
      <c r="SZC156" s="3"/>
      <c r="SZD156" s="3"/>
      <c r="SZE156" s="3"/>
      <c r="SZF156" s="3"/>
      <c r="SZG156" s="3"/>
      <c r="SZH156" s="3"/>
      <c r="SZI156" s="3"/>
      <c r="SZJ156" s="3"/>
      <c r="SZK156" s="3"/>
      <c r="SZL156" s="3"/>
      <c r="SZM156" s="3"/>
      <c r="SZN156" s="3"/>
      <c r="SZO156" s="3"/>
      <c r="SZP156" s="3"/>
      <c r="SZQ156" s="3"/>
      <c r="SZR156" s="3"/>
      <c r="SZS156" s="3"/>
      <c r="SZT156" s="3"/>
      <c r="SZU156" s="3"/>
      <c r="SZV156" s="3"/>
      <c r="SZW156" s="3"/>
      <c r="SZX156" s="3"/>
      <c r="SZY156" s="3"/>
      <c r="SZZ156" s="3"/>
      <c r="TAA156" s="3"/>
      <c r="TAB156" s="3"/>
      <c r="TAC156" s="3"/>
      <c r="TAD156" s="3"/>
      <c r="TAE156" s="3"/>
      <c r="TAF156" s="3"/>
      <c r="TAG156" s="3"/>
      <c r="TAH156" s="3"/>
      <c r="TAI156" s="3"/>
      <c r="TAJ156" s="3"/>
      <c r="TAK156" s="3"/>
      <c r="TAL156" s="3"/>
      <c r="TAM156" s="3"/>
      <c r="TAN156" s="3"/>
      <c r="TAO156" s="3"/>
      <c r="TAP156" s="3"/>
      <c r="TAQ156" s="3"/>
      <c r="TAR156" s="3"/>
      <c r="TAS156" s="3"/>
      <c r="TAT156" s="3"/>
      <c r="TAU156" s="3"/>
      <c r="TAV156" s="3"/>
      <c r="TAW156" s="3"/>
      <c r="TAX156" s="3"/>
      <c r="TAY156" s="3"/>
      <c r="TAZ156" s="3"/>
      <c r="TBA156" s="3"/>
      <c r="TBB156" s="3"/>
      <c r="TBC156" s="3"/>
      <c r="TBD156" s="3"/>
      <c r="TBE156" s="3"/>
      <c r="TBF156" s="3"/>
      <c r="TBG156" s="3"/>
      <c r="TBH156" s="3"/>
      <c r="TBI156" s="3"/>
      <c r="TBJ156" s="3"/>
      <c r="TBK156" s="3"/>
      <c r="TBL156" s="3"/>
      <c r="TBM156" s="3"/>
      <c r="TBN156" s="3"/>
      <c r="TBO156" s="3"/>
      <c r="TBP156" s="3"/>
      <c r="TBQ156" s="3"/>
      <c r="TBR156" s="3"/>
      <c r="TBS156" s="3"/>
      <c r="TBT156" s="3"/>
      <c r="TBU156" s="3"/>
      <c r="TBV156" s="3"/>
      <c r="TBW156" s="3"/>
      <c r="TBX156" s="3"/>
      <c r="TBY156" s="3"/>
      <c r="TBZ156" s="3"/>
      <c r="TCA156" s="3"/>
      <c r="TCB156" s="3"/>
      <c r="TCC156" s="3"/>
      <c r="TCD156" s="3"/>
      <c r="TCE156" s="3"/>
      <c r="TCF156" s="3"/>
      <c r="TCG156" s="3"/>
      <c r="TCH156" s="3"/>
      <c r="TCI156" s="3"/>
      <c r="TCJ156" s="3"/>
      <c r="TCK156" s="3"/>
      <c r="TCL156" s="3"/>
      <c r="TCM156" s="3"/>
      <c r="TCN156" s="3"/>
      <c r="TCO156" s="3"/>
      <c r="TCP156" s="3"/>
      <c r="TCQ156" s="3"/>
      <c r="TCR156" s="3"/>
      <c r="TCS156" s="3"/>
      <c r="TCT156" s="3"/>
      <c r="TCU156" s="3"/>
      <c r="TCV156" s="3"/>
      <c r="TCW156" s="3"/>
      <c r="TCX156" s="3"/>
      <c r="TCY156" s="3"/>
      <c r="TCZ156" s="3"/>
      <c r="TDA156" s="3"/>
      <c r="TDB156" s="3"/>
      <c r="TDC156" s="3"/>
      <c r="TDD156" s="3"/>
      <c r="TDE156" s="3"/>
      <c r="TDF156" s="3"/>
      <c r="TDG156" s="3"/>
      <c r="TDH156" s="3"/>
      <c r="TDI156" s="3"/>
      <c r="TDJ156" s="3"/>
      <c r="TDK156" s="3"/>
      <c r="TDL156" s="3"/>
      <c r="TDM156" s="3"/>
      <c r="TDN156" s="3"/>
      <c r="TDO156" s="3"/>
      <c r="TDP156" s="3"/>
      <c r="TDQ156" s="3"/>
      <c r="TDR156" s="3"/>
      <c r="TDS156" s="3"/>
      <c r="TDT156" s="3"/>
      <c r="TDU156" s="3"/>
      <c r="TDV156" s="3"/>
      <c r="TDW156" s="3"/>
      <c r="TDX156" s="3"/>
      <c r="TDY156" s="3"/>
      <c r="TDZ156" s="3"/>
      <c r="TEA156" s="3"/>
      <c r="TEB156" s="3"/>
      <c r="TEC156" s="3"/>
      <c r="TED156" s="3"/>
      <c r="TEE156" s="3"/>
      <c r="TEF156" s="3"/>
      <c r="TEG156" s="3"/>
      <c r="TEH156" s="3"/>
      <c r="TEI156" s="3"/>
      <c r="TEJ156" s="3"/>
      <c r="TEK156" s="3"/>
      <c r="TEL156" s="3"/>
      <c r="TEM156" s="3"/>
      <c r="TEN156" s="3"/>
      <c r="TEO156" s="3"/>
      <c r="TEP156" s="3"/>
      <c r="TEQ156" s="3"/>
      <c r="TER156" s="3"/>
      <c r="TES156" s="3"/>
      <c r="TET156" s="3"/>
      <c r="TEU156" s="3"/>
      <c r="TEV156" s="3"/>
      <c r="TEW156" s="3"/>
      <c r="TEX156" s="3"/>
      <c r="TEY156" s="3"/>
      <c r="TEZ156" s="3"/>
      <c r="TFA156" s="3"/>
      <c r="TFB156" s="3"/>
      <c r="TFC156" s="3"/>
      <c r="TFD156" s="3"/>
      <c r="TFE156" s="3"/>
      <c r="TFF156" s="3"/>
      <c r="TFG156" s="3"/>
      <c r="TFH156" s="3"/>
      <c r="TFI156" s="3"/>
      <c r="TFJ156" s="3"/>
      <c r="TFK156" s="3"/>
      <c r="TFL156" s="3"/>
      <c r="TFM156" s="3"/>
      <c r="TFN156" s="3"/>
      <c r="TFO156" s="3"/>
      <c r="TFP156" s="3"/>
      <c r="TFQ156" s="3"/>
      <c r="TFR156" s="3"/>
      <c r="TFS156" s="3"/>
      <c r="TFT156" s="3"/>
      <c r="TFU156" s="3"/>
      <c r="TFV156" s="3"/>
      <c r="TFW156" s="3"/>
      <c r="TFX156" s="3"/>
      <c r="TFY156" s="3"/>
      <c r="TFZ156" s="3"/>
      <c r="TGA156" s="3"/>
      <c r="TGB156" s="3"/>
      <c r="TGC156" s="3"/>
      <c r="TGD156" s="3"/>
      <c r="TGE156" s="3"/>
      <c r="TGF156" s="3"/>
      <c r="TGG156" s="3"/>
      <c r="TGH156" s="3"/>
      <c r="TGI156" s="3"/>
      <c r="TGJ156" s="3"/>
      <c r="TGK156" s="3"/>
      <c r="TGL156" s="3"/>
      <c r="TGM156" s="3"/>
      <c r="TGN156" s="3"/>
      <c r="TGO156" s="3"/>
      <c r="TGP156" s="3"/>
      <c r="TGQ156" s="3"/>
      <c r="TGR156" s="3"/>
      <c r="TGS156" s="3"/>
      <c r="TGT156" s="3"/>
      <c r="TGU156" s="3"/>
      <c r="TGV156" s="3"/>
      <c r="TGW156" s="3"/>
      <c r="TGX156" s="3"/>
      <c r="TGY156" s="3"/>
      <c r="TGZ156" s="3"/>
      <c r="THA156" s="3"/>
      <c r="THB156" s="3"/>
      <c r="THC156" s="3"/>
      <c r="THD156" s="3"/>
      <c r="THE156" s="3"/>
      <c r="THF156" s="3"/>
      <c r="THG156" s="3"/>
      <c r="THH156" s="3"/>
      <c r="THI156" s="3"/>
      <c r="THJ156" s="3"/>
      <c r="THK156" s="3"/>
      <c r="THL156" s="3"/>
      <c r="THM156" s="3"/>
      <c r="THN156" s="3"/>
      <c r="THO156" s="3"/>
      <c r="THP156" s="3"/>
      <c r="THQ156" s="3"/>
      <c r="THR156" s="3"/>
      <c r="THS156" s="3"/>
      <c r="THT156" s="3"/>
      <c r="THU156" s="3"/>
      <c r="THV156" s="3"/>
      <c r="THW156" s="3"/>
      <c r="THX156" s="3"/>
      <c r="THY156" s="3"/>
      <c r="THZ156" s="3"/>
      <c r="TIA156" s="3"/>
      <c r="TIB156" s="3"/>
      <c r="TIC156" s="3"/>
      <c r="TID156" s="3"/>
      <c r="TIE156" s="3"/>
      <c r="TIF156" s="3"/>
      <c r="TIG156" s="3"/>
      <c r="TIH156" s="3"/>
      <c r="TII156" s="3"/>
      <c r="TIJ156" s="3"/>
      <c r="TIK156" s="3"/>
      <c r="TIL156" s="3"/>
      <c r="TIM156" s="3"/>
      <c r="TIN156" s="3"/>
      <c r="TIO156" s="3"/>
      <c r="TIP156" s="3"/>
      <c r="TIQ156" s="3"/>
      <c r="TIR156" s="3"/>
      <c r="TIS156" s="3"/>
      <c r="TIT156" s="3"/>
      <c r="TIU156" s="3"/>
      <c r="TIV156" s="3"/>
      <c r="TIW156" s="3"/>
      <c r="TIX156" s="3"/>
      <c r="TIY156" s="3"/>
      <c r="TIZ156" s="3"/>
      <c r="TJA156" s="3"/>
      <c r="TJB156" s="3"/>
      <c r="TJC156" s="3"/>
      <c r="TJD156" s="3"/>
      <c r="TJE156" s="3"/>
      <c r="TJF156" s="3"/>
      <c r="TJG156" s="3"/>
      <c r="TJH156" s="3"/>
      <c r="TJI156" s="3"/>
      <c r="TJJ156" s="3"/>
      <c r="TJK156" s="3"/>
      <c r="TJL156" s="3"/>
      <c r="TJM156" s="3"/>
      <c r="TJN156" s="3"/>
      <c r="TJO156" s="3"/>
      <c r="TJP156" s="3"/>
      <c r="TJQ156" s="3"/>
      <c r="TJR156" s="3"/>
      <c r="TJS156" s="3"/>
      <c r="TJT156" s="3"/>
      <c r="TJU156" s="3"/>
      <c r="TJV156" s="3"/>
      <c r="TJW156" s="3"/>
      <c r="TJX156" s="3"/>
      <c r="TJY156" s="3"/>
      <c r="TJZ156" s="3"/>
      <c r="TKA156" s="3"/>
      <c r="TKB156" s="3"/>
      <c r="TKC156" s="3"/>
      <c r="TKD156" s="3"/>
      <c r="TKE156" s="3"/>
      <c r="TKF156" s="3"/>
      <c r="TKG156" s="3"/>
      <c r="TKH156" s="3"/>
      <c r="TKI156" s="3"/>
      <c r="TKJ156" s="3"/>
      <c r="TKK156" s="3"/>
      <c r="TKL156" s="3"/>
      <c r="TKM156" s="3"/>
      <c r="TKN156" s="3"/>
      <c r="TKO156" s="3"/>
      <c r="TKP156" s="3"/>
      <c r="TKQ156" s="3"/>
      <c r="TKR156" s="3"/>
      <c r="TKS156" s="3"/>
      <c r="TKT156" s="3"/>
      <c r="TKU156" s="3"/>
      <c r="TKV156" s="3"/>
      <c r="TKW156" s="3"/>
      <c r="TKX156" s="3"/>
      <c r="TKY156" s="3"/>
      <c r="TKZ156" s="3"/>
      <c r="TLA156" s="3"/>
      <c r="TLB156" s="3"/>
      <c r="TLC156" s="3"/>
      <c r="TLD156" s="3"/>
      <c r="TLE156" s="3"/>
      <c r="TLF156" s="3"/>
      <c r="TLG156" s="3"/>
      <c r="TLH156" s="3"/>
      <c r="TLI156" s="3"/>
      <c r="TLJ156" s="3"/>
      <c r="TLK156" s="3"/>
      <c r="TLL156" s="3"/>
      <c r="TLM156" s="3"/>
      <c r="TLN156" s="3"/>
      <c r="TLO156" s="3"/>
      <c r="TLP156" s="3"/>
      <c r="TLQ156" s="3"/>
      <c r="TLR156" s="3"/>
      <c r="TLS156" s="3"/>
      <c r="TLT156" s="3"/>
      <c r="TLU156" s="3"/>
      <c r="TLV156" s="3"/>
      <c r="TLW156" s="3"/>
      <c r="TLX156" s="3"/>
      <c r="TLY156" s="3"/>
      <c r="TLZ156" s="3"/>
      <c r="TMA156" s="3"/>
      <c r="TMB156" s="3"/>
      <c r="TMC156" s="3"/>
      <c r="TMD156" s="3"/>
      <c r="TME156" s="3"/>
      <c r="TMF156" s="3"/>
      <c r="TMG156" s="3"/>
      <c r="TMH156" s="3"/>
      <c r="TMI156" s="3"/>
      <c r="TMJ156" s="3"/>
      <c r="TMK156" s="3"/>
      <c r="TML156" s="3"/>
      <c r="TMM156" s="3"/>
      <c r="TMN156" s="3"/>
      <c r="TMO156" s="3"/>
      <c r="TMP156" s="3"/>
      <c r="TMQ156" s="3"/>
      <c r="TMR156" s="3"/>
      <c r="TMS156" s="3"/>
      <c r="TMT156" s="3"/>
      <c r="TMU156" s="3"/>
      <c r="TMV156" s="3"/>
      <c r="TMW156" s="3"/>
      <c r="TMX156" s="3"/>
      <c r="TMY156" s="3"/>
      <c r="TMZ156" s="3"/>
      <c r="TNA156" s="3"/>
      <c r="TNB156" s="3"/>
      <c r="TNC156" s="3"/>
      <c r="TND156" s="3"/>
      <c r="TNE156" s="3"/>
      <c r="TNF156" s="3"/>
      <c r="TNG156" s="3"/>
      <c r="TNH156" s="3"/>
      <c r="TNI156" s="3"/>
      <c r="TNJ156" s="3"/>
      <c r="TNK156" s="3"/>
      <c r="TNL156" s="3"/>
      <c r="TNM156" s="3"/>
      <c r="TNN156" s="3"/>
      <c r="TNO156" s="3"/>
      <c r="TNP156" s="3"/>
      <c r="TNQ156" s="3"/>
      <c r="TNR156" s="3"/>
      <c r="TNS156" s="3"/>
      <c r="TNT156" s="3"/>
      <c r="TNU156" s="3"/>
      <c r="TNV156" s="3"/>
      <c r="TNW156" s="3"/>
      <c r="TNX156" s="3"/>
      <c r="TNY156" s="3"/>
      <c r="TNZ156" s="3"/>
      <c r="TOA156" s="3"/>
      <c r="TOB156" s="3"/>
      <c r="TOC156" s="3"/>
      <c r="TOD156" s="3"/>
      <c r="TOE156" s="3"/>
      <c r="TOF156" s="3"/>
      <c r="TOG156" s="3"/>
      <c r="TOH156" s="3"/>
      <c r="TOI156" s="3"/>
      <c r="TOJ156" s="3"/>
      <c r="TOK156" s="3"/>
      <c r="TOL156" s="3"/>
      <c r="TOM156" s="3"/>
      <c r="TON156" s="3"/>
      <c r="TOO156" s="3"/>
      <c r="TOP156" s="3"/>
      <c r="TOQ156" s="3"/>
      <c r="TOR156" s="3"/>
      <c r="TOS156" s="3"/>
      <c r="TOT156" s="3"/>
      <c r="TOU156" s="3"/>
      <c r="TOV156" s="3"/>
      <c r="TOW156" s="3"/>
      <c r="TOX156" s="3"/>
      <c r="TOY156" s="3"/>
      <c r="TOZ156" s="3"/>
      <c r="TPA156" s="3"/>
      <c r="TPB156" s="3"/>
      <c r="TPC156" s="3"/>
      <c r="TPD156" s="3"/>
      <c r="TPE156" s="3"/>
      <c r="TPF156" s="3"/>
      <c r="TPG156" s="3"/>
      <c r="TPH156" s="3"/>
      <c r="TPI156" s="3"/>
      <c r="TPJ156" s="3"/>
      <c r="TPK156" s="3"/>
      <c r="TPL156" s="3"/>
      <c r="TPM156" s="3"/>
      <c r="TPN156" s="3"/>
      <c r="TPO156" s="3"/>
      <c r="TPP156" s="3"/>
      <c r="TPQ156" s="3"/>
      <c r="TPR156" s="3"/>
      <c r="TPS156" s="3"/>
      <c r="TPT156" s="3"/>
      <c r="TPU156" s="3"/>
      <c r="TPV156" s="3"/>
      <c r="TPW156" s="3"/>
      <c r="TPX156" s="3"/>
      <c r="TPY156" s="3"/>
      <c r="TPZ156" s="3"/>
      <c r="TQA156" s="3"/>
      <c r="TQB156" s="3"/>
      <c r="TQC156" s="3"/>
      <c r="TQD156" s="3"/>
      <c r="TQE156" s="3"/>
      <c r="TQF156" s="3"/>
      <c r="TQG156" s="3"/>
      <c r="TQH156" s="3"/>
      <c r="TQI156" s="3"/>
      <c r="TQJ156" s="3"/>
      <c r="TQK156" s="3"/>
      <c r="TQL156" s="3"/>
      <c r="TQM156" s="3"/>
      <c r="TQN156" s="3"/>
      <c r="TQO156" s="3"/>
      <c r="TQP156" s="3"/>
      <c r="TQQ156" s="3"/>
      <c r="TQR156" s="3"/>
      <c r="TQS156" s="3"/>
      <c r="TQT156" s="3"/>
      <c r="TQU156" s="3"/>
      <c r="TQV156" s="3"/>
      <c r="TQW156" s="3"/>
      <c r="TQX156" s="3"/>
      <c r="TQY156" s="3"/>
      <c r="TQZ156" s="3"/>
      <c r="TRA156" s="3"/>
      <c r="TRB156" s="3"/>
      <c r="TRC156" s="3"/>
      <c r="TRD156" s="3"/>
      <c r="TRE156" s="3"/>
      <c r="TRF156" s="3"/>
      <c r="TRG156" s="3"/>
      <c r="TRH156" s="3"/>
      <c r="TRI156" s="3"/>
      <c r="TRJ156" s="3"/>
      <c r="TRK156" s="3"/>
      <c r="TRL156" s="3"/>
      <c r="TRM156" s="3"/>
      <c r="TRN156" s="3"/>
      <c r="TRO156" s="3"/>
      <c r="TRP156" s="3"/>
      <c r="TRQ156" s="3"/>
      <c r="TRR156" s="3"/>
      <c r="TRS156" s="3"/>
      <c r="TRT156" s="3"/>
      <c r="TRU156" s="3"/>
      <c r="TRV156" s="3"/>
      <c r="TRW156" s="3"/>
      <c r="TRX156" s="3"/>
      <c r="TRY156" s="3"/>
      <c r="TRZ156" s="3"/>
      <c r="TSA156" s="3"/>
      <c r="TSB156" s="3"/>
      <c r="TSC156" s="3"/>
      <c r="TSD156" s="3"/>
      <c r="TSE156" s="3"/>
      <c r="TSF156" s="3"/>
      <c r="TSG156" s="3"/>
      <c r="TSH156" s="3"/>
      <c r="TSI156" s="3"/>
      <c r="TSJ156" s="3"/>
      <c r="TSK156" s="3"/>
      <c r="TSL156" s="3"/>
      <c r="TSM156" s="3"/>
      <c r="TSN156" s="3"/>
      <c r="TSO156" s="3"/>
      <c r="TSP156" s="3"/>
      <c r="TSQ156" s="3"/>
      <c r="TSR156" s="3"/>
      <c r="TSS156" s="3"/>
      <c r="TST156" s="3"/>
      <c r="TSU156" s="3"/>
      <c r="TSV156" s="3"/>
      <c r="TSW156" s="3"/>
      <c r="TSX156" s="3"/>
      <c r="TSY156" s="3"/>
      <c r="TSZ156" s="3"/>
      <c r="TTA156" s="3"/>
      <c r="TTB156" s="3"/>
      <c r="TTC156" s="3"/>
      <c r="TTD156" s="3"/>
      <c r="TTE156" s="3"/>
      <c r="TTF156" s="3"/>
      <c r="TTG156" s="3"/>
      <c r="TTH156" s="3"/>
      <c r="TTI156" s="3"/>
      <c r="TTJ156" s="3"/>
      <c r="TTK156" s="3"/>
      <c r="TTL156" s="3"/>
      <c r="TTM156" s="3"/>
      <c r="TTN156" s="3"/>
      <c r="TTO156" s="3"/>
      <c r="TTP156" s="3"/>
      <c r="TTQ156" s="3"/>
      <c r="TTR156" s="3"/>
      <c r="TTS156" s="3"/>
      <c r="TTT156" s="3"/>
      <c r="TTU156" s="3"/>
      <c r="TTV156" s="3"/>
      <c r="TTW156" s="3"/>
      <c r="TTX156" s="3"/>
      <c r="TTY156" s="3"/>
      <c r="TTZ156" s="3"/>
      <c r="TUA156" s="3"/>
      <c r="TUB156" s="3"/>
      <c r="TUC156" s="3"/>
      <c r="TUD156" s="3"/>
      <c r="TUE156" s="3"/>
      <c r="TUF156" s="3"/>
      <c r="TUG156" s="3"/>
      <c r="TUH156" s="3"/>
      <c r="TUI156" s="3"/>
      <c r="TUJ156" s="3"/>
      <c r="TUK156" s="3"/>
      <c r="TUL156" s="3"/>
      <c r="TUM156" s="3"/>
      <c r="TUN156" s="3"/>
      <c r="TUO156" s="3"/>
      <c r="TUP156" s="3"/>
      <c r="TUQ156" s="3"/>
      <c r="TUR156" s="3"/>
      <c r="TUS156" s="3"/>
      <c r="TUT156" s="3"/>
      <c r="TUU156" s="3"/>
      <c r="TUV156" s="3"/>
      <c r="TUW156" s="3"/>
      <c r="TUX156" s="3"/>
      <c r="TUY156" s="3"/>
      <c r="TUZ156" s="3"/>
      <c r="TVA156" s="3"/>
      <c r="TVB156" s="3"/>
      <c r="TVC156" s="3"/>
      <c r="TVD156" s="3"/>
      <c r="TVE156" s="3"/>
      <c r="TVF156" s="3"/>
      <c r="TVG156" s="3"/>
      <c r="TVH156" s="3"/>
      <c r="TVI156" s="3"/>
      <c r="TVJ156" s="3"/>
      <c r="TVK156" s="3"/>
      <c r="TVL156" s="3"/>
      <c r="TVM156" s="3"/>
      <c r="TVN156" s="3"/>
      <c r="TVO156" s="3"/>
      <c r="TVP156" s="3"/>
      <c r="TVQ156" s="3"/>
      <c r="TVR156" s="3"/>
      <c r="TVS156" s="3"/>
      <c r="TVT156" s="3"/>
      <c r="TVU156" s="3"/>
      <c r="TVV156" s="3"/>
      <c r="TVW156" s="3"/>
      <c r="TVX156" s="3"/>
      <c r="TVY156" s="3"/>
      <c r="TVZ156" s="3"/>
      <c r="TWA156" s="3"/>
      <c r="TWB156" s="3"/>
      <c r="TWC156" s="3"/>
      <c r="TWD156" s="3"/>
      <c r="TWE156" s="3"/>
      <c r="TWF156" s="3"/>
      <c r="TWG156" s="3"/>
      <c r="TWH156" s="3"/>
      <c r="TWI156" s="3"/>
      <c r="TWJ156" s="3"/>
      <c r="TWK156" s="3"/>
      <c r="TWL156" s="3"/>
      <c r="TWM156" s="3"/>
      <c r="TWN156" s="3"/>
      <c r="TWO156" s="3"/>
      <c r="TWP156" s="3"/>
      <c r="TWQ156" s="3"/>
      <c r="TWR156" s="3"/>
      <c r="TWS156" s="3"/>
      <c r="TWT156" s="3"/>
      <c r="TWU156" s="3"/>
      <c r="TWV156" s="3"/>
      <c r="TWW156" s="3"/>
      <c r="TWX156" s="3"/>
      <c r="TWY156" s="3"/>
      <c r="TWZ156" s="3"/>
      <c r="TXA156" s="3"/>
      <c r="TXB156" s="3"/>
      <c r="TXC156" s="3"/>
      <c r="TXD156" s="3"/>
      <c r="TXE156" s="3"/>
      <c r="TXF156" s="3"/>
      <c r="TXG156" s="3"/>
      <c r="TXH156" s="3"/>
      <c r="TXI156" s="3"/>
      <c r="TXJ156" s="3"/>
      <c r="TXK156" s="3"/>
      <c r="TXL156" s="3"/>
      <c r="TXM156" s="3"/>
      <c r="TXN156" s="3"/>
      <c r="TXO156" s="3"/>
      <c r="TXP156" s="3"/>
      <c r="TXQ156" s="3"/>
      <c r="TXR156" s="3"/>
      <c r="TXS156" s="3"/>
      <c r="TXT156" s="3"/>
      <c r="TXU156" s="3"/>
      <c r="TXV156" s="3"/>
      <c r="TXW156" s="3"/>
      <c r="TXX156" s="3"/>
      <c r="TXY156" s="3"/>
      <c r="TXZ156" s="3"/>
      <c r="TYA156" s="3"/>
      <c r="TYB156" s="3"/>
      <c r="TYC156" s="3"/>
      <c r="TYD156" s="3"/>
      <c r="TYE156" s="3"/>
      <c r="TYF156" s="3"/>
      <c r="TYG156" s="3"/>
      <c r="TYH156" s="3"/>
      <c r="TYI156" s="3"/>
      <c r="TYJ156" s="3"/>
      <c r="TYK156" s="3"/>
      <c r="TYL156" s="3"/>
      <c r="TYM156" s="3"/>
      <c r="TYN156" s="3"/>
      <c r="TYO156" s="3"/>
      <c r="TYP156" s="3"/>
      <c r="TYQ156" s="3"/>
      <c r="TYR156" s="3"/>
      <c r="TYS156" s="3"/>
      <c r="TYT156" s="3"/>
      <c r="TYU156" s="3"/>
      <c r="TYV156" s="3"/>
      <c r="TYW156" s="3"/>
      <c r="TYX156" s="3"/>
      <c r="TYY156" s="3"/>
      <c r="TYZ156" s="3"/>
      <c r="TZA156" s="3"/>
      <c r="TZB156" s="3"/>
      <c r="TZC156" s="3"/>
      <c r="TZD156" s="3"/>
      <c r="TZE156" s="3"/>
      <c r="TZF156" s="3"/>
      <c r="TZG156" s="3"/>
      <c r="TZH156" s="3"/>
      <c r="TZI156" s="3"/>
      <c r="TZJ156" s="3"/>
      <c r="TZK156" s="3"/>
      <c r="TZL156" s="3"/>
      <c r="TZM156" s="3"/>
      <c r="TZN156" s="3"/>
      <c r="TZO156" s="3"/>
      <c r="TZP156" s="3"/>
      <c r="TZQ156" s="3"/>
      <c r="TZR156" s="3"/>
      <c r="TZS156" s="3"/>
      <c r="TZT156" s="3"/>
      <c r="TZU156" s="3"/>
      <c r="TZV156" s="3"/>
      <c r="TZW156" s="3"/>
      <c r="TZX156" s="3"/>
      <c r="TZY156" s="3"/>
      <c r="TZZ156" s="3"/>
      <c r="UAA156" s="3"/>
      <c r="UAB156" s="3"/>
      <c r="UAC156" s="3"/>
      <c r="UAD156" s="3"/>
      <c r="UAE156" s="3"/>
      <c r="UAF156" s="3"/>
      <c r="UAG156" s="3"/>
      <c r="UAH156" s="3"/>
      <c r="UAI156" s="3"/>
      <c r="UAJ156" s="3"/>
      <c r="UAK156" s="3"/>
      <c r="UAL156" s="3"/>
      <c r="UAM156" s="3"/>
      <c r="UAN156" s="3"/>
      <c r="UAO156" s="3"/>
      <c r="UAP156" s="3"/>
      <c r="UAQ156" s="3"/>
      <c r="UAR156" s="3"/>
      <c r="UAS156" s="3"/>
      <c r="UAT156" s="3"/>
      <c r="UAU156" s="3"/>
      <c r="UAV156" s="3"/>
      <c r="UAW156" s="3"/>
      <c r="UAX156" s="3"/>
      <c r="UAY156" s="3"/>
      <c r="UAZ156" s="3"/>
      <c r="UBA156" s="3"/>
      <c r="UBB156" s="3"/>
      <c r="UBC156" s="3"/>
      <c r="UBD156" s="3"/>
      <c r="UBE156" s="3"/>
      <c r="UBF156" s="3"/>
      <c r="UBG156" s="3"/>
      <c r="UBH156" s="3"/>
      <c r="UBI156" s="3"/>
      <c r="UBJ156" s="3"/>
      <c r="UBK156" s="3"/>
      <c r="UBL156" s="3"/>
      <c r="UBM156" s="3"/>
      <c r="UBN156" s="3"/>
      <c r="UBO156" s="3"/>
      <c r="UBP156" s="3"/>
      <c r="UBQ156" s="3"/>
      <c r="UBR156" s="3"/>
      <c r="UBS156" s="3"/>
      <c r="UBT156" s="3"/>
      <c r="UBU156" s="3"/>
      <c r="UBV156" s="3"/>
      <c r="UBW156" s="3"/>
      <c r="UBX156" s="3"/>
      <c r="UBY156" s="3"/>
      <c r="UBZ156" s="3"/>
      <c r="UCA156" s="3"/>
      <c r="UCB156" s="3"/>
      <c r="UCC156" s="3"/>
      <c r="UCD156" s="3"/>
      <c r="UCE156" s="3"/>
      <c r="UCF156" s="3"/>
      <c r="UCG156" s="3"/>
      <c r="UCH156" s="3"/>
      <c r="UCI156" s="3"/>
      <c r="UCJ156" s="3"/>
      <c r="UCK156" s="3"/>
      <c r="UCL156" s="3"/>
      <c r="UCM156" s="3"/>
      <c r="UCN156" s="3"/>
      <c r="UCO156" s="3"/>
      <c r="UCP156" s="3"/>
      <c r="UCQ156" s="3"/>
      <c r="UCR156" s="3"/>
      <c r="UCS156" s="3"/>
      <c r="UCT156" s="3"/>
      <c r="UCU156" s="3"/>
      <c r="UCV156" s="3"/>
      <c r="UCW156" s="3"/>
      <c r="UCX156" s="3"/>
      <c r="UCY156" s="3"/>
      <c r="UCZ156" s="3"/>
      <c r="UDA156" s="3"/>
      <c r="UDB156" s="3"/>
      <c r="UDC156" s="3"/>
      <c r="UDD156" s="3"/>
      <c r="UDE156" s="3"/>
      <c r="UDF156" s="3"/>
      <c r="UDG156" s="3"/>
      <c r="UDH156" s="3"/>
      <c r="UDI156" s="3"/>
      <c r="UDJ156" s="3"/>
      <c r="UDK156" s="3"/>
      <c r="UDL156" s="3"/>
      <c r="UDM156" s="3"/>
      <c r="UDN156" s="3"/>
      <c r="UDO156" s="3"/>
      <c r="UDP156" s="3"/>
      <c r="UDQ156" s="3"/>
      <c r="UDR156" s="3"/>
      <c r="UDS156" s="3"/>
      <c r="UDT156" s="3"/>
      <c r="UDU156" s="3"/>
      <c r="UDV156" s="3"/>
      <c r="UDW156" s="3"/>
      <c r="UDX156" s="3"/>
      <c r="UDY156" s="3"/>
      <c r="UDZ156" s="3"/>
      <c r="UEA156" s="3"/>
      <c r="UEB156" s="3"/>
      <c r="UEC156" s="3"/>
      <c r="UED156" s="3"/>
      <c r="UEE156" s="3"/>
      <c r="UEF156" s="3"/>
      <c r="UEG156" s="3"/>
      <c r="UEH156" s="3"/>
      <c r="UEI156" s="3"/>
      <c r="UEJ156" s="3"/>
      <c r="UEK156" s="3"/>
      <c r="UEL156" s="3"/>
      <c r="UEM156" s="3"/>
      <c r="UEN156" s="3"/>
      <c r="UEO156" s="3"/>
      <c r="UEP156" s="3"/>
      <c r="UEQ156" s="3"/>
      <c r="UER156" s="3"/>
      <c r="UES156" s="3"/>
      <c r="UET156" s="3"/>
      <c r="UEU156" s="3"/>
      <c r="UEV156" s="3"/>
      <c r="UEW156" s="3"/>
      <c r="UEX156" s="3"/>
      <c r="UEY156" s="3"/>
      <c r="UEZ156" s="3"/>
      <c r="UFA156" s="3"/>
      <c r="UFB156" s="3"/>
      <c r="UFC156" s="3"/>
      <c r="UFD156" s="3"/>
      <c r="UFE156" s="3"/>
      <c r="UFF156" s="3"/>
      <c r="UFG156" s="3"/>
      <c r="UFH156" s="3"/>
      <c r="UFI156" s="3"/>
      <c r="UFJ156" s="3"/>
      <c r="UFK156" s="3"/>
      <c r="UFL156" s="3"/>
      <c r="UFM156" s="3"/>
      <c r="UFN156" s="3"/>
      <c r="UFO156" s="3"/>
      <c r="UFP156" s="3"/>
      <c r="UFQ156" s="3"/>
      <c r="UFR156" s="3"/>
      <c r="UFS156" s="3"/>
      <c r="UFT156" s="3"/>
      <c r="UFU156" s="3"/>
      <c r="UFV156" s="3"/>
      <c r="UFW156" s="3"/>
      <c r="UFX156" s="3"/>
      <c r="UFY156" s="3"/>
      <c r="UFZ156" s="3"/>
      <c r="UGA156" s="3"/>
      <c r="UGB156" s="3"/>
      <c r="UGC156" s="3"/>
      <c r="UGD156" s="3"/>
      <c r="UGE156" s="3"/>
      <c r="UGF156" s="3"/>
      <c r="UGG156" s="3"/>
      <c r="UGH156" s="3"/>
      <c r="UGI156" s="3"/>
      <c r="UGJ156" s="3"/>
      <c r="UGK156" s="3"/>
      <c r="UGL156" s="3"/>
      <c r="UGM156" s="3"/>
      <c r="UGN156" s="3"/>
      <c r="UGO156" s="3"/>
      <c r="UGP156" s="3"/>
      <c r="UGQ156" s="3"/>
      <c r="UGR156" s="3"/>
      <c r="UGS156" s="3"/>
      <c r="UGT156" s="3"/>
      <c r="UGU156" s="3"/>
      <c r="UGV156" s="3"/>
      <c r="UGW156" s="3"/>
      <c r="UGX156" s="3"/>
      <c r="UGY156" s="3"/>
      <c r="UGZ156" s="3"/>
      <c r="UHA156" s="3"/>
      <c r="UHB156" s="3"/>
      <c r="UHC156" s="3"/>
      <c r="UHD156" s="3"/>
      <c r="UHE156" s="3"/>
      <c r="UHF156" s="3"/>
      <c r="UHG156" s="3"/>
      <c r="UHH156" s="3"/>
      <c r="UHI156" s="3"/>
      <c r="UHJ156" s="3"/>
      <c r="UHK156" s="3"/>
      <c r="UHL156" s="3"/>
      <c r="UHM156" s="3"/>
      <c r="UHN156" s="3"/>
      <c r="UHO156" s="3"/>
      <c r="UHP156" s="3"/>
      <c r="UHQ156" s="3"/>
      <c r="UHR156" s="3"/>
      <c r="UHS156" s="3"/>
      <c r="UHT156" s="3"/>
      <c r="UHU156" s="3"/>
      <c r="UHV156" s="3"/>
      <c r="UHW156" s="3"/>
      <c r="UHX156" s="3"/>
      <c r="UHY156" s="3"/>
      <c r="UHZ156" s="3"/>
      <c r="UIA156" s="3"/>
      <c r="UIB156" s="3"/>
      <c r="UIC156" s="3"/>
      <c r="UID156" s="3"/>
      <c r="UIE156" s="3"/>
      <c r="UIF156" s="3"/>
      <c r="UIG156" s="3"/>
      <c r="UIH156" s="3"/>
      <c r="UII156" s="3"/>
      <c r="UIJ156" s="3"/>
      <c r="UIK156" s="3"/>
      <c r="UIL156" s="3"/>
      <c r="UIM156" s="3"/>
      <c r="UIN156" s="3"/>
      <c r="UIO156" s="3"/>
      <c r="UIP156" s="3"/>
      <c r="UIQ156" s="3"/>
      <c r="UIR156" s="3"/>
      <c r="UIS156" s="3"/>
      <c r="UIT156" s="3"/>
      <c r="UIU156" s="3"/>
      <c r="UIV156" s="3"/>
      <c r="UIW156" s="3"/>
      <c r="UIX156" s="3"/>
      <c r="UIY156" s="3"/>
      <c r="UIZ156" s="3"/>
      <c r="UJA156" s="3"/>
      <c r="UJB156" s="3"/>
      <c r="UJC156" s="3"/>
      <c r="UJD156" s="3"/>
      <c r="UJE156" s="3"/>
      <c r="UJF156" s="3"/>
      <c r="UJG156" s="3"/>
      <c r="UJH156" s="3"/>
      <c r="UJI156" s="3"/>
      <c r="UJJ156" s="3"/>
      <c r="UJK156" s="3"/>
      <c r="UJL156" s="3"/>
      <c r="UJM156" s="3"/>
      <c r="UJN156" s="3"/>
      <c r="UJO156" s="3"/>
      <c r="UJP156" s="3"/>
      <c r="UJQ156" s="3"/>
      <c r="UJR156" s="3"/>
      <c r="UJS156" s="3"/>
      <c r="UJT156" s="3"/>
      <c r="UJU156" s="3"/>
      <c r="UJV156" s="3"/>
      <c r="UJW156" s="3"/>
      <c r="UJX156" s="3"/>
      <c r="UJY156" s="3"/>
      <c r="UJZ156" s="3"/>
      <c r="UKA156" s="3"/>
      <c r="UKB156" s="3"/>
      <c r="UKC156" s="3"/>
      <c r="UKD156" s="3"/>
      <c r="UKE156" s="3"/>
      <c r="UKF156" s="3"/>
      <c r="UKG156" s="3"/>
      <c r="UKH156" s="3"/>
      <c r="UKI156" s="3"/>
      <c r="UKJ156" s="3"/>
      <c r="UKK156" s="3"/>
      <c r="UKL156" s="3"/>
      <c r="UKM156" s="3"/>
      <c r="UKN156" s="3"/>
      <c r="UKO156" s="3"/>
      <c r="UKP156" s="3"/>
      <c r="UKQ156" s="3"/>
      <c r="UKR156" s="3"/>
      <c r="UKS156" s="3"/>
      <c r="UKT156" s="3"/>
      <c r="UKU156" s="3"/>
      <c r="UKV156" s="3"/>
      <c r="UKW156" s="3"/>
      <c r="UKX156" s="3"/>
      <c r="UKY156" s="3"/>
      <c r="UKZ156" s="3"/>
      <c r="ULA156" s="3"/>
      <c r="ULB156" s="3"/>
      <c r="ULC156" s="3"/>
      <c r="ULD156" s="3"/>
      <c r="ULE156" s="3"/>
      <c r="ULF156" s="3"/>
      <c r="ULG156" s="3"/>
      <c r="ULH156" s="3"/>
      <c r="ULI156" s="3"/>
      <c r="ULJ156" s="3"/>
      <c r="ULK156" s="3"/>
      <c r="ULL156" s="3"/>
      <c r="ULM156" s="3"/>
      <c r="ULN156" s="3"/>
      <c r="ULO156" s="3"/>
      <c r="ULP156" s="3"/>
      <c r="ULQ156" s="3"/>
      <c r="ULR156" s="3"/>
      <c r="ULS156" s="3"/>
      <c r="ULT156" s="3"/>
      <c r="ULU156" s="3"/>
      <c r="ULV156" s="3"/>
      <c r="ULW156" s="3"/>
      <c r="ULX156" s="3"/>
      <c r="ULY156" s="3"/>
      <c r="ULZ156" s="3"/>
      <c r="UMA156" s="3"/>
      <c r="UMB156" s="3"/>
      <c r="UMC156" s="3"/>
      <c r="UMD156" s="3"/>
      <c r="UME156" s="3"/>
      <c r="UMF156" s="3"/>
      <c r="UMG156" s="3"/>
      <c r="UMH156" s="3"/>
      <c r="UMI156" s="3"/>
      <c r="UMJ156" s="3"/>
      <c r="UMK156" s="3"/>
      <c r="UML156" s="3"/>
      <c r="UMM156" s="3"/>
      <c r="UMN156" s="3"/>
      <c r="UMO156" s="3"/>
      <c r="UMP156" s="3"/>
      <c r="UMQ156" s="3"/>
      <c r="UMR156" s="3"/>
      <c r="UMS156" s="3"/>
      <c r="UMT156" s="3"/>
      <c r="UMU156" s="3"/>
      <c r="UMV156" s="3"/>
      <c r="UMW156" s="3"/>
      <c r="UMX156" s="3"/>
      <c r="UMY156" s="3"/>
      <c r="UMZ156" s="3"/>
      <c r="UNA156" s="3"/>
      <c r="UNB156" s="3"/>
      <c r="UNC156" s="3"/>
      <c r="UND156" s="3"/>
      <c r="UNE156" s="3"/>
      <c r="UNF156" s="3"/>
      <c r="UNG156" s="3"/>
      <c r="UNH156" s="3"/>
      <c r="UNI156" s="3"/>
      <c r="UNJ156" s="3"/>
      <c r="UNK156" s="3"/>
      <c r="UNL156" s="3"/>
      <c r="UNM156" s="3"/>
      <c r="UNN156" s="3"/>
      <c r="UNO156" s="3"/>
      <c r="UNP156" s="3"/>
      <c r="UNQ156" s="3"/>
      <c r="UNR156" s="3"/>
      <c r="UNS156" s="3"/>
      <c r="UNT156" s="3"/>
      <c r="UNU156" s="3"/>
      <c r="UNV156" s="3"/>
      <c r="UNW156" s="3"/>
      <c r="UNX156" s="3"/>
      <c r="UNY156" s="3"/>
      <c r="UNZ156" s="3"/>
      <c r="UOA156" s="3"/>
      <c r="UOB156" s="3"/>
      <c r="UOC156" s="3"/>
      <c r="UOD156" s="3"/>
      <c r="UOE156" s="3"/>
      <c r="UOF156" s="3"/>
      <c r="UOG156" s="3"/>
      <c r="UOH156" s="3"/>
      <c r="UOI156" s="3"/>
      <c r="UOJ156" s="3"/>
      <c r="UOK156" s="3"/>
      <c r="UOL156" s="3"/>
      <c r="UOM156" s="3"/>
      <c r="UON156" s="3"/>
      <c r="UOO156" s="3"/>
      <c r="UOP156" s="3"/>
      <c r="UOQ156" s="3"/>
      <c r="UOR156" s="3"/>
      <c r="UOS156" s="3"/>
      <c r="UOT156" s="3"/>
      <c r="UOU156" s="3"/>
      <c r="UOV156" s="3"/>
      <c r="UOW156" s="3"/>
      <c r="UOX156" s="3"/>
      <c r="UOY156" s="3"/>
      <c r="UOZ156" s="3"/>
      <c r="UPA156" s="3"/>
      <c r="UPB156" s="3"/>
      <c r="UPC156" s="3"/>
      <c r="UPD156" s="3"/>
      <c r="UPE156" s="3"/>
      <c r="UPF156" s="3"/>
      <c r="UPG156" s="3"/>
      <c r="UPH156" s="3"/>
      <c r="UPI156" s="3"/>
      <c r="UPJ156" s="3"/>
      <c r="UPK156" s="3"/>
      <c r="UPL156" s="3"/>
      <c r="UPM156" s="3"/>
      <c r="UPN156" s="3"/>
      <c r="UPO156" s="3"/>
      <c r="UPP156" s="3"/>
      <c r="UPQ156" s="3"/>
      <c r="UPR156" s="3"/>
      <c r="UPS156" s="3"/>
      <c r="UPT156" s="3"/>
      <c r="UPU156" s="3"/>
      <c r="UPV156" s="3"/>
      <c r="UPW156" s="3"/>
      <c r="UPX156" s="3"/>
      <c r="UPY156" s="3"/>
      <c r="UPZ156" s="3"/>
      <c r="UQA156" s="3"/>
      <c r="UQB156" s="3"/>
      <c r="UQC156" s="3"/>
      <c r="UQD156" s="3"/>
      <c r="UQE156" s="3"/>
      <c r="UQF156" s="3"/>
      <c r="UQG156" s="3"/>
      <c r="UQH156" s="3"/>
      <c r="UQI156" s="3"/>
      <c r="UQJ156" s="3"/>
      <c r="UQK156" s="3"/>
      <c r="UQL156" s="3"/>
      <c r="UQM156" s="3"/>
      <c r="UQN156" s="3"/>
      <c r="UQO156" s="3"/>
      <c r="UQP156" s="3"/>
      <c r="UQQ156" s="3"/>
      <c r="UQR156" s="3"/>
      <c r="UQS156" s="3"/>
      <c r="UQT156" s="3"/>
      <c r="UQU156" s="3"/>
      <c r="UQV156" s="3"/>
      <c r="UQW156" s="3"/>
      <c r="UQX156" s="3"/>
      <c r="UQY156" s="3"/>
      <c r="UQZ156" s="3"/>
      <c r="URA156" s="3"/>
      <c r="URB156" s="3"/>
      <c r="URC156" s="3"/>
      <c r="URD156" s="3"/>
      <c r="URE156" s="3"/>
      <c r="URF156" s="3"/>
      <c r="URG156" s="3"/>
      <c r="URH156" s="3"/>
      <c r="URI156" s="3"/>
      <c r="URJ156" s="3"/>
      <c r="URK156" s="3"/>
      <c r="URL156" s="3"/>
      <c r="URM156" s="3"/>
      <c r="URN156" s="3"/>
      <c r="URO156" s="3"/>
      <c r="URP156" s="3"/>
      <c r="URQ156" s="3"/>
      <c r="URR156" s="3"/>
      <c r="URS156" s="3"/>
      <c r="URT156" s="3"/>
      <c r="URU156" s="3"/>
      <c r="URV156" s="3"/>
      <c r="URW156" s="3"/>
      <c r="URX156" s="3"/>
      <c r="URY156" s="3"/>
      <c r="URZ156" s="3"/>
      <c r="USA156" s="3"/>
      <c r="USB156" s="3"/>
      <c r="USC156" s="3"/>
      <c r="USD156" s="3"/>
      <c r="USE156" s="3"/>
      <c r="USF156" s="3"/>
      <c r="USG156" s="3"/>
      <c r="USH156" s="3"/>
      <c r="USI156" s="3"/>
      <c r="USJ156" s="3"/>
      <c r="USK156" s="3"/>
      <c r="USL156" s="3"/>
      <c r="USM156" s="3"/>
      <c r="USN156" s="3"/>
      <c r="USO156" s="3"/>
      <c r="USP156" s="3"/>
      <c r="USQ156" s="3"/>
      <c r="USR156" s="3"/>
      <c r="USS156" s="3"/>
      <c r="UST156" s="3"/>
      <c r="USU156" s="3"/>
      <c r="USV156" s="3"/>
      <c r="USW156" s="3"/>
      <c r="USX156" s="3"/>
      <c r="USY156" s="3"/>
      <c r="USZ156" s="3"/>
      <c r="UTA156" s="3"/>
      <c r="UTB156" s="3"/>
      <c r="UTC156" s="3"/>
      <c r="UTD156" s="3"/>
      <c r="UTE156" s="3"/>
      <c r="UTF156" s="3"/>
      <c r="UTG156" s="3"/>
      <c r="UTH156" s="3"/>
      <c r="UTI156" s="3"/>
      <c r="UTJ156" s="3"/>
      <c r="UTK156" s="3"/>
      <c r="UTL156" s="3"/>
      <c r="UTM156" s="3"/>
      <c r="UTN156" s="3"/>
      <c r="UTO156" s="3"/>
      <c r="UTP156" s="3"/>
      <c r="UTQ156" s="3"/>
      <c r="UTR156" s="3"/>
      <c r="UTS156" s="3"/>
      <c r="UTT156" s="3"/>
      <c r="UTU156" s="3"/>
      <c r="UTV156" s="3"/>
      <c r="UTW156" s="3"/>
      <c r="UTX156" s="3"/>
      <c r="UTY156" s="3"/>
      <c r="UTZ156" s="3"/>
      <c r="UUA156" s="3"/>
      <c r="UUB156" s="3"/>
      <c r="UUC156" s="3"/>
      <c r="UUD156" s="3"/>
      <c r="UUE156" s="3"/>
      <c r="UUF156" s="3"/>
      <c r="UUG156" s="3"/>
      <c r="UUH156" s="3"/>
      <c r="UUI156" s="3"/>
      <c r="UUJ156" s="3"/>
      <c r="UUK156" s="3"/>
      <c r="UUL156" s="3"/>
      <c r="UUM156" s="3"/>
      <c r="UUN156" s="3"/>
      <c r="UUO156" s="3"/>
      <c r="UUP156" s="3"/>
      <c r="UUQ156" s="3"/>
      <c r="UUR156" s="3"/>
      <c r="UUS156" s="3"/>
      <c r="UUT156" s="3"/>
      <c r="UUU156" s="3"/>
      <c r="UUV156" s="3"/>
      <c r="UUW156" s="3"/>
      <c r="UUX156" s="3"/>
      <c r="UUY156" s="3"/>
      <c r="UUZ156" s="3"/>
      <c r="UVA156" s="3"/>
      <c r="UVB156" s="3"/>
      <c r="UVC156" s="3"/>
      <c r="UVD156" s="3"/>
      <c r="UVE156" s="3"/>
      <c r="UVF156" s="3"/>
      <c r="UVG156" s="3"/>
      <c r="UVH156" s="3"/>
      <c r="UVI156" s="3"/>
      <c r="UVJ156" s="3"/>
      <c r="UVK156" s="3"/>
      <c r="UVL156" s="3"/>
      <c r="UVM156" s="3"/>
      <c r="UVN156" s="3"/>
      <c r="UVO156" s="3"/>
      <c r="UVP156" s="3"/>
      <c r="UVQ156" s="3"/>
      <c r="UVR156" s="3"/>
      <c r="UVS156" s="3"/>
      <c r="UVT156" s="3"/>
      <c r="UVU156" s="3"/>
      <c r="UVV156" s="3"/>
      <c r="UVW156" s="3"/>
      <c r="UVX156" s="3"/>
      <c r="UVY156" s="3"/>
      <c r="UVZ156" s="3"/>
      <c r="UWA156" s="3"/>
      <c r="UWB156" s="3"/>
      <c r="UWC156" s="3"/>
      <c r="UWD156" s="3"/>
      <c r="UWE156" s="3"/>
      <c r="UWF156" s="3"/>
      <c r="UWG156" s="3"/>
      <c r="UWH156" s="3"/>
      <c r="UWI156" s="3"/>
      <c r="UWJ156" s="3"/>
      <c r="UWK156" s="3"/>
      <c r="UWL156" s="3"/>
      <c r="UWM156" s="3"/>
      <c r="UWN156" s="3"/>
      <c r="UWO156" s="3"/>
      <c r="UWP156" s="3"/>
      <c r="UWQ156" s="3"/>
      <c r="UWR156" s="3"/>
      <c r="UWS156" s="3"/>
      <c r="UWT156" s="3"/>
      <c r="UWU156" s="3"/>
      <c r="UWV156" s="3"/>
      <c r="UWW156" s="3"/>
      <c r="UWX156" s="3"/>
      <c r="UWY156" s="3"/>
      <c r="UWZ156" s="3"/>
      <c r="UXA156" s="3"/>
      <c r="UXB156" s="3"/>
      <c r="UXC156" s="3"/>
      <c r="UXD156" s="3"/>
      <c r="UXE156" s="3"/>
      <c r="UXF156" s="3"/>
      <c r="UXG156" s="3"/>
      <c r="UXH156" s="3"/>
      <c r="UXI156" s="3"/>
      <c r="UXJ156" s="3"/>
      <c r="UXK156" s="3"/>
      <c r="UXL156" s="3"/>
      <c r="UXM156" s="3"/>
      <c r="UXN156" s="3"/>
      <c r="UXO156" s="3"/>
      <c r="UXP156" s="3"/>
      <c r="UXQ156" s="3"/>
      <c r="UXR156" s="3"/>
      <c r="UXS156" s="3"/>
      <c r="UXT156" s="3"/>
      <c r="UXU156" s="3"/>
      <c r="UXV156" s="3"/>
      <c r="UXW156" s="3"/>
      <c r="UXX156" s="3"/>
      <c r="UXY156" s="3"/>
      <c r="UXZ156" s="3"/>
      <c r="UYA156" s="3"/>
      <c r="UYB156" s="3"/>
      <c r="UYC156" s="3"/>
      <c r="UYD156" s="3"/>
      <c r="UYE156" s="3"/>
      <c r="UYF156" s="3"/>
      <c r="UYG156" s="3"/>
      <c r="UYH156" s="3"/>
      <c r="UYI156" s="3"/>
      <c r="UYJ156" s="3"/>
      <c r="UYK156" s="3"/>
      <c r="UYL156" s="3"/>
      <c r="UYM156" s="3"/>
      <c r="UYN156" s="3"/>
      <c r="UYO156" s="3"/>
      <c r="UYP156" s="3"/>
      <c r="UYQ156" s="3"/>
      <c r="UYR156" s="3"/>
      <c r="UYS156" s="3"/>
      <c r="UYT156" s="3"/>
      <c r="UYU156" s="3"/>
      <c r="UYV156" s="3"/>
      <c r="UYW156" s="3"/>
      <c r="UYX156" s="3"/>
      <c r="UYY156" s="3"/>
      <c r="UYZ156" s="3"/>
      <c r="UZA156" s="3"/>
      <c r="UZB156" s="3"/>
      <c r="UZC156" s="3"/>
      <c r="UZD156" s="3"/>
      <c r="UZE156" s="3"/>
      <c r="UZF156" s="3"/>
      <c r="UZG156" s="3"/>
      <c r="UZH156" s="3"/>
      <c r="UZI156" s="3"/>
      <c r="UZJ156" s="3"/>
      <c r="UZK156" s="3"/>
      <c r="UZL156" s="3"/>
      <c r="UZM156" s="3"/>
      <c r="UZN156" s="3"/>
      <c r="UZO156" s="3"/>
      <c r="UZP156" s="3"/>
      <c r="UZQ156" s="3"/>
      <c r="UZR156" s="3"/>
      <c r="UZS156" s="3"/>
      <c r="UZT156" s="3"/>
      <c r="UZU156" s="3"/>
      <c r="UZV156" s="3"/>
      <c r="UZW156" s="3"/>
      <c r="UZX156" s="3"/>
      <c r="UZY156" s="3"/>
      <c r="UZZ156" s="3"/>
      <c r="VAA156" s="3"/>
      <c r="VAB156" s="3"/>
      <c r="VAC156" s="3"/>
      <c r="VAD156" s="3"/>
      <c r="VAE156" s="3"/>
      <c r="VAF156" s="3"/>
      <c r="VAG156" s="3"/>
      <c r="VAH156" s="3"/>
      <c r="VAI156" s="3"/>
      <c r="VAJ156" s="3"/>
      <c r="VAK156" s="3"/>
      <c r="VAL156" s="3"/>
      <c r="VAM156" s="3"/>
      <c r="VAN156" s="3"/>
      <c r="VAO156" s="3"/>
      <c r="VAP156" s="3"/>
      <c r="VAQ156" s="3"/>
      <c r="VAR156" s="3"/>
      <c r="VAS156" s="3"/>
      <c r="VAT156" s="3"/>
      <c r="VAU156" s="3"/>
      <c r="VAV156" s="3"/>
      <c r="VAW156" s="3"/>
      <c r="VAX156" s="3"/>
      <c r="VAY156" s="3"/>
      <c r="VAZ156" s="3"/>
      <c r="VBA156" s="3"/>
      <c r="VBB156" s="3"/>
      <c r="VBC156" s="3"/>
      <c r="VBD156" s="3"/>
      <c r="VBE156" s="3"/>
      <c r="VBF156" s="3"/>
      <c r="VBG156" s="3"/>
      <c r="VBH156" s="3"/>
      <c r="VBI156" s="3"/>
      <c r="VBJ156" s="3"/>
      <c r="VBK156" s="3"/>
      <c r="VBL156" s="3"/>
      <c r="VBM156" s="3"/>
      <c r="VBN156" s="3"/>
      <c r="VBO156" s="3"/>
      <c r="VBP156" s="3"/>
      <c r="VBQ156" s="3"/>
      <c r="VBR156" s="3"/>
      <c r="VBS156" s="3"/>
      <c r="VBT156" s="3"/>
      <c r="VBU156" s="3"/>
      <c r="VBV156" s="3"/>
      <c r="VBW156" s="3"/>
      <c r="VBX156" s="3"/>
      <c r="VBY156" s="3"/>
      <c r="VBZ156" s="3"/>
      <c r="VCA156" s="3"/>
      <c r="VCB156" s="3"/>
      <c r="VCC156" s="3"/>
      <c r="VCD156" s="3"/>
      <c r="VCE156" s="3"/>
      <c r="VCF156" s="3"/>
      <c r="VCG156" s="3"/>
      <c r="VCH156" s="3"/>
      <c r="VCI156" s="3"/>
      <c r="VCJ156" s="3"/>
      <c r="VCK156" s="3"/>
      <c r="VCL156" s="3"/>
      <c r="VCM156" s="3"/>
      <c r="VCN156" s="3"/>
      <c r="VCO156" s="3"/>
      <c r="VCP156" s="3"/>
      <c r="VCQ156" s="3"/>
      <c r="VCR156" s="3"/>
      <c r="VCS156" s="3"/>
      <c r="VCT156" s="3"/>
      <c r="VCU156" s="3"/>
      <c r="VCV156" s="3"/>
      <c r="VCW156" s="3"/>
      <c r="VCX156" s="3"/>
      <c r="VCY156" s="3"/>
      <c r="VCZ156" s="3"/>
      <c r="VDA156" s="3"/>
      <c r="VDB156" s="3"/>
      <c r="VDC156" s="3"/>
      <c r="VDD156" s="3"/>
      <c r="VDE156" s="3"/>
      <c r="VDF156" s="3"/>
      <c r="VDG156" s="3"/>
      <c r="VDH156" s="3"/>
      <c r="VDI156" s="3"/>
      <c r="VDJ156" s="3"/>
      <c r="VDK156" s="3"/>
      <c r="VDL156" s="3"/>
      <c r="VDM156" s="3"/>
      <c r="VDN156" s="3"/>
      <c r="VDO156" s="3"/>
      <c r="VDP156" s="3"/>
      <c r="VDQ156" s="3"/>
      <c r="VDR156" s="3"/>
      <c r="VDS156" s="3"/>
      <c r="VDT156" s="3"/>
      <c r="VDU156" s="3"/>
      <c r="VDV156" s="3"/>
      <c r="VDW156" s="3"/>
      <c r="VDX156" s="3"/>
      <c r="VDY156" s="3"/>
      <c r="VDZ156" s="3"/>
      <c r="VEA156" s="3"/>
      <c r="VEB156" s="3"/>
      <c r="VEC156" s="3"/>
      <c r="VED156" s="3"/>
      <c r="VEE156" s="3"/>
      <c r="VEF156" s="3"/>
      <c r="VEG156" s="3"/>
      <c r="VEH156" s="3"/>
      <c r="VEI156" s="3"/>
      <c r="VEJ156" s="3"/>
      <c r="VEK156" s="3"/>
      <c r="VEL156" s="3"/>
      <c r="VEM156" s="3"/>
      <c r="VEN156" s="3"/>
      <c r="VEO156" s="3"/>
      <c r="VEP156" s="3"/>
      <c r="VEQ156" s="3"/>
      <c r="VER156" s="3"/>
      <c r="VES156" s="3"/>
      <c r="VET156" s="3"/>
      <c r="VEU156" s="3"/>
      <c r="VEV156" s="3"/>
      <c r="VEW156" s="3"/>
      <c r="VEX156" s="3"/>
      <c r="VEY156" s="3"/>
      <c r="VEZ156" s="3"/>
      <c r="VFA156" s="3"/>
      <c r="VFB156" s="3"/>
      <c r="VFC156" s="3"/>
      <c r="VFD156" s="3"/>
      <c r="VFE156" s="3"/>
      <c r="VFF156" s="3"/>
      <c r="VFG156" s="3"/>
      <c r="VFH156" s="3"/>
      <c r="VFI156" s="3"/>
      <c r="VFJ156" s="3"/>
      <c r="VFK156" s="3"/>
      <c r="VFL156" s="3"/>
      <c r="VFM156" s="3"/>
      <c r="VFN156" s="3"/>
      <c r="VFO156" s="3"/>
      <c r="VFP156" s="3"/>
      <c r="VFQ156" s="3"/>
      <c r="VFR156" s="3"/>
      <c r="VFS156" s="3"/>
      <c r="VFT156" s="3"/>
      <c r="VFU156" s="3"/>
      <c r="VFV156" s="3"/>
      <c r="VFW156" s="3"/>
      <c r="VFX156" s="3"/>
      <c r="VFY156" s="3"/>
      <c r="VFZ156" s="3"/>
      <c r="VGA156" s="3"/>
      <c r="VGB156" s="3"/>
      <c r="VGC156" s="3"/>
      <c r="VGD156" s="3"/>
      <c r="VGE156" s="3"/>
      <c r="VGF156" s="3"/>
      <c r="VGG156" s="3"/>
      <c r="VGH156" s="3"/>
      <c r="VGI156" s="3"/>
      <c r="VGJ156" s="3"/>
      <c r="VGK156" s="3"/>
      <c r="VGL156" s="3"/>
      <c r="VGM156" s="3"/>
      <c r="VGN156" s="3"/>
      <c r="VGO156" s="3"/>
      <c r="VGP156" s="3"/>
      <c r="VGQ156" s="3"/>
      <c r="VGR156" s="3"/>
      <c r="VGS156" s="3"/>
      <c r="VGT156" s="3"/>
      <c r="VGU156" s="3"/>
      <c r="VGV156" s="3"/>
      <c r="VGW156" s="3"/>
      <c r="VGX156" s="3"/>
      <c r="VGY156" s="3"/>
      <c r="VGZ156" s="3"/>
      <c r="VHA156" s="3"/>
      <c r="VHB156" s="3"/>
      <c r="VHC156" s="3"/>
      <c r="VHD156" s="3"/>
      <c r="VHE156" s="3"/>
      <c r="VHF156" s="3"/>
      <c r="VHG156" s="3"/>
      <c r="VHH156" s="3"/>
      <c r="VHI156" s="3"/>
      <c r="VHJ156" s="3"/>
      <c r="VHK156" s="3"/>
      <c r="VHL156" s="3"/>
      <c r="VHM156" s="3"/>
      <c r="VHN156" s="3"/>
      <c r="VHO156" s="3"/>
      <c r="VHP156" s="3"/>
      <c r="VHQ156" s="3"/>
      <c r="VHR156" s="3"/>
      <c r="VHS156" s="3"/>
      <c r="VHT156" s="3"/>
      <c r="VHU156" s="3"/>
      <c r="VHV156" s="3"/>
      <c r="VHW156" s="3"/>
      <c r="VHX156" s="3"/>
      <c r="VHY156" s="3"/>
      <c r="VHZ156" s="3"/>
      <c r="VIA156" s="3"/>
      <c r="VIB156" s="3"/>
      <c r="VIC156" s="3"/>
      <c r="VID156" s="3"/>
      <c r="VIE156" s="3"/>
      <c r="VIF156" s="3"/>
      <c r="VIG156" s="3"/>
      <c r="VIH156" s="3"/>
      <c r="VII156" s="3"/>
      <c r="VIJ156" s="3"/>
      <c r="VIK156" s="3"/>
      <c r="VIL156" s="3"/>
      <c r="VIM156" s="3"/>
      <c r="VIN156" s="3"/>
      <c r="VIO156" s="3"/>
      <c r="VIP156" s="3"/>
      <c r="VIQ156" s="3"/>
      <c r="VIR156" s="3"/>
      <c r="VIS156" s="3"/>
      <c r="VIT156" s="3"/>
      <c r="VIU156" s="3"/>
      <c r="VIV156" s="3"/>
      <c r="VIW156" s="3"/>
      <c r="VIX156" s="3"/>
      <c r="VIY156" s="3"/>
      <c r="VIZ156" s="3"/>
      <c r="VJA156" s="3"/>
      <c r="VJB156" s="3"/>
      <c r="VJC156" s="3"/>
      <c r="VJD156" s="3"/>
      <c r="VJE156" s="3"/>
      <c r="VJF156" s="3"/>
      <c r="VJG156" s="3"/>
      <c r="VJH156" s="3"/>
      <c r="VJI156" s="3"/>
      <c r="VJJ156" s="3"/>
      <c r="VJK156" s="3"/>
      <c r="VJL156" s="3"/>
      <c r="VJM156" s="3"/>
      <c r="VJN156" s="3"/>
      <c r="VJO156" s="3"/>
      <c r="VJP156" s="3"/>
      <c r="VJQ156" s="3"/>
      <c r="VJR156" s="3"/>
      <c r="VJS156" s="3"/>
      <c r="VJT156" s="3"/>
      <c r="VJU156" s="3"/>
      <c r="VJV156" s="3"/>
      <c r="VJW156" s="3"/>
      <c r="VJX156" s="3"/>
      <c r="VJY156" s="3"/>
      <c r="VJZ156" s="3"/>
      <c r="VKA156" s="3"/>
      <c r="VKB156" s="3"/>
      <c r="VKC156" s="3"/>
      <c r="VKD156" s="3"/>
      <c r="VKE156" s="3"/>
      <c r="VKF156" s="3"/>
      <c r="VKG156" s="3"/>
      <c r="VKH156" s="3"/>
      <c r="VKI156" s="3"/>
      <c r="VKJ156" s="3"/>
      <c r="VKK156" s="3"/>
      <c r="VKL156" s="3"/>
      <c r="VKM156" s="3"/>
      <c r="VKN156" s="3"/>
      <c r="VKO156" s="3"/>
      <c r="VKP156" s="3"/>
      <c r="VKQ156" s="3"/>
      <c r="VKR156" s="3"/>
      <c r="VKS156" s="3"/>
      <c r="VKT156" s="3"/>
      <c r="VKU156" s="3"/>
      <c r="VKV156" s="3"/>
      <c r="VKW156" s="3"/>
      <c r="VKX156" s="3"/>
      <c r="VKY156" s="3"/>
      <c r="VKZ156" s="3"/>
      <c r="VLA156" s="3"/>
      <c r="VLB156" s="3"/>
      <c r="VLC156" s="3"/>
      <c r="VLD156" s="3"/>
      <c r="VLE156" s="3"/>
      <c r="VLF156" s="3"/>
      <c r="VLG156" s="3"/>
      <c r="VLH156" s="3"/>
      <c r="VLI156" s="3"/>
      <c r="VLJ156" s="3"/>
      <c r="VLK156" s="3"/>
      <c r="VLL156" s="3"/>
      <c r="VLM156" s="3"/>
      <c r="VLN156" s="3"/>
      <c r="VLO156" s="3"/>
      <c r="VLP156" s="3"/>
      <c r="VLQ156" s="3"/>
      <c r="VLR156" s="3"/>
      <c r="VLS156" s="3"/>
      <c r="VLT156" s="3"/>
      <c r="VLU156" s="3"/>
      <c r="VLV156" s="3"/>
      <c r="VLW156" s="3"/>
      <c r="VLX156" s="3"/>
      <c r="VLY156" s="3"/>
      <c r="VLZ156" s="3"/>
      <c r="VMA156" s="3"/>
      <c r="VMB156" s="3"/>
      <c r="VMC156" s="3"/>
      <c r="VMD156" s="3"/>
      <c r="VME156" s="3"/>
      <c r="VMF156" s="3"/>
      <c r="VMG156" s="3"/>
      <c r="VMH156" s="3"/>
      <c r="VMI156" s="3"/>
      <c r="VMJ156" s="3"/>
      <c r="VMK156" s="3"/>
      <c r="VML156" s="3"/>
      <c r="VMM156" s="3"/>
      <c r="VMN156" s="3"/>
      <c r="VMO156" s="3"/>
      <c r="VMP156" s="3"/>
      <c r="VMQ156" s="3"/>
      <c r="VMR156" s="3"/>
      <c r="VMS156" s="3"/>
      <c r="VMT156" s="3"/>
      <c r="VMU156" s="3"/>
      <c r="VMV156" s="3"/>
      <c r="VMW156" s="3"/>
      <c r="VMX156" s="3"/>
      <c r="VMY156" s="3"/>
      <c r="VMZ156" s="3"/>
      <c r="VNA156" s="3"/>
      <c r="VNB156" s="3"/>
      <c r="VNC156" s="3"/>
      <c r="VND156" s="3"/>
      <c r="VNE156" s="3"/>
      <c r="VNF156" s="3"/>
      <c r="VNG156" s="3"/>
      <c r="VNH156" s="3"/>
      <c r="VNI156" s="3"/>
      <c r="VNJ156" s="3"/>
      <c r="VNK156" s="3"/>
      <c r="VNL156" s="3"/>
      <c r="VNM156" s="3"/>
      <c r="VNN156" s="3"/>
      <c r="VNO156" s="3"/>
      <c r="VNP156" s="3"/>
      <c r="VNQ156" s="3"/>
      <c r="VNR156" s="3"/>
      <c r="VNS156" s="3"/>
      <c r="VNT156" s="3"/>
      <c r="VNU156" s="3"/>
      <c r="VNV156" s="3"/>
      <c r="VNW156" s="3"/>
      <c r="VNX156" s="3"/>
      <c r="VNY156" s="3"/>
      <c r="VNZ156" s="3"/>
      <c r="VOA156" s="3"/>
      <c r="VOB156" s="3"/>
      <c r="VOC156" s="3"/>
      <c r="VOD156" s="3"/>
      <c r="VOE156" s="3"/>
      <c r="VOF156" s="3"/>
      <c r="VOG156" s="3"/>
      <c r="VOH156" s="3"/>
      <c r="VOI156" s="3"/>
      <c r="VOJ156" s="3"/>
      <c r="VOK156" s="3"/>
      <c r="VOL156" s="3"/>
      <c r="VOM156" s="3"/>
      <c r="VON156" s="3"/>
      <c r="VOO156" s="3"/>
      <c r="VOP156" s="3"/>
      <c r="VOQ156" s="3"/>
      <c r="VOR156" s="3"/>
      <c r="VOS156" s="3"/>
      <c r="VOT156" s="3"/>
      <c r="VOU156" s="3"/>
      <c r="VOV156" s="3"/>
      <c r="VOW156" s="3"/>
      <c r="VOX156" s="3"/>
      <c r="VOY156" s="3"/>
      <c r="VOZ156" s="3"/>
      <c r="VPA156" s="3"/>
      <c r="VPB156" s="3"/>
      <c r="VPC156" s="3"/>
      <c r="VPD156" s="3"/>
      <c r="VPE156" s="3"/>
      <c r="VPF156" s="3"/>
      <c r="VPG156" s="3"/>
      <c r="VPH156" s="3"/>
      <c r="VPI156" s="3"/>
      <c r="VPJ156" s="3"/>
      <c r="VPK156" s="3"/>
      <c r="VPL156" s="3"/>
      <c r="VPM156" s="3"/>
      <c r="VPN156" s="3"/>
      <c r="VPO156" s="3"/>
      <c r="VPP156" s="3"/>
      <c r="VPQ156" s="3"/>
      <c r="VPR156" s="3"/>
      <c r="VPS156" s="3"/>
      <c r="VPT156" s="3"/>
      <c r="VPU156" s="3"/>
      <c r="VPV156" s="3"/>
      <c r="VPW156" s="3"/>
      <c r="VPX156" s="3"/>
      <c r="VPY156" s="3"/>
      <c r="VPZ156" s="3"/>
      <c r="VQA156" s="3"/>
      <c r="VQB156" s="3"/>
      <c r="VQC156" s="3"/>
      <c r="VQD156" s="3"/>
      <c r="VQE156" s="3"/>
      <c r="VQF156" s="3"/>
      <c r="VQG156" s="3"/>
      <c r="VQH156" s="3"/>
      <c r="VQI156" s="3"/>
      <c r="VQJ156" s="3"/>
      <c r="VQK156" s="3"/>
      <c r="VQL156" s="3"/>
      <c r="VQM156" s="3"/>
      <c r="VQN156" s="3"/>
      <c r="VQO156" s="3"/>
      <c r="VQP156" s="3"/>
      <c r="VQQ156" s="3"/>
      <c r="VQR156" s="3"/>
      <c r="VQS156" s="3"/>
      <c r="VQT156" s="3"/>
      <c r="VQU156" s="3"/>
      <c r="VQV156" s="3"/>
      <c r="VQW156" s="3"/>
      <c r="VQX156" s="3"/>
      <c r="VQY156" s="3"/>
      <c r="VQZ156" s="3"/>
      <c r="VRA156" s="3"/>
      <c r="VRB156" s="3"/>
      <c r="VRC156" s="3"/>
      <c r="VRD156" s="3"/>
      <c r="VRE156" s="3"/>
      <c r="VRF156" s="3"/>
      <c r="VRG156" s="3"/>
      <c r="VRH156" s="3"/>
      <c r="VRI156" s="3"/>
      <c r="VRJ156" s="3"/>
      <c r="VRK156" s="3"/>
      <c r="VRL156" s="3"/>
      <c r="VRM156" s="3"/>
      <c r="VRN156" s="3"/>
      <c r="VRO156" s="3"/>
      <c r="VRP156" s="3"/>
      <c r="VRQ156" s="3"/>
      <c r="VRR156" s="3"/>
      <c r="VRS156" s="3"/>
      <c r="VRT156" s="3"/>
      <c r="VRU156" s="3"/>
      <c r="VRV156" s="3"/>
      <c r="VRW156" s="3"/>
      <c r="VRX156" s="3"/>
      <c r="VRY156" s="3"/>
      <c r="VRZ156" s="3"/>
      <c r="VSA156" s="3"/>
      <c r="VSB156" s="3"/>
      <c r="VSC156" s="3"/>
      <c r="VSD156" s="3"/>
      <c r="VSE156" s="3"/>
      <c r="VSF156" s="3"/>
      <c r="VSG156" s="3"/>
      <c r="VSH156" s="3"/>
      <c r="VSI156" s="3"/>
      <c r="VSJ156" s="3"/>
      <c r="VSK156" s="3"/>
      <c r="VSL156" s="3"/>
      <c r="VSM156" s="3"/>
      <c r="VSN156" s="3"/>
      <c r="VSO156" s="3"/>
      <c r="VSP156" s="3"/>
      <c r="VSQ156" s="3"/>
      <c r="VSR156" s="3"/>
      <c r="VSS156" s="3"/>
      <c r="VST156" s="3"/>
      <c r="VSU156" s="3"/>
      <c r="VSV156" s="3"/>
      <c r="VSW156" s="3"/>
      <c r="VSX156" s="3"/>
      <c r="VSY156" s="3"/>
      <c r="VSZ156" s="3"/>
      <c r="VTA156" s="3"/>
      <c r="VTB156" s="3"/>
      <c r="VTC156" s="3"/>
      <c r="VTD156" s="3"/>
      <c r="VTE156" s="3"/>
      <c r="VTF156" s="3"/>
      <c r="VTG156" s="3"/>
      <c r="VTH156" s="3"/>
      <c r="VTI156" s="3"/>
      <c r="VTJ156" s="3"/>
      <c r="VTK156" s="3"/>
      <c r="VTL156" s="3"/>
      <c r="VTM156" s="3"/>
      <c r="VTN156" s="3"/>
      <c r="VTO156" s="3"/>
      <c r="VTP156" s="3"/>
      <c r="VTQ156" s="3"/>
      <c r="VTR156" s="3"/>
      <c r="VTS156" s="3"/>
      <c r="VTT156" s="3"/>
      <c r="VTU156" s="3"/>
      <c r="VTV156" s="3"/>
      <c r="VTW156" s="3"/>
      <c r="VTX156" s="3"/>
      <c r="VTY156" s="3"/>
      <c r="VTZ156" s="3"/>
      <c r="VUA156" s="3"/>
      <c r="VUB156" s="3"/>
      <c r="VUC156" s="3"/>
      <c r="VUD156" s="3"/>
      <c r="VUE156" s="3"/>
      <c r="VUF156" s="3"/>
      <c r="VUG156" s="3"/>
      <c r="VUH156" s="3"/>
      <c r="VUI156" s="3"/>
      <c r="VUJ156" s="3"/>
      <c r="VUK156" s="3"/>
      <c r="VUL156" s="3"/>
      <c r="VUM156" s="3"/>
      <c r="VUN156" s="3"/>
      <c r="VUO156" s="3"/>
      <c r="VUP156" s="3"/>
      <c r="VUQ156" s="3"/>
      <c r="VUR156" s="3"/>
      <c r="VUS156" s="3"/>
      <c r="VUT156" s="3"/>
      <c r="VUU156" s="3"/>
      <c r="VUV156" s="3"/>
      <c r="VUW156" s="3"/>
      <c r="VUX156" s="3"/>
      <c r="VUY156" s="3"/>
      <c r="VUZ156" s="3"/>
      <c r="VVA156" s="3"/>
      <c r="VVB156" s="3"/>
      <c r="VVC156" s="3"/>
      <c r="VVD156" s="3"/>
      <c r="VVE156" s="3"/>
      <c r="VVF156" s="3"/>
      <c r="VVG156" s="3"/>
      <c r="VVH156" s="3"/>
      <c r="VVI156" s="3"/>
      <c r="VVJ156" s="3"/>
      <c r="VVK156" s="3"/>
      <c r="VVL156" s="3"/>
      <c r="VVM156" s="3"/>
      <c r="VVN156" s="3"/>
      <c r="VVO156" s="3"/>
      <c r="VVP156" s="3"/>
      <c r="VVQ156" s="3"/>
      <c r="VVR156" s="3"/>
      <c r="VVS156" s="3"/>
      <c r="VVT156" s="3"/>
      <c r="VVU156" s="3"/>
      <c r="VVV156" s="3"/>
      <c r="VVW156" s="3"/>
      <c r="VVX156" s="3"/>
      <c r="VVY156" s="3"/>
      <c r="VVZ156" s="3"/>
      <c r="VWA156" s="3"/>
      <c r="VWB156" s="3"/>
      <c r="VWC156" s="3"/>
      <c r="VWD156" s="3"/>
      <c r="VWE156" s="3"/>
      <c r="VWF156" s="3"/>
      <c r="VWG156" s="3"/>
      <c r="VWH156" s="3"/>
      <c r="VWI156" s="3"/>
      <c r="VWJ156" s="3"/>
      <c r="VWK156" s="3"/>
      <c r="VWL156" s="3"/>
      <c r="VWM156" s="3"/>
      <c r="VWN156" s="3"/>
      <c r="VWO156" s="3"/>
      <c r="VWP156" s="3"/>
      <c r="VWQ156" s="3"/>
      <c r="VWR156" s="3"/>
      <c r="VWS156" s="3"/>
      <c r="VWT156" s="3"/>
      <c r="VWU156" s="3"/>
      <c r="VWV156" s="3"/>
      <c r="VWW156" s="3"/>
      <c r="VWX156" s="3"/>
      <c r="VWY156" s="3"/>
      <c r="VWZ156" s="3"/>
      <c r="VXA156" s="3"/>
      <c r="VXB156" s="3"/>
      <c r="VXC156" s="3"/>
      <c r="VXD156" s="3"/>
      <c r="VXE156" s="3"/>
      <c r="VXF156" s="3"/>
      <c r="VXG156" s="3"/>
      <c r="VXH156" s="3"/>
      <c r="VXI156" s="3"/>
      <c r="VXJ156" s="3"/>
      <c r="VXK156" s="3"/>
      <c r="VXL156" s="3"/>
      <c r="VXM156" s="3"/>
      <c r="VXN156" s="3"/>
      <c r="VXO156" s="3"/>
      <c r="VXP156" s="3"/>
      <c r="VXQ156" s="3"/>
      <c r="VXR156" s="3"/>
      <c r="VXS156" s="3"/>
      <c r="VXT156" s="3"/>
      <c r="VXU156" s="3"/>
      <c r="VXV156" s="3"/>
      <c r="VXW156" s="3"/>
      <c r="VXX156" s="3"/>
      <c r="VXY156" s="3"/>
      <c r="VXZ156" s="3"/>
      <c r="VYA156" s="3"/>
      <c r="VYB156" s="3"/>
      <c r="VYC156" s="3"/>
      <c r="VYD156" s="3"/>
      <c r="VYE156" s="3"/>
      <c r="VYF156" s="3"/>
      <c r="VYG156" s="3"/>
      <c r="VYH156" s="3"/>
      <c r="VYI156" s="3"/>
      <c r="VYJ156" s="3"/>
      <c r="VYK156" s="3"/>
      <c r="VYL156" s="3"/>
      <c r="VYM156" s="3"/>
      <c r="VYN156" s="3"/>
      <c r="VYO156" s="3"/>
      <c r="VYP156" s="3"/>
      <c r="VYQ156" s="3"/>
      <c r="VYR156" s="3"/>
      <c r="VYS156" s="3"/>
      <c r="VYT156" s="3"/>
      <c r="VYU156" s="3"/>
      <c r="VYV156" s="3"/>
      <c r="VYW156" s="3"/>
      <c r="VYX156" s="3"/>
      <c r="VYY156" s="3"/>
      <c r="VYZ156" s="3"/>
      <c r="VZA156" s="3"/>
      <c r="VZB156" s="3"/>
      <c r="VZC156" s="3"/>
      <c r="VZD156" s="3"/>
      <c r="VZE156" s="3"/>
      <c r="VZF156" s="3"/>
      <c r="VZG156" s="3"/>
      <c r="VZH156" s="3"/>
      <c r="VZI156" s="3"/>
      <c r="VZJ156" s="3"/>
      <c r="VZK156" s="3"/>
      <c r="VZL156" s="3"/>
      <c r="VZM156" s="3"/>
      <c r="VZN156" s="3"/>
      <c r="VZO156" s="3"/>
      <c r="VZP156" s="3"/>
      <c r="VZQ156" s="3"/>
      <c r="VZR156" s="3"/>
      <c r="VZS156" s="3"/>
      <c r="VZT156" s="3"/>
      <c r="VZU156" s="3"/>
      <c r="VZV156" s="3"/>
      <c r="VZW156" s="3"/>
      <c r="VZX156" s="3"/>
      <c r="VZY156" s="3"/>
      <c r="VZZ156" s="3"/>
      <c r="WAA156" s="3"/>
      <c r="WAB156" s="3"/>
      <c r="WAC156" s="3"/>
      <c r="WAD156" s="3"/>
      <c r="WAE156" s="3"/>
      <c r="WAF156" s="3"/>
      <c r="WAG156" s="3"/>
      <c r="WAH156" s="3"/>
      <c r="WAI156" s="3"/>
      <c r="WAJ156" s="3"/>
      <c r="WAK156" s="3"/>
      <c r="WAL156" s="3"/>
      <c r="WAM156" s="3"/>
      <c r="WAN156" s="3"/>
      <c r="WAO156" s="3"/>
      <c r="WAP156" s="3"/>
      <c r="WAQ156" s="3"/>
      <c r="WAR156" s="3"/>
      <c r="WAS156" s="3"/>
      <c r="WAT156" s="3"/>
      <c r="WAU156" s="3"/>
      <c r="WAV156" s="3"/>
      <c r="WAW156" s="3"/>
      <c r="WAX156" s="3"/>
      <c r="WAY156" s="3"/>
      <c r="WAZ156" s="3"/>
      <c r="WBA156" s="3"/>
      <c r="WBB156" s="3"/>
      <c r="WBC156" s="3"/>
      <c r="WBD156" s="3"/>
      <c r="WBE156" s="3"/>
      <c r="WBF156" s="3"/>
      <c r="WBG156" s="3"/>
      <c r="WBH156" s="3"/>
      <c r="WBI156" s="3"/>
      <c r="WBJ156" s="3"/>
      <c r="WBK156" s="3"/>
      <c r="WBL156" s="3"/>
      <c r="WBM156" s="3"/>
      <c r="WBN156" s="3"/>
      <c r="WBO156" s="3"/>
      <c r="WBP156" s="3"/>
      <c r="WBQ156" s="3"/>
      <c r="WBR156" s="3"/>
      <c r="WBS156" s="3"/>
      <c r="WBT156" s="3"/>
      <c r="WBU156" s="3"/>
      <c r="WBV156" s="3"/>
      <c r="WBW156" s="3"/>
      <c r="WBX156" s="3"/>
      <c r="WBY156" s="3"/>
      <c r="WBZ156" s="3"/>
      <c r="WCA156" s="3"/>
      <c r="WCB156" s="3"/>
      <c r="WCC156" s="3"/>
      <c r="WCD156" s="3"/>
      <c r="WCE156" s="3"/>
      <c r="WCF156" s="3"/>
      <c r="WCG156" s="3"/>
      <c r="WCH156" s="3"/>
      <c r="WCI156" s="3"/>
      <c r="WCJ156" s="3"/>
      <c r="WCK156" s="3"/>
      <c r="WCL156" s="3"/>
      <c r="WCM156" s="3"/>
      <c r="WCN156" s="3"/>
      <c r="WCO156" s="3"/>
      <c r="WCP156" s="3"/>
      <c r="WCQ156" s="3"/>
      <c r="WCR156" s="3"/>
      <c r="WCS156" s="3"/>
      <c r="WCT156" s="3"/>
      <c r="WCU156" s="3"/>
      <c r="WCV156" s="3"/>
      <c r="WCW156" s="3"/>
      <c r="WCX156" s="3"/>
      <c r="WCY156" s="3"/>
      <c r="WCZ156" s="3"/>
      <c r="WDA156" s="3"/>
      <c r="WDB156" s="3"/>
      <c r="WDC156" s="3"/>
      <c r="WDD156" s="3"/>
      <c r="WDE156" s="3"/>
      <c r="WDF156" s="3"/>
      <c r="WDG156" s="3"/>
      <c r="WDH156" s="3"/>
      <c r="WDI156" s="3"/>
      <c r="WDJ156" s="3"/>
      <c r="WDK156" s="3"/>
      <c r="WDL156" s="3"/>
      <c r="WDM156" s="3"/>
      <c r="WDN156" s="3"/>
      <c r="WDO156" s="3"/>
      <c r="WDP156" s="3"/>
      <c r="WDQ156" s="3"/>
      <c r="WDR156" s="3"/>
      <c r="WDS156" s="3"/>
      <c r="WDT156" s="3"/>
      <c r="WDU156" s="3"/>
      <c r="WDV156" s="3"/>
      <c r="WDW156" s="3"/>
      <c r="WDX156" s="3"/>
      <c r="WDY156" s="3"/>
      <c r="WDZ156" s="3"/>
      <c r="WEA156" s="3"/>
      <c r="WEB156" s="3"/>
      <c r="WEC156" s="3"/>
      <c r="WED156" s="3"/>
      <c r="WEE156" s="3"/>
      <c r="WEF156" s="3"/>
      <c r="WEG156" s="3"/>
      <c r="WEH156" s="3"/>
      <c r="WEI156" s="3"/>
      <c r="WEJ156" s="3"/>
      <c r="WEK156" s="3"/>
      <c r="WEL156" s="3"/>
      <c r="WEM156" s="3"/>
      <c r="WEN156" s="3"/>
      <c r="WEO156" s="3"/>
      <c r="WEP156" s="3"/>
      <c r="WEQ156" s="3"/>
      <c r="WER156" s="3"/>
      <c r="WES156" s="3"/>
      <c r="WET156" s="3"/>
      <c r="WEU156" s="3"/>
      <c r="WEV156" s="3"/>
      <c r="WEW156" s="3"/>
      <c r="WEX156" s="3"/>
      <c r="WEY156" s="3"/>
      <c r="WEZ156" s="3"/>
      <c r="WFA156" s="3"/>
      <c r="WFB156" s="3"/>
      <c r="WFC156" s="3"/>
      <c r="WFD156" s="3"/>
      <c r="WFE156" s="3"/>
      <c r="WFF156" s="3"/>
      <c r="WFG156" s="3"/>
      <c r="WFH156" s="3"/>
      <c r="WFI156" s="3"/>
      <c r="WFJ156" s="3"/>
      <c r="WFK156" s="3"/>
      <c r="WFL156" s="3"/>
      <c r="WFM156" s="3"/>
      <c r="WFN156" s="3"/>
      <c r="WFO156" s="3"/>
      <c r="WFP156" s="3"/>
      <c r="WFQ156" s="3"/>
      <c r="WFR156" s="3"/>
      <c r="WFS156" s="3"/>
      <c r="WFT156" s="3"/>
      <c r="WFU156" s="3"/>
      <c r="WFV156" s="3"/>
      <c r="WFW156" s="3"/>
      <c r="WFX156" s="3"/>
      <c r="WFY156" s="3"/>
      <c r="WFZ156" s="3"/>
      <c r="WGA156" s="3"/>
      <c r="WGB156" s="3"/>
      <c r="WGC156" s="3"/>
      <c r="WGD156" s="3"/>
      <c r="WGE156" s="3"/>
      <c r="WGF156" s="3"/>
      <c r="WGG156" s="3"/>
      <c r="WGH156" s="3"/>
      <c r="WGI156" s="3"/>
      <c r="WGJ156" s="3"/>
      <c r="WGK156" s="3"/>
      <c r="WGL156" s="3"/>
      <c r="WGM156" s="3"/>
      <c r="WGN156" s="3"/>
      <c r="WGO156" s="3"/>
      <c r="WGP156" s="3"/>
      <c r="WGQ156" s="3"/>
      <c r="WGR156" s="3"/>
      <c r="WGS156" s="3"/>
      <c r="WGT156" s="3"/>
      <c r="WGU156" s="3"/>
      <c r="WGV156" s="3"/>
      <c r="WGW156" s="3"/>
      <c r="WGX156" s="3"/>
      <c r="WGY156" s="3"/>
      <c r="WGZ156" s="3"/>
      <c r="WHA156" s="3"/>
      <c r="WHB156" s="3"/>
      <c r="WHC156" s="3"/>
      <c r="WHD156" s="3"/>
      <c r="WHE156" s="3"/>
      <c r="WHF156" s="3"/>
      <c r="WHG156" s="3"/>
      <c r="WHH156" s="3"/>
      <c r="WHI156" s="3"/>
      <c r="WHJ156" s="3"/>
      <c r="WHK156" s="3"/>
      <c r="WHL156" s="3"/>
      <c r="WHM156" s="3"/>
      <c r="WHN156" s="3"/>
      <c r="WHO156" s="3"/>
      <c r="WHP156" s="3"/>
      <c r="WHQ156" s="3"/>
      <c r="WHR156" s="3"/>
      <c r="WHS156" s="3"/>
      <c r="WHT156" s="3"/>
      <c r="WHU156" s="3"/>
      <c r="WHV156" s="3"/>
      <c r="WHW156" s="3"/>
      <c r="WHX156" s="3"/>
      <c r="WHY156" s="3"/>
      <c r="WHZ156" s="3"/>
      <c r="WIA156" s="3"/>
      <c r="WIB156" s="3"/>
      <c r="WIC156" s="3"/>
      <c r="WID156" s="3"/>
      <c r="WIE156" s="3"/>
      <c r="WIF156" s="3"/>
      <c r="WIG156" s="3"/>
      <c r="WIH156" s="3"/>
      <c r="WII156" s="3"/>
      <c r="WIJ156" s="3"/>
      <c r="WIK156" s="3"/>
      <c r="WIL156" s="3"/>
      <c r="WIM156" s="3"/>
      <c r="WIN156" s="3"/>
      <c r="WIO156" s="3"/>
      <c r="WIP156" s="3"/>
      <c r="WIQ156" s="3"/>
      <c r="WIR156" s="3"/>
      <c r="WIS156" s="3"/>
      <c r="WIT156" s="3"/>
      <c r="WIU156" s="3"/>
      <c r="WIV156" s="3"/>
      <c r="WIW156" s="3"/>
      <c r="WIX156" s="3"/>
      <c r="WIY156" s="3"/>
      <c r="WIZ156" s="3"/>
      <c r="WJA156" s="3"/>
      <c r="WJB156" s="3"/>
      <c r="WJC156" s="3"/>
      <c r="WJD156" s="3"/>
      <c r="WJE156" s="3"/>
      <c r="WJF156" s="3"/>
      <c r="WJG156" s="3"/>
      <c r="WJH156" s="3"/>
      <c r="WJI156" s="3"/>
      <c r="WJJ156" s="3"/>
      <c r="WJK156" s="3"/>
      <c r="WJL156" s="3"/>
      <c r="WJM156" s="3"/>
      <c r="WJN156" s="3"/>
      <c r="WJO156" s="3"/>
      <c r="WJP156" s="3"/>
      <c r="WJQ156" s="3"/>
      <c r="WJR156" s="3"/>
      <c r="WJS156" s="3"/>
      <c r="WJT156" s="3"/>
      <c r="WJU156" s="3"/>
      <c r="WJV156" s="3"/>
      <c r="WJW156" s="3"/>
      <c r="WJX156" s="3"/>
      <c r="WJY156" s="3"/>
      <c r="WJZ156" s="3"/>
      <c r="WKA156" s="3"/>
      <c r="WKB156" s="3"/>
      <c r="WKC156" s="3"/>
      <c r="WKD156" s="3"/>
      <c r="WKE156" s="3"/>
      <c r="WKF156" s="3"/>
      <c r="WKG156" s="3"/>
      <c r="WKH156" s="3"/>
      <c r="WKI156" s="3"/>
      <c r="WKJ156" s="3"/>
      <c r="WKK156" s="3"/>
      <c r="WKL156" s="3"/>
      <c r="WKM156" s="3"/>
      <c r="WKN156" s="3"/>
      <c r="WKO156" s="3"/>
      <c r="WKP156" s="3"/>
      <c r="WKQ156" s="3"/>
      <c r="WKR156" s="3"/>
      <c r="WKS156" s="3"/>
      <c r="WKT156" s="3"/>
      <c r="WKU156" s="3"/>
      <c r="WKV156" s="3"/>
      <c r="WKW156" s="3"/>
      <c r="WKX156" s="3"/>
      <c r="WKY156" s="3"/>
      <c r="WKZ156" s="3"/>
      <c r="WLA156" s="3"/>
      <c r="WLB156" s="3"/>
      <c r="WLC156" s="3"/>
      <c r="WLD156" s="3"/>
      <c r="WLE156" s="3"/>
      <c r="WLF156" s="3"/>
      <c r="WLG156" s="3"/>
      <c r="WLH156" s="3"/>
      <c r="WLI156" s="3"/>
      <c r="WLJ156" s="3"/>
      <c r="WLK156" s="3"/>
      <c r="WLL156" s="3"/>
      <c r="WLM156" s="3"/>
      <c r="WLN156" s="3"/>
      <c r="WLO156" s="3"/>
      <c r="WLP156" s="3"/>
      <c r="WLQ156" s="3"/>
      <c r="WLR156" s="3"/>
      <c r="WLS156" s="3"/>
      <c r="WLT156" s="3"/>
      <c r="WLU156" s="3"/>
      <c r="WLV156" s="3"/>
      <c r="WLW156" s="3"/>
      <c r="WLX156" s="3"/>
      <c r="WLY156" s="3"/>
      <c r="WLZ156" s="3"/>
      <c r="WMA156" s="3"/>
      <c r="WMB156" s="3"/>
      <c r="WMC156" s="3"/>
      <c r="WMD156" s="3"/>
      <c r="WME156" s="3"/>
      <c r="WMF156" s="3"/>
      <c r="WMG156" s="3"/>
      <c r="WMH156" s="3"/>
      <c r="WMI156" s="3"/>
      <c r="WMJ156" s="3"/>
      <c r="WMK156" s="3"/>
      <c r="WML156" s="3"/>
      <c r="WMM156" s="3"/>
      <c r="WMN156" s="3"/>
      <c r="WMO156" s="3"/>
      <c r="WMP156" s="3"/>
      <c r="WMQ156" s="3"/>
      <c r="WMR156" s="3"/>
      <c r="WMS156" s="3"/>
      <c r="WMT156" s="3"/>
      <c r="WMU156" s="3"/>
      <c r="WMV156" s="3"/>
      <c r="WMW156" s="3"/>
      <c r="WMX156" s="3"/>
      <c r="WMY156" s="3"/>
      <c r="WMZ156" s="3"/>
      <c r="WNA156" s="3"/>
      <c r="WNB156" s="3"/>
      <c r="WNC156" s="3"/>
      <c r="WND156" s="3"/>
      <c r="WNE156" s="3"/>
      <c r="WNF156" s="3"/>
      <c r="WNG156" s="3"/>
      <c r="WNH156" s="3"/>
      <c r="WNI156" s="3"/>
      <c r="WNJ156" s="3"/>
      <c r="WNK156" s="3"/>
      <c r="WNL156" s="3"/>
      <c r="WNM156" s="3"/>
      <c r="WNN156" s="3"/>
      <c r="WNO156" s="3"/>
      <c r="WNP156" s="3"/>
      <c r="WNQ156" s="3"/>
      <c r="WNR156" s="3"/>
      <c r="WNS156" s="3"/>
      <c r="WNT156" s="3"/>
      <c r="WNU156" s="3"/>
      <c r="WNV156" s="3"/>
      <c r="WNW156" s="3"/>
      <c r="WNX156" s="3"/>
      <c r="WNY156" s="3"/>
      <c r="WNZ156" s="3"/>
      <c r="WOA156" s="3"/>
      <c r="WOB156" s="3"/>
      <c r="WOC156" s="3"/>
      <c r="WOD156" s="3"/>
      <c r="WOE156" s="3"/>
      <c r="WOF156" s="3"/>
      <c r="WOG156" s="3"/>
      <c r="WOH156" s="3"/>
      <c r="WOI156" s="3"/>
      <c r="WOJ156" s="3"/>
      <c r="WOK156" s="3"/>
      <c r="WOL156" s="3"/>
      <c r="WOM156" s="3"/>
      <c r="WON156" s="3"/>
      <c r="WOO156" s="3"/>
      <c r="WOP156" s="3"/>
      <c r="WOQ156" s="3"/>
      <c r="WOR156" s="3"/>
      <c r="WOS156" s="3"/>
      <c r="WOT156" s="3"/>
      <c r="WOU156" s="3"/>
      <c r="WOV156" s="3"/>
      <c r="WOW156" s="3"/>
      <c r="WOX156" s="3"/>
      <c r="WOY156" s="3"/>
      <c r="WOZ156" s="3"/>
      <c r="WPA156" s="3"/>
      <c r="WPB156" s="3"/>
      <c r="WPC156" s="3"/>
      <c r="WPD156" s="3"/>
      <c r="WPE156" s="3"/>
      <c r="WPF156" s="3"/>
      <c r="WPG156" s="3"/>
      <c r="WPH156" s="3"/>
      <c r="WPI156" s="3"/>
      <c r="WPJ156" s="3"/>
      <c r="WPK156" s="3"/>
      <c r="WPL156" s="3"/>
      <c r="WPM156" s="3"/>
      <c r="WPN156" s="3"/>
      <c r="WPO156" s="3"/>
      <c r="WPP156" s="3"/>
      <c r="WPQ156" s="3"/>
      <c r="WPR156" s="3"/>
      <c r="WPS156" s="3"/>
      <c r="WPT156" s="3"/>
      <c r="WPU156" s="3"/>
      <c r="WPV156" s="3"/>
      <c r="WPW156" s="3"/>
      <c r="WPX156" s="3"/>
      <c r="WPY156" s="3"/>
      <c r="WPZ156" s="3"/>
      <c r="WQA156" s="3"/>
      <c r="WQB156" s="3"/>
      <c r="WQC156" s="3"/>
      <c r="WQD156" s="3"/>
      <c r="WQE156" s="3"/>
      <c r="WQF156" s="3"/>
      <c r="WQG156" s="3"/>
      <c r="WQH156" s="3"/>
      <c r="WQI156" s="3"/>
      <c r="WQJ156" s="3"/>
      <c r="WQK156" s="3"/>
      <c r="WQL156" s="3"/>
      <c r="WQM156" s="3"/>
      <c r="WQN156" s="3"/>
      <c r="WQO156" s="3"/>
      <c r="WQP156" s="3"/>
      <c r="WQQ156" s="3"/>
      <c r="WQR156" s="3"/>
      <c r="WQS156" s="3"/>
      <c r="WQT156" s="3"/>
      <c r="WQU156" s="3"/>
      <c r="WQV156" s="3"/>
      <c r="WQW156" s="3"/>
      <c r="WQX156" s="3"/>
      <c r="WQY156" s="3"/>
      <c r="WQZ156" s="3"/>
      <c r="WRA156" s="3"/>
      <c r="WRB156" s="3"/>
      <c r="WRC156" s="3"/>
      <c r="WRD156" s="3"/>
      <c r="WRE156" s="3"/>
      <c r="WRF156" s="3"/>
      <c r="WRG156" s="3"/>
      <c r="WRH156" s="3"/>
      <c r="WRI156" s="3"/>
      <c r="WRJ156" s="3"/>
      <c r="WRK156" s="3"/>
      <c r="WRL156" s="3"/>
      <c r="WRM156" s="3"/>
      <c r="WRN156" s="3"/>
      <c r="WRO156" s="3"/>
      <c r="WRP156" s="3"/>
      <c r="WRQ156" s="3"/>
      <c r="WRR156" s="3"/>
      <c r="WRS156" s="3"/>
      <c r="WRT156" s="3"/>
      <c r="WRU156" s="3"/>
      <c r="WRV156" s="3"/>
      <c r="WRW156" s="3"/>
      <c r="WRX156" s="3"/>
      <c r="WRY156" s="3"/>
      <c r="WRZ156" s="3"/>
      <c r="WSA156" s="3"/>
      <c r="WSB156" s="3"/>
      <c r="WSC156" s="3"/>
      <c r="WSD156" s="3"/>
      <c r="WSE156" s="3"/>
      <c r="WSF156" s="3"/>
      <c r="WSG156" s="3"/>
      <c r="WSH156" s="3"/>
      <c r="WSI156" s="3"/>
      <c r="WSJ156" s="3"/>
      <c r="WSK156" s="3"/>
      <c r="WSL156" s="3"/>
      <c r="WSM156" s="3"/>
      <c r="WSN156" s="3"/>
      <c r="WSO156" s="3"/>
      <c r="WSP156" s="3"/>
      <c r="WSQ156" s="3"/>
      <c r="WSR156" s="3"/>
      <c r="WSS156" s="3"/>
      <c r="WST156" s="3"/>
      <c r="WSU156" s="3"/>
      <c r="WSV156" s="3"/>
      <c r="WSW156" s="3"/>
      <c r="WSX156" s="3"/>
      <c r="WSY156" s="3"/>
      <c r="WSZ156" s="3"/>
      <c r="WTA156" s="3"/>
      <c r="WTB156" s="3"/>
      <c r="WTC156" s="3"/>
      <c r="WTD156" s="3"/>
      <c r="WTE156" s="3"/>
      <c r="WTF156" s="3"/>
      <c r="WTG156" s="3"/>
      <c r="WTH156" s="3"/>
      <c r="WTI156" s="3"/>
      <c r="WTJ156" s="3"/>
      <c r="WTK156" s="3"/>
      <c r="WTL156" s="3"/>
      <c r="WTM156" s="3"/>
      <c r="WTN156" s="3"/>
      <c r="WTO156" s="3"/>
      <c r="WTP156" s="3"/>
      <c r="WTQ156" s="3"/>
      <c r="WTR156" s="3"/>
      <c r="WTS156" s="3"/>
      <c r="WTT156" s="3"/>
      <c r="WTU156" s="3"/>
      <c r="WTV156" s="3"/>
      <c r="WTW156" s="3"/>
      <c r="WTX156" s="3"/>
      <c r="WTY156" s="3"/>
      <c r="WTZ156" s="3"/>
      <c r="WUA156" s="3"/>
      <c r="WUB156" s="3"/>
      <c r="WUC156" s="3"/>
      <c r="WUD156" s="3"/>
      <c r="WUE156" s="3"/>
      <c r="WUF156" s="3"/>
      <c r="WUG156" s="3"/>
      <c r="WUH156" s="3"/>
      <c r="WUI156" s="3"/>
      <c r="WUJ156" s="3"/>
      <c r="WUK156" s="3"/>
      <c r="WUL156" s="3"/>
      <c r="WUM156" s="3"/>
      <c r="WUN156" s="3"/>
      <c r="WUO156" s="3"/>
      <c r="WUP156" s="3"/>
      <c r="WUQ156" s="3"/>
      <c r="WUR156" s="3"/>
      <c r="WUS156" s="3"/>
      <c r="WUT156" s="3"/>
      <c r="WUU156" s="3"/>
      <c r="WUV156" s="3"/>
      <c r="WUW156" s="3"/>
      <c r="WUX156" s="3"/>
      <c r="WUY156" s="3"/>
      <c r="WUZ156" s="3"/>
      <c r="WVA156" s="3"/>
      <c r="WVB156" s="3"/>
      <c r="WVC156" s="3"/>
      <c r="WVD156" s="3"/>
      <c r="WVE156" s="3"/>
      <c r="WVF156" s="3"/>
      <c r="WVG156" s="3"/>
      <c r="WVH156" s="3"/>
      <c r="WVI156" s="3"/>
      <c r="WVJ156" s="3"/>
      <c r="WVK156" s="3"/>
      <c r="WVL156" s="3"/>
      <c r="WVM156" s="3"/>
      <c r="WVN156" s="3"/>
      <c r="WVO156" s="3"/>
      <c r="WVP156" s="3"/>
      <c r="WVQ156" s="3"/>
      <c r="WVR156" s="3"/>
      <c r="WVS156" s="3"/>
      <c r="WVT156" s="3"/>
      <c r="WVU156" s="3"/>
      <c r="WVV156" s="3"/>
      <c r="WVW156" s="3"/>
      <c r="WVX156" s="3"/>
      <c r="WVY156" s="3"/>
      <c r="WVZ156" s="3"/>
      <c r="WWA156" s="3"/>
      <c r="WWB156" s="3"/>
      <c r="WWC156" s="3"/>
      <c r="WWD156" s="3"/>
      <c r="WWE156" s="3"/>
      <c r="WWF156" s="3"/>
      <c r="WWG156" s="3"/>
      <c r="WWH156" s="3"/>
      <c r="WWI156" s="3"/>
      <c r="WWJ156" s="3"/>
      <c r="WWK156" s="3"/>
      <c r="WWL156" s="3"/>
      <c r="WWM156" s="3"/>
      <c r="WWN156" s="3"/>
      <c r="WWO156" s="3"/>
      <c r="WWP156" s="3"/>
      <c r="WWQ156" s="3"/>
      <c r="WWR156" s="3"/>
      <c r="WWS156" s="3"/>
      <c r="WWT156" s="3"/>
      <c r="WWU156" s="3"/>
      <c r="WWV156" s="3"/>
      <c r="WWW156" s="3"/>
      <c r="WWX156" s="3"/>
      <c r="WWY156" s="3"/>
      <c r="WWZ156" s="3"/>
      <c r="WXA156" s="3"/>
      <c r="WXB156" s="3"/>
      <c r="WXC156" s="3"/>
      <c r="WXD156" s="3"/>
      <c r="WXE156" s="3"/>
      <c r="WXF156" s="3"/>
      <c r="WXG156" s="3"/>
      <c r="WXH156" s="3"/>
      <c r="WXI156" s="3"/>
      <c r="WXJ156" s="3"/>
      <c r="WXK156" s="3"/>
      <c r="WXL156" s="3"/>
      <c r="WXM156" s="3"/>
      <c r="WXN156" s="3"/>
      <c r="WXO156" s="3"/>
      <c r="WXP156" s="3"/>
      <c r="WXQ156" s="3"/>
      <c r="WXR156" s="3"/>
      <c r="WXS156" s="3"/>
      <c r="WXT156" s="3"/>
      <c r="WXU156" s="3"/>
      <c r="WXV156" s="3"/>
      <c r="WXW156" s="3"/>
      <c r="WXX156" s="3"/>
      <c r="WXY156" s="3"/>
      <c r="WXZ156" s="3"/>
      <c r="WYA156" s="3"/>
      <c r="WYB156" s="3"/>
      <c r="WYC156" s="3"/>
      <c r="WYD156" s="3"/>
      <c r="WYE156" s="3"/>
      <c r="WYF156" s="3"/>
      <c r="WYG156" s="3"/>
      <c r="WYH156" s="3"/>
      <c r="WYI156" s="3"/>
      <c r="WYJ156" s="3"/>
      <c r="WYK156" s="3"/>
      <c r="WYL156" s="3"/>
      <c r="WYM156" s="3"/>
      <c r="WYN156" s="3"/>
      <c r="WYO156" s="3"/>
      <c r="WYP156" s="3"/>
      <c r="WYQ156" s="3"/>
      <c r="WYR156" s="3"/>
      <c r="WYS156" s="3"/>
      <c r="WYT156" s="3"/>
      <c r="WYU156" s="3"/>
      <c r="WYV156" s="3"/>
      <c r="WYW156" s="3"/>
      <c r="WYX156" s="3"/>
      <c r="WYY156" s="3"/>
      <c r="WYZ156" s="3"/>
      <c r="WZA156" s="3"/>
      <c r="WZB156" s="3"/>
      <c r="WZC156" s="3"/>
      <c r="WZD156" s="3"/>
      <c r="WZE156" s="3"/>
      <c r="WZF156" s="3"/>
      <c r="WZG156" s="3"/>
      <c r="WZH156" s="3"/>
      <c r="WZI156" s="3"/>
      <c r="WZJ156" s="3"/>
      <c r="WZK156" s="3"/>
      <c r="WZL156" s="3"/>
      <c r="WZM156" s="3"/>
      <c r="WZN156" s="3"/>
      <c r="WZO156" s="3"/>
      <c r="WZP156" s="3"/>
      <c r="WZQ156" s="3"/>
      <c r="WZR156" s="3"/>
      <c r="WZS156" s="3"/>
      <c r="WZT156" s="3"/>
      <c r="WZU156" s="3"/>
      <c r="WZV156" s="3"/>
      <c r="WZW156" s="3"/>
      <c r="WZX156" s="3"/>
      <c r="WZY156" s="3"/>
      <c r="WZZ156" s="3"/>
      <c r="XAA156" s="3"/>
      <c r="XAB156" s="3"/>
      <c r="XAC156" s="3"/>
      <c r="XAD156" s="3"/>
      <c r="XAE156" s="3"/>
      <c r="XAF156" s="3"/>
      <c r="XAG156" s="3"/>
      <c r="XAH156" s="3"/>
      <c r="XAI156" s="3"/>
      <c r="XAJ156" s="3"/>
      <c r="XAK156" s="3"/>
      <c r="XAL156" s="3"/>
      <c r="XAM156" s="3"/>
      <c r="XAN156" s="3"/>
      <c r="XAO156" s="3"/>
      <c r="XAP156" s="3"/>
      <c r="XAQ156" s="3"/>
      <c r="XAR156" s="3"/>
      <c r="XAS156" s="3"/>
      <c r="XAT156" s="3"/>
      <c r="XAU156" s="3"/>
      <c r="XAV156" s="3"/>
      <c r="XAW156" s="3"/>
      <c r="XAX156" s="3"/>
      <c r="XAY156" s="3"/>
      <c r="XAZ156" s="3"/>
      <c r="XBA156" s="3"/>
      <c r="XBB156" s="3"/>
      <c r="XBC156" s="3"/>
      <c r="XBD156" s="3"/>
      <c r="XBE156" s="3"/>
      <c r="XBF156" s="3"/>
      <c r="XBG156" s="3"/>
      <c r="XBH156" s="3"/>
      <c r="XBI156" s="3"/>
      <c r="XBJ156" s="3"/>
      <c r="XBK156" s="3"/>
      <c r="XBL156" s="3"/>
      <c r="XBM156" s="3"/>
      <c r="XBN156" s="3"/>
      <c r="XBO156" s="3"/>
      <c r="XBP156" s="3"/>
      <c r="XBQ156" s="3"/>
      <c r="XBR156" s="3"/>
      <c r="XBS156" s="3"/>
      <c r="XBT156" s="3"/>
      <c r="XBU156" s="3"/>
      <c r="XBV156" s="3"/>
      <c r="XBW156" s="3"/>
      <c r="XBX156" s="3"/>
      <c r="XBY156" s="3"/>
      <c r="XBZ156" s="3"/>
      <c r="XCA156" s="3"/>
      <c r="XCB156" s="3"/>
      <c r="XCC156" s="3"/>
      <c r="XCD156" s="3"/>
      <c r="XCE156" s="3"/>
      <c r="XCF156" s="3"/>
      <c r="XCG156" s="3"/>
      <c r="XCH156" s="3"/>
      <c r="XCI156" s="3"/>
      <c r="XCJ156" s="3"/>
      <c r="XCK156" s="3"/>
      <c r="XCL156" s="3"/>
      <c r="XCM156" s="3"/>
      <c r="XCN156" s="3"/>
      <c r="XCO156" s="3"/>
      <c r="XCP156" s="3"/>
      <c r="XCQ156" s="3"/>
      <c r="XCR156" s="3"/>
      <c r="XCS156" s="3"/>
      <c r="XCT156" s="3"/>
      <c r="XCU156" s="3"/>
      <c r="XCV156" s="3"/>
      <c r="XCW156" s="3"/>
      <c r="XCX156" s="3"/>
      <c r="XCY156" s="3"/>
      <c r="XCZ156" s="3"/>
      <c r="XDA156" s="3"/>
      <c r="XDB156" s="3"/>
      <c r="XDC156" s="3"/>
      <c r="XDD156" s="3"/>
      <c r="XDE156" s="3"/>
      <c r="XDF156" s="3"/>
      <c r="XDG156" s="3"/>
      <c r="XDH156" s="3"/>
      <c r="XDI156" s="3"/>
      <c r="XDJ156" s="3"/>
      <c r="XDK156" s="3"/>
      <c r="XDL156" s="3"/>
      <c r="XDM156" s="3"/>
      <c r="XDN156" s="3"/>
      <c r="XDO156" s="3"/>
      <c r="XDP156" s="3"/>
      <c r="XDQ156" s="3"/>
      <c r="XDR156" s="3"/>
      <c r="XDS156" s="3"/>
      <c r="XDT156" s="3"/>
      <c r="XDU156" s="3"/>
      <c r="XDV156" s="3"/>
      <c r="XDW156" s="3"/>
      <c r="XDX156" s="3"/>
      <c r="XDY156" s="3"/>
      <c r="XDZ156" s="3"/>
      <c r="XEA156" s="3"/>
      <c r="XEB156" s="3"/>
      <c r="XEC156" s="3"/>
      <c r="XED156" s="3"/>
      <c r="XEE156" s="3"/>
      <c r="XEF156" s="3"/>
      <c r="XEG156" s="3"/>
      <c r="XEH156" s="3"/>
      <c r="XEI156" s="3"/>
      <c r="XEJ156" s="3"/>
      <c r="XEK156" s="3"/>
      <c r="XEL156" s="3"/>
      <c r="XEM156" s="3"/>
      <c r="XEN156" s="3"/>
      <c r="XEO156" s="3"/>
      <c r="XEP156" s="3"/>
      <c r="XEQ156" s="3"/>
      <c r="XER156" s="3"/>
      <c r="XES156" s="3"/>
      <c r="XET156" s="3"/>
      <c r="XEU156" s="3"/>
      <c r="XEV156" s="3"/>
      <c r="XEW156" s="3"/>
      <c r="XEX156" s="3"/>
      <c r="XEY156" s="3"/>
      <c r="XEZ156" s="3"/>
      <c r="XFA156" s="3"/>
      <c r="XFB156" s="3"/>
      <c r="XFC156" s="3"/>
      <c r="XFD156" s="3"/>
    </row>
    <row r="157" spans="1:16384" s="648" customFormat="1" outlineLevel="1">
      <c r="A157" s="3"/>
      <c r="B157" s="3"/>
      <c r="C157" s="3"/>
      <c r="D157" s="547" t="s">
        <v>566</v>
      </c>
      <c r="E157" s="765"/>
      <c r="F157" s="766"/>
      <c r="G157" s="757"/>
      <c r="H157" s="757"/>
      <c r="I157" s="757"/>
      <c r="J157" s="757"/>
      <c r="K157" s="757"/>
      <c r="L157" s="758">
        <f>IF(L154 = 0, 0, L153/L154)</f>
        <v>0</v>
      </c>
      <c r="M157" s="758">
        <f t="shared" ref="M157:AC157" si="94">IF(M154 = 0, 0, M153/M154)</f>
        <v>0</v>
      </c>
      <c r="N157" s="758">
        <f t="shared" si="94"/>
        <v>0</v>
      </c>
      <c r="O157" s="758">
        <f t="shared" si="94"/>
        <v>0</v>
      </c>
      <c r="P157" s="758">
        <f t="shared" si="94"/>
        <v>0</v>
      </c>
      <c r="Q157" s="758">
        <f t="shared" si="94"/>
        <v>0</v>
      </c>
      <c r="R157" s="758">
        <f t="shared" si="94"/>
        <v>0</v>
      </c>
      <c r="S157" s="758">
        <f t="shared" si="94"/>
        <v>0</v>
      </c>
      <c r="T157" s="758">
        <f t="shared" si="94"/>
        <v>0</v>
      </c>
      <c r="U157" s="758">
        <f t="shared" si="94"/>
        <v>0</v>
      </c>
      <c r="V157" s="758">
        <f t="shared" si="94"/>
        <v>0</v>
      </c>
      <c r="W157" s="758">
        <f t="shared" si="94"/>
        <v>0</v>
      </c>
      <c r="X157" s="758">
        <f t="shared" si="94"/>
        <v>0</v>
      </c>
      <c r="Y157" s="758">
        <f t="shared" si="94"/>
        <v>0</v>
      </c>
      <c r="Z157" s="758">
        <f t="shared" si="94"/>
        <v>0</v>
      </c>
      <c r="AA157" s="758">
        <f t="shared" si="94"/>
        <v>0</v>
      </c>
      <c r="AB157" s="758">
        <f t="shared" si="94"/>
        <v>0</v>
      </c>
      <c r="AC157" s="759">
        <f t="shared" si="94"/>
        <v>0</v>
      </c>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c r="FV157" s="3"/>
      <c r="FW157" s="3"/>
      <c r="FX157" s="3"/>
      <c r="FY157" s="3"/>
      <c r="FZ157" s="3"/>
      <c r="GA157" s="3"/>
      <c r="GB157" s="3"/>
      <c r="GC157" s="3"/>
      <c r="GD157" s="3"/>
      <c r="GE157" s="3"/>
      <c r="GF157" s="3"/>
      <c r="GG157" s="3"/>
      <c r="GH157" s="3"/>
      <c r="GI157" s="3"/>
      <c r="GJ157" s="3"/>
      <c r="GK157" s="3"/>
      <c r="GL157" s="3"/>
      <c r="GM157" s="3"/>
      <c r="GN157" s="3"/>
      <c r="GO157" s="3"/>
      <c r="GP157" s="3"/>
      <c r="GQ157" s="3"/>
      <c r="GR157" s="3"/>
      <c r="GS157" s="3"/>
      <c r="GT157" s="3"/>
      <c r="GU157" s="3"/>
      <c r="GV157" s="3"/>
      <c r="GW157" s="3"/>
      <c r="GX157" s="3"/>
      <c r="GY157" s="3"/>
      <c r="GZ157" s="3"/>
      <c r="HA157" s="3"/>
      <c r="HB157" s="3"/>
      <c r="HC157" s="3"/>
      <c r="HD157" s="3"/>
      <c r="HE157" s="3"/>
      <c r="HF157" s="3"/>
      <c r="HG157" s="3"/>
      <c r="HH157" s="3"/>
      <c r="HI157" s="3"/>
      <c r="HJ157" s="3"/>
      <c r="HK157" s="3"/>
      <c r="HL157" s="3"/>
      <c r="HM157" s="3"/>
      <c r="HN157" s="3"/>
      <c r="HO157" s="3"/>
      <c r="HP157" s="3"/>
      <c r="HQ157" s="3"/>
      <c r="HR157" s="3"/>
      <c r="HS157" s="3"/>
      <c r="HT157" s="3"/>
      <c r="HU157" s="3"/>
      <c r="HV157" s="3"/>
      <c r="HW157" s="3"/>
      <c r="HX157" s="3"/>
      <c r="HY157" s="3"/>
      <c r="HZ157" s="3"/>
      <c r="IA157" s="3"/>
      <c r="IB157" s="3"/>
      <c r="IC157" s="3"/>
      <c r="ID157" s="3"/>
      <c r="IE157" s="3"/>
      <c r="IF157" s="3"/>
      <c r="IG157" s="3"/>
      <c r="IH157" s="3"/>
      <c r="II157" s="3"/>
      <c r="IJ157" s="3"/>
      <c r="IK157" s="3"/>
      <c r="IL157" s="3"/>
      <c r="IM157" s="3"/>
      <c r="IN157" s="3"/>
      <c r="IO157" s="3"/>
      <c r="IP157" s="3"/>
      <c r="IQ157" s="3"/>
      <c r="IR157" s="3"/>
      <c r="IS157" s="3"/>
      <c r="IT157" s="3"/>
      <c r="IU157" s="3"/>
      <c r="IV157" s="3"/>
      <c r="IW157" s="3"/>
      <c r="IX157" s="3"/>
      <c r="IY157" s="3"/>
      <c r="IZ157" s="3"/>
      <c r="JA157" s="3"/>
      <c r="JB157" s="3"/>
      <c r="JC157" s="3"/>
      <c r="JD157" s="3"/>
      <c r="JE157" s="3"/>
      <c r="JF157" s="3"/>
      <c r="JG157" s="3"/>
      <c r="JH157" s="3"/>
      <c r="JI157" s="3"/>
      <c r="JJ157" s="3"/>
      <c r="JK157" s="3"/>
      <c r="JL157" s="3"/>
      <c r="JM157" s="3"/>
      <c r="JN157" s="3"/>
      <c r="JO157" s="3"/>
      <c r="JP157" s="3"/>
      <c r="JQ157" s="3"/>
      <c r="JR157" s="3"/>
      <c r="JS157" s="3"/>
      <c r="JT157" s="3"/>
      <c r="JU157" s="3"/>
      <c r="JV157" s="3"/>
      <c r="JW157" s="3"/>
      <c r="JX157" s="3"/>
      <c r="JY157" s="3"/>
      <c r="JZ157" s="3"/>
      <c r="KA157" s="3"/>
      <c r="KB157" s="3"/>
      <c r="KC157" s="3"/>
      <c r="KD157" s="3"/>
      <c r="KE157" s="3"/>
      <c r="KF157" s="3"/>
      <c r="KG157" s="3"/>
      <c r="KH157" s="3"/>
      <c r="KI157" s="3"/>
      <c r="KJ157" s="3"/>
      <c r="KK157" s="3"/>
      <c r="KL157" s="3"/>
      <c r="KM157" s="3"/>
      <c r="KN157" s="3"/>
      <c r="KO157" s="3"/>
      <c r="KP157" s="3"/>
      <c r="KQ157" s="3"/>
      <c r="KR157" s="3"/>
      <c r="KS157" s="3"/>
      <c r="KT157" s="3"/>
      <c r="KU157" s="3"/>
      <c r="KV157" s="3"/>
      <c r="KW157" s="3"/>
      <c r="KX157" s="3"/>
      <c r="KY157" s="3"/>
      <c r="KZ157" s="3"/>
      <c r="LA157" s="3"/>
      <c r="LB157" s="3"/>
      <c r="LC157" s="3"/>
      <c r="LD157" s="3"/>
      <c r="LE157" s="3"/>
      <c r="LF157" s="3"/>
      <c r="LG157" s="3"/>
      <c r="LH157" s="3"/>
      <c r="LI157" s="3"/>
      <c r="LJ157" s="3"/>
      <c r="LK157" s="3"/>
      <c r="LL157" s="3"/>
      <c r="LM157" s="3"/>
      <c r="LN157" s="3"/>
      <c r="LO157" s="3"/>
      <c r="LP157" s="3"/>
      <c r="LQ157" s="3"/>
      <c r="LR157" s="3"/>
      <c r="LS157" s="3"/>
      <c r="LT157" s="3"/>
      <c r="LU157" s="3"/>
      <c r="LV157" s="3"/>
      <c r="LW157" s="3"/>
      <c r="LX157" s="3"/>
      <c r="LY157" s="3"/>
      <c r="LZ157" s="3"/>
      <c r="MA157" s="3"/>
      <c r="MB157" s="3"/>
      <c r="MC157" s="3"/>
      <c r="MD157" s="3"/>
      <c r="ME157" s="3"/>
      <c r="MF157" s="3"/>
      <c r="MG157" s="3"/>
      <c r="MH157" s="3"/>
      <c r="MI157" s="3"/>
      <c r="MJ157" s="3"/>
      <c r="MK157" s="3"/>
      <c r="ML157" s="3"/>
      <c r="MM157" s="3"/>
      <c r="MN157" s="3"/>
      <c r="MO157" s="3"/>
      <c r="MP157" s="3"/>
      <c r="MQ157" s="3"/>
      <c r="MR157" s="3"/>
      <c r="MS157" s="3"/>
      <c r="MT157" s="3"/>
      <c r="MU157" s="3"/>
      <c r="MV157" s="3"/>
      <c r="MW157" s="3"/>
      <c r="MX157" s="3"/>
      <c r="MY157" s="3"/>
      <c r="MZ157" s="3"/>
      <c r="NA157" s="3"/>
      <c r="NB157" s="3"/>
      <c r="NC157" s="3"/>
      <c r="ND157" s="3"/>
      <c r="NE157" s="3"/>
      <c r="NF157" s="3"/>
      <c r="NG157" s="3"/>
      <c r="NH157" s="3"/>
      <c r="NI157" s="3"/>
      <c r="NJ157" s="3"/>
      <c r="NK157" s="3"/>
      <c r="NL157" s="3"/>
      <c r="NM157" s="3"/>
      <c r="NN157" s="3"/>
      <c r="NO157" s="3"/>
      <c r="NP157" s="3"/>
      <c r="NQ157" s="3"/>
      <c r="NR157" s="3"/>
      <c r="NS157" s="3"/>
      <c r="NT157" s="3"/>
      <c r="NU157" s="3"/>
      <c r="NV157" s="3"/>
      <c r="NW157" s="3"/>
      <c r="NX157" s="3"/>
      <c r="NY157" s="3"/>
      <c r="NZ157" s="3"/>
      <c r="OA157" s="3"/>
      <c r="OB157" s="3"/>
      <c r="OC157" s="3"/>
      <c r="OD157" s="3"/>
      <c r="OE157" s="3"/>
      <c r="OF157" s="3"/>
      <c r="OG157" s="3"/>
      <c r="OH157" s="3"/>
      <c r="OI157" s="3"/>
      <c r="OJ157" s="3"/>
      <c r="OK157" s="3"/>
      <c r="OL157" s="3"/>
      <c r="OM157" s="3"/>
      <c r="ON157" s="3"/>
      <c r="OO157" s="3"/>
      <c r="OP157" s="3"/>
      <c r="OQ157" s="3"/>
      <c r="OR157" s="3"/>
      <c r="OS157" s="3"/>
      <c r="OT157" s="3"/>
      <c r="OU157" s="3"/>
      <c r="OV157" s="3"/>
      <c r="OW157" s="3"/>
      <c r="OX157" s="3"/>
      <c r="OY157" s="3"/>
      <c r="OZ157" s="3"/>
      <c r="PA157" s="3"/>
      <c r="PB157" s="3"/>
      <c r="PC157" s="3"/>
      <c r="PD157" s="3"/>
      <c r="PE157" s="3"/>
      <c r="PF157" s="3"/>
      <c r="PG157" s="3"/>
      <c r="PH157" s="3"/>
      <c r="PI157" s="3"/>
      <c r="PJ157" s="3"/>
      <c r="PK157" s="3"/>
      <c r="PL157" s="3"/>
      <c r="PM157" s="3"/>
      <c r="PN157" s="3"/>
      <c r="PO157" s="3"/>
      <c r="PP157" s="3"/>
      <c r="PQ157" s="3"/>
      <c r="PR157" s="3"/>
      <c r="PS157" s="3"/>
      <c r="PT157" s="3"/>
      <c r="PU157" s="3"/>
      <c r="PV157" s="3"/>
      <c r="PW157" s="3"/>
      <c r="PX157" s="3"/>
      <c r="PY157" s="3"/>
      <c r="PZ157" s="3"/>
      <c r="QA157" s="3"/>
      <c r="QB157" s="3"/>
      <c r="QC157" s="3"/>
      <c r="QD157" s="3"/>
      <c r="QE157" s="3"/>
      <c r="QF157" s="3"/>
      <c r="QG157" s="3"/>
      <c r="QH157" s="3"/>
      <c r="QI157" s="3"/>
      <c r="QJ157" s="3"/>
      <c r="QK157" s="3"/>
      <c r="QL157" s="3"/>
      <c r="QM157" s="3"/>
      <c r="QN157" s="3"/>
      <c r="QO157" s="3"/>
      <c r="QP157" s="3"/>
      <c r="QQ157" s="3"/>
      <c r="QR157" s="3"/>
      <c r="QS157" s="3"/>
      <c r="QT157" s="3"/>
      <c r="QU157" s="3"/>
      <c r="QV157" s="3"/>
      <c r="QW157" s="3"/>
      <c r="QX157" s="3"/>
      <c r="QY157" s="3"/>
      <c r="QZ157" s="3"/>
      <c r="RA157" s="3"/>
      <c r="RB157" s="3"/>
      <c r="RC157" s="3"/>
      <c r="RD157" s="3"/>
      <c r="RE157" s="3"/>
      <c r="RF157" s="3"/>
      <c r="RG157" s="3"/>
      <c r="RH157" s="3"/>
      <c r="RI157" s="3"/>
      <c r="RJ157" s="3"/>
      <c r="RK157" s="3"/>
      <c r="RL157" s="3"/>
      <c r="RM157" s="3"/>
      <c r="RN157" s="3"/>
      <c r="RO157" s="3"/>
      <c r="RP157" s="3"/>
      <c r="RQ157" s="3"/>
      <c r="RR157" s="3"/>
      <c r="RS157" s="3"/>
      <c r="RT157" s="3"/>
      <c r="RU157" s="3"/>
      <c r="RV157" s="3"/>
      <c r="RW157" s="3"/>
      <c r="RX157" s="3"/>
      <c r="RY157" s="3"/>
      <c r="RZ157" s="3"/>
      <c r="SA157" s="3"/>
      <c r="SB157" s="3"/>
      <c r="SC157" s="3"/>
      <c r="SD157" s="3"/>
      <c r="SE157" s="3"/>
      <c r="SF157" s="3"/>
      <c r="SG157" s="3"/>
      <c r="SH157" s="3"/>
      <c r="SI157" s="3"/>
      <c r="SJ157" s="3"/>
      <c r="SK157" s="3"/>
      <c r="SL157" s="3"/>
      <c r="SM157" s="3"/>
      <c r="SN157" s="3"/>
      <c r="SO157" s="3"/>
      <c r="SP157" s="3"/>
      <c r="SQ157" s="3"/>
      <c r="SR157" s="3"/>
      <c r="SS157" s="3"/>
      <c r="ST157" s="3"/>
      <c r="SU157" s="3"/>
      <c r="SV157" s="3"/>
      <c r="SW157" s="3"/>
      <c r="SX157" s="3"/>
      <c r="SY157" s="3"/>
      <c r="SZ157" s="3"/>
      <c r="TA157" s="3"/>
      <c r="TB157" s="3"/>
      <c r="TC157" s="3"/>
      <c r="TD157" s="3"/>
      <c r="TE157" s="3"/>
      <c r="TF157" s="3"/>
      <c r="TG157" s="3"/>
      <c r="TH157" s="3"/>
      <c r="TI157" s="3"/>
      <c r="TJ157" s="3"/>
      <c r="TK157" s="3"/>
      <c r="TL157" s="3"/>
      <c r="TM157" s="3"/>
      <c r="TN157" s="3"/>
      <c r="TO157" s="3"/>
      <c r="TP157" s="3"/>
      <c r="TQ157" s="3"/>
      <c r="TR157" s="3"/>
      <c r="TS157" s="3"/>
      <c r="TT157" s="3"/>
      <c r="TU157" s="3"/>
      <c r="TV157" s="3"/>
      <c r="TW157" s="3"/>
      <c r="TX157" s="3"/>
      <c r="TY157" s="3"/>
      <c r="TZ157" s="3"/>
      <c r="UA157" s="3"/>
      <c r="UB157" s="3"/>
      <c r="UC157" s="3"/>
      <c r="UD157" s="3"/>
      <c r="UE157" s="3"/>
      <c r="UF157" s="3"/>
      <c r="UG157" s="3"/>
      <c r="UH157" s="3"/>
      <c r="UI157" s="3"/>
      <c r="UJ157" s="3"/>
      <c r="UK157" s="3"/>
      <c r="UL157" s="3"/>
      <c r="UM157" s="3"/>
      <c r="UN157" s="3"/>
      <c r="UO157" s="3"/>
      <c r="UP157" s="3"/>
      <c r="UQ157" s="3"/>
      <c r="UR157" s="3"/>
      <c r="US157" s="3"/>
      <c r="UT157" s="3"/>
      <c r="UU157" s="3"/>
      <c r="UV157" s="3"/>
      <c r="UW157" s="3"/>
      <c r="UX157" s="3"/>
      <c r="UY157" s="3"/>
      <c r="UZ157" s="3"/>
      <c r="VA157" s="3"/>
      <c r="VB157" s="3"/>
      <c r="VC157" s="3"/>
      <c r="VD157" s="3"/>
      <c r="VE157" s="3"/>
      <c r="VF157" s="3"/>
      <c r="VG157" s="3"/>
      <c r="VH157" s="3"/>
      <c r="VI157" s="3"/>
      <c r="VJ157" s="3"/>
      <c r="VK157" s="3"/>
      <c r="VL157" s="3"/>
      <c r="VM157" s="3"/>
      <c r="VN157" s="3"/>
      <c r="VO157" s="3"/>
      <c r="VP157" s="3"/>
      <c r="VQ157" s="3"/>
      <c r="VR157" s="3"/>
      <c r="VS157" s="3"/>
      <c r="VT157" s="3"/>
      <c r="VU157" s="3"/>
      <c r="VV157" s="3"/>
      <c r="VW157" s="3"/>
      <c r="VX157" s="3"/>
      <c r="VY157" s="3"/>
      <c r="VZ157" s="3"/>
      <c r="WA157" s="3"/>
      <c r="WB157" s="3"/>
      <c r="WC157" s="3"/>
      <c r="WD157" s="3"/>
      <c r="WE157" s="3"/>
      <c r="WF157" s="3"/>
      <c r="WG157" s="3"/>
      <c r="WH157" s="3"/>
      <c r="WI157" s="3"/>
      <c r="WJ157" s="3"/>
      <c r="WK157" s="3"/>
      <c r="WL157" s="3"/>
      <c r="WM157" s="3"/>
      <c r="WN157" s="3"/>
      <c r="WO157" s="3"/>
      <c r="WP157" s="3"/>
      <c r="WQ157" s="3"/>
      <c r="WR157" s="3"/>
      <c r="WS157" s="3"/>
      <c r="WT157" s="3"/>
      <c r="WU157" s="3"/>
      <c r="WV157" s="3"/>
      <c r="WW157" s="3"/>
      <c r="WX157" s="3"/>
      <c r="WY157" s="3"/>
      <c r="WZ157" s="3"/>
      <c r="XA157" s="3"/>
      <c r="XB157" s="3"/>
      <c r="XC157" s="3"/>
      <c r="XD157" s="3"/>
      <c r="XE157" s="3"/>
      <c r="XF157" s="3"/>
      <c r="XG157" s="3"/>
      <c r="XH157" s="3"/>
      <c r="XI157" s="3"/>
      <c r="XJ157" s="3"/>
      <c r="XK157" s="3"/>
      <c r="XL157" s="3"/>
      <c r="XM157" s="3"/>
      <c r="XN157" s="3"/>
      <c r="XO157" s="3"/>
      <c r="XP157" s="3"/>
      <c r="XQ157" s="3"/>
      <c r="XR157" s="3"/>
      <c r="XS157" s="3"/>
      <c r="XT157" s="3"/>
      <c r="XU157" s="3"/>
      <c r="XV157" s="3"/>
      <c r="XW157" s="3"/>
      <c r="XX157" s="3"/>
      <c r="XY157" s="3"/>
      <c r="XZ157" s="3"/>
      <c r="YA157" s="3"/>
      <c r="YB157" s="3"/>
      <c r="YC157" s="3"/>
      <c r="YD157" s="3"/>
      <c r="YE157" s="3"/>
      <c r="YF157" s="3"/>
      <c r="YG157" s="3"/>
      <c r="YH157" s="3"/>
      <c r="YI157" s="3"/>
      <c r="YJ157" s="3"/>
      <c r="YK157" s="3"/>
      <c r="YL157" s="3"/>
      <c r="YM157" s="3"/>
      <c r="YN157" s="3"/>
      <c r="YO157" s="3"/>
      <c r="YP157" s="3"/>
      <c r="YQ157" s="3"/>
      <c r="YR157" s="3"/>
      <c r="YS157" s="3"/>
      <c r="YT157" s="3"/>
      <c r="YU157" s="3"/>
      <c r="YV157" s="3"/>
      <c r="YW157" s="3"/>
      <c r="YX157" s="3"/>
      <c r="YY157" s="3"/>
      <c r="YZ157" s="3"/>
      <c r="ZA157" s="3"/>
      <c r="ZB157" s="3"/>
      <c r="ZC157" s="3"/>
      <c r="ZD157" s="3"/>
      <c r="ZE157" s="3"/>
      <c r="ZF157" s="3"/>
      <c r="ZG157" s="3"/>
      <c r="ZH157" s="3"/>
      <c r="ZI157" s="3"/>
      <c r="ZJ157" s="3"/>
      <c r="ZK157" s="3"/>
      <c r="ZL157" s="3"/>
      <c r="ZM157" s="3"/>
      <c r="ZN157" s="3"/>
      <c r="ZO157" s="3"/>
      <c r="ZP157" s="3"/>
      <c r="ZQ157" s="3"/>
      <c r="ZR157" s="3"/>
      <c r="ZS157" s="3"/>
      <c r="ZT157" s="3"/>
      <c r="ZU157" s="3"/>
      <c r="ZV157" s="3"/>
      <c r="ZW157" s="3"/>
      <c r="ZX157" s="3"/>
      <c r="ZY157" s="3"/>
      <c r="ZZ157" s="3"/>
      <c r="AAA157" s="3"/>
      <c r="AAB157" s="3"/>
      <c r="AAC157" s="3"/>
      <c r="AAD157" s="3"/>
      <c r="AAE157" s="3"/>
      <c r="AAF157" s="3"/>
      <c r="AAG157" s="3"/>
      <c r="AAH157" s="3"/>
      <c r="AAI157" s="3"/>
      <c r="AAJ157" s="3"/>
      <c r="AAK157" s="3"/>
      <c r="AAL157" s="3"/>
      <c r="AAM157" s="3"/>
      <c r="AAN157" s="3"/>
      <c r="AAO157" s="3"/>
      <c r="AAP157" s="3"/>
      <c r="AAQ157" s="3"/>
      <c r="AAR157" s="3"/>
      <c r="AAS157" s="3"/>
      <c r="AAT157" s="3"/>
      <c r="AAU157" s="3"/>
      <c r="AAV157" s="3"/>
      <c r="AAW157" s="3"/>
      <c r="AAX157" s="3"/>
      <c r="AAY157" s="3"/>
      <c r="AAZ157" s="3"/>
      <c r="ABA157" s="3"/>
      <c r="ABB157" s="3"/>
      <c r="ABC157" s="3"/>
      <c r="ABD157" s="3"/>
      <c r="ABE157" s="3"/>
      <c r="ABF157" s="3"/>
      <c r="ABG157" s="3"/>
      <c r="ABH157" s="3"/>
      <c r="ABI157" s="3"/>
      <c r="ABJ157" s="3"/>
      <c r="ABK157" s="3"/>
      <c r="ABL157" s="3"/>
      <c r="ABM157" s="3"/>
      <c r="ABN157" s="3"/>
      <c r="ABO157" s="3"/>
      <c r="ABP157" s="3"/>
      <c r="ABQ157" s="3"/>
      <c r="ABR157" s="3"/>
      <c r="ABS157" s="3"/>
      <c r="ABT157" s="3"/>
      <c r="ABU157" s="3"/>
      <c r="ABV157" s="3"/>
      <c r="ABW157" s="3"/>
      <c r="ABX157" s="3"/>
      <c r="ABY157" s="3"/>
      <c r="ABZ157" s="3"/>
      <c r="ACA157" s="3"/>
      <c r="ACB157" s="3"/>
      <c r="ACC157" s="3"/>
      <c r="ACD157" s="3"/>
      <c r="ACE157" s="3"/>
      <c r="ACF157" s="3"/>
      <c r="ACG157" s="3"/>
      <c r="ACH157" s="3"/>
      <c r="ACI157" s="3"/>
      <c r="ACJ157" s="3"/>
      <c r="ACK157" s="3"/>
      <c r="ACL157" s="3"/>
      <c r="ACM157" s="3"/>
      <c r="ACN157" s="3"/>
      <c r="ACO157" s="3"/>
      <c r="ACP157" s="3"/>
      <c r="ACQ157" s="3"/>
      <c r="ACR157" s="3"/>
      <c r="ACS157" s="3"/>
      <c r="ACT157" s="3"/>
      <c r="ACU157" s="3"/>
      <c r="ACV157" s="3"/>
      <c r="ACW157" s="3"/>
      <c r="ACX157" s="3"/>
      <c r="ACY157" s="3"/>
      <c r="ACZ157" s="3"/>
      <c r="ADA157" s="3"/>
      <c r="ADB157" s="3"/>
      <c r="ADC157" s="3"/>
      <c r="ADD157" s="3"/>
      <c r="ADE157" s="3"/>
      <c r="ADF157" s="3"/>
      <c r="ADG157" s="3"/>
      <c r="ADH157" s="3"/>
      <c r="ADI157" s="3"/>
      <c r="ADJ157" s="3"/>
      <c r="ADK157" s="3"/>
      <c r="ADL157" s="3"/>
      <c r="ADM157" s="3"/>
      <c r="ADN157" s="3"/>
      <c r="ADO157" s="3"/>
      <c r="ADP157" s="3"/>
      <c r="ADQ157" s="3"/>
      <c r="ADR157" s="3"/>
      <c r="ADS157" s="3"/>
      <c r="ADT157" s="3"/>
      <c r="ADU157" s="3"/>
      <c r="ADV157" s="3"/>
      <c r="ADW157" s="3"/>
      <c r="ADX157" s="3"/>
      <c r="ADY157" s="3"/>
      <c r="ADZ157" s="3"/>
      <c r="AEA157" s="3"/>
      <c r="AEB157" s="3"/>
      <c r="AEC157" s="3"/>
      <c r="AED157" s="3"/>
      <c r="AEE157" s="3"/>
      <c r="AEF157" s="3"/>
      <c r="AEG157" s="3"/>
      <c r="AEH157" s="3"/>
      <c r="AEI157" s="3"/>
      <c r="AEJ157" s="3"/>
      <c r="AEK157" s="3"/>
      <c r="AEL157" s="3"/>
      <c r="AEM157" s="3"/>
      <c r="AEN157" s="3"/>
      <c r="AEO157" s="3"/>
      <c r="AEP157" s="3"/>
      <c r="AEQ157" s="3"/>
      <c r="AER157" s="3"/>
      <c r="AES157" s="3"/>
      <c r="AET157" s="3"/>
      <c r="AEU157" s="3"/>
      <c r="AEV157" s="3"/>
      <c r="AEW157" s="3"/>
      <c r="AEX157" s="3"/>
      <c r="AEY157" s="3"/>
      <c r="AEZ157" s="3"/>
      <c r="AFA157" s="3"/>
      <c r="AFB157" s="3"/>
      <c r="AFC157" s="3"/>
      <c r="AFD157" s="3"/>
      <c r="AFE157" s="3"/>
      <c r="AFF157" s="3"/>
      <c r="AFG157" s="3"/>
      <c r="AFH157" s="3"/>
      <c r="AFI157" s="3"/>
      <c r="AFJ157" s="3"/>
      <c r="AFK157" s="3"/>
      <c r="AFL157" s="3"/>
      <c r="AFM157" s="3"/>
      <c r="AFN157" s="3"/>
      <c r="AFO157" s="3"/>
      <c r="AFP157" s="3"/>
      <c r="AFQ157" s="3"/>
      <c r="AFR157" s="3"/>
      <c r="AFS157" s="3"/>
      <c r="AFT157" s="3"/>
      <c r="AFU157" s="3"/>
      <c r="AFV157" s="3"/>
      <c r="AFW157" s="3"/>
      <c r="AFX157" s="3"/>
      <c r="AFY157" s="3"/>
      <c r="AFZ157" s="3"/>
      <c r="AGA157" s="3"/>
      <c r="AGB157" s="3"/>
      <c r="AGC157" s="3"/>
      <c r="AGD157" s="3"/>
      <c r="AGE157" s="3"/>
      <c r="AGF157" s="3"/>
      <c r="AGG157" s="3"/>
      <c r="AGH157" s="3"/>
      <c r="AGI157" s="3"/>
      <c r="AGJ157" s="3"/>
      <c r="AGK157" s="3"/>
      <c r="AGL157" s="3"/>
      <c r="AGM157" s="3"/>
      <c r="AGN157" s="3"/>
      <c r="AGO157" s="3"/>
      <c r="AGP157" s="3"/>
      <c r="AGQ157" s="3"/>
      <c r="AGR157" s="3"/>
      <c r="AGS157" s="3"/>
      <c r="AGT157" s="3"/>
      <c r="AGU157" s="3"/>
      <c r="AGV157" s="3"/>
      <c r="AGW157" s="3"/>
      <c r="AGX157" s="3"/>
      <c r="AGY157" s="3"/>
      <c r="AGZ157" s="3"/>
      <c r="AHA157" s="3"/>
      <c r="AHB157" s="3"/>
      <c r="AHC157" s="3"/>
      <c r="AHD157" s="3"/>
      <c r="AHE157" s="3"/>
      <c r="AHF157" s="3"/>
      <c r="AHG157" s="3"/>
      <c r="AHH157" s="3"/>
      <c r="AHI157" s="3"/>
      <c r="AHJ157" s="3"/>
      <c r="AHK157" s="3"/>
      <c r="AHL157" s="3"/>
      <c r="AHM157" s="3"/>
      <c r="AHN157" s="3"/>
      <c r="AHO157" s="3"/>
      <c r="AHP157" s="3"/>
      <c r="AHQ157" s="3"/>
      <c r="AHR157" s="3"/>
      <c r="AHS157" s="3"/>
      <c r="AHT157" s="3"/>
      <c r="AHU157" s="3"/>
      <c r="AHV157" s="3"/>
      <c r="AHW157" s="3"/>
      <c r="AHX157" s="3"/>
      <c r="AHY157" s="3"/>
      <c r="AHZ157" s="3"/>
      <c r="AIA157" s="3"/>
      <c r="AIB157" s="3"/>
      <c r="AIC157" s="3"/>
      <c r="AID157" s="3"/>
      <c r="AIE157" s="3"/>
      <c r="AIF157" s="3"/>
      <c r="AIG157" s="3"/>
      <c r="AIH157" s="3"/>
      <c r="AII157" s="3"/>
      <c r="AIJ157" s="3"/>
      <c r="AIK157" s="3"/>
      <c r="AIL157" s="3"/>
      <c r="AIM157" s="3"/>
      <c r="AIN157" s="3"/>
      <c r="AIO157" s="3"/>
      <c r="AIP157" s="3"/>
      <c r="AIQ157" s="3"/>
      <c r="AIR157" s="3"/>
      <c r="AIS157" s="3"/>
      <c r="AIT157" s="3"/>
      <c r="AIU157" s="3"/>
      <c r="AIV157" s="3"/>
      <c r="AIW157" s="3"/>
      <c r="AIX157" s="3"/>
      <c r="AIY157" s="3"/>
      <c r="AIZ157" s="3"/>
      <c r="AJA157" s="3"/>
      <c r="AJB157" s="3"/>
      <c r="AJC157" s="3"/>
      <c r="AJD157" s="3"/>
      <c r="AJE157" s="3"/>
      <c r="AJF157" s="3"/>
      <c r="AJG157" s="3"/>
      <c r="AJH157" s="3"/>
      <c r="AJI157" s="3"/>
      <c r="AJJ157" s="3"/>
      <c r="AJK157" s="3"/>
      <c r="AJL157" s="3"/>
      <c r="AJM157" s="3"/>
      <c r="AJN157" s="3"/>
      <c r="AJO157" s="3"/>
      <c r="AJP157" s="3"/>
      <c r="AJQ157" s="3"/>
      <c r="AJR157" s="3"/>
      <c r="AJS157" s="3"/>
      <c r="AJT157" s="3"/>
      <c r="AJU157" s="3"/>
      <c r="AJV157" s="3"/>
      <c r="AJW157" s="3"/>
      <c r="AJX157" s="3"/>
      <c r="AJY157" s="3"/>
      <c r="AJZ157" s="3"/>
      <c r="AKA157" s="3"/>
      <c r="AKB157" s="3"/>
      <c r="AKC157" s="3"/>
      <c r="AKD157" s="3"/>
      <c r="AKE157" s="3"/>
      <c r="AKF157" s="3"/>
      <c r="AKG157" s="3"/>
      <c r="AKH157" s="3"/>
      <c r="AKI157" s="3"/>
      <c r="AKJ157" s="3"/>
      <c r="AKK157" s="3"/>
      <c r="AKL157" s="3"/>
      <c r="AKM157" s="3"/>
      <c r="AKN157" s="3"/>
      <c r="AKO157" s="3"/>
      <c r="AKP157" s="3"/>
      <c r="AKQ157" s="3"/>
      <c r="AKR157" s="3"/>
      <c r="AKS157" s="3"/>
      <c r="AKT157" s="3"/>
      <c r="AKU157" s="3"/>
      <c r="AKV157" s="3"/>
      <c r="AKW157" s="3"/>
      <c r="AKX157" s="3"/>
      <c r="AKY157" s="3"/>
      <c r="AKZ157" s="3"/>
      <c r="ALA157" s="3"/>
      <c r="ALB157" s="3"/>
      <c r="ALC157" s="3"/>
      <c r="ALD157" s="3"/>
      <c r="ALE157" s="3"/>
      <c r="ALF157" s="3"/>
      <c r="ALG157" s="3"/>
      <c r="ALH157" s="3"/>
      <c r="ALI157" s="3"/>
      <c r="ALJ157" s="3"/>
      <c r="ALK157" s="3"/>
      <c r="ALL157" s="3"/>
      <c r="ALM157" s="3"/>
      <c r="ALN157" s="3"/>
      <c r="ALO157" s="3"/>
      <c r="ALP157" s="3"/>
      <c r="ALQ157" s="3"/>
      <c r="ALR157" s="3"/>
      <c r="ALS157" s="3"/>
      <c r="ALT157" s="3"/>
      <c r="ALU157" s="3"/>
      <c r="ALV157" s="3"/>
      <c r="ALW157" s="3"/>
      <c r="ALX157" s="3"/>
      <c r="ALY157" s="3"/>
      <c r="ALZ157" s="3"/>
      <c r="AMA157" s="3"/>
      <c r="AMB157" s="3"/>
      <c r="AMC157" s="3"/>
      <c r="AMD157" s="3"/>
      <c r="AME157" s="3"/>
      <c r="AMF157" s="3"/>
      <c r="AMG157" s="3"/>
      <c r="AMH157" s="3"/>
      <c r="AMI157" s="3"/>
      <c r="AMJ157" s="3"/>
      <c r="AMK157" s="3"/>
      <c r="AML157" s="3"/>
      <c r="AMM157" s="3"/>
      <c r="AMN157" s="3"/>
      <c r="AMO157" s="3"/>
      <c r="AMP157" s="3"/>
      <c r="AMQ157" s="3"/>
      <c r="AMR157" s="3"/>
      <c r="AMS157" s="3"/>
      <c r="AMT157" s="3"/>
      <c r="AMU157" s="3"/>
      <c r="AMV157" s="3"/>
      <c r="AMW157" s="3"/>
      <c r="AMX157" s="3"/>
      <c r="AMY157" s="3"/>
      <c r="AMZ157" s="3"/>
      <c r="ANA157" s="3"/>
      <c r="ANB157" s="3"/>
      <c r="ANC157" s="3"/>
      <c r="AND157" s="3"/>
      <c r="ANE157" s="3"/>
      <c r="ANF157" s="3"/>
      <c r="ANG157" s="3"/>
      <c r="ANH157" s="3"/>
      <c r="ANI157" s="3"/>
      <c r="ANJ157" s="3"/>
      <c r="ANK157" s="3"/>
      <c r="ANL157" s="3"/>
      <c r="ANM157" s="3"/>
      <c r="ANN157" s="3"/>
      <c r="ANO157" s="3"/>
      <c r="ANP157" s="3"/>
      <c r="ANQ157" s="3"/>
      <c r="ANR157" s="3"/>
      <c r="ANS157" s="3"/>
      <c r="ANT157" s="3"/>
      <c r="ANU157" s="3"/>
      <c r="ANV157" s="3"/>
      <c r="ANW157" s="3"/>
      <c r="ANX157" s="3"/>
      <c r="ANY157" s="3"/>
      <c r="ANZ157" s="3"/>
      <c r="AOA157" s="3"/>
      <c r="AOB157" s="3"/>
      <c r="AOC157" s="3"/>
      <c r="AOD157" s="3"/>
      <c r="AOE157" s="3"/>
      <c r="AOF157" s="3"/>
      <c r="AOG157" s="3"/>
      <c r="AOH157" s="3"/>
      <c r="AOI157" s="3"/>
      <c r="AOJ157" s="3"/>
      <c r="AOK157" s="3"/>
      <c r="AOL157" s="3"/>
      <c r="AOM157" s="3"/>
      <c r="AON157" s="3"/>
      <c r="AOO157" s="3"/>
      <c r="AOP157" s="3"/>
      <c r="AOQ157" s="3"/>
      <c r="AOR157" s="3"/>
      <c r="AOS157" s="3"/>
      <c r="AOT157" s="3"/>
      <c r="AOU157" s="3"/>
      <c r="AOV157" s="3"/>
      <c r="AOW157" s="3"/>
      <c r="AOX157" s="3"/>
      <c r="AOY157" s="3"/>
      <c r="AOZ157" s="3"/>
      <c r="APA157" s="3"/>
      <c r="APB157" s="3"/>
      <c r="APC157" s="3"/>
      <c r="APD157" s="3"/>
      <c r="APE157" s="3"/>
      <c r="APF157" s="3"/>
      <c r="APG157" s="3"/>
      <c r="APH157" s="3"/>
      <c r="API157" s="3"/>
      <c r="APJ157" s="3"/>
      <c r="APK157" s="3"/>
      <c r="APL157" s="3"/>
      <c r="APM157" s="3"/>
      <c r="APN157" s="3"/>
      <c r="APO157" s="3"/>
      <c r="APP157" s="3"/>
      <c r="APQ157" s="3"/>
      <c r="APR157" s="3"/>
      <c r="APS157" s="3"/>
      <c r="APT157" s="3"/>
      <c r="APU157" s="3"/>
      <c r="APV157" s="3"/>
      <c r="APW157" s="3"/>
      <c r="APX157" s="3"/>
      <c r="APY157" s="3"/>
      <c r="APZ157" s="3"/>
      <c r="AQA157" s="3"/>
      <c r="AQB157" s="3"/>
      <c r="AQC157" s="3"/>
      <c r="AQD157" s="3"/>
      <c r="AQE157" s="3"/>
      <c r="AQF157" s="3"/>
      <c r="AQG157" s="3"/>
      <c r="AQH157" s="3"/>
      <c r="AQI157" s="3"/>
      <c r="AQJ157" s="3"/>
      <c r="AQK157" s="3"/>
      <c r="AQL157" s="3"/>
      <c r="AQM157" s="3"/>
      <c r="AQN157" s="3"/>
      <c r="AQO157" s="3"/>
      <c r="AQP157" s="3"/>
      <c r="AQQ157" s="3"/>
      <c r="AQR157" s="3"/>
      <c r="AQS157" s="3"/>
      <c r="AQT157" s="3"/>
      <c r="AQU157" s="3"/>
      <c r="AQV157" s="3"/>
      <c r="AQW157" s="3"/>
      <c r="AQX157" s="3"/>
      <c r="AQY157" s="3"/>
      <c r="AQZ157" s="3"/>
      <c r="ARA157" s="3"/>
      <c r="ARB157" s="3"/>
      <c r="ARC157" s="3"/>
      <c r="ARD157" s="3"/>
      <c r="ARE157" s="3"/>
      <c r="ARF157" s="3"/>
      <c r="ARG157" s="3"/>
      <c r="ARH157" s="3"/>
      <c r="ARI157" s="3"/>
      <c r="ARJ157" s="3"/>
      <c r="ARK157" s="3"/>
      <c r="ARL157" s="3"/>
      <c r="ARM157" s="3"/>
      <c r="ARN157" s="3"/>
      <c r="ARO157" s="3"/>
      <c r="ARP157" s="3"/>
      <c r="ARQ157" s="3"/>
      <c r="ARR157" s="3"/>
      <c r="ARS157" s="3"/>
      <c r="ART157" s="3"/>
      <c r="ARU157" s="3"/>
      <c r="ARV157" s="3"/>
      <c r="ARW157" s="3"/>
      <c r="ARX157" s="3"/>
      <c r="ARY157" s="3"/>
      <c r="ARZ157" s="3"/>
      <c r="ASA157" s="3"/>
      <c r="ASB157" s="3"/>
      <c r="ASC157" s="3"/>
      <c r="ASD157" s="3"/>
      <c r="ASE157" s="3"/>
      <c r="ASF157" s="3"/>
      <c r="ASG157" s="3"/>
      <c r="ASH157" s="3"/>
      <c r="ASI157" s="3"/>
      <c r="ASJ157" s="3"/>
      <c r="ASK157" s="3"/>
      <c r="ASL157" s="3"/>
      <c r="ASM157" s="3"/>
      <c r="ASN157" s="3"/>
      <c r="ASO157" s="3"/>
      <c r="ASP157" s="3"/>
      <c r="ASQ157" s="3"/>
      <c r="ASR157" s="3"/>
      <c r="ASS157" s="3"/>
      <c r="AST157" s="3"/>
      <c r="ASU157" s="3"/>
      <c r="ASV157" s="3"/>
      <c r="ASW157" s="3"/>
      <c r="ASX157" s="3"/>
      <c r="ASY157" s="3"/>
      <c r="ASZ157" s="3"/>
      <c r="ATA157" s="3"/>
      <c r="ATB157" s="3"/>
      <c r="ATC157" s="3"/>
      <c r="ATD157" s="3"/>
      <c r="ATE157" s="3"/>
      <c r="ATF157" s="3"/>
      <c r="ATG157" s="3"/>
      <c r="ATH157" s="3"/>
      <c r="ATI157" s="3"/>
      <c r="ATJ157" s="3"/>
      <c r="ATK157" s="3"/>
      <c r="ATL157" s="3"/>
      <c r="ATM157" s="3"/>
      <c r="ATN157" s="3"/>
      <c r="ATO157" s="3"/>
      <c r="ATP157" s="3"/>
      <c r="ATQ157" s="3"/>
      <c r="ATR157" s="3"/>
      <c r="ATS157" s="3"/>
      <c r="ATT157" s="3"/>
      <c r="ATU157" s="3"/>
      <c r="ATV157" s="3"/>
      <c r="ATW157" s="3"/>
      <c r="ATX157" s="3"/>
      <c r="ATY157" s="3"/>
      <c r="ATZ157" s="3"/>
      <c r="AUA157" s="3"/>
      <c r="AUB157" s="3"/>
      <c r="AUC157" s="3"/>
      <c r="AUD157" s="3"/>
      <c r="AUE157" s="3"/>
      <c r="AUF157" s="3"/>
      <c r="AUG157" s="3"/>
      <c r="AUH157" s="3"/>
      <c r="AUI157" s="3"/>
      <c r="AUJ157" s="3"/>
      <c r="AUK157" s="3"/>
      <c r="AUL157" s="3"/>
      <c r="AUM157" s="3"/>
      <c r="AUN157" s="3"/>
      <c r="AUO157" s="3"/>
      <c r="AUP157" s="3"/>
      <c r="AUQ157" s="3"/>
      <c r="AUR157" s="3"/>
      <c r="AUS157" s="3"/>
      <c r="AUT157" s="3"/>
      <c r="AUU157" s="3"/>
      <c r="AUV157" s="3"/>
      <c r="AUW157" s="3"/>
      <c r="AUX157" s="3"/>
      <c r="AUY157" s="3"/>
      <c r="AUZ157" s="3"/>
      <c r="AVA157" s="3"/>
      <c r="AVB157" s="3"/>
      <c r="AVC157" s="3"/>
      <c r="AVD157" s="3"/>
      <c r="AVE157" s="3"/>
      <c r="AVF157" s="3"/>
      <c r="AVG157" s="3"/>
      <c r="AVH157" s="3"/>
      <c r="AVI157" s="3"/>
      <c r="AVJ157" s="3"/>
      <c r="AVK157" s="3"/>
      <c r="AVL157" s="3"/>
      <c r="AVM157" s="3"/>
      <c r="AVN157" s="3"/>
      <c r="AVO157" s="3"/>
      <c r="AVP157" s="3"/>
      <c r="AVQ157" s="3"/>
      <c r="AVR157" s="3"/>
      <c r="AVS157" s="3"/>
      <c r="AVT157" s="3"/>
      <c r="AVU157" s="3"/>
      <c r="AVV157" s="3"/>
      <c r="AVW157" s="3"/>
      <c r="AVX157" s="3"/>
      <c r="AVY157" s="3"/>
      <c r="AVZ157" s="3"/>
      <c r="AWA157" s="3"/>
      <c r="AWB157" s="3"/>
      <c r="AWC157" s="3"/>
      <c r="AWD157" s="3"/>
      <c r="AWE157" s="3"/>
      <c r="AWF157" s="3"/>
      <c r="AWG157" s="3"/>
      <c r="AWH157" s="3"/>
      <c r="AWI157" s="3"/>
      <c r="AWJ157" s="3"/>
      <c r="AWK157" s="3"/>
      <c r="AWL157" s="3"/>
      <c r="AWM157" s="3"/>
      <c r="AWN157" s="3"/>
      <c r="AWO157" s="3"/>
      <c r="AWP157" s="3"/>
      <c r="AWQ157" s="3"/>
      <c r="AWR157" s="3"/>
      <c r="AWS157" s="3"/>
      <c r="AWT157" s="3"/>
      <c r="AWU157" s="3"/>
      <c r="AWV157" s="3"/>
      <c r="AWW157" s="3"/>
      <c r="AWX157" s="3"/>
      <c r="AWY157" s="3"/>
      <c r="AWZ157" s="3"/>
      <c r="AXA157" s="3"/>
      <c r="AXB157" s="3"/>
      <c r="AXC157" s="3"/>
      <c r="AXD157" s="3"/>
      <c r="AXE157" s="3"/>
      <c r="AXF157" s="3"/>
      <c r="AXG157" s="3"/>
      <c r="AXH157" s="3"/>
      <c r="AXI157" s="3"/>
      <c r="AXJ157" s="3"/>
      <c r="AXK157" s="3"/>
      <c r="AXL157" s="3"/>
      <c r="AXM157" s="3"/>
      <c r="AXN157" s="3"/>
      <c r="AXO157" s="3"/>
      <c r="AXP157" s="3"/>
      <c r="AXQ157" s="3"/>
      <c r="AXR157" s="3"/>
      <c r="AXS157" s="3"/>
      <c r="AXT157" s="3"/>
      <c r="AXU157" s="3"/>
      <c r="AXV157" s="3"/>
      <c r="AXW157" s="3"/>
      <c r="AXX157" s="3"/>
      <c r="AXY157" s="3"/>
      <c r="AXZ157" s="3"/>
      <c r="AYA157" s="3"/>
      <c r="AYB157" s="3"/>
      <c r="AYC157" s="3"/>
      <c r="AYD157" s="3"/>
      <c r="AYE157" s="3"/>
      <c r="AYF157" s="3"/>
      <c r="AYG157" s="3"/>
      <c r="AYH157" s="3"/>
      <c r="AYI157" s="3"/>
      <c r="AYJ157" s="3"/>
      <c r="AYK157" s="3"/>
      <c r="AYL157" s="3"/>
      <c r="AYM157" s="3"/>
      <c r="AYN157" s="3"/>
      <c r="AYO157" s="3"/>
      <c r="AYP157" s="3"/>
      <c r="AYQ157" s="3"/>
      <c r="AYR157" s="3"/>
      <c r="AYS157" s="3"/>
      <c r="AYT157" s="3"/>
      <c r="AYU157" s="3"/>
      <c r="AYV157" s="3"/>
      <c r="AYW157" s="3"/>
      <c r="AYX157" s="3"/>
      <c r="AYY157" s="3"/>
      <c r="AYZ157" s="3"/>
      <c r="AZA157" s="3"/>
      <c r="AZB157" s="3"/>
      <c r="AZC157" s="3"/>
      <c r="AZD157" s="3"/>
      <c r="AZE157" s="3"/>
      <c r="AZF157" s="3"/>
      <c r="AZG157" s="3"/>
      <c r="AZH157" s="3"/>
      <c r="AZI157" s="3"/>
      <c r="AZJ157" s="3"/>
      <c r="AZK157" s="3"/>
      <c r="AZL157" s="3"/>
      <c r="AZM157" s="3"/>
      <c r="AZN157" s="3"/>
      <c r="AZO157" s="3"/>
      <c r="AZP157" s="3"/>
      <c r="AZQ157" s="3"/>
      <c r="AZR157" s="3"/>
      <c r="AZS157" s="3"/>
      <c r="AZT157" s="3"/>
      <c r="AZU157" s="3"/>
      <c r="AZV157" s="3"/>
      <c r="AZW157" s="3"/>
      <c r="AZX157" s="3"/>
      <c r="AZY157" s="3"/>
      <c r="AZZ157" s="3"/>
      <c r="BAA157" s="3"/>
      <c r="BAB157" s="3"/>
      <c r="BAC157" s="3"/>
      <c r="BAD157" s="3"/>
      <c r="BAE157" s="3"/>
      <c r="BAF157" s="3"/>
      <c r="BAG157" s="3"/>
      <c r="BAH157" s="3"/>
      <c r="BAI157" s="3"/>
      <c r="BAJ157" s="3"/>
      <c r="BAK157" s="3"/>
      <c r="BAL157" s="3"/>
      <c r="BAM157" s="3"/>
      <c r="BAN157" s="3"/>
      <c r="BAO157" s="3"/>
      <c r="BAP157" s="3"/>
      <c r="BAQ157" s="3"/>
      <c r="BAR157" s="3"/>
      <c r="BAS157" s="3"/>
      <c r="BAT157" s="3"/>
      <c r="BAU157" s="3"/>
      <c r="BAV157" s="3"/>
      <c r="BAW157" s="3"/>
      <c r="BAX157" s="3"/>
      <c r="BAY157" s="3"/>
      <c r="BAZ157" s="3"/>
      <c r="BBA157" s="3"/>
      <c r="BBB157" s="3"/>
      <c r="BBC157" s="3"/>
      <c r="BBD157" s="3"/>
      <c r="BBE157" s="3"/>
      <c r="BBF157" s="3"/>
      <c r="BBG157" s="3"/>
      <c r="BBH157" s="3"/>
      <c r="BBI157" s="3"/>
      <c r="BBJ157" s="3"/>
      <c r="BBK157" s="3"/>
      <c r="BBL157" s="3"/>
      <c r="BBM157" s="3"/>
      <c r="BBN157" s="3"/>
      <c r="BBO157" s="3"/>
      <c r="BBP157" s="3"/>
      <c r="BBQ157" s="3"/>
      <c r="BBR157" s="3"/>
      <c r="BBS157" s="3"/>
      <c r="BBT157" s="3"/>
      <c r="BBU157" s="3"/>
      <c r="BBV157" s="3"/>
      <c r="BBW157" s="3"/>
      <c r="BBX157" s="3"/>
      <c r="BBY157" s="3"/>
      <c r="BBZ157" s="3"/>
      <c r="BCA157" s="3"/>
      <c r="BCB157" s="3"/>
      <c r="BCC157" s="3"/>
      <c r="BCD157" s="3"/>
      <c r="BCE157" s="3"/>
      <c r="BCF157" s="3"/>
      <c r="BCG157" s="3"/>
      <c r="BCH157" s="3"/>
      <c r="BCI157" s="3"/>
      <c r="BCJ157" s="3"/>
      <c r="BCK157" s="3"/>
      <c r="BCL157" s="3"/>
      <c r="BCM157" s="3"/>
      <c r="BCN157" s="3"/>
      <c r="BCO157" s="3"/>
      <c r="BCP157" s="3"/>
      <c r="BCQ157" s="3"/>
      <c r="BCR157" s="3"/>
      <c r="BCS157" s="3"/>
      <c r="BCT157" s="3"/>
      <c r="BCU157" s="3"/>
      <c r="BCV157" s="3"/>
      <c r="BCW157" s="3"/>
      <c r="BCX157" s="3"/>
      <c r="BCY157" s="3"/>
      <c r="BCZ157" s="3"/>
      <c r="BDA157" s="3"/>
      <c r="BDB157" s="3"/>
      <c r="BDC157" s="3"/>
      <c r="BDD157" s="3"/>
      <c r="BDE157" s="3"/>
      <c r="BDF157" s="3"/>
      <c r="BDG157" s="3"/>
      <c r="BDH157" s="3"/>
      <c r="BDI157" s="3"/>
      <c r="BDJ157" s="3"/>
      <c r="BDK157" s="3"/>
      <c r="BDL157" s="3"/>
      <c r="BDM157" s="3"/>
      <c r="BDN157" s="3"/>
      <c r="BDO157" s="3"/>
      <c r="BDP157" s="3"/>
      <c r="BDQ157" s="3"/>
      <c r="BDR157" s="3"/>
      <c r="BDS157" s="3"/>
      <c r="BDT157" s="3"/>
      <c r="BDU157" s="3"/>
      <c r="BDV157" s="3"/>
      <c r="BDW157" s="3"/>
      <c r="BDX157" s="3"/>
      <c r="BDY157" s="3"/>
      <c r="BDZ157" s="3"/>
      <c r="BEA157" s="3"/>
      <c r="BEB157" s="3"/>
      <c r="BEC157" s="3"/>
      <c r="BED157" s="3"/>
      <c r="BEE157" s="3"/>
      <c r="BEF157" s="3"/>
      <c r="BEG157" s="3"/>
      <c r="BEH157" s="3"/>
      <c r="BEI157" s="3"/>
      <c r="BEJ157" s="3"/>
      <c r="BEK157" s="3"/>
      <c r="BEL157" s="3"/>
      <c r="BEM157" s="3"/>
      <c r="BEN157" s="3"/>
      <c r="BEO157" s="3"/>
      <c r="BEP157" s="3"/>
      <c r="BEQ157" s="3"/>
      <c r="BER157" s="3"/>
      <c r="BES157" s="3"/>
      <c r="BET157" s="3"/>
      <c r="BEU157" s="3"/>
      <c r="BEV157" s="3"/>
      <c r="BEW157" s="3"/>
      <c r="BEX157" s="3"/>
      <c r="BEY157" s="3"/>
      <c r="BEZ157" s="3"/>
      <c r="BFA157" s="3"/>
      <c r="BFB157" s="3"/>
      <c r="BFC157" s="3"/>
      <c r="BFD157" s="3"/>
      <c r="BFE157" s="3"/>
      <c r="BFF157" s="3"/>
      <c r="BFG157" s="3"/>
      <c r="BFH157" s="3"/>
      <c r="BFI157" s="3"/>
      <c r="BFJ157" s="3"/>
      <c r="BFK157" s="3"/>
      <c r="BFL157" s="3"/>
      <c r="BFM157" s="3"/>
      <c r="BFN157" s="3"/>
      <c r="BFO157" s="3"/>
      <c r="BFP157" s="3"/>
      <c r="BFQ157" s="3"/>
      <c r="BFR157" s="3"/>
      <c r="BFS157" s="3"/>
      <c r="BFT157" s="3"/>
      <c r="BFU157" s="3"/>
      <c r="BFV157" s="3"/>
      <c r="BFW157" s="3"/>
      <c r="BFX157" s="3"/>
      <c r="BFY157" s="3"/>
      <c r="BFZ157" s="3"/>
      <c r="BGA157" s="3"/>
      <c r="BGB157" s="3"/>
      <c r="BGC157" s="3"/>
      <c r="BGD157" s="3"/>
      <c r="BGE157" s="3"/>
      <c r="BGF157" s="3"/>
      <c r="BGG157" s="3"/>
      <c r="BGH157" s="3"/>
      <c r="BGI157" s="3"/>
      <c r="BGJ157" s="3"/>
      <c r="BGK157" s="3"/>
      <c r="BGL157" s="3"/>
      <c r="BGM157" s="3"/>
      <c r="BGN157" s="3"/>
      <c r="BGO157" s="3"/>
      <c r="BGP157" s="3"/>
      <c r="BGQ157" s="3"/>
      <c r="BGR157" s="3"/>
      <c r="BGS157" s="3"/>
      <c r="BGT157" s="3"/>
      <c r="BGU157" s="3"/>
      <c r="BGV157" s="3"/>
      <c r="BGW157" s="3"/>
      <c r="BGX157" s="3"/>
      <c r="BGY157" s="3"/>
      <c r="BGZ157" s="3"/>
      <c r="BHA157" s="3"/>
      <c r="BHB157" s="3"/>
      <c r="BHC157" s="3"/>
      <c r="BHD157" s="3"/>
      <c r="BHE157" s="3"/>
      <c r="BHF157" s="3"/>
      <c r="BHG157" s="3"/>
      <c r="BHH157" s="3"/>
      <c r="BHI157" s="3"/>
      <c r="BHJ157" s="3"/>
      <c r="BHK157" s="3"/>
      <c r="BHL157" s="3"/>
      <c r="BHM157" s="3"/>
      <c r="BHN157" s="3"/>
      <c r="BHO157" s="3"/>
      <c r="BHP157" s="3"/>
      <c r="BHQ157" s="3"/>
      <c r="BHR157" s="3"/>
      <c r="BHS157" s="3"/>
      <c r="BHT157" s="3"/>
      <c r="BHU157" s="3"/>
      <c r="BHV157" s="3"/>
      <c r="BHW157" s="3"/>
      <c r="BHX157" s="3"/>
      <c r="BHY157" s="3"/>
      <c r="BHZ157" s="3"/>
      <c r="BIA157" s="3"/>
      <c r="BIB157" s="3"/>
      <c r="BIC157" s="3"/>
      <c r="BID157" s="3"/>
      <c r="BIE157" s="3"/>
      <c r="BIF157" s="3"/>
      <c r="BIG157" s="3"/>
      <c r="BIH157" s="3"/>
      <c r="BII157" s="3"/>
      <c r="BIJ157" s="3"/>
      <c r="BIK157" s="3"/>
      <c r="BIL157" s="3"/>
      <c r="BIM157" s="3"/>
      <c r="BIN157" s="3"/>
      <c r="BIO157" s="3"/>
      <c r="BIP157" s="3"/>
      <c r="BIQ157" s="3"/>
      <c r="BIR157" s="3"/>
      <c r="BIS157" s="3"/>
      <c r="BIT157" s="3"/>
      <c r="BIU157" s="3"/>
      <c r="BIV157" s="3"/>
      <c r="BIW157" s="3"/>
      <c r="BIX157" s="3"/>
      <c r="BIY157" s="3"/>
      <c r="BIZ157" s="3"/>
      <c r="BJA157" s="3"/>
      <c r="BJB157" s="3"/>
      <c r="BJC157" s="3"/>
      <c r="BJD157" s="3"/>
      <c r="BJE157" s="3"/>
      <c r="BJF157" s="3"/>
      <c r="BJG157" s="3"/>
      <c r="BJH157" s="3"/>
      <c r="BJI157" s="3"/>
      <c r="BJJ157" s="3"/>
      <c r="BJK157" s="3"/>
      <c r="BJL157" s="3"/>
      <c r="BJM157" s="3"/>
      <c r="BJN157" s="3"/>
      <c r="BJO157" s="3"/>
      <c r="BJP157" s="3"/>
      <c r="BJQ157" s="3"/>
      <c r="BJR157" s="3"/>
      <c r="BJS157" s="3"/>
      <c r="BJT157" s="3"/>
      <c r="BJU157" s="3"/>
      <c r="BJV157" s="3"/>
      <c r="BJW157" s="3"/>
      <c r="BJX157" s="3"/>
      <c r="BJY157" s="3"/>
      <c r="BJZ157" s="3"/>
      <c r="BKA157" s="3"/>
      <c r="BKB157" s="3"/>
      <c r="BKC157" s="3"/>
      <c r="BKD157" s="3"/>
      <c r="BKE157" s="3"/>
      <c r="BKF157" s="3"/>
      <c r="BKG157" s="3"/>
      <c r="BKH157" s="3"/>
      <c r="BKI157" s="3"/>
      <c r="BKJ157" s="3"/>
      <c r="BKK157" s="3"/>
      <c r="BKL157" s="3"/>
      <c r="BKM157" s="3"/>
      <c r="BKN157" s="3"/>
      <c r="BKO157" s="3"/>
      <c r="BKP157" s="3"/>
      <c r="BKQ157" s="3"/>
      <c r="BKR157" s="3"/>
      <c r="BKS157" s="3"/>
      <c r="BKT157" s="3"/>
      <c r="BKU157" s="3"/>
      <c r="BKV157" s="3"/>
      <c r="BKW157" s="3"/>
      <c r="BKX157" s="3"/>
      <c r="BKY157" s="3"/>
      <c r="BKZ157" s="3"/>
      <c r="BLA157" s="3"/>
      <c r="BLB157" s="3"/>
      <c r="BLC157" s="3"/>
      <c r="BLD157" s="3"/>
      <c r="BLE157" s="3"/>
      <c r="BLF157" s="3"/>
      <c r="BLG157" s="3"/>
      <c r="BLH157" s="3"/>
      <c r="BLI157" s="3"/>
      <c r="BLJ157" s="3"/>
      <c r="BLK157" s="3"/>
      <c r="BLL157" s="3"/>
      <c r="BLM157" s="3"/>
      <c r="BLN157" s="3"/>
      <c r="BLO157" s="3"/>
      <c r="BLP157" s="3"/>
      <c r="BLQ157" s="3"/>
      <c r="BLR157" s="3"/>
      <c r="BLS157" s="3"/>
      <c r="BLT157" s="3"/>
      <c r="BLU157" s="3"/>
      <c r="BLV157" s="3"/>
      <c r="BLW157" s="3"/>
      <c r="BLX157" s="3"/>
      <c r="BLY157" s="3"/>
      <c r="BLZ157" s="3"/>
      <c r="BMA157" s="3"/>
      <c r="BMB157" s="3"/>
      <c r="BMC157" s="3"/>
      <c r="BMD157" s="3"/>
      <c r="BME157" s="3"/>
      <c r="BMF157" s="3"/>
      <c r="BMG157" s="3"/>
      <c r="BMH157" s="3"/>
      <c r="BMI157" s="3"/>
      <c r="BMJ157" s="3"/>
      <c r="BMK157" s="3"/>
      <c r="BML157" s="3"/>
      <c r="BMM157" s="3"/>
      <c r="BMN157" s="3"/>
      <c r="BMO157" s="3"/>
      <c r="BMP157" s="3"/>
      <c r="BMQ157" s="3"/>
      <c r="BMR157" s="3"/>
      <c r="BMS157" s="3"/>
      <c r="BMT157" s="3"/>
      <c r="BMU157" s="3"/>
      <c r="BMV157" s="3"/>
      <c r="BMW157" s="3"/>
      <c r="BMX157" s="3"/>
      <c r="BMY157" s="3"/>
      <c r="BMZ157" s="3"/>
      <c r="BNA157" s="3"/>
      <c r="BNB157" s="3"/>
      <c r="BNC157" s="3"/>
      <c r="BND157" s="3"/>
      <c r="BNE157" s="3"/>
      <c r="BNF157" s="3"/>
      <c r="BNG157" s="3"/>
      <c r="BNH157" s="3"/>
      <c r="BNI157" s="3"/>
      <c r="BNJ157" s="3"/>
      <c r="BNK157" s="3"/>
      <c r="BNL157" s="3"/>
      <c r="BNM157" s="3"/>
      <c r="BNN157" s="3"/>
      <c r="BNO157" s="3"/>
      <c r="BNP157" s="3"/>
      <c r="BNQ157" s="3"/>
      <c r="BNR157" s="3"/>
      <c r="BNS157" s="3"/>
      <c r="BNT157" s="3"/>
      <c r="BNU157" s="3"/>
      <c r="BNV157" s="3"/>
      <c r="BNW157" s="3"/>
      <c r="BNX157" s="3"/>
      <c r="BNY157" s="3"/>
      <c r="BNZ157" s="3"/>
      <c r="BOA157" s="3"/>
      <c r="BOB157" s="3"/>
      <c r="BOC157" s="3"/>
      <c r="BOD157" s="3"/>
      <c r="BOE157" s="3"/>
      <c r="BOF157" s="3"/>
      <c r="BOG157" s="3"/>
      <c r="BOH157" s="3"/>
      <c r="BOI157" s="3"/>
      <c r="BOJ157" s="3"/>
      <c r="BOK157" s="3"/>
      <c r="BOL157" s="3"/>
      <c r="BOM157" s="3"/>
      <c r="BON157" s="3"/>
      <c r="BOO157" s="3"/>
      <c r="BOP157" s="3"/>
      <c r="BOQ157" s="3"/>
      <c r="BOR157" s="3"/>
      <c r="BOS157" s="3"/>
      <c r="BOT157" s="3"/>
      <c r="BOU157" s="3"/>
      <c r="BOV157" s="3"/>
      <c r="BOW157" s="3"/>
      <c r="BOX157" s="3"/>
      <c r="BOY157" s="3"/>
      <c r="BOZ157" s="3"/>
      <c r="BPA157" s="3"/>
      <c r="BPB157" s="3"/>
      <c r="BPC157" s="3"/>
      <c r="BPD157" s="3"/>
      <c r="BPE157" s="3"/>
      <c r="BPF157" s="3"/>
      <c r="BPG157" s="3"/>
      <c r="BPH157" s="3"/>
      <c r="BPI157" s="3"/>
      <c r="BPJ157" s="3"/>
      <c r="BPK157" s="3"/>
      <c r="BPL157" s="3"/>
      <c r="BPM157" s="3"/>
      <c r="BPN157" s="3"/>
      <c r="BPO157" s="3"/>
      <c r="BPP157" s="3"/>
      <c r="BPQ157" s="3"/>
      <c r="BPR157" s="3"/>
      <c r="BPS157" s="3"/>
      <c r="BPT157" s="3"/>
      <c r="BPU157" s="3"/>
      <c r="BPV157" s="3"/>
      <c r="BPW157" s="3"/>
      <c r="BPX157" s="3"/>
      <c r="BPY157" s="3"/>
      <c r="BPZ157" s="3"/>
      <c r="BQA157" s="3"/>
      <c r="BQB157" s="3"/>
      <c r="BQC157" s="3"/>
      <c r="BQD157" s="3"/>
      <c r="BQE157" s="3"/>
      <c r="BQF157" s="3"/>
      <c r="BQG157" s="3"/>
      <c r="BQH157" s="3"/>
      <c r="BQI157" s="3"/>
      <c r="BQJ157" s="3"/>
      <c r="BQK157" s="3"/>
      <c r="BQL157" s="3"/>
      <c r="BQM157" s="3"/>
      <c r="BQN157" s="3"/>
      <c r="BQO157" s="3"/>
      <c r="BQP157" s="3"/>
      <c r="BQQ157" s="3"/>
      <c r="BQR157" s="3"/>
      <c r="BQS157" s="3"/>
      <c r="BQT157" s="3"/>
      <c r="BQU157" s="3"/>
      <c r="BQV157" s="3"/>
      <c r="BQW157" s="3"/>
      <c r="BQX157" s="3"/>
      <c r="BQY157" s="3"/>
      <c r="BQZ157" s="3"/>
      <c r="BRA157" s="3"/>
      <c r="BRB157" s="3"/>
      <c r="BRC157" s="3"/>
      <c r="BRD157" s="3"/>
      <c r="BRE157" s="3"/>
      <c r="BRF157" s="3"/>
      <c r="BRG157" s="3"/>
      <c r="BRH157" s="3"/>
      <c r="BRI157" s="3"/>
      <c r="BRJ157" s="3"/>
      <c r="BRK157" s="3"/>
      <c r="BRL157" s="3"/>
      <c r="BRM157" s="3"/>
      <c r="BRN157" s="3"/>
      <c r="BRO157" s="3"/>
      <c r="BRP157" s="3"/>
      <c r="BRQ157" s="3"/>
      <c r="BRR157" s="3"/>
      <c r="BRS157" s="3"/>
      <c r="BRT157" s="3"/>
      <c r="BRU157" s="3"/>
      <c r="BRV157" s="3"/>
      <c r="BRW157" s="3"/>
      <c r="BRX157" s="3"/>
      <c r="BRY157" s="3"/>
      <c r="BRZ157" s="3"/>
      <c r="BSA157" s="3"/>
      <c r="BSB157" s="3"/>
      <c r="BSC157" s="3"/>
      <c r="BSD157" s="3"/>
      <c r="BSE157" s="3"/>
      <c r="BSF157" s="3"/>
      <c r="BSG157" s="3"/>
      <c r="BSH157" s="3"/>
      <c r="BSI157" s="3"/>
      <c r="BSJ157" s="3"/>
      <c r="BSK157" s="3"/>
      <c r="BSL157" s="3"/>
      <c r="BSM157" s="3"/>
      <c r="BSN157" s="3"/>
      <c r="BSO157" s="3"/>
      <c r="BSP157" s="3"/>
      <c r="BSQ157" s="3"/>
      <c r="BSR157" s="3"/>
      <c r="BSS157" s="3"/>
      <c r="BST157" s="3"/>
      <c r="BSU157" s="3"/>
      <c r="BSV157" s="3"/>
      <c r="BSW157" s="3"/>
      <c r="BSX157" s="3"/>
      <c r="BSY157" s="3"/>
      <c r="BSZ157" s="3"/>
      <c r="BTA157" s="3"/>
      <c r="BTB157" s="3"/>
      <c r="BTC157" s="3"/>
      <c r="BTD157" s="3"/>
      <c r="BTE157" s="3"/>
      <c r="BTF157" s="3"/>
      <c r="BTG157" s="3"/>
      <c r="BTH157" s="3"/>
      <c r="BTI157" s="3"/>
      <c r="BTJ157" s="3"/>
      <c r="BTK157" s="3"/>
      <c r="BTL157" s="3"/>
      <c r="BTM157" s="3"/>
      <c r="BTN157" s="3"/>
      <c r="BTO157" s="3"/>
      <c r="BTP157" s="3"/>
      <c r="BTQ157" s="3"/>
      <c r="BTR157" s="3"/>
      <c r="BTS157" s="3"/>
      <c r="BTT157" s="3"/>
      <c r="BTU157" s="3"/>
      <c r="BTV157" s="3"/>
      <c r="BTW157" s="3"/>
      <c r="BTX157" s="3"/>
      <c r="BTY157" s="3"/>
      <c r="BTZ157" s="3"/>
      <c r="BUA157" s="3"/>
      <c r="BUB157" s="3"/>
      <c r="BUC157" s="3"/>
      <c r="BUD157" s="3"/>
      <c r="BUE157" s="3"/>
      <c r="BUF157" s="3"/>
      <c r="BUG157" s="3"/>
      <c r="BUH157" s="3"/>
      <c r="BUI157" s="3"/>
      <c r="BUJ157" s="3"/>
      <c r="BUK157" s="3"/>
      <c r="BUL157" s="3"/>
      <c r="BUM157" s="3"/>
      <c r="BUN157" s="3"/>
      <c r="BUO157" s="3"/>
      <c r="BUP157" s="3"/>
      <c r="BUQ157" s="3"/>
      <c r="BUR157" s="3"/>
      <c r="BUS157" s="3"/>
      <c r="BUT157" s="3"/>
      <c r="BUU157" s="3"/>
      <c r="BUV157" s="3"/>
      <c r="BUW157" s="3"/>
      <c r="BUX157" s="3"/>
      <c r="BUY157" s="3"/>
      <c r="BUZ157" s="3"/>
      <c r="BVA157" s="3"/>
      <c r="BVB157" s="3"/>
      <c r="BVC157" s="3"/>
      <c r="BVD157" s="3"/>
      <c r="BVE157" s="3"/>
      <c r="BVF157" s="3"/>
      <c r="BVG157" s="3"/>
      <c r="BVH157" s="3"/>
      <c r="BVI157" s="3"/>
      <c r="BVJ157" s="3"/>
      <c r="BVK157" s="3"/>
      <c r="BVL157" s="3"/>
      <c r="BVM157" s="3"/>
      <c r="BVN157" s="3"/>
      <c r="BVO157" s="3"/>
      <c r="BVP157" s="3"/>
      <c r="BVQ157" s="3"/>
      <c r="BVR157" s="3"/>
      <c r="BVS157" s="3"/>
      <c r="BVT157" s="3"/>
      <c r="BVU157" s="3"/>
      <c r="BVV157" s="3"/>
      <c r="BVW157" s="3"/>
      <c r="BVX157" s="3"/>
      <c r="BVY157" s="3"/>
      <c r="BVZ157" s="3"/>
      <c r="BWA157" s="3"/>
      <c r="BWB157" s="3"/>
      <c r="BWC157" s="3"/>
      <c r="BWD157" s="3"/>
      <c r="BWE157" s="3"/>
      <c r="BWF157" s="3"/>
      <c r="BWG157" s="3"/>
      <c r="BWH157" s="3"/>
      <c r="BWI157" s="3"/>
      <c r="BWJ157" s="3"/>
      <c r="BWK157" s="3"/>
      <c r="BWL157" s="3"/>
      <c r="BWM157" s="3"/>
      <c r="BWN157" s="3"/>
      <c r="BWO157" s="3"/>
      <c r="BWP157" s="3"/>
      <c r="BWQ157" s="3"/>
      <c r="BWR157" s="3"/>
      <c r="BWS157" s="3"/>
      <c r="BWT157" s="3"/>
      <c r="BWU157" s="3"/>
      <c r="BWV157" s="3"/>
      <c r="BWW157" s="3"/>
      <c r="BWX157" s="3"/>
      <c r="BWY157" s="3"/>
      <c r="BWZ157" s="3"/>
      <c r="BXA157" s="3"/>
      <c r="BXB157" s="3"/>
      <c r="BXC157" s="3"/>
      <c r="BXD157" s="3"/>
      <c r="BXE157" s="3"/>
      <c r="BXF157" s="3"/>
      <c r="BXG157" s="3"/>
      <c r="BXH157" s="3"/>
      <c r="BXI157" s="3"/>
      <c r="BXJ157" s="3"/>
      <c r="BXK157" s="3"/>
      <c r="BXL157" s="3"/>
      <c r="BXM157" s="3"/>
      <c r="BXN157" s="3"/>
      <c r="BXO157" s="3"/>
      <c r="BXP157" s="3"/>
      <c r="BXQ157" s="3"/>
      <c r="BXR157" s="3"/>
      <c r="BXS157" s="3"/>
      <c r="BXT157" s="3"/>
      <c r="BXU157" s="3"/>
      <c r="BXV157" s="3"/>
      <c r="BXW157" s="3"/>
      <c r="BXX157" s="3"/>
      <c r="BXY157" s="3"/>
      <c r="BXZ157" s="3"/>
      <c r="BYA157" s="3"/>
      <c r="BYB157" s="3"/>
      <c r="BYC157" s="3"/>
      <c r="BYD157" s="3"/>
      <c r="BYE157" s="3"/>
      <c r="BYF157" s="3"/>
      <c r="BYG157" s="3"/>
      <c r="BYH157" s="3"/>
      <c r="BYI157" s="3"/>
      <c r="BYJ157" s="3"/>
      <c r="BYK157" s="3"/>
      <c r="BYL157" s="3"/>
      <c r="BYM157" s="3"/>
      <c r="BYN157" s="3"/>
      <c r="BYO157" s="3"/>
      <c r="BYP157" s="3"/>
      <c r="BYQ157" s="3"/>
      <c r="BYR157" s="3"/>
      <c r="BYS157" s="3"/>
      <c r="BYT157" s="3"/>
      <c r="BYU157" s="3"/>
      <c r="BYV157" s="3"/>
      <c r="BYW157" s="3"/>
      <c r="BYX157" s="3"/>
      <c r="BYY157" s="3"/>
      <c r="BYZ157" s="3"/>
      <c r="BZA157" s="3"/>
      <c r="BZB157" s="3"/>
      <c r="BZC157" s="3"/>
      <c r="BZD157" s="3"/>
      <c r="BZE157" s="3"/>
      <c r="BZF157" s="3"/>
      <c r="BZG157" s="3"/>
      <c r="BZH157" s="3"/>
      <c r="BZI157" s="3"/>
      <c r="BZJ157" s="3"/>
      <c r="BZK157" s="3"/>
      <c r="BZL157" s="3"/>
      <c r="BZM157" s="3"/>
      <c r="BZN157" s="3"/>
      <c r="BZO157" s="3"/>
      <c r="BZP157" s="3"/>
      <c r="BZQ157" s="3"/>
      <c r="BZR157" s="3"/>
      <c r="BZS157" s="3"/>
      <c r="BZT157" s="3"/>
      <c r="BZU157" s="3"/>
      <c r="BZV157" s="3"/>
      <c r="BZW157" s="3"/>
      <c r="BZX157" s="3"/>
      <c r="BZY157" s="3"/>
      <c r="BZZ157" s="3"/>
      <c r="CAA157" s="3"/>
      <c r="CAB157" s="3"/>
      <c r="CAC157" s="3"/>
      <c r="CAD157" s="3"/>
      <c r="CAE157" s="3"/>
      <c r="CAF157" s="3"/>
      <c r="CAG157" s="3"/>
      <c r="CAH157" s="3"/>
      <c r="CAI157" s="3"/>
      <c r="CAJ157" s="3"/>
      <c r="CAK157" s="3"/>
      <c r="CAL157" s="3"/>
      <c r="CAM157" s="3"/>
      <c r="CAN157" s="3"/>
      <c r="CAO157" s="3"/>
      <c r="CAP157" s="3"/>
      <c r="CAQ157" s="3"/>
      <c r="CAR157" s="3"/>
      <c r="CAS157" s="3"/>
      <c r="CAT157" s="3"/>
      <c r="CAU157" s="3"/>
      <c r="CAV157" s="3"/>
      <c r="CAW157" s="3"/>
      <c r="CAX157" s="3"/>
      <c r="CAY157" s="3"/>
      <c r="CAZ157" s="3"/>
      <c r="CBA157" s="3"/>
      <c r="CBB157" s="3"/>
      <c r="CBC157" s="3"/>
      <c r="CBD157" s="3"/>
      <c r="CBE157" s="3"/>
      <c r="CBF157" s="3"/>
      <c r="CBG157" s="3"/>
      <c r="CBH157" s="3"/>
      <c r="CBI157" s="3"/>
      <c r="CBJ157" s="3"/>
      <c r="CBK157" s="3"/>
      <c r="CBL157" s="3"/>
      <c r="CBM157" s="3"/>
      <c r="CBN157" s="3"/>
      <c r="CBO157" s="3"/>
      <c r="CBP157" s="3"/>
      <c r="CBQ157" s="3"/>
      <c r="CBR157" s="3"/>
      <c r="CBS157" s="3"/>
      <c r="CBT157" s="3"/>
      <c r="CBU157" s="3"/>
      <c r="CBV157" s="3"/>
      <c r="CBW157" s="3"/>
      <c r="CBX157" s="3"/>
      <c r="CBY157" s="3"/>
      <c r="CBZ157" s="3"/>
      <c r="CCA157" s="3"/>
      <c r="CCB157" s="3"/>
      <c r="CCC157" s="3"/>
      <c r="CCD157" s="3"/>
      <c r="CCE157" s="3"/>
      <c r="CCF157" s="3"/>
      <c r="CCG157" s="3"/>
      <c r="CCH157" s="3"/>
      <c r="CCI157" s="3"/>
      <c r="CCJ157" s="3"/>
      <c r="CCK157" s="3"/>
      <c r="CCL157" s="3"/>
      <c r="CCM157" s="3"/>
      <c r="CCN157" s="3"/>
      <c r="CCO157" s="3"/>
      <c r="CCP157" s="3"/>
      <c r="CCQ157" s="3"/>
      <c r="CCR157" s="3"/>
      <c r="CCS157" s="3"/>
      <c r="CCT157" s="3"/>
      <c r="CCU157" s="3"/>
      <c r="CCV157" s="3"/>
      <c r="CCW157" s="3"/>
      <c r="CCX157" s="3"/>
      <c r="CCY157" s="3"/>
      <c r="CCZ157" s="3"/>
      <c r="CDA157" s="3"/>
      <c r="CDB157" s="3"/>
      <c r="CDC157" s="3"/>
      <c r="CDD157" s="3"/>
      <c r="CDE157" s="3"/>
      <c r="CDF157" s="3"/>
      <c r="CDG157" s="3"/>
      <c r="CDH157" s="3"/>
      <c r="CDI157" s="3"/>
      <c r="CDJ157" s="3"/>
      <c r="CDK157" s="3"/>
      <c r="CDL157" s="3"/>
      <c r="CDM157" s="3"/>
      <c r="CDN157" s="3"/>
      <c r="CDO157" s="3"/>
      <c r="CDP157" s="3"/>
      <c r="CDQ157" s="3"/>
      <c r="CDR157" s="3"/>
      <c r="CDS157" s="3"/>
      <c r="CDT157" s="3"/>
      <c r="CDU157" s="3"/>
      <c r="CDV157" s="3"/>
      <c r="CDW157" s="3"/>
      <c r="CDX157" s="3"/>
      <c r="CDY157" s="3"/>
      <c r="CDZ157" s="3"/>
      <c r="CEA157" s="3"/>
      <c r="CEB157" s="3"/>
      <c r="CEC157" s="3"/>
      <c r="CED157" s="3"/>
      <c r="CEE157" s="3"/>
      <c r="CEF157" s="3"/>
      <c r="CEG157" s="3"/>
      <c r="CEH157" s="3"/>
      <c r="CEI157" s="3"/>
      <c r="CEJ157" s="3"/>
      <c r="CEK157" s="3"/>
      <c r="CEL157" s="3"/>
      <c r="CEM157" s="3"/>
      <c r="CEN157" s="3"/>
      <c r="CEO157" s="3"/>
      <c r="CEP157" s="3"/>
      <c r="CEQ157" s="3"/>
      <c r="CER157" s="3"/>
      <c r="CES157" s="3"/>
      <c r="CET157" s="3"/>
      <c r="CEU157" s="3"/>
      <c r="CEV157" s="3"/>
      <c r="CEW157" s="3"/>
      <c r="CEX157" s="3"/>
      <c r="CEY157" s="3"/>
      <c r="CEZ157" s="3"/>
      <c r="CFA157" s="3"/>
      <c r="CFB157" s="3"/>
      <c r="CFC157" s="3"/>
      <c r="CFD157" s="3"/>
      <c r="CFE157" s="3"/>
      <c r="CFF157" s="3"/>
      <c r="CFG157" s="3"/>
      <c r="CFH157" s="3"/>
      <c r="CFI157" s="3"/>
      <c r="CFJ157" s="3"/>
      <c r="CFK157" s="3"/>
      <c r="CFL157" s="3"/>
      <c r="CFM157" s="3"/>
      <c r="CFN157" s="3"/>
      <c r="CFO157" s="3"/>
      <c r="CFP157" s="3"/>
      <c r="CFQ157" s="3"/>
      <c r="CFR157" s="3"/>
      <c r="CFS157" s="3"/>
      <c r="CFT157" s="3"/>
      <c r="CFU157" s="3"/>
      <c r="CFV157" s="3"/>
      <c r="CFW157" s="3"/>
      <c r="CFX157" s="3"/>
      <c r="CFY157" s="3"/>
      <c r="CFZ157" s="3"/>
      <c r="CGA157" s="3"/>
      <c r="CGB157" s="3"/>
      <c r="CGC157" s="3"/>
      <c r="CGD157" s="3"/>
      <c r="CGE157" s="3"/>
      <c r="CGF157" s="3"/>
      <c r="CGG157" s="3"/>
      <c r="CGH157" s="3"/>
      <c r="CGI157" s="3"/>
      <c r="CGJ157" s="3"/>
      <c r="CGK157" s="3"/>
      <c r="CGL157" s="3"/>
      <c r="CGM157" s="3"/>
      <c r="CGN157" s="3"/>
      <c r="CGO157" s="3"/>
      <c r="CGP157" s="3"/>
      <c r="CGQ157" s="3"/>
      <c r="CGR157" s="3"/>
      <c r="CGS157" s="3"/>
      <c r="CGT157" s="3"/>
      <c r="CGU157" s="3"/>
      <c r="CGV157" s="3"/>
      <c r="CGW157" s="3"/>
      <c r="CGX157" s="3"/>
      <c r="CGY157" s="3"/>
      <c r="CGZ157" s="3"/>
      <c r="CHA157" s="3"/>
      <c r="CHB157" s="3"/>
      <c r="CHC157" s="3"/>
      <c r="CHD157" s="3"/>
      <c r="CHE157" s="3"/>
      <c r="CHF157" s="3"/>
      <c r="CHG157" s="3"/>
      <c r="CHH157" s="3"/>
      <c r="CHI157" s="3"/>
      <c r="CHJ157" s="3"/>
      <c r="CHK157" s="3"/>
      <c r="CHL157" s="3"/>
      <c r="CHM157" s="3"/>
      <c r="CHN157" s="3"/>
      <c r="CHO157" s="3"/>
      <c r="CHP157" s="3"/>
      <c r="CHQ157" s="3"/>
      <c r="CHR157" s="3"/>
      <c r="CHS157" s="3"/>
      <c r="CHT157" s="3"/>
      <c r="CHU157" s="3"/>
      <c r="CHV157" s="3"/>
      <c r="CHW157" s="3"/>
      <c r="CHX157" s="3"/>
      <c r="CHY157" s="3"/>
      <c r="CHZ157" s="3"/>
      <c r="CIA157" s="3"/>
      <c r="CIB157" s="3"/>
      <c r="CIC157" s="3"/>
      <c r="CID157" s="3"/>
      <c r="CIE157" s="3"/>
      <c r="CIF157" s="3"/>
      <c r="CIG157" s="3"/>
      <c r="CIH157" s="3"/>
      <c r="CII157" s="3"/>
      <c r="CIJ157" s="3"/>
      <c r="CIK157" s="3"/>
      <c r="CIL157" s="3"/>
      <c r="CIM157" s="3"/>
      <c r="CIN157" s="3"/>
      <c r="CIO157" s="3"/>
      <c r="CIP157" s="3"/>
      <c r="CIQ157" s="3"/>
      <c r="CIR157" s="3"/>
      <c r="CIS157" s="3"/>
      <c r="CIT157" s="3"/>
      <c r="CIU157" s="3"/>
      <c r="CIV157" s="3"/>
      <c r="CIW157" s="3"/>
      <c r="CIX157" s="3"/>
      <c r="CIY157" s="3"/>
      <c r="CIZ157" s="3"/>
      <c r="CJA157" s="3"/>
      <c r="CJB157" s="3"/>
      <c r="CJC157" s="3"/>
      <c r="CJD157" s="3"/>
      <c r="CJE157" s="3"/>
      <c r="CJF157" s="3"/>
      <c r="CJG157" s="3"/>
      <c r="CJH157" s="3"/>
      <c r="CJI157" s="3"/>
      <c r="CJJ157" s="3"/>
      <c r="CJK157" s="3"/>
      <c r="CJL157" s="3"/>
      <c r="CJM157" s="3"/>
      <c r="CJN157" s="3"/>
      <c r="CJO157" s="3"/>
      <c r="CJP157" s="3"/>
      <c r="CJQ157" s="3"/>
      <c r="CJR157" s="3"/>
      <c r="CJS157" s="3"/>
      <c r="CJT157" s="3"/>
      <c r="CJU157" s="3"/>
      <c r="CJV157" s="3"/>
      <c r="CJW157" s="3"/>
      <c r="CJX157" s="3"/>
      <c r="CJY157" s="3"/>
      <c r="CJZ157" s="3"/>
      <c r="CKA157" s="3"/>
      <c r="CKB157" s="3"/>
      <c r="CKC157" s="3"/>
      <c r="CKD157" s="3"/>
      <c r="CKE157" s="3"/>
      <c r="CKF157" s="3"/>
      <c r="CKG157" s="3"/>
      <c r="CKH157" s="3"/>
      <c r="CKI157" s="3"/>
      <c r="CKJ157" s="3"/>
      <c r="CKK157" s="3"/>
      <c r="CKL157" s="3"/>
      <c r="CKM157" s="3"/>
      <c r="CKN157" s="3"/>
      <c r="CKO157" s="3"/>
      <c r="CKP157" s="3"/>
      <c r="CKQ157" s="3"/>
      <c r="CKR157" s="3"/>
      <c r="CKS157" s="3"/>
      <c r="CKT157" s="3"/>
      <c r="CKU157" s="3"/>
      <c r="CKV157" s="3"/>
      <c r="CKW157" s="3"/>
      <c r="CKX157" s="3"/>
      <c r="CKY157" s="3"/>
      <c r="CKZ157" s="3"/>
      <c r="CLA157" s="3"/>
      <c r="CLB157" s="3"/>
      <c r="CLC157" s="3"/>
      <c r="CLD157" s="3"/>
      <c r="CLE157" s="3"/>
      <c r="CLF157" s="3"/>
      <c r="CLG157" s="3"/>
      <c r="CLH157" s="3"/>
      <c r="CLI157" s="3"/>
      <c r="CLJ157" s="3"/>
      <c r="CLK157" s="3"/>
      <c r="CLL157" s="3"/>
      <c r="CLM157" s="3"/>
      <c r="CLN157" s="3"/>
      <c r="CLO157" s="3"/>
      <c r="CLP157" s="3"/>
      <c r="CLQ157" s="3"/>
      <c r="CLR157" s="3"/>
      <c r="CLS157" s="3"/>
      <c r="CLT157" s="3"/>
      <c r="CLU157" s="3"/>
      <c r="CLV157" s="3"/>
      <c r="CLW157" s="3"/>
      <c r="CLX157" s="3"/>
      <c r="CLY157" s="3"/>
      <c r="CLZ157" s="3"/>
      <c r="CMA157" s="3"/>
      <c r="CMB157" s="3"/>
      <c r="CMC157" s="3"/>
      <c r="CMD157" s="3"/>
      <c r="CME157" s="3"/>
      <c r="CMF157" s="3"/>
      <c r="CMG157" s="3"/>
      <c r="CMH157" s="3"/>
      <c r="CMI157" s="3"/>
      <c r="CMJ157" s="3"/>
      <c r="CMK157" s="3"/>
      <c r="CML157" s="3"/>
      <c r="CMM157" s="3"/>
      <c r="CMN157" s="3"/>
      <c r="CMO157" s="3"/>
      <c r="CMP157" s="3"/>
      <c r="CMQ157" s="3"/>
      <c r="CMR157" s="3"/>
      <c r="CMS157" s="3"/>
      <c r="CMT157" s="3"/>
      <c r="CMU157" s="3"/>
      <c r="CMV157" s="3"/>
      <c r="CMW157" s="3"/>
      <c r="CMX157" s="3"/>
      <c r="CMY157" s="3"/>
      <c r="CMZ157" s="3"/>
      <c r="CNA157" s="3"/>
      <c r="CNB157" s="3"/>
      <c r="CNC157" s="3"/>
      <c r="CND157" s="3"/>
      <c r="CNE157" s="3"/>
      <c r="CNF157" s="3"/>
      <c r="CNG157" s="3"/>
      <c r="CNH157" s="3"/>
      <c r="CNI157" s="3"/>
      <c r="CNJ157" s="3"/>
      <c r="CNK157" s="3"/>
      <c r="CNL157" s="3"/>
      <c r="CNM157" s="3"/>
      <c r="CNN157" s="3"/>
      <c r="CNO157" s="3"/>
      <c r="CNP157" s="3"/>
      <c r="CNQ157" s="3"/>
      <c r="CNR157" s="3"/>
      <c r="CNS157" s="3"/>
      <c r="CNT157" s="3"/>
      <c r="CNU157" s="3"/>
      <c r="CNV157" s="3"/>
      <c r="CNW157" s="3"/>
      <c r="CNX157" s="3"/>
      <c r="CNY157" s="3"/>
      <c r="CNZ157" s="3"/>
      <c r="COA157" s="3"/>
      <c r="COB157" s="3"/>
      <c r="COC157" s="3"/>
      <c r="COD157" s="3"/>
      <c r="COE157" s="3"/>
      <c r="COF157" s="3"/>
      <c r="COG157" s="3"/>
      <c r="COH157" s="3"/>
      <c r="COI157" s="3"/>
      <c r="COJ157" s="3"/>
      <c r="COK157" s="3"/>
      <c r="COL157" s="3"/>
      <c r="COM157" s="3"/>
      <c r="CON157" s="3"/>
      <c r="COO157" s="3"/>
      <c r="COP157" s="3"/>
      <c r="COQ157" s="3"/>
      <c r="COR157" s="3"/>
      <c r="COS157" s="3"/>
      <c r="COT157" s="3"/>
      <c r="COU157" s="3"/>
      <c r="COV157" s="3"/>
      <c r="COW157" s="3"/>
      <c r="COX157" s="3"/>
      <c r="COY157" s="3"/>
      <c r="COZ157" s="3"/>
      <c r="CPA157" s="3"/>
      <c r="CPB157" s="3"/>
      <c r="CPC157" s="3"/>
      <c r="CPD157" s="3"/>
      <c r="CPE157" s="3"/>
      <c r="CPF157" s="3"/>
      <c r="CPG157" s="3"/>
      <c r="CPH157" s="3"/>
      <c r="CPI157" s="3"/>
      <c r="CPJ157" s="3"/>
      <c r="CPK157" s="3"/>
      <c r="CPL157" s="3"/>
      <c r="CPM157" s="3"/>
      <c r="CPN157" s="3"/>
      <c r="CPO157" s="3"/>
      <c r="CPP157" s="3"/>
      <c r="CPQ157" s="3"/>
      <c r="CPR157" s="3"/>
      <c r="CPS157" s="3"/>
      <c r="CPT157" s="3"/>
      <c r="CPU157" s="3"/>
      <c r="CPV157" s="3"/>
      <c r="CPW157" s="3"/>
      <c r="CPX157" s="3"/>
      <c r="CPY157" s="3"/>
      <c r="CPZ157" s="3"/>
      <c r="CQA157" s="3"/>
      <c r="CQB157" s="3"/>
      <c r="CQC157" s="3"/>
      <c r="CQD157" s="3"/>
      <c r="CQE157" s="3"/>
      <c r="CQF157" s="3"/>
      <c r="CQG157" s="3"/>
      <c r="CQH157" s="3"/>
      <c r="CQI157" s="3"/>
      <c r="CQJ157" s="3"/>
      <c r="CQK157" s="3"/>
      <c r="CQL157" s="3"/>
      <c r="CQM157" s="3"/>
      <c r="CQN157" s="3"/>
      <c r="CQO157" s="3"/>
      <c r="CQP157" s="3"/>
      <c r="CQQ157" s="3"/>
      <c r="CQR157" s="3"/>
      <c r="CQS157" s="3"/>
      <c r="CQT157" s="3"/>
      <c r="CQU157" s="3"/>
      <c r="CQV157" s="3"/>
      <c r="CQW157" s="3"/>
      <c r="CQX157" s="3"/>
      <c r="CQY157" s="3"/>
      <c r="CQZ157" s="3"/>
      <c r="CRA157" s="3"/>
      <c r="CRB157" s="3"/>
      <c r="CRC157" s="3"/>
      <c r="CRD157" s="3"/>
      <c r="CRE157" s="3"/>
      <c r="CRF157" s="3"/>
      <c r="CRG157" s="3"/>
      <c r="CRH157" s="3"/>
      <c r="CRI157" s="3"/>
      <c r="CRJ157" s="3"/>
      <c r="CRK157" s="3"/>
      <c r="CRL157" s="3"/>
      <c r="CRM157" s="3"/>
      <c r="CRN157" s="3"/>
      <c r="CRO157" s="3"/>
      <c r="CRP157" s="3"/>
      <c r="CRQ157" s="3"/>
      <c r="CRR157" s="3"/>
      <c r="CRS157" s="3"/>
      <c r="CRT157" s="3"/>
      <c r="CRU157" s="3"/>
      <c r="CRV157" s="3"/>
      <c r="CRW157" s="3"/>
      <c r="CRX157" s="3"/>
      <c r="CRY157" s="3"/>
      <c r="CRZ157" s="3"/>
      <c r="CSA157" s="3"/>
      <c r="CSB157" s="3"/>
      <c r="CSC157" s="3"/>
      <c r="CSD157" s="3"/>
      <c r="CSE157" s="3"/>
      <c r="CSF157" s="3"/>
      <c r="CSG157" s="3"/>
      <c r="CSH157" s="3"/>
      <c r="CSI157" s="3"/>
      <c r="CSJ157" s="3"/>
      <c r="CSK157" s="3"/>
      <c r="CSL157" s="3"/>
      <c r="CSM157" s="3"/>
      <c r="CSN157" s="3"/>
      <c r="CSO157" s="3"/>
      <c r="CSP157" s="3"/>
      <c r="CSQ157" s="3"/>
      <c r="CSR157" s="3"/>
      <c r="CSS157" s="3"/>
      <c r="CST157" s="3"/>
      <c r="CSU157" s="3"/>
      <c r="CSV157" s="3"/>
      <c r="CSW157" s="3"/>
      <c r="CSX157" s="3"/>
      <c r="CSY157" s="3"/>
      <c r="CSZ157" s="3"/>
      <c r="CTA157" s="3"/>
      <c r="CTB157" s="3"/>
      <c r="CTC157" s="3"/>
      <c r="CTD157" s="3"/>
      <c r="CTE157" s="3"/>
      <c r="CTF157" s="3"/>
      <c r="CTG157" s="3"/>
      <c r="CTH157" s="3"/>
      <c r="CTI157" s="3"/>
      <c r="CTJ157" s="3"/>
      <c r="CTK157" s="3"/>
      <c r="CTL157" s="3"/>
      <c r="CTM157" s="3"/>
      <c r="CTN157" s="3"/>
      <c r="CTO157" s="3"/>
      <c r="CTP157" s="3"/>
      <c r="CTQ157" s="3"/>
      <c r="CTR157" s="3"/>
      <c r="CTS157" s="3"/>
      <c r="CTT157" s="3"/>
      <c r="CTU157" s="3"/>
      <c r="CTV157" s="3"/>
      <c r="CTW157" s="3"/>
      <c r="CTX157" s="3"/>
      <c r="CTY157" s="3"/>
      <c r="CTZ157" s="3"/>
      <c r="CUA157" s="3"/>
      <c r="CUB157" s="3"/>
      <c r="CUC157" s="3"/>
      <c r="CUD157" s="3"/>
      <c r="CUE157" s="3"/>
      <c r="CUF157" s="3"/>
      <c r="CUG157" s="3"/>
      <c r="CUH157" s="3"/>
      <c r="CUI157" s="3"/>
      <c r="CUJ157" s="3"/>
      <c r="CUK157" s="3"/>
      <c r="CUL157" s="3"/>
      <c r="CUM157" s="3"/>
      <c r="CUN157" s="3"/>
      <c r="CUO157" s="3"/>
      <c r="CUP157" s="3"/>
      <c r="CUQ157" s="3"/>
      <c r="CUR157" s="3"/>
      <c r="CUS157" s="3"/>
      <c r="CUT157" s="3"/>
      <c r="CUU157" s="3"/>
      <c r="CUV157" s="3"/>
      <c r="CUW157" s="3"/>
      <c r="CUX157" s="3"/>
      <c r="CUY157" s="3"/>
      <c r="CUZ157" s="3"/>
      <c r="CVA157" s="3"/>
      <c r="CVB157" s="3"/>
      <c r="CVC157" s="3"/>
      <c r="CVD157" s="3"/>
      <c r="CVE157" s="3"/>
      <c r="CVF157" s="3"/>
      <c r="CVG157" s="3"/>
      <c r="CVH157" s="3"/>
      <c r="CVI157" s="3"/>
      <c r="CVJ157" s="3"/>
      <c r="CVK157" s="3"/>
      <c r="CVL157" s="3"/>
      <c r="CVM157" s="3"/>
      <c r="CVN157" s="3"/>
      <c r="CVO157" s="3"/>
      <c r="CVP157" s="3"/>
      <c r="CVQ157" s="3"/>
      <c r="CVR157" s="3"/>
      <c r="CVS157" s="3"/>
      <c r="CVT157" s="3"/>
      <c r="CVU157" s="3"/>
      <c r="CVV157" s="3"/>
      <c r="CVW157" s="3"/>
      <c r="CVX157" s="3"/>
      <c r="CVY157" s="3"/>
      <c r="CVZ157" s="3"/>
      <c r="CWA157" s="3"/>
      <c r="CWB157" s="3"/>
      <c r="CWC157" s="3"/>
      <c r="CWD157" s="3"/>
      <c r="CWE157" s="3"/>
      <c r="CWF157" s="3"/>
      <c r="CWG157" s="3"/>
      <c r="CWH157" s="3"/>
      <c r="CWI157" s="3"/>
      <c r="CWJ157" s="3"/>
      <c r="CWK157" s="3"/>
      <c r="CWL157" s="3"/>
      <c r="CWM157" s="3"/>
      <c r="CWN157" s="3"/>
      <c r="CWO157" s="3"/>
      <c r="CWP157" s="3"/>
      <c r="CWQ157" s="3"/>
      <c r="CWR157" s="3"/>
      <c r="CWS157" s="3"/>
      <c r="CWT157" s="3"/>
      <c r="CWU157" s="3"/>
      <c r="CWV157" s="3"/>
      <c r="CWW157" s="3"/>
      <c r="CWX157" s="3"/>
      <c r="CWY157" s="3"/>
      <c r="CWZ157" s="3"/>
      <c r="CXA157" s="3"/>
      <c r="CXB157" s="3"/>
      <c r="CXC157" s="3"/>
      <c r="CXD157" s="3"/>
      <c r="CXE157" s="3"/>
      <c r="CXF157" s="3"/>
      <c r="CXG157" s="3"/>
      <c r="CXH157" s="3"/>
      <c r="CXI157" s="3"/>
      <c r="CXJ157" s="3"/>
      <c r="CXK157" s="3"/>
      <c r="CXL157" s="3"/>
      <c r="CXM157" s="3"/>
      <c r="CXN157" s="3"/>
      <c r="CXO157" s="3"/>
      <c r="CXP157" s="3"/>
      <c r="CXQ157" s="3"/>
      <c r="CXR157" s="3"/>
      <c r="CXS157" s="3"/>
      <c r="CXT157" s="3"/>
      <c r="CXU157" s="3"/>
      <c r="CXV157" s="3"/>
      <c r="CXW157" s="3"/>
      <c r="CXX157" s="3"/>
      <c r="CXY157" s="3"/>
      <c r="CXZ157" s="3"/>
      <c r="CYA157" s="3"/>
      <c r="CYB157" s="3"/>
      <c r="CYC157" s="3"/>
      <c r="CYD157" s="3"/>
      <c r="CYE157" s="3"/>
      <c r="CYF157" s="3"/>
      <c r="CYG157" s="3"/>
      <c r="CYH157" s="3"/>
      <c r="CYI157" s="3"/>
      <c r="CYJ157" s="3"/>
      <c r="CYK157" s="3"/>
      <c r="CYL157" s="3"/>
      <c r="CYM157" s="3"/>
      <c r="CYN157" s="3"/>
      <c r="CYO157" s="3"/>
      <c r="CYP157" s="3"/>
      <c r="CYQ157" s="3"/>
      <c r="CYR157" s="3"/>
      <c r="CYS157" s="3"/>
      <c r="CYT157" s="3"/>
      <c r="CYU157" s="3"/>
      <c r="CYV157" s="3"/>
      <c r="CYW157" s="3"/>
      <c r="CYX157" s="3"/>
      <c r="CYY157" s="3"/>
      <c r="CYZ157" s="3"/>
      <c r="CZA157" s="3"/>
      <c r="CZB157" s="3"/>
      <c r="CZC157" s="3"/>
      <c r="CZD157" s="3"/>
      <c r="CZE157" s="3"/>
      <c r="CZF157" s="3"/>
      <c r="CZG157" s="3"/>
      <c r="CZH157" s="3"/>
      <c r="CZI157" s="3"/>
      <c r="CZJ157" s="3"/>
      <c r="CZK157" s="3"/>
      <c r="CZL157" s="3"/>
      <c r="CZM157" s="3"/>
      <c r="CZN157" s="3"/>
      <c r="CZO157" s="3"/>
      <c r="CZP157" s="3"/>
      <c r="CZQ157" s="3"/>
      <c r="CZR157" s="3"/>
      <c r="CZS157" s="3"/>
      <c r="CZT157" s="3"/>
      <c r="CZU157" s="3"/>
      <c r="CZV157" s="3"/>
      <c r="CZW157" s="3"/>
      <c r="CZX157" s="3"/>
      <c r="CZY157" s="3"/>
      <c r="CZZ157" s="3"/>
      <c r="DAA157" s="3"/>
      <c r="DAB157" s="3"/>
      <c r="DAC157" s="3"/>
      <c r="DAD157" s="3"/>
      <c r="DAE157" s="3"/>
      <c r="DAF157" s="3"/>
      <c r="DAG157" s="3"/>
      <c r="DAH157" s="3"/>
      <c r="DAI157" s="3"/>
      <c r="DAJ157" s="3"/>
      <c r="DAK157" s="3"/>
      <c r="DAL157" s="3"/>
      <c r="DAM157" s="3"/>
      <c r="DAN157" s="3"/>
      <c r="DAO157" s="3"/>
      <c r="DAP157" s="3"/>
      <c r="DAQ157" s="3"/>
      <c r="DAR157" s="3"/>
      <c r="DAS157" s="3"/>
      <c r="DAT157" s="3"/>
      <c r="DAU157" s="3"/>
      <c r="DAV157" s="3"/>
      <c r="DAW157" s="3"/>
      <c r="DAX157" s="3"/>
      <c r="DAY157" s="3"/>
      <c r="DAZ157" s="3"/>
      <c r="DBA157" s="3"/>
      <c r="DBB157" s="3"/>
      <c r="DBC157" s="3"/>
      <c r="DBD157" s="3"/>
      <c r="DBE157" s="3"/>
      <c r="DBF157" s="3"/>
      <c r="DBG157" s="3"/>
      <c r="DBH157" s="3"/>
      <c r="DBI157" s="3"/>
      <c r="DBJ157" s="3"/>
      <c r="DBK157" s="3"/>
      <c r="DBL157" s="3"/>
      <c r="DBM157" s="3"/>
      <c r="DBN157" s="3"/>
      <c r="DBO157" s="3"/>
      <c r="DBP157" s="3"/>
      <c r="DBQ157" s="3"/>
      <c r="DBR157" s="3"/>
      <c r="DBS157" s="3"/>
      <c r="DBT157" s="3"/>
      <c r="DBU157" s="3"/>
      <c r="DBV157" s="3"/>
      <c r="DBW157" s="3"/>
      <c r="DBX157" s="3"/>
      <c r="DBY157" s="3"/>
      <c r="DBZ157" s="3"/>
      <c r="DCA157" s="3"/>
      <c r="DCB157" s="3"/>
      <c r="DCC157" s="3"/>
      <c r="DCD157" s="3"/>
      <c r="DCE157" s="3"/>
      <c r="DCF157" s="3"/>
      <c r="DCG157" s="3"/>
      <c r="DCH157" s="3"/>
      <c r="DCI157" s="3"/>
      <c r="DCJ157" s="3"/>
      <c r="DCK157" s="3"/>
      <c r="DCL157" s="3"/>
      <c r="DCM157" s="3"/>
      <c r="DCN157" s="3"/>
      <c r="DCO157" s="3"/>
      <c r="DCP157" s="3"/>
      <c r="DCQ157" s="3"/>
      <c r="DCR157" s="3"/>
      <c r="DCS157" s="3"/>
      <c r="DCT157" s="3"/>
      <c r="DCU157" s="3"/>
      <c r="DCV157" s="3"/>
      <c r="DCW157" s="3"/>
      <c r="DCX157" s="3"/>
      <c r="DCY157" s="3"/>
      <c r="DCZ157" s="3"/>
      <c r="DDA157" s="3"/>
      <c r="DDB157" s="3"/>
      <c r="DDC157" s="3"/>
      <c r="DDD157" s="3"/>
      <c r="DDE157" s="3"/>
      <c r="DDF157" s="3"/>
      <c r="DDG157" s="3"/>
      <c r="DDH157" s="3"/>
      <c r="DDI157" s="3"/>
      <c r="DDJ157" s="3"/>
      <c r="DDK157" s="3"/>
      <c r="DDL157" s="3"/>
      <c r="DDM157" s="3"/>
      <c r="DDN157" s="3"/>
      <c r="DDO157" s="3"/>
      <c r="DDP157" s="3"/>
      <c r="DDQ157" s="3"/>
      <c r="DDR157" s="3"/>
      <c r="DDS157" s="3"/>
      <c r="DDT157" s="3"/>
      <c r="DDU157" s="3"/>
      <c r="DDV157" s="3"/>
      <c r="DDW157" s="3"/>
      <c r="DDX157" s="3"/>
      <c r="DDY157" s="3"/>
      <c r="DDZ157" s="3"/>
      <c r="DEA157" s="3"/>
      <c r="DEB157" s="3"/>
      <c r="DEC157" s="3"/>
      <c r="DED157" s="3"/>
      <c r="DEE157" s="3"/>
      <c r="DEF157" s="3"/>
      <c r="DEG157" s="3"/>
      <c r="DEH157" s="3"/>
      <c r="DEI157" s="3"/>
      <c r="DEJ157" s="3"/>
      <c r="DEK157" s="3"/>
      <c r="DEL157" s="3"/>
      <c r="DEM157" s="3"/>
      <c r="DEN157" s="3"/>
      <c r="DEO157" s="3"/>
      <c r="DEP157" s="3"/>
      <c r="DEQ157" s="3"/>
      <c r="DER157" s="3"/>
      <c r="DES157" s="3"/>
      <c r="DET157" s="3"/>
      <c r="DEU157" s="3"/>
      <c r="DEV157" s="3"/>
      <c r="DEW157" s="3"/>
      <c r="DEX157" s="3"/>
      <c r="DEY157" s="3"/>
      <c r="DEZ157" s="3"/>
      <c r="DFA157" s="3"/>
      <c r="DFB157" s="3"/>
      <c r="DFC157" s="3"/>
      <c r="DFD157" s="3"/>
      <c r="DFE157" s="3"/>
      <c r="DFF157" s="3"/>
      <c r="DFG157" s="3"/>
      <c r="DFH157" s="3"/>
      <c r="DFI157" s="3"/>
      <c r="DFJ157" s="3"/>
      <c r="DFK157" s="3"/>
      <c r="DFL157" s="3"/>
      <c r="DFM157" s="3"/>
      <c r="DFN157" s="3"/>
      <c r="DFO157" s="3"/>
      <c r="DFP157" s="3"/>
      <c r="DFQ157" s="3"/>
      <c r="DFR157" s="3"/>
      <c r="DFS157" s="3"/>
      <c r="DFT157" s="3"/>
      <c r="DFU157" s="3"/>
      <c r="DFV157" s="3"/>
      <c r="DFW157" s="3"/>
      <c r="DFX157" s="3"/>
      <c r="DFY157" s="3"/>
      <c r="DFZ157" s="3"/>
      <c r="DGA157" s="3"/>
      <c r="DGB157" s="3"/>
      <c r="DGC157" s="3"/>
      <c r="DGD157" s="3"/>
      <c r="DGE157" s="3"/>
      <c r="DGF157" s="3"/>
      <c r="DGG157" s="3"/>
      <c r="DGH157" s="3"/>
      <c r="DGI157" s="3"/>
      <c r="DGJ157" s="3"/>
      <c r="DGK157" s="3"/>
      <c r="DGL157" s="3"/>
      <c r="DGM157" s="3"/>
      <c r="DGN157" s="3"/>
      <c r="DGO157" s="3"/>
      <c r="DGP157" s="3"/>
      <c r="DGQ157" s="3"/>
      <c r="DGR157" s="3"/>
      <c r="DGS157" s="3"/>
      <c r="DGT157" s="3"/>
      <c r="DGU157" s="3"/>
      <c r="DGV157" s="3"/>
      <c r="DGW157" s="3"/>
      <c r="DGX157" s="3"/>
      <c r="DGY157" s="3"/>
      <c r="DGZ157" s="3"/>
      <c r="DHA157" s="3"/>
      <c r="DHB157" s="3"/>
      <c r="DHC157" s="3"/>
      <c r="DHD157" s="3"/>
      <c r="DHE157" s="3"/>
      <c r="DHF157" s="3"/>
      <c r="DHG157" s="3"/>
      <c r="DHH157" s="3"/>
      <c r="DHI157" s="3"/>
      <c r="DHJ157" s="3"/>
      <c r="DHK157" s="3"/>
      <c r="DHL157" s="3"/>
      <c r="DHM157" s="3"/>
      <c r="DHN157" s="3"/>
      <c r="DHO157" s="3"/>
      <c r="DHP157" s="3"/>
      <c r="DHQ157" s="3"/>
      <c r="DHR157" s="3"/>
      <c r="DHS157" s="3"/>
      <c r="DHT157" s="3"/>
      <c r="DHU157" s="3"/>
      <c r="DHV157" s="3"/>
      <c r="DHW157" s="3"/>
      <c r="DHX157" s="3"/>
      <c r="DHY157" s="3"/>
      <c r="DHZ157" s="3"/>
      <c r="DIA157" s="3"/>
      <c r="DIB157" s="3"/>
      <c r="DIC157" s="3"/>
      <c r="DID157" s="3"/>
      <c r="DIE157" s="3"/>
      <c r="DIF157" s="3"/>
      <c r="DIG157" s="3"/>
      <c r="DIH157" s="3"/>
      <c r="DII157" s="3"/>
      <c r="DIJ157" s="3"/>
      <c r="DIK157" s="3"/>
      <c r="DIL157" s="3"/>
      <c r="DIM157" s="3"/>
      <c r="DIN157" s="3"/>
      <c r="DIO157" s="3"/>
      <c r="DIP157" s="3"/>
      <c r="DIQ157" s="3"/>
      <c r="DIR157" s="3"/>
      <c r="DIS157" s="3"/>
      <c r="DIT157" s="3"/>
      <c r="DIU157" s="3"/>
      <c r="DIV157" s="3"/>
      <c r="DIW157" s="3"/>
      <c r="DIX157" s="3"/>
      <c r="DIY157" s="3"/>
      <c r="DIZ157" s="3"/>
      <c r="DJA157" s="3"/>
      <c r="DJB157" s="3"/>
      <c r="DJC157" s="3"/>
      <c r="DJD157" s="3"/>
      <c r="DJE157" s="3"/>
      <c r="DJF157" s="3"/>
      <c r="DJG157" s="3"/>
      <c r="DJH157" s="3"/>
      <c r="DJI157" s="3"/>
      <c r="DJJ157" s="3"/>
      <c r="DJK157" s="3"/>
      <c r="DJL157" s="3"/>
      <c r="DJM157" s="3"/>
      <c r="DJN157" s="3"/>
      <c r="DJO157" s="3"/>
      <c r="DJP157" s="3"/>
      <c r="DJQ157" s="3"/>
      <c r="DJR157" s="3"/>
      <c r="DJS157" s="3"/>
      <c r="DJT157" s="3"/>
      <c r="DJU157" s="3"/>
      <c r="DJV157" s="3"/>
      <c r="DJW157" s="3"/>
      <c r="DJX157" s="3"/>
      <c r="DJY157" s="3"/>
      <c r="DJZ157" s="3"/>
      <c r="DKA157" s="3"/>
      <c r="DKB157" s="3"/>
      <c r="DKC157" s="3"/>
      <c r="DKD157" s="3"/>
      <c r="DKE157" s="3"/>
      <c r="DKF157" s="3"/>
      <c r="DKG157" s="3"/>
      <c r="DKH157" s="3"/>
      <c r="DKI157" s="3"/>
      <c r="DKJ157" s="3"/>
      <c r="DKK157" s="3"/>
      <c r="DKL157" s="3"/>
      <c r="DKM157" s="3"/>
      <c r="DKN157" s="3"/>
      <c r="DKO157" s="3"/>
      <c r="DKP157" s="3"/>
      <c r="DKQ157" s="3"/>
      <c r="DKR157" s="3"/>
      <c r="DKS157" s="3"/>
      <c r="DKT157" s="3"/>
      <c r="DKU157" s="3"/>
      <c r="DKV157" s="3"/>
      <c r="DKW157" s="3"/>
      <c r="DKX157" s="3"/>
      <c r="DKY157" s="3"/>
      <c r="DKZ157" s="3"/>
      <c r="DLA157" s="3"/>
      <c r="DLB157" s="3"/>
      <c r="DLC157" s="3"/>
      <c r="DLD157" s="3"/>
      <c r="DLE157" s="3"/>
      <c r="DLF157" s="3"/>
      <c r="DLG157" s="3"/>
      <c r="DLH157" s="3"/>
      <c r="DLI157" s="3"/>
      <c r="DLJ157" s="3"/>
      <c r="DLK157" s="3"/>
      <c r="DLL157" s="3"/>
      <c r="DLM157" s="3"/>
      <c r="DLN157" s="3"/>
      <c r="DLO157" s="3"/>
      <c r="DLP157" s="3"/>
      <c r="DLQ157" s="3"/>
      <c r="DLR157" s="3"/>
      <c r="DLS157" s="3"/>
      <c r="DLT157" s="3"/>
      <c r="DLU157" s="3"/>
      <c r="DLV157" s="3"/>
      <c r="DLW157" s="3"/>
      <c r="DLX157" s="3"/>
      <c r="DLY157" s="3"/>
      <c r="DLZ157" s="3"/>
      <c r="DMA157" s="3"/>
      <c r="DMB157" s="3"/>
      <c r="DMC157" s="3"/>
      <c r="DMD157" s="3"/>
      <c r="DME157" s="3"/>
      <c r="DMF157" s="3"/>
      <c r="DMG157" s="3"/>
      <c r="DMH157" s="3"/>
      <c r="DMI157" s="3"/>
      <c r="DMJ157" s="3"/>
      <c r="DMK157" s="3"/>
      <c r="DML157" s="3"/>
      <c r="DMM157" s="3"/>
      <c r="DMN157" s="3"/>
      <c r="DMO157" s="3"/>
      <c r="DMP157" s="3"/>
      <c r="DMQ157" s="3"/>
      <c r="DMR157" s="3"/>
      <c r="DMS157" s="3"/>
      <c r="DMT157" s="3"/>
      <c r="DMU157" s="3"/>
      <c r="DMV157" s="3"/>
      <c r="DMW157" s="3"/>
      <c r="DMX157" s="3"/>
      <c r="DMY157" s="3"/>
      <c r="DMZ157" s="3"/>
      <c r="DNA157" s="3"/>
      <c r="DNB157" s="3"/>
      <c r="DNC157" s="3"/>
      <c r="DND157" s="3"/>
      <c r="DNE157" s="3"/>
      <c r="DNF157" s="3"/>
      <c r="DNG157" s="3"/>
      <c r="DNH157" s="3"/>
      <c r="DNI157" s="3"/>
      <c r="DNJ157" s="3"/>
      <c r="DNK157" s="3"/>
      <c r="DNL157" s="3"/>
      <c r="DNM157" s="3"/>
      <c r="DNN157" s="3"/>
      <c r="DNO157" s="3"/>
      <c r="DNP157" s="3"/>
      <c r="DNQ157" s="3"/>
      <c r="DNR157" s="3"/>
      <c r="DNS157" s="3"/>
      <c r="DNT157" s="3"/>
      <c r="DNU157" s="3"/>
      <c r="DNV157" s="3"/>
      <c r="DNW157" s="3"/>
      <c r="DNX157" s="3"/>
      <c r="DNY157" s="3"/>
      <c r="DNZ157" s="3"/>
      <c r="DOA157" s="3"/>
      <c r="DOB157" s="3"/>
      <c r="DOC157" s="3"/>
      <c r="DOD157" s="3"/>
      <c r="DOE157" s="3"/>
      <c r="DOF157" s="3"/>
      <c r="DOG157" s="3"/>
      <c r="DOH157" s="3"/>
      <c r="DOI157" s="3"/>
      <c r="DOJ157" s="3"/>
      <c r="DOK157" s="3"/>
      <c r="DOL157" s="3"/>
      <c r="DOM157" s="3"/>
      <c r="DON157" s="3"/>
      <c r="DOO157" s="3"/>
      <c r="DOP157" s="3"/>
      <c r="DOQ157" s="3"/>
      <c r="DOR157" s="3"/>
      <c r="DOS157" s="3"/>
      <c r="DOT157" s="3"/>
      <c r="DOU157" s="3"/>
      <c r="DOV157" s="3"/>
      <c r="DOW157" s="3"/>
      <c r="DOX157" s="3"/>
      <c r="DOY157" s="3"/>
      <c r="DOZ157" s="3"/>
      <c r="DPA157" s="3"/>
      <c r="DPB157" s="3"/>
      <c r="DPC157" s="3"/>
      <c r="DPD157" s="3"/>
      <c r="DPE157" s="3"/>
      <c r="DPF157" s="3"/>
      <c r="DPG157" s="3"/>
      <c r="DPH157" s="3"/>
      <c r="DPI157" s="3"/>
      <c r="DPJ157" s="3"/>
      <c r="DPK157" s="3"/>
      <c r="DPL157" s="3"/>
      <c r="DPM157" s="3"/>
      <c r="DPN157" s="3"/>
      <c r="DPO157" s="3"/>
      <c r="DPP157" s="3"/>
      <c r="DPQ157" s="3"/>
      <c r="DPR157" s="3"/>
      <c r="DPS157" s="3"/>
      <c r="DPT157" s="3"/>
      <c r="DPU157" s="3"/>
      <c r="DPV157" s="3"/>
      <c r="DPW157" s="3"/>
      <c r="DPX157" s="3"/>
      <c r="DPY157" s="3"/>
      <c r="DPZ157" s="3"/>
      <c r="DQA157" s="3"/>
      <c r="DQB157" s="3"/>
      <c r="DQC157" s="3"/>
      <c r="DQD157" s="3"/>
      <c r="DQE157" s="3"/>
      <c r="DQF157" s="3"/>
      <c r="DQG157" s="3"/>
      <c r="DQH157" s="3"/>
      <c r="DQI157" s="3"/>
      <c r="DQJ157" s="3"/>
      <c r="DQK157" s="3"/>
      <c r="DQL157" s="3"/>
      <c r="DQM157" s="3"/>
      <c r="DQN157" s="3"/>
      <c r="DQO157" s="3"/>
      <c r="DQP157" s="3"/>
      <c r="DQQ157" s="3"/>
      <c r="DQR157" s="3"/>
      <c r="DQS157" s="3"/>
      <c r="DQT157" s="3"/>
      <c r="DQU157" s="3"/>
      <c r="DQV157" s="3"/>
      <c r="DQW157" s="3"/>
      <c r="DQX157" s="3"/>
      <c r="DQY157" s="3"/>
      <c r="DQZ157" s="3"/>
      <c r="DRA157" s="3"/>
      <c r="DRB157" s="3"/>
      <c r="DRC157" s="3"/>
      <c r="DRD157" s="3"/>
      <c r="DRE157" s="3"/>
      <c r="DRF157" s="3"/>
      <c r="DRG157" s="3"/>
      <c r="DRH157" s="3"/>
      <c r="DRI157" s="3"/>
      <c r="DRJ157" s="3"/>
      <c r="DRK157" s="3"/>
      <c r="DRL157" s="3"/>
      <c r="DRM157" s="3"/>
      <c r="DRN157" s="3"/>
      <c r="DRO157" s="3"/>
      <c r="DRP157" s="3"/>
      <c r="DRQ157" s="3"/>
      <c r="DRR157" s="3"/>
      <c r="DRS157" s="3"/>
      <c r="DRT157" s="3"/>
      <c r="DRU157" s="3"/>
      <c r="DRV157" s="3"/>
      <c r="DRW157" s="3"/>
      <c r="DRX157" s="3"/>
      <c r="DRY157" s="3"/>
      <c r="DRZ157" s="3"/>
      <c r="DSA157" s="3"/>
      <c r="DSB157" s="3"/>
      <c r="DSC157" s="3"/>
      <c r="DSD157" s="3"/>
      <c r="DSE157" s="3"/>
      <c r="DSF157" s="3"/>
      <c r="DSG157" s="3"/>
      <c r="DSH157" s="3"/>
      <c r="DSI157" s="3"/>
      <c r="DSJ157" s="3"/>
      <c r="DSK157" s="3"/>
      <c r="DSL157" s="3"/>
      <c r="DSM157" s="3"/>
      <c r="DSN157" s="3"/>
      <c r="DSO157" s="3"/>
      <c r="DSP157" s="3"/>
      <c r="DSQ157" s="3"/>
      <c r="DSR157" s="3"/>
      <c r="DSS157" s="3"/>
      <c r="DST157" s="3"/>
      <c r="DSU157" s="3"/>
      <c r="DSV157" s="3"/>
      <c r="DSW157" s="3"/>
      <c r="DSX157" s="3"/>
      <c r="DSY157" s="3"/>
      <c r="DSZ157" s="3"/>
      <c r="DTA157" s="3"/>
      <c r="DTB157" s="3"/>
      <c r="DTC157" s="3"/>
      <c r="DTD157" s="3"/>
      <c r="DTE157" s="3"/>
      <c r="DTF157" s="3"/>
      <c r="DTG157" s="3"/>
      <c r="DTH157" s="3"/>
      <c r="DTI157" s="3"/>
      <c r="DTJ157" s="3"/>
      <c r="DTK157" s="3"/>
      <c r="DTL157" s="3"/>
      <c r="DTM157" s="3"/>
      <c r="DTN157" s="3"/>
      <c r="DTO157" s="3"/>
      <c r="DTP157" s="3"/>
      <c r="DTQ157" s="3"/>
      <c r="DTR157" s="3"/>
      <c r="DTS157" s="3"/>
      <c r="DTT157" s="3"/>
      <c r="DTU157" s="3"/>
      <c r="DTV157" s="3"/>
      <c r="DTW157" s="3"/>
      <c r="DTX157" s="3"/>
      <c r="DTY157" s="3"/>
      <c r="DTZ157" s="3"/>
      <c r="DUA157" s="3"/>
      <c r="DUB157" s="3"/>
      <c r="DUC157" s="3"/>
      <c r="DUD157" s="3"/>
      <c r="DUE157" s="3"/>
      <c r="DUF157" s="3"/>
      <c r="DUG157" s="3"/>
      <c r="DUH157" s="3"/>
      <c r="DUI157" s="3"/>
      <c r="DUJ157" s="3"/>
      <c r="DUK157" s="3"/>
      <c r="DUL157" s="3"/>
      <c r="DUM157" s="3"/>
      <c r="DUN157" s="3"/>
      <c r="DUO157" s="3"/>
      <c r="DUP157" s="3"/>
      <c r="DUQ157" s="3"/>
      <c r="DUR157" s="3"/>
      <c r="DUS157" s="3"/>
      <c r="DUT157" s="3"/>
      <c r="DUU157" s="3"/>
      <c r="DUV157" s="3"/>
      <c r="DUW157" s="3"/>
      <c r="DUX157" s="3"/>
      <c r="DUY157" s="3"/>
      <c r="DUZ157" s="3"/>
      <c r="DVA157" s="3"/>
      <c r="DVB157" s="3"/>
      <c r="DVC157" s="3"/>
      <c r="DVD157" s="3"/>
      <c r="DVE157" s="3"/>
      <c r="DVF157" s="3"/>
      <c r="DVG157" s="3"/>
      <c r="DVH157" s="3"/>
      <c r="DVI157" s="3"/>
      <c r="DVJ157" s="3"/>
      <c r="DVK157" s="3"/>
      <c r="DVL157" s="3"/>
      <c r="DVM157" s="3"/>
      <c r="DVN157" s="3"/>
      <c r="DVO157" s="3"/>
      <c r="DVP157" s="3"/>
      <c r="DVQ157" s="3"/>
      <c r="DVR157" s="3"/>
      <c r="DVS157" s="3"/>
      <c r="DVT157" s="3"/>
      <c r="DVU157" s="3"/>
      <c r="DVV157" s="3"/>
      <c r="DVW157" s="3"/>
      <c r="DVX157" s="3"/>
      <c r="DVY157" s="3"/>
      <c r="DVZ157" s="3"/>
      <c r="DWA157" s="3"/>
      <c r="DWB157" s="3"/>
      <c r="DWC157" s="3"/>
      <c r="DWD157" s="3"/>
      <c r="DWE157" s="3"/>
      <c r="DWF157" s="3"/>
      <c r="DWG157" s="3"/>
      <c r="DWH157" s="3"/>
      <c r="DWI157" s="3"/>
      <c r="DWJ157" s="3"/>
      <c r="DWK157" s="3"/>
      <c r="DWL157" s="3"/>
      <c r="DWM157" s="3"/>
      <c r="DWN157" s="3"/>
      <c r="DWO157" s="3"/>
      <c r="DWP157" s="3"/>
      <c r="DWQ157" s="3"/>
      <c r="DWR157" s="3"/>
      <c r="DWS157" s="3"/>
      <c r="DWT157" s="3"/>
      <c r="DWU157" s="3"/>
      <c r="DWV157" s="3"/>
      <c r="DWW157" s="3"/>
      <c r="DWX157" s="3"/>
      <c r="DWY157" s="3"/>
      <c r="DWZ157" s="3"/>
      <c r="DXA157" s="3"/>
      <c r="DXB157" s="3"/>
      <c r="DXC157" s="3"/>
      <c r="DXD157" s="3"/>
      <c r="DXE157" s="3"/>
      <c r="DXF157" s="3"/>
      <c r="DXG157" s="3"/>
      <c r="DXH157" s="3"/>
      <c r="DXI157" s="3"/>
      <c r="DXJ157" s="3"/>
      <c r="DXK157" s="3"/>
      <c r="DXL157" s="3"/>
      <c r="DXM157" s="3"/>
      <c r="DXN157" s="3"/>
      <c r="DXO157" s="3"/>
      <c r="DXP157" s="3"/>
      <c r="DXQ157" s="3"/>
      <c r="DXR157" s="3"/>
      <c r="DXS157" s="3"/>
      <c r="DXT157" s="3"/>
      <c r="DXU157" s="3"/>
      <c r="DXV157" s="3"/>
      <c r="DXW157" s="3"/>
      <c r="DXX157" s="3"/>
      <c r="DXY157" s="3"/>
      <c r="DXZ157" s="3"/>
      <c r="DYA157" s="3"/>
      <c r="DYB157" s="3"/>
      <c r="DYC157" s="3"/>
      <c r="DYD157" s="3"/>
      <c r="DYE157" s="3"/>
      <c r="DYF157" s="3"/>
      <c r="DYG157" s="3"/>
      <c r="DYH157" s="3"/>
      <c r="DYI157" s="3"/>
      <c r="DYJ157" s="3"/>
      <c r="DYK157" s="3"/>
      <c r="DYL157" s="3"/>
      <c r="DYM157" s="3"/>
      <c r="DYN157" s="3"/>
      <c r="DYO157" s="3"/>
      <c r="DYP157" s="3"/>
      <c r="DYQ157" s="3"/>
      <c r="DYR157" s="3"/>
      <c r="DYS157" s="3"/>
      <c r="DYT157" s="3"/>
      <c r="DYU157" s="3"/>
      <c r="DYV157" s="3"/>
      <c r="DYW157" s="3"/>
      <c r="DYX157" s="3"/>
      <c r="DYY157" s="3"/>
      <c r="DYZ157" s="3"/>
      <c r="DZA157" s="3"/>
      <c r="DZB157" s="3"/>
      <c r="DZC157" s="3"/>
      <c r="DZD157" s="3"/>
      <c r="DZE157" s="3"/>
      <c r="DZF157" s="3"/>
      <c r="DZG157" s="3"/>
      <c r="DZH157" s="3"/>
      <c r="DZI157" s="3"/>
      <c r="DZJ157" s="3"/>
      <c r="DZK157" s="3"/>
      <c r="DZL157" s="3"/>
      <c r="DZM157" s="3"/>
      <c r="DZN157" s="3"/>
      <c r="DZO157" s="3"/>
      <c r="DZP157" s="3"/>
      <c r="DZQ157" s="3"/>
      <c r="DZR157" s="3"/>
      <c r="DZS157" s="3"/>
      <c r="DZT157" s="3"/>
      <c r="DZU157" s="3"/>
      <c r="DZV157" s="3"/>
      <c r="DZW157" s="3"/>
      <c r="DZX157" s="3"/>
      <c r="DZY157" s="3"/>
      <c r="DZZ157" s="3"/>
      <c r="EAA157" s="3"/>
      <c r="EAB157" s="3"/>
      <c r="EAC157" s="3"/>
      <c r="EAD157" s="3"/>
      <c r="EAE157" s="3"/>
      <c r="EAF157" s="3"/>
      <c r="EAG157" s="3"/>
      <c r="EAH157" s="3"/>
      <c r="EAI157" s="3"/>
      <c r="EAJ157" s="3"/>
      <c r="EAK157" s="3"/>
      <c r="EAL157" s="3"/>
      <c r="EAM157" s="3"/>
      <c r="EAN157" s="3"/>
      <c r="EAO157" s="3"/>
      <c r="EAP157" s="3"/>
      <c r="EAQ157" s="3"/>
      <c r="EAR157" s="3"/>
      <c r="EAS157" s="3"/>
      <c r="EAT157" s="3"/>
      <c r="EAU157" s="3"/>
      <c r="EAV157" s="3"/>
      <c r="EAW157" s="3"/>
      <c r="EAX157" s="3"/>
      <c r="EAY157" s="3"/>
      <c r="EAZ157" s="3"/>
      <c r="EBA157" s="3"/>
      <c r="EBB157" s="3"/>
      <c r="EBC157" s="3"/>
      <c r="EBD157" s="3"/>
      <c r="EBE157" s="3"/>
      <c r="EBF157" s="3"/>
      <c r="EBG157" s="3"/>
      <c r="EBH157" s="3"/>
      <c r="EBI157" s="3"/>
      <c r="EBJ157" s="3"/>
      <c r="EBK157" s="3"/>
      <c r="EBL157" s="3"/>
      <c r="EBM157" s="3"/>
      <c r="EBN157" s="3"/>
      <c r="EBO157" s="3"/>
      <c r="EBP157" s="3"/>
      <c r="EBQ157" s="3"/>
      <c r="EBR157" s="3"/>
      <c r="EBS157" s="3"/>
      <c r="EBT157" s="3"/>
      <c r="EBU157" s="3"/>
      <c r="EBV157" s="3"/>
      <c r="EBW157" s="3"/>
      <c r="EBX157" s="3"/>
      <c r="EBY157" s="3"/>
      <c r="EBZ157" s="3"/>
      <c r="ECA157" s="3"/>
      <c r="ECB157" s="3"/>
      <c r="ECC157" s="3"/>
      <c r="ECD157" s="3"/>
      <c r="ECE157" s="3"/>
      <c r="ECF157" s="3"/>
      <c r="ECG157" s="3"/>
      <c r="ECH157" s="3"/>
      <c r="ECI157" s="3"/>
      <c r="ECJ157" s="3"/>
      <c r="ECK157" s="3"/>
      <c r="ECL157" s="3"/>
      <c r="ECM157" s="3"/>
      <c r="ECN157" s="3"/>
      <c r="ECO157" s="3"/>
      <c r="ECP157" s="3"/>
      <c r="ECQ157" s="3"/>
      <c r="ECR157" s="3"/>
      <c r="ECS157" s="3"/>
      <c r="ECT157" s="3"/>
      <c r="ECU157" s="3"/>
      <c r="ECV157" s="3"/>
      <c r="ECW157" s="3"/>
      <c r="ECX157" s="3"/>
      <c r="ECY157" s="3"/>
      <c r="ECZ157" s="3"/>
      <c r="EDA157" s="3"/>
      <c r="EDB157" s="3"/>
      <c r="EDC157" s="3"/>
      <c r="EDD157" s="3"/>
      <c r="EDE157" s="3"/>
      <c r="EDF157" s="3"/>
      <c r="EDG157" s="3"/>
      <c r="EDH157" s="3"/>
      <c r="EDI157" s="3"/>
      <c r="EDJ157" s="3"/>
      <c r="EDK157" s="3"/>
      <c r="EDL157" s="3"/>
      <c r="EDM157" s="3"/>
      <c r="EDN157" s="3"/>
      <c r="EDO157" s="3"/>
      <c r="EDP157" s="3"/>
      <c r="EDQ157" s="3"/>
      <c r="EDR157" s="3"/>
      <c r="EDS157" s="3"/>
      <c r="EDT157" s="3"/>
      <c r="EDU157" s="3"/>
      <c r="EDV157" s="3"/>
      <c r="EDW157" s="3"/>
      <c r="EDX157" s="3"/>
      <c r="EDY157" s="3"/>
      <c r="EDZ157" s="3"/>
      <c r="EEA157" s="3"/>
      <c r="EEB157" s="3"/>
      <c r="EEC157" s="3"/>
      <c r="EED157" s="3"/>
      <c r="EEE157" s="3"/>
      <c r="EEF157" s="3"/>
      <c r="EEG157" s="3"/>
      <c r="EEH157" s="3"/>
      <c r="EEI157" s="3"/>
      <c r="EEJ157" s="3"/>
      <c r="EEK157" s="3"/>
      <c r="EEL157" s="3"/>
      <c r="EEM157" s="3"/>
      <c r="EEN157" s="3"/>
      <c r="EEO157" s="3"/>
      <c r="EEP157" s="3"/>
      <c r="EEQ157" s="3"/>
      <c r="EER157" s="3"/>
      <c r="EES157" s="3"/>
      <c r="EET157" s="3"/>
      <c r="EEU157" s="3"/>
      <c r="EEV157" s="3"/>
      <c r="EEW157" s="3"/>
      <c r="EEX157" s="3"/>
      <c r="EEY157" s="3"/>
      <c r="EEZ157" s="3"/>
      <c r="EFA157" s="3"/>
      <c r="EFB157" s="3"/>
      <c r="EFC157" s="3"/>
      <c r="EFD157" s="3"/>
      <c r="EFE157" s="3"/>
      <c r="EFF157" s="3"/>
      <c r="EFG157" s="3"/>
      <c r="EFH157" s="3"/>
      <c r="EFI157" s="3"/>
      <c r="EFJ157" s="3"/>
      <c r="EFK157" s="3"/>
      <c r="EFL157" s="3"/>
      <c r="EFM157" s="3"/>
      <c r="EFN157" s="3"/>
      <c r="EFO157" s="3"/>
      <c r="EFP157" s="3"/>
      <c r="EFQ157" s="3"/>
      <c r="EFR157" s="3"/>
      <c r="EFS157" s="3"/>
      <c r="EFT157" s="3"/>
      <c r="EFU157" s="3"/>
      <c r="EFV157" s="3"/>
      <c r="EFW157" s="3"/>
      <c r="EFX157" s="3"/>
      <c r="EFY157" s="3"/>
      <c r="EFZ157" s="3"/>
      <c r="EGA157" s="3"/>
      <c r="EGB157" s="3"/>
      <c r="EGC157" s="3"/>
      <c r="EGD157" s="3"/>
      <c r="EGE157" s="3"/>
      <c r="EGF157" s="3"/>
      <c r="EGG157" s="3"/>
      <c r="EGH157" s="3"/>
      <c r="EGI157" s="3"/>
      <c r="EGJ157" s="3"/>
      <c r="EGK157" s="3"/>
      <c r="EGL157" s="3"/>
      <c r="EGM157" s="3"/>
      <c r="EGN157" s="3"/>
      <c r="EGO157" s="3"/>
      <c r="EGP157" s="3"/>
      <c r="EGQ157" s="3"/>
      <c r="EGR157" s="3"/>
      <c r="EGS157" s="3"/>
      <c r="EGT157" s="3"/>
      <c r="EGU157" s="3"/>
      <c r="EGV157" s="3"/>
      <c r="EGW157" s="3"/>
      <c r="EGX157" s="3"/>
      <c r="EGY157" s="3"/>
      <c r="EGZ157" s="3"/>
      <c r="EHA157" s="3"/>
      <c r="EHB157" s="3"/>
      <c r="EHC157" s="3"/>
      <c r="EHD157" s="3"/>
      <c r="EHE157" s="3"/>
      <c r="EHF157" s="3"/>
      <c r="EHG157" s="3"/>
      <c r="EHH157" s="3"/>
      <c r="EHI157" s="3"/>
      <c r="EHJ157" s="3"/>
      <c r="EHK157" s="3"/>
      <c r="EHL157" s="3"/>
      <c r="EHM157" s="3"/>
      <c r="EHN157" s="3"/>
      <c r="EHO157" s="3"/>
      <c r="EHP157" s="3"/>
      <c r="EHQ157" s="3"/>
      <c r="EHR157" s="3"/>
      <c r="EHS157" s="3"/>
      <c r="EHT157" s="3"/>
      <c r="EHU157" s="3"/>
      <c r="EHV157" s="3"/>
      <c r="EHW157" s="3"/>
      <c r="EHX157" s="3"/>
      <c r="EHY157" s="3"/>
      <c r="EHZ157" s="3"/>
      <c r="EIA157" s="3"/>
      <c r="EIB157" s="3"/>
      <c r="EIC157" s="3"/>
      <c r="EID157" s="3"/>
      <c r="EIE157" s="3"/>
      <c r="EIF157" s="3"/>
      <c r="EIG157" s="3"/>
      <c r="EIH157" s="3"/>
      <c r="EII157" s="3"/>
      <c r="EIJ157" s="3"/>
      <c r="EIK157" s="3"/>
      <c r="EIL157" s="3"/>
      <c r="EIM157" s="3"/>
      <c r="EIN157" s="3"/>
      <c r="EIO157" s="3"/>
      <c r="EIP157" s="3"/>
      <c r="EIQ157" s="3"/>
      <c r="EIR157" s="3"/>
      <c r="EIS157" s="3"/>
      <c r="EIT157" s="3"/>
      <c r="EIU157" s="3"/>
      <c r="EIV157" s="3"/>
      <c r="EIW157" s="3"/>
      <c r="EIX157" s="3"/>
      <c r="EIY157" s="3"/>
      <c r="EIZ157" s="3"/>
      <c r="EJA157" s="3"/>
      <c r="EJB157" s="3"/>
      <c r="EJC157" s="3"/>
      <c r="EJD157" s="3"/>
      <c r="EJE157" s="3"/>
      <c r="EJF157" s="3"/>
      <c r="EJG157" s="3"/>
      <c r="EJH157" s="3"/>
      <c r="EJI157" s="3"/>
      <c r="EJJ157" s="3"/>
      <c r="EJK157" s="3"/>
      <c r="EJL157" s="3"/>
      <c r="EJM157" s="3"/>
      <c r="EJN157" s="3"/>
      <c r="EJO157" s="3"/>
      <c r="EJP157" s="3"/>
      <c r="EJQ157" s="3"/>
      <c r="EJR157" s="3"/>
      <c r="EJS157" s="3"/>
      <c r="EJT157" s="3"/>
      <c r="EJU157" s="3"/>
      <c r="EJV157" s="3"/>
      <c r="EJW157" s="3"/>
      <c r="EJX157" s="3"/>
      <c r="EJY157" s="3"/>
      <c r="EJZ157" s="3"/>
      <c r="EKA157" s="3"/>
      <c r="EKB157" s="3"/>
      <c r="EKC157" s="3"/>
      <c r="EKD157" s="3"/>
      <c r="EKE157" s="3"/>
      <c r="EKF157" s="3"/>
      <c r="EKG157" s="3"/>
      <c r="EKH157" s="3"/>
      <c r="EKI157" s="3"/>
      <c r="EKJ157" s="3"/>
      <c r="EKK157" s="3"/>
      <c r="EKL157" s="3"/>
      <c r="EKM157" s="3"/>
      <c r="EKN157" s="3"/>
      <c r="EKO157" s="3"/>
      <c r="EKP157" s="3"/>
      <c r="EKQ157" s="3"/>
      <c r="EKR157" s="3"/>
      <c r="EKS157" s="3"/>
      <c r="EKT157" s="3"/>
      <c r="EKU157" s="3"/>
      <c r="EKV157" s="3"/>
      <c r="EKW157" s="3"/>
      <c r="EKX157" s="3"/>
      <c r="EKY157" s="3"/>
      <c r="EKZ157" s="3"/>
      <c r="ELA157" s="3"/>
      <c r="ELB157" s="3"/>
      <c r="ELC157" s="3"/>
      <c r="ELD157" s="3"/>
      <c r="ELE157" s="3"/>
      <c r="ELF157" s="3"/>
      <c r="ELG157" s="3"/>
      <c r="ELH157" s="3"/>
      <c r="ELI157" s="3"/>
      <c r="ELJ157" s="3"/>
      <c r="ELK157" s="3"/>
      <c r="ELL157" s="3"/>
      <c r="ELM157" s="3"/>
      <c r="ELN157" s="3"/>
      <c r="ELO157" s="3"/>
      <c r="ELP157" s="3"/>
      <c r="ELQ157" s="3"/>
      <c r="ELR157" s="3"/>
      <c r="ELS157" s="3"/>
      <c r="ELT157" s="3"/>
      <c r="ELU157" s="3"/>
      <c r="ELV157" s="3"/>
      <c r="ELW157" s="3"/>
      <c r="ELX157" s="3"/>
      <c r="ELY157" s="3"/>
      <c r="ELZ157" s="3"/>
      <c r="EMA157" s="3"/>
      <c r="EMB157" s="3"/>
      <c r="EMC157" s="3"/>
      <c r="EMD157" s="3"/>
      <c r="EME157" s="3"/>
      <c r="EMF157" s="3"/>
      <c r="EMG157" s="3"/>
      <c r="EMH157" s="3"/>
      <c r="EMI157" s="3"/>
      <c r="EMJ157" s="3"/>
      <c r="EMK157" s="3"/>
      <c r="EML157" s="3"/>
      <c r="EMM157" s="3"/>
      <c r="EMN157" s="3"/>
      <c r="EMO157" s="3"/>
      <c r="EMP157" s="3"/>
      <c r="EMQ157" s="3"/>
      <c r="EMR157" s="3"/>
      <c r="EMS157" s="3"/>
      <c r="EMT157" s="3"/>
      <c r="EMU157" s="3"/>
      <c r="EMV157" s="3"/>
      <c r="EMW157" s="3"/>
      <c r="EMX157" s="3"/>
      <c r="EMY157" s="3"/>
      <c r="EMZ157" s="3"/>
      <c r="ENA157" s="3"/>
      <c r="ENB157" s="3"/>
      <c r="ENC157" s="3"/>
      <c r="END157" s="3"/>
      <c r="ENE157" s="3"/>
      <c r="ENF157" s="3"/>
      <c r="ENG157" s="3"/>
      <c r="ENH157" s="3"/>
      <c r="ENI157" s="3"/>
      <c r="ENJ157" s="3"/>
      <c r="ENK157" s="3"/>
      <c r="ENL157" s="3"/>
      <c r="ENM157" s="3"/>
      <c r="ENN157" s="3"/>
      <c r="ENO157" s="3"/>
      <c r="ENP157" s="3"/>
      <c r="ENQ157" s="3"/>
      <c r="ENR157" s="3"/>
      <c r="ENS157" s="3"/>
      <c r="ENT157" s="3"/>
      <c r="ENU157" s="3"/>
      <c r="ENV157" s="3"/>
      <c r="ENW157" s="3"/>
      <c r="ENX157" s="3"/>
      <c r="ENY157" s="3"/>
      <c r="ENZ157" s="3"/>
      <c r="EOA157" s="3"/>
      <c r="EOB157" s="3"/>
      <c r="EOC157" s="3"/>
      <c r="EOD157" s="3"/>
      <c r="EOE157" s="3"/>
      <c r="EOF157" s="3"/>
      <c r="EOG157" s="3"/>
      <c r="EOH157" s="3"/>
      <c r="EOI157" s="3"/>
      <c r="EOJ157" s="3"/>
      <c r="EOK157" s="3"/>
      <c r="EOL157" s="3"/>
      <c r="EOM157" s="3"/>
      <c r="EON157" s="3"/>
      <c r="EOO157" s="3"/>
      <c r="EOP157" s="3"/>
      <c r="EOQ157" s="3"/>
      <c r="EOR157" s="3"/>
      <c r="EOS157" s="3"/>
      <c r="EOT157" s="3"/>
      <c r="EOU157" s="3"/>
      <c r="EOV157" s="3"/>
      <c r="EOW157" s="3"/>
      <c r="EOX157" s="3"/>
      <c r="EOY157" s="3"/>
      <c r="EOZ157" s="3"/>
      <c r="EPA157" s="3"/>
      <c r="EPB157" s="3"/>
      <c r="EPC157" s="3"/>
      <c r="EPD157" s="3"/>
      <c r="EPE157" s="3"/>
      <c r="EPF157" s="3"/>
      <c r="EPG157" s="3"/>
      <c r="EPH157" s="3"/>
      <c r="EPI157" s="3"/>
      <c r="EPJ157" s="3"/>
      <c r="EPK157" s="3"/>
      <c r="EPL157" s="3"/>
      <c r="EPM157" s="3"/>
      <c r="EPN157" s="3"/>
      <c r="EPO157" s="3"/>
      <c r="EPP157" s="3"/>
      <c r="EPQ157" s="3"/>
      <c r="EPR157" s="3"/>
      <c r="EPS157" s="3"/>
      <c r="EPT157" s="3"/>
      <c r="EPU157" s="3"/>
      <c r="EPV157" s="3"/>
      <c r="EPW157" s="3"/>
      <c r="EPX157" s="3"/>
      <c r="EPY157" s="3"/>
      <c r="EPZ157" s="3"/>
      <c r="EQA157" s="3"/>
      <c r="EQB157" s="3"/>
      <c r="EQC157" s="3"/>
      <c r="EQD157" s="3"/>
      <c r="EQE157" s="3"/>
      <c r="EQF157" s="3"/>
      <c r="EQG157" s="3"/>
      <c r="EQH157" s="3"/>
      <c r="EQI157" s="3"/>
      <c r="EQJ157" s="3"/>
      <c r="EQK157" s="3"/>
      <c r="EQL157" s="3"/>
      <c r="EQM157" s="3"/>
      <c r="EQN157" s="3"/>
      <c r="EQO157" s="3"/>
      <c r="EQP157" s="3"/>
      <c r="EQQ157" s="3"/>
      <c r="EQR157" s="3"/>
      <c r="EQS157" s="3"/>
      <c r="EQT157" s="3"/>
      <c r="EQU157" s="3"/>
      <c r="EQV157" s="3"/>
      <c r="EQW157" s="3"/>
      <c r="EQX157" s="3"/>
      <c r="EQY157" s="3"/>
      <c r="EQZ157" s="3"/>
      <c r="ERA157" s="3"/>
      <c r="ERB157" s="3"/>
      <c r="ERC157" s="3"/>
      <c r="ERD157" s="3"/>
      <c r="ERE157" s="3"/>
      <c r="ERF157" s="3"/>
      <c r="ERG157" s="3"/>
      <c r="ERH157" s="3"/>
      <c r="ERI157" s="3"/>
      <c r="ERJ157" s="3"/>
      <c r="ERK157" s="3"/>
      <c r="ERL157" s="3"/>
      <c r="ERM157" s="3"/>
      <c r="ERN157" s="3"/>
      <c r="ERO157" s="3"/>
      <c r="ERP157" s="3"/>
      <c r="ERQ157" s="3"/>
      <c r="ERR157" s="3"/>
      <c r="ERS157" s="3"/>
      <c r="ERT157" s="3"/>
      <c r="ERU157" s="3"/>
      <c r="ERV157" s="3"/>
      <c r="ERW157" s="3"/>
      <c r="ERX157" s="3"/>
      <c r="ERY157" s="3"/>
      <c r="ERZ157" s="3"/>
      <c r="ESA157" s="3"/>
      <c r="ESB157" s="3"/>
      <c r="ESC157" s="3"/>
      <c r="ESD157" s="3"/>
      <c r="ESE157" s="3"/>
      <c r="ESF157" s="3"/>
      <c r="ESG157" s="3"/>
      <c r="ESH157" s="3"/>
      <c r="ESI157" s="3"/>
      <c r="ESJ157" s="3"/>
      <c r="ESK157" s="3"/>
      <c r="ESL157" s="3"/>
      <c r="ESM157" s="3"/>
      <c r="ESN157" s="3"/>
      <c r="ESO157" s="3"/>
      <c r="ESP157" s="3"/>
      <c r="ESQ157" s="3"/>
      <c r="ESR157" s="3"/>
      <c r="ESS157" s="3"/>
      <c r="EST157" s="3"/>
      <c r="ESU157" s="3"/>
      <c r="ESV157" s="3"/>
      <c r="ESW157" s="3"/>
      <c r="ESX157" s="3"/>
      <c r="ESY157" s="3"/>
      <c r="ESZ157" s="3"/>
      <c r="ETA157" s="3"/>
      <c r="ETB157" s="3"/>
      <c r="ETC157" s="3"/>
      <c r="ETD157" s="3"/>
      <c r="ETE157" s="3"/>
      <c r="ETF157" s="3"/>
      <c r="ETG157" s="3"/>
      <c r="ETH157" s="3"/>
      <c r="ETI157" s="3"/>
      <c r="ETJ157" s="3"/>
      <c r="ETK157" s="3"/>
      <c r="ETL157" s="3"/>
      <c r="ETM157" s="3"/>
      <c r="ETN157" s="3"/>
      <c r="ETO157" s="3"/>
      <c r="ETP157" s="3"/>
      <c r="ETQ157" s="3"/>
      <c r="ETR157" s="3"/>
      <c r="ETS157" s="3"/>
      <c r="ETT157" s="3"/>
      <c r="ETU157" s="3"/>
      <c r="ETV157" s="3"/>
      <c r="ETW157" s="3"/>
      <c r="ETX157" s="3"/>
      <c r="ETY157" s="3"/>
      <c r="ETZ157" s="3"/>
      <c r="EUA157" s="3"/>
      <c r="EUB157" s="3"/>
      <c r="EUC157" s="3"/>
      <c r="EUD157" s="3"/>
      <c r="EUE157" s="3"/>
      <c r="EUF157" s="3"/>
      <c r="EUG157" s="3"/>
      <c r="EUH157" s="3"/>
      <c r="EUI157" s="3"/>
      <c r="EUJ157" s="3"/>
      <c r="EUK157" s="3"/>
      <c r="EUL157" s="3"/>
      <c r="EUM157" s="3"/>
      <c r="EUN157" s="3"/>
      <c r="EUO157" s="3"/>
      <c r="EUP157" s="3"/>
      <c r="EUQ157" s="3"/>
      <c r="EUR157" s="3"/>
      <c r="EUS157" s="3"/>
      <c r="EUT157" s="3"/>
      <c r="EUU157" s="3"/>
      <c r="EUV157" s="3"/>
      <c r="EUW157" s="3"/>
      <c r="EUX157" s="3"/>
      <c r="EUY157" s="3"/>
      <c r="EUZ157" s="3"/>
      <c r="EVA157" s="3"/>
      <c r="EVB157" s="3"/>
      <c r="EVC157" s="3"/>
      <c r="EVD157" s="3"/>
      <c r="EVE157" s="3"/>
      <c r="EVF157" s="3"/>
      <c r="EVG157" s="3"/>
      <c r="EVH157" s="3"/>
      <c r="EVI157" s="3"/>
      <c r="EVJ157" s="3"/>
      <c r="EVK157" s="3"/>
      <c r="EVL157" s="3"/>
      <c r="EVM157" s="3"/>
      <c r="EVN157" s="3"/>
      <c r="EVO157" s="3"/>
      <c r="EVP157" s="3"/>
      <c r="EVQ157" s="3"/>
      <c r="EVR157" s="3"/>
      <c r="EVS157" s="3"/>
      <c r="EVT157" s="3"/>
      <c r="EVU157" s="3"/>
      <c r="EVV157" s="3"/>
      <c r="EVW157" s="3"/>
      <c r="EVX157" s="3"/>
      <c r="EVY157" s="3"/>
      <c r="EVZ157" s="3"/>
      <c r="EWA157" s="3"/>
      <c r="EWB157" s="3"/>
      <c r="EWC157" s="3"/>
      <c r="EWD157" s="3"/>
      <c r="EWE157" s="3"/>
      <c r="EWF157" s="3"/>
      <c r="EWG157" s="3"/>
      <c r="EWH157" s="3"/>
      <c r="EWI157" s="3"/>
      <c r="EWJ157" s="3"/>
      <c r="EWK157" s="3"/>
      <c r="EWL157" s="3"/>
      <c r="EWM157" s="3"/>
      <c r="EWN157" s="3"/>
      <c r="EWO157" s="3"/>
      <c r="EWP157" s="3"/>
      <c r="EWQ157" s="3"/>
      <c r="EWR157" s="3"/>
      <c r="EWS157" s="3"/>
      <c r="EWT157" s="3"/>
      <c r="EWU157" s="3"/>
      <c r="EWV157" s="3"/>
      <c r="EWW157" s="3"/>
      <c r="EWX157" s="3"/>
      <c r="EWY157" s="3"/>
      <c r="EWZ157" s="3"/>
      <c r="EXA157" s="3"/>
      <c r="EXB157" s="3"/>
      <c r="EXC157" s="3"/>
      <c r="EXD157" s="3"/>
      <c r="EXE157" s="3"/>
      <c r="EXF157" s="3"/>
      <c r="EXG157" s="3"/>
      <c r="EXH157" s="3"/>
      <c r="EXI157" s="3"/>
      <c r="EXJ157" s="3"/>
      <c r="EXK157" s="3"/>
      <c r="EXL157" s="3"/>
      <c r="EXM157" s="3"/>
      <c r="EXN157" s="3"/>
      <c r="EXO157" s="3"/>
      <c r="EXP157" s="3"/>
      <c r="EXQ157" s="3"/>
      <c r="EXR157" s="3"/>
      <c r="EXS157" s="3"/>
      <c r="EXT157" s="3"/>
      <c r="EXU157" s="3"/>
      <c r="EXV157" s="3"/>
      <c r="EXW157" s="3"/>
      <c r="EXX157" s="3"/>
      <c r="EXY157" s="3"/>
      <c r="EXZ157" s="3"/>
      <c r="EYA157" s="3"/>
      <c r="EYB157" s="3"/>
      <c r="EYC157" s="3"/>
      <c r="EYD157" s="3"/>
      <c r="EYE157" s="3"/>
      <c r="EYF157" s="3"/>
      <c r="EYG157" s="3"/>
      <c r="EYH157" s="3"/>
      <c r="EYI157" s="3"/>
      <c r="EYJ157" s="3"/>
      <c r="EYK157" s="3"/>
      <c r="EYL157" s="3"/>
      <c r="EYM157" s="3"/>
      <c r="EYN157" s="3"/>
      <c r="EYO157" s="3"/>
      <c r="EYP157" s="3"/>
      <c r="EYQ157" s="3"/>
      <c r="EYR157" s="3"/>
      <c r="EYS157" s="3"/>
      <c r="EYT157" s="3"/>
      <c r="EYU157" s="3"/>
      <c r="EYV157" s="3"/>
      <c r="EYW157" s="3"/>
      <c r="EYX157" s="3"/>
      <c r="EYY157" s="3"/>
      <c r="EYZ157" s="3"/>
      <c r="EZA157" s="3"/>
      <c r="EZB157" s="3"/>
      <c r="EZC157" s="3"/>
      <c r="EZD157" s="3"/>
      <c r="EZE157" s="3"/>
      <c r="EZF157" s="3"/>
      <c r="EZG157" s="3"/>
      <c r="EZH157" s="3"/>
      <c r="EZI157" s="3"/>
      <c r="EZJ157" s="3"/>
      <c r="EZK157" s="3"/>
      <c r="EZL157" s="3"/>
      <c r="EZM157" s="3"/>
      <c r="EZN157" s="3"/>
      <c r="EZO157" s="3"/>
      <c r="EZP157" s="3"/>
      <c r="EZQ157" s="3"/>
      <c r="EZR157" s="3"/>
      <c r="EZS157" s="3"/>
      <c r="EZT157" s="3"/>
      <c r="EZU157" s="3"/>
      <c r="EZV157" s="3"/>
      <c r="EZW157" s="3"/>
      <c r="EZX157" s="3"/>
      <c r="EZY157" s="3"/>
      <c r="EZZ157" s="3"/>
      <c r="FAA157" s="3"/>
      <c r="FAB157" s="3"/>
      <c r="FAC157" s="3"/>
      <c r="FAD157" s="3"/>
      <c r="FAE157" s="3"/>
      <c r="FAF157" s="3"/>
      <c r="FAG157" s="3"/>
      <c r="FAH157" s="3"/>
      <c r="FAI157" s="3"/>
      <c r="FAJ157" s="3"/>
      <c r="FAK157" s="3"/>
      <c r="FAL157" s="3"/>
      <c r="FAM157" s="3"/>
      <c r="FAN157" s="3"/>
      <c r="FAO157" s="3"/>
      <c r="FAP157" s="3"/>
      <c r="FAQ157" s="3"/>
      <c r="FAR157" s="3"/>
      <c r="FAS157" s="3"/>
      <c r="FAT157" s="3"/>
      <c r="FAU157" s="3"/>
      <c r="FAV157" s="3"/>
      <c r="FAW157" s="3"/>
      <c r="FAX157" s="3"/>
      <c r="FAY157" s="3"/>
      <c r="FAZ157" s="3"/>
      <c r="FBA157" s="3"/>
      <c r="FBB157" s="3"/>
      <c r="FBC157" s="3"/>
      <c r="FBD157" s="3"/>
      <c r="FBE157" s="3"/>
      <c r="FBF157" s="3"/>
      <c r="FBG157" s="3"/>
      <c r="FBH157" s="3"/>
      <c r="FBI157" s="3"/>
      <c r="FBJ157" s="3"/>
      <c r="FBK157" s="3"/>
      <c r="FBL157" s="3"/>
      <c r="FBM157" s="3"/>
      <c r="FBN157" s="3"/>
      <c r="FBO157" s="3"/>
      <c r="FBP157" s="3"/>
      <c r="FBQ157" s="3"/>
      <c r="FBR157" s="3"/>
      <c r="FBS157" s="3"/>
      <c r="FBT157" s="3"/>
      <c r="FBU157" s="3"/>
      <c r="FBV157" s="3"/>
      <c r="FBW157" s="3"/>
      <c r="FBX157" s="3"/>
      <c r="FBY157" s="3"/>
      <c r="FBZ157" s="3"/>
      <c r="FCA157" s="3"/>
      <c r="FCB157" s="3"/>
      <c r="FCC157" s="3"/>
      <c r="FCD157" s="3"/>
      <c r="FCE157" s="3"/>
      <c r="FCF157" s="3"/>
      <c r="FCG157" s="3"/>
      <c r="FCH157" s="3"/>
      <c r="FCI157" s="3"/>
      <c r="FCJ157" s="3"/>
      <c r="FCK157" s="3"/>
      <c r="FCL157" s="3"/>
      <c r="FCM157" s="3"/>
      <c r="FCN157" s="3"/>
      <c r="FCO157" s="3"/>
      <c r="FCP157" s="3"/>
      <c r="FCQ157" s="3"/>
      <c r="FCR157" s="3"/>
      <c r="FCS157" s="3"/>
      <c r="FCT157" s="3"/>
      <c r="FCU157" s="3"/>
      <c r="FCV157" s="3"/>
      <c r="FCW157" s="3"/>
      <c r="FCX157" s="3"/>
      <c r="FCY157" s="3"/>
      <c r="FCZ157" s="3"/>
      <c r="FDA157" s="3"/>
      <c r="FDB157" s="3"/>
      <c r="FDC157" s="3"/>
      <c r="FDD157" s="3"/>
      <c r="FDE157" s="3"/>
      <c r="FDF157" s="3"/>
      <c r="FDG157" s="3"/>
      <c r="FDH157" s="3"/>
      <c r="FDI157" s="3"/>
      <c r="FDJ157" s="3"/>
      <c r="FDK157" s="3"/>
      <c r="FDL157" s="3"/>
      <c r="FDM157" s="3"/>
      <c r="FDN157" s="3"/>
      <c r="FDO157" s="3"/>
      <c r="FDP157" s="3"/>
      <c r="FDQ157" s="3"/>
      <c r="FDR157" s="3"/>
      <c r="FDS157" s="3"/>
      <c r="FDT157" s="3"/>
      <c r="FDU157" s="3"/>
      <c r="FDV157" s="3"/>
      <c r="FDW157" s="3"/>
      <c r="FDX157" s="3"/>
      <c r="FDY157" s="3"/>
      <c r="FDZ157" s="3"/>
      <c r="FEA157" s="3"/>
      <c r="FEB157" s="3"/>
      <c r="FEC157" s="3"/>
      <c r="FED157" s="3"/>
      <c r="FEE157" s="3"/>
      <c r="FEF157" s="3"/>
      <c r="FEG157" s="3"/>
      <c r="FEH157" s="3"/>
      <c r="FEI157" s="3"/>
      <c r="FEJ157" s="3"/>
      <c r="FEK157" s="3"/>
      <c r="FEL157" s="3"/>
      <c r="FEM157" s="3"/>
      <c r="FEN157" s="3"/>
      <c r="FEO157" s="3"/>
      <c r="FEP157" s="3"/>
      <c r="FEQ157" s="3"/>
      <c r="FER157" s="3"/>
      <c r="FES157" s="3"/>
      <c r="FET157" s="3"/>
      <c r="FEU157" s="3"/>
      <c r="FEV157" s="3"/>
      <c r="FEW157" s="3"/>
      <c r="FEX157" s="3"/>
      <c r="FEY157" s="3"/>
      <c r="FEZ157" s="3"/>
      <c r="FFA157" s="3"/>
      <c r="FFB157" s="3"/>
      <c r="FFC157" s="3"/>
      <c r="FFD157" s="3"/>
      <c r="FFE157" s="3"/>
      <c r="FFF157" s="3"/>
      <c r="FFG157" s="3"/>
      <c r="FFH157" s="3"/>
      <c r="FFI157" s="3"/>
      <c r="FFJ157" s="3"/>
      <c r="FFK157" s="3"/>
      <c r="FFL157" s="3"/>
      <c r="FFM157" s="3"/>
      <c r="FFN157" s="3"/>
      <c r="FFO157" s="3"/>
      <c r="FFP157" s="3"/>
      <c r="FFQ157" s="3"/>
      <c r="FFR157" s="3"/>
      <c r="FFS157" s="3"/>
      <c r="FFT157" s="3"/>
      <c r="FFU157" s="3"/>
      <c r="FFV157" s="3"/>
      <c r="FFW157" s="3"/>
      <c r="FFX157" s="3"/>
      <c r="FFY157" s="3"/>
      <c r="FFZ157" s="3"/>
      <c r="FGA157" s="3"/>
      <c r="FGB157" s="3"/>
      <c r="FGC157" s="3"/>
      <c r="FGD157" s="3"/>
      <c r="FGE157" s="3"/>
      <c r="FGF157" s="3"/>
      <c r="FGG157" s="3"/>
      <c r="FGH157" s="3"/>
      <c r="FGI157" s="3"/>
      <c r="FGJ157" s="3"/>
      <c r="FGK157" s="3"/>
      <c r="FGL157" s="3"/>
      <c r="FGM157" s="3"/>
      <c r="FGN157" s="3"/>
      <c r="FGO157" s="3"/>
      <c r="FGP157" s="3"/>
      <c r="FGQ157" s="3"/>
      <c r="FGR157" s="3"/>
      <c r="FGS157" s="3"/>
      <c r="FGT157" s="3"/>
      <c r="FGU157" s="3"/>
      <c r="FGV157" s="3"/>
      <c r="FGW157" s="3"/>
      <c r="FGX157" s="3"/>
      <c r="FGY157" s="3"/>
      <c r="FGZ157" s="3"/>
      <c r="FHA157" s="3"/>
      <c r="FHB157" s="3"/>
      <c r="FHC157" s="3"/>
      <c r="FHD157" s="3"/>
      <c r="FHE157" s="3"/>
      <c r="FHF157" s="3"/>
      <c r="FHG157" s="3"/>
      <c r="FHH157" s="3"/>
      <c r="FHI157" s="3"/>
      <c r="FHJ157" s="3"/>
      <c r="FHK157" s="3"/>
      <c r="FHL157" s="3"/>
      <c r="FHM157" s="3"/>
      <c r="FHN157" s="3"/>
      <c r="FHO157" s="3"/>
      <c r="FHP157" s="3"/>
      <c r="FHQ157" s="3"/>
      <c r="FHR157" s="3"/>
      <c r="FHS157" s="3"/>
      <c r="FHT157" s="3"/>
      <c r="FHU157" s="3"/>
      <c r="FHV157" s="3"/>
      <c r="FHW157" s="3"/>
      <c r="FHX157" s="3"/>
      <c r="FHY157" s="3"/>
      <c r="FHZ157" s="3"/>
      <c r="FIA157" s="3"/>
      <c r="FIB157" s="3"/>
      <c r="FIC157" s="3"/>
      <c r="FID157" s="3"/>
      <c r="FIE157" s="3"/>
      <c r="FIF157" s="3"/>
      <c r="FIG157" s="3"/>
      <c r="FIH157" s="3"/>
      <c r="FII157" s="3"/>
      <c r="FIJ157" s="3"/>
      <c r="FIK157" s="3"/>
      <c r="FIL157" s="3"/>
      <c r="FIM157" s="3"/>
      <c r="FIN157" s="3"/>
      <c r="FIO157" s="3"/>
      <c r="FIP157" s="3"/>
      <c r="FIQ157" s="3"/>
      <c r="FIR157" s="3"/>
      <c r="FIS157" s="3"/>
      <c r="FIT157" s="3"/>
      <c r="FIU157" s="3"/>
      <c r="FIV157" s="3"/>
      <c r="FIW157" s="3"/>
      <c r="FIX157" s="3"/>
      <c r="FIY157" s="3"/>
      <c r="FIZ157" s="3"/>
      <c r="FJA157" s="3"/>
      <c r="FJB157" s="3"/>
      <c r="FJC157" s="3"/>
      <c r="FJD157" s="3"/>
      <c r="FJE157" s="3"/>
      <c r="FJF157" s="3"/>
      <c r="FJG157" s="3"/>
      <c r="FJH157" s="3"/>
      <c r="FJI157" s="3"/>
      <c r="FJJ157" s="3"/>
      <c r="FJK157" s="3"/>
      <c r="FJL157" s="3"/>
      <c r="FJM157" s="3"/>
      <c r="FJN157" s="3"/>
      <c r="FJO157" s="3"/>
      <c r="FJP157" s="3"/>
      <c r="FJQ157" s="3"/>
      <c r="FJR157" s="3"/>
      <c r="FJS157" s="3"/>
      <c r="FJT157" s="3"/>
      <c r="FJU157" s="3"/>
      <c r="FJV157" s="3"/>
      <c r="FJW157" s="3"/>
      <c r="FJX157" s="3"/>
      <c r="FJY157" s="3"/>
      <c r="FJZ157" s="3"/>
      <c r="FKA157" s="3"/>
      <c r="FKB157" s="3"/>
      <c r="FKC157" s="3"/>
      <c r="FKD157" s="3"/>
      <c r="FKE157" s="3"/>
      <c r="FKF157" s="3"/>
      <c r="FKG157" s="3"/>
      <c r="FKH157" s="3"/>
      <c r="FKI157" s="3"/>
      <c r="FKJ157" s="3"/>
      <c r="FKK157" s="3"/>
      <c r="FKL157" s="3"/>
      <c r="FKM157" s="3"/>
      <c r="FKN157" s="3"/>
      <c r="FKO157" s="3"/>
      <c r="FKP157" s="3"/>
      <c r="FKQ157" s="3"/>
      <c r="FKR157" s="3"/>
      <c r="FKS157" s="3"/>
      <c r="FKT157" s="3"/>
      <c r="FKU157" s="3"/>
      <c r="FKV157" s="3"/>
      <c r="FKW157" s="3"/>
      <c r="FKX157" s="3"/>
      <c r="FKY157" s="3"/>
      <c r="FKZ157" s="3"/>
      <c r="FLA157" s="3"/>
      <c r="FLB157" s="3"/>
      <c r="FLC157" s="3"/>
      <c r="FLD157" s="3"/>
      <c r="FLE157" s="3"/>
      <c r="FLF157" s="3"/>
      <c r="FLG157" s="3"/>
      <c r="FLH157" s="3"/>
      <c r="FLI157" s="3"/>
      <c r="FLJ157" s="3"/>
      <c r="FLK157" s="3"/>
      <c r="FLL157" s="3"/>
      <c r="FLM157" s="3"/>
      <c r="FLN157" s="3"/>
      <c r="FLO157" s="3"/>
      <c r="FLP157" s="3"/>
      <c r="FLQ157" s="3"/>
      <c r="FLR157" s="3"/>
      <c r="FLS157" s="3"/>
      <c r="FLT157" s="3"/>
      <c r="FLU157" s="3"/>
      <c r="FLV157" s="3"/>
      <c r="FLW157" s="3"/>
      <c r="FLX157" s="3"/>
      <c r="FLY157" s="3"/>
      <c r="FLZ157" s="3"/>
      <c r="FMA157" s="3"/>
      <c r="FMB157" s="3"/>
      <c r="FMC157" s="3"/>
      <c r="FMD157" s="3"/>
      <c r="FME157" s="3"/>
      <c r="FMF157" s="3"/>
      <c r="FMG157" s="3"/>
      <c r="FMH157" s="3"/>
      <c r="FMI157" s="3"/>
      <c r="FMJ157" s="3"/>
      <c r="FMK157" s="3"/>
      <c r="FML157" s="3"/>
      <c r="FMM157" s="3"/>
      <c r="FMN157" s="3"/>
      <c r="FMO157" s="3"/>
      <c r="FMP157" s="3"/>
      <c r="FMQ157" s="3"/>
      <c r="FMR157" s="3"/>
      <c r="FMS157" s="3"/>
      <c r="FMT157" s="3"/>
      <c r="FMU157" s="3"/>
      <c r="FMV157" s="3"/>
      <c r="FMW157" s="3"/>
      <c r="FMX157" s="3"/>
      <c r="FMY157" s="3"/>
      <c r="FMZ157" s="3"/>
      <c r="FNA157" s="3"/>
      <c r="FNB157" s="3"/>
      <c r="FNC157" s="3"/>
      <c r="FND157" s="3"/>
      <c r="FNE157" s="3"/>
      <c r="FNF157" s="3"/>
      <c r="FNG157" s="3"/>
      <c r="FNH157" s="3"/>
      <c r="FNI157" s="3"/>
      <c r="FNJ157" s="3"/>
      <c r="FNK157" s="3"/>
      <c r="FNL157" s="3"/>
      <c r="FNM157" s="3"/>
      <c r="FNN157" s="3"/>
      <c r="FNO157" s="3"/>
      <c r="FNP157" s="3"/>
      <c r="FNQ157" s="3"/>
      <c r="FNR157" s="3"/>
      <c r="FNS157" s="3"/>
      <c r="FNT157" s="3"/>
      <c r="FNU157" s="3"/>
      <c r="FNV157" s="3"/>
      <c r="FNW157" s="3"/>
      <c r="FNX157" s="3"/>
      <c r="FNY157" s="3"/>
      <c r="FNZ157" s="3"/>
      <c r="FOA157" s="3"/>
      <c r="FOB157" s="3"/>
      <c r="FOC157" s="3"/>
      <c r="FOD157" s="3"/>
      <c r="FOE157" s="3"/>
      <c r="FOF157" s="3"/>
      <c r="FOG157" s="3"/>
      <c r="FOH157" s="3"/>
      <c r="FOI157" s="3"/>
      <c r="FOJ157" s="3"/>
      <c r="FOK157" s="3"/>
      <c r="FOL157" s="3"/>
      <c r="FOM157" s="3"/>
      <c r="FON157" s="3"/>
      <c r="FOO157" s="3"/>
      <c r="FOP157" s="3"/>
      <c r="FOQ157" s="3"/>
      <c r="FOR157" s="3"/>
      <c r="FOS157" s="3"/>
      <c r="FOT157" s="3"/>
      <c r="FOU157" s="3"/>
      <c r="FOV157" s="3"/>
      <c r="FOW157" s="3"/>
      <c r="FOX157" s="3"/>
      <c r="FOY157" s="3"/>
      <c r="FOZ157" s="3"/>
      <c r="FPA157" s="3"/>
      <c r="FPB157" s="3"/>
      <c r="FPC157" s="3"/>
      <c r="FPD157" s="3"/>
      <c r="FPE157" s="3"/>
      <c r="FPF157" s="3"/>
      <c r="FPG157" s="3"/>
      <c r="FPH157" s="3"/>
      <c r="FPI157" s="3"/>
      <c r="FPJ157" s="3"/>
      <c r="FPK157" s="3"/>
      <c r="FPL157" s="3"/>
      <c r="FPM157" s="3"/>
      <c r="FPN157" s="3"/>
      <c r="FPO157" s="3"/>
      <c r="FPP157" s="3"/>
      <c r="FPQ157" s="3"/>
      <c r="FPR157" s="3"/>
      <c r="FPS157" s="3"/>
      <c r="FPT157" s="3"/>
      <c r="FPU157" s="3"/>
      <c r="FPV157" s="3"/>
      <c r="FPW157" s="3"/>
      <c r="FPX157" s="3"/>
      <c r="FPY157" s="3"/>
      <c r="FPZ157" s="3"/>
      <c r="FQA157" s="3"/>
      <c r="FQB157" s="3"/>
      <c r="FQC157" s="3"/>
      <c r="FQD157" s="3"/>
      <c r="FQE157" s="3"/>
      <c r="FQF157" s="3"/>
      <c r="FQG157" s="3"/>
      <c r="FQH157" s="3"/>
      <c r="FQI157" s="3"/>
      <c r="FQJ157" s="3"/>
      <c r="FQK157" s="3"/>
      <c r="FQL157" s="3"/>
      <c r="FQM157" s="3"/>
      <c r="FQN157" s="3"/>
      <c r="FQO157" s="3"/>
      <c r="FQP157" s="3"/>
      <c r="FQQ157" s="3"/>
      <c r="FQR157" s="3"/>
      <c r="FQS157" s="3"/>
      <c r="FQT157" s="3"/>
      <c r="FQU157" s="3"/>
      <c r="FQV157" s="3"/>
      <c r="FQW157" s="3"/>
      <c r="FQX157" s="3"/>
      <c r="FQY157" s="3"/>
      <c r="FQZ157" s="3"/>
      <c r="FRA157" s="3"/>
      <c r="FRB157" s="3"/>
      <c r="FRC157" s="3"/>
      <c r="FRD157" s="3"/>
      <c r="FRE157" s="3"/>
      <c r="FRF157" s="3"/>
      <c r="FRG157" s="3"/>
      <c r="FRH157" s="3"/>
      <c r="FRI157" s="3"/>
      <c r="FRJ157" s="3"/>
      <c r="FRK157" s="3"/>
      <c r="FRL157" s="3"/>
      <c r="FRM157" s="3"/>
      <c r="FRN157" s="3"/>
      <c r="FRO157" s="3"/>
      <c r="FRP157" s="3"/>
      <c r="FRQ157" s="3"/>
      <c r="FRR157" s="3"/>
      <c r="FRS157" s="3"/>
      <c r="FRT157" s="3"/>
      <c r="FRU157" s="3"/>
      <c r="FRV157" s="3"/>
      <c r="FRW157" s="3"/>
      <c r="FRX157" s="3"/>
      <c r="FRY157" s="3"/>
      <c r="FRZ157" s="3"/>
      <c r="FSA157" s="3"/>
      <c r="FSB157" s="3"/>
      <c r="FSC157" s="3"/>
      <c r="FSD157" s="3"/>
      <c r="FSE157" s="3"/>
      <c r="FSF157" s="3"/>
      <c r="FSG157" s="3"/>
      <c r="FSH157" s="3"/>
      <c r="FSI157" s="3"/>
      <c r="FSJ157" s="3"/>
      <c r="FSK157" s="3"/>
      <c r="FSL157" s="3"/>
      <c r="FSM157" s="3"/>
      <c r="FSN157" s="3"/>
      <c r="FSO157" s="3"/>
      <c r="FSP157" s="3"/>
      <c r="FSQ157" s="3"/>
      <c r="FSR157" s="3"/>
      <c r="FSS157" s="3"/>
      <c r="FST157" s="3"/>
      <c r="FSU157" s="3"/>
      <c r="FSV157" s="3"/>
      <c r="FSW157" s="3"/>
      <c r="FSX157" s="3"/>
      <c r="FSY157" s="3"/>
      <c r="FSZ157" s="3"/>
      <c r="FTA157" s="3"/>
      <c r="FTB157" s="3"/>
      <c r="FTC157" s="3"/>
      <c r="FTD157" s="3"/>
      <c r="FTE157" s="3"/>
      <c r="FTF157" s="3"/>
      <c r="FTG157" s="3"/>
      <c r="FTH157" s="3"/>
      <c r="FTI157" s="3"/>
      <c r="FTJ157" s="3"/>
      <c r="FTK157" s="3"/>
      <c r="FTL157" s="3"/>
      <c r="FTM157" s="3"/>
      <c r="FTN157" s="3"/>
      <c r="FTO157" s="3"/>
      <c r="FTP157" s="3"/>
      <c r="FTQ157" s="3"/>
      <c r="FTR157" s="3"/>
      <c r="FTS157" s="3"/>
      <c r="FTT157" s="3"/>
      <c r="FTU157" s="3"/>
      <c r="FTV157" s="3"/>
      <c r="FTW157" s="3"/>
      <c r="FTX157" s="3"/>
      <c r="FTY157" s="3"/>
      <c r="FTZ157" s="3"/>
      <c r="FUA157" s="3"/>
      <c r="FUB157" s="3"/>
      <c r="FUC157" s="3"/>
      <c r="FUD157" s="3"/>
      <c r="FUE157" s="3"/>
      <c r="FUF157" s="3"/>
      <c r="FUG157" s="3"/>
      <c r="FUH157" s="3"/>
      <c r="FUI157" s="3"/>
      <c r="FUJ157" s="3"/>
      <c r="FUK157" s="3"/>
      <c r="FUL157" s="3"/>
      <c r="FUM157" s="3"/>
      <c r="FUN157" s="3"/>
      <c r="FUO157" s="3"/>
      <c r="FUP157" s="3"/>
      <c r="FUQ157" s="3"/>
      <c r="FUR157" s="3"/>
      <c r="FUS157" s="3"/>
      <c r="FUT157" s="3"/>
      <c r="FUU157" s="3"/>
      <c r="FUV157" s="3"/>
      <c r="FUW157" s="3"/>
      <c r="FUX157" s="3"/>
      <c r="FUY157" s="3"/>
      <c r="FUZ157" s="3"/>
      <c r="FVA157" s="3"/>
      <c r="FVB157" s="3"/>
      <c r="FVC157" s="3"/>
      <c r="FVD157" s="3"/>
      <c r="FVE157" s="3"/>
      <c r="FVF157" s="3"/>
      <c r="FVG157" s="3"/>
      <c r="FVH157" s="3"/>
      <c r="FVI157" s="3"/>
      <c r="FVJ157" s="3"/>
      <c r="FVK157" s="3"/>
      <c r="FVL157" s="3"/>
      <c r="FVM157" s="3"/>
      <c r="FVN157" s="3"/>
      <c r="FVO157" s="3"/>
      <c r="FVP157" s="3"/>
      <c r="FVQ157" s="3"/>
      <c r="FVR157" s="3"/>
      <c r="FVS157" s="3"/>
      <c r="FVT157" s="3"/>
      <c r="FVU157" s="3"/>
      <c r="FVV157" s="3"/>
      <c r="FVW157" s="3"/>
      <c r="FVX157" s="3"/>
      <c r="FVY157" s="3"/>
      <c r="FVZ157" s="3"/>
      <c r="FWA157" s="3"/>
      <c r="FWB157" s="3"/>
      <c r="FWC157" s="3"/>
      <c r="FWD157" s="3"/>
      <c r="FWE157" s="3"/>
      <c r="FWF157" s="3"/>
      <c r="FWG157" s="3"/>
      <c r="FWH157" s="3"/>
      <c r="FWI157" s="3"/>
      <c r="FWJ157" s="3"/>
      <c r="FWK157" s="3"/>
      <c r="FWL157" s="3"/>
      <c r="FWM157" s="3"/>
      <c r="FWN157" s="3"/>
      <c r="FWO157" s="3"/>
      <c r="FWP157" s="3"/>
      <c r="FWQ157" s="3"/>
      <c r="FWR157" s="3"/>
      <c r="FWS157" s="3"/>
      <c r="FWT157" s="3"/>
      <c r="FWU157" s="3"/>
      <c r="FWV157" s="3"/>
      <c r="FWW157" s="3"/>
      <c r="FWX157" s="3"/>
      <c r="FWY157" s="3"/>
      <c r="FWZ157" s="3"/>
      <c r="FXA157" s="3"/>
      <c r="FXB157" s="3"/>
      <c r="FXC157" s="3"/>
      <c r="FXD157" s="3"/>
      <c r="FXE157" s="3"/>
      <c r="FXF157" s="3"/>
      <c r="FXG157" s="3"/>
      <c r="FXH157" s="3"/>
      <c r="FXI157" s="3"/>
      <c r="FXJ157" s="3"/>
      <c r="FXK157" s="3"/>
      <c r="FXL157" s="3"/>
      <c r="FXM157" s="3"/>
      <c r="FXN157" s="3"/>
      <c r="FXO157" s="3"/>
      <c r="FXP157" s="3"/>
      <c r="FXQ157" s="3"/>
      <c r="FXR157" s="3"/>
      <c r="FXS157" s="3"/>
      <c r="FXT157" s="3"/>
      <c r="FXU157" s="3"/>
      <c r="FXV157" s="3"/>
      <c r="FXW157" s="3"/>
      <c r="FXX157" s="3"/>
      <c r="FXY157" s="3"/>
      <c r="FXZ157" s="3"/>
      <c r="FYA157" s="3"/>
      <c r="FYB157" s="3"/>
      <c r="FYC157" s="3"/>
      <c r="FYD157" s="3"/>
      <c r="FYE157" s="3"/>
      <c r="FYF157" s="3"/>
      <c r="FYG157" s="3"/>
      <c r="FYH157" s="3"/>
      <c r="FYI157" s="3"/>
      <c r="FYJ157" s="3"/>
      <c r="FYK157" s="3"/>
      <c r="FYL157" s="3"/>
      <c r="FYM157" s="3"/>
      <c r="FYN157" s="3"/>
      <c r="FYO157" s="3"/>
      <c r="FYP157" s="3"/>
      <c r="FYQ157" s="3"/>
      <c r="FYR157" s="3"/>
      <c r="FYS157" s="3"/>
      <c r="FYT157" s="3"/>
      <c r="FYU157" s="3"/>
      <c r="FYV157" s="3"/>
      <c r="FYW157" s="3"/>
      <c r="FYX157" s="3"/>
      <c r="FYY157" s="3"/>
      <c r="FYZ157" s="3"/>
      <c r="FZA157" s="3"/>
      <c r="FZB157" s="3"/>
      <c r="FZC157" s="3"/>
      <c r="FZD157" s="3"/>
      <c r="FZE157" s="3"/>
      <c r="FZF157" s="3"/>
      <c r="FZG157" s="3"/>
      <c r="FZH157" s="3"/>
      <c r="FZI157" s="3"/>
      <c r="FZJ157" s="3"/>
      <c r="FZK157" s="3"/>
      <c r="FZL157" s="3"/>
      <c r="FZM157" s="3"/>
      <c r="FZN157" s="3"/>
      <c r="FZO157" s="3"/>
      <c r="FZP157" s="3"/>
      <c r="FZQ157" s="3"/>
      <c r="FZR157" s="3"/>
      <c r="FZS157" s="3"/>
      <c r="FZT157" s="3"/>
      <c r="FZU157" s="3"/>
      <c r="FZV157" s="3"/>
      <c r="FZW157" s="3"/>
      <c r="FZX157" s="3"/>
      <c r="FZY157" s="3"/>
      <c r="FZZ157" s="3"/>
      <c r="GAA157" s="3"/>
      <c r="GAB157" s="3"/>
      <c r="GAC157" s="3"/>
      <c r="GAD157" s="3"/>
      <c r="GAE157" s="3"/>
      <c r="GAF157" s="3"/>
      <c r="GAG157" s="3"/>
      <c r="GAH157" s="3"/>
      <c r="GAI157" s="3"/>
      <c r="GAJ157" s="3"/>
      <c r="GAK157" s="3"/>
      <c r="GAL157" s="3"/>
      <c r="GAM157" s="3"/>
      <c r="GAN157" s="3"/>
      <c r="GAO157" s="3"/>
      <c r="GAP157" s="3"/>
      <c r="GAQ157" s="3"/>
      <c r="GAR157" s="3"/>
      <c r="GAS157" s="3"/>
      <c r="GAT157" s="3"/>
      <c r="GAU157" s="3"/>
      <c r="GAV157" s="3"/>
      <c r="GAW157" s="3"/>
      <c r="GAX157" s="3"/>
      <c r="GAY157" s="3"/>
      <c r="GAZ157" s="3"/>
      <c r="GBA157" s="3"/>
      <c r="GBB157" s="3"/>
      <c r="GBC157" s="3"/>
      <c r="GBD157" s="3"/>
      <c r="GBE157" s="3"/>
      <c r="GBF157" s="3"/>
      <c r="GBG157" s="3"/>
      <c r="GBH157" s="3"/>
      <c r="GBI157" s="3"/>
      <c r="GBJ157" s="3"/>
      <c r="GBK157" s="3"/>
      <c r="GBL157" s="3"/>
      <c r="GBM157" s="3"/>
      <c r="GBN157" s="3"/>
      <c r="GBO157" s="3"/>
      <c r="GBP157" s="3"/>
      <c r="GBQ157" s="3"/>
      <c r="GBR157" s="3"/>
      <c r="GBS157" s="3"/>
      <c r="GBT157" s="3"/>
      <c r="GBU157" s="3"/>
      <c r="GBV157" s="3"/>
      <c r="GBW157" s="3"/>
      <c r="GBX157" s="3"/>
      <c r="GBY157" s="3"/>
      <c r="GBZ157" s="3"/>
      <c r="GCA157" s="3"/>
      <c r="GCB157" s="3"/>
      <c r="GCC157" s="3"/>
      <c r="GCD157" s="3"/>
      <c r="GCE157" s="3"/>
      <c r="GCF157" s="3"/>
      <c r="GCG157" s="3"/>
      <c r="GCH157" s="3"/>
      <c r="GCI157" s="3"/>
      <c r="GCJ157" s="3"/>
      <c r="GCK157" s="3"/>
      <c r="GCL157" s="3"/>
      <c r="GCM157" s="3"/>
      <c r="GCN157" s="3"/>
      <c r="GCO157" s="3"/>
      <c r="GCP157" s="3"/>
      <c r="GCQ157" s="3"/>
      <c r="GCR157" s="3"/>
      <c r="GCS157" s="3"/>
      <c r="GCT157" s="3"/>
      <c r="GCU157" s="3"/>
      <c r="GCV157" s="3"/>
      <c r="GCW157" s="3"/>
      <c r="GCX157" s="3"/>
      <c r="GCY157" s="3"/>
      <c r="GCZ157" s="3"/>
      <c r="GDA157" s="3"/>
      <c r="GDB157" s="3"/>
      <c r="GDC157" s="3"/>
      <c r="GDD157" s="3"/>
      <c r="GDE157" s="3"/>
      <c r="GDF157" s="3"/>
      <c r="GDG157" s="3"/>
      <c r="GDH157" s="3"/>
      <c r="GDI157" s="3"/>
      <c r="GDJ157" s="3"/>
      <c r="GDK157" s="3"/>
      <c r="GDL157" s="3"/>
      <c r="GDM157" s="3"/>
      <c r="GDN157" s="3"/>
      <c r="GDO157" s="3"/>
      <c r="GDP157" s="3"/>
      <c r="GDQ157" s="3"/>
      <c r="GDR157" s="3"/>
      <c r="GDS157" s="3"/>
      <c r="GDT157" s="3"/>
      <c r="GDU157" s="3"/>
      <c r="GDV157" s="3"/>
      <c r="GDW157" s="3"/>
      <c r="GDX157" s="3"/>
      <c r="GDY157" s="3"/>
      <c r="GDZ157" s="3"/>
      <c r="GEA157" s="3"/>
      <c r="GEB157" s="3"/>
      <c r="GEC157" s="3"/>
      <c r="GED157" s="3"/>
      <c r="GEE157" s="3"/>
      <c r="GEF157" s="3"/>
      <c r="GEG157" s="3"/>
      <c r="GEH157" s="3"/>
      <c r="GEI157" s="3"/>
      <c r="GEJ157" s="3"/>
      <c r="GEK157" s="3"/>
      <c r="GEL157" s="3"/>
      <c r="GEM157" s="3"/>
      <c r="GEN157" s="3"/>
      <c r="GEO157" s="3"/>
      <c r="GEP157" s="3"/>
      <c r="GEQ157" s="3"/>
      <c r="GER157" s="3"/>
      <c r="GES157" s="3"/>
      <c r="GET157" s="3"/>
      <c r="GEU157" s="3"/>
      <c r="GEV157" s="3"/>
      <c r="GEW157" s="3"/>
      <c r="GEX157" s="3"/>
      <c r="GEY157" s="3"/>
      <c r="GEZ157" s="3"/>
      <c r="GFA157" s="3"/>
      <c r="GFB157" s="3"/>
      <c r="GFC157" s="3"/>
      <c r="GFD157" s="3"/>
      <c r="GFE157" s="3"/>
      <c r="GFF157" s="3"/>
      <c r="GFG157" s="3"/>
      <c r="GFH157" s="3"/>
      <c r="GFI157" s="3"/>
      <c r="GFJ157" s="3"/>
      <c r="GFK157" s="3"/>
      <c r="GFL157" s="3"/>
      <c r="GFM157" s="3"/>
      <c r="GFN157" s="3"/>
      <c r="GFO157" s="3"/>
      <c r="GFP157" s="3"/>
      <c r="GFQ157" s="3"/>
      <c r="GFR157" s="3"/>
      <c r="GFS157" s="3"/>
      <c r="GFT157" s="3"/>
      <c r="GFU157" s="3"/>
      <c r="GFV157" s="3"/>
      <c r="GFW157" s="3"/>
      <c r="GFX157" s="3"/>
      <c r="GFY157" s="3"/>
      <c r="GFZ157" s="3"/>
      <c r="GGA157" s="3"/>
      <c r="GGB157" s="3"/>
      <c r="GGC157" s="3"/>
      <c r="GGD157" s="3"/>
      <c r="GGE157" s="3"/>
      <c r="GGF157" s="3"/>
      <c r="GGG157" s="3"/>
      <c r="GGH157" s="3"/>
      <c r="GGI157" s="3"/>
      <c r="GGJ157" s="3"/>
      <c r="GGK157" s="3"/>
      <c r="GGL157" s="3"/>
      <c r="GGM157" s="3"/>
      <c r="GGN157" s="3"/>
      <c r="GGO157" s="3"/>
      <c r="GGP157" s="3"/>
      <c r="GGQ157" s="3"/>
      <c r="GGR157" s="3"/>
      <c r="GGS157" s="3"/>
      <c r="GGT157" s="3"/>
      <c r="GGU157" s="3"/>
      <c r="GGV157" s="3"/>
      <c r="GGW157" s="3"/>
      <c r="GGX157" s="3"/>
      <c r="GGY157" s="3"/>
      <c r="GGZ157" s="3"/>
      <c r="GHA157" s="3"/>
      <c r="GHB157" s="3"/>
      <c r="GHC157" s="3"/>
      <c r="GHD157" s="3"/>
      <c r="GHE157" s="3"/>
      <c r="GHF157" s="3"/>
      <c r="GHG157" s="3"/>
      <c r="GHH157" s="3"/>
      <c r="GHI157" s="3"/>
      <c r="GHJ157" s="3"/>
      <c r="GHK157" s="3"/>
      <c r="GHL157" s="3"/>
      <c r="GHM157" s="3"/>
      <c r="GHN157" s="3"/>
      <c r="GHO157" s="3"/>
      <c r="GHP157" s="3"/>
      <c r="GHQ157" s="3"/>
      <c r="GHR157" s="3"/>
      <c r="GHS157" s="3"/>
      <c r="GHT157" s="3"/>
      <c r="GHU157" s="3"/>
      <c r="GHV157" s="3"/>
      <c r="GHW157" s="3"/>
      <c r="GHX157" s="3"/>
      <c r="GHY157" s="3"/>
      <c r="GHZ157" s="3"/>
      <c r="GIA157" s="3"/>
      <c r="GIB157" s="3"/>
      <c r="GIC157" s="3"/>
      <c r="GID157" s="3"/>
      <c r="GIE157" s="3"/>
      <c r="GIF157" s="3"/>
      <c r="GIG157" s="3"/>
      <c r="GIH157" s="3"/>
      <c r="GII157" s="3"/>
      <c r="GIJ157" s="3"/>
      <c r="GIK157" s="3"/>
      <c r="GIL157" s="3"/>
      <c r="GIM157" s="3"/>
      <c r="GIN157" s="3"/>
      <c r="GIO157" s="3"/>
      <c r="GIP157" s="3"/>
      <c r="GIQ157" s="3"/>
      <c r="GIR157" s="3"/>
      <c r="GIS157" s="3"/>
      <c r="GIT157" s="3"/>
      <c r="GIU157" s="3"/>
      <c r="GIV157" s="3"/>
      <c r="GIW157" s="3"/>
      <c r="GIX157" s="3"/>
      <c r="GIY157" s="3"/>
      <c r="GIZ157" s="3"/>
      <c r="GJA157" s="3"/>
      <c r="GJB157" s="3"/>
      <c r="GJC157" s="3"/>
      <c r="GJD157" s="3"/>
      <c r="GJE157" s="3"/>
      <c r="GJF157" s="3"/>
      <c r="GJG157" s="3"/>
      <c r="GJH157" s="3"/>
      <c r="GJI157" s="3"/>
      <c r="GJJ157" s="3"/>
      <c r="GJK157" s="3"/>
      <c r="GJL157" s="3"/>
      <c r="GJM157" s="3"/>
      <c r="GJN157" s="3"/>
      <c r="GJO157" s="3"/>
      <c r="GJP157" s="3"/>
      <c r="GJQ157" s="3"/>
      <c r="GJR157" s="3"/>
      <c r="GJS157" s="3"/>
      <c r="GJT157" s="3"/>
      <c r="GJU157" s="3"/>
      <c r="GJV157" s="3"/>
      <c r="GJW157" s="3"/>
      <c r="GJX157" s="3"/>
      <c r="GJY157" s="3"/>
      <c r="GJZ157" s="3"/>
      <c r="GKA157" s="3"/>
      <c r="GKB157" s="3"/>
      <c r="GKC157" s="3"/>
      <c r="GKD157" s="3"/>
      <c r="GKE157" s="3"/>
      <c r="GKF157" s="3"/>
      <c r="GKG157" s="3"/>
      <c r="GKH157" s="3"/>
      <c r="GKI157" s="3"/>
      <c r="GKJ157" s="3"/>
      <c r="GKK157" s="3"/>
      <c r="GKL157" s="3"/>
      <c r="GKM157" s="3"/>
      <c r="GKN157" s="3"/>
      <c r="GKO157" s="3"/>
      <c r="GKP157" s="3"/>
      <c r="GKQ157" s="3"/>
      <c r="GKR157" s="3"/>
      <c r="GKS157" s="3"/>
      <c r="GKT157" s="3"/>
      <c r="GKU157" s="3"/>
      <c r="GKV157" s="3"/>
      <c r="GKW157" s="3"/>
      <c r="GKX157" s="3"/>
      <c r="GKY157" s="3"/>
      <c r="GKZ157" s="3"/>
      <c r="GLA157" s="3"/>
      <c r="GLB157" s="3"/>
      <c r="GLC157" s="3"/>
      <c r="GLD157" s="3"/>
      <c r="GLE157" s="3"/>
      <c r="GLF157" s="3"/>
      <c r="GLG157" s="3"/>
      <c r="GLH157" s="3"/>
      <c r="GLI157" s="3"/>
      <c r="GLJ157" s="3"/>
      <c r="GLK157" s="3"/>
      <c r="GLL157" s="3"/>
      <c r="GLM157" s="3"/>
      <c r="GLN157" s="3"/>
      <c r="GLO157" s="3"/>
      <c r="GLP157" s="3"/>
      <c r="GLQ157" s="3"/>
      <c r="GLR157" s="3"/>
      <c r="GLS157" s="3"/>
      <c r="GLT157" s="3"/>
      <c r="GLU157" s="3"/>
      <c r="GLV157" s="3"/>
      <c r="GLW157" s="3"/>
      <c r="GLX157" s="3"/>
      <c r="GLY157" s="3"/>
      <c r="GLZ157" s="3"/>
      <c r="GMA157" s="3"/>
      <c r="GMB157" s="3"/>
      <c r="GMC157" s="3"/>
      <c r="GMD157" s="3"/>
      <c r="GME157" s="3"/>
      <c r="GMF157" s="3"/>
      <c r="GMG157" s="3"/>
      <c r="GMH157" s="3"/>
      <c r="GMI157" s="3"/>
      <c r="GMJ157" s="3"/>
      <c r="GMK157" s="3"/>
      <c r="GML157" s="3"/>
      <c r="GMM157" s="3"/>
      <c r="GMN157" s="3"/>
      <c r="GMO157" s="3"/>
      <c r="GMP157" s="3"/>
      <c r="GMQ157" s="3"/>
      <c r="GMR157" s="3"/>
      <c r="GMS157" s="3"/>
      <c r="GMT157" s="3"/>
      <c r="GMU157" s="3"/>
      <c r="GMV157" s="3"/>
      <c r="GMW157" s="3"/>
      <c r="GMX157" s="3"/>
      <c r="GMY157" s="3"/>
      <c r="GMZ157" s="3"/>
      <c r="GNA157" s="3"/>
      <c r="GNB157" s="3"/>
      <c r="GNC157" s="3"/>
      <c r="GND157" s="3"/>
      <c r="GNE157" s="3"/>
      <c r="GNF157" s="3"/>
      <c r="GNG157" s="3"/>
      <c r="GNH157" s="3"/>
      <c r="GNI157" s="3"/>
      <c r="GNJ157" s="3"/>
      <c r="GNK157" s="3"/>
      <c r="GNL157" s="3"/>
      <c r="GNM157" s="3"/>
      <c r="GNN157" s="3"/>
      <c r="GNO157" s="3"/>
      <c r="GNP157" s="3"/>
      <c r="GNQ157" s="3"/>
      <c r="GNR157" s="3"/>
      <c r="GNS157" s="3"/>
      <c r="GNT157" s="3"/>
      <c r="GNU157" s="3"/>
      <c r="GNV157" s="3"/>
      <c r="GNW157" s="3"/>
      <c r="GNX157" s="3"/>
      <c r="GNY157" s="3"/>
      <c r="GNZ157" s="3"/>
      <c r="GOA157" s="3"/>
      <c r="GOB157" s="3"/>
      <c r="GOC157" s="3"/>
      <c r="GOD157" s="3"/>
      <c r="GOE157" s="3"/>
      <c r="GOF157" s="3"/>
      <c r="GOG157" s="3"/>
      <c r="GOH157" s="3"/>
      <c r="GOI157" s="3"/>
      <c r="GOJ157" s="3"/>
      <c r="GOK157" s="3"/>
      <c r="GOL157" s="3"/>
      <c r="GOM157" s="3"/>
      <c r="GON157" s="3"/>
      <c r="GOO157" s="3"/>
      <c r="GOP157" s="3"/>
      <c r="GOQ157" s="3"/>
      <c r="GOR157" s="3"/>
      <c r="GOS157" s="3"/>
      <c r="GOT157" s="3"/>
      <c r="GOU157" s="3"/>
      <c r="GOV157" s="3"/>
      <c r="GOW157" s="3"/>
      <c r="GOX157" s="3"/>
      <c r="GOY157" s="3"/>
      <c r="GOZ157" s="3"/>
      <c r="GPA157" s="3"/>
      <c r="GPB157" s="3"/>
      <c r="GPC157" s="3"/>
      <c r="GPD157" s="3"/>
      <c r="GPE157" s="3"/>
      <c r="GPF157" s="3"/>
      <c r="GPG157" s="3"/>
      <c r="GPH157" s="3"/>
      <c r="GPI157" s="3"/>
      <c r="GPJ157" s="3"/>
      <c r="GPK157" s="3"/>
      <c r="GPL157" s="3"/>
      <c r="GPM157" s="3"/>
      <c r="GPN157" s="3"/>
      <c r="GPO157" s="3"/>
      <c r="GPP157" s="3"/>
      <c r="GPQ157" s="3"/>
      <c r="GPR157" s="3"/>
      <c r="GPS157" s="3"/>
      <c r="GPT157" s="3"/>
      <c r="GPU157" s="3"/>
      <c r="GPV157" s="3"/>
      <c r="GPW157" s="3"/>
      <c r="GPX157" s="3"/>
      <c r="GPY157" s="3"/>
      <c r="GPZ157" s="3"/>
      <c r="GQA157" s="3"/>
      <c r="GQB157" s="3"/>
      <c r="GQC157" s="3"/>
      <c r="GQD157" s="3"/>
      <c r="GQE157" s="3"/>
      <c r="GQF157" s="3"/>
      <c r="GQG157" s="3"/>
      <c r="GQH157" s="3"/>
      <c r="GQI157" s="3"/>
      <c r="GQJ157" s="3"/>
      <c r="GQK157" s="3"/>
      <c r="GQL157" s="3"/>
      <c r="GQM157" s="3"/>
      <c r="GQN157" s="3"/>
      <c r="GQO157" s="3"/>
      <c r="GQP157" s="3"/>
      <c r="GQQ157" s="3"/>
      <c r="GQR157" s="3"/>
      <c r="GQS157" s="3"/>
      <c r="GQT157" s="3"/>
      <c r="GQU157" s="3"/>
      <c r="GQV157" s="3"/>
      <c r="GQW157" s="3"/>
      <c r="GQX157" s="3"/>
      <c r="GQY157" s="3"/>
      <c r="GQZ157" s="3"/>
      <c r="GRA157" s="3"/>
      <c r="GRB157" s="3"/>
      <c r="GRC157" s="3"/>
      <c r="GRD157" s="3"/>
      <c r="GRE157" s="3"/>
      <c r="GRF157" s="3"/>
      <c r="GRG157" s="3"/>
      <c r="GRH157" s="3"/>
      <c r="GRI157" s="3"/>
      <c r="GRJ157" s="3"/>
      <c r="GRK157" s="3"/>
      <c r="GRL157" s="3"/>
      <c r="GRM157" s="3"/>
      <c r="GRN157" s="3"/>
      <c r="GRO157" s="3"/>
      <c r="GRP157" s="3"/>
      <c r="GRQ157" s="3"/>
      <c r="GRR157" s="3"/>
      <c r="GRS157" s="3"/>
      <c r="GRT157" s="3"/>
      <c r="GRU157" s="3"/>
      <c r="GRV157" s="3"/>
      <c r="GRW157" s="3"/>
      <c r="GRX157" s="3"/>
      <c r="GRY157" s="3"/>
      <c r="GRZ157" s="3"/>
      <c r="GSA157" s="3"/>
      <c r="GSB157" s="3"/>
      <c r="GSC157" s="3"/>
      <c r="GSD157" s="3"/>
      <c r="GSE157" s="3"/>
      <c r="GSF157" s="3"/>
      <c r="GSG157" s="3"/>
      <c r="GSH157" s="3"/>
      <c r="GSI157" s="3"/>
      <c r="GSJ157" s="3"/>
      <c r="GSK157" s="3"/>
      <c r="GSL157" s="3"/>
      <c r="GSM157" s="3"/>
      <c r="GSN157" s="3"/>
      <c r="GSO157" s="3"/>
      <c r="GSP157" s="3"/>
      <c r="GSQ157" s="3"/>
      <c r="GSR157" s="3"/>
      <c r="GSS157" s="3"/>
      <c r="GST157" s="3"/>
      <c r="GSU157" s="3"/>
      <c r="GSV157" s="3"/>
      <c r="GSW157" s="3"/>
      <c r="GSX157" s="3"/>
      <c r="GSY157" s="3"/>
      <c r="GSZ157" s="3"/>
      <c r="GTA157" s="3"/>
      <c r="GTB157" s="3"/>
      <c r="GTC157" s="3"/>
      <c r="GTD157" s="3"/>
      <c r="GTE157" s="3"/>
      <c r="GTF157" s="3"/>
      <c r="GTG157" s="3"/>
      <c r="GTH157" s="3"/>
      <c r="GTI157" s="3"/>
      <c r="GTJ157" s="3"/>
      <c r="GTK157" s="3"/>
      <c r="GTL157" s="3"/>
      <c r="GTM157" s="3"/>
      <c r="GTN157" s="3"/>
      <c r="GTO157" s="3"/>
      <c r="GTP157" s="3"/>
      <c r="GTQ157" s="3"/>
      <c r="GTR157" s="3"/>
      <c r="GTS157" s="3"/>
      <c r="GTT157" s="3"/>
      <c r="GTU157" s="3"/>
      <c r="GTV157" s="3"/>
      <c r="GTW157" s="3"/>
      <c r="GTX157" s="3"/>
      <c r="GTY157" s="3"/>
      <c r="GTZ157" s="3"/>
      <c r="GUA157" s="3"/>
      <c r="GUB157" s="3"/>
      <c r="GUC157" s="3"/>
      <c r="GUD157" s="3"/>
      <c r="GUE157" s="3"/>
      <c r="GUF157" s="3"/>
      <c r="GUG157" s="3"/>
      <c r="GUH157" s="3"/>
      <c r="GUI157" s="3"/>
      <c r="GUJ157" s="3"/>
      <c r="GUK157" s="3"/>
      <c r="GUL157" s="3"/>
      <c r="GUM157" s="3"/>
      <c r="GUN157" s="3"/>
      <c r="GUO157" s="3"/>
      <c r="GUP157" s="3"/>
      <c r="GUQ157" s="3"/>
      <c r="GUR157" s="3"/>
      <c r="GUS157" s="3"/>
      <c r="GUT157" s="3"/>
      <c r="GUU157" s="3"/>
      <c r="GUV157" s="3"/>
      <c r="GUW157" s="3"/>
      <c r="GUX157" s="3"/>
      <c r="GUY157" s="3"/>
      <c r="GUZ157" s="3"/>
      <c r="GVA157" s="3"/>
      <c r="GVB157" s="3"/>
      <c r="GVC157" s="3"/>
      <c r="GVD157" s="3"/>
      <c r="GVE157" s="3"/>
      <c r="GVF157" s="3"/>
      <c r="GVG157" s="3"/>
      <c r="GVH157" s="3"/>
      <c r="GVI157" s="3"/>
      <c r="GVJ157" s="3"/>
      <c r="GVK157" s="3"/>
      <c r="GVL157" s="3"/>
      <c r="GVM157" s="3"/>
      <c r="GVN157" s="3"/>
      <c r="GVO157" s="3"/>
      <c r="GVP157" s="3"/>
      <c r="GVQ157" s="3"/>
      <c r="GVR157" s="3"/>
      <c r="GVS157" s="3"/>
      <c r="GVT157" s="3"/>
      <c r="GVU157" s="3"/>
      <c r="GVV157" s="3"/>
      <c r="GVW157" s="3"/>
      <c r="GVX157" s="3"/>
      <c r="GVY157" s="3"/>
      <c r="GVZ157" s="3"/>
      <c r="GWA157" s="3"/>
      <c r="GWB157" s="3"/>
      <c r="GWC157" s="3"/>
      <c r="GWD157" s="3"/>
      <c r="GWE157" s="3"/>
      <c r="GWF157" s="3"/>
      <c r="GWG157" s="3"/>
      <c r="GWH157" s="3"/>
      <c r="GWI157" s="3"/>
      <c r="GWJ157" s="3"/>
      <c r="GWK157" s="3"/>
      <c r="GWL157" s="3"/>
      <c r="GWM157" s="3"/>
      <c r="GWN157" s="3"/>
      <c r="GWO157" s="3"/>
      <c r="GWP157" s="3"/>
      <c r="GWQ157" s="3"/>
      <c r="GWR157" s="3"/>
      <c r="GWS157" s="3"/>
      <c r="GWT157" s="3"/>
      <c r="GWU157" s="3"/>
      <c r="GWV157" s="3"/>
      <c r="GWW157" s="3"/>
      <c r="GWX157" s="3"/>
      <c r="GWY157" s="3"/>
      <c r="GWZ157" s="3"/>
      <c r="GXA157" s="3"/>
      <c r="GXB157" s="3"/>
      <c r="GXC157" s="3"/>
      <c r="GXD157" s="3"/>
      <c r="GXE157" s="3"/>
      <c r="GXF157" s="3"/>
      <c r="GXG157" s="3"/>
      <c r="GXH157" s="3"/>
      <c r="GXI157" s="3"/>
      <c r="GXJ157" s="3"/>
      <c r="GXK157" s="3"/>
      <c r="GXL157" s="3"/>
      <c r="GXM157" s="3"/>
      <c r="GXN157" s="3"/>
      <c r="GXO157" s="3"/>
      <c r="GXP157" s="3"/>
      <c r="GXQ157" s="3"/>
      <c r="GXR157" s="3"/>
      <c r="GXS157" s="3"/>
      <c r="GXT157" s="3"/>
      <c r="GXU157" s="3"/>
      <c r="GXV157" s="3"/>
      <c r="GXW157" s="3"/>
      <c r="GXX157" s="3"/>
      <c r="GXY157" s="3"/>
      <c r="GXZ157" s="3"/>
      <c r="GYA157" s="3"/>
      <c r="GYB157" s="3"/>
      <c r="GYC157" s="3"/>
      <c r="GYD157" s="3"/>
      <c r="GYE157" s="3"/>
      <c r="GYF157" s="3"/>
      <c r="GYG157" s="3"/>
      <c r="GYH157" s="3"/>
      <c r="GYI157" s="3"/>
      <c r="GYJ157" s="3"/>
      <c r="GYK157" s="3"/>
      <c r="GYL157" s="3"/>
      <c r="GYM157" s="3"/>
      <c r="GYN157" s="3"/>
      <c r="GYO157" s="3"/>
      <c r="GYP157" s="3"/>
      <c r="GYQ157" s="3"/>
      <c r="GYR157" s="3"/>
      <c r="GYS157" s="3"/>
      <c r="GYT157" s="3"/>
      <c r="GYU157" s="3"/>
      <c r="GYV157" s="3"/>
      <c r="GYW157" s="3"/>
      <c r="GYX157" s="3"/>
      <c r="GYY157" s="3"/>
      <c r="GYZ157" s="3"/>
      <c r="GZA157" s="3"/>
      <c r="GZB157" s="3"/>
      <c r="GZC157" s="3"/>
      <c r="GZD157" s="3"/>
      <c r="GZE157" s="3"/>
      <c r="GZF157" s="3"/>
      <c r="GZG157" s="3"/>
      <c r="GZH157" s="3"/>
      <c r="GZI157" s="3"/>
      <c r="GZJ157" s="3"/>
      <c r="GZK157" s="3"/>
      <c r="GZL157" s="3"/>
      <c r="GZM157" s="3"/>
      <c r="GZN157" s="3"/>
      <c r="GZO157" s="3"/>
      <c r="GZP157" s="3"/>
      <c r="GZQ157" s="3"/>
      <c r="GZR157" s="3"/>
      <c r="GZS157" s="3"/>
      <c r="GZT157" s="3"/>
      <c r="GZU157" s="3"/>
      <c r="GZV157" s="3"/>
      <c r="GZW157" s="3"/>
      <c r="GZX157" s="3"/>
      <c r="GZY157" s="3"/>
      <c r="GZZ157" s="3"/>
      <c r="HAA157" s="3"/>
      <c r="HAB157" s="3"/>
      <c r="HAC157" s="3"/>
      <c r="HAD157" s="3"/>
      <c r="HAE157" s="3"/>
      <c r="HAF157" s="3"/>
      <c r="HAG157" s="3"/>
      <c r="HAH157" s="3"/>
      <c r="HAI157" s="3"/>
      <c r="HAJ157" s="3"/>
      <c r="HAK157" s="3"/>
      <c r="HAL157" s="3"/>
      <c r="HAM157" s="3"/>
      <c r="HAN157" s="3"/>
      <c r="HAO157" s="3"/>
      <c r="HAP157" s="3"/>
      <c r="HAQ157" s="3"/>
      <c r="HAR157" s="3"/>
      <c r="HAS157" s="3"/>
      <c r="HAT157" s="3"/>
      <c r="HAU157" s="3"/>
      <c r="HAV157" s="3"/>
      <c r="HAW157" s="3"/>
      <c r="HAX157" s="3"/>
      <c r="HAY157" s="3"/>
      <c r="HAZ157" s="3"/>
      <c r="HBA157" s="3"/>
      <c r="HBB157" s="3"/>
      <c r="HBC157" s="3"/>
      <c r="HBD157" s="3"/>
      <c r="HBE157" s="3"/>
      <c r="HBF157" s="3"/>
      <c r="HBG157" s="3"/>
      <c r="HBH157" s="3"/>
      <c r="HBI157" s="3"/>
      <c r="HBJ157" s="3"/>
      <c r="HBK157" s="3"/>
      <c r="HBL157" s="3"/>
      <c r="HBM157" s="3"/>
      <c r="HBN157" s="3"/>
      <c r="HBO157" s="3"/>
      <c r="HBP157" s="3"/>
      <c r="HBQ157" s="3"/>
      <c r="HBR157" s="3"/>
      <c r="HBS157" s="3"/>
      <c r="HBT157" s="3"/>
      <c r="HBU157" s="3"/>
      <c r="HBV157" s="3"/>
      <c r="HBW157" s="3"/>
      <c r="HBX157" s="3"/>
      <c r="HBY157" s="3"/>
      <c r="HBZ157" s="3"/>
      <c r="HCA157" s="3"/>
      <c r="HCB157" s="3"/>
      <c r="HCC157" s="3"/>
      <c r="HCD157" s="3"/>
      <c r="HCE157" s="3"/>
      <c r="HCF157" s="3"/>
      <c r="HCG157" s="3"/>
      <c r="HCH157" s="3"/>
      <c r="HCI157" s="3"/>
      <c r="HCJ157" s="3"/>
      <c r="HCK157" s="3"/>
      <c r="HCL157" s="3"/>
      <c r="HCM157" s="3"/>
      <c r="HCN157" s="3"/>
      <c r="HCO157" s="3"/>
      <c r="HCP157" s="3"/>
      <c r="HCQ157" s="3"/>
      <c r="HCR157" s="3"/>
      <c r="HCS157" s="3"/>
      <c r="HCT157" s="3"/>
      <c r="HCU157" s="3"/>
      <c r="HCV157" s="3"/>
      <c r="HCW157" s="3"/>
      <c r="HCX157" s="3"/>
      <c r="HCY157" s="3"/>
      <c r="HCZ157" s="3"/>
      <c r="HDA157" s="3"/>
      <c r="HDB157" s="3"/>
      <c r="HDC157" s="3"/>
      <c r="HDD157" s="3"/>
      <c r="HDE157" s="3"/>
      <c r="HDF157" s="3"/>
      <c r="HDG157" s="3"/>
      <c r="HDH157" s="3"/>
      <c r="HDI157" s="3"/>
      <c r="HDJ157" s="3"/>
      <c r="HDK157" s="3"/>
      <c r="HDL157" s="3"/>
      <c r="HDM157" s="3"/>
      <c r="HDN157" s="3"/>
      <c r="HDO157" s="3"/>
      <c r="HDP157" s="3"/>
      <c r="HDQ157" s="3"/>
      <c r="HDR157" s="3"/>
      <c r="HDS157" s="3"/>
      <c r="HDT157" s="3"/>
      <c r="HDU157" s="3"/>
      <c r="HDV157" s="3"/>
      <c r="HDW157" s="3"/>
      <c r="HDX157" s="3"/>
      <c r="HDY157" s="3"/>
      <c r="HDZ157" s="3"/>
      <c r="HEA157" s="3"/>
      <c r="HEB157" s="3"/>
      <c r="HEC157" s="3"/>
      <c r="HED157" s="3"/>
      <c r="HEE157" s="3"/>
      <c r="HEF157" s="3"/>
      <c r="HEG157" s="3"/>
      <c r="HEH157" s="3"/>
      <c r="HEI157" s="3"/>
      <c r="HEJ157" s="3"/>
      <c r="HEK157" s="3"/>
      <c r="HEL157" s="3"/>
      <c r="HEM157" s="3"/>
      <c r="HEN157" s="3"/>
      <c r="HEO157" s="3"/>
      <c r="HEP157" s="3"/>
      <c r="HEQ157" s="3"/>
      <c r="HER157" s="3"/>
      <c r="HES157" s="3"/>
      <c r="HET157" s="3"/>
      <c r="HEU157" s="3"/>
      <c r="HEV157" s="3"/>
      <c r="HEW157" s="3"/>
      <c r="HEX157" s="3"/>
      <c r="HEY157" s="3"/>
      <c r="HEZ157" s="3"/>
      <c r="HFA157" s="3"/>
      <c r="HFB157" s="3"/>
      <c r="HFC157" s="3"/>
      <c r="HFD157" s="3"/>
      <c r="HFE157" s="3"/>
      <c r="HFF157" s="3"/>
      <c r="HFG157" s="3"/>
      <c r="HFH157" s="3"/>
      <c r="HFI157" s="3"/>
      <c r="HFJ157" s="3"/>
      <c r="HFK157" s="3"/>
      <c r="HFL157" s="3"/>
      <c r="HFM157" s="3"/>
      <c r="HFN157" s="3"/>
      <c r="HFO157" s="3"/>
      <c r="HFP157" s="3"/>
      <c r="HFQ157" s="3"/>
      <c r="HFR157" s="3"/>
      <c r="HFS157" s="3"/>
      <c r="HFT157" s="3"/>
      <c r="HFU157" s="3"/>
      <c r="HFV157" s="3"/>
      <c r="HFW157" s="3"/>
      <c r="HFX157" s="3"/>
      <c r="HFY157" s="3"/>
      <c r="HFZ157" s="3"/>
      <c r="HGA157" s="3"/>
      <c r="HGB157" s="3"/>
      <c r="HGC157" s="3"/>
      <c r="HGD157" s="3"/>
      <c r="HGE157" s="3"/>
      <c r="HGF157" s="3"/>
      <c r="HGG157" s="3"/>
      <c r="HGH157" s="3"/>
      <c r="HGI157" s="3"/>
      <c r="HGJ157" s="3"/>
      <c r="HGK157" s="3"/>
      <c r="HGL157" s="3"/>
      <c r="HGM157" s="3"/>
      <c r="HGN157" s="3"/>
      <c r="HGO157" s="3"/>
      <c r="HGP157" s="3"/>
      <c r="HGQ157" s="3"/>
      <c r="HGR157" s="3"/>
      <c r="HGS157" s="3"/>
      <c r="HGT157" s="3"/>
      <c r="HGU157" s="3"/>
      <c r="HGV157" s="3"/>
      <c r="HGW157" s="3"/>
      <c r="HGX157" s="3"/>
      <c r="HGY157" s="3"/>
      <c r="HGZ157" s="3"/>
      <c r="HHA157" s="3"/>
      <c r="HHB157" s="3"/>
      <c r="HHC157" s="3"/>
      <c r="HHD157" s="3"/>
      <c r="HHE157" s="3"/>
      <c r="HHF157" s="3"/>
      <c r="HHG157" s="3"/>
      <c r="HHH157" s="3"/>
      <c r="HHI157" s="3"/>
      <c r="HHJ157" s="3"/>
      <c r="HHK157" s="3"/>
      <c r="HHL157" s="3"/>
      <c r="HHM157" s="3"/>
      <c r="HHN157" s="3"/>
      <c r="HHO157" s="3"/>
      <c r="HHP157" s="3"/>
      <c r="HHQ157" s="3"/>
      <c r="HHR157" s="3"/>
      <c r="HHS157" s="3"/>
      <c r="HHT157" s="3"/>
      <c r="HHU157" s="3"/>
      <c r="HHV157" s="3"/>
      <c r="HHW157" s="3"/>
      <c r="HHX157" s="3"/>
      <c r="HHY157" s="3"/>
      <c r="HHZ157" s="3"/>
      <c r="HIA157" s="3"/>
      <c r="HIB157" s="3"/>
      <c r="HIC157" s="3"/>
      <c r="HID157" s="3"/>
      <c r="HIE157" s="3"/>
      <c r="HIF157" s="3"/>
      <c r="HIG157" s="3"/>
      <c r="HIH157" s="3"/>
      <c r="HII157" s="3"/>
      <c r="HIJ157" s="3"/>
      <c r="HIK157" s="3"/>
      <c r="HIL157" s="3"/>
      <c r="HIM157" s="3"/>
      <c r="HIN157" s="3"/>
      <c r="HIO157" s="3"/>
      <c r="HIP157" s="3"/>
      <c r="HIQ157" s="3"/>
      <c r="HIR157" s="3"/>
      <c r="HIS157" s="3"/>
      <c r="HIT157" s="3"/>
      <c r="HIU157" s="3"/>
      <c r="HIV157" s="3"/>
      <c r="HIW157" s="3"/>
      <c r="HIX157" s="3"/>
      <c r="HIY157" s="3"/>
      <c r="HIZ157" s="3"/>
      <c r="HJA157" s="3"/>
      <c r="HJB157" s="3"/>
      <c r="HJC157" s="3"/>
      <c r="HJD157" s="3"/>
      <c r="HJE157" s="3"/>
      <c r="HJF157" s="3"/>
      <c r="HJG157" s="3"/>
      <c r="HJH157" s="3"/>
      <c r="HJI157" s="3"/>
      <c r="HJJ157" s="3"/>
      <c r="HJK157" s="3"/>
      <c r="HJL157" s="3"/>
      <c r="HJM157" s="3"/>
      <c r="HJN157" s="3"/>
      <c r="HJO157" s="3"/>
      <c r="HJP157" s="3"/>
      <c r="HJQ157" s="3"/>
      <c r="HJR157" s="3"/>
      <c r="HJS157" s="3"/>
      <c r="HJT157" s="3"/>
      <c r="HJU157" s="3"/>
      <c r="HJV157" s="3"/>
      <c r="HJW157" s="3"/>
      <c r="HJX157" s="3"/>
      <c r="HJY157" s="3"/>
      <c r="HJZ157" s="3"/>
      <c r="HKA157" s="3"/>
      <c r="HKB157" s="3"/>
      <c r="HKC157" s="3"/>
      <c r="HKD157" s="3"/>
      <c r="HKE157" s="3"/>
      <c r="HKF157" s="3"/>
      <c r="HKG157" s="3"/>
      <c r="HKH157" s="3"/>
      <c r="HKI157" s="3"/>
      <c r="HKJ157" s="3"/>
      <c r="HKK157" s="3"/>
      <c r="HKL157" s="3"/>
      <c r="HKM157" s="3"/>
      <c r="HKN157" s="3"/>
      <c r="HKO157" s="3"/>
      <c r="HKP157" s="3"/>
      <c r="HKQ157" s="3"/>
      <c r="HKR157" s="3"/>
      <c r="HKS157" s="3"/>
      <c r="HKT157" s="3"/>
      <c r="HKU157" s="3"/>
      <c r="HKV157" s="3"/>
      <c r="HKW157" s="3"/>
      <c r="HKX157" s="3"/>
      <c r="HKY157" s="3"/>
      <c r="HKZ157" s="3"/>
      <c r="HLA157" s="3"/>
      <c r="HLB157" s="3"/>
      <c r="HLC157" s="3"/>
      <c r="HLD157" s="3"/>
      <c r="HLE157" s="3"/>
      <c r="HLF157" s="3"/>
      <c r="HLG157" s="3"/>
      <c r="HLH157" s="3"/>
      <c r="HLI157" s="3"/>
      <c r="HLJ157" s="3"/>
      <c r="HLK157" s="3"/>
      <c r="HLL157" s="3"/>
      <c r="HLM157" s="3"/>
      <c r="HLN157" s="3"/>
      <c r="HLO157" s="3"/>
      <c r="HLP157" s="3"/>
      <c r="HLQ157" s="3"/>
      <c r="HLR157" s="3"/>
      <c r="HLS157" s="3"/>
      <c r="HLT157" s="3"/>
      <c r="HLU157" s="3"/>
      <c r="HLV157" s="3"/>
      <c r="HLW157" s="3"/>
      <c r="HLX157" s="3"/>
      <c r="HLY157" s="3"/>
      <c r="HLZ157" s="3"/>
      <c r="HMA157" s="3"/>
      <c r="HMB157" s="3"/>
      <c r="HMC157" s="3"/>
      <c r="HMD157" s="3"/>
      <c r="HME157" s="3"/>
      <c r="HMF157" s="3"/>
      <c r="HMG157" s="3"/>
      <c r="HMH157" s="3"/>
      <c r="HMI157" s="3"/>
      <c r="HMJ157" s="3"/>
      <c r="HMK157" s="3"/>
      <c r="HML157" s="3"/>
      <c r="HMM157" s="3"/>
      <c r="HMN157" s="3"/>
      <c r="HMO157" s="3"/>
      <c r="HMP157" s="3"/>
      <c r="HMQ157" s="3"/>
      <c r="HMR157" s="3"/>
      <c r="HMS157" s="3"/>
      <c r="HMT157" s="3"/>
      <c r="HMU157" s="3"/>
      <c r="HMV157" s="3"/>
      <c r="HMW157" s="3"/>
      <c r="HMX157" s="3"/>
      <c r="HMY157" s="3"/>
      <c r="HMZ157" s="3"/>
      <c r="HNA157" s="3"/>
      <c r="HNB157" s="3"/>
      <c r="HNC157" s="3"/>
      <c r="HND157" s="3"/>
      <c r="HNE157" s="3"/>
      <c r="HNF157" s="3"/>
      <c r="HNG157" s="3"/>
      <c r="HNH157" s="3"/>
      <c r="HNI157" s="3"/>
      <c r="HNJ157" s="3"/>
      <c r="HNK157" s="3"/>
      <c r="HNL157" s="3"/>
      <c r="HNM157" s="3"/>
      <c r="HNN157" s="3"/>
      <c r="HNO157" s="3"/>
      <c r="HNP157" s="3"/>
      <c r="HNQ157" s="3"/>
      <c r="HNR157" s="3"/>
      <c r="HNS157" s="3"/>
      <c r="HNT157" s="3"/>
      <c r="HNU157" s="3"/>
      <c r="HNV157" s="3"/>
      <c r="HNW157" s="3"/>
      <c r="HNX157" s="3"/>
      <c r="HNY157" s="3"/>
      <c r="HNZ157" s="3"/>
      <c r="HOA157" s="3"/>
      <c r="HOB157" s="3"/>
      <c r="HOC157" s="3"/>
      <c r="HOD157" s="3"/>
      <c r="HOE157" s="3"/>
      <c r="HOF157" s="3"/>
      <c r="HOG157" s="3"/>
      <c r="HOH157" s="3"/>
      <c r="HOI157" s="3"/>
      <c r="HOJ157" s="3"/>
      <c r="HOK157" s="3"/>
      <c r="HOL157" s="3"/>
      <c r="HOM157" s="3"/>
      <c r="HON157" s="3"/>
      <c r="HOO157" s="3"/>
      <c r="HOP157" s="3"/>
      <c r="HOQ157" s="3"/>
      <c r="HOR157" s="3"/>
      <c r="HOS157" s="3"/>
      <c r="HOT157" s="3"/>
      <c r="HOU157" s="3"/>
      <c r="HOV157" s="3"/>
      <c r="HOW157" s="3"/>
      <c r="HOX157" s="3"/>
      <c r="HOY157" s="3"/>
      <c r="HOZ157" s="3"/>
      <c r="HPA157" s="3"/>
      <c r="HPB157" s="3"/>
      <c r="HPC157" s="3"/>
      <c r="HPD157" s="3"/>
      <c r="HPE157" s="3"/>
      <c r="HPF157" s="3"/>
      <c r="HPG157" s="3"/>
      <c r="HPH157" s="3"/>
      <c r="HPI157" s="3"/>
      <c r="HPJ157" s="3"/>
      <c r="HPK157" s="3"/>
      <c r="HPL157" s="3"/>
      <c r="HPM157" s="3"/>
      <c r="HPN157" s="3"/>
      <c r="HPO157" s="3"/>
      <c r="HPP157" s="3"/>
      <c r="HPQ157" s="3"/>
      <c r="HPR157" s="3"/>
      <c r="HPS157" s="3"/>
      <c r="HPT157" s="3"/>
      <c r="HPU157" s="3"/>
      <c r="HPV157" s="3"/>
      <c r="HPW157" s="3"/>
      <c r="HPX157" s="3"/>
      <c r="HPY157" s="3"/>
      <c r="HPZ157" s="3"/>
      <c r="HQA157" s="3"/>
      <c r="HQB157" s="3"/>
      <c r="HQC157" s="3"/>
      <c r="HQD157" s="3"/>
      <c r="HQE157" s="3"/>
      <c r="HQF157" s="3"/>
      <c r="HQG157" s="3"/>
      <c r="HQH157" s="3"/>
      <c r="HQI157" s="3"/>
      <c r="HQJ157" s="3"/>
      <c r="HQK157" s="3"/>
      <c r="HQL157" s="3"/>
      <c r="HQM157" s="3"/>
      <c r="HQN157" s="3"/>
      <c r="HQO157" s="3"/>
      <c r="HQP157" s="3"/>
      <c r="HQQ157" s="3"/>
      <c r="HQR157" s="3"/>
      <c r="HQS157" s="3"/>
      <c r="HQT157" s="3"/>
      <c r="HQU157" s="3"/>
      <c r="HQV157" s="3"/>
      <c r="HQW157" s="3"/>
      <c r="HQX157" s="3"/>
      <c r="HQY157" s="3"/>
      <c r="HQZ157" s="3"/>
      <c r="HRA157" s="3"/>
      <c r="HRB157" s="3"/>
      <c r="HRC157" s="3"/>
      <c r="HRD157" s="3"/>
      <c r="HRE157" s="3"/>
      <c r="HRF157" s="3"/>
      <c r="HRG157" s="3"/>
      <c r="HRH157" s="3"/>
      <c r="HRI157" s="3"/>
      <c r="HRJ157" s="3"/>
      <c r="HRK157" s="3"/>
      <c r="HRL157" s="3"/>
      <c r="HRM157" s="3"/>
      <c r="HRN157" s="3"/>
      <c r="HRO157" s="3"/>
      <c r="HRP157" s="3"/>
      <c r="HRQ157" s="3"/>
      <c r="HRR157" s="3"/>
      <c r="HRS157" s="3"/>
      <c r="HRT157" s="3"/>
      <c r="HRU157" s="3"/>
      <c r="HRV157" s="3"/>
      <c r="HRW157" s="3"/>
      <c r="HRX157" s="3"/>
      <c r="HRY157" s="3"/>
      <c r="HRZ157" s="3"/>
      <c r="HSA157" s="3"/>
      <c r="HSB157" s="3"/>
      <c r="HSC157" s="3"/>
      <c r="HSD157" s="3"/>
      <c r="HSE157" s="3"/>
      <c r="HSF157" s="3"/>
      <c r="HSG157" s="3"/>
      <c r="HSH157" s="3"/>
      <c r="HSI157" s="3"/>
      <c r="HSJ157" s="3"/>
      <c r="HSK157" s="3"/>
      <c r="HSL157" s="3"/>
      <c r="HSM157" s="3"/>
      <c r="HSN157" s="3"/>
      <c r="HSO157" s="3"/>
      <c r="HSP157" s="3"/>
      <c r="HSQ157" s="3"/>
      <c r="HSR157" s="3"/>
      <c r="HSS157" s="3"/>
      <c r="HST157" s="3"/>
      <c r="HSU157" s="3"/>
      <c r="HSV157" s="3"/>
      <c r="HSW157" s="3"/>
      <c r="HSX157" s="3"/>
      <c r="HSY157" s="3"/>
      <c r="HSZ157" s="3"/>
      <c r="HTA157" s="3"/>
      <c r="HTB157" s="3"/>
      <c r="HTC157" s="3"/>
      <c r="HTD157" s="3"/>
      <c r="HTE157" s="3"/>
      <c r="HTF157" s="3"/>
      <c r="HTG157" s="3"/>
      <c r="HTH157" s="3"/>
      <c r="HTI157" s="3"/>
      <c r="HTJ157" s="3"/>
      <c r="HTK157" s="3"/>
      <c r="HTL157" s="3"/>
      <c r="HTM157" s="3"/>
      <c r="HTN157" s="3"/>
      <c r="HTO157" s="3"/>
      <c r="HTP157" s="3"/>
      <c r="HTQ157" s="3"/>
      <c r="HTR157" s="3"/>
      <c r="HTS157" s="3"/>
      <c r="HTT157" s="3"/>
      <c r="HTU157" s="3"/>
      <c r="HTV157" s="3"/>
      <c r="HTW157" s="3"/>
      <c r="HTX157" s="3"/>
      <c r="HTY157" s="3"/>
      <c r="HTZ157" s="3"/>
      <c r="HUA157" s="3"/>
      <c r="HUB157" s="3"/>
      <c r="HUC157" s="3"/>
      <c r="HUD157" s="3"/>
      <c r="HUE157" s="3"/>
      <c r="HUF157" s="3"/>
      <c r="HUG157" s="3"/>
      <c r="HUH157" s="3"/>
      <c r="HUI157" s="3"/>
      <c r="HUJ157" s="3"/>
      <c r="HUK157" s="3"/>
      <c r="HUL157" s="3"/>
      <c r="HUM157" s="3"/>
      <c r="HUN157" s="3"/>
      <c r="HUO157" s="3"/>
      <c r="HUP157" s="3"/>
      <c r="HUQ157" s="3"/>
      <c r="HUR157" s="3"/>
      <c r="HUS157" s="3"/>
      <c r="HUT157" s="3"/>
      <c r="HUU157" s="3"/>
      <c r="HUV157" s="3"/>
      <c r="HUW157" s="3"/>
      <c r="HUX157" s="3"/>
      <c r="HUY157" s="3"/>
      <c r="HUZ157" s="3"/>
      <c r="HVA157" s="3"/>
      <c r="HVB157" s="3"/>
      <c r="HVC157" s="3"/>
      <c r="HVD157" s="3"/>
      <c r="HVE157" s="3"/>
      <c r="HVF157" s="3"/>
      <c r="HVG157" s="3"/>
      <c r="HVH157" s="3"/>
      <c r="HVI157" s="3"/>
      <c r="HVJ157" s="3"/>
      <c r="HVK157" s="3"/>
      <c r="HVL157" s="3"/>
      <c r="HVM157" s="3"/>
      <c r="HVN157" s="3"/>
      <c r="HVO157" s="3"/>
      <c r="HVP157" s="3"/>
      <c r="HVQ157" s="3"/>
      <c r="HVR157" s="3"/>
      <c r="HVS157" s="3"/>
      <c r="HVT157" s="3"/>
      <c r="HVU157" s="3"/>
      <c r="HVV157" s="3"/>
      <c r="HVW157" s="3"/>
      <c r="HVX157" s="3"/>
      <c r="HVY157" s="3"/>
      <c r="HVZ157" s="3"/>
      <c r="HWA157" s="3"/>
      <c r="HWB157" s="3"/>
      <c r="HWC157" s="3"/>
      <c r="HWD157" s="3"/>
      <c r="HWE157" s="3"/>
      <c r="HWF157" s="3"/>
      <c r="HWG157" s="3"/>
      <c r="HWH157" s="3"/>
      <c r="HWI157" s="3"/>
      <c r="HWJ157" s="3"/>
      <c r="HWK157" s="3"/>
      <c r="HWL157" s="3"/>
      <c r="HWM157" s="3"/>
      <c r="HWN157" s="3"/>
      <c r="HWO157" s="3"/>
      <c r="HWP157" s="3"/>
      <c r="HWQ157" s="3"/>
      <c r="HWR157" s="3"/>
      <c r="HWS157" s="3"/>
      <c r="HWT157" s="3"/>
      <c r="HWU157" s="3"/>
      <c r="HWV157" s="3"/>
      <c r="HWW157" s="3"/>
      <c r="HWX157" s="3"/>
      <c r="HWY157" s="3"/>
      <c r="HWZ157" s="3"/>
      <c r="HXA157" s="3"/>
      <c r="HXB157" s="3"/>
      <c r="HXC157" s="3"/>
      <c r="HXD157" s="3"/>
      <c r="HXE157" s="3"/>
      <c r="HXF157" s="3"/>
      <c r="HXG157" s="3"/>
      <c r="HXH157" s="3"/>
      <c r="HXI157" s="3"/>
      <c r="HXJ157" s="3"/>
      <c r="HXK157" s="3"/>
      <c r="HXL157" s="3"/>
      <c r="HXM157" s="3"/>
      <c r="HXN157" s="3"/>
      <c r="HXO157" s="3"/>
      <c r="HXP157" s="3"/>
      <c r="HXQ157" s="3"/>
      <c r="HXR157" s="3"/>
      <c r="HXS157" s="3"/>
      <c r="HXT157" s="3"/>
      <c r="HXU157" s="3"/>
      <c r="HXV157" s="3"/>
      <c r="HXW157" s="3"/>
      <c r="HXX157" s="3"/>
      <c r="HXY157" s="3"/>
      <c r="HXZ157" s="3"/>
      <c r="HYA157" s="3"/>
      <c r="HYB157" s="3"/>
      <c r="HYC157" s="3"/>
      <c r="HYD157" s="3"/>
      <c r="HYE157" s="3"/>
      <c r="HYF157" s="3"/>
      <c r="HYG157" s="3"/>
      <c r="HYH157" s="3"/>
      <c r="HYI157" s="3"/>
      <c r="HYJ157" s="3"/>
      <c r="HYK157" s="3"/>
      <c r="HYL157" s="3"/>
      <c r="HYM157" s="3"/>
      <c r="HYN157" s="3"/>
      <c r="HYO157" s="3"/>
      <c r="HYP157" s="3"/>
      <c r="HYQ157" s="3"/>
      <c r="HYR157" s="3"/>
      <c r="HYS157" s="3"/>
      <c r="HYT157" s="3"/>
      <c r="HYU157" s="3"/>
      <c r="HYV157" s="3"/>
      <c r="HYW157" s="3"/>
      <c r="HYX157" s="3"/>
      <c r="HYY157" s="3"/>
      <c r="HYZ157" s="3"/>
      <c r="HZA157" s="3"/>
      <c r="HZB157" s="3"/>
      <c r="HZC157" s="3"/>
      <c r="HZD157" s="3"/>
      <c r="HZE157" s="3"/>
      <c r="HZF157" s="3"/>
      <c r="HZG157" s="3"/>
      <c r="HZH157" s="3"/>
      <c r="HZI157" s="3"/>
      <c r="HZJ157" s="3"/>
      <c r="HZK157" s="3"/>
      <c r="HZL157" s="3"/>
      <c r="HZM157" s="3"/>
      <c r="HZN157" s="3"/>
      <c r="HZO157" s="3"/>
      <c r="HZP157" s="3"/>
      <c r="HZQ157" s="3"/>
      <c r="HZR157" s="3"/>
      <c r="HZS157" s="3"/>
      <c r="HZT157" s="3"/>
      <c r="HZU157" s="3"/>
      <c r="HZV157" s="3"/>
      <c r="HZW157" s="3"/>
      <c r="HZX157" s="3"/>
      <c r="HZY157" s="3"/>
      <c r="HZZ157" s="3"/>
      <c r="IAA157" s="3"/>
      <c r="IAB157" s="3"/>
      <c r="IAC157" s="3"/>
      <c r="IAD157" s="3"/>
      <c r="IAE157" s="3"/>
      <c r="IAF157" s="3"/>
      <c r="IAG157" s="3"/>
      <c r="IAH157" s="3"/>
      <c r="IAI157" s="3"/>
      <c r="IAJ157" s="3"/>
      <c r="IAK157" s="3"/>
      <c r="IAL157" s="3"/>
      <c r="IAM157" s="3"/>
      <c r="IAN157" s="3"/>
      <c r="IAO157" s="3"/>
      <c r="IAP157" s="3"/>
      <c r="IAQ157" s="3"/>
      <c r="IAR157" s="3"/>
      <c r="IAS157" s="3"/>
      <c r="IAT157" s="3"/>
      <c r="IAU157" s="3"/>
      <c r="IAV157" s="3"/>
      <c r="IAW157" s="3"/>
      <c r="IAX157" s="3"/>
      <c r="IAY157" s="3"/>
      <c r="IAZ157" s="3"/>
      <c r="IBA157" s="3"/>
      <c r="IBB157" s="3"/>
      <c r="IBC157" s="3"/>
      <c r="IBD157" s="3"/>
      <c r="IBE157" s="3"/>
      <c r="IBF157" s="3"/>
      <c r="IBG157" s="3"/>
      <c r="IBH157" s="3"/>
      <c r="IBI157" s="3"/>
      <c r="IBJ157" s="3"/>
      <c r="IBK157" s="3"/>
      <c r="IBL157" s="3"/>
      <c r="IBM157" s="3"/>
      <c r="IBN157" s="3"/>
      <c r="IBO157" s="3"/>
      <c r="IBP157" s="3"/>
      <c r="IBQ157" s="3"/>
      <c r="IBR157" s="3"/>
      <c r="IBS157" s="3"/>
      <c r="IBT157" s="3"/>
      <c r="IBU157" s="3"/>
      <c r="IBV157" s="3"/>
      <c r="IBW157" s="3"/>
      <c r="IBX157" s="3"/>
      <c r="IBY157" s="3"/>
      <c r="IBZ157" s="3"/>
      <c r="ICA157" s="3"/>
      <c r="ICB157" s="3"/>
      <c r="ICC157" s="3"/>
      <c r="ICD157" s="3"/>
      <c r="ICE157" s="3"/>
      <c r="ICF157" s="3"/>
      <c r="ICG157" s="3"/>
      <c r="ICH157" s="3"/>
      <c r="ICI157" s="3"/>
      <c r="ICJ157" s="3"/>
      <c r="ICK157" s="3"/>
      <c r="ICL157" s="3"/>
      <c r="ICM157" s="3"/>
      <c r="ICN157" s="3"/>
      <c r="ICO157" s="3"/>
      <c r="ICP157" s="3"/>
      <c r="ICQ157" s="3"/>
      <c r="ICR157" s="3"/>
      <c r="ICS157" s="3"/>
      <c r="ICT157" s="3"/>
      <c r="ICU157" s="3"/>
      <c r="ICV157" s="3"/>
      <c r="ICW157" s="3"/>
      <c r="ICX157" s="3"/>
      <c r="ICY157" s="3"/>
      <c r="ICZ157" s="3"/>
      <c r="IDA157" s="3"/>
      <c r="IDB157" s="3"/>
      <c r="IDC157" s="3"/>
      <c r="IDD157" s="3"/>
      <c r="IDE157" s="3"/>
      <c r="IDF157" s="3"/>
      <c r="IDG157" s="3"/>
      <c r="IDH157" s="3"/>
      <c r="IDI157" s="3"/>
      <c r="IDJ157" s="3"/>
      <c r="IDK157" s="3"/>
      <c r="IDL157" s="3"/>
      <c r="IDM157" s="3"/>
      <c r="IDN157" s="3"/>
      <c r="IDO157" s="3"/>
      <c r="IDP157" s="3"/>
      <c r="IDQ157" s="3"/>
      <c r="IDR157" s="3"/>
      <c r="IDS157" s="3"/>
      <c r="IDT157" s="3"/>
      <c r="IDU157" s="3"/>
      <c r="IDV157" s="3"/>
      <c r="IDW157" s="3"/>
      <c r="IDX157" s="3"/>
      <c r="IDY157" s="3"/>
      <c r="IDZ157" s="3"/>
      <c r="IEA157" s="3"/>
      <c r="IEB157" s="3"/>
      <c r="IEC157" s="3"/>
      <c r="IED157" s="3"/>
      <c r="IEE157" s="3"/>
      <c r="IEF157" s="3"/>
      <c r="IEG157" s="3"/>
      <c r="IEH157" s="3"/>
      <c r="IEI157" s="3"/>
      <c r="IEJ157" s="3"/>
      <c r="IEK157" s="3"/>
      <c r="IEL157" s="3"/>
      <c r="IEM157" s="3"/>
      <c r="IEN157" s="3"/>
      <c r="IEO157" s="3"/>
      <c r="IEP157" s="3"/>
      <c r="IEQ157" s="3"/>
      <c r="IER157" s="3"/>
      <c r="IES157" s="3"/>
      <c r="IET157" s="3"/>
      <c r="IEU157" s="3"/>
      <c r="IEV157" s="3"/>
      <c r="IEW157" s="3"/>
      <c r="IEX157" s="3"/>
      <c r="IEY157" s="3"/>
      <c r="IEZ157" s="3"/>
      <c r="IFA157" s="3"/>
      <c r="IFB157" s="3"/>
      <c r="IFC157" s="3"/>
      <c r="IFD157" s="3"/>
      <c r="IFE157" s="3"/>
      <c r="IFF157" s="3"/>
      <c r="IFG157" s="3"/>
      <c r="IFH157" s="3"/>
      <c r="IFI157" s="3"/>
      <c r="IFJ157" s="3"/>
      <c r="IFK157" s="3"/>
      <c r="IFL157" s="3"/>
      <c r="IFM157" s="3"/>
      <c r="IFN157" s="3"/>
      <c r="IFO157" s="3"/>
      <c r="IFP157" s="3"/>
      <c r="IFQ157" s="3"/>
      <c r="IFR157" s="3"/>
      <c r="IFS157" s="3"/>
      <c r="IFT157" s="3"/>
      <c r="IFU157" s="3"/>
      <c r="IFV157" s="3"/>
      <c r="IFW157" s="3"/>
      <c r="IFX157" s="3"/>
      <c r="IFY157" s="3"/>
      <c r="IFZ157" s="3"/>
      <c r="IGA157" s="3"/>
      <c r="IGB157" s="3"/>
      <c r="IGC157" s="3"/>
      <c r="IGD157" s="3"/>
      <c r="IGE157" s="3"/>
      <c r="IGF157" s="3"/>
      <c r="IGG157" s="3"/>
      <c r="IGH157" s="3"/>
      <c r="IGI157" s="3"/>
      <c r="IGJ157" s="3"/>
      <c r="IGK157" s="3"/>
      <c r="IGL157" s="3"/>
      <c r="IGM157" s="3"/>
      <c r="IGN157" s="3"/>
      <c r="IGO157" s="3"/>
      <c r="IGP157" s="3"/>
      <c r="IGQ157" s="3"/>
      <c r="IGR157" s="3"/>
      <c r="IGS157" s="3"/>
      <c r="IGT157" s="3"/>
      <c r="IGU157" s="3"/>
      <c r="IGV157" s="3"/>
      <c r="IGW157" s="3"/>
      <c r="IGX157" s="3"/>
      <c r="IGY157" s="3"/>
      <c r="IGZ157" s="3"/>
      <c r="IHA157" s="3"/>
      <c r="IHB157" s="3"/>
      <c r="IHC157" s="3"/>
      <c r="IHD157" s="3"/>
      <c r="IHE157" s="3"/>
      <c r="IHF157" s="3"/>
      <c r="IHG157" s="3"/>
      <c r="IHH157" s="3"/>
      <c r="IHI157" s="3"/>
      <c r="IHJ157" s="3"/>
      <c r="IHK157" s="3"/>
      <c r="IHL157" s="3"/>
      <c r="IHM157" s="3"/>
      <c r="IHN157" s="3"/>
      <c r="IHO157" s="3"/>
      <c r="IHP157" s="3"/>
      <c r="IHQ157" s="3"/>
      <c r="IHR157" s="3"/>
      <c r="IHS157" s="3"/>
      <c r="IHT157" s="3"/>
      <c r="IHU157" s="3"/>
      <c r="IHV157" s="3"/>
      <c r="IHW157" s="3"/>
      <c r="IHX157" s="3"/>
      <c r="IHY157" s="3"/>
      <c r="IHZ157" s="3"/>
      <c r="IIA157" s="3"/>
      <c r="IIB157" s="3"/>
      <c r="IIC157" s="3"/>
      <c r="IID157" s="3"/>
      <c r="IIE157" s="3"/>
      <c r="IIF157" s="3"/>
      <c r="IIG157" s="3"/>
      <c r="IIH157" s="3"/>
      <c r="III157" s="3"/>
      <c r="IIJ157" s="3"/>
      <c r="IIK157" s="3"/>
      <c r="IIL157" s="3"/>
      <c r="IIM157" s="3"/>
      <c r="IIN157" s="3"/>
      <c r="IIO157" s="3"/>
      <c r="IIP157" s="3"/>
      <c r="IIQ157" s="3"/>
      <c r="IIR157" s="3"/>
      <c r="IIS157" s="3"/>
      <c r="IIT157" s="3"/>
      <c r="IIU157" s="3"/>
      <c r="IIV157" s="3"/>
      <c r="IIW157" s="3"/>
      <c r="IIX157" s="3"/>
      <c r="IIY157" s="3"/>
      <c r="IIZ157" s="3"/>
      <c r="IJA157" s="3"/>
      <c r="IJB157" s="3"/>
      <c r="IJC157" s="3"/>
      <c r="IJD157" s="3"/>
      <c r="IJE157" s="3"/>
      <c r="IJF157" s="3"/>
      <c r="IJG157" s="3"/>
      <c r="IJH157" s="3"/>
      <c r="IJI157" s="3"/>
      <c r="IJJ157" s="3"/>
      <c r="IJK157" s="3"/>
      <c r="IJL157" s="3"/>
      <c r="IJM157" s="3"/>
      <c r="IJN157" s="3"/>
      <c r="IJO157" s="3"/>
      <c r="IJP157" s="3"/>
      <c r="IJQ157" s="3"/>
      <c r="IJR157" s="3"/>
      <c r="IJS157" s="3"/>
      <c r="IJT157" s="3"/>
      <c r="IJU157" s="3"/>
      <c r="IJV157" s="3"/>
      <c r="IJW157" s="3"/>
      <c r="IJX157" s="3"/>
      <c r="IJY157" s="3"/>
      <c r="IJZ157" s="3"/>
      <c r="IKA157" s="3"/>
      <c r="IKB157" s="3"/>
      <c r="IKC157" s="3"/>
      <c r="IKD157" s="3"/>
      <c r="IKE157" s="3"/>
      <c r="IKF157" s="3"/>
      <c r="IKG157" s="3"/>
      <c r="IKH157" s="3"/>
      <c r="IKI157" s="3"/>
      <c r="IKJ157" s="3"/>
      <c r="IKK157" s="3"/>
      <c r="IKL157" s="3"/>
      <c r="IKM157" s="3"/>
      <c r="IKN157" s="3"/>
      <c r="IKO157" s="3"/>
      <c r="IKP157" s="3"/>
      <c r="IKQ157" s="3"/>
      <c r="IKR157" s="3"/>
      <c r="IKS157" s="3"/>
      <c r="IKT157" s="3"/>
      <c r="IKU157" s="3"/>
      <c r="IKV157" s="3"/>
      <c r="IKW157" s="3"/>
      <c r="IKX157" s="3"/>
      <c r="IKY157" s="3"/>
      <c r="IKZ157" s="3"/>
      <c r="ILA157" s="3"/>
      <c r="ILB157" s="3"/>
      <c r="ILC157" s="3"/>
      <c r="ILD157" s="3"/>
      <c r="ILE157" s="3"/>
      <c r="ILF157" s="3"/>
      <c r="ILG157" s="3"/>
      <c r="ILH157" s="3"/>
      <c r="ILI157" s="3"/>
      <c r="ILJ157" s="3"/>
      <c r="ILK157" s="3"/>
      <c r="ILL157" s="3"/>
      <c r="ILM157" s="3"/>
      <c r="ILN157" s="3"/>
      <c r="ILO157" s="3"/>
      <c r="ILP157" s="3"/>
      <c r="ILQ157" s="3"/>
      <c r="ILR157" s="3"/>
      <c r="ILS157" s="3"/>
      <c r="ILT157" s="3"/>
      <c r="ILU157" s="3"/>
      <c r="ILV157" s="3"/>
      <c r="ILW157" s="3"/>
      <c r="ILX157" s="3"/>
      <c r="ILY157" s="3"/>
      <c r="ILZ157" s="3"/>
      <c r="IMA157" s="3"/>
      <c r="IMB157" s="3"/>
      <c r="IMC157" s="3"/>
      <c r="IMD157" s="3"/>
      <c r="IME157" s="3"/>
      <c r="IMF157" s="3"/>
      <c r="IMG157" s="3"/>
      <c r="IMH157" s="3"/>
      <c r="IMI157" s="3"/>
      <c r="IMJ157" s="3"/>
      <c r="IMK157" s="3"/>
      <c r="IML157" s="3"/>
      <c r="IMM157" s="3"/>
      <c r="IMN157" s="3"/>
      <c r="IMO157" s="3"/>
      <c r="IMP157" s="3"/>
      <c r="IMQ157" s="3"/>
      <c r="IMR157" s="3"/>
      <c r="IMS157" s="3"/>
      <c r="IMT157" s="3"/>
      <c r="IMU157" s="3"/>
      <c r="IMV157" s="3"/>
      <c r="IMW157" s="3"/>
      <c r="IMX157" s="3"/>
      <c r="IMY157" s="3"/>
      <c r="IMZ157" s="3"/>
      <c r="INA157" s="3"/>
      <c r="INB157" s="3"/>
      <c r="INC157" s="3"/>
      <c r="IND157" s="3"/>
      <c r="INE157" s="3"/>
      <c r="INF157" s="3"/>
      <c r="ING157" s="3"/>
      <c r="INH157" s="3"/>
      <c r="INI157" s="3"/>
      <c r="INJ157" s="3"/>
      <c r="INK157" s="3"/>
      <c r="INL157" s="3"/>
      <c r="INM157" s="3"/>
      <c r="INN157" s="3"/>
      <c r="INO157" s="3"/>
      <c r="INP157" s="3"/>
      <c r="INQ157" s="3"/>
      <c r="INR157" s="3"/>
      <c r="INS157" s="3"/>
      <c r="INT157" s="3"/>
      <c r="INU157" s="3"/>
      <c r="INV157" s="3"/>
      <c r="INW157" s="3"/>
      <c r="INX157" s="3"/>
      <c r="INY157" s="3"/>
      <c r="INZ157" s="3"/>
      <c r="IOA157" s="3"/>
      <c r="IOB157" s="3"/>
      <c r="IOC157" s="3"/>
      <c r="IOD157" s="3"/>
      <c r="IOE157" s="3"/>
      <c r="IOF157" s="3"/>
      <c r="IOG157" s="3"/>
      <c r="IOH157" s="3"/>
      <c r="IOI157" s="3"/>
      <c r="IOJ157" s="3"/>
      <c r="IOK157" s="3"/>
      <c r="IOL157" s="3"/>
      <c r="IOM157" s="3"/>
      <c r="ION157" s="3"/>
      <c r="IOO157" s="3"/>
      <c r="IOP157" s="3"/>
      <c r="IOQ157" s="3"/>
      <c r="IOR157" s="3"/>
      <c r="IOS157" s="3"/>
      <c r="IOT157" s="3"/>
      <c r="IOU157" s="3"/>
      <c r="IOV157" s="3"/>
      <c r="IOW157" s="3"/>
      <c r="IOX157" s="3"/>
      <c r="IOY157" s="3"/>
      <c r="IOZ157" s="3"/>
      <c r="IPA157" s="3"/>
      <c r="IPB157" s="3"/>
      <c r="IPC157" s="3"/>
      <c r="IPD157" s="3"/>
      <c r="IPE157" s="3"/>
      <c r="IPF157" s="3"/>
      <c r="IPG157" s="3"/>
      <c r="IPH157" s="3"/>
      <c r="IPI157" s="3"/>
      <c r="IPJ157" s="3"/>
      <c r="IPK157" s="3"/>
      <c r="IPL157" s="3"/>
      <c r="IPM157" s="3"/>
      <c r="IPN157" s="3"/>
      <c r="IPO157" s="3"/>
      <c r="IPP157" s="3"/>
      <c r="IPQ157" s="3"/>
      <c r="IPR157" s="3"/>
      <c r="IPS157" s="3"/>
      <c r="IPT157" s="3"/>
      <c r="IPU157" s="3"/>
      <c r="IPV157" s="3"/>
      <c r="IPW157" s="3"/>
      <c r="IPX157" s="3"/>
      <c r="IPY157" s="3"/>
      <c r="IPZ157" s="3"/>
      <c r="IQA157" s="3"/>
      <c r="IQB157" s="3"/>
      <c r="IQC157" s="3"/>
      <c r="IQD157" s="3"/>
      <c r="IQE157" s="3"/>
      <c r="IQF157" s="3"/>
      <c r="IQG157" s="3"/>
      <c r="IQH157" s="3"/>
      <c r="IQI157" s="3"/>
      <c r="IQJ157" s="3"/>
      <c r="IQK157" s="3"/>
      <c r="IQL157" s="3"/>
      <c r="IQM157" s="3"/>
      <c r="IQN157" s="3"/>
      <c r="IQO157" s="3"/>
      <c r="IQP157" s="3"/>
      <c r="IQQ157" s="3"/>
      <c r="IQR157" s="3"/>
      <c r="IQS157" s="3"/>
      <c r="IQT157" s="3"/>
      <c r="IQU157" s="3"/>
      <c r="IQV157" s="3"/>
      <c r="IQW157" s="3"/>
      <c r="IQX157" s="3"/>
      <c r="IQY157" s="3"/>
      <c r="IQZ157" s="3"/>
      <c r="IRA157" s="3"/>
      <c r="IRB157" s="3"/>
      <c r="IRC157" s="3"/>
      <c r="IRD157" s="3"/>
      <c r="IRE157" s="3"/>
      <c r="IRF157" s="3"/>
      <c r="IRG157" s="3"/>
      <c r="IRH157" s="3"/>
      <c r="IRI157" s="3"/>
      <c r="IRJ157" s="3"/>
      <c r="IRK157" s="3"/>
      <c r="IRL157" s="3"/>
      <c r="IRM157" s="3"/>
      <c r="IRN157" s="3"/>
      <c r="IRO157" s="3"/>
      <c r="IRP157" s="3"/>
      <c r="IRQ157" s="3"/>
      <c r="IRR157" s="3"/>
      <c r="IRS157" s="3"/>
      <c r="IRT157" s="3"/>
      <c r="IRU157" s="3"/>
      <c r="IRV157" s="3"/>
      <c r="IRW157" s="3"/>
      <c r="IRX157" s="3"/>
      <c r="IRY157" s="3"/>
      <c r="IRZ157" s="3"/>
      <c r="ISA157" s="3"/>
      <c r="ISB157" s="3"/>
      <c r="ISC157" s="3"/>
      <c r="ISD157" s="3"/>
      <c r="ISE157" s="3"/>
      <c r="ISF157" s="3"/>
      <c r="ISG157" s="3"/>
      <c r="ISH157" s="3"/>
      <c r="ISI157" s="3"/>
      <c r="ISJ157" s="3"/>
      <c r="ISK157" s="3"/>
      <c r="ISL157" s="3"/>
      <c r="ISM157" s="3"/>
      <c r="ISN157" s="3"/>
      <c r="ISO157" s="3"/>
      <c r="ISP157" s="3"/>
      <c r="ISQ157" s="3"/>
      <c r="ISR157" s="3"/>
      <c r="ISS157" s="3"/>
      <c r="IST157" s="3"/>
      <c r="ISU157" s="3"/>
      <c r="ISV157" s="3"/>
      <c r="ISW157" s="3"/>
      <c r="ISX157" s="3"/>
      <c r="ISY157" s="3"/>
      <c r="ISZ157" s="3"/>
      <c r="ITA157" s="3"/>
      <c r="ITB157" s="3"/>
      <c r="ITC157" s="3"/>
      <c r="ITD157" s="3"/>
      <c r="ITE157" s="3"/>
      <c r="ITF157" s="3"/>
      <c r="ITG157" s="3"/>
      <c r="ITH157" s="3"/>
      <c r="ITI157" s="3"/>
      <c r="ITJ157" s="3"/>
      <c r="ITK157" s="3"/>
      <c r="ITL157" s="3"/>
      <c r="ITM157" s="3"/>
      <c r="ITN157" s="3"/>
      <c r="ITO157" s="3"/>
      <c r="ITP157" s="3"/>
      <c r="ITQ157" s="3"/>
      <c r="ITR157" s="3"/>
      <c r="ITS157" s="3"/>
      <c r="ITT157" s="3"/>
      <c r="ITU157" s="3"/>
      <c r="ITV157" s="3"/>
      <c r="ITW157" s="3"/>
      <c r="ITX157" s="3"/>
      <c r="ITY157" s="3"/>
      <c r="ITZ157" s="3"/>
      <c r="IUA157" s="3"/>
      <c r="IUB157" s="3"/>
      <c r="IUC157" s="3"/>
      <c r="IUD157" s="3"/>
      <c r="IUE157" s="3"/>
      <c r="IUF157" s="3"/>
      <c r="IUG157" s="3"/>
      <c r="IUH157" s="3"/>
      <c r="IUI157" s="3"/>
      <c r="IUJ157" s="3"/>
      <c r="IUK157" s="3"/>
      <c r="IUL157" s="3"/>
      <c r="IUM157" s="3"/>
      <c r="IUN157" s="3"/>
      <c r="IUO157" s="3"/>
      <c r="IUP157" s="3"/>
      <c r="IUQ157" s="3"/>
      <c r="IUR157" s="3"/>
      <c r="IUS157" s="3"/>
      <c r="IUT157" s="3"/>
      <c r="IUU157" s="3"/>
      <c r="IUV157" s="3"/>
      <c r="IUW157" s="3"/>
      <c r="IUX157" s="3"/>
      <c r="IUY157" s="3"/>
      <c r="IUZ157" s="3"/>
      <c r="IVA157" s="3"/>
      <c r="IVB157" s="3"/>
      <c r="IVC157" s="3"/>
      <c r="IVD157" s="3"/>
      <c r="IVE157" s="3"/>
      <c r="IVF157" s="3"/>
      <c r="IVG157" s="3"/>
      <c r="IVH157" s="3"/>
      <c r="IVI157" s="3"/>
      <c r="IVJ157" s="3"/>
      <c r="IVK157" s="3"/>
      <c r="IVL157" s="3"/>
      <c r="IVM157" s="3"/>
      <c r="IVN157" s="3"/>
      <c r="IVO157" s="3"/>
      <c r="IVP157" s="3"/>
      <c r="IVQ157" s="3"/>
      <c r="IVR157" s="3"/>
      <c r="IVS157" s="3"/>
      <c r="IVT157" s="3"/>
      <c r="IVU157" s="3"/>
      <c r="IVV157" s="3"/>
      <c r="IVW157" s="3"/>
      <c r="IVX157" s="3"/>
      <c r="IVY157" s="3"/>
      <c r="IVZ157" s="3"/>
      <c r="IWA157" s="3"/>
      <c r="IWB157" s="3"/>
      <c r="IWC157" s="3"/>
      <c r="IWD157" s="3"/>
      <c r="IWE157" s="3"/>
      <c r="IWF157" s="3"/>
      <c r="IWG157" s="3"/>
      <c r="IWH157" s="3"/>
      <c r="IWI157" s="3"/>
      <c r="IWJ157" s="3"/>
      <c r="IWK157" s="3"/>
      <c r="IWL157" s="3"/>
      <c r="IWM157" s="3"/>
      <c r="IWN157" s="3"/>
      <c r="IWO157" s="3"/>
      <c r="IWP157" s="3"/>
      <c r="IWQ157" s="3"/>
      <c r="IWR157" s="3"/>
      <c r="IWS157" s="3"/>
      <c r="IWT157" s="3"/>
      <c r="IWU157" s="3"/>
      <c r="IWV157" s="3"/>
      <c r="IWW157" s="3"/>
      <c r="IWX157" s="3"/>
      <c r="IWY157" s="3"/>
      <c r="IWZ157" s="3"/>
      <c r="IXA157" s="3"/>
      <c r="IXB157" s="3"/>
      <c r="IXC157" s="3"/>
      <c r="IXD157" s="3"/>
      <c r="IXE157" s="3"/>
      <c r="IXF157" s="3"/>
      <c r="IXG157" s="3"/>
      <c r="IXH157" s="3"/>
      <c r="IXI157" s="3"/>
      <c r="IXJ157" s="3"/>
      <c r="IXK157" s="3"/>
      <c r="IXL157" s="3"/>
      <c r="IXM157" s="3"/>
      <c r="IXN157" s="3"/>
      <c r="IXO157" s="3"/>
      <c r="IXP157" s="3"/>
      <c r="IXQ157" s="3"/>
      <c r="IXR157" s="3"/>
      <c r="IXS157" s="3"/>
      <c r="IXT157" s="3"/>
      <c r="IXU157" s="3"/>
      <c r="IXV157" s="3"/>
      <c r="IXW157" s="3"/>
      <c r="IXX157" s="3"/>
      <c r="IXY157" s="3"/>
      <c r="IXZ157" s="3"/>
      <c r="IYA157" s="3"/>
      <c r="IYB157" s="3"/>
      <c r="IYC157" s="3"/>
      <c r="IYD157" s="3"/>
      <c r="IYE157" s="3"/>
      <c r="IYF157" s="3"/>
      <c r="IYG157" s="3"/>
      <c r="IYH157" s="3"/>
      <c r="IYI157" s="3"/>
      <c r="IYJ157" s="3"/>
      <c r="IYK157" s="3"/>
      <c r="IYL157" s="3"/>
      <c r="IYM157" s="3"/>
      <c r="IYN157" s="3"/>
      <c r="IYO157" s="3"/>
      <c r="IYP157" s="3"/>
      <c r="IYQ157" s="3"/>
      <c r="IYR157" s="3"/>
      <c r="IYS157" s="3"/>
      <c r="IYT157" s="3"/>
      <c r="IYU157" s="3"/>
      <c r="IYV157" s="3"/>
      <c r="IYW157" s="3"/>
      <c r="IYX157" s="3"/>
      <c r="IYY157" s="3"/>
      <c r="IYZ157" s="3"/>
      <c r="IZA157" s="3"/>
      <c r="IZB157" s="3"/>
      <c r="IZC157" s="3"/>
      <c r="IZD157" s="3"/>
      <c r="IZE157" s="3"/>
      <c r="IZF157" s="3"/>
      <c r="IZG157" s="3"/>
      <c r="IZH157" s="3"/>
      <c r="IZI157" s="3"/>
      <c r="IZJ157" s="3"/>
      <c r="IZK157" s="3"/>
      <c r="IZL157" s="3"/>
      <c r="IZM157" s="3"/>
      <c r="IZN157" s="3"/>
      <c r="IZO157" s="3"/>
      <c r="IZP157" s="3"/>
      <c r="IZQ157" s="3"/>
      <c r="IZR157" s="3"/>
      <c r="IZS157" s="3"/>
      <c r="IZT157" s="3"/>
      <c r="IZU157" s="3"/>
      <c r="IZV157" s="3"/>
      <c r="IZW157" s="3"/>
      <c r="IZX157" s="3"/>
      <c r="IZY157" s="3"/>
      <c r="IZZ157" s="3"/>
      <c r="JAA157" s="3"/>
      <c r="JAB157" s="3"/>
      <c r="JAC157" s="3"/>
      <c r="JAD157" s="3"/>
      <c r="JAE157" s="3"/>
      <c r="JAF157" s="3"/>
      <c r="JAG157" s="3"/>
      <c r="JAH157" s="3"/>
      <c r="JAI157" s="3"/>
      <c r="JAJ157" s="3"/>
      <c r="JAK157" s="3"/>
      <c r="JAL157" s="3"/>
      <c r="JAM157" s="3"/>
      <c r="JAN157" s="3"/>
      <c r="JAO157" s="3"/>
      <c r="JAP157" s="3"/>
      <c r="JAQ157" s="3"/>
      <c r="JAR157" s="3"/>
      <c r="JAS157" s="3"/>
      <c r="JAT157" s="3"/>
      <c r="JAU157" s="3"/>
      <c r="JAV157" s="3"/>
      <c r="JAW157" s="3"/>
      <c r="JAX157" s="3"/>
      <c r="JAY157" s="3"/>
      <c r="JAZ157" s="3"/>
      <c r="JBA157" s="3"/>
      <c r="JBB157" s="3"/>
      <c r="JBC157" s="3"/>
      <c r="JBD157" s="3"/>
      <c r="JBE157" s="3"/>
      <c r="JBF157" s="3"/>
      <c r="JBG157" s="3"/>
      <c r="JBH157" s="3"/>
      <c r="JBI157" s="3"/>
      <c r="JBJ157" s="3"/>
      <c r="JBK157" s="3"/>
      <c r="JBL157" s="3"/>
      <c r="JBM157" s="3"/>
      <c r="JBN157" s="3"/>
      <c r="JBO157" s="3"/>
      <c r="JBP157" s="3"/>
      <c r="JBQ157" s="3"/>
      <c r="JBR157" s="3"/>
      <c r="JBS157" s="3"/>
      <c r="JBT157" s="3"/>
      <c r="JBU157" s="3"/>
      <c r="JBV157" s="3"/>
      <c r="JBW157" s="3"/>
      <c r="JBX157" s="3"/>
      <c r="JBY157" s="3"/>
      <c r="JBZ157" s="3"/>
      <c r="JCA157" s="3"/>
      <c r="JCB157" s="3"/>
      <c r="JCC157" s="3"/>
      <c r="JCD157" s="3"/>
      <c r="JCE157" s="3"/>
      <c r="JCF157" s="3"/>
      <c r="JCG157" s="3"/>
      <c r="JCH157" s="3"/>
      <c r="JCI157" s="3"/>
      <c r="JCJ157" s="3"/>
      <c r="JCK157" s="3"/>
      <c r="JCL157" s="3"/>
      <c r="JCM157" s="3"/>
      <c r="JCN157" s="3"/>
      <c r="JCO157" s="3"/>
      <c r="JCP157" s="3"/>
      <c r="JCQ157" s="3"/>
      <c r="JCR157" s="3"/>
      <c r="JCS157" s="3"/>
      <c r="JCT157" s="3"/>
      <c r="JCU157" s="3"/>
      <c r="JCV157" s="3"/>
      <c r="JCW157" s="3"/>
      <c r="JCX157" s="3"/>
      <c r="JCY157" s="3"/>
      <c r="JCZ157" s="3"/>
      <c r="JDA157" s="3"/>
      <c r="JDB157" s="3"/>
      <c r="JDC157" s="3"/>
      <c r="JDD157" s="3"/>
      <c r="JDE157" s="3"/>
      <c r="JDF157" s="3"/>
      <c r="JDG157" s="3"/>
      <c r="JDH157" s="3"/>
      <c r="JDI157" s="3"/>
      <c r="JDJ157" s="3"/>
      <c r="JDK157" s="3"/>
      <c r="JDL157" s="3"/>
      <c r="JDM157" s="3"/>
      <c r="JDN157" s="3"/>
      <c r="JDO157" s="3"/>
      <c r="JDP157" s="3"/>
      <c r="JDQ157" s="3"/>
      <c r="JDR157" s="3"/>
      <c r="JDS157" s="3"/>
      <c r="JDT157" s="3"/>
      <c r="JDU157" s="3"/>
      <c r="JDV157" s="3"/>
      <c r="JDW157" s="3"/>
      <c r="JDX157" s="3"/>
      <c r="JDY157" s="3"/>
      <c r="JDZ157" s="3"/>
      <c r="JEA157" s="3"/>
      <c r="JEB157" s="3"/>
      <c r="JEC157" s="3"/>
      <c r="JED157" s="3"/>
      <c r="JEE157" s="3"/>
      <c r="JEF157" s="3"/>
      <c r="JEG157" s="3"/>
      <c r="JEH157" s="3"/>
      <c r="JEI157" s="3"/>
      <c r="JEJ157" s="3"/>
      <c r="JEK157" s="3"/>
      <c r="JEL157" s="3"/>
      <c r="JEM157" s="3"/>
      <c r="JEN157" s="3"/>
      <c r="JEO157" s="3"/>
      <c r="JEP157" s="3"/>
      <c r="JEQ157" s="3"/>
      <c r="JER157" s="3"/>
      <c r="JES157" s="3"/>
      <c r="JET157" s="3"/>
      <c r="JEU157" s="3"/>
      <c r="JEV157" s="3"/>
      <c r="JEW157" s="3"/>
      <c r="JEX157" s="3"/>
      <c r="JEY157" s="3"/>
      <c r="JEZ157" s="3"/>
      <c r="JFA157" s="3"/>
      <c r="JFB157" s="3"/>
      <c r="JFC157" s="3"/>
      <c r="JFD157" s="3"/>
      <c r="JFE157" s="3"/>
      <c r="JFF157" s="3"/>
      <c r="JFG157" s="3"/>
      <c r="JFH157" s="3"/>
      <c r="JFI157" s="3"/>
      <c r="JFJ157" s="3"/>
      <c r="JFK157" s="3"/>
      <c r="JFL157" s="3"/>
      <c r="JFM157" s="3"/>
      <c r="JFN157" s="3"/>
      <c r="JFO157" s="3"/>
      <c r="JFP157" s="3"/>
      <c r="JFQ157" s="3"/>
      <c r="JFR157" s="3"/>
      <c r="JFS157" s="3"/>
      <c r="JFT157" s="3"/>
      <c r="JFU157" s="3"/>
      <c r="JFV157" s="3"/>
      <c r="JFW157" s="3"/>
      <c r="JFX157" s="3"/>
      <c r="JFY157" s="3"/>
      <c r="JFZ157" s="3"/>
      <c r="JGA157" s="3"/>
      <c r="JGB157" s="3"/>
      <c r="JGC157" s="3"/>
      <c r="JGD157" s="3"/>
      <c r="JGE157" s="3"/>
      <c r="JGF157" s="3"/>
      <c r="JGG157" s="3"/>
      <c r="JGH157" s="3"/>
      <c r="JGI157" s="3"/>
      <c r="JGJ157" s="3"/>
      <c r="JGK157" s="3"/>
      <c r="JGL157" s="3"/>
      <c r="JGM157" s="3"/>
      <c r="JGN157" s="3"/>
      <c r="JGO157" s="3"/>
      <c r="JGP157" s="3"/>
      <c r="JGQ157" s="3"/>
      <c r="JGR157" s="3"/>
      <c r="JGS157" s="3"/>
      <c r="JGT157" s="3"/>
      <c r="JGU157" s="3"/>
      <c r="JGV157" s="3"/>
      <c r="JGW157" s="3"/>
      <c r="JGX157" s="3"/>
      <c r="JGY157" s="3"/>
      <c r="JGZ157" s="3"/>
      <c r="JHA157" s="3"/>
      <c r="JHB157" s="3"/>
      <c r="JHC157" s="3"/>
      <c r="JHD157" s="3"/>
      <c r="JHE157" s="3"/>
      <c r="JHF157" s="3"/>
      <c r="JHG157" s="3"/>
      <c r="JHH157" s="3"/>
      <c r="JHI157" s="3"/>
      <c r="JHJ157" s="3"/>
      <c r="JHK157" s="3"/>
      <c r="JHL157" s="3"/>
      <c r="JHM157" s="3"/>
      <c r="JHN157" s="3"/>
      <c r="JHO157" s="3"/>
      <c r="JHP157" s="3"/>
      <c r="JHQ157" s="3"/>
      <c r="JHR157" s="3"/>
      <c r="JHS157" s="3"/>
      <c r="JHT157" s="3"/>
      <c r="JHU157" s="3"/>
      <c r="JHV157" s="3"/>
      <c r="JHW157" s="3"/>
      <c r="JHX157" s="3"/>
      <c r="JHY157" s="3"/>
      <c r="JHZ157" s="3"/>
      <c r="JIA157" s="3"/>
      <c r="JIB157" s="3"/>
      <c r="JIC157" s="3"/>
      <c r="JID157" s="3"/>
      <c r="JIE157" s="3"/>
      <c r="JIF157" s="3"/>
      <c r="JIG157" s="3"/>
      <c r="JIH157" s="3"/>
      <c r="JII157" s="3"/>
      <c r="JIJ157" s="3"/>
      <c r="JIK157" s="3"/>
      <c r="JIL157" s="3"/>
      <c r="JIM157" s="3"/>
      <c r="JIN157" s="3"/>
      <c r="JIO157" s="3"/>
      <c r="JIP157" s="3"/>
      <c r="JIQ157" s="3"/>
      <c r="JIR157" s="3"/>
      <c r="JIS157" s="3"/>
      <c r="JIT157" s="3"/>
      <c r="JIU157" s="3"/>
      <c r="JIV157" s="3"/>
      <c r="JIW157" s="3"/>
      <c r="JIX157" s="3"/>
      <c r="JIY157" s="3"/>
      <c r="JIZ157" s="3"/>
      <c r="JJA157" s="3"/>
      <c r="JJB157" s="3"/>
      <c r="JJC157" s="3"/>
      <c r="JJD157" s="3"/>
      <c r="JJE157" s="3"/>
      <c r="JJF157" s="3"/>
      <c r="JJG157" s="3"/>
      <c r="JJH157" s="3"/>
      <c r="JJI157" s="3"/>
      <c r="JJJ157" s="3"/>
      <c r="JJK157" s="3"/>
      <c r="JJL157" s="3"/>
      <c r="JJM157" s="3"/>
      <c r="JJN157" s="3"/>
      <c r="JJO157" s="3"/>
      <c r="JJP157" s="3"/>
      <c r="JJQ157" s="3"/>
      <c r="JJR157" s="3"/>
      <c r="JJS157" s="3"/>
      <c r="JJT157" s="3"/>
      <c r="JJU157" s="3"/>
      <c r="JJV157" s="3"/>
      <c r="JJW157" s="3"/>
      <c r="JJX157" s="3"/>
      <c r="JJY157" s="3"/>
      <c r="JJZ157" s="3"/>
      <c r="JKA157" s="3"/>
      <c r="JKB157" s="3"/>
      <c r="JKC157" s="3"/>
      <c r="JKD157" s="3"/>
      <c r="JKE157" s="3"/>
      <c r="JKF157" s="3"/>
      <c r="JKG157" s="3"/>
      <c r="JKH157" s="3"/>
      <c r="JKI157" s="3"/>
      <c r="JKJ157" s="3"/>
      <c r="JKK157" s="3"/>
      <c r="JKL157" s="3"/>
      <c r="JKM157" s="3"/>
      <c r="JKN157" s="3"/>
      <c r="JKO157" s="3"/>
      <c r="JKP157" s="3"/>
      <c r="JKQ157" s="3"/>
      <c r="JKR157" s="3"/>
      <c r="JKS157" s="3"/>
      <c r="JKT157" s="3"/>
      <c r="JKU157" s="3"/>
      <c r="JKV157" s="3"/>
      <c r="JKW157" s="3"/>
      <c r="JKX157" s="3"/>
      <c r="JKY157" s="3"/>
      <c r="JKZ157" s="3"/>
      <c r="JLA157" s="3"/>
      <c r="JLB157" s="3"/>
      <c r="JLC157" s="3"/>
      <c r="JLD157" s="3"/>
      <c r="JLE157" s="3"/>
      <c r="JLF157" s="3"/>
      <c r="JLG157" s="3"/>
      <c r="JLH157" s="3"/>
      <c r="JLI157" s="3"/>
      <c r="JLJ157" s="3"/>
      <c r="JLK157" s="3"/>
      <c r="JLL157" s="3"/>
      <c r="JLM157" s="3"/>
      <c r="JLN157" s="3"/>
      <c r="JLO157" s="3"/>
      <c r="JLP157" s="3"/>
      <c r="JLQ157" s="3"/>
      <c r="JLR157" s="3"/>
      <c r="JLS157" s="3"/>
      <c r="JLT157" s="3"/>
      <c r="JLU157" s="3"/>
      <c r="JLV157" s="3"/>
      <c r="JLW157" s="3"/>
      <c r="JLX157" s="3"/>
      <c r="JLY157" s="3"/>
      <c r="JLZ157" s="3"/>
      <c r="JMA157" s="3"/>
      <c r="JMB157" s="3"/>
      <c r="JMC157" s="3"/>
      <c r="JMD157" s="3"/>
      <c r="JME157" s="3"/>
      <c r="JMF157" s="3"/>
      <c r="JMG157" s="3"/>
      <c r="JMH157" s="3"/>
      <c r="JMI157" s="3"/>
      <c r="JMJ157" s="3"/>
      <c r="JMK157" s="3"/>
      <c r="JML157" s="3"/>
      <c r="JMM157" s="3"/>
      <c r="JMN157" s="3"/>
      <c r="JMO157" s="3"/>
      <c r="JMP157" s="3"/>
      <c r="JMQ157" s="3"/>
      <c r="JMR157" s="3"/>
      <c r="JMS157" s="3"/>
      <c r="JMT157" s="3"/>
      <c r="JMU157" s="3"/>
      <c r="JMV157" s="3"/>
      <c r="JMW157" s="3"/>
      <c r="JMX157" s="3"/>
      <c r="JMY157" s="3"/>
      <c r="JMZ157" s="3"/>
      <c r="JNA157" s="3"/>
      <c r="JNB157" s="3"/>
      <c r="JNC157" s="3"/>
      <c r="JND157" s="3"/>
      <c r="JNE157" s="3"/>
      <c r="JNF157" s="3"/>
      <c r="JNG157" s="3"/>
      <c r="JNH157" s="3"/>
      <c r="JNI157" s="3"/>
      <c r="JNJ157" s="3"/>
      <c r="JNK157" s="3"/>
      <c r="JNL157" s="3"/>
      <c r="JNM157" s="3"/>
      <c r="JNN157" s="3"/>
      <c r="JNO157" s="3"/>
      <c r="JNP157" s="3"/>
      <c r="JNQ157" s="3"/>
      <c r="JNR157" s="3"/>
      <c r="JNS157" s="3"/>
      <c r="JNT157" s="3"/>
      <c r="JNU157" s="3"/>
      <c r="JNV157" s="3"/>
      <c r="JNW157" s="3"/>
      <c r="JNX157" s="3"/>
      <c r="JNY157" s="3"/>
      <c r="JNZ157" s="3"/>
      <c r="JOA157" s="3"/>
      <c r="JOB157" s="3"/>
      <c r="JOC157" s="3"/>
      <c r="JOD157" s="3"/>
      <c r="JOE157" s="3"/>
      <c r="JOF157" s="3"/>
      <c r="JOG157" s="3"/>
      <c r="JOH157" s="3"/>
      <c r="JOI157" s="3"/>
      <c r="JOJ157" s="3"/>
      <c r="JOK157" s="3"/>
      <c r="JOL157" s="3"/>
      <c r="JOM157" s="3"/>
      <c r="JON157" s="3"/>
      <c r="JOO157" s="3"/>
      <c r="JOP157" s="3"/>
      <c r="JOQ157" s="3"/>
      <c r="JOR157" s="3"/>
      <c r="JOS157" s="3"/>
      <c r="JOT157" s="3"/>
      <c r="JOU157" s="3"/>
      <c r="JOV157" s="3"/>
      <c r="JOW157" s="3"/>
      <c r="JOX157" s="3"/>
      <c r="JOY157" s="3"/>
      <c r="JOZ157" s="3"/>
      <c r="JPA157" s="3"/>
      <c r="JPB157" s="3"/>
      <c r="JPC157" s="3"/>
      <c r="JPD157" s="3"/>
      <c r="JPE157" s="3"/>
      <c r="JPF157" s="3"/>
      <c r="JPG157" s="3"/>
      <c r="JPH157" s="3"/>
      <c r="JPI157" s="3"/>
      <c r="JPJ157" s="3"/>
      <c r="JPK157" s="3"/>
      <c r="JPL157" s="3"/>
      <c r="JPM157" s="3"/>
      <c r="JPN157" s="3"/>
      <c r="JPO157" s="3"/>
      <c r="JPP157" s="3"/>
      <c r="JPQ157" s="3"/>
      <c r="JPR157" s="3"/>
      <c r="JPS157" s="3"/>
      <c r="JPT157" s="3"/>
      <c r="JPU157" s="3"/>
      <c r="JPV157" s="3"/>
      <c r="JPW157" s="3"/>
      <c r="JPX157" s="3"/>
      <c r="JPY157" s="3"/>
      <c r="JPZ157" s="3"/>
      <c r="JQA157" s="3"/>
      <c r="JQB157" s="3"/>
      <c r="JQC157" s="3"/>
      <c r="JQD157" s="3"/>
      <c r="JQE157" s="3"/>
      <c r="JQF157" s="3"/>
      <c r="JQG157" s="3"/>
      <c r="JQH157" s="3"/>
      <c r="JQI157" s="3"/>
      <c r="JQJ157" s="3"/>
      <c r="JQK157" s="3"/>
      <c r="JQL157" s="3"/>
      <c r="JQM157" s="3"/>
      <c r="JQN157" s="3"/>
      <c r="JQO157" s="3"/>
      <c r="JQP157" s="3"/>
      <c r="JQQ157" s="3"/>
      <c r="JQR157" s="3"/>
      <c r="JQS157" s="3"/>
      <c r="JQT157" s="3"/>
      <c r="JQU157" s="3"/>
      <c r="JQV157" s="3"/>
      <c r="JQW157" s="3"/>
      <c r="JQX157" s="3"/>
      <c r="JQY157" s="3"/>
      <c r="JQZ157" s="3"/>
      <c r="JRA157" s="3"/>
      <c r="JRB157" s="3"/>
      <c r="JRC157" s="3"/>
      <c r="JRD157" s="3"/>
      <c r="JRE157" s="3"/>
      <c r="JRF157" s="3"/>
      <c r="JRG157" s="3"/>
      <c r="JRH157" s="3"/>
      <c r="JRI157" s="3"/>
      <c r="JRJ157" s="3"/>
      <c r="JRK157" s="3"/>
      <c r="JRL157" s="3"/>
      <c r="JRM157" s="3"/>
      <c r="JRN157" s="3"/>
      <c r="JRO157" s="3"/>
      <c r="JRP157" s="3"/>
      <c r="JRQ157" s="3"/>
      <c r="JRR157" s="3"/>
      <c r="JRS157" s="3"/>
      <c r="JRT157" s="3"/>
      <c r="JRU157" s="3"/>
      <c r="JRV157" s="3"/>
      <c r="JRW157" s="3"/>
      <c r="JRX157" s="3"/>
      <c r="JRY157" s="3"/>
      <c r="JRZ157" s="3"/>
      <c r="JSA157" s="3"/>
      <c r="JSB157" s="3"/>
      <c r="JSC157" s="3"/>
      <c r="JSD157" s="3"/>
      <c r="JSE157" s="3"/>
      <c r="JSF157" s="3"/>
      <c r="JSG157" s="3"/>
      <c r="JSH157" s="3"/>
      <c r="JSI157" s="3"/>
      <c r="JSJ157" s="3"/>
      <c r="JSK157" s="3"/>
      <c r="JSL157" s="3"/>
      <c r="JSM157" s="3"/>
      <c r="JSN157" s="3"/>
      <c r="JSO157" s="3"/>
      <c r="JSP157" s="3"/>
      <c r="JSQ157" s="3"/>
      <c r="JSR157" s="3"/>
      <c r="JSS157" s="3"/>
      <c r="JST157" s="3"/>
      <c r="JSU157" s="3"/>
      <c r="JSV157" s="3"/>
      <c r="JSW157" s="3"/>
      <c r="JSX157" s="3"/>
      <c r="JSY157" s="3"/>
      <c r="JSZ157" s="3"/>
      <c r="JTA157" s="3"/>
      <c r="JTB157" s="3"/>
      <c r="JTC157" s="3"/>
      <c r="JTD157" s="3"/>
      <c r="JTE157" s="3"/>
      <c r="JTF157" s="3"/>
      <c r="JTG157" s="3"/>
      <c r="JTH157" s="3"/>
      <c r="JTI157" s="3"/>
      <c r="JTJ157" s="3"/>
      <c r="JTK157" s="3"/>
      <c r="JTL157" s="3"/>
      <c r="JTM157" s="3"/>
      <c r="JTN157" s="3"/>
      <c r="JTO157" s="3"/>
      <c r="JTP157" s="3"/>
      <c r="JTQ157" s="3"/>
      <c r="JTR157" s="3"/>
      <c r="JTS157" s="3"/>
      <c r="JTT157" s="3"/>
      <c r="JTU157" s="3"/>
      <c r="JTV157" s="3"/>
      <c r="JTW157" s="3"/>
      <c r="JTX157" s="3"/>
      <c r="JTY157" s="3"/>
      <c r="JTZ157" s="3"/>
      <c r="JUA157" s="3"/>
      <c r="JUB157" s="3"/>
      <c r="JUC157" s="3"/>
      <c r="JUD157" s="3"/>
      <c r="JUE157" s="3"/>
      <c r="JUF157" s="3"/>
      <c r="JUG157" s="3"/>
      <c r="JUH157" s="3"/>
      <c r="JUI157" s="3"/>
      <c r="JUJ157" s="3"/>
      <c r="JUK157" s="3"/>
      <c r="JUL157" s="3"/>
      <c r="JUM157" s="3"/>
      <c r="JUN157" s="3"/>
      <c r="JUO157" s="3"/>
      <c r="JUP157" s="3"/>
      <c r="JUQ157" s="3"/>
      <c r="JUR157" s="3"/>
      <c r="JUS157" s="3"/>
      <c r="JUT157" s="3"/>
      <c r="JUU157" s="3"/>
      <c r="JUV157" s="3"/>
      <c r="JUW157" s="3"/>
      <c r="JUX157" s="3"/>
      <c r="JUY157" s="3"/>
      <c r="JUZ157" s="3"/>
      <c r="JVA157" s="3"/>
      <c r="JVB157" s="3"/>
      <c r="JVC157" s="3"/>
      <c r="JVD157" s="3"/>
      <c r="JVE157" s="3"/>
      <c r="JVF157" s="3"/>
      <c r="JVG157" s="3"/>
      <c r="JVH157" s="3"/>
      <c r="JVI157" s="3"/>
      <c r="JVJ157" s="3"/>
      <c r="JVK157" s="3"/>
      <c r="JVL157" s="3"/>
      <c r="JVM157" s="3"/>
      <c r="JVN157" s="3"/>
      <c r="JVO157" s="3"/>
      <c r="JVP157" s="3"/>
      <c r="JVQ157" s="3"/>
      <c r="JVR157" s="3"/>
      <c r="JVS157" s="3"/>
      <c r="JVT157" s="3"/>
      <c r="JVU157" s="3"/>
      <c r="JVV157" s="3"/>
      <c r="JVW157" s="3"/>
      <c r="JVX157" s="3"/>
      <c r="JVY157" s="3"/>
      <c r="JVZ157" s="3"/>
      <c r="JWA157" s="3"/>
      <c r="JWB157" s="3"/>
      <c r="JWC157" s="3"/>
      <c r="JWD157" s="3"/>
      <c r="JWE157" s="3"/>
      <c r="JWF157" s="3"/>
      <c r="JWG157" s="3"/>
      <c r="JWH157" s="3"/>
      <c r="JWI157" s="3"/>
      <c r="JWJ157" s="3"/>
      <c r="JWK157" s="3"/>
      <c r="JWL157" s="3"/>
      <c r="JWM157" s="3"/>
      <c r="JWN157" s="3"/>
      <c r="JWO157" s="3"/>
      <c r="JWP157" s="3"/>
      <c r="JWQ157" s="3"/>
      <c r="JWR157" s="3"/>
      <c r="JWS157" s="3"/>
      <c r="JWT157" s="3"/>
      <c r="JWU157" s="3"/>
      <c r="JWV157" s="3"/>
      <c r="JWW157" s="3"/>
      <c r="JWX157" s="3"/>
      <c r="JWY157" s="3"/>
      <c r="JWZ157" s="3"/>
      <c r="JXA157" s="3"/>
      <c r="JXB157" s="3"/>
      <c r="JXC157" s="3"/>
      <c r="JXD157" s="3"/>
      <c r="JXE157" s="3"/>
      <c r="JXF157" s="3"/>
      <c r="JXG157" s="3"/>
      <c r="JXH157" s="3"/>
      <c r="JXI157" s="3"/>
      <c r="JXJ157" s="3"/>
      <c r="JXK157" s="3"/>
      <c r="JXL157" s="3"/>
      <c r="JXM157" s="3"/>
      <c r="JXN157" s="3"/>
      <c r="JXO157" s="3"/>
      <c r="JXP157" s="3"/>
      <c r="JXQ157" s="3"/>
      <c r="JXR157" s="3"/>
      <c r="JXS157" s="3"/>
      <c r="JXT157" s="3"/>
      <c r="JXU157" s="3"/>
      <c r="JXV157" s="3"/>
      <c r="JXW157" s="3"/>
      <c r="JXX157" s="3"/>
      <c r="JXY157" s="3"/>
      <c r="JXZ157" s="3"/>
      <c r="JYA157" s="3"/>
      <c r="JYB157" s="3"/>
      <c r="JYC157" s="3"/>
      <c r="JYD157" s="3"/>
      <c r="JYE157" s="3"/>
      <c r="JYF157" s="3"/>
      <c r="JYG157" s="3"/>
      <c r="JYH157" s="3"/>
      <c r="JYI157" s="3"/>
      <c r="JYJ157" s="3"/>
      <c r="JYK157" s="3"/>
      <c r="JYL157" s="3"/>
      <c r="JYM157" s="3"/>
      <c r="JYN157" s="3"/>
      <c r="JYO157" s="3"/>
      <c r="JYP157" s="3"/>
      <c r="JYQ157" s="3"/>
      <c r="JYR157" s="3"/>
      <c r="JYS157" s="3"/>
      <c r="JYT157" s="3"/>
      <c r="JYU157" s="3"/>
      <c r="JYV157" s="3"/>
      <c r="JYW157" s="3"/>
      <c r="JYX157" s="3"/>
      <c r="JYY157" s="3"/>
      <c r="JYZ157" s="3"/>
      <c r="JZA157" s="3"/>
      <c r="JZB157" s="3"/>
      <c r="JZC157" s="3"/>
      <c r="JZD157" s="3"/>
      <c r="JZE157" s="3"/>
      <c r="JZF157" s="3"/>
      <c r="JZG157" s="3"/>
      <c r="JZH157" s="3"/>
      <c r="JZI157" s="3"/>
      <c r="JZJ157" s="3"/>
      <c r="JZK157" s="3"/>
      <c r="JZL157" s="3"/>
      <c r="JZM157" s="3"/>
      <c r="JZN157" s="3"/>
      <c r="JZO157" s="3"/>
      <c r="JZP157" s="3"/>
      <c r="JZQ157" s="3"/>
      <c r="JZR157" s="3"/>
      <c r="JZS157" s="3"/>
      <c r="JZT157" s="3"/>
      <c r="JZU157" s="3"/>
      <c r="JZV157" s="3"/>
      <c r="JZW157" s="3"/>
      <c r="JZX157" s="3"/>
      <c r="JZY157" s="3"/>
      <c r="JZZ157" s="3"/>
      <c r="KAA157" s="3"/>
      <c r="KAB157" s="3"/>
      <c r="KAC157" s="3"/>
      <c r="KAD157" s="3"/>
      <c r="KAE157" s="3"/>
      <c r="KAF157" s="3"/>
      <c r="KAG157" s="3"/>
      <c r="KAH157" s="3"/>
      <c r="KAI157" s="3"/>
      <c r="KAJ157" s="3"/>
      <c r="KAK157" s="3"/>
      <c r="KAL157" s="3"/>
      <c r="KAM157" s="3"/>
      <c r="KAN157" s="3"/>
      <c r="KAO157" s="3"/>
      <c r="KAP157" s="3"/>
      <c r="KAQ157" s="3"/>
      <c r="KAR157" s="3"/>
      <c r="KAS157" s="3"/>
      <c r="KAT157" s="3"/>
      <c r="KAU157" s="3"/>
      <c r="KAV157" s="3"/>
      <c r="KAW157" s="3"/>
      <c r="KAX157" s="3"/>
      <c r="KAY157" s="3"/>
      <c r="KAZ157" s="3"/>
      <c r="KBA157" s="3"/>
      <c r="KBB157" s="3"/>
      <c r="KBC157" s="3"/>
      <c r="KBD157" s="3"/>
      <c r="KBE157" s="3"/>
      <c r="KBF157" s="3"/>
      <c r="KBG157" s="3"/>
      <c r="KBH157" s="3"/>
      <c r="KBI157" s="3"/>
      <c r="KBJ157" s="3"/>
      <c r="KBK157" s="3"/>
      <c r="KBL157" s="3"/>
      <c r="KBM157" s="3"/>
      <c r="KBN157" s="3"/>
      <c r="KBO157" s="3"/>
      <c r="KBP157" s="3"/>
      <c r="KBQ157" s="3"/>
      <c r="KBR157" s="3"/>
      <c r="KBS157" s="3"/>
      <c r="KBT157" s="3"/>
      <c r="KBU157" s="3"/>
      <c r="KBV157" s="3"/>
      <c r="KBW157" s="3"/>
      <c r="KBX157" s="3"/>
      <c r="KBY157" s="3"/>
      <c r="KBZ157" s="3"/>
      <c r="KCA157" s="3"/>
      <c r="KCB157" s="3"/>
      <c r="KCC157" s="3"/>
      <c r="KCD157" s="3"/>
      <c r="KCE157" s="3"/>
      <c r="KCF157" s="3"/>
      <c r="KCG157" s="3"/>
      <c r="KCH157" s="3"/>
      <c r="KCI157" s="3"/>
      <c r="KCJ157" s="3"/>
      <c r="KCK157" s="3"/>
      <c r="KCL157" s="3"/>
      <c r="KCM157" s="3"/>
      <c r="KCN157" s="3"/>
      <c r="KCO157" s="3"/>
      <c r="KCP157" s="3"/>
      <c r="KCQ157" s="3"/>
      <c r="KCR157" s="3"/>
      <c r="KCS157" s="3"/>
      <c r="KCT157" s="3"/>
      <c r="KCU157" s="3"/>
      <c r="KCV157" s="3"/>
      <c r="KCW157" s="3"/>
      <c r="KCX157" s="3"/>
      <c r="KCY157" s="3"/>
      <c r="KCZ157" s="3"/>
      <c r="KDA157" s="3"/>
      <c r="KDB157" s="3"/>
      <c r="KDC157" s="3"/>
      <c r="KDD157" s="3"/>
      <c r="KDE157" s="3"/>
      <c r="KDF157" s="3"/>
      <c r="KDG157" s="3"/>
      <c r="KDH157" s="3"/>
      <c r="KDI157" s="3"/>
      <c r="KDJ157" s="3"/>
      <c r="KDK157" s="3"/>
      <c r="KDL157" s="3"/>
      <c r="KDM157" s="3"/>
      <c r="KDN157" s="3"/>
      <c r="KDO157" s="3"/>
      <c r="KDP157" s="3"/>
      <c r="KDQ157" s="3"/>
      <c r="KDR157" s="3"/>
      <c r="KDS157" s="3"/>
      <c r="KDT157" s="3"/>
      <c r="KDU157" s="3"/>
      <c r="KDV157" s="3"/>
      <c r="KDW157" s="3"/>
      <c r="KDX157" s="3"/>
      <c r="KDY157" s="3"/>
      <c r="KDZ157" s="3"/>
      <c r="KEA157" s="3"/>
      <c r="KEB157" s="3"/>
      <c r="KEC157" s="3"/>
      <c r="KED157" s="3"/>
      <c r="KEE157" s="3"/>
      <c r="KEF157" s="3"/>
      <c r="KEG157" s="3"/>
      <c r="KEH157" s="3"/>
      <c r="KEI157" s="3"/>
      <c r="KEJ157" s="3"/>
      <c r="KEK157" s="3"/>
      <c r="KEL157" s="3"/>
      <c r="KEM157" s="3"/>
      <c r="KEN157" s="3"/>
      <c r="KEO157" s="3"/>
      <c r="KEP157" s="3"/>
      <c r="KEQ157" s="3"/>
      <c r="KER157" s="3"/>
      <c r="KES157" s="3"/>
      <c r="KET157" s="3"/>
      <c r="KEU157" s="3"/>
      <c r="KEV157" s="3"/>
      <c r="KEW157" s="3"/>
      <c r="KEX157" s="3"/>
      <c r="KEY157" s="3"/>
      <c r="KEZ157" s="3"/>
      <c r="KFA157" s="3"/>
      <c r="KFB157" s="3"/>
      <c r="KFC157" s="3"/>
      <c r="KFD157" s="3"/>
      <c r="KFE157" s="3"/>
      <c r="KFF157" s="3"/>
      <c r="KFG157" s="3"/>
      <c r="KFH157" s="3"/>
      <c r="KFI157" s="3"/>
      <c r="KFJ157" s="3"/>
      <c r="KFK157" s="3"/>
      <c r="KFL157" s="3"/>
      <c r="KFM157" s="3"/>
      <c r="KFN157" s="3"/>
      <c r="KFO157" s="3"/>
      <c r="KFP157" s="3"/>
      <c r="KFQ157" s="3"/>
      <c r="KFR157" s="3"/>
      <c r="KFS157" s="3"/>
      <c r="KFT157" s="3"/>
      <c r="KFU157" s="3"/>
      <c r="KFV157" s="3"/>
      <c r="KFW157" s="3"/>
      <c r="KFX157" s="3"/>
      <c r="KFY157" s="3"/>
      <c r="KFZ157" s="3"/>
      <c r="KGA157" s="3"/>
      <c r="KGB157" s="3"/>
      <c r="KGC157" s="3"/>
      <c r="KGD157" s="3"/>
      <c r="KGE157" s="3"/>
      <c r="KGF157" s="3"/>
      <c r="KGG157" s="3"/>
      <c r="KGH157" s="3"/>
      <c r="KGI157" s="3"/>
      <c r="KGJ157" s="3"/>
      <c r="KGK157" s="3"/>
      <c r="KGL157" s="3"/>
      <c r="KGM157" s="3"/>
      <c r="KGN157" s="3"/>
      <c r="KGO157" s="3"/>
      <c r="KGP157" s="3"/>
      <c r="KGQ157" s="3"/>
      <c r="KGR157" s="3"/>
      <c r="KGS157" s="3"/>
      <c r="KGT157" s="3"/>
      <c r="KGU157" s="3"/>
      <c r="KGV157" s="3"/>
      <c r="KGW157" s="3"/>
      <c r="KGX157" s="3"/>
      <c r="KGY157" s="3"/>
      <c r="KGZ157" s="3"/>
      <c r="KHA157" s="3"/>
      <c r="KHB157" s="3"/>
      <c r="KHC157" s="3"/>
      <c r="KHD157" s="3"/>
      <c r="KHE157" s="3"/>
      <c r="KHF157" s="3"/>
      <c r="KHG157" s="3"/>
      <c r="KHH157" s="3"/>
      <c r="KHI157" s="3"/>
      <c r="KHJ157" s="3"/>
      <c r="KHK157" s="3"/>
      <c r="KHL157" s="3"/>
      <c r="KHM157" s="3"/>
      <c r="KHN157" s="3"/>
      <c r="KHO157" s="3"/>
      <c r="KHP157" s="3"/>
      <c r="KHQ157" s="3"/>
      <c r="KHR157" s="3"/>
      <c r="KHS157" s="3"/>
      <c r="KHT157" s="3"/>
      <c r="KHU157" s="3"/>
      <c r="KHV157" s="3"/>
      <c r="KHW157" s="3"/>
      <c r="KHX157" s="3"/>
      <c r="KHY157" s="3"/>
      <c r="KHZ157" s="3"/>
      <c r="KIA157" s="3"/>
      <c r="KIB157" s="3"/>
      <c r="KIC157" s="3"/>
      <c r="KID157" s="3"/>
      <c r="KIE157" s="3"/>
      <c r="KIF157" s="3"/>
      <c r="KIG157" s="3"/>
      <c r="KIH157" s="3"/>
      <c r="KII157" s="3"/>
      <c r="KIJ157" s="3"/>
      <c r="KIK157" s="3"/>
      <c r="KIL157" s="3"/>
      <c r="KIM157" s="3"/>
      <c r="KIN157" s="3"/>
      <c r="KIO157" s="3"/>
      <c r="KIP157" s="3"/>
      <c r="KIQ157" s="3"/>
      <c r="KIR157" s="3"/>
      <c r="KIS157" s="3"/>
      <c r="KIT157" s="3"/>
      <c r="KIU157" s="3"/>
      <c r="KIV157" s="3"/>
      <c r="KIW157" s="3"/>
      <c r="KIX157" s="3"/>
      <c r="KIY157" s="3"/>
      <c r="KIZ157" s="3"/>
      <c r="KJA157" s="3"/>
      <c r="KJB157" s="3"/>
      <c r="KJC157" s="3"/>
      <c r="KJD157" s="3"/>
      <c r="KJE157" s="3"/>
      <c r="KJF157" s="3"/>
      <c r="KJG157" s="3"/>
      <c r="KJH157" s="3"/>
      <c r="KJI157" s="3"/>
      <c r="KJJ157" s="3"/>
      <c r="KJK157" s="3"/>
      <c r="KJL157" s="3"/>
      <c r="KJM157" s="3"/>
      <c r="KJN157" s="3"/>
      <c r="KJO157" s="3"/>
      <c r="KJP157" s="3"/>
      <c r="KJQ157" s="3"/>
      <c r="KJR157" s="3"/>
      <c r="KJS157" s="3"/>
      <c r="KJT157" s="3"/>
      <c r="KJU157" s="3"/>
      <c r="KJV157" s="3"/>
      <c r="KJW157" s="3"/>
      <c r="KJX157" s="3"/>
      <c r="KJY157" s="3"/>
      <c r="KJZ157" s="3"/>
      <c r="KKA157" s="3"/>
      <c r="KKB157" s="3"/>
      <c r="KKC157" s="3"/>
      <c r="KKD157" s="3"/>
      <c r="KKE157" s="3"/>
      <c r="KKF157" s="3"/>
      <c r="KKG157" s="3"/>
      <c r="KKH157" s="3"/>
      <c r="KKI157" s="3"/>
      <c r="KKJ157" s="3"/>
      <c r="KKK157" s="3"/>
      <c r="KKL157" s="3"/>
      <c r="KKM157" s="3"/>
      <c r="KKN157" s="3"/>
      <c r="KKO157" s="3"/>
      <c r="KKP157" s="3"/>
      <c r="KKQ157" s="3"/>
      <c r="KKR157" s="3"/>
      <c r="KKS157" s="3"/>
      <c r="KKT157" s="3"/>
      <c r="KKU157" s="3"/>
      <c r="KKV157" s="3"/>
      <c r="KKW157" s="3"/>
      <c r="KKX157" s="3"/>
      <c r="KKY157" s="3"/>
      <c r="KKZ157" s="3"/>
      <c r="KLA157" s="3"/>
      <c r="KLB157" s="3"/>
      <c r="KLC157" s="3"/>
      <c r="KLD157" s="3"/>
      <c r="KLE157" s="3"/>
      <c r="KLF157" s="3"/>
      <c r="KLG157" s="3"/>
      <c r="KLH157" s="3"/>
      <c r="KLI157" s="3"/>
      <c r="KLJ157" s="3"/>
      <c r="KLK157" s="3"/>
      <c r="KLL157" s="3"/>
      <c r="KLM157" s="3"/>
      <c r="KLN157" s="3"/>
      <c r="KLO157" s="3"/>
      <c r="KLP157" s="3"/>
      <c r="KLQ157" s="3"/>
      <c r="KLR157" s="3"/>
      <c r="KLS157" s="3"/>
      <c r="KLT157" s="3"/>
      <c r="KLU157" s="3"/>
      <c r="KLV157" s="3"/>
      <c r="KLW157" s="3"/>
      <c r="KLX157" s="3"/>
      <c r="KLY157" s="3"/>
      <c r="KLZ157" s="3"/>
      <c r="KMA157" s="3"/>
      <c r="KMB157" s="3"/>
      <c r="KMC157" s="3"/>
      <c r="KMD157" s="3"/>
      <c r="KME157" s="3"/>
      <c r="KMF157" s="3"/>
      <c r="KMG157" s="3"/>
      <c r="KMH157" s="3"/>
      <c r="KMI157" s="3"/>
      <c r="KMJ157" s="3"/>
      <c r="KMK157" s="3"/>
      <c r="KML157" s="3"/>
      <c r="KMM157" s="3"/>
      <c r="KMN157" s="3"/>
      <c r="KMO157" s="3"/>
      <c r="KMP157" s="3"/>
      <c r="KMQ157" s="3"/>
      <c r="KMR157" s="3"/>
      <c r="KMS157" s="3"/>
      <c r="KMT157" s="3"/>
      <c r="KMU157" s="3"/>
      <c r="KMV157" s="3"/>
      <c r="KMW157" s="3"/>
      <c r="KMX157" s="3"/>
      <c r="KMY157" s="3"/>
      <c r="KMZ157" s="3"/>
      <c r="KNA157" s="3"/>
      <c r="KNB157" s="3"/>
      <c r="KNC157" s="3"/>
      <c r="KND157" s="3"/>
      <c r="KNE157" s="3"/>
      <c r="KNF157" s="3"/>
      <c r="KNG157" s="3"/>
      <c r="KNH157" s="3"/>
      <c r="KNI157" s="3"/>
      <c r="KNJ157" s="3"/>
      <c r="KNK157" s="3"/>
      <c r="KNL157" s="3"/>
      <c r="KNM157" s="3"/>
      <c r="KNN157" s="3"/>
      <c r="KNO157" s="3"/>
      <c r="KNP157" s="3"/>
      <c r="KNQ157" s="3"/>
      <c r="KNR157" s="3"/>
      <c r="KNS157" s="3"/>
      <c r="KNT157" s="3"/>
      <c r="KNU157" s="3"/>
      <c r="KNV157" s="3"/>
      <c r="KNW157" s="3"/>
      <c r="KNX157" s="3"/>
      <c r="KNY157" s="3"/>
      <c r="KNZ157" s="3"/>
      <c r="KOA157" s="3"/>
      <c r="KOB157" s="3"/>
      <c r="KOC157" s="3"/>
      <c r="KOD157" s="3"/>
      <c r="KOE157" s="3"/>
      <c r="KOF157" s="3"/>
      <c r="KOG157" s="3"/>
      <c r="KOH157" s="3"/>
      <c r="KOI157" s="3"/>
      <c r="KOJ157" s="3"/>
      <c r="KOK157" s="3"/>
      <c r="KOL157" s="3"/>
      <c r="KOM157" s="3"/>
      <c r="KON157" s="3"/>
      <c r="KOO157" s="3"/>
      <c r="KOP157" s="3"/>
      <c r="KOQ157" s="3"/>
      <c r="KOR157" s="3"/>
      <c r="KOS157" s="3"/>
      <c r="KOT157" s="3"/>
      <c r="KOU157" s="3"/>
      <c r="KOV157" s="3"/>
      <c r="KOW157" s="3"/>
      <c r="KOX157" s="3"/>
      <c r="KOY157" s="3"/>
      <c r="KOZ157" s="3"/>
      <c r="KPA157" s="3"/>
      <c r="KPB157" s="3"/>
      <c r="KPC157" s="3"/>
      <c r="KPD157" s="3"/>
      <c r="KPE157" s="3"/>
      <c r="KPF157" s="3"/>
      <c r="KPG157" s="3"/>
      <c r="KPH157" s="3"/>
      <c r="KPI157" s="3"/>
      <c r="KPJ157" s="3"/>
      <c r="KPK157" s="3"/>
      <c r="KPL157" s="3"/>
      <c r="KPM157" s="3"/>
      <c r="KPN157" s="3"/>
      <c r="KPO157" s="3"/>
      <c r="KPP157" s="3"/>
      <c r="KPQ157" s="3"/>
      <c r="KPR157" s="3"/>
      <c r="KPS157" s="3"/>
      <c r="KPT157" s="3"/>
      <c r="KPU157" s="3"/>
      <c r="KPV157" s="3"/>
      <c r="KPW157" s="3"/>
      <c r="KPX157" s="3"/>
      <c r="KPY157" s="3"/>
      <c r="KPZ157" s="3"/>
      <c r="KQA157" s="3"/>
      <c r="KQB157" s="3"/>
      <c r="KQC157" s="3"/>
      <c r="KQD157" s="3"/>
      <c r="KQE157" s="3"/>
      <c r="KQF157" s="3"/>
      <c r="KQG157" s="3"/>
      <c r="KQH157" s="3"/>
      <c r="KQI157" s="3"/>
      <c r="KQJ157" s="3"/>
      <c r="KQK157" s="3"/>
      <c r="KQL157" s="3"/>
      <c r="KQM157" s="3"/>
      <c r="KQN157" s="3"/>
      <c r="KQO157" s="3"/>
      <c r="KQP157" s="3"/>
      <c r="KQQ157" s="3"/>
      <c r="KQR157" s="3"/>
      <c r="KQS157" s="3"/>
      <c r="KQT157" s="3"/>
      <c r="KQU157" s="3"/>
      <c r="KQV157" s="3"/>
      <c r="KQW157" s="3"/>
      <c r="KQX157" s="3"/>
      <c r="KQY157" s="3"/>
      <c r="KQZ157" s="3"/>
      <c r="KRA157" s="3"/>
      <c r="KRB157" s="3"/>
      <c r="KRC157" s="3"/>
      <c r="KRD157" s="3"/>
      <c r="KRE157" s="3"/>
      <c r="KRF157" s="3"/>
      <c r="KRG157" s="3"/>
      <c r="KRH157" s="3"/>
      <c r="KRI157" s="3"/>
      <c r="KRJ157" s="3"/>
      <c r="KRK157" s="3"/>
      <c r="KRL157" s="3"/>
      <c r="KRM157" s="3"/>
      <c r="KRN157" s="3"/>
      <c r="KRO157" s="3"/>
      <c r="KRP157" s="3"/>
      <c r="KRQ157" s="3"/>
      <c r="KRR157" s="3"/>
      <c r="KRS157" s="3"/>
      <c r="KRT157" s="3"/>
      <c r="KRU157" s="3"/>
      <c r="KRV157" s="3"/>
      <c r="KRW157" s="3"/>
      <c r="KRX157" s="3"/>
      <c r="KRY157" s="3"/>
      <c r="KRZ157" s="3"/>
      <c r="KSA157" s="3"/>
      <c r="KSB157" s="3"/>
      <c r="KSC157" s="3"/>
      <c r="KSD157" s="3"/>
      <c r="KSE157" s="3"/>
      <c r="KSF157" s="3"/>
      <c r="KSG157" s="3"/>
      <c r="KSH157" s="3"/>
      <c r="KSI157" s="3"/>
      <c r="KSJ157" s="3"/>
      <c r="KSK157" s="3"/>
      <c r="KSL157" s="3"/>
      <c r="KSM157" s="3"/>
      <c r="KSN157" s="3"/>
      <c r="KSO157" s="3"/>
      <c r="KSP157" s="3"/>
      <c r="KSQ157" s="3"/>
      <c r="KSR157" s="3"/>
      <c r="KSS157" s="3"/>
      <c r="KST157" s="3"/>
      <c r="KSU157" s="3"/>
      <c r="KSV157" s="3"/>
      <c r="KSW157" s="3"/>
      <c r="KSX157" s="3"/>
      <c r="KSY157" s="3"/>
      <c r="KSZ157" s="3"/>
      <c r="KTA157" s="3"/>
      <c r="KTB157" s="3"/>
      <c r="KTC157" s="3"/>
      <c r="KTD157" s="3"/>
      <c r="KTE157" s="3"/>
      <c r="KTF157" s="3"/>
      <c r="KTG157" s="3"/>
      <c r="KTH157" s="3"/>
      <c r="KTI157" s="3"/>
      <c r="KTJ157" s="3"/>
      <c r="KTK157" s="3"/>
      <c r="KTL157" s="3"/>
      <c r="KTM157" s="3"/>
      <c r="KTN157" s="3"/>
      <c r="KTO157" s="3"/>
      <c r="KTP157" s="3"/>
      <c r="KTQ157" s="3"/>
      <c r="KTR157" s="3"/>
      <c r="KTS157" s="3"/>
      <c r="KTT157" s="3"/>
      <c r="KTU157" s="3"/>
      <c r="KTV157" s="3"/>
      <c r="KTW157" s="3"/>
      <c r="KTX157" s="3"/>
      <c r="KTY157" s="3"/>
      <c r="KTZ157" s="3"/>
      <c r="KUA157" s="3"/>
      <c r="KUB157" s="3"/>
      <c r="KUC157" s="3"/>
      <c r="KUD157" s="3"/>
      <c r="KUE157" s="3"/>
      <c r="KUF157" s="3"/>
      <c r="KUG157" s="3"/>
      <c r="KUH157" s="3"/>
      <c r="KUI157" s="3"/>
      <c r="KUJ157" s="3"/>
      <c r="KUK157" s="3"/>
      <c r="KUL157" s="3"/>
      <c r="KUM157" s="3"/>
      <c r="KUN157" s="3"/>
      <c r="KUO157" s="3"/>
      <c r="KUP157" s="3"/>
      <c r="KUQ157" s="3"/>
      <c r="KUR157" s="3"/>
      <c r="KUS157" s="3"/>
      <c r="KUT157" s="3"/>
      <c r="KUU157" s="3"/>
      <c r="KUV157" s="3"/>
      <c r="KUW157" s="3"/>
      <c r="KUX157" s="3"/>
      <c r="KUY157" s="3"/>
      <c r="KUZ157" s="3"/>
      <c r="KVA157" s="3"/>
      <c r="KVB157" s="3"/>
      <c r="KVC157" s="3"/>
      <c r="KVD157" s="3"/>
      <c r="KVE157" s="3"/>
      <c r="KVF157" s="3"/>
      <c r="KVG157" s="3"/>
      <c r="KVH157" s="3"/>
      <c r="KVI157" s="3"/>
      <c r="KVJ157" s="3"/>
      <c r="KVK157" s="3"/>
      <c r="KVL157" s="3"/>
      <c r="KVM157" s="3"/>
      <c r="KVN157" s="3"/>
      <c r="KVO157" s="3"/>
      <c r="KVP157" s="3"/>
      <c r="KVQ157" s="3"/>
      <c r="KVR157" s="3"/>
      <c r="KVS157" s="3"/>
      <c r="KVT157" s="3"/>
      <c r="KVU157" s="3"/>
      <c r="KVV157" s="3"/>
      <c r="KVW157" s="3"/>
      <c r="KVX157" s="3"/>
      <c r="KVY157" s="3"/>
      <c r="KVZ157" s="3"/>
      <c r="KWA157" s="3"/>
      <c r="KWB157" s="3"/>
      <c r="KWC157" s="3"/>
      <c r="KWD157" s="3"/>
      <c r="KWE157" s="3"/>
      <c r="KWF157" s="3"/>
      <c r="KWG157" s="3"/>
      <c r="KWH157" s="3"/>
      <c r="KWI157" s="3"/>
      <c r="KWJ157" s="3"/>
      <c r="KWK157" s="3"/>
      <c r="KWL157" s="3"/>
      <c r="KWM157" s="3"/>
      <c r="KWN157" s="3"/>
      <c r="KWO157" s="3"/>
      <c r="KWP157" s="3"/>
      <c r="KWQ157" s="3"/>
      <c r="KWR157" s="3"/>
      <c r="KWS157" s="3"/>
      <c r="KWT157" s="3"/>
      <c r="KWU157" s="3"/>
      <c r="KWV157" s="3"/>
      <c r="KWW157" s="3"/>
      <c r="KWX157" s="3"/>
      <c r="KWY157" s="3"/>
      <c r="KWZ157" s="3"/>
      <c r="KXA157" s="3"/>
      <c r="KXB157" s="3"/>
      <c r="KXC157" s="3"/>
      <c r="KXD157" s="3"/>
      <c r="KXE157" s="3"/>
      <c r="KXF157" s="3"/>
      <c r="KXG157" s="3"/>
      <c r="KXH157" s="3"/>
      <c r="KXI157" s="3"/>
      <c r="KXJ157" s="3"/>
      <c r="KXK157" s="3"/>
      <c r="KXL157" s="3"/>
      <c r="KXM157" s="3"/>
      <c r="KXN157" s="3"/>
      <c r="KXO157" s="3"/>
      <c r="KXP157" s="3"/>
      <c r="KXQ157" s="3"/>
      <c r="KXR157" s="3"/>
      <c r="KXS157" s="3"/>
      <c r="KXT157" s="3"/>
      <c r="KXU157" s="3"/>
      <c r="KXV157" s="3"/>
      <c r="KXW157" s="3"/>
      <c r="KXX157" s="3"/>
      <c r="KXY157" s="3"/>
      <c r="KXZ157" s="3"/>
      <c r="KYA157" s="3"/>
      <c r="KYB157" s="3"/>
      <c r="KYC157" s="3"/>
      <c r="KYD157" s="3"/>
      <c r="KYE157" s="3"/>
      <c r="KYF157" s="3"/>
      <c r="KYG157" s="3"/>
      <c r="KYH157" s="3"/>
      <c r="KYI157" s="3"/>
      <c r="KYJ157" s="3"/>
      <c r="KYK157" s="3"/>
      <c r="KYL157" s="3"/>
      <c r="KYM157" s="3"/>
      <c r="KYN157" s="3"/>
      <c r="KYO157" s="3"/>
      <c r="KYP157" s="3"/>
      <c r="KYQ157" s="3"/>
      <c r="KYR157" s="3"/>
      <c r="KYS157" s="3"/>
      <c r="KYT157" s="3"/>
      <c r="KYU157" s="3"/>
      <c r="KYV157" s="3"/>
      <c r="KYW157" s="3"/>
      <c r="KYX157" s="3"/>
      <c r="KYY157" s="3"/>
      <c r="KYZ157" s="3"/>
      <c r="KZA157" s="3"/>
      <c r="KZB157" s="3"/>
      <c r="KZC157" s="3"/>
      <c r="KZD157" s="3"/>
      <c r="KZE157" s="3"/>
      <c r="KZF157" s="3"/>
      <c r="KZG157" s="3"/>
      <c r="KZH157" s="3"/>
      <c r="KZI157" s="3"/>
      <c r="KZJ157" s="3"/>
      <c r="KZK157" s="3"/>
      <c r="KZL157" s="3"/>
      <c r="KZM157" s="3"/>
      <c r="KZN157" s="3"/>
      <c r="KZO157" s="3"/>
      <c r="KZP157" s="3"/>
      <c r="KZQ157" s="3"/>
      <c r="KZR157" s="3"/>
      <c r="KZS157" s="3"/>
      <c r="KZT157" s="3"/>
      <c r="KZU157" s="3"/>
      <c r="KZV157" s="3"/>
      <c r="KZW157" s="3"/>
      <c r="KZX157" s="3"/>
      <c r="KZY157" s="3"/>
      <c r="KZZ157" s="3"/>
      <c r="LAA157" s="3"/>
      <c r="LAB157" s="3"/>
      <c r="LAC157" s="3"/>
      <c r="LAD157" s="3"/>
      <c r="LAE157" s="3"/>
      <c r="LAF157" s="3"/>
      <c r="LAG157" s="3"/>
      <c r="LAH157" s="3"/>
      <c r="LAI157" s="3"/>
      <c r="LAJ157" s="3"/>
      <c r="LAK157" s="3"/>
      <c r="LAL157" s="3"/>
      <c r="LAM157" s="3"/>
      <c r="LAN157" s="3"/>
      <c r="LAO157" s="3"/>
      <c r="LAP157" s="3"/>
      <c r="LAQ157" s="3"/>
      <c r="LAR157" s="3"/>
      <c r="LAS157" s="3"/>
      <c r="LAT157" s="3"/>
      <c r="LAU157" s="3"/>
      <c r="LAV157" s="3"/>
      <c r="LAW157" s="3"/>
      <c r="LAX157" s="3"/>
      <c r="LAY157" s="3"/>
      <c r="LAZ157" s="3"/>
      <c r="LBA157" s="3"/>
      <c r="LBB157" s="3"/>
      <c r="LBC157" s="3"/>
      <c r="LBD157" s="3"/>
      <c r="LBE157" s="3"/>
      <c r="LBF157" s="3"/>
      <c r="LBG157" s="3"/>
      <c r="LBH157" s="3"/>
      <c r="LBI157" s="3"/>
      <c r="LBJ157" s="3"/>
      <c r="LBK157" s="3"/>
      <c r="LBL157" s="3"/>
      <c r="LBM157" s="3"/>
      <c r="LBN157" s="3"/>
      <c r="LBO157" s="3"/>
      <c r="LBP157" s="3"/>
      <c r="LBQ157" s="3"/>
      <c r="LBR157" s="3"/>
      <c r="LBS157" s="3"/>
      <c r="LBT157" s="3"/>
      <c r="LBU157" s="3"/>
      <c r="LBV157" s="3"/>
      <c r="LBW157" s="3"/>
      <c r="LBX157" s="3"/>
      <c r="LBY157" s="3"/>
      <c r="LBZ157" s="3"/>
      <c r="LCA157" s="3"/>
      <c r="LCB157" s="3"/>
      <c r="LCC157" s="3"/>
      <c r="LCD157" s="3"/>
      <c r="LCE157" s="3"/>
      <c r="LCF157" s="3"/>
      <c r="LCG157" s="3"/>
      <c r="LCH157" s="3"/>
      <c r="LCI157" s="3"/>
      <c r="LCJ157" s="3"/>
      <c r="LCK157" s="3"/>
      <c r="LCL157" s="3"/>
      <c r="LCM157" s="3"/>
      <c r="LCN157" s="3"/>
      <c r="LCO157" s="3"/>
      <c r="LCP157" s="3"/>
      <c r="LCQ157" s="3"/>
      <c r="LCR157" s="3"/>
      <c r="LCS157" s="3"/>
      <c r="LCT157" s="3"/>
      <c r="LCU157" s="3"/>
      <c r="LCV157" s="3"/>
      <c r="LCW157" s="3"/>
      <c r="LCX157" s="3"/>
      <c r="LCY157" s="3"/>
      <c r="LCZ157" s="3"/>
      <c r="LDA157" s="3"/>
      <c r="LDB157" s="3"/>
      <c r="LDC157" s="3"/>
      <c r="LDD157" s="3"/>
      <c r="LDE157" s="3"/>
      <c r="LDF157" s="3"/>
      <c r="LDG157" s="3"/>
      <c r="LDH157" s="3"/>
      <c r="LDI157" s="3"/>
      <c r="LDJ157" s="3"/>
      <c r="LDK157" s="3"/>
      <c r="LDL157" s="3"/>
      <c r="LDM157" s="3"/>
      <c r="LDN157" s="3"/>
      <c r="LDO157" s="3"/>
      <c r="LDP157" s="3"/>
      <c r="LDQ157" s="3"/>
      <c r="LDR157" s="3"/>
      <c r="LDS157" s="3"/>
      <c r="LDT157" s="3"/>
      <c r="LDU157" s="3"/>
      <c r="LDV157" s="3"/>
      <c r="LDW157" s="3"/>
      <c r="LDX157" s="3"/>
      <c r="LDY157" s="3"/>
      <c r="LDZ157" s="3"/>
      <c r="LEA157" s="3"/>
      <c r="LEB157" s="3"/>
      <c r="LEC157" s="3"/>
      <c r="LED157" s="3"/>
      <c r="LEE157" s="3"/>
      <c r="LEF157" s="3"/>
      <c r="LEG157" s="3"/>
      <c r="LEH157" s="3"/>
      <c r="LEI157" s="3"/>
      <c r="LEJ157" s="3"/>
      <c r="LEK157" s="3"/>
      <c r="LEL157" s="3"/>
      <c r="LEM157" s="3"/>
      <c r="LEN157" s="3"/>
      <c r="LEO157" s="3"/>
      <c r="LEP157" s="3"/>
      <c r="LEQ157" s="3"/>
      <c r="LER157" s="3"/>
      <c r="LES157" s="3"/>
      <c r="LET157" s="3"/>
      <c r="LEU157" s="3"/>
      <c r="LEV157" s="3"/>
      <c r="LEW157" s="3"/>
      <c r="LEX157" s="3"/>
      <c r="LEY157" s="3"/>
      <c r="LEZ157" s="3"/>
      <c r="LFA157" s="3"/>
      <c r="LFB157" s="3"/>
      <c r="LFC157" s="3"/>
      <c r="LFD157" s="3"/>
      <c r="LFE157" s="3"/>
      <c r="LFF157" s="3"/>
      <c r="LFG157" s="3"/>
      <c r="LFH157" s="3"/>
      <c r="LFI157" s="3"/>
      <c r="LFJ157" s="3"/>
      <c r="LFK157" s="3"/>
      <c r="LFL157" s="3"/>
      <c r="LFM157" s="3"/>
      <c r="LFN157" s="3"/>
      <c r="LFO157" s="3"/>
      <c r="LFP157" s="3"/>
      <c r="LFQ157" s="3"/>
      <c r="LFR157" s="3"/>
      <c r="LFS157" s="3"/>
      <c r="LFT157" s="3"/>
      <c r="LFU157" s="3"/>
      <c r="LFV157" s="3"/>
      <c r="LFW157" s="3"/>
      <c r="LFX157" s="3"/>
      <c r="LFY157" s="3"/>
      <c r="LFZ157" s="3"/>
      <c r="LGA157" s="3"/>
      <c r="LGB157" s="3"/>
      <c r="LGC157" s="3"/>
      <c r="LGD157" s="3"/>
      <c r="LGE157" s="3"/>
      <c r="LGF157" s="3"/>
      <c r="LGG157" s="3"/>
      <c r="LGH157" s="3"/>
      <c r="LGI157" s="3"/>
      <c r="LGJ157" s="3"/>
      <c r="LGK157" s="3"/>
      <c r="LGL157" s="3"/>
      <c r="LGM157" s="3"/>
      <c r="LGN157" s="3"/>
      <c r="LGO157" s="3"/>
      <c r="LGP157" s="3"/>
      <c r="LGQ157" s="3"/>
      <c r="LGR157" s="3"/>
      <c r="LGS157" s="3"/>
      <c r="LGT157" s="3"/>
      <c r="LGU157" s="3"/>
      <c r="LGV157" s="3"/>
      <c r="LGW157" s="3"/>
      <c r="LGX157" s="3"/>
      <c r="LGY157" s="3"/>
      <c r="LGZ157" s="3"/>
      <c r="LHA157" s="3"/>
      <c r="LHB157" s="3"/>
      <c r="LHC157" s="3"/>
      <c r="LHD157" s="3"/>
      <c r="LHE157" s="3"/>
      <c r="LHF157" s="3"/>
      <c r="LHG157" s="3"/>
      <c r="LHH157" s="3"/>
      <c r="LHI157" s="3"/>
      <c r="LHJ157" s="3"/>
      <c r="LHK157" s="3"/>
      <c r="LHL157" s="3"/>
      <c r="LHM157" s="3"/>
      <c r="LHN157" s="3"/>
      <c r="LHO157" s="3"/>
      <c r="LHP157" s="3"/>
      <c r="LHQ157" s="3"/>
      <c r="LHR157" s="3"/>
      <c r="LHS157" s="3"/>
      <c r="LHT157" s="3"/>
      <c r="LHU157" s="3"/>
      <c r="LHV157" s="3"/>
      <c r="LHW157" s="3"/>
      <c r="LHX157" s="3"/>
      <c r="LHY157" s="3"/>
      <c r="LHZ157" s="3"/>
      <c r="LIA157" s="3"/>
      <c r="LIB157" s="3"/>
      <c r="LIC157" s="3"/>
      <c r="LID157" s="3"/>
      <c r="LIE157" s="3"/>
      <c r="LIF157" s="3"/>
      <c r="LIG157" s="3"/>
      <c r="LIH157" s="3"/>
      <c r="LII157" s="3"/>
      <c r="LIJ157" s="3"/>
      <c r="LIK157" s="3"/>
      <c r="LIL157" s="3"/>
      <c r="LIM157" s="3"/>
      <c r="LIN157" s="3"/>
      <c r="LIO157" s="3"/>
      <c r="LIP157" s="3"/>
      <c r="LIQ157" s="3"/>
      <c r="LIR157" s="3"/>
      <c r="LIS157" s="3"/>
      <c r="LIT157" s="3"/>
      <c r="LIU157" s="3"/>
      <c r="LIV157" s="3"/>
      <c r="LIW157" s="3"/>
      <c r="LIX157" s="3"/>
      <c r="LIY157" s="3"/>
      <c r="LIZ157" s="3"/>
      <c r="LJA157" s="3"/>
      <c r="LJB157" s="3"/>
      <c r="LJC157" s="3"/>
      <c r="LJD157" s="3"/>
      <c r="LJE157" s="3"/>
      <c r="LJF157" s="3"/>
      <c r="LJG157" s="3"/>
      <c r="LJH157" s="3"/>
      <c r="LJI157" s="3"/>
      <c r="LJJ157" s="3"/>
      <c r="LJK157" s="3"/>
      <c r="LJL157" s="3"/>
      <c r="LJM157" s="3"/>
      <c r="LJN157" s="3"/>
      <c r="LJO157" s="3"/>
      <c r="LJP157" s="3"/>
      <c r="LJQ157" s="3"/>
      <c r="LJR157" s="3"/>
      <c r="LJS157" s="3"/>
      <c r="LJT157" s="3"/>
      <c r="LJU157" s="3"/>
      <c r="LJV157" s="3"/>
      <c r="LJW157" s="3"/>
      <c r="LJX157" s="3"/>
      <c r="LJY157" s="3"/>
      <c r="LJZ157" s="3"/>
      <c r="LKA157" s="3"/>
      <c r="LKB157" s="3"/>
      <c r="LKC157" s="3"/>
      <c r="LKD157" s="3"/>
      <c r="LKE157" s="3"/>
      <c r="LKF157" s="3"/>
      <c r="LKG157" s="3"/>
      <c r="LKH157" s="3"/>
      <c r="LKI157" s="3"/>
      <c r="LKJ157" s="3"/>
      <c r="LKK157" s="3"/>
      <c r="LKL157" s="3"/>
      <c r="LKM157" s="3"/>
      <c r="LKN157" s="3"/>
      <c r="LKO157" s="3"/>
      <c r="LKP157" s="3"/>
      <c r="LKQ157" s="3"/>
      <c r="LKR157" s="3"/>
      <c r="LKS157" s="3"/>
      <c r="LKT157" s="3"/>
      <c r="LKU157" s="3"/>
      <c r="LKV157" s="3"/>
      <c r="LKW157" s="3"/>
      <c r="LKX157" s="3"/>
      <c r="LKY157" s="3"/>
      <c r="LKZ157" s="3"/>
      <c r="LLA157" s="3"/>
      <c r="LLB157" s="3"/>
      <c r="LLC157" s="3"/>
      <c r="LLD157" s="3"/>
      <c r="LLE157" s="3"/>
      <c r="LLF157" s="3"/>
      <c r="LLG157" s="3"/>
      <c r="LLH157" s="3"/>
      <c r="LLI157" s="3"/>
      <c r="LLJ157" s="3"/>
      <c r="LLK157" s="3"/>
      <c r="LLL157" s="3"/>
      <c r="LLM157" s="3"/>
      <c r="LLN157" s="3"/>
      <c r="LLO157" s="3"/>
      <c r="LLP157" s="3"/>
      <c r="LLQ157" s="3"/>
      <c r="LLR157" s="3"/>
      <c r="LLS157" s="3"/>
      <c r="LLT157" s="3"/>
      <c r="LLU157" s="3"/>
      <c r="LLV157" s="3"/>
      <c r="LLW157" s="3"/>
      <c r="LLX157" s="3"/>
      <c r="LLY157" s="3"/>
      <c r="LLZ157" s="3"/>
      <c r="LMA157" s="3"/>
      <c r="LMB157" s="3"/>
      <c r="LMC157" s="3"/>
      <c r="LMD157" s="3"/>
      <c r="LME157" s="3"/>
      <c r="LMF157" s="3"/>
      <c r="LMG157" s="3"/>
      <c r="LMH157" s="3"/>
      <c r="LMI157" s="3"/>
      <c r="LMJ157" s="3"/>
      <c r="LMK157" s="3"/>
      <c r="LML157" s="3"/>
      <c r="LMM157" s="3"/>
      <c r="LMN157" s="3"/>
      <c r="LMO157" s="3"/>
      <c r="LMP157" s="3"/>
      <c r="LMQ157" s="3"/>
      <c r="LMR157" s="3"/>
      <c r="LMS157" s="3"/>
      <c r="LMT157" s="3"/>
      <c r="LMU157" s="3"/>
      <c r="LMV157" s="3"/>
      <c r="LMW157" s="3"/>
      <c r="LMX157" s="3"/>
      <c r="LMY157" s="3"/>
      <c r="LMZ157" s="3"/>
      <c r="LNA157" s="3"/>
      <c r="LNB157" s="3"/>
      <c r="LNC157" s="3"/>
      <c r="LND157" s="3"/>
      <c r="LNE157" s="3"/>
      <c r="LNF157" s="3"/>
      <c r="LNG157" s="3"/>
      <c r="LNH157" s="3"/>
      <c r="LNI157" s="3"/>
      <c r="LNJ157" s="3"/>
      <c r="LNK157" s="3"/>
      <c r="LNL157" s="3"/>
      <c r="LNM157" s="3"/>
      <c r="LNN157" s="3"/>
      <c r="LNO157" s="3"/>
      <c r="LNP157" s="3"/>
      <c r="LNQ157" s="3"/>
      <c r="LNR157" s="3"/>
      <c r="LNS157" s="3"/>
      <c r="LNT157" s="3"/>
      <c r="LNU157" s="3"/>
      <c r="LNV157" s="3"/>
      <c r="LNW157" s="3"/>
      <c r="LNX157" s="3"/>
      <c r="LNY157" s="3"/>
      <c r="LNZ157" s="3"/>
      <c r="LOA157" s="3"/>
      <c r="LOB157" s="3"/>
      <c r="LOC157" s="3"/>
      <c r="LOD157" s="3"/>
      <c r="LOE157" s="3"/>
      <c r="LOF157" s="3"/>
      <c r="LOG157" s="3"/>
      <c r="LOH157" s="3"/>
      <c r="LOI157" s="3"/>
      <c r="LOJ157" s="3"/>
      <c r="LOK157" s="3"/>
      <c r="LOL157" s="3"/>
      <c r="LOM157" s="3"/>
      <c r="LON157" s="3"/>
      <c r="LOO157" s="3"/>
      <c r="LOP157" s="3"/>
      <c r="LOQ157" s="3"/>
      <c r="LOR157" s="3"/>
      <c r="LOS157" s="3"/>
      <c r="LOT157" s="3"/>
      <c r="LOU157" s="3"/>
      <c r="LOV157" s="3"/>
      <c r="LOW157" s="3"/>
      <c r="LOX157" s="3"/>
      <c r="LOY157" s="3"/>
      <c r="LOZ157" s="3"/>
      <c r="LPA157" s="3"/>
      <c r="LPB157" s="3"/>
      <c r="LPC157" s="3"/>
      <c r="LPD157" s="3"/>
      <c r="LPE157" s="3"/>
      <c r="LPF157" s="3"/>
      <c r="LPG157" s="3"/>
      <c r="LPH157" s="3"/>
      <c r="LPI157" s="3"/>
      <c r="LPJ157" s="3"/>
      <c r="LPK157" s="3"/>
      <c r="LPL157" s="3"/>
      <c r="LPM157" s="3"/>
      <c r="LPN157" s="3"/>
      <c r="LPO157" s="3"/>
      <c r="LPP157" s="3"/>
      <c r="LPQ157" s="3"/>
      <c r="LPR157" s="3"/>
      <c r="LPS157" s="3"/>
      <c r="LPT157" s="3"/>
      <c r="LPU157" s="3"/>
      <c r="LPV157" s="3"/>
      <c r="LPW157" s="3"/>
      <c r="LPX157" s="3"/>
      <c r="LPY157" s="3"/>
      <c r="LPZ157" s="3"/>
      <c r="LQA157" s="3"/>
      <c r="LQB157" s="3"/>
      <c r="LQC157" s="3"/>
      <c r="LQD157" s="3"/>
      <c r="LQE157" s="3"/>
      <c r="LQF157" s="3"/>
      <c r="LQG157" s="3"/>
      <c r="LQH157" s="3"/>
      <c r="LQI157" s="3"/>
      <c r="LQJ157" s="3"/>
      <c r="LQK157" s="3"/>
      <c r="LQL157" s="3"/>
      <c r="LQM157" s="3"/>
      <c r="LQN157" s="3"/>
      <c r="LQO157" s="3"/>
      <c r="LQP157" s="3"/>
      <c r="LQQ157" s="3"/>
      <c r="LQR157" s="3"/>
      <c r="LQS157" s="3"/>
      <c r="LQT157" s="3"/>
      <c r="LQU157" s="3"/>
      <c r="LQV157" s="3"/>
      <c r="LQW157" s="3"/>
      <c r="LQX157" s="3"/>
      <c r="LQY157" s="3"/>
      <c r="LQZ157" s="3"/>
      <c r="LRA157" s="3"/>
      <c r="LRB157" s="3"/>
      <c r="LRC157" s="3"/>
      <c r="LRD157" s="3"/>
      <c r="LRE157" s="3"/>
      <c r="LRF157" s="3"/>
      <c r="LRG157" s="3"/>
      <c r="LRH157" s="3"/>
      <c r="LRI157" s="3"/>
      <c r="LRJ157" s="3"/>
      <c r="LRK157" s="3"/>
      <c r="LRL157" s="3"/>
      <c r="LRM157" s="3"/>
      <c r="LRN157" s="3"/>
      <c r="LRO157" s="3"/>
      <c r="LRP157" s="3"/>
      <c r="LRQ157" s="3"/>
      <c r="LRR157" s="3"/>
      <c r="LRS157" s="3"/>
      <c r="LRT157" s="3"/>
      <c r="LRU157" s="3"/>
      <c r="LRV157" s="3"/>
      <c r="LRW157" s="3"/>
      <c r="LRX157" s="3"/>
      <c r="LRY157" s="3"/>
      <c r="LRZ157" s="3"/>
      <c r="LSA157" s="3"/>
      <c r="LSB157" s="3"/>
      <c r="LSC157" s="3"/>
      <c r="LSD157" s="3"/>
      <c r="LSE157" s="3"/>
      <c r="LSF157" s="3"/>
      <c r="LSG157" s="3"/>
      <c r="LSH157" s="3"/>
      <c r="LSI157" s="3"/>
      <c r="LSJ157" s="3"/>
      <c r="LSK157" s="3"/>
      <c r="LSL157" s="3"/>
      <c r="LSM157" s="3"/>
      <c r="LSN157" s="3"/>
      <c r="LSO157" s="3"/>
      <c r="LSP157" s="3"/>
      <c r="LSQ157" s="3"/>
      <c r="LSR157" s="3"/>
      <c r="LSS157" s="3"/>
      <c r="LST157" s="3"/>
      <c r="LSU157" s="3"/>
      <c r="LSV157" s="3"/>
      <c r="LSW157" s="3"/>
      <c r="LSX157" s="3"/>
      <c r="LSY157" s="3"/>
      <c r="LSZ157" s="3"/>
      <c r="LTA157" s="3"/>
      <c r="LTB157" s="3"/>
      <c r="LTC157" s="3"/>
      <c r="LTD157" s="3"/>
      <c r="LTE157" s="3"/>
      <c r="LTF157" s="3"/>
      <c r="LTG157" s="3"/>
      <c r="LTH157" s="3"/>
      <c r="LTI157" s="3"/>
      <c r="LTJ157" s="3"/>
      <c r="LTK157" s="3"/>
      <c r="LTL157" s="3"/>
      <c r="LTM157" s="3"/>
      <c r="LTN157" s="3"/>
      <c r="LTO157" s="3"/>
      <c r="LTP157" s="3"/>
      <c r="LTQ157" s="3"/>
      <c r="LTR157" s="3"/>
      <c r="LTS157" s="3"/>
      <c r="LTT157" s="3"/>
      <c r="LTU157" s="3"/>
      <c r="LTV157" s="3"/>
      <c r="LTW157" s="3"/>
      <c r="LTX157" s="3"/>
      <c r="LTY157" s="3"/>
      <c r="LTZ157" s="3"/>
      <c r="LUA157" s="3"/>
      <c r="LUB157" s="3"/>
      <c r="LUC157" s="3"/>
      <c r="LUD157" s="3"/>
      <c r="LUE157" s="3"/>
      <c r="LUF157" s="3"/>
      <c r="LUG157" s="3"/>
      <c r="LUH157" s="3"/>
      <c r="LUI157" s="3"/>
      <c r="LUJ157" s="3"/>
      <c r="LUK157" s="3"/>
      <c r="LUL157" s="3"/>
      <c r="LUM157" s="3"/>
      <c r="LUN157" s="3"/>
      <c r="LUO157" s="3"/>
      <c r="LUP157" s="3"/>
      <c r="LUQ157" s="3"/>
      <c r="LUR157" s="3"/>
      <c r="LUS157" s="3"/>
      <c r="LUT157" s="3"/>
      <c r="LUU157" s="3"/>
      <c r="LUV157" s="3"/>
      <c r="LUW157" s="3"/>
      <c r="LUX157" s="3"/>
      <c r="LUY157" s="3"/>
      <c r="LUZ157" s="3"/>
      <c r="LVA157" s="3"/>
      <c r="LVB157" s="3"/>
      <c r="LVC157" s="3"/>
      <c r="LVD157" s="3"/>
      <c r="LVE157" s="3"/>
      <c r="LVF157" s="3"/>
      <c r="LVG157" s="3"/>
      <c r="LVH157" s="3"/>
      <c r="LVI157" s="3"/>
      <c r="LVJ157" s="3"/>
      <c r="LVK157" s="3"/>
      <c r="LVL157" s="3"/>
      <c r="LVM157" s="3"/>
      <c r="LVN157" s="3"/>
      <c r="LVO157" s="3"/>
      <c r="LVP157" s="3"/>
      <c r="LVQ157" s="3"/>
      <c r="LVR157" s="3"/>
      <c r="LVS157" s="3"/>
      <c r="LVT157" s="3"/>
      <c r="LVU157" s="3"/>
      <c r="LVV157" s="3"/>
      <c r="LVW157" s="3"/>
      <c r="LVX157" s="3"/>
      <c r="LVY157" s="3"/>
      <c r="LVZ157" s="3"/>
      <c r="LWA157" s="3"/>
      <c r="LWB157" s="3"/>
      <c r="LWC157" s="3"/>
      <c r="LWD157" s="3"/>
      <c r="LWE157" s="3"/>
      <c r="LWF157" s="3"/>
      <c r="LWG157" s="3"/>
      <c r="LWH157" s="3"/>
      <c r="LWI157" s="3"/>
      <c r="LWJ157" s="3"/>
      <c r="LWK157" s="3"/>
      <c r="LWL157" s="3"/>
      <c r="LWM157" s="3"/>
      <c r="LWN157" s="3"/>
      <c r="LWO157" s="3"/>
      <c r="LWP157" s="3"/>
      <c r="LWQ157" s="3"/>
      <c r="LWR157" s="3"/>
      <c r="LWS157" s="3"/>
      <c r="LWT157" s="3"/>
      <c r="LWU157" s="3"/>
      <c r="LWV157" s="3"/>
      <c r="LWW157" s="3"/>
      <c r="LWX157" s="3"/>
      <c r="LWY157" s="3"/>
      <c r="LWZ157" s="3"/>
      <c r="LXA157" s="3"/>
      <c r="LXB157" s="3"/>
      <c r="LXC157" s="3"/>
      <c r="LXD157" s="3"/>
      <c r="LXE157" s="3"/>
      <c r="LXF157" s="3"/>
      <c r="LXG157" s="3"/>
      <c r="LXH157" s="3"/>
      <c r="LXI157" s="3"/>
      <c r="LXJ157" s="3"/>
      <c r="LXK157" s="3"/>
      <c r="LXL157" s="3"/>
      <c r="LXM157" s="3"/>
      <c r="LXN157" s="3"/>
      <c r="LXO157" s="3"/>
      <c r="LXP157" s="3"/>
      <c r="LXQ157" s="3"/>
      <c r="LXR157" s="3"/>
      <c r="LXS157" s="3"/>
      <c r="LXT157" s="3"/>
      <c r="LXU157" s="3"/>
      <c r="LXV157" s="3"/>
      <c r="LXW157" s="3"/>
      <c r="LXX157" s="3"/>
      <c r="LXY157" s="3"/>
      <c r="LXZ157" s="3"/>
      <c r="LYA157" s="3"/>
      <c r="LYB157" s="3"/>
      <c r="LYC157" s="3"/>
      <c r="LYD157" s="3"/>
      <c r="LYE157" s="3"/>
      <c r="LYF157" s="3"/>
      <c r="LYG157" s="3"/>
      <c r="LYH157" s="3"/>
      <c r="LYI157" s="3"/>
      <c r="LYJ157" s="3"/>
      <c r="LYK157" s="3"/>
      <c r="LYL157" s="3"/>
      <c r="LYM157" s="3"/>
      <c r="LYN157" s="3"/>
      <c r="LYO157" s="3"/>
      <c r="LYP157" s="3"/>
      <c r="LYQ157" s="3"/>
      <c r="LYR157" s="3"/>
      <c r="LYS157" s="3"/>
      <c r="LYT157" s="3"/>
      <c r="LYU157" s="3"/>
      <c r="LYV157" s="3"/>
      <c r="LYW157" s="3"/>
      <c r="LYX157" s="3"/>
      <c r="LYY157" s="3"/>
      <c r="LYZ157" s="3"/>
      <c r="LZA157" s="3"/>
      <c r="LZB157" s="3"/>
      <c r="LZC157" s="3"/>
      <c r="LZD157" s="3"/>
      <c r="LZE157" s="3"/>
      <c r="LZF157" s="3"/>
      <c r="LZG157" s="3"/>
      <c r="LZH157" s="3"/>
      <c r="LZI157" s="3"/>
      <c r="LZJ157" s="3"/>
      <c r="LZK157" s="3"/>
      <c r="LZL157" s="3"/>
      <c r="LZM157" s="3"/>
      <c r="LZN157" s="3"/>
      <c r="LZO157" s="3"/>
      <c r="LZP157" s="3"/>
      <c r="LZQ157" s="3"/>
      <c r="LZR157" s="3"/>
      <c r="LZS157" s="3"/>
      <c r="LZT157" s="3"/>
      <c r="LZU157" s="3"/>
      <c r="LZV157" s="3"/>
      <c r="LZW157" s="3"/>
      <c r="LZX157" s="3"/>
      <c r="LZY157" s="3"/>
      <c r="LZZ157" s="3"/>
      <c r="MAA157" s="3"/>
      <c r="MAB157" s="3"/>
      <c r="MAC157" s="3"/>
      <c r="MAD157" s="3"/>
      <c r="MAE157" s="3"/>
      <c r="MAF157" s="3"/>
      <c r="MAG157" s="3"/>
      <c r="MAH157" s="3"/>
      <c r="MAI157" s="3"/>
      <c r="MAJ157" s="3"/>
      <c r="MAK157" s="3"/>
      <c r="MAL157" s="3"/>
      <c r="MAM157" s="3"/>
      <c r="MAN157" s="3"/>
      <c r="MAO157" s="3"/>
      <c r="MAP157" s="3"/>
      <c r="MAQ157" s="3"/>
      <c r="MAR157" s="3"/>
      <c r="MAS157" s="3"/>
      <c r="MAT157" s="3"/>
      <c r="MAU157" s="3"/>
      <c r="MAV157" s="3"/>
      <c r="MAW157" s="3"/>
      <c r="MAX157" s="3"/>
      <c r="MAY157" s="3"/>
      <c r="MAZ157" s="3"/>
      <c r="MBA157" s="3"/>
      <c r="MBB157" s="3"/>
      <c r="MBC157" s="3"/>
      <c r="MBD157" s="3"/>
      <c r="MBE157" s="3"/>
      <c r="MBF157" s="3"/>
      <c r="MBG157" s="3"/>
      <c r="MBH157" s="3"/>
      <c r="MBI157" s="3"/>
      <c r="MBJ157" s="3"/>
      <c r="MBK157" s="3"/>
      <c r="MBL157" s="3"/>
      <c r="MBM157" s="3"/>
      <c r="MBN157" s="3"/>
      <c r="MBO157" s="3"/>
      <c r="MBP157" s="3"/>
      <c r="MBQ157" s="3"/>
      <c r="MBR157" s="3"/>
      <c r="MBS157" s="3"/>
      <c r="MBT157" s="3"/>
      <c r="MBU157" s="3"/>
      <c r="MBV157" s="3"/>
      <c r="MBW157" s="3"/>
      <c r="MBX157" s="3"/>
      <c r="MBY157" s="3"/>
      <c r="MBZ157" s="3"/>
      <c r="MCA157" s="3"/>
      <c r="MCB157" s="3"/>
      <c r="MCC157" s="3"/>
      <c r="MCD157" s="3"/>
      <c r="MCE157" s="3"/>
      <c r="MCF157" s="3"/>
      <c r="MCG157" s="3"/>
      <c r="MCH157" s="3"/>
      <c r="MCI157" s="3"/>
      <c r="MCJ157" s="3"/>
      <c r="MCK157" s="3"/>
      <c r="MCL157" s="3"/>
      <c r="MCM157" s="3"/>
      <c r="MCN157" s="3"/>
      <c r="MCO157" s="3"/>
      <c r="MCP157" s="3"/>
      <c r="MCQ157" s="3"/>
      <c r="MCR157" s="3"/>
      <c r="MCS157" s="3"/>
      <c r="MCT157" s="3"/>
      <c r="MCU157" s="3"/>
      <c r="MCV157" s="3"/>
      <c r="MCW157" s="3"/>
      <c r="MCX157" s="3"/>
      <c r="MCY157" s="3"/>
      <c r="MCZ157" s="3"/>
      <c r="MDA157" s="3"/>
      <c r="MDB157" s="3"/>
      <c r="MDC157" s="3"/>
      <c r="MDD157" s="3"/>
      <c r="MDE157" s="3"/>
      <c r="MDF157" s="3"/>
      <c r="MDG157" s="3"/>
      <c r="MDH157" s="3"/>
      <c r="MDI157" s="3"/>
      <c r="MDJ157" s="3"/>
      <c r="MDK157" s="3"/>
      <c r="MDL157" s="3"/>
      <c r="MDM157" s="3"/>
      <c r="MDN157" s="3"/>
      <c r="MDO157" s="3"/>
      <c r="MDP157" s="3"/>
      <c r="MDQ157" s="3"/>
      <c r="MDR157" s="3"/>
      <c r="MDS157" s="3"/>
      <c r="MDT157" s="3"/>
      <c r="MDU157" s="3"/>
      <c r="MDV157" s="3"/>
      <c r="MDW157" s="3"/>
      <c r="MDX157" s="3"/>
      <c r="MDY157" s="3"/>
      <c r="MDZ157" s="3"/>
      <c r="MEA157" s="3"/>
      <c r="MEB157" s="3"/>
      <c r="MEC157" s="3"/>
      <c r="MED157" s="3"/>
      <c r="MEE157" s="3"/>
      <c r="MEF157" s="3"/>
      <c r="MEG157" s="3"/>
      <c r="MEH157" s="3"/>
      <c r="MEI157" s="3"/>
      <c r="MEJ157" s="3"/>
      <c r="MEK157" s="3"/>
      <c r="MEL157" s="3"/>
      <c r="MEM157" s="3"/>
      <c r="MEN157" s="3"/>
      <c r="MEO157" s="3"/>
      <c r="MEP157" s="3"/>
      <c r="MEQ157" s="3"/>
      <c r="MER157" s="3"/>
      <c r="MES157" s="3"/>
      <c r="MET157" s="3"/>
      <c r="MEU157" s="3"/>
      <c r="MEV157" s="3"/>
      <c r="MEW157" s="3"/>
      <c r="MEX157" s="3"/>
      <c r="MEY157" s="3"/>
      <c r="MEZ157" s="3"/>
      <c r="MFA157" s="3"/>
      <c r="MFB157" s="3"/>
      <c r="MFC157" s="3"/>
      <c r="MFD157" s="3"/>
      <c r="MFE157" s="3"/>
      <c r="MFF157" s="3"/>
      <c r="MFG157" s="3"/>
      <c r="MFH157" s="3"/>
      <c r="MFI157" s="3"/>
      <c r="MFJ157" s="3"/>
      <c r="MFK157" s="3"/>
      <c r="MFL157" s="3"/>
      <c r="MFM157" s="3"/>
      <c r="MFN157" s="3"/>
      <c r="MFO157" s="3"/>
      <c r="MFP157" s="3"/>
      <c r="MFQ157" s="3"/>
      <c r="MFR157" s="3"/>
      <c r="MFS157" s="3"/>
      <c r="MFT157" s="3"/>
      <c r="MFU157" s="3"/>
      <c r="MFV157" s="3"/>
      <c r="MFW157" s="3"/>
      <c r="MFX157" s="3"/>
      <c r="MFY157" s="3"/>
      <c r="MFZ157" s="3"/>
      <c r="MGA157" s="3"/>
      <c r="MGB157" s="3"/>
      <c r="MGC157" s="3"/>
      <c r="MGD157" s="3"/>
      <c r="MGE157" s="3"/>
      <c r="MGF157" s="3"/>
      <c r="MGG157" s="3"/>
      <c r="MGH157" s="3"/>
      <c r="MGI157" s="3"/>
      <c r="MGJ157" s="3"/>
      <c r="MGK157" s="3"/>
      <c r="MGL157" s="3"/>
      <c r="MGM157" s="3"/>
      <c r="MGN157" s="3"/>
      <c r="MGO157" s="3"/>
      <c r="MGP157" s="3"/>
      <c r="MGQ157" s="3"/>
      <c r="MGR157" s="3"/>
      <c r="MGS157" s="3"/>
      <c r="MGT157" s="3"/>
      <c r="MGU157" s="3"/>
      <c r="MGV157" s="3"/>
      <c r="MGW157" s="3"/>
      <c r="MGX157" s="3"/>
      <c r="MGY157" s="3"/>
      <c r="MGZ157" s="3"/>
      <c r="MHA157" s="3"/>
      <c r="MHB157" s="3"/>
      <c r="MHC157" s="3"/>
      <c r="MHD157" s="3"/>
      <c r="MHE157" s="3"/>
      <c r="MHF157" s="3"/>
      <c r="MHG157" s="3"/>
      <c r="MHH157" s="3"/>
      <c r="MHI157" s="3"/>
      <c r="MHJ157" s="3"/>
      <c r="MHK157" s="3"/>
      <c r="MHL157" s="3"/>
      <c r="MHM157" s="3"/>
      <c r="MHN157" s="3"/>
      <c r="MHO157" s="3"/>
      <c r="MHP157" s="3"/>
      <c r="MHQ157" s="3"/>
      <c r="MHR157" s="3"/>
      <c r="MHS157" s="3"/>
      <c r="MHT157" s="3"/>
      <c r="MHU157" s="3"/>
      <c r="MHV157" s="3"/>
      <c r="MHW157" s="3"/>
      <c r="MHX157" s="3"/>
      <c r="MHY157" s="3"/>
      <c r="MHZ157" s="3"/>
      <c r="MIA157" s="3"/>
      <c r="MIB157" s="3"/>
      <c r="MIC157" s="3"/>
      <c r="MID157" s="3"/>
      <c r="MIE157" s="3"/>
      <c r="MIF157" s="3"/>
      <c r="MIG157" s="3"/>
      <c r="MIH157" s="3"/>
      <c r="MII157" s="3"/>
      <c r="MIJ157" s="3"/>
      <c r="MIK157" s="3"/>
      <c r="MIL157" s="3"/>
      <c r="MIM157" s="3"/>
      <c r="MIN157" s="3"/>
      <c r="MIO157" s="3"/>
      <c r="MIP157" s="3"/>
      <c r="MIQ157" s="3"/>
      <c r="MIR157" s="3"/>
      <c r="MIS157" s="3"/>
      <c r="MIT157" s="3"/>
      <c r="MIU157" s="3"/>
      <c r="MIV157" s="3"/>
      <c r="MIW157" s="3"/>
      <c r="MIX157" s="3"/>
      <c r="MIY157" s="3"/>
      <c r="MIZ157" s="3"/>
      <c r="MJA157" s="3"/>
      <c r="MJB157" s="3"/>
      <c r="MJC157" s="3"/>
      <c r="MJD157" s="3"/>
      <c r="MJE157" s="3"/>
      <c r="MJF157" s="3"/>
      <c r="MJG157" s="3"/>
      <c r="MJH157" s="3"/>
      <c r="MJI157" s="3"/>
      <c r="MJJ157" s="3"/>
      <c r="MJK157" s="3"/>
      <c r="MJL157" s="3"/>
      <c r="MJM157" s="3"/>
      <c r="MJN157" s="3"/>
      <c r="MJO157" s="3"/>
      <c r="MJP157" s="3"/>
      <c r="MJQ157" s="3"/>
      <c r="MJR157" s="3"/>
      <c r="MJS157" s="3"/>
      <c r="MJT157" s="3"/>
      <c r="MJU157" s="3"/>
      <c r="MJV157" s="3"/>
      <c r="MJW157" s="3"/>
      <c r="MJX157" s="3"/>
      <c r="MJY157" s="3"/>
      <c r="MJZ157" s="3"/>
      <c r="MKA157" s="3"/>
      <c r="MKB157" s="3"/>
      <c r="MKC157" s="3"/>
      <c r="MKD157" s="3"/>
      <c r="MKE157" s="3"/>
      <c r="MKF157" s="3"/>
      <c r="MKG157" s="3"/>
      <c r="MKH157" s="3"/>
      <c r="MKI157" s="3"/>
      <c r="MKJ157" s="3"/>
      <c r="MKK157" s="3"/>
      <c r="MKL157" s="3"/>
      <c r="MKM157" s="3"/>
      <c r="MKN157" s="3"/>
      <c r="MKO157" s="3"/>
      <c r="MKP157" s="3"/>
      <c r="MKQ157" s="3"/>
      <c r="MKR157" s="3"/>
      <c r="MKS157" s="3"/>
      <c r="MKT157" s="3"/>
      <c r="MKU157" s="3"/>
      <c r="MKV157" s="3"/>
      <c r="MKW157" s="3"/>
      <c r="MKX157" s="3"/>
      <c r="MKY157" s="3"/>
      <c r="MKZ157" s="3"/>
      <c r="MLA157" s="3"/>
      <c r="MLB157" s="3"/>
      <c r="MLC157" s="3"/>
      <c r="MLD157" s="3"/>
      <c r="MLE157" s="3"/>
      <c r="MLF157" s="3"/>
      <c r="MLG157" s="3"/>
      <c r="MLH157" s="3"/>
      <c r="MLI157" s="3"/>
      <c r="MLJ157" s="3"/>
      <c r="MLK157" s="3"/>
      <c r="MLL157" s="3"/>
      <c r="MLM157" s="3"/>
      <c r="MLN157" s="3"/>
      <c r="MLO157" s="3"/>
      <c r="MLP157" s="3"/>
      <c r="MLQ157" s="3"/>
      <c r="MLR157" s="3"/>
      <c r="MLS157" s="3"/>
      <c r="MLT157" s="3"/>
      <c r="MLU157" s="3"/>
      <c r="MLV157" s="3"/>
      <c r="MLW157" s="3"/>
      <c r="MLX157" s="3"/>
      <c r="MLY157" s="3"/>
      <c r="MLZ157" s="3"/>
      <c r="MMA157" s="3"/>
      <c r="MMB157" s="3"/>
      <c r="MMC157" s="3"/>
      <c r="MMD157" s="3"/>
      <c r="MME157" s="3"/>
      <c r="MMF157" s="3"/>
      <c r="MMG157" s="3"/>
      <c r="MMH157" s="3"/>
      <c r="MMI157" s="3"/>
      <c r="MMJ157" s="3"/>
      <c r="MMK157" s="3"/>
      <c r="MML157" s="3"/>
      <c r="MMM157" s="3"/>
      <c r="MMN157" s="3"/>
      <c r="MMO157" s="3"/>
      <c r="MMP157" s="3"/>
      <c r="MMQ157" s="3"/>
      <c r="MMR157" s="3"/>
      <c r="MMS157" s="3"/>
      <c r="MMT157" s="3"/>
      <c r="MMU157" s="3"/>
      <c r="MMV157" s="3"/>
      <c r="MMW157" s="3"/>
      <c r="MMX157" s="3"/>
      <c r="MMY157" s="3"/>
      <c r="MMZ157" s="3"/>
      <c r="MNA157" s="3"/>
      <c r="MNB157" s="3"/>
      <c r="MNC157" s="3"/>
      <c r="MND157" s="3"/>
      <c r="MNE157" s="3"/>
      <c r="MNF157" s="3"/>
      <c r="MNG157" s="3"/>
      <c r="MNH157" s="3"/>
      <c r="MNI157" s="3"/>
      <c r="MNJ157" s="3"/>
      <c r="MNK157" s="3"/>
      <c r="MNL157" s="3"/>
      <c r="MNM157" s="3"/>
      <c r="MNN157" s="3"/>
      <c r="MNO157" s="3"/>
      <c r="MNP157" s="3"/>
      <c r="MNQ157" s="3"/>
      <c r="MNR157" s="3"/>
      <c r="MNS157" s="3"/>
      <c r="MNT157" s="3"/>
      <c r="MNU157" s="3"/>
      <c r="MNV157" s="3"/>
      <c r="MNW157" s="3"/>
      <c r="MNX157" s="3"/>
      <c r="MNY157" s="3"/>
      <c r="MNZ157" s="3"/>
      <c r="MOA157" s="3"/>
      <c r="MOB157" s="3"/>
      <c r="MOC157" s="3"/>
      <c r="MOD157" s="3"/>
      <c r="MOE157" s="3"/>
      <c r="MOF157" s="3"/>
      <c r="MOG157" s="3"/>
      <c r="MOH157" s="3"/>
      <c r="MOI157" s="3"/>
      <c r="MOJ157" s="3"/>
      <c r="MOK157" s="3"/>
      <c r="MOL157" s="3"/>
      <c r="MOM157" s="3"/>
      <c r="MON157" s="3"/>
      <c r="MOO157" s="3"/>
      <c r="MOP157" s="3"/>
      <c r="MOQ157" s="3"/>
      <c r="MOR157" s="3"/>
      <c r="MOS157" s="3"/>
      <c r="MOT157" s="3"/>
      <c r="MOU157" s="3"/>
      <c r="MOV157" s="3"/>
      <c r="MOW157" s="3"/>
      <c r="MOX157" s="3"/>
      <c r="MOY157" s="3"/>
      <c r="MOZ157" s="3"/>
      <c r="MPA157" s="3"/>
      <c r="MPB157" s="3"/>
      <c r="MPC157" s="3"/>
      <c r="MPD157" s="3"/>
      <c r="MPE157" s="3"/>
      <c r="MPF157" s="3"/>
      <c r="MPG157" s="3"/>
      <c r="MPH157" s="3"/>
      <c r="MPI157" s="3"/>
      <c r="MPJ157" s="3"/>
      <c r="MPK157" s="3"/>
      <c r="MPL157" s="3"/>
      <c r="MPM157" s="3"/>
      <c r="MPN157" s="3"/>
      <c r="MPO157" s="3"/>
      <c r="MPP157" s="3"/>
      <c r="MPQ157" s="3"/>
      <c r="MPR157" s="3"/>
      <c r="MPS157" s="3"/>
      <c r="MPT157" s="3"/>
      <c r="MPU157" s="3"/>
      <c r="MPV157" s="3"/>
      <c r="MPW157" s="3"/>
      <c r="MPX157" s="3"/>
      <c r="MPY157" s="3"/>
      <c r="MPZ157" s="3"/>
      <c r="MQA157" s="3"/>
      <c r="MQB157" s="3"/>
      <c r="MQC157" s="3"/>
      <c r="MQD157" s="3"/>
      <c r="MQE157" s="3"/>
      <c r="MQF157" s="3"/>
      <c r="MQG157" s="3"/>
      <c r="MQH157" s="3"/>
      <c r="MQI157" s="3"/>
      <c r="MQJ157" s="3"/>
      <c r="MQK157" s="3"/>
      <c r="MQL157" s="3"/>
      <c r="MQM157" s="3"/>
      <c r="MQN157" s="3"/>
      <c r="MQO157" s="3"/>
      <c r="MQP157" s="3"/>
      <c r="MQQ157" s="3"/>
      <c r="MQR157" s="3"/>
      <c r="MQS157" s="3"/>
      <c r="MQT157" s="3"/>
      <c r="MQU157" s="3"/>
      <c r="MQV157" s="3"/>
      <c r="MQW157" s="3"/>
      <c r="MQX157" s="3"/>
      <c r="MQY157" s="3"/>
      <c r="MQZ157" s="3"/>
      <c r="MRA157" s="3"/>
      <c r="MRB157" s="3"/>
      <c r="MRC157" s="3"/>
      <c r="MRD157" s="3"/>
      <c r="MRE157" s="3"/>
      <c r="MRF157" s="3"/>
      <c r="MRG157" s="3"/>
      <c r="MRH157" s="3"/>
      <c r="MRI157" s="3"/>
      <c r="MRJ157" s="3"/>
      <c r="MRK157" s="3"/>
      <c r="MRL157" s="3"/>
      <c r="MRM157" s="3"/>
      <c r="MRN157" s="3"/>
      <c r="MRO157" s="3"/>
      <c r="MRP157" s="3"/>
      <c r="MRQ157" s="3"/>
      <c r="MRR157" s="3"/>
      <c r="MRS157" s="3"/>
      <c r="MRT157" s="3"/>
      <c r="MRU157" s="3"/>
      <c r="MRV157" s="3"/>
      <c r="MRW157" s="3"/>
      <c r="MRX157" s="3"/>
      <c r="MRY157" s="3"/>
      <c r="MRZ157" s="3"/>
      <c r="MSA157" s="3"/>
      <c r="MSB157" s="3"/>
      <c r="MSC157" s="3"/>
      <c r="MSD157" s="3"/>
      <c r="MSE157" s="3"/>
      <c r="MSF157" s="3"/>
      <c r="MSG157" s="3"/>
      <c r="MSH157" s="3"/>
      <c r="MSI157" s="3"/>
      <c r="MSJ157" s="3"/>
      <c r="MSK157" s="3"/>
      <c r="MSL157" s="3"/>
      <c r="MSM157" s="3"/>
      <c r="MSN157" s="3"/>
      <c r="MSO157" s="3"/>
      <c r="MSP157" s="3"/>
      <c r="MSQ157" s="3"/>
      <c r="MSR157" s="3"/>
      <c r="MSS157" s="3"/>
      <c r="MST157" s="3"/>
      <c r="MSU157" s="3"/>
      <c r="MSV157" s="3"/>
      <c r="MSW157" s="3"/>
      <c r="MSX157" s="3"/>
      <c r="MSY157" s="3"/>
      <c r="MSZ157" s="3"/>
      <c r="MTA157" s="3"/>
      <c r="MTB157" s="3"/>
      <c r="MTC157" s="3"/>
      <c r="MTD157" s="3"/>
      <c r="MTE157" s="3"/>
      <c r="MTF157" s="3"/>
      <c r="MTG157" s="3"/>
      <c r="MTH157" s="3"/>
      <c r="MTI157" s="3"/>
      <c r="MTJ157" s="3"/>
      <c r="MTK157" s="3"/>
      <c r="MTL157" s="3"/>
      <c r="MTM157" s="3"/>
      <c r="MTN157" s="3"/>
      <c r="MTO157" s="3"/>
      <c r="MTP157" s="3"/>
      <c r="MTQ157" s="3"/>
      <c r="MTR157" s="3"/>
      <c r="MTS157" s="3"/>
      <c r="MTT157" s="3"/>
      <c r="MTU157" s="3"/>
      <c r="MTV157" s="3"/>
      <c r="MTW157" s="3"/>
      <c r="MTX157" s="3"/>
      <c r="MTY157" s="3"/>
      <c r="MTZ157" s="3"/>
      <c r="MUA157" s="3"/>
      <c r="MUB157" s="3"/>
      <c r="MUC157" s="3"/>
      <c r="MUD157" s="3"/>
      <c r="MUE157" s="3"/>
      <c r="MUF157" s="3"/>
      <c r="MUG157" s="3"/>
      <c r="MUH157" s="3"/>
      <c r="MUI157" s="3"/>
      <c r="MUJ157" s="3"/>
      <c r="MUK157" s="3"/>
      <c r="MUL157" s="3"/>
      <c r="MUM157" s="3"/>
      <c r="MUN157" s="3"/>
      <c r="MUO157" s="3"/>
      <c r="MUP157" s="3"/>
      <c r="MUQ157" s="3"/>
      <c r="MUR157" s="3"/>
      <c r="MUS157" s="3"/>
      <c r="MUT157" s="3"/>
      <c r="MUU157" s="3"/>
      <c r="MUV157" s="3"/>
      <c r="MUW157" s="3"/>
      <c r="MUX157" s="3"/>
      <c r="MUY157" s="3"/>
      <c r="MUZ157" s="3"/>
      <c r="MVA157" s="3"/>
      <c r="MVB157" s="3"/>
      <c r="MVC157" s="3"/>
      <c r="MVD157" s="3"/>
      <c r="MVE157" s="3"/>
      <c r="MVF157" s="3"/>
      <c r="MVG157" s="3"/>
      <c r="MVH157" s="3"/>
      <c r="MVI157" s="3"/>
      <c r="MVJ157" s="3"/>
      <c r="MVK157" s="3"/>
      <c r="MVL157" s="3"/>
      <c r="MVM157" s="3"/>
      <c r="MVN157" s="3"/>
      <c r="MVO157" s="3"/>
      <c r="MVP157" s="3"/>
      <c r="MVQ157" s="3"/>
      <c r="MVR157" s="3"/>
      <c r="MVS157" s="3"/>
      <c r="MVT157" s="3"/>
      <c r="MVU157" s="3"/>
      <c r="MVV157" s="3"/>
      <c r="MVW157" s="3"/>
      <c r="MVX157" s="3"/>
      <c r="MVY157" s="3"/>
      <c r="MVZ157" s="3"/>
      <c r="MWA157" s="3"/>
      <c r="MWB157" s="3"/>
      <c r="MWC157" s="3"/>
      <c r="MWD157" s="3"/>
      <c r="MWE157" s="3"/>
      <c r="MWF157" s="3"/>
      <c r="MWG157" s="3"/>
      <c r="MWH157" s="3"/>
      <c r="MWI157" s="3"/>
      <c r="MWJ157" s="3"/>
      <c r="MWK157" s="3"/>
      <c r="MWL157" s="3"/>
      <c r="MWM157" s="3"/>
      <c r="MWN157" s="3"/>
      <c r="MWO157" s="3"/>
      <c r="MWP157" s="3"/>
      <c r="MWQ157" s="3"/>
      <c r="MWR157" s="3"/>
      <c r="MWS157" s="3"/>
      <c r="MWT157" s="3"/>
      <c r="MWU157" s="3"/>
      <c r="MWV157" s="3"/>
      <c r="MWW157" s="3"/>
      <c r="MWX157" s="3"/>
      <c r="MWY157" s="3"/>
      <c r="MWZ157" s="3"/>
      <c r="MXA157" s="3"/>
      <c r="MXB157" s="3"/>
      <c r="MXC157" s="3"/>
      <c r="MXD157" s="3"/>
      <c r="MXE157" s="3"/>
      <c r="MXF157" s="3"/>
      <c r="MXG157" s="3"/>
      <c r="MXH157" s="3"/>
      <c r="MXI157" s="3"/>
      <c r="MXJ157" s="3"/>
      <c r="MXK157" s="3"/>
      <c r="MXL157" s="3"/>
      <c r="MXM157" s="3"/>
      <c r="MXN157" s="3"/>
      <c r="MXO157" s="3"/>
      <c r="MXP157" s="3"/>
      <c r="MXQ157" s="3"/>
      <c r="MXR157" s="3"/>
      <c r="MXS157" s="3"/>
      <c r="MXT157" s="3"/>
      <c r="MXU157" s="3"/>
      <c r="MXV157" s="3"/>
      <c r="MXW157" s="3"/>
      <c r="MXX157" s="3"/>
      <c r="MXY157" s="3"/>
      <c r="MXZ157" s="3"/>
      <c r="MYA157" s="3"/>
      <c r="MYB157" s="3"/>
      <c r="MYC157" s="3"/>
      <c r="MYD157" s="3"/>
      <c r="MYE157" s="3"/>
      <c r="MYF157" s="3"/>
      <c r="MYG157" s="3"/>
      <c r="MYH157" s="3"/>
      <c r="MYI157" s="3"/>
      <c r="MYJ157" s="3"/>
      <c r="MYK157" s="3"/>
      <c r="MYL157" s="3"/>
      <c r="MYM157" s="3"/>
      <c r="MYN157" s="3"/>
      <c r="MYO157" s="3"/>
      <c r="MYP157" s="3"/>
      <c r="MYQ157" s="3"/>
      <c r="MYR157" s="3"/>
      <c r="MYS157" s="3"/>
      <c r="MYT157" s="3"/>
      <c r="MYU157" s="3"/>
      <c r="MYV157" s="3"/>
      <c r="MYW157" s="3"/>
      <c r="MYX157" s="3"/>
      <c r="MYY157" s="3"/>
      <c r="MYZ157" s="3"/>
      <c r="MZA157" s="3"/>
      <c r="MZB157" s="3"/>
      <c r="MZC157" s="3"/>
      <c r="MZD157" s="3"/>
      <c r="MZE157" s="3"/>
      <c r="MZF157" s="3"/>
      <c r="MZG157" s="3"/>
      <c r="MZH157" s="3"/>
      <c r="MZI157" s="3"/>
      <c r="MZJ157" s="3"/>
      <c r="MZK157" s="3"/>
      <c r="MZL157" s="3"/>
      <c r="MZM157" s="3"/>
      <c r="MZN157" s="3"/>
      <c r="MZO157" s="3"/>
      <c r="MZP157" s="3"/>
      <c r="MZQ157" s="3"/>
      <c r="MZR157" s="3"/>
      <c r="MZS157" s="3"/>
      <c r="MZT157" s="3"/>
      <c r="MZU157" s="3"/>
      <c r="MZV157" s="3"/>
      <c r="MZW157" s="3"/>
      <c r="MZX157" s="3"/>
      <c r="MZY157" s="3"/>
      <c r="MZZ157" s="3"/>
      <c r="NAA157" s="3"/>
      <c r="NAB157" s="3"/>
      <c r="NAC157" s="3"/>
      <c r="NAD157" s="3"/>
      <c r="NAE157" s="3"/>
      <c r="NAF157" s="3"/>
      <c r="NAG157" s="3"/>
      <c r="NAH157" s="3"/>
      <c r="NAI157" s="3"/>
      <c r="NAJ157" s="3"/>
      <c r="NAK157" s="3"/>
      <c r="NAL157" s="3"/>
      <c r="NAM157" s="3"/>
      <c r="NAN157" s="3"/>
      <c r="NAO157" s="3"/>
      <c r="NAP157" s="3"/>
      <c r="NAQ157" s="3"/>
      <c r="NAR157" s="3"/>
      <c r="NAS157" s="3"/>
      <c r="NAT157" s="3"/>
      <c r="NAU157" s="3"/>
      <c r="NAV157" s="3"/>
      <c r="NAW157" s="3"/>
      <c r="NAX157" s="3"/>
      <c r="NAY157" s="3"/>
      <c r="NAZ157" s="3"/>
      <c r="NBA157" s="3"/>
      <c r="NBB157" s="3"/>
      <c r="NBC157" s="3"/>
      <c r="NBD157" s="3"/>
      <c r="NBE157" s="3"/>
      <c r="NBF157" s="3"/>
      <c r="NBG157" s="3"/>
      <c r="NBH157" s="3"/>
      <c r="NBI157" s="3"/>
      <c r="NBJ157" s="3"/>
      <c r="NBK157" s="3"/>
      <c r="NBL157" s="3"/>
      <c r="NBM157" s="3"/>
      <c r="NBN157" s="3"/>
      <c r="NBO157" s="3"/>
      <c r="NBP157" s="3"/>
      <c r="NBQ157" s="3"/>
      <c r="NBR157" s="3"/>
      <c r="NBS157" s="3"/>
      <c r="NBT157" s="3"/>
      <c r="NBU157" s="3"/>
      <c r="NBV157" s="3"/>
      <c r="NBW157" s="3"/>
      <c r="NBX157" s="3"/>
      <c r="NBY157" s="3"/>
      <c r="NBZ157" s="3"/>
      <c r="NCA157" s="3"/>
      <c r="NCB157" s="3"/>
      <c r="NCC157" s="3"/>
      <c r="NCD157" s="3"/>
      <c r="NCE157" s="3"/>
      <c r="NCF157" s="3"/>
      <c r="NCG157" s="3"/>
      <c r="NCH157" s="3"/>
      <c r="NCI157" s="3"/>
      <c r="NCJ157" s="3"/>
      <c r="NCK157" s="3"/>
      <c r="NCL157" s="3"/>
      <c r="NCM157" s="3"/>
      <c r="NCN157" s="3"/>
      <c r="NCO157" s="3"/>
      <c r="NCP157" s="3"/>
      <c r="NCQ157" s="3"/>
      <c r="NCR157" s="3"/>
      <c r="NCS157" s="3"/>
      <c r="NCT157" s="3"/>
      <c r="NCU157" s="3"/>
      <c r="NCV157" s="3"/>
      <c r="NCW157" s="3"/>
      <c r="NCX157" s="3"/>
      <c r="NCY157" s="3"/>
      <c r="NCZ157" s="3"/>
      <c r="NDA157" s="3"/>
      <c r="NDB157" s="3"/>
      <c r="NDC157" s="3"/>
      <c r="NDD157" s="3"/>
      <c r="NDE157" s="3"/>
      <c r="NDF157" s="3"/>
      <c r="NDG157" s="3"/>
      <c r="NDH157" s="3"/>
      <c r="NDI157" s="3"/>
      <c r="NDJ157" s="3"/>
      <c r="NDK157" s="3"/>
      <c r="NDL157" s="3"/>
      <c r="NDM157" s="3"/>
      <c r="NDN157" s="3"/>
      <c r="NDO157" s="3"/>
      <c r="NDP157" s="3"/>
      <c r="NDQ157" s="3"/>
      <c r="NDR157" s="3"/>
      <c r="NDS157" s="3"/>
      <c r="NDT157" s="3"/>
      <c r="NDU157" s="3"/>
      <c r="NDV157" s="3"/>
      <c r="NDW157" s="3"/>
      <c r="NDX157" s="3"/>
      <c r="NDY157" s="3"/>
      <c r="NDZ157" s="3"/>
      <c r="NEA157" s="3"/>
      <c r="NEB157" s="3"/>
      <c r="NEC157" s="3"/>
      <c r="NED157" s="3"/>
      <c r="NEE157" s="3"/>
      <c r="NEF157" s="3"/>
      <c r="NEG157" s="3"/>
      <c r="NEH157" s="3"/>
      <c r="NEI157" s="3"/>
      <c r="NEJ157" s="3"/>
      <c r="NEK157" s="3"/>
      <c r="NEL157" s="3"/>
      <c r="NEM157" s="3"/>
      <c r="NEN157" s="3"/>
      <c r="NEO157" s="3"/>
      <c r="NEP157" s="3"/>
      <c r="NEQ157" s="3"/>
      <c r="NER157" s="3"/>
      <c r="NES157" s="3"/>
      <c r="NET157" s="3"/>
      <c r="NEU157" s="3"/>
      <c r="NEV157" s="3"/>
      <c r="NEW157" s="3"/>
      <c r="NEX157" s="3"/>
      <c r="NEY157" s="3"/>
      <c r="NEZ157" s="3"/>
      <c r="NFA157" s="3"/>
      <c r="NFB157" s="3"/>
      <c r="NFC157" s="3"/>
      <c r="NFD157" s="3"/>
      <c r="NFE157" s="3"/>
      <c r="NFF157" s="3"/>
      <c r="NFG157" s="3"/>
      <c r="NFH157" s="3"/>
      <c r="NFI157" s="3"/>
      <c r="NFJ157" s="3"/>
      <c r="NFK157" s="3"/>
      <c r="NFL157" s="3"/>
      <c r="NFM157" s="3"/>
      <c r="NFN157" s="3"/>
      <c r="NFO157" s="3"/>
      <c r="NFP157" s="3"/>
      <c r="NFQ157" s="3"/>
      <c r="NFR157" s="3"/>
      <c r="NFS157" s="3"/>
      <c r="NFT157" s="3"/>
      <c r="NFU157" s="3"/>
      <c r="NFV157" s="3"/>
      <c r="NFW157" s="3"/>
      <c r="NFX157" s="3"/>
      <c r="NFY157" s="3"/>
      <c r="NFZ157" s="3"/>
      <c r="NGA157" s="3"/>
      <c r="NGB157" s="3"/>
      <c r="NGC157" s="3"/>
      <c r="NGD157" s="3"/>
      <c r="NGE157" s="3"/>
      <c r="NGF157" s="3"/>
      <c r="NGG157" s="3"/>
      <c r="NGH157" s="3"/>
      <c r="NGI157" s="3"/>
      <c r="NGJ157" s="3"/>
      <c r="NGK157" s="3"/>
      <c r="NGL157" s="3"/>
      <c r="NGM157" s="3"/>
      <c r="NGN157" s="3"/>
      <c r="NGO157" s="3"/>
      <c r="NGP157" s="3"/>
      <c r="NGQ157" s="3"/>
      <c r="NGR157" s="3"/>
      <c r="NGS157" s="3"/>
      <c r="NGT157" s="3"/>
      <c r="NGU157" s="3"/>
      <c r="NGV157" s="3"/>
      <c r="NGW157" s="3"/>
      <c r="NGX157" s="3"/>
      <c r="NGY157" s="3"/>
      <c r="NGZ157" s="3"/>
      <c r="NHA157" s="3"/>
      <c r="NHB157" s="3"/>
      <c r="NHC157" s="3"/>
      <c r="NHD157" s="3"/>
      <c r="NHE157" s="3"/>
      <c r="NHF157" s="3"/>
      <c r="NHG157" s="3"/>
      <c r="NHH157" s="3"/>
      <c r="NHI157" s="3"/>
      <c r="NHJ157" s="3"/>
      <c r="NHK157" s="3"/>
      <c r="NHL157" s="3"/>
      <c r="NHM157" s="3"/>
      <c r="NHN157" s="3"/>
      <c r="NHO157" s="3"/>
      <c r="NHP157" s="3"/>
      <c r="NHQ157" s="3"/>
      <c r="NHR157" s="3"/>
      <c r="NHS157" s="3"/>
      <c r="NHT157" s="3"/>
      <c r="NHU157" s="3"/>
      <c r="NHV157" s="3"/>
      <c r="NHW157" s="3"/>
      <c r="NHX157" s="3"/>
      <c r="NHY157" s="3"/>
      <c r="NHZ157" s="3"/>
      <c r="NIA157" s="3"/>
      <c r="NIB157" s="3"/>
      <c r="NIC157" s="3"/>
      <c r="NID157" s="3"/>
      <c r="NIE157" s="3"/>
      <c r="NIF157" s="3"/>
      <c r="NIG157" s="3"/>
      <c r="NIH157" s="3"/>
      <c r="NII157" s="3"/>
      <c r="NIJ157" s="3"/>
      <c r="NIK157" s="3"/>
      <c r="NIL157" s="3"/>
      <c r="NIM157" s="3"/>
      <c r="NIN157" s="3"/>
      <c r="NIO157" s="3"/>
      <c r="NIP157" s="3"/>
      <c r="NIQ157" s="3"/>
      <c r="NIR157" s="3"/>
      <c r="NIS157" s="3"/>
      <c r="NIT157" s="3"/>
      <c r="NIU157" s="3"/>
      <c r="NIV157" s="3"/>
      <c r="NIW157" s="3"/>
      <c r="NIX157" s="3"/>
      <c r="NIY157" s="3"/>
      <c r="NIZ157" s="3"/>
      <c r="NJA157" s="3"/>
      <c r="NJB157" s="3"/>
      <c r="NJC157" s="3"/>
      <c r="NJD157" s="3"/>
      <c r="NJE157" s="3"/>
      <c r="NJF157" s="3"/>
      <c r="NJG157" s="3"/>
      <c r="NJH157" s="3"/>
      <c r="NJI157" s="3"/>
      <c r="NJJ157" s="3"/>
      <c r="NJK157" s="3"/>
      <c r="NJL157" s="3"/>
      <c r="NJM157" s="3"/>
      <c r="NJN157" s="3"/>
      <c r="NJO157" s="3"/>
      <c r="NJP157" s="3"/>
      <c r="NJQ157" s="3"/>
      <c r="NJR157" s="3"/>
      <c r="NJS157" s="3"/>
      <c r="NJT157" s="3"/>
      <c r="NJU157" s="3"/>
      <c r="NJV157" s="3"/>
      <c r="NJW157" s="3"/>
      <c r="NJX157" s="3"/>
      <c r="NJY157" s="3"/>
      <c r="NJZ157" s="3"/>
      <c r="NKA157" s="3"/>
      <c r="NKB157" s="3"/>
      <c r="NKC157" s="3"/>
      <c r="NKD157" s="3"/>
      <c r="NKE157" s="3"/>
      <c r="NKF157" s="3"/>
      <c r="NKG157" s="3"/>
      <c r="NKH157" s="3"/>
      <c r="NKI157" s="3"/>
      <c r="NKJ157" s="3"/>
      <c r="NKK157" s="3"/>
      <c r="NKL157" s="3"/>
      <c r="NKM157" s="3"/>
      <c r="NKN157" s="3"/>
      <c r="NKO157" s="3"/>
      <c r="NKP157" s="3"/>
      <c r="NKQ157" s="3"/>
      <c r="NKR157" s="3"/>
      <c r="NKS157" s="3"/>
      <c r="NKT157" s="3"/>
      <c r="NKU157" s="3"/>
      <c r="NKV157" s="3"/>
      <c r="NKW157" s="3"/>
      <c r="NKX157" s="3"/>
      <c r="NKY157" s="3"/>
      <c r="NKZ157" s="3"/>
      <c r="NLA157" s="3"/>
      <c r="NLB157" s="3"/>
      <c r="NLC157" s="3"/>
      <c r="NLD157" s="3"/>
      <c r="NLE157" s="3"/>
      <c r="NLF157" s="3"/>
      <c r="NLG157" s="3"/>
      <c r="NLH157" s="3"/>
      <c r="NLI157" s="3"/>
      <c r="NLJ157" s="3"/>
      <c r="NLK157" s="3"/>
      <c r="NLL157" s="3"/>
      <c r="NLM157" s="3"/>
      <c r="NLN157" s="3"/>
      <c r="NLO157" s="3"/>
      <c r="NLP157" s="3"/>
      <c r="NLQ157" s="3"/>
      <c r="NLR157" s="3"/>
      <c r="NLS157" s="3"/>
      <c r="NLT157" s="3"/>
      <c r="NLU157" s="3"/>
      <c r="NLV157" s="3"/>
      <c r="NLW157" s="3"/>
      <c r="NLX157" s="3"/>
      <c r="NLY157" s="3"/>
      <c r="NLZ157" s="3"/>
      <c r="NMA157" s="3"/>
      <c r="NMB157" s="3"/>
      <c r="NMC157" s="3"/>
      <c r="NMD157" s="3"/>
      <c r="NME157" s="3"/>
      <c r="NMF157" s="3"/>
      <c r="NMG157" s="3"/>
      <c r="NMH157" s="3"/>
      <c r="NMI157" s="3"/>
      <c r="NMJ157" s="3"/>
      <c r="NMK157" s="3"/>
      <c r="NML157" s="3"/>
      <c r="NMM157" s="3"/>
      <c r="NMN157" s="3"/>
      <c r="NMO157" s="3"/>
      <c r="NMP157" s="3"/>
      <c r="NMQ157" s="3"/>
      <c r="NMR157" s="3"/>
      <c r="NMS157" s="3"/>
      <c r="NMT157" s="3"/>
      <c r="NMU157" s="3"/>
      <c r="NMV157" s="3"/>
      <c r="NMW157" s="3"/>
      <c r="NMX157" s="3"/>
      <c r="NMY157" s="3"/>
      <c r="NMZ157" s="3"/>
      <c r="NNA157" s="3"/>
      <c r="NNB157" s="3"/>
      <c r="NNC157" s="3"/>
      <c r="NND157" s="3"/>
      <c r="NNE157" s="3"/>
      <c r="NNF157" s="3"/>
      <c r="NNG157" s="3"/>
      <c r="NNH157" s="3"/>
      <c r="NNI157" s="3"/>
      <c r="NNJ157" s="3"/>
      <c r="NNK157" s="3"/>
      <c r="NNL157" s="3"/>
      <c r="NNM157" s="3"/>
      <c r="NNN157" s="3"/>
      <c r="NNO157" s="3"/>
      <c r="NNP157" s="3"/>
      <c r="NNQ157" s="3"/>
      <c r="NNR157" s="3"/>
      <c r="NNS157" s="3"/>
      <c r="NNT157" s="3"/>
      <c r="NNU157" s="3"/>
      <c r="NNV157" s="3"/>
      <c r="NNW157" s="3"/>
      <c r="NNX157" s="3"/>
      <c r="NNY157" s="3"/>
      <c r="NNZ157" s="3"/>
      <c r="NOA157" s="3"/>
      <c r="NOB157" s="3"/>
      <c r="NOC157" s="3"/>
      <c r="NOD157" s="3"/>
      <c r="NOE157" s="3"/>
      <c r="NOF157" s="3"/>
      <c r="NOG157" s="3"/>
      <c r="NOH157" s="3"/>
      <c r="NOI157" s="3"/>
      <c r="NOJ157" s="3"/>
      <c r="NOK157" s="3"/>
      <c r="NOL157" s="3"/>
      <c r="NOM157" s="3"/>
      <c r="NON157" s="3"/>
      <c r="NOO157" s="3"/>
      <c r="NOP157" s="3"/>
      <c r="NOQ157" s="3"/>
      <c r="NOR157" s="3"/>
      <c r="NOS157" s="3"/>
      <c r="NOT157" s="3"/>
      <c r="NOU157" s="3"/>
      <c r="NOV157" s="3"/>
      <c r="NOW157" s="3"/>
      <c r="NOX157" s="3"/>
      <c r="NOY157" s="3"/>
      <c r="NOZ157" s="3"/>
      <c r="NPA157" s="3"/>
      <c r="NPB157" s="3"/>
      <c r="NPC157" s="3"/>
      <c r="NPD157" s="3"/>
      <c r="NPE157" s="3"/>
      <c r="NPF157" s="3"/>
      <c r="NPG157" s="3"/>
      <c r="NPH157" s="3"/>
      <c r="NPI157" s="3"/>
      <c r="NPJ157" s="3"/>
      <c r="NPK157" s="3"/>
      <c r="NPL157" s="3"/>
      <c r="NPM157" s="3"/>
      <c r="NPN157" s="3"/>
      <c r="NPO157" s="3"/>
      <c r="NPP157" s="3"/>
      <c r="NPQ157" s="3"/>
      <c r="NPR157" s="3"/>
      <c r="NPS157" s="3"/>
      <c r="NPT157" s="3"/>
      <c r="NPU157" s="3"/>
      <c r="NPV157" s="3"/>
      <c r="NPW157" s="3"/>
      <c r="NPX157" s="3"/>
      <c r="NPY157" s="3"/>
      <c r="NPZ157" s="3"/>
      <c r="NQA157" s="3"/>
      <c r="NQB157" s="3"/>
      <c r="NQC157" s="3"/>
      <c r="NQD157" s="3"/>
      <c r="NQE157" s="3"/>
      <c r="NQF157" s="3"/>
      <c r="NQG157" s="3"/>
      <c r="NQH157" s="3"/>
      <c r="NQI157" s="3"/>
      <c r="NQJ157" s="3"/>
      <c r="NQK157" s="3"/>
      <c r="NQL157" s="3"/>
      <c r="NQM157" s="3"/>
      <c r="NQN157" s="3"/>
      <c r="NQO157" s="3"/>
      <c r="NQP157" s="3"/>
      <c r="NQQ157" s="3"/>
      <c r="NQR157" s="3"/>
      <c r="NQS157" s="3"/>
      <c r="NQT157" s="3"/>
      <c r="NQU157" s="3"/>
      <c r="NQV157" s="3"/>
      <c r="NQW157" s="3"/>
      <c r="NQX157" s="3"/>
      <c r="NQY157" s="3"/>
      <c r="NQZ157" s="3"/>
      <c r="NRA157" s="3"/>
      <c r="NRB157" s="3"/>
      <c r="NRC157" s="3"/>
      <c r="NRD157" s="3"/>
      <c r="NRE157" s="3"/>
      <c r="NRF157" s="3"/>
      <c r="NRG157" s="3"/>
      <c r="NRH157" s="3"/>
      <c r="NRI157" s="3"/>
      <c r="NRJ157" s="3"/>
      <c r="NRK157" s="3"/>
      <c r="NRL157" s="3"/>
      <c r="NRM157" s="3"/>
      <c r="NRN157" s="3"/>
      <c r="NRO157" s="3"/>
      <c r="NRP157" s="3"/>
      <c r="NRQ157" s="3"/>
      <c r="NRR157" s="3"/>
      <c r="NRS157" s="3"/>
      <c r="NRT157" s="3"/>
      <c r="NRU157" s="3"/>
      <c r="NRV157" s="3"/>
      <c r="NRW157" s="3"/>
      <c r="NRX157" s="3"/>
      <c r="NRY157" s="3"/>
      <c r="NRZ157" s="3"/>
      <c r="NSA157" s="3"/>
      <c r="NSB157" s="3"/>
      <c r="NSC157" s="3"/>
      <c r="NSD157" s="3"/>
      <c r="NSE157" s="3"/>
      <c r="NSF157" s="3"/>
      <c r="NSG157" s="3"/>
      <c r="NSH157" s="3"/>
      <c r="NSI157" s="3"/>
      <c r="NSJ157" s="3"/>
      <c r="NSK157" s="3"/>
      <c r="NSL157" s="3"/>
      <c r="NSM157" s="3"/>
      <c r="NSN157" s="3"/>
      <c r="NSO157" s="3"/>
      <c r="NSP157" s="3"/>
      <c r="NSQ157" s="3"/>
      <c r="NSR157" s="3"/>
      <c r="NSS157" s="3"/>
      <c r="NST157" s="3"/>
      <c r="NSU157" s="3"/>
      <c r="NSV157" s="3"/>
      <c r="NSW157" s="3"/>
      <c r="NSX157" s="3"/>
      <c r="NSY157" s="3"/>
      <c r="NSZ157" s="3"/>
      <c r="NTA157" s="3"/>
      <c r="NTB157" s="3"/>
      <c r="NTC157" s="3"/>
      <c r="NTD157" s="3"/>
      <c r="NTE157" s="3"/>
      <c r="NTF157" s="3"/>
      <c r="NTG157" s="3"/>
      <c r="NTH157" s="3"/>
      <c r="NTI157" s="3"/>
      <c r="NTJ157" s="3"/>
      <c r="NTK157" s="3"/>
      <c r="NTL157" s="3"/>
      <c r="NTM157" s="3"/>
      <c r="NTN157" s="3"/>
      <c r="NTO157" s="3"/>
      <c r="NTP157" s="3"/>
      <c r="NTQ157" s="3"/>
      <c r="NTR157" s="3"/>
      <c r="NTS157" s="3"/>
      <c r="NTT157" s="3"/>
      <c r="NTU157" s="3"/>
      <c r="NTV157" s="3"/>
      <c r="NTW157" s="3"/>
      <c r="NTX157" s="3"/>
      <c r="NTY157" s="3"/>
      <c r="NTZ157" s="3"/>
      <c r="NUA157" s="3"/>
      <c r="NUB157" s="3"/>
      <c r="NUC157" s="3"/>
      <c r="NUD157" s="3"/>
      <c r="NUE157" s="3"/>
      <c r="NUF157" s="3"/>
      <c r="NUG157" s="3"/>
      <c r="NUH157" s="3"/>
      <c r="NUI157" s="3"/>
      <c r="NUJ157" s="3"/>
      <c r="NUK157" s="3"/>
      <c r="NUL157" s="3"/>
      <c r="NUM157" s="3"/>
      <c r="NUN157" s="3"/>
      <c r="NUO157" s="3"/>
      <c r="NUP157" s="3"/>
      <c r="NUQ157" s="3"/>
      <c r="NUR157" s="3"/>
      <c r="NUS157" s="3"/>
      <c r="NUT157" s="3"/>
      <c r="NUU157" s="3"/>
      <c r="NUV157" s="3"/>
      <c r="NUW157" s="3"/>
      <c r="NUX157" s="3"/>
      <c r="NUY157" s="3"/>
      <c r="NUZ157" s="3"/>
      <c r="NVA157" s="3"/>
      <c r="NVB157" s="3"/>
      <c r="NVC157" s="3"/>
      <c r="NVD157" s="3"/>
      <c r="NVE157" s="3"/>
      <c r="NVF157" s="3"/>
      <c r="NVG157" s="3"/>
      <c r="NVH157" s="3"/>
      <c r="NVI157" s="3"/>
      <c r="NVJ157" s="3"/>
      <c r="NVK157" s="3"/>
      <c r="NVL157" s="3"/>
      <c r="NVM157" s="3"/>
      <c r="NVN157" s="3"/>
      <c r="NVO157" s="3"/>
      <c r="NVP157" s="3"/>
      <c r="NVQ157" s="3"/>
      <c r="NVR157" s="3"/>
      <c r="NVS157" s="3"/>
      <c r="NVT157" s="3"/>
      <c r="NVU157" s="3"/>
      <c r="NVV157" s="3"/>
      <c r="NVW157" s="3"/>
      <c r="NVX157" s="3"/>
      <c r="NVY157" s="3"/>
      <c r="NVZ157" s="3"/>
      <c r="NWA157" s="3"/>
      <c r="NWB157" s="3"/>
      <c r="NWC157" s="3"/>
      <c r="NWD157" s="3"/>
      <c r="NWE157" s="3"/>
      <c r="NWF157" s="3"/>
      <c r="NWG157" s="3"/>
      <c r="NWH157" s="3"/>
      <c r="NWI157" s="3"/>
      <c r="NWJ157" s="3"/>
      <c r="NWK157" s="3"/>
      <c r="NWL157" s="3"/>
      <c r="NWM157" s="3"/>
      <c r="NWN157" s="3"/>
      <c r="NWO157" s="3"/>
      <c r="NWP157" s="3"/>
      <c r="NWQ157" s="3"/>
      <c r="NWR157" s="3"/>
      <c r="NWS157" s="3"/>
      <c r="NWT157" s="3"/>
      <c r="NWU157" s="3"/>
      <c r="NWV157" s="3"/>
      <c r="NWW157" s="3"/>
      <c r="NWX157" s="3"/>
      <c r="NWY157" s="3"/>
      <c r="NWZ157" s="3"/>
      <c r="NXA157" s="3"/>
      <c r="NXB157" s="3"/>
      <c r="NXC157" s="3"/>
      <c r="NXD157" s="3"/>
      <c r="NXE157" s="3"/>
      <c r="NXF157" s="3"/>
      <c r="NXG157" s="3"/>
      <c r="NXH157" s="3"/>
      <c r="NXI157" s="3"/>
      <c r="NXJ157" s="3"/>
      <c r="NXK157" s="3"/>
      <c r="NXL157" s="3"/>
      <c r="NXM157" s="3"/>
      <c r="NXN157" s="3"/>
      <c r="NXO157" s="3"/>
      <c r="NXP157" s="3"/>
      <c r="NXQ157" s="3"/>
      <c r="NXR157" s="3"/>
      <c r="NXS157" s="3"/>
      <c r="NXT157" s="3"/>
      <c r="NXU157" s="3"/>
      <c r="NXV157" s="3"/>
      <c r="NXW157" s="3"/>
      <c r="NXX157" s="3"/>
      <c r="NXY157" s="3"/>
      <c r="NXZ157" s="3"/>
      <c r="NYA157" s="3"/>
      <c r="NYB157" s="3"/>
      <c r="NYC157" s="3"/>
      <c r="NYD157" s="3"/>
      <c r="NYE157" s="3"/>
      <c r="NYF157" s="3"/>
      <c r="NYG157" s="3"/>
      <c r="NYH157" s="3"/>
      <c r="NYI157" s="3"/>
      <c r="NYJ157" s="3"/>
      <c r="NYK157" s="3"/>
      <c r="NYL157" s="3"/>
      <c r="NYM157" s="3"/>
      <c r="NYN157" s="3"/>
      <c r="NYO157" s="3"/>
      <c r="NYP157" s="3"/>
      <c r="NYQ157" s="3"/>
      <c r="NYR157" s="3"/>
      <c r="NYS157" s="3"/>
      <c r="NYT157" s="3"/>
      <c r="NYU157" s="3"/>
      <c r="NYV157" s="3"/>
      <c r="NYW157" s="3"/>
      <c r="NYX157" s="3"/>
      <c r="NYY157" s="3"/>
      <c r="NYZ157" s="3"/>
      <c r="NZA157" s="3"/>
      <c r="NZB157" s="3"/>
      <c r="NZC157" s="3"/>
      <c r="NZD157" s="3"/>
      <c r="NZE157" s="3"/>
      <c r="NZF157" s="3"/>
      <c r="NZG157" s="3"/>
      <c r="NZH157" s="3"/>
      <c r="NZI157" s="3"/>
      <c r="NZJ157" s="3"/>
      <c r="NZK157" s="3"/>
      <c r="NZL157" s="3"/>
      <c r="NZM157" s="3"/>
      <c r="NZN157" s="3"/>
      <c r="NZO157" s="3"/>
      <c r="NZP157" s="3"/>
      <c r="NZQ157" s="3"/>
      <c r="NZR157" s="3"/>
      <c r="NZS157" s="3"/>
      <c r="NZT157" s="3"/>
      <c r="NZU157" s="3"/>
      <c r="NZV157" s="3"/>
      <c r="NZW157" s="3"/>
      <c r="NZX157" s="3"/>
      <c r="NZY157" s="3"/>
      <c r="NZZ157" s="3"/>
      <c r="OAA157" s="3"/>
      <c r="OAB157" s="3"/>
      <c r="OAC157" s="3"/>
      <c r="OAD157" s="3"/>
      <c r="OAE157" s="3"/>
      <c r="OAF157" s="3"/>
      <c r="OAG157" s="3"/>
      <c r="OAH157" s="3"/>
      <c r="OAI157" s="3"/>
      <c r="OAJ157" s="3"/>
      <c r="OAK157" s="3"/>
      <c r="OAL157" s="3"/>
      <c r="OAM157" s="3"/>
      <c r="OAN157" s="3"/>
      <c r="OAO157" s="3"/>
      <c r="OAP157" s="3"/>
      <c r="OAQ157" s="3"/>
      <c r="OAR157" s="3"/>
      <c r="OAS157" s="3"/>
      <c r="OAT157" s="3"/>
      <c r="OAU157" s="3"/>
      <c r="OAV157" s="3"/>
      <c r="OAW157" s="3"/>
      <c r="OAX157" s="3"/>
      <c r="OAY157" s="3"/>
      <c r="OAZ157" s="3"/>
      <c r="OBA157" s="3"/>
      <c r="OBB157" s="3"/>
      <c r="OBC157" s="3"/>
      <c r="OBD157" s="3"/>
      <c r="OBE157" s="3"/>
      <c r="OBF157" s="3"/>
      <c r="OBG157" s="3"/>
      <c r="OBH157" s="3"/>
      <c r="OBI157" s="3"/>
      <c r="OBJ157" s="3"/>
      <c r="OBK157" s="3"/>
      <c r="OBL157" s="3"/>
      <c r="OBM157" s="3"/>
      <c r="OBN157" s="3"/>
      <c r="OBO157" s="3"/>
      <c r="OBP157" s="3"/>
      <c r="OBQ157" s="3"/>
      <c r="OBR157" s="3"/>
      <c r="OBS157" s="3"/>
      <c r="OBT157" s="3"/>
      <c r="OBU157" s="3"/>
      <c r="OBV157" s="3"/>
      <c r="OBW157" s="3"/>
      <c r="OBX157" s="3"/>
      <c r="OBY157" s="3"/>
      <c r="OBZ157" s="3"/>
      <c r="OCA157" s="3"/>
      <c r="OCB157" s="3"/>
      <c r="OCC157" s="3"/>
      <c r="OCD157" s="3"/>
      <c r="OCE157" s="3"/>
      <c r="OCF157" s="3"/>
      <c r="OCG157" s="3"/>
      <c r="OCH157" s="3"/>
      <c r="OCI157" s="3"/>
      <c r="OCJ157" s="3"/>
      <c r="OCK157" s="3"/>
      <c r="OCL157" s="3"/>
      <c r="OCM157" s="3"/>
      <c r="OCN157" s="3"/>
      <c r="OCO157" s="3"/>
      <c r="OCP157" s="3"/>
      <c r="OCQ157" s="3"/>
      <c r="OCR157" s="3"/>
      <c r="OCS157" s="3"/>
      <c r="OCT157" s="3"/>
      <c r="OCU157" s="3"/>
      <c r="OCV157" s="3"/>
      <c r="OCW157" s="3"/>
      <c r="OCX157" s="3"/>
      <c r="OCY157" s="3"/>
      <c r="OCZ157" s="3"/>
      <c r="ODA157" s="3"/>
      <c r="ODB157" s="3"/>
      <c r="ODC157" s="3"/>
      <c r="ODD157" s="3"/>
      <c r="ODE157" s="3"/>
      <c r="ODF157" s="3"/>
      <c r="ODG157" s="3"/>
      <c r="ODH157" s="3"/>
      <c r="ODI157" s="3"/>
      <c r="ODJ157" s="3"/>
      <c r="ODK157" s="3"/>
      <c r="ODL157" s="3"/>
      <c r="ODM157" s="3"/>
      <c r="ODN157" s="3"/>
      <c r="ODO157" s="3"/>
      <c r="ODP157" s="3"/>
      <c r="ODQ157" s="3"/>
      <c r="ODR157" s="3"/>
      <c r="ODS157" s="3"/>
      <c r="ODT157" s="3"/>
      <c r="ODU157" s="3"/>
      <c r="ODV157" s="3"/>
      <c r="ODW157" s="3"/>
      <c r="ODX157" s="3"/>
      <c r="ODY157" s="3"/>
      <c r="ODZ157" s="3"/>
      <c r="OEA157" s="3"/>
      <c r="OEB157" s="3"/>
      <c r="OEC157" s="3"/>
      <c r="OED157" s="3"/>
      <c r="OEE157" s="3"/>
      <c r="OEF157" s="3"/>
      <c r="OEG157" s="3"/>
      <c r="OEH157" s="3"/>
      <c r="OEI157" s="3"/>
      <c r="OEJ157" s="3"/>
      <c r="OEK157" s="3"/>
      <c r="OEL157" s="3"/>
      <c r="OEM157" s="3"/>
      <c r="OEN157" s="3"/>
      <c r="OEO157" s="3"/>
      <c r="OEP157" s="3"/>
      <c r="OEQ157" s="3"/>
      <c r="OER157" s="3"/>
      <c r="OES157" s="3"/>
      <c r="OET157" s="3"/>
      <c r="OEU157" s="3"/>
      <c r="OEV157" s="3"/>
      <c r="OEW157" s="3"/>
      <c r="OEX157" s="3"/>
      <c r="OEY157" s="3"/>
      <c r="OEZ157" s="3"/>
      <c r="OFA157" s="3"/>
      <c r="OFB157" s="3"/>
      <c r="OFC157" s="3"/>
      <c r="OFD157" s="3"/>
      <c r="OFE157" s="3"/>
      <c r="OFF157" s="3"/>
      <c r="OFG157" s="3"/>
      <c r="OFH157" s="3"/>
      <c r="OFI157" s="3"/>
      <c r="OFJ157" s="3"/>
      <c r="OFK157" s="3"/>
      <c r="OFL157" s="3"/>
      <c r="OFM157" s="3"/>
      <c r="OFN157" s="3"/>
      <c r="OFO157" s="3"/>
      <c r="OFP157" s="3"/>
      <c r="OFQ157" s="3"/>
      <c r="OFR157" s="3"/>
      <c r="OFS157" s="3"/>
      <c r="OFT157" s="3"/>
      <c r="OFU157" s="3"/>
      <c r="OFV157" s="3"/>
      <c r="OFW157" s="3"/>
      <c r="OFX157" s="3"/>
      <c r="OFY157" s="3"/>
      <c r="OFZ157" s="3"/>
      <c r="OGA157" s="3"/>
      <c r="OGB157" s="3"/>
      <c r="OGC157" s="3"/>
      <c r="OGD157" s="3"/>
      <c r="OGE157" s="3"/>
      <c r="OGF157" s="3"/>
      <c r="OGG157" s="3"/>
      <c r="OGH157" s="3"/>
      <c r="OGI157" s="3"/>
      <c r="OGJ157" s="3"/>
      <c r="OGK157" s="3"/>
      <c r="OGL157" s="3"/>
      <c r="OGM157" s="3"/>
      <c r="OGN157" s="3"/>
      <c r="OGO157" s="3"/>
      <c r="OGP157" s="3"/>
      <c r="OGQ157" s="3"/>
      <c r="OGR157" s="3"/>
      <c r="OGS157" s="3"/>
      <c r="OGT157" s="3"/>
      <c r="OGU157" s="3"/>
      <c r="OGV157" s="3"/>
      <c r="OGW157" s="3"/>
      <c r="OGX157" s="3"/>
      <c r="OGY157" s="3"/>
      <c r="OGZ157" s="3"/>
      <c r="OHA157" s="3"/>
      <c r="OHB157" s="3"/>
      <c r="OHC157" s="3"/>
      <c r="OHD157" s="3"/>
      <c r="OHE157" s="3"/>
      <c r="OHF157" s="3"/>
      <c r="OHG157" s="3"/>
      <c r="OHH157" s="3"/>
      <c r="OHI157" s="3"/>
      <c r="OHJ157" s="3"/>
      <c r="OHK157" s="3"/>
      <c r="OHL157" s="3"/>
      <c r="OHM157" s="3"/>
      <c r="OHN157" s="3"/>
      <c r="OHO157" s="3"/>
      <c r="OHP157" s="3"/>
      <c r="OHQ157" s="3"/>
      <c r="OHR157" s="3"/>
      <c r="OHS157" s="3"/>
      <c r="OHT157" s="3"/>
      <c r="OHU157" s="3"/>
      <c r="OHV157" s="3"/>
      <c r="OHW157" s="3"/>
      <c r="OHX157" s="3"/>
      <c r="OHY157" s="3"/>
      <c r="OHZ157" s="3"/>
      <c r="OIA157" s="3"/>
      <c r="OIB157" s="3"/>
      <c r="OIC157" s="3"/>
      <c r="OID157" s="3"/>
      <c r="OIE157" s="3"/>
      <c r="OIF157" s="3"/>
      <c r="OIG157" s="3"/>
      <c r="OIH157" s="3"/>
      <c r="OII157" s="3"/>
      <c r="OIJ157" s="3"/>
      <c r="OIK157" s="3"/>
      <c r="OIL157" s="3"/>
      <c r="OIM157" s="3"/>
      <c r="OIN157" s="3"/>
      <c r="OIO157" s="3"/>
      <c r="OIP157" s="3"/>
      <c r="OIQ157" s="3"/>
      <c r="OIR157" s="3"/>
      <c r="OIS157" s="3"/>
      <c r="OIT157" s="3"/>
      <c r="OIU157" s="3"/>
      <c r="OIV157" s="3"/>
      <c r="OIW157" s="3"/>
      <c r="OIX157" s="3"/>
      <c r="OIY157" s="3"/>
      <c r="OIZ157" s="3"/>
      <c r="OJA157" s="3"/>
      <c r="OJB157" s="3"/>
      <c r="OJC157" s="3"/>
      <c r="OJD157" s="3"/>
      <c r="OJE157" s="3"/>
      <c r="OJF157" s="3"/>
      <c r="OJG157" s="3"/>
      <c r="OJH157" s="3"/>
      <c r="OJI157" s="3"/>
      <c r="OJJ157" s="3"/>
      <c r="OJK157" s="3"/>
      <c r="OJL157" s="3"/>
      <c r="OJM157" s="3"/>
      <c r="OJN157" s="3"/>
      <c r="OJO157" s="3"/>
      <c r="OJP157" s="3"/>
      <c r="OJQ157" s="3"/>
      <c r="OJR157" s="3"/>
      <c r="OJS157" s="3"/>
      <c r="OJT157" s="3"/>
      <c r="OJU157" s="3"/>
      <c r="OJV157" s="3"/>
      <c r="OJW157" s="3"/>
      <c r="OJX157" s="3"/>
      <c r="OJY157" s="3"/>
      <c r="OJZ157" s="3"/>
      <c r="OKA157" s="3"/>
      <c r="OKB157" s="3"/>
      <c r="OKC157" s="3"/>
      <c r="OKD157" s="3"/>
      <c r="OKE157" s="3"/>
      <c r="OKF157" s="3"/>
      <c r="OKG157" s="3"/>
      <c r="OKH157" s="3"/>
      <c r="OKI157" s="3"/>
      <c r="OKJ157" s="3"/>
      <c r="OKK157" s="3"/>
      <c r="OKL157" s="3"/>
      <c r="OKM157" s="3"/>
      <c r="OKN157" s="3"/>
      <c r="OKO157" s="3"/>
      <c r="OKP157" s="3"/>
      <c r="OKQ157" s="3"/>
      <c r="OKR157" s="3"/>
      <c r="OKS157" s="3"/>
      <c r="OKT157" s="3"/>
      <c r="OKU157" s="3"/>
      <c r="OKV157" s="3"/>
      <c r="OKW157" s="3"/>
      <c r="OKX157" s="3"/>
      <c r="OKY157" s="3"/>
      <c r="OKZ157" s="3"/>
      <c r="OLA157" s="3"/>
      <c r="OLB157" s="3"/>
      <c r="OLC157" s="3"/>
      <c r="OLD157" s="3"/>
      <c r="OLE157" s="3"/>
      <c r="OLF157" s="3"/>
      <c r="OLG157" s="3"/>
      <c r="OLH157" s="3"/>
      <c r="OLI157" s="3"/>
      <c r="OLJ157" s="3"/>
      <c r="OLK157" s="3"/>
      <c r="OLL157" s="3"/>
      <c r="OLM157" s="3"/>
      <c r="OLN157" s="3"/>
      <c r="OLO157" s="3"/>
      <c r="OLP157" s="3"/>
      <c r="OLQ157" s="3"/>
      <c r="OLR157" s="3"/>
      <c r="OLS157" s="3"/>
      <c r="OLT157" s="3"/>
      <c r="OLU157" s="3"/>
      <c r="OLV157" s="3"/>
      <c r="OLW157" s="3"/>
      <c r="OLX157" s="3"/>
      <c r="OLY157" s="3"/>
      <c r="OLZ157" s="3"/>
      <c r="OMA157" s="3"/>
      <c r="OMB157" s="3"/>
      <c r="OMC157" s="3"/>
      <c r="OMD157" s="3"/>
      <c r="OME157" s="3"/>
      <c r="OMF157" s="3"/>
      <c r="OMG157" s="3"/>
      <c r="OMH157" s="3"/>
      <c r="OMI157" s="3"/>
      <c r="OMJ157" s="3"/>
      <c r="OMK157" s="3"/>
      <c r="OML157" s="3"/>
      <c r="OMM157" s="3"/>
      <c r="OMN157" s="3"/>
      <c r="OMO157" s="3"/>
      <c r="OMP157" s="3"/>
      <c r="OMQ157" s="3"/>
      <c r="OMR157" s="3"/>
      <c r="OMS157" s="3"/>
      <c r="OMT157" s="3"/>
      <c r="OMU157" s="3"/>
      <c r="OMV157" s="3"/>
      <c r="OMW157" s="3"/>
      <c r="OMX157" s="3"/>
      <c r="OMY157" s="3"/>
      <c r="OMZ157" s="3"/>
      <c r="ONA157" s="3"/>
      <c r="ONB157" s="3"/>
      <c r="ONC157" s="3"/>
      <c r="OND157" s="3"/>
      <c r="ONE157" s="3"/>
      <c r="ONF157" s="3"/>
      <c r="ONG157" s="3"/>
      <c r="ONH157" s="3"/>
      <c r="ONI157" s="3"/>
      <c r="ONJ157" s="3"/>
      <c r="ONK157" s="3"/>
      <c r="ONL157" s="3"/>
      <c r="ONM157" s="3"/>
      <c r="ONN157" s="3"/>
      <c r="ONO157" s="3"/>
      <c r="ONP157" s="3"/>
      <c r="ONQ157" s="3"/>
      <c r="ONR157" s="3"/>
      <c r="ONS157" s="3"/>
      <c r="ONT157" s="3"/>
      <c r="ONU157" s="3"/>
      <c r="ONV157" s="3"/>
      <c r="ONW157" s="3"/>
      <c r="ONX157" s="3"/>
      <c r="ONY157" s="3"/>
      <c r="ONZ157" s="3"/>
      <c r="OOA157" s="3"/>
      <c r="OOB157" s="3"/>
      <c r="OOC157" s="3"/>
      <c r="OOD157" s="3"/>
      <c r="OOE157" s="3"/>
      <c r="OOF157" s="3"/>
      <c r="OOG157" s="3"/>
      <c r="OOH157" s="3"/>
      <c r="OOI157" s="3"/>
      <c r="OOJ157" s="3"/>
      <c r="OOK157" s="3"/>
      <c r="OOL157" s="3"/>
      <c r="OOM157" s="3"/>
      <c r="OON157" s="3"/>
      <c r="OOO157" s="3"/>
      <c r="OOP157" s="3"/>
      <c r="OOQ157" s="3"/>
      <c r="OOR157" s="3"/>
      <c r="OOS157" s="3"/>
      <c r="OOT157" s="3"/>
      <c r="OOU157" s="3"/>
      <c r="OOV157" s="3"/>
      <c r="OOW157" s="3"/>
      <c r="OOX157" s="3"/>
      <c r="OOY157" s="3"/>
      <c r="OOZ157" s="3"/>
      <c r="OPA157" s="3"/>
      <c r="OPB157" s="3"/>
      <c r="OPC157" s="3"/>
      <c r="OPD157" s="3"/>
      <c r="OPE157" s="3"/>
      <c r="OPF157" s="3"/>
      <c r="OPG157" s="3"/>
      <c r="OPH157" s="3"/>
      <c r="OPI157" s="3"/>
      <c r="OPJ157" s="3"/>
      <c r="OPK157" s="3"/>
      <c r="OPL157" s="3"/>
      <c r="OPM157" s="3"/>
      <c r="OPN157" s="3"/>
      <c r="OPO157" s="3"/>
      <c r="OPP157" s="3"/>
      <c r="OPQ157" s="3"/>
      <c r="OPR157" s="3"/>
      <c r="OPS157" s="3"/>
      <c r="OPT157" s="3"/>
      <c r="OPU157" s="3"/>
      <c r="OPV157" s="3"/>
      <c r="OPW157" s="3"/>
      <c r="OPX157" s="3"/>
      <c r="OPY157" s="3"/>
      <c r="OPZ157" s="3"/>
      <c r="OQA157" s="3"/>
      <c r="OQB157" s="3"/>
      <c r="OQC157" s="3"/>
      <c r="OQD157" s="3"/>
      <c r="OQE157" s="3"/>
      <c r="OQF157" s="3"/>
      <c r="OQG157" s="3"/>
      <c r="OQH157" s="3"/>
      <c r="OQI157" s="3"/>
      <c r="OQJ157" s="3"/>
      <c r="OQK157" s="3"/>
      <c r="OQL157" s="3"/>
      <c r="OQM157" s="3"/>
      <c r="OQN157" s="3"/>
      <c r="OQO157" s="3"/>
      <c r="OQP157" s="3"/>
      <c r="OQQ157" s="3"/>
      <c r="OQR157" s="3"/>
      <c r="OQS157" s="3"/>
      <c r="OQT157" s="3"/>
      <c r="OQU157" s="3"/>
      <c r="OQV157" s="3"/>
      <c r="OQW157" s="3"/>
      <c r="OQX157" s="3"/>
      <c r="OQY157" s="3"/>
      <c r="OQZ157" s="3"/>
      <c r="ORA157" s="3"/>
      <c r="ORB157" s="3"/>
      <c r="ORC157" s="3"/>
      <c r="ORD157" s="3"/>
      <c r="ORE157" s="3"/>
      <c r="ORF157" s="3"/>
      <c r="ORG157" s="3"/>
      <c r="ORH157" s="3"/>
      <c r="ORI157" s="3"/>
      <c r="ORJ157" s="3"/>
      <c r="ORK157" s="3"/>
      <c r="ORL157" s="3"/>
      <c r="ORM157" s="3"/>
      <c r="ORN157" s="3"/>
      <c r="ORO157" s="3"/>
      <c r="ORP157" s="3"/>
      <c r="ORQ157" s="3"/>
      <c r="ORR157" s="3"/>
      <c r="ORS157" s="3"/>
      <c r="ORT157" s="3"/>
      <c r="ORU157" s="3"/>
      <c r="ORV157" s="3"/>
      <c r="ORW157" s="3"/>
      <c r="ORX157" s="3"/>
      <c r="ORY157" s="3"/>
      <c r="ORZ157" s="3"/>
      <c r="OSA157" s="3"/>
      <c r="OSB157" s="3"/>
      <c r="OSC157" s="3"/>
      <c r="OSD157" s="3"/>
      <c r="OSE157" s="3"/>
      <c r="OSF157" s="3"/>
      <c r="OSG157" s="3"/>
      <c r="OSH157" s="3"/>
      <c r="OSI157" s="3"/>
      <c r="OSJ157" s="3"/>
      <c r="OSK157" s="3"/>
      <c r="OSL157" s="3"/>
      <c r="OSM157" s="3"/>
      <c r="OSN157" s="3"/>
      <c r="OSO157" s="3"/>
      <c r="OSP157" s="3"/>
      <c r="OSQ157" s="3"/>
      <c r="OSR157" s="3"/>
      <c r="OSS157" s="3"/>
      <c r="OST157" s="3"/>
      <c r="OSU157" s="3"/>
      <c r="OSV157" s="3"/>
      <c r="OSW157" s="3"/>
      <c r="OSX157" s="3"/>
      <c r="OSY157" s="3"/>
      <c r="OSZ157" s="3"/>
      <c r="OTA157" s="3"/>
      <c r="OTB157" s="3"/>
      <c r="OTC157" s="3"/>
      <c r="OTD157" s="3"/>
      <c r="OTE157" s="3"/>
      <c r="OTF157" s="3"/>
      <c r="OTG157" s="3"/>
      <c r="OTH157" s="3"/>
      <c r="OTI157" s="3"/>
      <c r="OTJ157" s="3"/>
      <c r="OTK157" s="3"/>
      <c r="OTL157" s="3"/>
      <c r="OTM157" s="3"/>
      <c r="OTN157" s="3"/>
      <c r="OTO157" s="3"/>
      <c r="OTP157" s="3"/>
      <c r="OTQ157" s="3"/>
      <c r="OTR157" s="3"/>
      <c r="OTS157" s="3"/>
      <c r="OTT157" s="3"/>
      <c r="OTU157" s="3"/>
      <c r="OTV157" s="3"/>
      <c r="OTW157" s="3"/>
      <c r="OTX157" s="3"/>
      <c r="OTY157" s="3"/>
      <c r="OTZ157" s="3"/>
      <c r="OUA157" s="3"/>
      <c r="OUB157" s="3"/>
      <c r="OUC157" s="3"/>
      <c r="OUD157" s="3"/>
      <c r="OUE157" s="3"/>
      <c r="OUF157" s="3"/>
      <c r="OUG157" s="3"/>
      <c r="OUH157" s="3"/>
      <c r="OUI157" s="3"/>
      <c r="OUJ157" s="3"/>
      <c r="OUK157" s="3"/>
      <c r="OUL157" s="3"/>
      <c r="OUM157" s="3"/>
      <c r="OUN157" s="3"/>
      <c r="OUO157" s="3"/>
      <c r="OUP157" s="3"/>
      <c r="OUQ157" s="3"/>
      <c r="OUR157" s="3"/>
      <c r="OUS157" s="3"/>
      <c r="OUT157" s="3"/>
      <c r="OUU157" s="3"/>
      <c r="OUV157" s="3"/>
      <c r="OUW157" s="3"/>
      <c r="OUX157" s="3"/>
      <c r="OUY157" s="3"/>
      <c r="OUZ157" s="3"/>
      <c r="OVA157" s="3"/>
      <c r="OVB157" s="3"/>
      <c r="OVC157" s="3"/>
      <c r="OVD157" s="3"/>
      <c r="OVE157" s="3"/>
      <c r="OVF157" s="3"/>
      <c r="OVG157" s="3"/>
      <c r="OVH157" s="3"/>
      <c r="OVI157" s="3"/>
      <c r="OVJ157" s="3"/>
      <c r="OVK157" s="3"/>
      <c r="OVL157" s="3"/>
      <c r="OVM157" s="3"/>
      <c r="OVN157" s="3"/>
      <c r="OVO157" s="3"/>
      <c r="OVP157" s="3"/>
      <c r="OVQ157" s="3"/>
      <c r="OVR157" s="3"/>
      <c r="OVS157" s="3"/>
      <c r="OVT157" s="3"/>
      <c r="OVU157" s="3"/>
      <c r="OVV157" s="3"/>
      <c r="OVW157" s="3"/>
      <c r="OVX157" s="3"/>
      <c r="OVY157" s="3"/>
      <c r="OVZ157" s="3"/>
      <c r="OWA157" s="3"/>
      <c r="OWB157" s="3"/>
      <c r="OWC157" s="3"/>
      <c r="OWD157" s="3"/>
      <c r="OWE157" s="3"/>
      <c r="OWF157" s="3"/>
      <c r="OWG157" s="3"/>
      <c r="OWH157" s="3"/>
      <c r="OWI157" s="3"/>
      <c r="OWJ157" s="3"/>
      <c r="OWK157" s="3"/>
      <c r="OWL157" s="3"/>
      <c r="OWM157" s="3"/>
      <c r="OWN157" s="3"/>
      <c r="OWO157" s="3"/>
      <c r="OWP157" s="3"/>
      <c r="OWQ157" s="3"/>
      <c r="OWR157" s="3"/>
      <c r="OWS157" s="3"/>
      <c r="OWT157" s="3"/>
      <c r="OWU157" s="3"/>
      <c r="OWV157" s="3"/>
      <c r="OWW157" s="3"/>
      <c r="OWX157" s="3"/>
      <c r="OWY157" s="3"/>
      <c r="OWZ157" s="3"/>
      <c r="OXA157" s="3"/>
      <c r="OXB157" s="3"/>
      <c r="OXC157" s="3"/>
      <c r="OXD157" s="3"/>
      <c r="OXE157" s="3"/>
      <c r="OXF157" s="3"/>
      <c r="OXG157" s="3"/>
      <c r="OXH157" s="3"/>
      <c r="OXI157" s="3"/>
      <c r="OXJ157" s="3"/>
      <c r="OXK157" s="3"/>
      <c r="OXL157" s="3"/>
      <c r="OXM157" s="3"/>
      <c r="OXN157" s="3"/>
      <c r="OXO157" s="3"/>
      <c r="OXP157" s="3"/>
      <c r="OXQ157" s="3"/>
      <c r="OXR157" s="3"/>
      <c r="OXS157" s="3"/>
      <c r="OXT157" s="3"/>
      <c r="OXU157" s="3"/>
      <c r="OXV157" s="3"/>
      <c r="OXW157" s="3"/>
      <c r="OXX157" s="3"/>
      <c r="OXY157" s="3"/>
      <c r="OXZ157" s="3"/>
      <c r="OYA157" s="3"/>
      <c r="OYB157" s="3"/>
      <c r="OYC157" s="3"/>
      <c r="OYD157" s="3"/>
      <c r="OYE157" s="3"/>
      <c r="OYF157" s="3"/>
      <c r="OYG157" s="3"/>
      <c r="OYH157" s="3"/>
      <c r="OYI157" s="3"/>
      <c r="OYJ157" s="3"/>
      <c r="OYK157" s="3"/>
      <c r="OYL157" s="3"/>
      <c r="OYM157" s="3"/>
      <c r="OYN157" s="3"/>
      <c r="OYO157" s="3"/>
      <c r="OYP157" s="3"/>
      <c r="OYQ157" s="3"/>
      <c r="OYR157" s="3"/>
      <c r="OYS157" s="3"/>
      <c r="OYT157" s="3"/>
      <c r="OYU157" s="3"/>
      <c r="OYV157" s="3"/>
      <c r="OYW157" s="3"/>
      <c r="OYX157" s="3"/>
      <c r="OYY157" s="3"/>
      <c r="OYZ157" s="3"/>
      <c r="OZA157" s="3"/>
      <c r="OZB157" s="3"/>
      <c r="OZC157" s="3"/>
      <c r="OZD157" s="3"/>
      <c r="OZE157" s="3"/>
      <c r="OZF157" s="3"/>
      <c r="OZG157" s="3"/>
      <c r="OZH157" s="3"/>
      <c r="OZI157" s="3"/>
      <c r="OZJ157" s="3"/>
      <c r="OZK157" s="3"/>
      <c r="OZL157" s="3"/>
      <c r="OZM157" s="3"/>
      <c r="OZN157" s="3"/>
      <c r="OZO157" s="3"/>
      <c r="OZP157" s="3"/>
      <c r="OZQ157" s="3"/>
      <c r="OZR157" s="3"/>
      <c r="OZS157" s="3"/>
      <c r="OZT157" s="3"/>
      <c r="OZU157" s="3"/>
      <c r="OZV157" s="3"/>
      <c r="OZW157" s="3"/>
      <c r="OZX157" s="3"/>
      <c r="OZY157" s="3"/>
      <c r="OZZ157" s="3"/>
      <c r="PAA157" s="3"/>
      <c r="PAB157" s="3"/>
      <c r="PAC157" s="3"/>
      <c r="PAD157" s="3"/>
      <c r="PAE157" s="3"/>
      <c r="PAF157" s="3"/>
      <c r="PAG157" s="3"/>
      <c r="PAH157" s="3"/>
      <c r="PAI157" s="3"/>
      <c r="PAJ157" s="3"/>
      <c r="PAK157" s="3"/>
      <c r="PAL157" s="3"/>
      <c r="PAM157" s="3"/>
      <c r="PAN157" s="3"/>
      <c r="PAO157" s="3"/>
      <c r="PAP157" s="3"/>
      <c r="PAQ157" s="3"/>
      <c r="PAR157" s="3"/>
      <c r="PAS157" s="3"/>
      <c r="PAT157" s="3"/>
      <c r="PAU157" s="3"/>
      <c r="PAV157" s="3"/>
      <c r="PAW157" s="3"/>
      <c r="PAX157" s="3"/>
      <c r="PAY157" s="3"/>
      <c r="PAZ157" s="3"/>
      <c r="PBA157" s="3"/>
      <c r="PBB157" s="3"/>
      <c r="PBC157" s="3"/>
      <c r="PBD157" s="3"/>
      <c r="PBE157" s="3"/>
      <c r="PBF157" s="3"/>
      <c r="PBG157" s="3"/>
      <c r="PBH157" s="3"/>
      <c r="PBI157" s="3"/>
      <c r="PBJ157" s="3"/>
      <c r="PBK157" s="3"/>
      <c r="PBL157" s="3"/>
      <c r="PBM157" s="3"/>
      <c r="PBN157" s="3"/>
      <c r="PBO157" s="3"/>
      <c r="PBP157" s="3"/>
      <c r="PBQ157" s="3"/>
      <c r="PBR157" s="3"/>
      <c r="PBS157" s="3"/>
      <c r="PBT157" s="3"/>
      <c r="PBU157" s="3"/>
      <c r="PBV157" s="3"/>
      <c r="PBW157" s="3"/>
      <c r="PBX157" s="3"/>
      <c r="PBY157" s="3"/>
      <c r="PBZ157" s="3"/>
      <c r="PCA157" s="3"/>
      <c r="PCB157" s="3"/>
      <c r="PCC157" s="3"/>
      <c r="PCD157" s="3"/>
      <c r="PCE157" s="3"/>
      <c r="PCF157" s="3"/>
      <c r="PCG157" s="3"/>
      <c r="PCH157" s="3"/>
      <c r="PCI157" s="3"/>
      <c r="PCJ157" s="3"/>
      <c r="PCK157" s="3"/>
      <c r="PCL157" s="3"/>
      <c r="PCM157" s="3"/>
      <c r="PCN157" s="3"/>
      <c r="PCO157" s="3"/>
      <c r="PCP157" s="3"/>
      <c r="PCQ157" s="3"/>
      <c r="PCR157" s="3"/>
      <c r="PCS157" s="3"/>
      <c r="PCT157" s="3"/>
      <c r="PCU157" s="3"/>
      <c r="PCV157" s="3"/>
      <c r="PCW157" s="3"/>
      <c r="PCX157" s="3"/>
      <c r="PCY157" s="3"/>
      <c r="PCZ157" s="3"/>
      <c r="PDA157" s="3"/>
      <c r="PDB157" s="3"/>
      <c r="PDC157" s="3"/>
      <c r="PDD157" s="3"/>
      <c r="PDE157" s="3"/>
      <c r="PDF157" s="3"/>
      <c r="PDG157" s="3"/>
      <c r="PDH157" s="3"/>
      <c r="PDI157" s="3"/>
      <c r="PDJ157" s="3"/>
      <c r="PDK157" s="3"/>
      <c r="PDL157" s="3"/>
      <c r="PDM157" s="3"/>
      <c r="PDN157" s="3"/>
      <c r="PDO157" s="3"/>
      <c r="PDP157" s="3"/>
      <c r="PDQ157" s="3"/>
      <c r="PDR157" s="3"/>
      <c r="PDS157" s="3"/>
      <c r="PDT157" s="3"/>
      <c r="PDU157" s="3"/>
      <c r="PDV157" s="3"/>
      <c r="PDW157" s="3"/>
      <c r="PDX157" s="3"/>
      <c r="PDY157" s="3"/>
      <c r="PDZ157" s="3"/>
      <c r="PEA157" s="3"/>
      <c r="PEB157" s="3"/>
      <c r="PEC157" s="3"/>
      <c r="PED157" s="3"/>
      <c r="PEE157" s="3"/>
      <c r="PEF157" s="3"/>
      <c r="PEG157" s="3"/>
      <c r="PEH157" s="3"/>
      <c r="PEI157" s="3"/>
      <c r="PEJ157" s="3"/>
      <c r="PEK157" s="3"/>
      <c r="PEL157" s="3"/>
      <c r="PEM157" s="3"/>
      <c r="PEN157" s="3"/>
      <c r="PEO157" s="3"/>
      <c r="PEP157" s="3"/>
      <c r="PEQ157" s="3"/>
      <c r="PER157" s="3"/>
      <c r="PES157" s="3"/>
      <c r="PET157" s="3"/>
      <c r="PEU157" s="3"/>
      <c r="PEV157" s="3"/>
      <c r="PEW157" s="3"/>
      <c r="PEX157" s="3"/>
      <c r="PEY157" s="3"/>
      <c r="PEZ157" s="3"/>
      <c r="PFA157" s="3"/>
      <c r="PFB157" s="3"/>
      <c r="PFC157" s="3"/>
      <c r="PFD157" s="3"/>
      <c r="PFE157" s="3"/>
      <c r="PFF157" s="3"/>
      <c r="PFG157" s="3"/>
      <c r="PFH157" s="3"/>
      <c r="PFI157" s="3"/>
      <c r="PFJ157" s="3"/>
      <c r="PFK157" s="3"/>
      <c r="PFL157" s="3"/>
      <c r="PFM157" s="3"/>
      <c r="PFN157" s="3"/>
      <c r="PFO157" s="3"/>
      <c r="PFP157" s="3"/>
      <c r="PFQ157" s="3"/>
      <c r="PFR157" s="3"/>
      <c r="PFS157" s="3"/>
      <c r="PFT157" s="3"/>
      <c r="PFU157" s="3"/>
      <c r="PFV157" s="3"/>
      <c r="PFW157" s="3"/>
      <c r="PFX157" s="3"/>
      <c r="PFY157" s="3"/>
      <c r="PFZ157" s="3"/>
      <c r="PGA157" s="3"/>
      <c r="PGB157" s="3"/>
      <c r="PGC157" s="3"/>
      <c r="PGD157" s="3"/>
      <c r="PGE157" s="3"/>
      <c r="PGF157" s="3"/>
      <c r="PGG157" s="3"/>
      <c r="PGH157" s="3"/>
      <c r="PGI157" s="3"/>
      <c r="PGJ157" s="3"/>
      <c r="PGK157" s="3"/>
      <c r="PGL157" s="3"/>
      <c r="PGM157" s="3"/>
      <c r="PGN157" s="3"/>
      <c r="PGO157" s="3"/>
      <c r="PGP157" s="3"/>
      <c r="PGQ157" s="3"/>
      <c r="PGR157" s="3"/>
      <c r="PGS157" s="3"/>
      <c r="PGT157" s="3"/>
      <c r="PGU157" s="3"/>
      <c r="PGV157" s="3"/>
      <c r="PGW157" s="3"/>
      <c r="PGX157" s="3"/>
      <c r="PGY157" s="3"/>
      <c r="PGZ157" s="3"/>
      <c r="PHA157" s="3"/>
      <c r="PHB157" s="3"/>
      <c r="PHC157" s="3"/>
      <c r="PHD157" s="3"/>
      <c r="PHE157" s="3"/>
      <c r="PHF157" s="3"/>
      <c r="PHG157" s="3"/>
      <c r="PHH157" s="3"/>
      <c r="PHI157" s="3"/>
      <c r="PHJ157" s="3"/>
      <c r="PHK157" s="3"/>
      <c r="PHL157" s="3"/>
      <c r="PHM157" s="3"/>
      <c r="PHN157" s="3"/>
      <c r="PHO157" s="3"/>
      <c r="PHP157" s="3"/>
      <c r="PHQ157" s="3"/>
      <c r="PHR157" s="3"/>
      <c r="PHS157" s="3"/>
      <c r="PHT157" s="3"/>
      <c r="PHU157" s="3"/>
      <c r="PHV157" s="3"/>
      <c r="PHW157" s="3"/>
      <c r="PHX157" s="3"/>
      <c r="PHY157" s="3"/>
      <c r="PHZ157" s="3"/>
      <c r="PIA157" s="3"/>
      <c r="PIB157" s="3"/>
      <c r="PIC157" s="3"/>
      <c r="PID157" s="3"/>
      <c r="PIE157" s="3"/>
      <c r="PIF157" s="3"/>
      <c r="PIG157" s="3"/>
      <c r="PIH157" s="3"/>
      <c r="PII157" s="3"/>
      <c r="PIJ157" s="3"/>
      <c r="PIK157" s="3"/>
      <c r="PIL157" s="3"/>
      <c r="PIM157" s="3"/>
      <c r="PIN157" s="3"/>
      <c r="PIO157" s="3"/>
      <c r="PIP157" s="3"/>
      <c r="PIQ157" s="3"/>
      <c r="PIR157" s="3"/>
      <c r="PIS157" s="3"/>
      <c r="PIT157" s="3"/>
      <c r="PIU157" s="3"/>
      <c r="PIV157" s="3"/>
      <c r="PIW157" s="3"/>
      <c r="PIX157" s="3"/>
      <c r="PIY157" s="3"/>
      <c r="PIZ157" s="3"/>
      <c r="PJA157" s="3"/>
      <c r="PJB157" s="3"/>
      <c r="PJC157" s="3"/>
      <c r="PJD157" s="3"/>
      <c r="PJE157" s="3"/>
      <c r="PJF157" s="3"/>
      <c r="PJG157" s="3"/>
      <c r="PJH157" s="3"/>
      <c r="PJI157" s="3"/>
      <c r="PJJ157" s="3"/>
      <c r="PJK157" s="3"/>
      <c r="PJL157" s="3"/>
      <c r="PJM157" s="3"/>
      <c r="PJN157" s="3"/>
      <c r="PJO157" s="3"/>
      <c r="PJP157" s="3"/>
      <c r="PJQ157" s="3"/>
      <c r="PJR157" s="3"/>
      <c r="PJS157" s="3"/>
      <c r="PJT157" s="3"/>
      <c r="PJU157" s="3"/>
      <c r="PJV157" s="3"/>
      <c r="PJW157" s="3"/>
      <c r="PJX157" s="3"/>
      <c r="PJY157" s="3"/>
      <c r="PJZ157" s="3"/>
      <c r="PKA157" s="3"/>
      <c r="PKB157" s="3"/>
      <c r="PKC157" s="3"/>
      <c r="PKD157" s="3"/>
      <c r="PKE157" s="3"/>
      <c r="PKF157" s="3"/>
      <c r="PKG157" s="3"/>
      <c r="PKH157" s="3"/>
      <c r="PKI157" s="3"/>
      <c r="PKJ157" s="3"/>
      <c r="PKK157" s="3"/>
      <c r="PKL157" s="3"/>
      <c r="PKM157" s="3"/>
      <c r="PKN157" s="3"/>
      <c r="PKO157" s="3"/>
      <c r="PKP157" s="3"/>
      <c r="PKQ157" s="3"/>
      <c r="PKR157" s="3"/>
      <c r="PKS157" s="3"/>
      <c r="PKT157" s="3"/>
      <c r="PKU157" s="3"/>
      <c r="PKV157" s="3"/>
      <c r="PKW157" s="3"/>
      <c r="PKX157" s="3"/>
      <c r="PKY157" s="3"/>
      <c r="PKZ157" s="3"/>
      <c r="PLA157" s="3"/>
      <c r="PLB157" s="3"/>
      <c r="PLC157" s="3"/>
      <c r="PLD157" s="3"/>
      <c r="PLE157" s="3"/>
      <c r="PLF157" s="3"/>
      <c r="PLG157" s="3"/>
      <c r="PLH157" s="3"/>
      <c r="PLI157" s="3"/>
      <c r="PLJ157" s="3"/>
      <c r="PLK157" s="3"/>
      <c r="PLL157" s="3"/>
      <c r="PLM157" s="3"/>
      <c r="PLN157" s="3"/>
      <c r="PLO157" s="3"/>
      <c r="PLP157" s="3"/>
      <c r="PLQ157" s="3"/>
      <c r="PLR157" s="3"/>
      <c r="PLS157" s="3"/>
      <c r="PLT157" s="3"/>
      <c r="PLU157" s="3"/>
      <c r="PLV157" s="3"/>
      <c r="PLW157" s="3"/>
      <c r="PLX157" s="3"/>
      <c r="PLY157" s="3"/>
      <c r="PLZ157" s="3"/>
      <c r="PMA157" s="3"/>
      <c r="PMB157" s="3"/>
      <c r="PMC157" s="3"/>
      <c r="PMD157" s="3"/>
      <c r="PME157" s="3"/>
      <c r="PMF157" s="3"/>
      <c r="PMG157" s="3"/>
      <c r="PMH157" s="3"/>
      <c r="PMI157" s="3"/>
      <c r="PMJ157" s="3"/>
      <c r="PMK157" s="3"/>
      <c r="PML157" s="3"/>
      <c r="PMM157" s="3"/>
      <c r="PMN157" s="3"/>
      <c r="PMO157" s="3"/>
      <c r="PMP157" s="3"/>
      <c r="PMQ157" s="3"/>
      <c r="PMR157" s="3"/>
      <c r="PMS157" s="3"/>
      <c r="PMT157" s="3"/>
      <c r="PMU157" s="3"/>
      <c r="PMV157" s="3"/>
      <c r="PMW157" s="3"/>
      <c r="PMX157" s="3"/>
      <c r="PMY157" s="3"/>
      <c r="PMZ157" s="3"/>
      <c r="PNA157" s="3"/>
      <c r="PNB157" s="3"/>
      <c r="PNC157" s="3"/>
      <c r="PND157" s="3"/>
      <c r="PNE157" s="3"/>
      <c r="PNF157" s="3"/>
      <c r="PNG157" s="3"/>
      <c r="PNH157" s="3"/>
      <c r="PNI157" s="3"/>
      <c r="PNJ157" s="3"/>
      <c r="PNK157" s="3"/>
      <c r="PNL157" s="3"/>
      <c r="PNM157" s="3"/>
      <c r="PNN157" s="3"/>
      <c r="PNO157" s="3"/>
      <c r="PNP157" s="3"/>
      <c r="PNQ157" s="3"/>
      <c r="PNR157" s="3"/>
      <c r="PNS157" s="3"/>
      <c r="PNT157" s="3"/>
      <c r="PNU157" s="3"/>
      <c r="PNV157" s="3"/>
      <c r="PNW157" s="3"/>
      <c r="PNX157" s="3"/>
      <c r="PNY157" s="3"/>
      <c r="PNZ157" s="3"/>
      <c r="POA157" s="3"/>
      <c r="POB157" s="3"/>
      <c r="POC157" s="3"/>
      <c r="POD157" s="3"/>
      <c r="POE157" s="3"/>
      <c r="POF157" s="3"/>
      <c r="POG157" s="3"/>
      <c r="POH157" s="3"/>
      <c r="POI157" s="3"/>
      <c r="POJ157" s="3"/>
      <c r="POK157" s="3"/>
      <c r="POL157" s="3"/>
      <c r="POM157" s="3"/>
      <c r="PON157" s="3"/>
      <c r="POO157" s="3"/>
      <c r="POP157" s="3"/>
      <c r="POQ157" s="3"/>
      <c r="POR157" s="3"/>
      <c r="POS157" s="3"/>
      <c r="POT157" s="3"/>
      <c r="POU157" s="3"/>
      <c r="POV157" s="3"/>
      <c r="POW157" s="3"/>
      <c r="POX157" s="3"/>
      <c r="POY157" s="3"/>
      <c r="POZ157" s="3"/>
      <c r="PPA157" s="3"/>
      <c r="PPB157" s="3"/>
      <c r="PPC157" s="3"/>
      <c r="PPD157" s="3"/>
      <c r="PPE157" s="3"/>
      <c r="PPF157" s="3"/>
      <c r="PPG157" s="3"/>
      <c r="PPH157" s="3"/>
      <c r="PPI157" s="3"/>
      <c r="PPJ157" s="3"/>
      <c r="PPK157" s="3"/>
      <c r="PPL157" s="3"/>
      <c r="PPM157" s="3"/>
      <c r="PPN157" s="3"/>
      <c r="PPO157" s="3"/>
      <c r="PPP157" s="3"/>
      <c r="PPQ157" s="3"/>
      <c r="PPR157" s="3"/>
      <c r="PPS157" s="3"/>
      <c r="PPT157" s="3"/>
      <c r="PPU157" s="3"/>
      <c r="PPV157" s="3"/>
      <c r="PPW157" s="3"/>
      <c r="PPX157" s="3"/>
      <c r="PPY157" s="3"/>
      <c r="PPZ157" s="3"/>
      <c r="PQA157" s="3"/>
      <c r="PQB157" s="3"/>
      <c r="PQC157" s="3"/>
      <c r="PQD157" s="3"/>
      <c r="PQE157" s="3"/>
      <c r="PQF157" s="3"/>
      <c r="PQG157" s="3"/>
      <c r="PQH157" s="3"/>
      <c r="PQI157" s="3"/>
      <c r="PQJ157" s="3"/>
      <c r="PQK157" s="3"/>
      <c r="PQL157" s="3"/>
      <c r="PQM157" s="3"/>
      <c r="PQN157" s="3"/>
      <c r="PQO157" s="3"/>
      <c r="PQP157" s="3"/>
      <c r="PQQ157" s="3"/>
      <c r="PQR157" s="3"/>
      <c r="PQS157" s="3"/>
      <c r="PQT157" s="3"/>
      <c r="PQU157" s="3"/>
      <c r="PQV157" s="3"/>
      <c r="PQW157" s="3"/>
      <c r="PQX157" s="3"/>
      <c r="PQY157" s="3"/>
      <c r="PQZ157" s="3"/>
      <c r="PRA157" s="3"/>
      <c r="PRB157" s="3"/>
      <c r="PRC157" s="3"/>
      <c r="PRD157" s="3"/>
      <c r="PRE157" s="3"/>
      <c r="PRF157" s="3"/>
      <c r="PRG157" s="3"/>
      <c r="PRH157" s="3"/>
      <c r="PRI157" s="3"/>
      <c r="PRJ157" s="3"/>
      <c r="PRK157" s="3"/>
      <c r="PRL157" s="3"/>
      <c r="PRM157" s="3"/>
      <c r="PRN157" s="3"/>
      <c r="PRO157" s="3"/>
      <c r="PRP157" s="3"/>
      <c r="PRQ157" s="3"/>
      <c r="PRR157" s="3"/>
      <c r="PRS157" s="3"/>
      <c r="PRT157" s="3"/>
      <c r="PRU157" s="3"/>
      <c r="PRV157" s="3"/>
      <c r="PRW157" s="3"/>
      <c r="PRX157" s="3"/>
      <c r="PRY157" s="3"/>
      <c r="PRZ157" s="3"/>
      <c r="PSA157" s="3"/>
      <c r="PSB157" s="3"/>
      <c r="PSC157" s="3"/>
      <c r="PSD157" s="3"/>
      <c r="PSE157" s="3"/>
      <c r="PSF157" s="3"/>
      <c r="PSG157" s="3"/>
      <c r="PSH157" s="3"/>
      <c r="PSI157" s="3"/>
      <c r="PSJ157" s="3"/>
      <c r="PSK157" s="3"/>
      <c r="PSL157" s="3"/>
      <c r="PSM157" s="3"/>
      <c r="PSN157" s="3"/>
      <c r="PSO157" s="3"/>
      <c r="PSP157" s="3"/>
      <c r="PSQ157" s="3"/>
      <c r="PSR157" s="3"/>
      <c r="PSS157" s="3"/>
      <c r="PST157" s="3"/>
      <c r="PSU157" s="3"/>
      <c r="PSV157" s="3"/>
      <c r="PSW157" s="3"/>
      <c r="PSX157" s="3"/>
      <c r="PSY157" s="3"/>
      <c r="PSZ157" s="3"/>
      <c r="PTA157" s="3"/>
      <c r="PTB157" s="3"/>
      <c r="PTC157" s="3"/>
      <c r="PTD157" s="3"/>
      <c r="PTE157" s="3"/>
      <c r="PTF157" s="3"/>
      <c r="PTG157" s="3"/>
      <c r="PTH157" s="3"/>
      <c r="PTI157" s="3"/>
      <c r="PTJ157" s="3"/>
      <c r="PTK157" s="3"/>
      <c r="PTL157" s="3"/>
      <c r="PTM157" s="3"/>
      <c r="PTN157" s="3"/>
      <c r="PTO157" s="3"/>
      <c r="PTP157" s="3"/>
      <c r="PTQ157" s="3"/>
      <c r="PTR157" s="3"/>
      <c r="PTS157" s="3"/>
      <c r="PTT157" s="3"/>
      <c r="PTU157" s="3"/>
      <c r="PTV157" s="3"/>
      <c r="PTW157" s="3"/>
      <c r="PTX157" s="3"/>
      <c r="PTY157" s="3"/>
      <c r="PTZ157" s="3"/>
      <c r="PUA157" s="3"/>
      <c r="PUB157" s="3"/>
      <c r="PUC157" s="3"/>
      <c r="PUD157" s="3"/>
      <c r="PUE157" s="3"/>
      <c r="PUF157" s="3"/>
      <c r="PUG157" s="3"/>
      <c r="PUH157" s="3"/>
      <c r="PUI157" s="3"/>
      <c r="PUJ157" s="3"/>
      <c r="PUK157" s="3"/>
      <c r="PUL157" s="3"/>
      <c r="PUM157" s="3"/>
      <c r="PUN157" s="3"/>
      <c r="PUO157" s="3"/>
      <c r="PUP157" s="3"/>
      <c r="PUQ157" s="3"/>
      <c r="PUR157" s="3"/>
      <c r="PUS157" s="3"/>
      <c r="PUT157" s="3"/>
      <c r="PUU157" s="3"/>
      <c r="PUV157" s="3"/>
      <c r="PUW157" s="3"/>
      <c r="PUX157" s="3"/>
      <c r="PUY157" s="3"/>
      <c r="PUZ157" s="3"/>
      <c r="PVA157" s="3"/>
      <c r="PVB157" s="3"/>
      <c r="PVC157" s="3"/>
      <c r="PVD157" s="3"/>
      <c r="PVE157" s="3"/>
      <c r="PVF157" s="3"/>
      <c r="PVG157" s="3"/>
      <c r="PVH157" s="3"/>
      <c r="PVI157" s="3"/>
      <c r="PVJ157" s="3"/>
      <c r="PVK157" s="3"/>
      <c r="PVL157" s="3"/>
      <c r="PVM157" s="3"/>
      <c r="PVN157" s="3"/>
      <c r="PVO157" s="3"/>
      <c r="PVP157" s="3"/>
      <c r="PVQ157" s="3"/>
      <c r="PVR157" s="3"/>
      <c r="PVS157" s="3"/>
      <c r="PVT157" s="3"/>
      <c r="PVU157" s="3"/>
      <c r="PVV157" s="3"/>
      <c r="PVW157" s="3"/>
      <c r="PVX157" s="3"/>
      <c r="PVY157" s="3"/>
      <c r="PVZ157" s="3"/>
      <c r="PWA157" s="3"/>
      <c r="PWB157" s="3"/>
      <c r="PWC157" s="3"/>
      <c r="PWD157" s="3"/>
      <c r="PWE157" s="3"/>
      <c r="PWF157" s="3"/>
      <c r="PWG157" s="3"/>
      <c r="PWH157" s="3"/>
      <c r="PWI157" s="3"/>
      <c r="PWJ157" s="3"/>
      <c r="PWK157" s="3"/>
      <c r="PWL157" s="3"/>
      <c r="PWM157" s="3"/>
      <c r="PWN157" s="3"/>
      <c r="PWO157" s="3"/>
      <c r="PWP157" s="3"/>
      <c r="PWQ157" s="3"/>
      <c r="PWR157" s="3"/>
      <c r="PWS157" s="3"/>
      <c r="PWT157" s="3"/>
      <c r="PWU157" s="3"/>
      <c r="PWV157" s="3"/>
      <c r="PWW157" s="3"/>
      <c r="PWX157" s="3"/>
      <c r="PWY157" s="3"/>
      <c r="PWZ157" s="3"/>
      <c r="PXA157" s="3"/>
      <c r="PXB157" s="3"/>
      <c r="PXC157" s="3"/>
      <c r="PXD157" s="3"/>
      <c r="PXE157" s="3"/>
      <c r="PXF157" s="3"/>
      <c r="PXG157" s="3"/>
      <c r="PXH157" s="3"/>
      <c r="PXI157" s="3"/>
      <c r="PXJ157" s="3"/>
      <c r="PXK157" s="3"/>
      <c r="PXL157" s="3"/>
      <c r="PXM157" s="3"/>
      <c r="PXN157" s="3"/>
      <c r="PXO157" s="3"/>
      <c r="PXP157" s="3"/>
      <c r="PXQ157" s="3"/>
      <c r="PXR157" s="3"/>
      <c r="PXS157" s="3"/>
      <c r="PXT157" s="3"/>
      <c r="PXU157" s="3"/>
      <c r="PXV157" s="3"/>
      <c r="PXW157" s="3"/>
      <c r="PXX157" s="3"/>
      <c r="PXY157" s="3"/>
      <c r="PXZ157" s="3"/>
      <c r="PYA157" s="3"/>
      <c r="PYB157" s="3"/>
      <c r="PYC157" s="3"/>
      <c r="PYD157" s="3"/>
      <c r="PYE157" s="3"/>
      <c r="PYF157" s="3"/>
      <c r="PYG157" s="3"/>
      <c r="PYH157" s="3"/>
      <c r="PYI157" s="3"/>
      <c r="PYJ157" s="3"/>
      <c r="PYK157" s="3"/>
      <c r="PYL157" s="3"/>
      <c r="PYM157" s="3"/>
      <c r="PYN157" s="3"/>
      <c r="PYO157" s="3"/>
      <c r="PYP157" s="3"/>
      <c r="PYQ157" s="3"/>
      <c r="PYR157" s="3"/>
      <c r="PYS157" s="3"/>
      <c r="PYT157" s="3"/>
      <c r="PYU157" s="3"/>
      <c r="PYV157" s="3"/>
      <c r="PYW157" s="3"/>
      <c r="PYX157" s="3"/>
      <c r="PYY157" s="3"/>
      <c r="PYZ157" s="3"/>
      <c r="PZA157" s="3"/>
      <c r="PZB157" s="3"/>
      <c r="PZC157" s="3"/>
      <c r="PZD157" s="3"/>
      <c r="PZE157" s="3"/>
      <c r="PZF157" s="3"/>
      <c r="PZG157" s="3"/>
      <c r="PZH157" s="3"/>
      <c r="PZI157" s="3"/>
      <c r="PZJ157" s="3"/>
      <c r="PZK157" s="3"/>
      <c r="PZL157" s="3"/>
      <c r="PZM157" s="3"/>
      <c r="PZN157" s="3"/>
      <c r="PZO157" s="3"/>
      <c r="PZP157" s="3"/>
      <c r="PZQ157" s="3"/>
      <c r="PZR157" s="3"/>
      <c r="PZS157" s="3"/>
      <c r="PZT157" s="3"/>
      <c r="PZU157" s="3"/>
      <c r="PZV157" s="3"/>
      <c r="PZW157" s="3"/>
      <c r="PZX157" s="3"/>
      <c r="PZY157" s="3"/>
      <c r="PZZ157" s="3"/>
      <c r="QAA157" s="3"/>
      <c r="QAB157" s="3"/>
      <c r="QAC157" s="3"/>
      <c r="QAD157" s="3"/>
      <c r="QAE157" s="3"/>
      <c r="QAF157" s="3"/>
      <c r="QAG157" s="3"/>
      <c r="QAH157" s="3"/>
      <c r="QAI157" s="3"/>
      <c r="QAJ157" s="3"/>
      <c r="QAK157" s="3"/>
      <c r="QAL157" s="3"/>
      <c r="QAM157" s="3"/>
      <c r="QAN157" s="3"/>
      <c r="QAO157" s="3"/>
      <c r="QAP157" s="3"/>
      <c r="QAQ157" s="3"/>
      <c r="QAR157" s="3"/>
      <c r="QAS157" s="3"/>
      <c r="QAT157" s="3"/>
      <c r="QAU157" s="3"/>
      <c r="QAV157" s="3"/>
      <c r="QAW157" s="3"/>
      <c r="QAX157" s="3"/>
      <c r="QAY157" s="3"/>
      <c r="QAZ157" s="3"/>
      <c r="QBA157" s="3"/>
      <c r="QBB157" s="3"/>
      <c r="QBC157" s="3"/>
      <c r="QBD157" s="3"/>
      <c r="QBE157" s="3"/>
      <c r="QBF157" s="3"/>
      <c r="QBG157" s="3"/>
      <c r="QBH157" s="3"/>
      <c r="QBI157" s="3"/>
      <c r="QBJ157" s="3"/>
      <c r="QBK157" s="3"/>
      <c r="QBL157" s="3"/>
      <c r="QBM157" s="3"/>
      <c r="QBN157" s="3"/>
      <c r="QBO157" s="3"/>
      <c r="QBP157" s="3"/>
      <c r="QBQ157" s="3"/>
      <c r="QBR157" s="3"/>
      <c r="QBS157" s="3"/>
      <c r="QBT157" s="3"/>
      <c r="QBU157" s="3"/>
      <c r="QBV157" s="3"/>
      <c r="QBW157" s="3"/>
      <c r="QBX157" s="3"/>
      <c r="QBY157" s="3"/>
      <c r="QBZ157" s="3"/>
      <c r="QCA157" s="3"/>
      <c r="QCB157" s="3"/>
      <c r="QCC157" s="3"/>
      <c r="QCD157" s="3"/>
      <c r="QCE157" s="3"/>
      <c r="QCF157" s="3"/>
      <c r="QCG157" s="3"/>
      <c r="QCH157" s="3"/>
      <c r="QCI157" s="3"/>
      <c r="QCJ157" s="3"/>
      <c r="QCK157" s="3"/>
      <c r="QCL157" s="3"/>
      <c r="QCM157" s="3"/>
      <c r="QCN157" s="3"/>
      <c r="QCO157" s="3"/>
      <c r="QCP157" s="3"/>
      <c r="QCQ157" s="3"/>
      <c r="QCR157" s="3"/>
      <c r="QCS157" s="3"/>
      <c r="QCT157" s="3"/>
      <c r="QCU157" s="3"/>
      <c r="QCV157" s="3"/>
      <c r="QCW157" s="3"/>
      <c r="QCX157" s="3"/>
      <c r="QCY157" s="3"/>
      <c r="QCZ157" s="3"/>
      <c r="QDA157" s="3"/>
      <c r="QDB157" s="3"/>
      <c r="QDC157" s="3"/>
      <c r="QDD157" s="3"/>
      <c r="QDE157" s="3"/>
      <c r="QDF157" s="3"/>
      <c r="QDG157" s="3"/>
      <c r="QDH157" s="3"/>
      <c r="QDI157" s="3"/>
      <c r="QDJ157" s="3"/>
      <c r="QDK157" s="3"/>
      <c r="QDL157" s="3"/>
      <c r="QDM157" s="3"/>
      <c r="QDN157" s="3"/>
      <c r="QDO157" s="3"/>
      <c r="QDP157" s="3"/>
      <c r="QDQ157" s="3"/>
      <c r="QDR157" s="3"/>
      <c r="QDS157" s="3"/>
      <c r="QDT157" s="3"/>
      <c r="QDU157" s="3"/>
      <c r="QDV157" s="3"/>
      <c r="QDW157" s="3"/>
      <c r="QDX157" s="3"/>
      <c r="QDY157" s="3"/>
      <c r="QDZ157" s="3"/>
      <c r="QEA157" s="3"/>
      <c r="QEB157" s="3"/>
      <c r="QEC157" s="3"/>
      <c r="QED157" s="3"/>
      <c r="QEE157" s="3"/>
      <c r="QEF157" s="3"/>
      <c r="QEG157" s="3"/>
      <c r="QEH157" s="3"/>
      <c r="QEI157" s="3"/>
      <c r="QEJ157" s="3"/>
      <c r="QEK157" s="3"/>
      <c r="QEL157" s="3"/>
      <c r="QEM157" s="3"/>
      <c r="QEN157" s="3"/>
      <c r="QEO157" s="3"/>
      <c r="QEP157" s="3"/>
      <c r="QEQ157" s="3"/>
      <c r="QER157" s="3"/>
      <c r="QES157" s="3"/>
      <c r="QET157" s="3"/>
      <c r="QEU157" s="3"/>
      <c r="QEV157" s="3"/>
      <c r="QEW157" s="3"/>
      <c r="QEX157" s="3"/>
      <c r="QEY157" s="3"/>
      <c r="QEZ157" s="3"/>
      <c r="QFA157" s="3"/>
      <c r="QFB157" s="3"/>
      <c r="QFC157" s="3"/>
      <c r="QFD157" s="3"/>
      <c r="QFE157" s="3"/>
      <c r="QFF157" s="3"/>
      <c r="QFG157" s="3"/>
      <c r="QFH157" s="3"/>
      <c r="QFI157" s="3"/>
      <c r="QFJ157" s="3"/>
      <c r="QFK157" s="3"/>
      <c r="QFL157" s="3"/>
      <c r="QFM157" s="3"/>
      <c r="QFN157" s="3"/>
      <c r="QFO157" s="3"/>
      <c r="QFP157" s="3"/>
      <c r="QFQ157" s="3"/>
      <c r="QFR157" s="3"/>
      <c r="QFS157" s="3"/>
      <c r="QFT157" s="3"/>
      <c r="QFU157" s="3"/>
      <c r="QFV157" s="3"/>
      <c r="QFW157" s="3"/>
      <c r="QFX157" s="3"/>
      <c r="QFY157" s="3"/>
      <c r="QFZ157" s="3"/>
      <c r="QGA157" s="3"/>
      <c r="QGB157" s="3"/>
      <c r="QGC157" s="3"/>
      <c r="QGD157" s="3"/>
      <c r="QGE157" s="3"/>
      <c r="QGF157" s="3"/>
      <c r="QGG157" s="3"/>
      <c r="QGH157" s="3"/>
      <c r="QGI157" s="3"/>
      <c r="QGJ157" s="3"/>
      <c r="QGK157" s="3"/>
      <c r="QGL157" s="3"/>
      <c r="QGM157" s="3"/>
      <c r="QGN157" s="3"/>
      <c r="QGO157" s="3"/>
      <c r="QGP157" s="3"/>
      <c r="QGQ157" s="3"/>
      <c r="QGR157" s="3"/>
      <c r="QGS157" s="3"/>
      <c r="QGT157" s="3"/>
      <c r="QGU157" s="3"/>
      <c r="QGV157" s="3"/>
      <c r="QGW157" s="3"/>
      <c r="QGX157" s="3"/>
      <c r="QGY157" s="3"/>
      <c r="QGZ157" s="3"/>
      <c r="QHA157" s="3"/>
      <c r="QHB157" s="3"/>
      <c r="QHC157" s="3"/>
      <c r="QHD157" s="3"/>
      <c r="QHE157" s="3"/>
      <c r="QHF157" s="3"/>
      <c r="QHG157" s="3"/>
      <c r="QHH157" s="3"/>
      <c r="QHI157" s="3"/>
      <c r="QHJ157" s="3"/>
      <c r="QHK157" s="3"/>
      <c r="QHL157" s="3"/>
      <c r="QHM157" s="3"/>
      <c r="QHN157" s="3"/>
      <c r="QHO157" s="3"/>
      <c r="QHP157" s="3"/>
      <c r="QHQ157" s="3"/>
      <c r="QHR157" s="3"/>
      <c r="QHS157" s="3"/>
      <c r="QHT157" s="3"/>
      <c r="QHU157" s="3"/>
      <c r="QHV157" s="3"/>
      <c r="QHW157" s="3"/>
      <c r="QHX157" s="3"/>
      <c r="QHY157" s="3"/>
      <c r="QHZ157" s="3"/>
      <c r="QIA157" s="3"/>
      <c r="QIB157" s="3"/>
      <c r="QIC157" s="3"/>
      <c r="QID157" s="3"/>
      <c r="QIE157" s="3"/>
      <c r="QIF157" s="3"/>
      <c r="QIG157" s="3"/>
      <c r="QIH157" s="3"/>
      <c r="QII157" s="3"/>
      <c r="QIJ157" s="3"/>
      <c r="QIK157" s="3"/>
      <c r="QIL157" s="3"/>
      <c r="QIM157" s="3"/>
      <c r="QIN157" s="3"/>
      <c r="QIO157" s="3"/>
      <c r="QIP157" s="3"/>
      <c r="QIQ157" s="3"/>
      <c r="QIR157" s="3"/>
      <c r="QIS157" s="3"/>
      <c r="QIT157" s="3"/>
      <c r="QIU157" s="3"/>
      <c r="QIV157" s="3"/>
      <c r="QIW157" s="3"/>
      <c r="QIX157" s="3"/>
      <c r="QIY157" s="3"/>
      <c r="QIZ157" s="3"/>
      <c r="QJA157" s="3"/>
      <c r="QJB157" s="3"/>
      <c r="QJC157" s="3"/>
      <c r="QJD157" s="3"/>
      <c r="QJE157" s="3"/>
      <c r="QJF157" s="3"/>
      <c r="QJG157" s="3"/>
      <c r="QJH157" s="3"/>
      <c r="QJI157" s="3"/>
      <c r="QJJ157" s="3"/>
      <c r="QJK157" s="3"/>
      <c r="QJL157" s="3"/>
      <c r="QJM157" s="3"/>
      <c r="QJN157" s="3"/>
      <c r="QJO157" s="3"/>
      <c r="QJP157" s="3"/>
      <c r="QJQ157" s="3"/>
      <c r="QJR157" s="3"/>
      <c r="QJS157" s="3"/>
      <c r="QJT157" s="3"/>
      <c r="QJU157" s="3"/>
      <c r="QJV157" s="3"/>
      <c r="QJW157" s="3"/>
      <c r="QJX157" s="3"/>
      <c r="QJY157" s="3"/>
      <c r="QJZ157" s="3"/>
      <c r="QKA157" s="3"/>
      <c r="QKB157" s="3"/>
      <c r="QKC157" s="3"/>
      <c r="QKD157" s="3"/>
      <c r="QKE157" s="3"/>
      <c r="QKF157" s="3"/>
      <c r="QKG157" s="3"/>
      <c r="QKH157" s="3"/>
      <c r="QKI157" s="3"/>
      <c r="QKJ157" s="3"/>
      <c r="QKK157" s="3"/>
      <c r="QKL157" s="3"/>
      <c r="QKM157" s="3"/>
      <c r="QKN157" s="3"/>
      <c r="QKO157" s="3"/>
      <c r="QKP157" s="3"/>
      <c r="QKQ157" s="3"/>
      <c r="QKR157" s="3"/>
      <c r="QKS157" s="3"/>
      <c r="QKT157" s="3"/>
      <c r="QKU157" s="3"/>
      <c r="QKV157" s="3"/>
      <c r="QKW157" s="3"/>
      <c r="QKX157" s="3"/>
      <c r="QKY157" s="3"/>
      <c r="QKZ157" s="3"/>
      <c r="QLA157" s="3"/>
      <c r="QLB157" s="3"/>
      <c r="QLC157" s="3"/>
      <c r="QLD157" s="3"/>
      <c r="QLE157" s="3"/>
      <c r="QLF157" s="3"/>
      <c r="QLG157" s="3"/>
      <c r="QLH157" s="3"/>
      <c r="QLI157" s="3"/>
      <c r="QLJ157" s="3"/>
      <c r="QLK157" s="3"/>
      <c r="QLL157" s="3"/>
      <c r="QLM157" s="3"/>
      <c r="QLN157" s="3"/>
      <c r="QLO157" s="3"/>
      <c r="QLP157" s="3"/>
      <c r="QLQ157" s="3"/>
      <c r="QLR157" s="3"/>
      <c r="QLS157" s="3"/>
      <c r="QLT157" s="3"/>
      <c r="QLU157" s="3"/>
      <c r="QLV157" s="3"/>
      <c r="QLW157" s="3"/>
      <c r="QLX157" s="3"/>
      <c r="QLY157" s="3"/>
      <c r="QLZ157" s="3"/>
      <c r="QMA157" s="3"/>
      <c r="QMB157" s="3"/>
      <c r="QMC157" s="3"/>
      <c r="QMD157" s="3"/>
      <c r="QME157" s="3"/>
      <c r="QMF157" s="3"/>
      <c r="QMG157" s="3"/>
      <c r="QMH157" s="3"/>
      <c r="QMI157" s="3"/>
      <c r="QMJ157" s="3"/>
      <c r="QMK157" s="3"/>
      <c r="QML157" s="3"/>
      <c r="QMM157" s="3"/>
      <c r="QMN157" s="3"/>
      <c r="QMO157" s="3"/>
      <c r="QMP157" s="3"/>
      <c r="QMQ157" s="3"/>
      <c r="QMR157" s="3"/>
      <c r="QMS157" s="3"/>
      <c r="QMT157" s="3"/>
      <c r="QMU157" s="3"/>
      <c r="QMV157" s="3"/>
      <c r="QMW157" s="3"/>
      <c r="QMX157" s="3"/>
      <c r="QMY157" s="3"/>
      <c r="QMZ157" s="3"/>
      <c r="QNA157" s="3"/>
      <c r="QNB157" s="3"/>
      <c r="QNC157" s="3"/>
      <c r="QND157" s="3"/>
      <c r="QNE157" s="3"/>
      <c r="QNF157" s="3"/>
      <c r="QNG157" s="3"/>
      <c r="QNH157" s="3"/>
      <c r="QNI157" s="3"/>
      <c r="QNJ157" s="3"/>
      <c r="QNK157" s="3"/>
      <c r="QNL157" s="3"/>
      <c r="QNM157" s="3"/>
      <c r="QNN157" s="3"/>
      <c r="QNO157" s="3"/>
      <c r="QNP157" s="3"/>
      <c r="QNQ157" s="3"/>
      <c r="QNR157" s="3"/>
      <c r="QNS157" s="3"/>
      <c r="QNT157" s="3"/>
      <c r="QNU157" s="3"/>
      <c r="QNV157" s="3"/>
      <c r="QNW157" s="3"/>
      <c r="QNX157" s="3"/>
      <c r="QNY157" s="3"/>
      <c r="QNZ157" s="3"/>
      <c r="QOA157" s="3"/>
      <c r="QOB157" s="3"/>
      <c r="QOC157" s="3"/>
      <c r="QOD157" s="3"/>
      <c r="QOE157" s="3"/>
      <c r="QOF157" s="3"/>
      <c r="QOG157" s="3"/>
      <c r="QOH157" s="3"/>
      <c r="QOI157" s="3"/>
      <c r="QOJ157" s="3"/>
      <c r="QOK157" s="3"/>
      <c r="QOL157" s="3"/>
      <c r="QOM157" s="3"/>
      <c r="QON157" s="3"/>
      <c r="QOO157" s="3"/>
      <c r="QOP157" s="3"/>
      <c r="QOQ157" s="3"/>
      <c r="QOR157" s="3"/>
      <c r="QOS157" s="3"/>
      <c r="QOT157" s="3"/>
      <c r="QOU157" s="3"/>
      <c r="QOV157" s="3"/>
      <c r="QOW157" s="3"/>
      <c r="QOX157" s="3"/>
      <c r="QOY157" s="3"/>
      <c r="QOZ157" s="3"/>
      <c r="QPA157" s="3"/>
      <c r="QPB157" s="3"/>
      <c r="QPC157" s="3"/>
      <c r="QPD157" s="3"/>
      <c r="QPE157" s="3"/>
      <c r="QPF157" s="3"/>
      <c r="QPG157" s="3"/>
      <c r="QPH157" s="3"/>
      <c r="QPI157" s="3"/>
      <c r="QPJ157" s="3"/>
      <c r="QPK157" s="3"/>
      <c r="QPL157" s="3"/>
      <c r="QPM157" s="3"/>
      <c r="QPN157" s="3"/>
      <c r="QPO157" s="3"/>
      <c r="QPP157" s="3"/>
      <c r="QPQ157" s="3"/>
      <c r="QPR157" s="3"/>
      <c r="QPS157" s="3"/>
      <c r="QPT157" s="3"/>
      <c r="QPU157" s="3"/>
      <c r="QPV157" s="3"/>
      <c r="QPW157" s="3"/>
      <c r="QPX157" s="3"/>
      <c r="QPY157" s="3"/>
      <c r="QPZ157" s="3"/>
      <c r="QQA157" s="3"/>
      <c r="QQB157" s="3"/>
      <c r="QQC157" s="3"/>
      <c r="QQD157" s="3"/>
      <c r="QQE157" s="3"/>
      <c r="QQF157" s="3"/>
      <c r="QQG157" s="3"/>
      <c r="QQH157" s="3"/>
      <c r="QQI157" s="3"/>
      <c r="QQJ157" s="3"/>
      <c r="QQK157" s="3"/>
      <c r="QQL157" s="3"/>
      <c r="QQM157" s="3"/>
      <c r="QQN157" s="3"/>
      <c r="QQO157" s="3"/>
      <c r="QQP157" s="3"/>
      <c r="QQQ157" s="3"/>
      <c r="QQR157" s="3"/>
      <c r="QQS157" s="3"/>
      <c r="QQT157" s="3"/>
      <c r="QQU157" s="3"/>
      <c r="QQV157" s="3"/>
      <c r="QQW157" s="3"/>
      <c r="QQX157" s="3"/>
      <c r="QQY157" s="3"/>
      <c r="QQZ157" s="3"/>
      <c r="QRA157" s="3"/>
      <c r="QRB157" s="3"/>
      <c r="QRC157" s="3"/>
      <c r="QRD157" s="3"/>
      <c r="QRE157" s="3"/>
      <c r="QRF157" s="3"/>
      <c r="QRG157" s="3"/>
      <c r="QRH157" s="3"/>
      <c r="QRI157" s="3"/>
      <c r="QRJ157" s="3"/>
      <c r="QRK157" s="3"/>
      <c r="QRL157" s="3"/>
      <c r="QRM157" s="3"/>
      <c r="QRN157" s="3"/>
      <c r="QRO157" s="3"/>
      <c r="QRP157" s="3"/>
      <c r="QRQ157" s="3"/>
      <c r="QRR157" s="3"/>
      <c r="QRS157" s="3"/>
      <c r="QRT157" s="3"/>
      <c r="QRU157" s="3"/>
      <c r="QRV157" s="3"/>
      <c r="QRW157" s="3"/>
      <c r="QRX157" s="3"/>
      <c r="QRY157" s="3"/>
      <c r="QRZ157" s="3"/>
      <c r="QSA157" s="3"/>
      <c r="QSB157" s="3"/>
      <c r="QSC157" s="3"/>
      <c r="QSD157" s="3"/>
      <c r="QSE157" s="3"/>
      <c r="QSF157" s="3"/>
      <c r="QSG157" s="3"/>
      <c r="QSH157" s="3"/>
      <c r="QSI157" s="3"/>
      <c r="QSJ157" s="3"/>
      <c r="QSK157" s="3"/>
      <c r="QSL157" s="3"/>
      <c r="QSM157" s="3"/>
      <c r="QSN157" s="3"/>
      <c r="QSO157" s="3"/>
      <c r="QSP157" s="3"/>
      <c r="QSQ157" s="3"/>
      <c r="QSR157" s="3"/>
      <c r="QSS157" s="3"/>
      <c r="QST157" s="3"/>
      <c r="QSU157" s="3"/>
      <c r="QSV157" s="3"/>
      <c r="QSW157" s="3"/>
      <c r="QSX157" s="3"/>
      <c r="QSY157" s="3"/>
      <c r="QSZ157" s="3"/>
      <c r="QTA157" s="3"/>
      <c r="QTB157" s="3"/>
      <c r="QTC157" s="3"/>
      <c r="QTD157" s="3"/>
      <c r="QTE157" s="3"/>
      <c r="QTF157" s="3"/>
      <c r="QTG157" s="3"/>
      <c r="QTH157" s="3"/>
      <c r="QTI157" s="3"/>
      <c r="QTJ157" s="3"/>
      <c r="QTK157" s="3"/>
      <c r="QTL157" s="3"/>
      <c r="QTM157" s="3"/>
      <c r="QTN157" s="3"/>
      <c r="QTO157" s="3"/>
      <c r="QTP157" s="3"/>
      <c r="QTQ157" s="3"/>
      <c r="QTR157" s="3"/>
      <c r="QTS157" s="3"/>
      <c r="QTT157" s="3"/>
      <c r="QTU157" s="3"/>
      <c r="QTV157" s="3"/>
      <c r="QTW157" s="3"/>
      <c r="QTX157" s="3"/>
      <c r="QTY157" s="3"/>
      <c r="QTZ157" s="3"/>
      <c r="QUA157" s="3"/>
      <c r="QUB157" s="3"/>
      <c r="QUC157" s="3"/>
      <c r="QUD157" s="3"/>
      <c r="QUE157" s="3"/>
      <c r="QUF157" s="3"/>
      <c r="QUG157" s="3"/>
      <c r="QUH157" s="3"/>
      <c r="QUI157" s="3"/>
      <c r="QUJ157" s="3"/>
      <c r="QUK157" s="3"/>
      <c r="QUL157" s="3"/>
      <c r="QUM157" s="3"/>
      <c r="QUN157" s="3"/>
      <c r="QUO157" s="3"/>
      <c r="QUP157" s="3"/>
      <c r="QUQ157" s="3"/>
      <c r="QUR157" s="3"/>
      <c r="QUS157" s="3"/>
      <c r="QUT157" s="3"/>
      <c r="QUU157" s="3"/>
      <c r="QUV157" s="3"/>
      <c r="QUW157" s="3"/>
      <c r="QUX157" s="3"/>
      <c r="QUY157" s="3"/>
      <c r="QUZ157" s="3"/>
      <c r="QVA157" s="3"/>
      <c r="QVB157" s="3"/>
      <c r="QVC157" s="3"/>
      <c r="QVD157" s="3"/>
      <c r="QVE157" s="3"/>
      <c r="QVF157" s="3"/>
      <c r="QVG157" s="3"/>
      <c r="QVH157" s="3"/>
      <c r="QVI157" s="3"/>
      <c r="QVJ157" s="3"/>
      <c r="QVK157" s="3"/>
      <c r="QVL157" s="3"/>
      <c r="QVM157" s="3"/>
      <c r="QVN157" s="3"/>
      <c r="QVO157" s="3"/>
      <c r="QVP157" s="3"/>
      <c r="QVQ157" s="3"/>
      <c r="QVR157" s="3"/>
      <c r="QVS157" s="3"/>
      <c r="QVT157" s="3"/>
      <c r="QVU157" s="3"/>
      <c r="QVV157" s="3"/>
      <c r="QVW157" s="3"/>
      <c r="QVX157" s="3"/>
      <c r="QVY157" s="3"/>
      <c r="QVZ157" s="3"/>
      <c r="QWA157" s="3"/>
      <c r="QWB157" s="3"/>
      <c r="QWC157" s="3"/>
      <c r="QWD157" s="3"/>
      <c r="QWE157" s="3"/>
      <c r="QWF157" s="3"/>
      <c r="QWG157" s="3"/>
      <c r="QWH157" s="3"/>
      <c r="QWI157" s="3"/>
      <c r="QWJ157" s="3"/>
      <c r="QWK157" s="3"/>
      <c r="QWL157" s="3"/>
      <c r="QWM157" s="3"/>
      <c r="QWN157" s="3"/>
      <c r="QWO157" s="3"/>
      <c r="QWP157" s="3"/>
      <c r="QWQ157" s="3"/>
      <c r="QWR157" s="3"/>
      <c r="QWS157" s="3"/>
      <c r="QWT157" s="3"/>
      <c r="QWU157" s="3"/>
      <c r="QWV157" s="3"/>
      <c r="QWW157" s="3"/>
      <c r="QWX157" s="3"/>
      <c r="QWY157" s="3"/>
      <c r="QWZ157" s="3"/>
      <c r="QXA157" s="3"/>
      <c r="QXB157" s="3"/>
      <c r="QXC157" s="3"/>
      <c r="QXD157" s="3"/>
      <c r="QXE157" s="3"/>
      <c r="QXF157" s="3"/>
      <c r="QXG157" s="3"/>
      <c r="QXH157" s="3"/>
      <c r="QXI157" s="3"/>
      <c r="QXJ157" s="3"/>
      <c r="QXK157" s="3"/>
      <c r="QXL157" s="3"/>
      <c r="QXM157" s="3"/>
      <c r="QXN157" s="3"/>
      <c r="QXO157" s="3"/>
      <c r="QXP157" s="3"/>
      <c r="QXQ157" s="3"/>
      <c r="QXR157" s="3"/>
      <c r="QXS157" s="3"/>
      <c r="QXT157" s="3"/>
      <c r="QXU157" s="3"/>
      <c r="QXV157" s="3"/>
      <c r="QXW157" s="3"/>
      <c r="QXX157" s="3"/>
      <c r="QXY157" s="3"/>
      <c r="QXZ157" s="3"/>
      <c r="QYA157" s="3"/>
      <c r="QYB157" s="3"/>
      <c r="QYC157" s="3"/>
      <c r="QYD157" s="3"/>
      <c r="QYE157" s="3"/>
      <c r="QYF157" s="3"/>
      <c r="QYG157" s="3"/>
      <c r="QYH157" s="3"/>
      <c r="QYI157" s="3"/>
      <c r="QYJ157" s="3"/>
      <c r="QYK157" s="3"/>
      <c r="QYL157" s="3"/>
      <c r="QYM157" s="3"/>
      <c r="QYN157" s="3"/>
      <c r="QYO157" s="3"/>
      <c r="QYP157" s="3"/>
      <c r="QYQ157" s="3"/>
      <c r="QYR157" s="3"/>
      <c r="QYS157" s="3"/>
      <c r="QYT157" s="3"/>
      <c r="QYU157" s="3"/>
      <c r="QYV157" s="3"/>
      <c r="QYW157" s="3"/>
      <c r="QYX157" s="3"/>
      <c r="QYY157" s="3"/>
      <c r="QYZ157" s="3"/>
      <c r="QZA157" s="3"/>
      <c r="QZB157" s="3"/>
      <c r="QZC157" s="3"/>
      <c r="QZD157" s="3"/>
      <c r="QZE157" s="3"/>
      <c r="QZF157" s="3"/>
      <c r="QZG157" s="3"/>
      <c r="QZH157" s="3"/>
      <c r="QZI157" s="3"/>
      <c r="QZJ157" s="3"/>
      <c r="QZK157" s="3"/>
      <c r="QZL157" s="3"/>
      <c r="QZM157" s="3"/>
      <c r="QZN157" s="3"/>
      <c r="QZO157" s="3"/>
      <c r="QZP157" s="3"/>
      <c r="QZQ157" s="3"/>
      <c r="QZR157" s="3"/>
      <c r="QZS157" s="3"/>
      <c r="QZT157" s="3"/>
      <c r="QZU157" s="3"/>
      <c r="QZV157" s="3"/>
      <c r="QZW157" s="3"/>
      <c r="QZX157" s="3"/>
      <c r="QZY157" s="3"/>
      <c r="QZZ157" s="3"/>
      <c r="RAA157" s="3"/>
      <c r="RAB157" s="3"/>
      <c r="RAC157" s="3"/>
      <c r="RAD157" s="3"/>
      <c r="RAE157" s="3"/>
      <c r="RAF157" s="3"/>
      <c r="RAG157" s="3"/>
      <c r="RAH157" s="3"/>
      <c r="RAI157" s="3"/>
      <c r="RAJ157" s="3"/>
      <c r="RAK157" s="3"/>
      <c r="RAL157" s="3"/>
      <c r="RAM157" s="3"/>
      <c r="RAN157" s="3"/>
      <c r="RAO157" s="3"/>
      <c r="RAP157" s="3"/>
      <c r="RAQ157" s="3"/>
      <c r="RAR157" s="3"/>
      <c r="RAS157" s="3"/>
      <c r="RAT157" s="3"/>
      <c r="RAU157" s="3"/>
      <c r="RAV157" s="3"/>
      <c r="RAW157" s="3"/>
      <c r="RAX157" s="3"/>
      <c r="RAY157" s="3"/>
      <c r="RAZ157" s="3"/>
      <c r="RBA157" s="3"/>
      <c r="RBB157" s="3"/>
      <c r="RBC157" s="3"/>
      <c r="RBD157" s="3"/>
      <c r="RBE157" s="3"/>
      <c r="RBF157" s="3"/>
      <c r="RBG157" s="3"/>
      <c r="RBH157" s="3"/>
      <c r="RBI157" s="3"/>
      <c r="RBJ157" s="3"/>
      <c r="RBK157" s="3"/>
      <c r="RBL157" s="3"/>
      <c r="RBM157" s="3"/>
      <c r="RBN157" s="3"/>
      <c r="RBO157" s="3"/>
      <c r="RBP157" s="3"/>
      <c r="RBQ157" s="3"/>
      <c r="RBR157" s="3"/>
      <c r="RBS157" s="3"/>
      <c r="RBT157" s="3"/>
      <c r="RBU157" s="3"/>
      <c r="RBV157" s="3"/>
      <c r="RBW157" s="3"/>
      <c r="RBX157" s="3"/>
      <c r="RBY157" s="3"/>
      <c r="RBZ157" s="3"/>
      <c r="RCA157" s="3"/>
      <c r="RCB157" s="3"/>
      <c r="RCC157" s="3"/>
      <c r="RCD157" s="3"/>
      <c r="RCE157" s="3"/>
      <c r="RCF157" s="3"/>
      <c r="RCG157" s="3"/>
      <c r="RCH157" s="3"/>
      <c r="RCI157" s="3"/>
      <c r="RCJ157" s="3"/>
      <c r="RCK157" s="3"/>
      <c r="RCL157" s="3"/>
      <c r="RCM157" s="3"/>
      <c r="RCN157" s="3"/>
      <c r="RCO157" s="3"/>
      <c r="RCP157" s="3"/>
      <c r="RCQ157" s="3"/>
      <c r="RCR157" s="3"/>
      <c r="RCS157" s="3"/>
      <c r="RCT157" s="3"/>
      <c r="RCU157" s="3"/>
      <c r="RCV157" s="3"/>
      <c r="RCW157" s="3"/>
      <c r="RCX157" s="3"/>
      <c r="RCY157" s="3"/>
      <c r="RCZ157" s="3"/>
      <c r="RDA157" s="3"/>
      <c r="RDB157" s="3"/>
      <c r="RDC157" s="3"/>
      <c r="RDD157" s="3"/>
      <c r="RDE157" s="3"/>
      <c r="RDF157" s="3"/>
      <c r="RDG157" s="3"/>
      <c r="RDH157" s="3"/>
      <c r="RDI157" s="3"/>
      <c r="RDJ157" s="3"/>
      <c r="RDK157" s="3"/>
      <c r="RDL157" s="3"/>
      <c r="RDM157" s="3"/>
      <c r="RDN157" s="3"/>
      <c r="RDO157" s="3"/>
      <c r="RDP157" s="3"/>
      <c r="RDQ157" s="3"/>
      <c r="RDR157" s="3"/>
      <c r="RDS157" s="3"/>
      <c r="RDT157" s="3"/>
      <c r="RDU157" s="3"/>
      <c r="RDV157" s="3"/>
      <c r="RDW157" s="3"/>
      <c r="RDX157" s="3"/>
      <c r="RDY157" s="3"/>
      <c r="RDZ157" s="3"/>
      <c r="REA157" s="3"/>
      <c r="REB157" s="3"/>
      <c r="REC157" s="3"/>
      <c r="RED157" s="3"/>
      <c r="REE157" s="3"/>
      <c r="REF157" s="3"/>
      <c r="REG157" s="3"/>
      <c r="REH157" s="3"/>
      <c r="REI157" s="3"/>
      <c r="REJ157" s="3"/>
      <c r="REK157" s="3"/>
      <c r="REL157" s="3"/>
      <c r="REM157" s="3"/>
      <c r="REN157" s="3"/>
      <c r="REO157" s="3"/>
      <c r="REP157" s="3"/>
      <c r="REQ157" s="3"/>
      <c r="RER157" s="3"/>
      <c r="RES157" s="3"/>
      <c r="RET157" s="3"/>
      <c r="REU157" s="3"/>
      <c r="REV157" s="3"/>
      <c r="REW157" s="3"/>
      <c r="REX157" s="3"/>
      <c r="REY157" s="3"/>
      <c r="REZ157" s="3"/>
      <c r="RFA157" s="3"/>
      <c r="RFB157" s="3"/>
      <c r="RFC157" s="3"/>
      <c r="RFD157" s="3"/>
      <c r="RFE157" s="3"/>
      <c r="RFF157" s="3"/>
      <c r="RFG157" s="3"/>
      <c r="RFH157" s="3"/>
      <c r="RFI157" s="3"/>
      <c r="RFJ157" s="3"/>
      <c r="RFK157" s="3"/>
      <c r="RFL157" s="3"/>
      <c r="RFM157" s="3"/>
      <c r="RFN157" s="3"/>
      <c r="RFO157" s="3"/>
      <c r="RFP157" s="3"/>
      <c r="RFQ157" s="3"/>
      <c r="RFR157" s="3"/>
      <c r="RFS157" s="3"/>
      <c r="RFT157" s="3"/>
      <c r="RFU157" s="3"/>
      <c r="RFV157" s="3"/>
      <c r="RFW157" s="3"/>
      <c r="RFX157" s="3"/>
      <c r="RFY157" s="3"/>
      <c r="RFZ157" s="3"/>
      <c r="RGA157" s="3"/>
      <c r="RGB157" s="3"/>
      <c r="RGC157" s="3"/>
      <c r="RGD157" s="3"/>
      <c r="RGE157" s="3"/>
      <c r="RGF157" s="3"/>
      <c r="RGG157" s="3"/>
      <c r="RGH157" s="3"/>
      <c r="RGI157" s="3"/>
      <c r="RGJ157" s="3"/>
      <c r="RGK157" s="3"/>
      <c r="RGL157" s="3"/>
      <c r="RGM157" s="3"/>
      <c r="RGN157" s="3"/>
      <c r="RGO157" s="3"/>
      <c r="RGP157" s="3"/>
      <c r="RGQ157" s="3"/>
      <c r="RGR157" s="3"/>
      <c r="RGS157" s="3"/>
      <c r="RGT157" s="3"/>
      <c r="RGU157" s="3"/>
      <c r="RGV157" s="3"/>
      <c r="RGW157" s="3"/>
      <c r="RGX157" s="3"/>
      <c r="RGY157" s="3"/>
      <c r="RGZ157" s="3"/>
      <c r="RHA157" s="3"/>
      <c r="RHB157" s="3"/>
      <c r="RHC157" s="3"/>
      <c r="RHD157" s="3"/>
      <c r="RHE157" s="3"/>
      <c r="RHF157" s="3"/>
      <c r="RHG157" s="3"/>
      <c r="RHH157" s="3"/>
      <c r="RHI157" s="3"/>
      <c r="RHJ157" s="3"/>
      <c r="RHK157" s="3"/>
      <c r="RHL157" s="3"/>
      <c r="RHM157" s="3"/>
      <c r="RHN157" s="3"/>
      <c r="RHO157" s="3"/>
      <c r="RHP157" s="3"/>
      <c r="RHQ157" s="3"/>
      <c r="RHR157" s="3"/>
      <c r="RHS157" s="3"/>
      <c r="RHT157" s="3"/>
      <c r="RHU157" s="3"/>
      <c r="RHV157" s="3"/>
      <c r="RHW157" s="3"/>
      <c r="RHX157" s="3"/>
      <c r="RHY157" s="3"/>
      <c r="RHZ157" s="3"/>
      <c r="RIA157" s="3"/>
      <c r="RIB157" s="3"/>
      <c r="RIC157" s="3"/>
      <c r="RID157" s="3"/>
      <c r="RIE157" s="3"/>
      <c r="RIF157" s="3"/>
      <c r="RIG157" s="3"/>
      <c r="RIH157" s="3"/>
      <c r="RII157" s="3"/>
      <c r="RIJ157" s="3"/>
      <c r="RIK157" s="3"/>
      <c r="RIL157" s="3"/>
      <c r="RIM157" s="3"/>
      <c r="RIN157" s="3"/>
      <c r="RIO157" s="3"/>
      <c r="RIP157" s="3"/>
      <c r="RIQ157" s="3"/>
      <c r="RIR157" s="3"/>
      <c r="RIS157" s="3"/>
      <c r="RIT157" s="3"/>
      <c r="RIU157" s="3"/>
      <c r="RIV157" s="3"/>
      <c r="RIW157" s="3"/>
      <c r="RIX157" s="3"/>
      <c r="RIY157" s="3"/>
      <c r="RIZ157" s="3"/>
      <c r="RJA157" s="3"/>
      <c r="RJB157" s="3"/>
      <c r="RJC157" s="3"/>
      <c r="RJD157" s="3"/>
      <c r="RJE157" s="3"/>
      <c r="RJF157" s="3"/>
      <c r="RJG157" s="3"/>
      <c r="RJH157" s="3"/>
      <c r="RJI157" s="3"/>
      <c r="RJJ157" s="3"/>
      <c r="RJK157" s="3"/>
      <c r="RJL157" s="3"/>
      <c r="RJM157" s="3"/>
      <c r="RJN157" s="3"/>
      <c r="RJO157" s="3"/>
      <c r="RJP157" s="3"/>
      <c r="RJQ157" s="3"/>
      <c r="RJR157" s="3"/>
      <c r="RJS157" s="3"/>
      <c r="RJT157" s="3"/>
      <c r="RJU157" s="3"/>
      <c r="RJV157" s="3"/>
      <c r="RJW157" s="3"/>
      <c r="RJX157" s="3"/>
      <c r="RJY157" s="3"/>
      <c r="RJZ157" s="3"/>
      <c r="RKA157" s="3"/>
      <c r="RKB157" s="3"/>
      <c r="RKC157" s="3"/>
      <c r="RKD157" s="3"/>
      <c r="RKE157" s="3"/>
      <c r="RKF157" s="3"/>
      <c r="RKG157" s="3"/>
      <c r="RKH157" s="3"/>
      <c r="RKI157" s="3"/>
      <c r="RKJ157" s="3"/>
      <c r="RKK157" s="3"/>
      <c r="RKL157" s="3"/>
      <c r="RKM157" s="3"/>
      <c r="RKN157" s="3"/>
      <c r="RKO157" s="3"/>
      <c r="RKP157" s="3"/>
      <c r="RKQ157" s="3"/>
      <c r="RKR157" s="3"/>
      <c r="RKS157" s="3"/>
      <c r="RKT157" s="3"/>
      <c r="RKU157" s="3"/>
      <c r="RKV157" s="3"/>
      <c r="RKW157" s="3"/>
      <c r="RKX157" s="3"/>
      <c r="RKY157" s="3"/>
      <c r="RKZ157" s="3"/>
      <c r="RLA157" s="3"/>
      <c r="RLB157" s="3"/>
      <c r="RLC157" s="3"/>
      <c r="RLD157" s="3"/>
      <c r="RLE157" s="3"/>
      <c r="RLF157" s="3"/>
      <c r="RLG157" s="3"/>
      <c r="RLH157" s="3"/>
      <c r="RLI157" s="3"/>
      <c r="RLJ157" s="3"/>
      <c r="RLK157" s="3"/>
      <c r="RLL157" s="3"/>
      <c r="RLM157" s="3"/>
      <c r="RLN157" s="3"/>
      <c r="RLO157" s="3"/>
      <c r="RLP157" s="3"/>
      <c r="RLQ157" s="3"/>
      <c r="RLR157" s="3"/>
      <c r="RLS157" s="3"/>
      <c r="RLT157" s="3"/>
      <c r="RLU157" s="3"/>
      <c r="RLV157" s="3"/>
      <c r="RLW157" s="3"/>
      <c r="RLX157" s="3"/>
      <c r="RLY157" s="3"/>
      <c r="RLZ157" s="3"/>
      <c r="RMA157" s="3"/>
      <c r="RMB157" s="3"/>
      <c r="RMC157" s="3"/>
      <c r="RMD157" s="3"/>
      <c r="RME157" s="3"/>
      <c r="RMF157" s="3"/>
      <c r="RMG157" s="3"/>
      <c r="RMH157" s="3"/>
      <c r="RMI157" s="3"/>
      <c r="RMJ157" s="3"/>
      <c r="RMK157" s="3"/>
      <c r="RML157" s="3"/>
      <c r="RMM157" s="3"/>
      <c r="RMN157" s="3"/>
      <c r="RMO157" s="3"/>
      <c r="RMP157" s="3"/>
      <c r="RMQ157" s="3"/>
      <c r="RMR157" s="3"/>
      <c r="RMS157" s="3"/>
      <c r="RMT157" s="3"/>
      <c r="RMU157" s="3"/>
      <c r="RMV157" s="3"/>
      <c r="RMW157" s="3"/>
      <c r="RMX157" s="3"/>
      <c r="RMY157" s="3"/>
      <c r="RMZ157" s="3"/>
      <c r="RNA157" s="3"/>
      <c r="RNB157" s="3"/>
      <c r="RNC157" s="3"/>
      <c r="RND157" s="3"/>
      <c r="RNE157" s="3"/>
      <c r="RNF157" s="3"/>
      <c r="RNG157" s="3"/>
      <c r="RNH157" s="3"/>
      <c r="RNI157" s="3"/>
      <c r="RNJ157" s="3"/>
      <c r="RNK157" s="3"/>
      <c r="RNL157" s="3"/>
      <c r="RNM157" s="3"/>
      <c r="RNN157" s="3"/>
      <c r="RNO157" s="3"/>
      <c r="RNP157" s="3"/>
      <c r="RNQ157" s="3"/>
      <c r="RNR157" s="3"/>
      <c r="RNS157" s="3"/>
      <c r="RNT157" s="3"/>
      <c r="RNU157" s="3"/>
      <c r="RNV157" s="3"/>
      <c r="RNW157" s="3"/>
      <c r="RNX157" s="3"/>
      <c r="RNY157" s="3"/>
      <c r="RNZ157" s="3"/>
      <c r="ROA157" s="3"/>
      <c r="ROB157" s="3"/>
      <c r="ROC157" s="3"/>
      <c r="ROD157" s="3"/>
      <c r="ROE157" s="3"/>
      <c r="ROF157" s="3"/>
      <c r="ROG157" s="3"/>
      <c r="ROH157" s="3"/>
      <c r="ROI157" s="3"/>
      <c r="ROJ157" s="3"/>
      <c r="ROK157" s="3"/>
      <c r="ROL157" s="3"/>
      <c r="ROM157" s="3"/>
      <c r="RON157" s="3"/>
      <c r="ROO157" s="3"/>
      <c r="ROP157" s="3"/>
      <c r="ROQ157" s="3"/>
      <c r="ROR157" s="3"/>
      <c r="ROS157" s="3"/>
      <c r="ROT157" s="3"/>
      <c r="ROU157" s="3"/>
      <c r="ROV157" s="3"/>
      <c r="ROW157" s="3"/>
      <c r="ROX157" s="3"/>
      <c r="ROY157" s="3"/>
      <c r="ROZ157" s="3"/>
      <c r="RPA157" s="3"/>
      <c r="RPB157" s="3"/>
      <c r="RPC157" s="3"/>
      <c r="RPD157" s="3"/>
      <c r="RPE157" s="3"/>
      <c r="RPF157" s="3"/>
      <c r="RPG157" s="3"/>
      <c r="RPH157" s="3"/>
      <c r="RPI157" s="3"/>
      <c r="RPJ157" s="3"/>
      <c r="RPK157" s="3"/>
      <c r="RPL157" s="3"/>
      <c r="RPM157" s="3"/>
      <c r="RPN157" s="3"/>
      <c r="RPO157" s="3"/>
      <c r="RPP157" s="3"/>
      <c r="RPQ157" s="3"/>
      <c r="RPR157" s="3"/>
      <c r="RPS157" s="3"/>
      <c r="RPT157" s="3"/>
      <c r="RPU157" s="3"/>
      <c r="RPV157" s="3"/>
      <c r="RPW157" s="3"/>
      <c r="RPX157" s="3"/>
      <c r="RPY157" s="3"/>
      <c r="RPZ157" s="3"/>
      <c r="RQA157" s="3"/>
      <c r="RQB157" s="3"/>
      <c r="RQC157" s="3"/>
      <c r="RQD157" s="3"/>
      <c r="RQE157" s="3"/>
      <c r="RQF157" s="3"/>
      <c r="RQG157" s="3"/>
      <c r="RQH157" s="3"/>
      <c r="RQI157" s="3"/>
      <c r="RQJ157" s="3"/>
      <c r="RQK157" s="3"/>
      <c r="RQL157" s="3"/>
      <c r="RQM157" s="3"/>
      <c r="RQN157" s="3"/>
      <c r="RQO157" s="3"/>
      <c r="RQP157" s="3"/>
      <c r="RQQ157" s="3"/>
      <c r="RQR157" s="3"/>
      <c r="RQS157" s="3"/>
      <c r="RQT157" s="3"/>
      <c r="RQU157" s="3"/>
      <c r="RQV157" s="3"/>
      <c r="RQW157" s="3"/>
      <c r="RQX157" s="3"/>
      <c r="RQY157" s="3"/>
      <c r="RQZ157" s="3"/>
      <c r="RRA157" s="3"/>
      <c r="RRB157" s="3"/>
      <c r="RRC157" s="3"/>
      <c r="RRD157" s="3"/>
      <c r="RRE157" s="3"/>
      <c r="RRF157" s="3"/>
      <c r="RRG157" s="3"/>
      <c r="RRH157" s="3"/>
      <c r="RRI157" s="3"/>
      <c r="RRJ157" s="3"/>
      <c r="RRK157" s="3"/>
      <c r="RRL157" s="3"/>
      <c r="RRM157" s="3"/>
      <c r="RRN157" s="3"/>
      <c r="RRO157" s="3"/>
      <c r="RRP157" s="3"/>
      <c r="RRQ157" s="3"/>
      <c r="RRR157" s="3"/>
      <c r="RRS157" s="3"/>
      <c r="RRT157" s="3"/>
      <c r="RRU157" s="3"/>
      <c r="RRV157" s="3"/>
      <c r="RRW157" s="3"/>
      <c r="RRX157" s="3"/>
      <c r="RRY157" s="3"/>
      <c r="RRZ157" s="3"/>
      <c r="RSA157" s="3"/>
      <c r="RSB157" s="3"/>
      <c r="RSC157" s="3"/>
      <c r="RSD157" s="3"/>
      <c r="RSE157" s="3"/>
      <c r="RSF157" s="3"/>
      <c r="RSG157" s="3"/>
      <c r="RSH157" s="3"/>
      <c r="RSI157" s="3"/>
      <c r="RSJ157" s="3"/>
      <c r="RSK157" s="3"/>
      <c r="RSL157" s="3"/>
      <c r="RSM157" s="3"/>
      <c r="RSN157" s="3"/>
      <c r="RSO157" s="3"/>
      <c r="RSP157" s="3"/>
      <c r="RSQ157" s="3"/>
      <c r="RSR157" s="3"/>
      <c r="RSS157" s="3"/>
      <c r="RST157" s="3"/>
      <c r="RSU157" s="3"/>
      <c r="RSV157" s="3"/>
      <c r="RSW157" s="3"/>
      <c r="RSX157" s="3"/>
      <c r="RSY157" s="3"/>
      <c r="RSZ157" s="3"/>
      <c r="RTA157" s="3"/>
      <c r="RTB157" s="3"/>
      <c r="RTC157" s="3"/>
      <c r="RTD157" s="3"/>
      <c r="RTE157" s="3"/>
      <c r="RTF157" s="3"/>
      <c r="RTG157" s="3"/>
      <c r="RTH157" s="3"/>
      <c r="RTI157" s="3"/>
      <c r="RTJ157" s="3"/>
      <c r="RTK157" s="3"/>
      <c r="RTL157" s="3"/>
      <c r="RTM157" s="3"/>
      <c r="RTN157" s="3"/>
      <c r="RTO157" s="3"/>
      <c r="RTP157" s="3"/>
      <c r="RTQ157" s="3"/>
      <c r="RTR157" s="3"/>
      <c r="RTS157" s="3"/>
      <c r="RTT157" s="3"/>
      <c r="RTU157" s="3"/>
      <c r="RTV157" s="3"/>
      <c r="RTW157" s="3"/>
      <c r="RTX157" s="3"/>
      <c r="RTY157" s="3"/>
      <c r="RTZ157" s="3"/>
      <c r="RUA157" s="3"/>
      <c r="RUB157" s="3"/>
      <c r="RUC157" s="3"/>
      <c r="RUD157" s="3"/>
      <c r="RUE157" s="3"/>
      <c r="RUF157" s="3"/>
      <c r="RUG157" s="3"/>
      <c r="RUH157" s="3"/>
      <c r="RUI157" s="3"/>
      <c r="RUJ157" s="3"/>
      <c r="RUK157" s="3"/>
      <c r="RUL157" s="3"/>
      <c r="RUM157" s="3"/>
      <c r="RUN157" s="3"/>
      <c r="RUO157" s="3"/>
      <c r="RUP157" s="3"/>
      <c r="RUQ157" s="3"/>
      <c r="RUR157" s="3"/>
      <c r="RUS157" s="3"/>
      <c r="RUT157" s="3"/>
      <c r="RUU157" s="3"/>
      <c r="RUV157" s="3"/>
      <c r="RUW157" s="3"/>
      <c r="RUX157" s="3"/>
      <c r="RUY157" s="3"/>
      <c r="RUZ157" s="3"/>
      <c r="RVA157" s="3"/>
      <c r="RVB157" s="3"/>
      <c r="RVC157" s="3"/>
      <c r="RVD157" s="3"/>
      <c r="RVE157" s="3"/>
      <c r="RVF157" s="3"/>
      <c r="RVG157" s="3"/>
      <c r="RVH157" s="3"/>
      <c r="RVI157" s="3"/>
      <c r="RVJ157" s="3"/>
      <c r="RVK157" s="3"/>
      <c r="RVL157" s="3"/>
      <c r="RVM157" s="3"/>
      <c r="RVN157" s="3"/>
      <c r="RVO157" s="3"/>
      <c r="RVP157" s="3"/>
      <c r="RVQ157" s="3"/>
      <c r="RVR157" s="3"/>
      <c r="RVS157" s="3"/>
      <c r="RVT157" s="3"/>
      <c r="RVU157" s="3"/>
      <c r="RVV157" s="3"/>
      <c r="RVW157" s="3"/>
      <c r="RVX157" s="3"/>
      <c r="RVY157" s="3"/>
      <c r="RVZ157" s="3"/>
      <c r="RWA157" s="3"/>
      <c r="RWB157" s="3"/>
      <c r="RWC157" s="3"/>
      <c r="RWD157" s="3"/>
      <c r="RWE157" s="3"/>
      <c r="RWF157" s="3"/>
      <c r="RWG157" s="3"/>
      <c r="RWH157" s="3"/>
      <c r="RWI157" s="3"/>
      <c r="RWJ157" s="3"/>
      <c r="RWK157" s="3"/>
      <c r="RWL157" s="3"/>
      <c r="RWM157" s="3"/>
      <c r="RWN157" s="3"/>
      <c r="RWO157" s="3"/>
      <c r="RWP157" s="3"/>
      <c r="RWQ157" s="3"/>
      <c r="RWR157" s="3"/>
      <c r="RWS157" s="3"/>
      <c r="RWT157" s="3"/>
      <c r="RWU157" s="3"/>
      <c r="RWV157" s="3"/>
      <c r="RWW157" s="3"/>
      <c r="RWX157" s="3"/>
      <c r="RWY157" s="3"/>
      <c r="RWZ157" s="3"/>
      <c r="RXA157" s="3"/>
      <c r="RXB157" s="3"/>
      <c r="RXC157" s="3"/>
      <c r="RXD157" s="3"/>
      <c r="RXE157" s="3"/>
      <c r="RXF157" s="3"/>
      <c r="RXG157" s="3"/>
      <c r="RXH157" s="3"/>
      <c r="RXI157" s="3"/>
      <c r="RXJ157" s="3"/>
      <c r="RXK157" s="3"/>
      <c r="RXL157" s="3"/>
      <c r="RXM157" s="3"/>
      <c r="RXN157" s="3"/>
      <c r="RXO157" s="3"/>
      <c r="RXP157" s="3"/>
      <c r="RXQ157" s="3"/>
      <c r="RXR157" s="3"/>
      <c r="RXS157" s="3"/>
      <c r="RXT157" s="3"/>
      <c r="RXU157" s="3"/>
      <c r="RXV157" s="3"/>
      <c r="RXW157" s="3"/>
      <c r="RXX157" s="3"/>
      <c r="RXY157" s="3"/>
      <c r="RXZ157" s="3"/>
      <c r="RYA157" s="3"/>
      <c r="RYB157" s="3"/>
      <c r="RYC157" s="3"/>
      <c r="RYD157" s="3"/>
      <c r="RYE157" s="3"/>
      <c r="RYF157" s="3"/>
      <c r="RYG157" s="3"/>
      <c r="RYH157" s="3"/>
      <c r="RYI157" s="3"/>
      <c r="RYJ157" s="3"/>
      <c r="RYK157" s="3"/>
      <c r="RYL157" s="3"/>
      <c r="RYM157" s="3"/>
      <c r="RYN157" s="3"/>
      <c r="RYO157" s="3"/>
      <c r="RYP157" s="3"/>
      <c r="RYQ157" s="3"/>
      <c r="RYR157" s="3"/>
      <c r="RYS157" s="3"/>
      <c r="RYT157" s="3"/>
      <c r="RYU157" s="3"/>
      <c r="RYV157" s="3"/>
      <c r="RYW157" s="3"/>
      <c r="RYX157" s="3"/>
      <c r="RYY157" s="3"/>
      <c r="RYZ157" s="3"/>
      <c r="RZA157" s="3"/>
      <c r="RZB157" s="3"/>
      <c r="RZC157" s="3"/>
      <c r="RZD157" s="3"/>
      <c r="RZE157" s="3"/>
      <c r="RZF157" s="3"/>
      <c r="RZG157" s="3"/>
      <c r="RZH157" s="3"/>
      <c r="RZI157" s="3"/>
      <c r="RZJ157" s="3"/>
      <c r="RZK157" s="3"/>
      <c r="RZL157" s="3"/>
      <c r="RZM157" s="3"/>
      <c r="RZN157" s="3"/>
      <c r="RZO157" s="3"/>
      <c r="RZP157" s="3"/>
      <c r="RZQ157" s="3"/>
      <c r="RZR157" s="3"/>
      <c r="RZS157" s="3"/>
      <c r="RZT157" s="3"/>
      <c r="RZU157" s="3"/>
      <c r="RZV157" s="3"/>
      <c r="RZW157" s="3"/>
      <c r="RZX157" s="3"/>
      <c r="RZY157" s="3"/>
      <c r="RZZ157" s="3"/>
      <c r="SAA157" s="3"/>
      <c r="SAB157" s="3"/>
      <c r="SAC157" s="3"/>
      <c r="SAD157" s="3"/>
      <c r="SAE157" s="3"/>
      <c r="SAF157" s="3"/>
      <c r="SAG157" s="3"/>
      <c r="SAH157" s="3"/>
      <c r="SAI157" s="3"/>
      <c r="SAJ157" s="3"/>
      <c r="SAK157" s="3"/>
      <c r="SAL157" s="3"/>
      <c r="SAM157" s="3"/>
      <c r="SAN157" s="3"/>
      <c r="SAO157" s="3"/>
      <c r="SAP157" s="3"/>
      <c r="SAQ157" s="3"/>
      <c r="SAR157" s="3"/>
      <c r="SAS157" s="3"/>
      <c r="SAT157" s="3"/>
      <c r="SAU157" s="3"/>
      <c r="SAV157" s="3"/>
      <c r="SAW157" s="3"/>
      <c r="SAX157" s="3"/>
      <c r="SAY157" s="3"/>
      <c r="SAZ157" s="3"/>
      <c r="SBA157" s="3"/>
      <c r="SBB157" s="3"/>
      <c r="SBC157" s="3"/>
      <c r="SBD157" s="3"/>
      <c r="SBE157" s="3"/>
      <c r="SBF157" s="3"/>
      <c r="SBG157" s="3"/>
      <c r="SBH157" s="3"/>
      <c r="SBI157" s="3"/>
      <c r="SBJ157" s="3"/>
      <c r="SBK157" s="3"/>
      <c r="SBL157" s="3"/>
      <c r="SBM157" s="3"/>
      <c r="SBN157" s="3"/>
      <c r="SBO157" s="3"/>
      <c r="SBP157" s="3"/>
      <c r="SBQ157" s="3"/>
      <c r="SBR157" s="3"/>
      <c r="SBS157" s="3"/>
      <c r="SBT157" s="3"/>
      <c r="SBU157" s="3"/>
      <c r="SBV157" s="3"/>
      <c r="SBW157" s="3"/>
      <c r="SBX157" s="3"/>
      <c r="SBY157" s="3"/>
      <c r="SBZ157" s="3"/>
      <c r="SCA157" s="3"/>
      <c r="SCB157" s="3"/>
      <c r="SCC157" s="3"/>
      <c r="SCD157" s="3"/>
      <c r="SCE157" s="3"/>
      <c r="SCF157" s="3"/>
      <c r="SCG157" s="3"/>
      <c r="SCH157" s="3"/>
      <c r="SCI157" s="3"/>
      <c r="SCJ157" s="3"/>
      <c r="SCK157" s="3"/>
      <c r="SCL157" s="3"/>
      <c r="SCM157" s="3"/>
      <c r="SCN157" s="3"/>
      <c r="SCO157" s="3"/>
      <c r="SCP157" s="3"/>
      <c r="SCQ157" s="3"/>
      <c r="SCR157" s="3"/>
      <c r="SCS157" s="3"/>
      <c r="SCT157" s="3"/>
      <c r="SCU157" s="3"/>
      <c r="SCV157" s="3"/>
      <c r="SCW157" s="3"/>
      <c r="SCX157" s="3"/>
      <c r="SCY157" s="3"/>
      <c r="SCZ157" s="3"/>
      <c r="SDA157" s="3"/>
      <c r="SDB157" s="3"/>
      <c r="SDC157" s="3"/>
      <c r="SDD157" s="3"/>
      <c r="SDE157" s="3"/>
      <c r="SDF157" s="3"/>
      <c r="SDG157" s="3"/>
      <c r="SDH157" s="3"/>
      <c r="SDI157" s="3"/>
      <c r="SDJ157" s="3"/>
      <c r="SDK157" s="3"/>
      <c r="SDL157" s="3"/>
      <c r="SDM157" s="3"/>
      <c r="SDN157" s="3"/>
      <c r="SDO157" s="3"/>
      <c r="SDP157" s="3"/>
      <c r="SDQ157" s="3"/>
      <c r="SDR157" s="3"/>
      <c r="SDS157" s="3"/>
      <c r="SDT157" s="3"/>
      <c r="SDU157" s="3"/>
      <c r="SDV157" s="3"/>
      <c r="SDW157" s="3"/>
      <c r="SDX157" s="3"/>
      <c r="SDY157" s="3"/>
      <c r="SDZ157" s="3"/>
      <c r="SEA157" s="3"/>
      <c r="SEB157" s="3"/>
      <c r="SEC157" s="3"/>
      <c r="SED157" s="3"/>
      <c r="SEE157" s="3"/>
      <c r="SEF157" s="3"/>
      <c r="SEG157" s="3"/>
      <c r="SEH157" s="3"/>
      <c r="SEI157" s="3"/>
      <c r="SEJ157" s="3"/>
      <c r="SEK157" s="3"/>
      <c r="SEL157" s="3"/>
      <c r="SEM157" s="3"/>
      <c r="SEN157" s="3"/>
      <c r="SEO157" s="3"/>
      <c r="SEP157" s="3"/>
      <c r="SEQ157" s="3"/>
      <c r="SER157" s="3"/>
      <c r="SES157" s="3"/>
      <c r="SET157" s="3"/>
      <c r="SEU157" s="3"/>
      <c r="SEV157" s="3"/>
      <c r="SEW157" s="3"/>
      <c r="SEX157" s="3"/>
      <c r="SEY157" s="3"/>
      <c r="SEZ157" s="3"/>
      <c r="SFA157" s="3"/>
      <c r="SFB157" s="3"/>
      <c r="SFC157" s="3"/>
      <c r="SFD157" s="3"/>
      <c r="SFE157" s="3"/>
      <c r="SFF157" s="3"/>
      <c r="SFG157" s="3"/>
      <c r="SFH157" s="3"/>
      <c r="SFI157" s="3"/>
      <c r="SFJ157" s="3"/>
      <c r="SFK157" s="3"/>
      <c r="SFL157" s="3"/>
      <c r="SFM157" s="3"/>
      <c r="SFN157" s="3"/>
      <c r="SFO157" s="3"/>
      <c r="SFP157" s="3"/>
      <c r="SFQ157" s="3"/>
      <c r="SFR157" s="3"/>
      <c r="SFS157" s="3"/>
      <c r="SFT157" s="3"/>
      <c r="SFU157" s="3"/>
      <c r="SFV157" s="3"/>
      <c r="SFW157" s="3"/>
      <c r="SFX157" s="3"/>
      <c r="SFY157" s="3"/>
      <c r="SFZ157" s="3"/>
      <c r="SGA157" s="3"/>
      <c r="SGB157" s="3"/>
      <c r="SGC157" s="3"/>
      <c r="SGD157" s="3"/>
      <c r="SGE157" s="3"/>
      <c r="SGF157" s="3"/>
      <c r="SGG157" s="3"/>
      <c r="SGH157" s="3"/>
      <c r="SGI157" s="3"/>
      <c r="SGJ157" s="3"/>
      <c r="SGK157" s="3"/>
      <c r="SGL157" s="3"/>
      <c r="SGM157" s="3"/>
      <c r="SGN157" s="3"/>
      <c r="SGO157" s="3"/>
      <c r="SGP157" s="3"/>
      <c r="SGQ157" s="3"/>
      <c r="SGR157" s="3"/>
      <c r="SGS157" s="3"/>
      <c r="SGT157" s="3"/>
      <c r="SGU157" s="3"/>
      <c r="SGV157" s="3"/>
      <c r="SGW157" s="3"/>
      <c r="SGX157" s="3"/>
      <c r="SGY157" s="3"/>
      <c r="SGZ157" s="3"/>
      <c r="SHA157" s="3"/>
      <c r="SHB157" s="3"/>
      <c r="SHC157" s="3"/>
      <c r="SHD157" s="3"/>
      <c r="SHE157" s="3"/>
      <c r="SHF157" s="3"/>
      <c r="SHG157" s="3"/>
      <c r="SHH157" s="3"/>
      <c r="SHI157" s="3"/>
      <c r="SHJ157" s="3"/>
      <c r="SHK157" s="3"/>
      <c r="SHL157" s="3"/>
      <c r="SHM157" s="3"/>
      <c r="SHN157" s="3"/>
      <c r="SHO157" s="3"/>
      <c r="SHP157" s="3"/>
      <c r="SHQ157" s="3"/>
      <c r="SHR157" s="3"/>
      <c r="SHS157" s="3"/>
      <c r="SHT157" s="3"/>
      <c r="SHU157" s="3"/>
      <c r="SHV157" s="3"/>
      <c r="SHW157" s="3"/>
      <c r="SHX157" s="3"/>
      <c r="SHY157" s="3"/>
      <c r="SHZ157" s="3"/>
      <c r="SIA157" s="3"/>
      <c r="SIB157" s="3"/>
      <c r="SIC157" s="3"/>
      <c r="SID157" s="3"/>
      <c r="SIE157" s="3"/>
      <c r="SIF157" s="3"/>
      <c r="SIG157" s="3"/>
      <c r="SIH157" s="3"/>
      <c r="SII157" s="3"/>
      <c r="SIJ157" s="3"/>
      <c r="SIK157" s="3"/>
      <c r="SIL157" s="3"/>
      <c r="SIM157" s="3"/>
      <c r="SIN157" s="3"/>
      <c r="SIO157" s="3"/>
      <c r="SIP157" s="3"/>
      <c r="SIQ157" s="3"/>
      <c r="SIR157" s="3"/>
      <c r="SIS157" s="3"/>
      <c r="SIT157" s="3"/>
      <c r="SIU157" s="3"/>
      <c r="SIV157" s="3"/>
      <c r="SIW157" s="3"/>
      <c r="SIX157" s="3"/>
      <c r="SIY157" s="3"/>
      <c r="SIZ157" s="3"/>
      <c r="SJA157" s="3"/>
      <c r="SJB157" s="3"/>
      <c r="SJC157" s="3"/>
      <c r="SJD157" s="3"/>
      <c r="SJE157" s="3"/>
      <c r="SJF157" s="3"/>
      <c r="SJG157" s="3"/>
      <c r="SJH157" s="3"/>
      <c r="SJI157" s="3"/>
      <c r="SJJ157" s="3"/>
      <c r="SJK157" s="3"/>
      <c r="SJL157" s="3"/>
      <c r="SJM157" s="3"/>
      <c r="SJN157" s="3"/>
      <c r="SJO157" s="3"/>
      <c r="SJP157" s="3"/>
      <c r="SJQ157" s="3"/>
      <c r="SJR157" s="3"/>
      <c r="SJS157" s="3"/>
      <c r="SJT157" s="3"/>
      <c r="SJU157" s="3"/>
      <c r="SJV157" s="3"/>
      <c r="SJW157" s="3"/>
      <c r="SJX157" s="3"/>
      <c r="SJY157" s="3"/>
      <c r="SJZ157" s="3"/>
      <c r="SKA157" s="3"/>
      <c r="SKB157" s="3"/>
      <c r="SKC157" s="3"/>
      <c r="SKD157" s="3"/>
      <c r="SKE157" s="3"/>
      <c r="SKF157" s="3"/>
      <c r="SKG157" s="3"/>
      <c r="SKH157" s="3"/>
      <c r="SKI157" s="3"/>
      <c r="SKJ157" s="3"/>
      <c r="SKK157" s="3"/>
      <c r="SKL157" s="3"/>
      <c r="SKM157" s="3"/>
      <c r="SKN157" s="3"/>
      <c r="SKO157" s="3"/>
      <c r="SKP157" s="3"/>
      <c r="SKQ157" s="3"/>
      <c r="SKR157" s="3"/>
      <c r="SKS157" s="3"/>
      <c r="SKT157" s="3"/>
      <c r="SKU157" s="3"/>
      <c r="SKV157" s="3"/>
      <c r="SKW157" s="3"/>
      <c r="SKX157" s="3"/>
      <c r="SKY157" s="3"/>
      <c r="SKZ157" s="3"/>
      <c r="SLA157" s="3"/>
      <c r="SLB157" s="3"/>
      <c r="SLC157" s="3"/>
      <c r="SLD157" s="3"/>
      <c r="SLE157" s="3"/>
      <c r="SLF157" s="3"/>
      <c r="SLG157" s="3"/>
      <c r="SLH157" s="3"/>
      <c r="SLI157" s="3"/>
      <c r="SLJ157" s="3"/>
      <c r="SLK157" s="3"/>
      <c r="SLL157" s="3"/>
      <c r="SLM157" s="3"/>
      <c r="SLN157" s="3"/>
      <c r="SLO157" s="3"/>
      <c r="SLP157" s="3"/>
      <c r="SLQ157" s="3"/>
      <c r="SLR157" s="3"/>
      <c r="SLS157" s="3"/>
      <c r="SLT157" s="3"/>
      <c r="SLU157" s="3"/>
      <c r="SLV157" s="3"/>
      <c r="SLW157" s="3"/>
      <c r="SLX157" s="3"/>
      <c r="SLY157" s="3"/>
      <c r="SLZ157" s="3"/>
      <c r="SMA157" s="3"/>
      <c r="SMB157" s="3"/>
      <c r="SMC157" s="3"/>
      <c r="SMD157" s="3"/>
      <c r="SME157" s="3"/>
      <c r="SMF157" s="3"/>
      <c r="SMG157" s="3"/>
      <c r="SMH157" s="3"/>
      <c r="SMI157" s="3"/>
      <c r="SMJ157" s="3"/>
      <c r="SMK157" s="3"/>
      <c r="SML157" s="3"/>
      <c r="SMM157" s="3"/>
      <c r="SMN157" s="3"/>
      <c r="SMO157" s="3"/>
      <c r="SMP157" s="3"/>
      <c r="SMQ157" s="3"/>
      <c r="SMR157" s="3"/>
      <c r="SMS157" s="3"/>
      <c r="SMT157" s="3"/>
      <c r="SMU157" s="3"/>
      <c r="SMV157" s="3"/>
      <c r="SMW157" s="3"/>
      <c r="SMX157" s="3"/>
      <c r="SMY157" s="3"/>
      <c r="SMZ157" s="3"/>
      <c r="SNA157" s="3"/>
      <c r="SNB157" s="3"/>
      <c r="SNC157" s="3"/>
      <c r="SND157" s="3"/>
      <c r="SNE157" s="3"/>
      <c r="SNF157" s="3"/>
      <c r="SNG157" s="3"/>
      <c r="SNH157" s="3"/>
      <c r="SNI157" s="3"/>
      <c r="SNJ157" s="3"/>
      <c r="SNK157" s="3"/>
      <c r="SNL157" s="3"/>
      <c r="SNM157" s="3"/>
      <c r="SNN157" s="3"/>
      <c r="SNO157" s="3"/>
      <c r="SNP157" s="3"/>
      <c r="SNQ157" s="3"/>
      <c r="SNR157" s="3"/>
      <c r="SNS157" s="3"/>
      <c r="SNT157" s="3"/>
      <c r="SNU157" s="3"/>
      <c r="SNV157" s="3"/>
      <c r="SNW157" s="3"/>
      <c r="SNX157" s="3"/>
      <c r="SNY157" s="3"/>
      <c r="SNZ157" s="3"/>
      <c r="SOA157" s="3"/>
      <c r="SOB157" s="3"/>
      <c r="SOC157" s="3"/>
      <c r="SOD157" s="3"/>
      <c r="SOE157" s="3"/>
      <c r="SOF157" s="3"/>
      <c r="SOG157" s="3"/>
      <c r="SOH157" s="3"/>
      <c r="SOI157" s="3"/>
      <c r="SOJ157" s="3"/>
      <c r="SOK157" s="3"/>
      <c r="SOL157" s="3"/>
      <c r="SOM157" s="3"/>
      <c r="SON157" s="3"/>
      <c r="SOO157" s="3"/>
      <c r="SOP157" s="3"/>
      <c r="SOQ157" s="3"/>
      <c r="SOR157" s="3"/>
      <c r="SOS157" s="3"/>
      <c r="SOT157" s="3"/>
      <c r="SOU157" s="3"/>
      <c r="SOV157" s="3"/>
      <c r="SOW157" s="3"/>
      <c r="SOX157" s="3"/>
      <c r="SOY157" s="3"/>
      <c r="SOZ157" s="3"/>
      <c r="SPA157" s="3"/>
      <c r="SPB157" s="3"/>
      <c r="SPC157" s="3"/>
      <c r="SPD157" s="3"/>
      <c r="SPE157" s="3"/>
      <c r="SPF157" s="3"/>
      <c r="SPG157" s="3"/>
      <c r="SPH157" s="3"/>
      <c r="SPI157" s="3"/>
      <c r="SPJ157" s="3"/>
      <c r="SPK157" s="3"/>
      <c r="SPL157" s="3"/>
      <c r="SPM157" s="3"/>
      <c r="SPN157" s="3"/>
      <c r="SPO157" s="3"/>
      <c r="SPP157" s="3"/>
      <c r="SPQ157" s="3"/>
      <c r="SPR157" s="3"/>
      <c r="SPS157" s="3"/>
      <c r="SPT157" s="3"/>
      <c r="SPU157" s="3"/>
      <c r="SPV157" s="3"/>
      <c r="SPW157" s="3"/>
      <c r="SPX157" s="3"/>
      <c r="SPY157" s="3"/>
      <c r="SPZ157" s="3"/>
      <c r="SQA157" s="3"/>
      <c r="SQB157" s="3"/>
      <c r="SQC157" s="3"/>
      <c r="SQD157" s="3"/>
      <c r="SQE157" s="3"/>
      <c r="SQF157" s="3"/>
      <c r="SQG157" s="3"/>
      <c r="SQH157" s="3"/>
      <c r="SQI157" s="3"/>
      <c r="SQJ157" s="3"/>
      <c r="SQK157" s="3"/>
      <c r="SQL157" s="3"/>
      <c r="SQM157" s="3"/>
      <c r="SQN157" s="3"/>
      <c r="SQO157" s="3"/>
      <c r="SQP157" s="3"/>
      <c r="SQQ157" s="3"/>
      <c r="SQR157" s="3"/>
      <c r="SQS157" s="3"/>
      <c r="SQT157" s="3"/>
      <c r="SQU157" s="3"/>
      <c r="SQV157" s="3"/>
      <c r="SQW157" s="3"/>
      <c r="SQX157" s="3"/>
      <c r="SQY157" s="3"/>
      <c r="SQZ157" s="3"/>
      <c r="SRA157" s="3"/>
      <c r="SRB157" s="3"/>
      <c r="SRC157" s="3"/>
      <c r="SRD157" s="3"/>
      <c r="SRE157" s="3"/>
      <c r="SRF157" s="3"/>
      <c r="SRG157" s="3"/>
      <c r="SRH157" s="3"/>
      <c r="SRI157" s="3"/>
      <c r="SRJ157" s="3"/>
      <c r="SRK157" s="3"/>
      <c r="SRL157" s="3"/>
      <c r="SRM157" s="3"/>
      <c r="SRN157" s="3"/>
      <c r="SRO157" s="3"/>
      <c r="SRP157" s="3"/>
      <c r="SRQ157" s="3"/>
      <c r="SRR157" s="3"/>
      <c r="SRS157" s="3"/>
      <c r="SRT157" s="3"/>
      <c r="SRU157" s="3"/>
      <c r="SRV157" s="3"/>
      <c r="SRW157" s="3"/>
      <c r="SRX157" s="3"/>
      <c r="SRY157" s="3"/>
      <c r="SRZ157" s="3"/>
      <c r="SSA157" s="3"/>
      <c r="SSB157" s="3"/>
      <c r="SSC157" s="3"/>
      <c r="SSD157" s="3"/>
      <c r="SSE157" s="3"/>
      <c r="SSF157" s="3"/>
      <c r="SSG157" s="3"/>
      <c r="SSH157" s="3"/>
      <c r="SSI157" s="3"/>
      <c r="SSJ157" s="3"/>
      <c r="SSK157" s="3"/>
      <c r="SSL157" s="3"/>
      <c r="SSM157" s="3"/>
      <c r="SSN157" s="3"/>
      <c r="SSO157" s="3"/>
      <c r="SSP157" s="3"/>
      <c r="SSQ157" s="3"/>
      <c r="SSR157" s="3"/>
      <c r="SSS157" s="3"/>
      <c r="SST157" s="3"/>
      <c r="SSU157" s="3"/>
      <c r="SSV157" s="3"/>
      <c r="SSW157" s="3"/>
      <c r="SSX157" s="3"/>
      <c r="SSY157" s="3"/>
      <c r="SSZ157" s="3"/>
      <c r="STA157" s="3"/>
      <c r="STB157" s="3"/>
      <c r="STC157" s="3"/>
      <c r="STD157" s="3"/>
      <c r="STE157" s="3"/>
      <c r="STF157" s="3"/>
      <c r="STG157" s="3"/>
      <c r="STH157" s="3"/>
      <c r="STI157" s="3"/>
      <c r="STJ157" s="3"/>
      <c r="STK157" s="3"/>
      <c r="STL157" s="3"/>
      <c r="STM157" s="3"/>
      <c r="STN157" s="3"/>
      <c r="STO157" s="3"/>
      <c r="STP157" s="3"/>
      <c r="STQ157" s="3"/>
      <c r="STR157" s="3"/>
      <c r="STS157" s="3"/>
      <c r="STT157" s="3"/>
      <c r="STU157" s="3"/>
      <c r="STV157" s="3"/>
      <c r="STW157" s="3"/>
      <c r="STX157" s="3"/>
      <c r="STY157" s="3"/>
      <c r="STZ157" s="3"/>
      <c r="SUA157" s="3"/>
      <c r="SUB157" s="3"/>
      <c r="SUC157" s="3"/>
      <c r="SUD157" s="3"/>
      <c r="SUE157" s="3"/>
      <c r="SUF157" s="3"/>
      <c r="SUG157" s="3"/>
      <c r="SUH157" s="3"/>
      <c r="SUI157" s="3"/>
      <c r="SUJ157" s="3"/>
      <c r="SUK157" s="3"/>
      <c r="SUL157" s="3"/>
      <c r="SUM157" s="3"/>
      <c r="SUN157" s="3"/>
      <c r="SUO157" s="3"/>
      <c r="SUP157" s="3"/>
      <c r="SUQ157" s="3"/>
      <c r="SUR157" s="3"/>
      <c r="SUS157" s="3"/>
      <c r="SUT157" s="3"/>
      <c r="SUU157" s="3"/>
      <c r="SUV157" s="3"/>
      <c r="SUW157" s="3"/>
      <c r="SUX157" s="3"/>
      <c r="SUY157" s="3"/>
      <c r="SUZ157" s="3"/>
      <c r="SVA157" s="3"/>
      <c r="SVB157" s="3"/>
      <c r="SVC157" s="3"/>
      <c r="SVD157" s="3"/>
      <c r="SVE157" s="3"/>
      <c r="SVF157" s="3"/>
      <c r="SVG157" s="3"/>
      <c r="SVH157" s="3"/>
      <c r="SVI157" s="3"/>
      <c r="SVJ157" s="3"/>
      <c r="SVK157" s="3"/>
      <c r="SVL157" s="3"/>
      <c r="SVM157" s="3"/>
      <c r="SVN157" s="3"/>
      <c r="SVO157" s="3"/>
      <c r="SVP157" s="3"/>
      <c r="SVQ157" s="3"/>
      <c r="SVR157" s="3"/>
      <c r="SVS157" s="3"/>
      <c r="SVT157" s="3"/>
      <c r="SVU157" s="3"/>
      <c r="SVV157" s="3"/>
      <c r="SVW157" s="3"/>
      <c r="SVX157" s="3"/>
      <c r="SVY157" s="3"/>
      <c r="SVZ157" s="3"/>
      <c r="SWA157" s="3"/>
      <c r="SWB157" s="3"/>
      <c r="SWC157" s="3"/>
      <c r="SWD157" s="3"/>
      <c r="SWE157" s="3"/>
      <c r="SWF157" s="3"/>
      <c r="SWG157" s="3"/>
      <c r="SWH157" s="3"/>
      <c r="SWI157" s="3"/>
      <c r="SWJ157" s="3"/>
      <c r="SWK157" s="3"/>
      <c r="SWL157" s="3"/>
      <c r="SWM157" s="3"/>
      <c r="SWN157" s="3"/>
      <c r="SWO157" s="3"/>
      <c r="SWP157" s="3"/>
      <c r="SWQ157" s="3"/>
      <c r="SWR157" s="3"/>
      <c r="SWS157" s="3"/>
      <c r="SWT157" s="3"/>
      <c r="SWU157" s="3"/>
      <c r="SWV157" s="3"/>
      <c r="SWW157" s="3"/>
      <c r="SWX157" s="3"/>
      <c r="SWY157" s="3"/>
      <c r="SWZ157" s="3"/>
      <c r="SXA157" s="3"/>
      <c r="SXB157" s="3"/>
      <c r="SXC157" s="3"/>
      <c r="SXD157" s="3"/>
      <c r="SXE157" s="3"/>
      <c r="SXF157" s="3"/>
      <c r="SXG157" s="3"/>
      <c r="SXH157" s="3"/>
      <c r="SXI157" s="3"/>
      <c r="SXJ157" s="3"/>
      <c r="SXK157" s="3"/>
      <c r="SXL157" s="3"/>
      <c r="SXM157" s="3"/>
      <c r="SXN157" s="3"/>
      <c r="SXO157" s="3"/>
      <c r="SXP157" s="3"/>
      <c r="SXQ157" s="3"/>
      <c r="SXR157" s="3"/>
      <c r="SXS157" s="3"/>
      <c r="SXT157" s="3"/>
      <c r="SXU157" s="3"/>
      <c r="SXV157" s="3"/>
      <c r="SXW157" s="3"/>
      <c r="SXX157" s="3"/>
      <c r="SXY157" s="3"/>
      <c r="SXZ157" s="3"/>
      <c r="SYA157" s="3"/>
      <c r="SYB157" s="3"/>
      <c r="SYC157" s="3"/>
      <c r="SYD157" s="3"/>
      <c r="SYE157" s="3"/>
      <c r="SYF157" s="3"/>
      <c r="SYG157" s="3"/>
      <c r="SYH157" s="3"/>
      <c r="SYI157" s="3"/>
      <c r="SYJ157" s="3"/>
      <c r="SYK157" s="3"/>
      <c r="SYL157" s="3"/>
      <c r="SYM157" s="3"/>
      <c r="SYN157" s="3"/>
      <c r="SYO157" s="3"/>
      <c r="SYP157" s="3"/>
      <c r="SYQ157" s="3"/>
      <c r="SYR157" s="3"/>
      <c r="SYS157" s="3"/>
      <c r="SYT157" s="3"/>
      <c r="SYU157" s="3"/>
      <c r="SYV157" s="3"/>
      <c r="SYW157" s="3"/>
      <c r="SYX157" s="3"/>
      <c r="SYY157" s="3"/>
      <c r="SYZ157" s="3"/>
      <c r="SZA157" s="3"/>
      <c r="SZB157" s="3"/>
      <c r="SZC157" s="3"/>
      <c r="SZD157" s="3"/>
      <c r="SZE157" s="3"/>
      <c r="SZF157" s="3"/>
      <c r="SZG157" s="3"/>
      <c r="SZH157" s="3"/>
      <c r="SZI157" s="3"/>
      <c r="SZJ157" s="3"/>
      <c r="SZK157" s="3"/>
      <c r="SZL157" s="3"/>
      <c r="SZM157" s="3"/>
      <c r="SZN157" s="3"/>
      <c r="SZO157" s="3"/>
      <c r="SZP157" s="3"/>
      <c r="SZQ157" s="3"/>
      <c r="SZR157" s="3"/>
      <c r="SZS157" s="3"/>
      <c r="SZT157" s="3"/>
      <c r="SZU157" s="3"/>
      <c r="SZV157" s="3"/>
      <c r="SZW157" s="3"/>
      <c r="SZX157" s="3"/>
      <c r="SZY157" s="3"/>
      <c r="SZZ157" s="3"/>
      <c r="TAA157" s="3"/>
      <c r="TAB157" s="3"/>
      <c r="TAC157" s="3"/>
      <c r="TAD157" s="3"/>
      <c r="TAE157" s="3"/>
      <c r="TAF157" s="3"/>
      <c r="TAG157" s="3"/>
      <c r="TAH157" s="3"/>
      <c r="TAI157" s="3"/>
      <c r="TAJ157" s="3"/>
      <c r="TAK157" s="3"/>
      <c r="TAL157" s="3"/>
      <c r="TAM157" s="3"/>
      <c r="TAN157" s="3"/>
      <c r="TAO157" s="3"/>
      <c r="TAP157" s="3"/>
      <c r="TAQ157" s="3"/>
      <c r="TAR157" s="3"/>
      <c r="TAS157" s="3"/>
      <c r="TAT157" s="3"/>
      <c r="TAU157" s="3"/>
      <c r="TAV157" s="3"/>
      <c r="TAW157" s="3"/>
      <c r="TAX157" s="3"/>
      <c r="TAY157" s="3"/>
      <c r="TAZ157" s="3"/>
      <c r="TBA157" s="3"/>
      <c r="TBB157" s="3"/>
      <c r="TBC157" s="3"/>
      <c r="TBD157" s="3"/>
      <c r="TBE157" s="3"/>
      <c r="TBF157" s="3"/>
      <c r="TBG157" s="3"/>
      <c r="TBH157" s="3"/>
      <c r="TBI157" s="3"/>
      <c r="TBJ157" s="3"/>
      <c r="TBK157" s="3"/>
      <c r="TBL157" s="3"/>
      <c r="TBM157" s="3"/>
      <c r="TBN157" s="3"/>
      <c r="TBO157" s="3"/>
      <c r="TBP157" s="3"/>
      <c r="TBQ157" s="3"/>
      <c r="TBR157" s="3"/>
      <c r="TBS157" s="3"/>
      <c r="TBT157" s="3"/>
      <c r="TBU157" s="3"/>
      <c r="TBV157" s="3"/>
      <c r="TBW157" s="3"/>
      <c r="TBX157" s="3"/>
      <c r="TBY157" s="3"/>
      <c r="TBZ157" s="3"/>
      <c r="TCA157" s="3"/>
      <c r="TCB157" s="3"/>
      <c r="TCC157" s="3"/>
      <c r="TCD157" s="3"/>
      <c r="TCE157" s="3"/>
      <c r="TCF157" s="3"/>
      <c r="TCG157" s="3"/>
      <c r="TCH157" s="3"/>
      <c r="TCI157" s="3"/>
      <c r="TCJ157" s="3"/>
      <c r="TCK157" s="3"/>
      <c r="TCL157" s="3"/>
      <c r="TCM157" s="3"/>
      <c r="TCN157" s="3"/>
      <c r="TCO157" s="3"/>
      <c r="TCP157" s="3"/>
      <c r="TCQ157" s="3"/>
      <c r="TCR157" s="3"/>
      <c r="TCS157" s="3"/>
      <c r="TCT157" s="3"/>
      <c r="TCU157" s="3"/>
      <c r="TCV157" s="3"/>
      <c r="TCW157" s="3"/>
      <c r="TCX157" s="3"/>
      <c r="TCY157" s="3"/>
      <c r="TCZ157" s="3"/>
      <c r="TDA157" s="3"/>
      <c r="TDB157" s="3"/>
      <c r="TDC157" s="3"/>
      <c r="TDD157" s="3"/>
      <c r="TDE157" s="3"/>
      <c r="TDF157" s="3"/>
      <c r="TDG157" s="3"/>
      <c r="TDH157" s="3"/>
      <c r="TDI157" s="3"/>
      <c r="TDJ157" s="3"/>
      <c r="TDK157" s="3"/>
      <c r="TDL157" s="3"/>
      <c r="TDM157" s="3"/>
      <c r="TDN157" s="3"/>
      <c r="TDO157" s="3"/>
      <c r="TDP157" s="3"/>
      <c r="TDQ157" s="3"/>
      <c r="TDR157" s="3"/>
      <c r="TDS157" s="3"/>
      <c r="TDT157" s="3"/>
      <c r="TDU157" s="3"/>
      <c r="TDV157" s="3"/>
      <c r="TDW157" s="3"/>
      <c r="TDX157" s="3"/>
      <c r="TDY157" s="3"/>
      <c r="TDZ157" s="3"/>
      <c r="TEA157" s="3"/>
      <c r="TEB157" s="3"/>
      <c r="TEC157" s="3"/>
      <c r="TED157" s="3"/>
      <c r="TEE157" s="3"/>
      <c r="TEF157" s="3"/>
      <c r="TEG157" s="3"/>
      <c r="TEH157" s="3"/>
      <c r="TEI157" s="3"/>
      <c r="TEJ157" s="3"/>
      <c r="TEK157" s="3"/>
      <c r="TEL157" s="3"/>
      <c r="TEM157" s="3"/>
      <c r="TEN157" s="3"/>
      <c r="TEO157" s="3"/>
      <c r="TEP157" s="3"/>
      <c r="TEQ157" s="3"/>
      <c r="TER157" s="3"/>
      <c r="TES157" s="3"/>
      <c r="TET157" s="3"/>
      <c r="TEU157" s="3"/>
      <c r="TEV157" s="3"/>
      <c r="TEW157" s="3"/>
      <c r="TEX157" s="3"/>
      <c r="TEY157" s="3"/>
      <c r="TEZ157" s="3"/>
      <c r="TFA157" s="3"/>
      <c r="TFB157" s="3"/>
      <c r="TFC157" s="3"/>
      <c r="TFD157" s="3"/>
      <c r="TFE157" s="3"/>
      <c r="TFF157" s="3"/>
      <c r="TFG157" s="3"/>
      <c r="TFH157" s="3"/>
      <c r="TFI157" s="3"/>
      <c r="TFJ157" s="3"/>
      <c r="TFK157" s="3"/>
      <c r="TFL157" s="3"/>
      <c r="TFM157" s="3"/>
      <c r="TFN157" s="3"/>
      <c r="TFO157" s="3"/>
      <c r="TFP157" s="3"/>
      <c r="TFQ157" s="3"/>
      <c r="TFR157" s="3"/>
      <c r="TFS157" s="3"/>
      <c r="TFT157" s="3"/>
      <c r="TFU157" s="3"/>
      <c r="TFV157" s="3"/>
      <c r="TFW157" s="3"/>
      <c r="TFX157" s="3"/>
      <c r="TFY157" s="3"/>
      <c r="TFZ157" s="3"/>
      <c r="TGA157" s="3"/>
      <c r="TGB157" s="3"/>
      <c r="TGC157" s="3"/>
      <c r="TGD157" s="3"/>
      <c r="TGE157" s="3"/>
      <c r="TGF157" s="3"/>
      <c r="TGG157" s="3"/>
      <c r="TGH157" s="3"/>
      <c r="TGI157" s="3"/>
      <c r="TGJ157" s="3"/>
      <c r="TGK157" s="3"/>
      <c r="TGL157" s="3"/>
      <c r="TGM157" s="3"/>
      <c r="TGN157" s="3"/>
      <c r="TGO157" s="3"/>
      <c r="TGP157" s="3"/>
      <c r="TGQ157" s="3"/>
      <c r="TGR157" s="3"/>
      <c r="TGS157" s="3"/>
      <c r="TGT157" s="3"/>
      <c r="TGU157" s="3"/>
      <c r="TGV157" s="3"/>
      <c r="TGW157" s="3"/>
      <c r="TGX157" s="3"/>
      <c r="TGY157" s="3"/>
      <c r="TGZ157" s="3"/>
      <c r="THA157" s="3"/>
      <c r="THB157" s="3"/>
      <c r="THC157" s="3"/>
      <c r="THD157" s="3"/>
      <c r="THE157" s="3"/>
      <c r="THF157" s="3"/>
      <c r="THG157" s="3"/>
      <c r="THH157" s="3"/>
      <c r="THI157" s="3"/>
      <c r="THJ157" s="3"/>
      <c r="THK157" s="3"/>
      <c r="THL157" s="3"/>
      <c r="THM157" s="3"/>
      <c r="THN157" s="3"/>
      <c r="THO157" s="3"/>
      <c r="THP157" s="3"/>
      <c r="THQ157" s="3"/>
      <c r="THR157" s="3"/>
      <c r="THS157" s="3"/>
      <c r="THT157" s="3"/>
      <c r="THU157" s="3"/>
      <c r="THV157" s="3"/>
      <c r="THW157" s="3"/>
      <c r="THX157" s="3"/>
      <c r="THY157" s="3"/>
      <c r="THZ157" s="3"/>
      <c r="TIA157" s="3"/>
      <c r="TIB157" s="3"/>
      <c r="TIC157" s="3"/>
      <c r="TID157" s="3"/>
      <c r="TIE157" s="3"/>
      <c r="TIF157" s="3"/>
      <c r="TIG157" s="3"/>
      <c r="TIH157" s="3"/>
      <c r="TII157" s="3"/>
      <c r="TIJ157" s="3"/>
      <c r="TIK157" s="3"/>
      <c r="TIL157" s="3"/>
      <c r="TIM157" s="3"/>
      <c r="TIN157" s="3"/>
      <c r="TIO157" s="3"/>
      <c r="TIP157" s="3"/>
      <c r="TIQ157" s="3"/>
      <c r="TIR157" s="3"/>
      <c r="TIS157" s="3"/>
      <c r="TIT157" s="3"/>
      <c r="TIU157" s="3"/>
      <c r="TIV157" s="3"/>
      <c r="TIW157" s="3"/>
      <c r="TIX157" s="3"/>
      <c r="TIY157" s="3"/>
      <c r="TIZ157" s="3"/>
      <c r="TJA157" s="3"/>
      <c r="TJB157" s="3"/>
      <c r="TJC157" s="3"/>
      <c r="TJD157" s="3"/>
      <c r="TJE157" s="3"/>
      <c r="TJF157" s="3"/>
      <c r="TJG157" s="3"/>
      <c r="TJH157" s="3"/>
      <c r="TJI157" s="3"/>
      <c r="TJJ157" s="3"/>
      <c r="TJK157" s="3"/>
      <c r="TJL157" s="3"/>
      <c r="TJM157" s="3"/>
      <c r="TJN157" s="3"/>
      <c r="TJO157" s="3"/>
      <c r="TJP157" s="3"/>
      <c r="TJQ157" s="3"/>
      <c r="TJR157" s="3"/>
      <c r="TJS157" s="3"/>
      <c r="TJT157" s="3"/>
      <c r="TJU157" s="3"/>
      <c r="TJV157" s="3"/>
      <c r="TJW157" s="3"/>
      <c r="TJX157" s="3"/>
      <c r="TJY157" s="3"/>
      <c r="TJZ157" s="3"/>
      <c r="TKA157" s="3"/>
      <c r="TKB157" s="3"/>
      <c r="TKC157" s="3"/>
      <c r="TKD157" s="3"/>
      <c r="TKE157" s="3"/>
      <c r="TKF157" s="3"/>
      <c r="TKG157" s="3"/>
      <c r="TKH157" s="3"/>
      <c r="TKI157" s="3"/>
      <c r="TKJ157" s="3"/>
      <c r="TKK157" s="3"/>
      <c r="TKL157" s="3"/>
      <c r="TKM157" s="3"/>
      <c r="TKN157" s="3"/>
      <c r="TKO157" s="3"/>
      <c r="TKP157" s="3"/>
      <c r="TKQ157" s="3"/>
      <c r="TKR157" s="3"/>
      <c r="TKS157" s="3"/>
      <c r="TKT157" s="3"/>
      <c r="TKU157" s="3"/>
      <c r="TKV157" s="3"/>
      <c r="TKW157" s="3"/>
      <c r="TKX157" s="3"/>
      <c r="TKY157" s="3"/>
      <c r="TKZ157" s="3"/>
      <c r="TLA157" s="3"/>
      <c r="TLB157" s="3"/>
      <c r="TLC157" s="3"/>
      <c r="TLD157" s="3"/>
      <c r="TLE157" s="3"/>
      <c r="TLF157" s="3"/>
      <c r="TLG157" s="3"/>
      <c r="TLH157" s="3"/>
      <c r="TLI157" s="3"/>
      <c r="TLJ157" s="3"/>
      <c r="TLK157" s="3"/>
      <c r="TLL157" s="3"/>
      <c r="TLM157" s="3"/>
      <c r="TLN157" s="3"/>
      <c r="TLO157" s="3"/>
      <c r="TLP157" s="3"/>
      <c r="TLQ157" s="3"/>
      <c r="TLR157" s="3"/>
      <c r="TLS157" s="3"/>
      <c r="TLT157" s="3"/>
      <c r="TLU157" s="3"/>
      <c r="TLV157" s="3"/>
      <c r="TLW157" s="3"/>
      <c r="TLX157" s="3"/>
      <c r="TLY157" s="3"/>
      <c r="TLZ157" s="3"/>
      <c r="TMA157" s="3"/>
      <c r="TMB157" s="3"/>
      <c r="TMC157" s="3"/>
      <c r="TMD157" s="3"/>
      <c r="TME157" s="3"/>
      <c r="TMF157" s="3"/>
      <c r="TMG157" s="3"/>
      <c r="TMH157" s="3"/>
      <c r="TMI157" s="3"/>
      <c r="TMJ157" s="3"/>
      <c r="TMK157" s="3"/>
      <c r="TML157" s="3"/>
      <c r="TMM157" s="3"/>
      <c r="TMN157" s="3"/>
      <c r="TMO157" s="3"/>
      <c r="TMP157" s="3"/>
      <c r="TMQ157" s="3"/>
      <c r="TMR157" s="3"/>
      <c r="TMS157" s="3"/>
      <c r="TMT157" s="3"/>
      <c r="TMU157" s="3"/>
      <c r="TMV157" s="3"/>
      <c r="TMW157" s="3"/>
      <c r="TMX157" s="3"/>
      <c r="TMY157" s="3"/>
      <c r="TMZ157" s="3"/>
      <c r="TNA157" s="3"/>
      <c r="TNB157" s="3"/>
      <c r="TNC157" s="3"/>
      <c r="TND157" s="3"/>
      <c r="TNE157" s="3"/>
      <c r="TNF157" s="3"/>
      <c r="TNG157" s="3"/>
      <c r="TNH157" s="3"/>
      <c r="TNI157" s="3"/>
      <c r="TNJ157" s="3"/>
      <c r="TNK157" s="3"/>
      <c r="TNL157" s="3"/>
      <c r="TNM157" s="3"/>
      <c r="TNN157" s="3"/>
      <c r="TNO157" s="3"/>
      <c r="TNP157" s="3"/>
      <c r="TNQ157" s="3"/>
      <c r="TNR157" s="3"/>
      <c r="TNS157" s="3"/>
      <c r="TNT157" s="3"/>
      <c r="TNU157" s="3"/>
      <c r="TNV157" s="3"/>
      <c r="TNW157" s="3"/>
      <c r="TNX157" s="3"/>
      <c r="TNY157" s="3"/>
      <c r="TNZ157" s="3"/>
      <c r="TOA157" s="3"/>
      <c r="TOB157" s="3"/>
      <c r="TOC157" s="3"/>
      <c r="TOD157" s="3"/>
      <c r="TOE157" s="3"/>
      <c r="TOF157" s="3"/>
      <c r="TOG157" s="3"/>
      <c r="TOH157" s="3"/>
      <c r="TOI157" s="3"/>
      <c r="TOJ157" s="3"/>
      <c r="TOK157" s="3"/>
      <c r="TOL157" s="3"/>
      <c r="TOM157" s="3"/>
      <c r="TON157" s="3"/>
      <c r="TOO157" s="3"/>
      <c r="TOP157" s="3"/>
      <c r="TOQ157" s="3"/>
      <c r="TOR157" s="3"/>
      <c r="TOS157" s="3"/>
      <c r="TOT157" s="3"/>
      <c r="TOU157" s="3"/>
      <c r="TOV157" s="3"/>
      <c r="TOW157" s="3"/>
      <c r="TOX157" s="3"/>
      <c r="TOY157" s="3"/>
      <c r="TOZ157" s="3"/>
      <c r="TPA157" s="3"/>
      <c r="TPB157" s="3"/>
      <c r="TPC157" s="3"/>
      <c r="TPD157" s="3"/>
      <c r="TPE157" s="3"/>
      <c r="TPF157" s="3"/>
      <c r="TPG157" s="3"/>
      <c r="TPH157" s="3"/>
      <c r="TPI157" s="3"/>
      <c r="TPJ157" s="3"/>
      <c r="TPK157" s="3"/>
      <c r="TPL157" s="3"/>
      <c r="TPM157" s="3"/>
      <c r="TPN157" s="3"/>
      <c r="TPO157" s="3"/>
      <c r="TPP157" s="3"/>
      <c r="TPQ157" s="3"/>
      <c r="TPR157" s="3"/>
      <c r="TPS157" s="3"/>
      <c r="TPT157" s="3"/>
      <c r="TPU157" s="3"/>
      <c r="TPV157" s="3"/>
      <c r="TPW157" s="3"/>
      <c r="TPX157" s="3"/>
      <c r="TPY157" s="3"/>
      <c r="TPZ157" s="3"/>
      <c r="TQA157" s="3"/>
      <c r="TQB157" s="3"/>
      <c r="TQC157" s="3"/>
      <c r="TQD157" s="3"/>
      <c r="TQE157" s="3"/>
      <c r="TQF157" s="3"/>
      <c r="TQG157" s="3"/>
      <c r="TQH157" s="3"/>
      <c r="TQI157" s="3"/>
      <c r="TQJ157" s="3"/>
      <c r="TQK157" s="3"/>
      <c r="TQL157" s="3"/>
      <c r="TQM157" s="3"/>
      <c r="TQN157" s="3"/>
      <c r="TQO157" s="3"/>
      <c r="TQP157" s="3"/>
      <c r="TQQ157" s="3"/>
      <c r="TQR157" s="3"/>
      <c r="TQS157" s="3"/>
      <c r="TQT157" s="3"/>
      <c r="TQU157" s="3"/>
      <c r="TQV157" s="3"/>
      <c r="TQW157" s="3"/>
      <c r="TQX157" s="3"/>
      <c r="TQY157" s="3"/>
      <c r="TQZ157" s="3"/>
      <c r="TRA157" s="3"/>
      <c r="TRB157" s="3"/>
      <c r="TRC157" s="3"/>
      <c r="TRD157" s="3"/>
      <c r="TRE157" s="3"/>
      <c r="TRF157" s="3"/>
      <c r="TRG157" s="3"/>
      <c r="TRH157" s="3"/>
      <c r="TRI157" s="3"/>
      <c r="TRJ157" s="3"/>
      <c r="TRK157" s="3"/>
      <c r="TRL157" s="3"/>
      <c r="TRM157" s="3"/>
      <c r="TRN157" s="3"/>
      <c r="TRO157" s="3"/>
      <c r="TRP157" s="3"/>
      <c r="TRQ157" s="3"/>
      <c r="TRR157" s="3"/>
      <c r="TRS157" s="3"/>
      <c r="TRT157" s="3"/>
      <c r="TRU157" s="3"/>
      <c r="TRV157" s="3"/>
      <c r="TRW157" s="3"/>
      <c r="TRX157" s="3"/>
      <c r="TRY157" s="3"/>
      <c r="TRZ157" s="3"/>
      <c r="TSA157" s="3"/>
      <c r="TSB157" s="3"/>
      <c r="TSC157" s="3"/>
      <c r="TSD157" s="3"/>
      <c r="TSE157" s="3"/>
      <c r="TSF157" s="3"/>
      <c r="TSG157" s="3"/>
      <c r="TSH157" s="3"/>
      <c r="TSI157" s="3"/>
      <c r="TSJ157" s="3"/>
      <c r="TSK157" s="3"/>
      <c r="TSL157" s="3"/>
      <c r="TSM157" s="3"/>
      <c r="TSN157" s="3"/>
      <c r="TSO157" s="3"/>
      <c r="TSP157" s="3"/>
      <c r="TSQ157" s="3"/>
      <c r="TSR157" s="3"/>
      <c r="TSS157" s="3"/>
      <c r="TST157" s="3"/>
      <c r="TSU157" s="3"/>
      <c r="TSV157" s="3"/>
      <c r="TSW157" s="3"/>
      <c r="TSX157" s="3"/>
      <c r="TSY157" s="3"/>
      <c r="TSZ157" s="3"/>
      <c r="TTA157" s="3"/>
      <c r="TTB157" s="3"/>
      <c r="TTC157" s="3"/>
      <c r="TTD157" s="3"/>
      <c r="TTE157" s="3"/>
      <c r="TTF157" s="3"/>
      <c r="TTG157" s="3"/>
      <c r="TTH157" s="3"/>
      <c r="TTI157" s="3"/>
      <c r="TTJ157" s="3"/>
      <c r="TTK157" s="3"/>
      <c r="TTL157" s="3"/>
      <c r="TTM157" s="3"/>
      <c r="TTN157" s="3"/>
      <c r="TTO157" s="3"/>
      <c r="TTP157" s="3"/>
      <c r="TTQ157" s="3"/>
      <c r="TTR157" s="3"/>
      <c r="TTS157" s="3"/>
      <c r="TTT157" s="3"/>
      <c r="TTU157" s="3"/>
      <c r="TTV157" s="3"/>
      <c r="TTW157" s="3"/>
      <c r="TTX157" s="3"/>
      <c r="TTY157" s="3"/>
      <c r="TTZ157" s="3"/>
      <c r="TUA157" s="3"/>
      <c r="TUB157" s="3"/>
      <c r="TUC157" s="3"/>
      <c r="TUD157" s="3"/>
      <c r="TUE157" s="3"/>
      <c r="TUF157" s="3"/>
      <c r="TUG157" s="3"/>
      <c r="TUH157" s="3"/>
      <c r="TUI157" s="3"/>
      <c r="TUJ157" s="3"/>
      <c r="TUK157" s="3"/>
      <c r="TUL157" s="3"/>
      <c r="TUM157" s="3"/>
      <c r="TUN157" s="3"/>
      <c r="TUO157" s="3"/>
      <c r="TUP157" s="3"/>
      <c r="TUQ157" s="3"/>
      <c r="TUR157" s="3"/>
      <c r="TUS157" s="3"/>
      <c r="TUT157" s="3"/>
      <c r="TUU157" s="3"/>
      <c r="TUV157" s="3"/>
      <c r="TUW157" s="3"/>
      <c r="TUX157" s="3"/>
      <c r="TUY157" s="3"/>
      <c r="TUZ157" s="3"/>
      <c r="TVA157" s="3"/>
      <c r="TVB157" s="3"/>
      <c r="TVC157" s="3"/>
      <c r="TVD157" s="3"/>
      <c r="TVE157" s="3"/>
      <c r="TVF157" s="3"/>
      <c r="TVG157" s="3"/>
      <c r="TVH157" s="3"/>
      <c r="TVI157" s="3"/>
      <c r="TVJ157" s="3"/>
      <c r="TVK157" s="3"/>
      <c r="TVL157" s="3"/>
      <c r="TVM157" s="3"/>
      <c r="TVN157" s="3"/>
      <c r="TVO157" s="3"/>
      <c r="TVP157" s="3"/>
      <c r="TVQ157" s="3"/>
      <c r="TVR157" s="3"/>
      <c r="TVS157" s="3"/>
      <c r="TVT157" s="3"/>
      <c r="TVU157" s="3"/>
      <c r="TVV157" s="3"/>
      <c r="TVW157" s="3"/>
      <c r="TVX157" s="3"/>
      <c r="TVY157" s="3"/>
      <c r="TVZ157" s="3"/>
      <c r="TWA157" s="3"/>
      <c r="TWB157" s="3"/>
      <c r="TWC157" s="3"/>
      <c r="TWD157" s="3"/>
      <c r="TWE157" s="3"/>
      <c r="TWF157" s="3"/>
      <c r="TWG157" s="3"/>
      <c r="TWH157" s="3"/>
      <c r="TWI157" s="3"/>
      <c r="TWJ157" s="3"/>
      <c r="TWK157" s="3"/>
      <c r="TWL157" s="3"/>
      <c r="TWM157" s="3"/>
      <c r="TWN157" s="3"/>
      <c r="TWO157" s="3"/>
      <c r="TWP157" s="3"/>
      <c r="TWQ157" s="3"/>
      <c r="TWR157" s="3"/>
      <c r="TWS157" s="3"/>
      <c r="TWT157" s="3"/>
      <c r="TWU157" s="3"/>
      <c r="TWV157" s="3"/>
      <c r="TWW157" s="3"/>
      <c r="TWX157" s="3"/>
      <c r="TWY157" s="3"/>
      <c r="TWZ157" s="3"/>
      <c r="TXA157" s="3"/>
      <c r="TXB157" s="3"/>
      <c r="TXC157" s="3"/>
      <c r="TXD157" s="3"/>
      <c r="TXE157" s="3"/>
      <c r="TXF157" s="3"/>
      <c r="TXG157" s="3"/>
      <c r="TXH157" s="3"/>
      <c r="TXI157" s="3"/>
      <c r="TXJ157" s="3"/>
      <c r="TXK157" s="3"/>
      <c r="TXL157" s="3"/>
      <c r="TXM157" s="3"/>
      <c r="TXN157" s="3"/>
      <c r="TXO157" s="3"/>
      <c r="TXP157" s="3"/>
      <c r="TXQ157" s="3"/>
      <c r="TXR157" s="3"/>
      <c r="TXS157" s="3"/>
      <c r="TXT157" s="3"/>
      <c r="TXU157" s="3"/>
      <c r="TXV157" s="3"/>
      <c r="TXW157" s="3"/>
      <c r="TXX157" s="3"/>
      <c r="TXY157" s="3"/>
      <c r="TXZ157" s="3"/>
      <c r="TYA157" s="3"/>
      <c r="TYB157" s="3"/>
      <c r="TYC157" s="3"/>
      <c r="TYD157" s="3"/>
      <c r="TYE157" s="3"/>
      <c r="TYF157" s="3"/>
      <c r="TYG157" s="3"/>
      <c r="TYH157" s="3"/>
      <c r="TYI157" s="3"/>
      <c r="TYJ157" s="3"/>
      <c r="TYK157" s="3"/>
      <c r="TYL157" s="3"/>
      <c r="TYM157" s="3"/>
      <c r="TYN157" s="3"/>
      <c r="TYO157" s="3"/>
      <c r="TYP157" s="3"/>
      <c r="TYQ157" s="3"/>
      <c r="TYR157" s="3"/>
      <c r="TYS157" s="3"/>
      <c r="TYT157" s="3"/>
      <c r="TYU157" s="3"/>
      <c r="TYV157" s="3"/>
      <c r="TYW157" s="3"/>
      <c r="TYX157" s="3"/>
      <c r="TYY157" s="3"/>
      <c r="TYZ157" s="3"/>
      <c r="TZA157" s="3"/>
      <c r="TZB157" s="3"/>
      <c r="TZC157" s="3"/>
      <c r="TZD157" s="3"/>
      <c r="TZE157" s="3"/>
      <c r="TZF157" s="3"/>
      <c r="TZG157" s="3"/>
      <c r="TZH157" s="3"/>
      <c r="TZI157" s="3"/>
      <c r="TZJ157" s="3"/>
      <c r="TZK157" s="3"/>
      <c r="TZL157" s="3"/>
      <c r="TZM157" s="3"/>
      <c r="TZN157" s="3"/>
      <c r="TZO157" s="3"/>
      <c r="TZP157" s="3"/>
      <c r="TZQ157" s="3"/>
      <c r="TZR157" s="3"/>
      <c r="TZS157" s="3"/>
      <c r="TZT157" s="3"/>
      <c r="TZU157" s="3"/>
      <c r="TZV157" s="3"/>
      <c r="TZW157" s="3"/>
      <c r="TZX157" s="3"/>
      <c r="TZY157" s="3"/>
      <c r="TZZ157" s="3"/>
      <c r="UAA157" s="3"/>
      <c r="UAB157" s="3"/>
      <c r="UAC157" s="3"/>
      <c r="UAD157" s="3"/>
      <c r="UAE157" s="3"/>
      <c r="UAF157" s="3"/>
      <c r="UAG157" s="3"/>
      <c r="UAH157" s="3"/>
      <c r="UAI157" s="3"/>
      <c r="UAJ157" s="3"/>
      <c r="UAK157" s="3"/>
      <c r="UAL157" s="3"/>
      <c r="UAM157" s="3"/>
      <c r="UAN157" s="3"/>
      <c r="UAO157" s="3"/>
      <c r="UAP157" s="3"/>
      <c r="UAQ157" s="3"/>
      <c r="UAR157" s="3"/>
      <c r="UAS157" s="3"/>
      <c r="UAT157" s="3"/>
      <c r="UAU157" s="3"/>
      <c r="UAV157" s="3"/>
      <c r="UAW157" s="3"/>
      <c r="UAX157" s="3"/>
      <c r="UAY157" s="3"/>
      <c r="UAZ157" s="3"/>
      <c r="UBA157" s="3"/>
      <c r="UBB157" s="3"/>
      <c r="UBC157" s="3"/>
      <c r="UBD157" s="3"/>
      <c r="UBE157" s="3"/>
      <c r="UBF157" s="3"/>
      <c r="UBG157" s="3"/>
      <c r="UBH157" s="3"/>
      <c r="UBI157" s="3"/>
      <c r="UBJ157" s="3"/>
      <c r="UBK157" s="3"/>
      <c r="UBL157" s="3"/>
      <c r="UBM157" s="3"/>
      <c r="UBN157" s="3"/>
      <c r="UBO157" s="3"/>
      <c r="UBP157" s="3"/>
      <c r="UBQ157" s="3"/>
      <c r="UBR157" s="3"/>
      <c r="UBS157" s="3"/>
      <c r="UBT157" s="3"/>
      <c r="UBU157" s="3"/>
      <c r="UBV157" s="3"/>
      <c r="UBW157" s="3"/>
      <c r="UBX157" s="3"/>
      <c r="UBY157" s="3"/>
      <c r="UBZ157" s="3"/>
      <c r="UCA157" s="3"/>
      <c r="UCB157" s="3"/>
      <c r="UCC157" s="3"/>
      <c r="UCD157" s="3"/>
      <c r="UCE157" s="3"/>
      <c r="UCF157" s="3"/>
      <c r="UCG157" s="3"/>
      <c r="UCH157" s="3"/>
      <c r="UCI157" s="3"/>
      <c r="UCJ157" s="3"/>
      <c r="UCK157" s="3"/>
      <c r="UCL157" s="3"/>
      <c r="UCM157" s="3"/>
      <c r="UCN157" s="3"/>
      <c r="UCO157" s="3"/>
      <c r="UCP157" s="3"/>
      <c r="UCQ157" s="3"/>
      <c r="UCR157" s="3"/>
      <c r="UCS157" s="3"/>
      <c r="UCT157" s="3"/>
      <c r="UCU157" s="3"/>
      <c r="UCV157" s="3"/>
      <c r="UCW157" s="3"/>
      <c r="UCX157" s="3"/>
      <c r="UCY157" s="3"/>
      <c r="UCZ157" s="3"/>
      <c r="UDA157" s="3"/>
      <c r="UDB157" s="3"/>
      <c r="UDC157" s="3"/>
      <c r="UDD157" s="3"/>
      <c r="UDE157" s="3"/>
      <c r="UDF157" s="3"/>
      <c r="UDG157" s="3"/>
      <c r="UDH157" s="3"/>
      <c r="UDI157" s="3"/>
      <c r="UDJ157" s="3"/>
      <c r="UDK157" s="3"/>
      <c r="UDL157" s="3"/>
      <c r="UDM157" s="3"/>
      <c r="UDN157" s="3"/>
      <c r="UDO157" s="3"/>
      <c r="UDP157" s="3"/>
      <c r="UDQ157" s="3"/>
      <c r="UDR157" s="3"/>
      <c r="UDS157" s="3"/>
      <c r="UDT157" s="3"/>
      <c r="UDU157" s="3"/>
      <c r="UDV157" s="3"/>
      <c r="UDW157" s="3"/>
      <c r="UDX157" s="3"/>
      <c r="UDY157" s="3"/>
      <c r="UDZ157" s="3"/>
      <c r="UEA157" s="3"/>
      <c r="UEB157" s="3"/>
      <c r="UEC157" s="3"/>
      <c r="UED157" s="3"/>
      <c r="UEE157" s="3"/>
      <c r="UEF157" s="3"/>
      <c r="UEG157" s="3"/>
      <c r="UEH157" s="3"/>
      <c r="UEI157" s="3"/>
      <c r="UEJ157" s="3"/>
      <c r="UEK157" s="3"/>
      <c r="UEL157" s="3"/>
      <c r="UEM157" s="3"/>
      <c r="UEN157" s="3"/>
      <c r="UEO157" s="3"/>
      <c r="UEP157" s="3"/>
      <c r="UEQ157" s="3"/>
      <c r="UER157" s="3"/>
      <c r="UES157" s="3"/>
      <c r="UET157" s="3"/>
      <c r="UEU157" s="3"/>
      <c r="UEV157" s="3"/>
      <c r="UEW157" s="3"/>
      <c r="UEX157" s="3"/>
      <c r="UEY157" s="3"/>
      <c r="UEZ157" s="3"/>
      <c r="UFA157" s="3"/>
      <c r="UFB157" s="3"/>
      <c r="UFC157" s="3"/>
      <c r="UFD157" s="3"/>
      <c r="UFE157" s="3"/>
      <c r="UFF157" s="3"/>
      <c r="UFG157" s="3"/>
      <c r="UFH157" s="3"/>
      <c r="UFI157" s="3"/>
      <c r="UFJ157" s="3"/>
      <c r="UFK157" s="3"/>
      <c r="UFL157" s="3"/>
      <c r="UFM157" s="3"/>
      <c r="UFN157" s="3"/>
      <c r="UFO157" s="3"/>
      <c r="UFP157" s="3"/>
      <c r="UFQ157" s="3"/>
      <c r="UFR157" s="3"/>
      <c r="UFS157" s="3"/>
      <c r="UFT157" s="3"/>
      <c r="UFU157" s="3"/>
      <c r="UFV157" s="3"/>
      <c r="UFW157" s="3"/>
      <c r="UFX157" s="3"/>
      <c r="UFY157" s="3"/>
      <c r="UFZ157" s="3"/>
      <c r="UGA157" s="3"/>
      <c r="UGB157" s="3"/>
      <c r="UGC157" s="3"/>
      <c r="UGD157" s="3"/>
      <c r="UGE157" s="3"/>
      <c r="UGF157" s="3"/>
      <c r="UGG157" s="3"/>
      <c r="UGH157" s="3"/>
      <c r="UGI157" s="3"/>
      <c r="UGJ157" s="3"/>
      <c r="UGK157" s="3"/>
      <c r="UGL157" s="3"/>
      <c r="UGM157" s="3"/>
      <c r="UGN157" s="3"/>
      <c r="UGO157" s="3"/>
      <c r="UGP157" s="3"/>
      <c r="UGQ157" s="3"/>
      <c r="UGR157" s="3"/>
      <c r="UGS157" s="3"/>
      <c r="UGT157" s="3"/>
      <c r="UGU157" s="3"/>
      <c r="UGV157" s="3"/>
      <c r="UGW157" s="3"/>
      <c r="UGX157" s="3"/>
      <c r="UGY157" s="3"/>
      <c r="UGZ157" s="3"/>
      <c r="UHA157" s="3"/>
      <c r="UHB157" s="3"/>
      <c r="UHC157" s="3"/>
      <c r="UHD157" s="3"/>
      <c r="UHE157" s="3"/>
      <c r="UHF157" s="3"/>
      <c r="UHG157" s="3"/>
      <c r="UHH157" s="3"/>
      <c r="UHI157" s="3"/>
      <c r="UHJ157" s="3"/>
      <c r="UHK157" s="3"/>
      <c r="UHL157" s="3"/>
      <c r="UHM157" s="3"/>
      <c r="UHN157" s="3"/>
      <c r="UHO157" s="3"/>
      <c r="UHP157" s="3"/>
      <c r="UHQ157" s="3"/>
      <c r="UHR157" s="3"/>
      <c r="UHS157" s="3"/>
      <c r="UHT157" s="3"/>
      <c r="UHU157" s="3"/>
      <c r="UHV157" s="3"/>
      <c r="UHW157" s="3"/>
      <c r="UHX157" s="3"/>
      <c r="UHY157" s="3"/>
      <c r="UHZ157" s="3"/>
      <c r="UIA157" s="3"/>
      <c r="UIB157" s="3"/>
      <c r="UIC157" s="3"/>
      <c r="UID157" s="3"/>
      <c r="UIE157" s="3"/>
      <c r="UIF157" s="3"/>
      <c r="UIG157" s="3"/>
      <c r="UIH157" s="3"/>
      <c r="UII157" s="3"/>
      <c r="UIJ157" s="3"/>
      <c r="UIK157" s="3"/>
      <c r="UIL157" s="3"/>
      <c r="UIM157" s="3"/>
      <c r="UIN157" s="3"/>
      <c r="UIO157" s="3"/>
      <c r="UIP157" s="3"/>
      <c r="UIQ157" s="3"/>
      <c r="UIR157" s="3"/>
      <c r="UIS157" s="3"/>
      <c r="UIT157" s="3"/>
      <c r="UIU157" s="3"/>
      <c r="UIV157" s="3"/>
      <c r="UIW157" s="3"/>
      <c r="UIX157" s="3"/>
      <c r="UIY157" s="3"/>
      <c r="UIZ157" s="3"/>
      <c r="UJA157" s="3"/>
      <c r="UJB157" s="3"/>
      <c r="UJC157" s="3"/>
      <c r="UJD157" s="3"/>
      <c r="UJE157" s="3"/>
      <c r="UJF157" s="3"/>
      <c r="UJG157" s="3"/>
      <c r="UJH157" s="3"/>
      <c r="UJI157" s="3"/>
      <c r="UJJ157" s="3"/>
      <c r="UJK157" s="3"/>
      <c r="UJL157" s="3"/>
      <c r="UJM157" s="3"/>
      <c r="UJN157" s="3"/>
      <c r="UJO157" s="3"/>
      <c r="UJP157" s="3"/>
      <c r="UJQ157" s="3"/>
      <c r="UJR157" s="3"/>
      <c r="UJS157" s="3"/>
      <c r="UJT157" s="3"/>
      <c r="UJU157" s="3"/>
      <c r="UJV157" s="3"/>
      <c r="UJW157" s="3"/>
      <c r="UJX157" s="3"/>
      <c r="UJY157" s="3"/>
      <c r="UJZ157" s="3"/>
      <c r="UKA157" s="3"/>
      <c r="UKB157" s="3"/>
      <c r="UKC157" s="3"/>
      <c r="UKD157" s="3"/>
      <c r="UKE157" s="3"/>
      <c r="UKF157" s="3"/>
      <c r="UKG157" s="3"/>
      <c r="UKH157" s="3"/>
      <c r="UKI157" s="3"/>
      <c r="UKJ157" s="3"/>
      <c r="UKK157" s="3"/>
      <c r="UKL157" s="3"/>
      <c r="UKM157" s="3"/>
      <c r="UKN157" s="3"/>
      <c r="UKO157" s="3"/>
      <c r="UKP157" s="3"/>
      <c r="UKQ157" s="3"/>
      <c r="UKR157" s="3"/>
      <c r="UKS157" s="3"/>
      <c r="UKT157" s="3"/>
      <c r="UKU157" s="3"/>
      <c r="UKV157" s="3"/>
      <c r="UKW157" s="3"/>
      <c r="UKX157" s="3"/>
      <c r="UKY157" s="3"/>
      <c r="UKZ157" s="3"/>
      <c r="ULA157" s="3"/>
      <c r="ULB157" s="3"/>
      <c r="ULC157" s="3"/>
      <c r="ULD157" s="3"/>
      <c r="ULE157" s="3"/>
      <c r="ULF157" s="3"/>
      <c r="ULG157" s="3"/>
      <c r="ULH157" s="3"/>
      <c r="ULI157" s="3"/>
      <c r="ULJ157" s="3"/>
      <c r="ULK157" s="3"/>
      <c r="ULL157" s="3"/>
      <c r="ULM157" s="3"/>
      <c r="ULN157" s="3"/>
      <c r="ULO157" s="3"/>
      <c r="ULP157" s="3"/>
      <c r="ULQ157" s="3"/>
      <c r="ULR157" s="3"/>
      <c r="ULS157" s="3"/>
      <c r="ULT157" s="3"/>
      <c r="ULU157" s="3"/>
      <c r="ULV157" s="3"/>
      <c r="ULW157" s="3"/>
      <c r="ULX157" s="3"/>
      <c r="ULY157" s="3"/>
      <c r="ULZ157" s="3"/>
      <c r="UMA157" s="3"/>
      <c r="UMB157" s="3"/>
      <c r="UMC157" s="3"/>
      <c r="UMD157" s="3"/>
      <c r="UME157" s="3"/>
      <c r="UMF157" s="3"/>
      <c r="UMG157" s="3"/>
      <c r="UMH157" s="3"/>
      <c r="UMI157" s="3"/>
      <c r="UMJ157" s="3"/>
      <c r="UMK157" s="3"/>
      <c r="UML157" s="3"/>
      <c r="UMM157" s="3"/>
      <c r="UMN157" s="3"/>
      <c r="UMO157" s="3"/>
      <c r="UMP157" s="3"/>
      <c r="UMQ157" s="3"/>
      <c r="UMR157" s="3"/>
      <c r="UMS157" s="3"/>
      <c r="UMT157" s="3"/>
      <c r="UMU157" s="3"/>
      <c r="UMV157" s="3"/>
      <c r="UMW157" s="3"/>
      <c r="UMX157" s="3"/>
      <c r="UMY157" s="3"/>
      <c r="UMZ157" s="3"/>
      <c r="UNA157" s="3"/>
      <c r="UNB157" s="3"/>
      <c r="UNC157" s="3"/>
      <c r="UND157" s="3"/>
      <c r="UNE157" s="3"/>
      <c r="UNF157" s="3"/>
      <c r="UNG157" s="3"/>
      <c r="UNH157" s="3"/>
      <c r="UNI157" s="3"/>
      <c r="UNJ157" s="3"/>
      <c r="UNK157" s="3"/>
      <c r="UNL157" s="3"/>
      <c r="UNM157" s="3"/>
      <c r="UNN157" s="3"/>
      <c r="UNO157" s="3"/>
      <c r="UNP157" s="3"/>
      <c r="UNQ157" s="3"/>
      <c r="UNR157" s="3"/>
      <c r="UNS157" s="3"/>
      <c r="UNT157" s="3"/>
      <c r="UNU157" s="3"/>
      <c r="UNV157" s="3"/>
      <c r="UNW157" s="3"/>
      <c r="UNX157" s="3"/>
      <c r="UNY157" s="3"/>
      <c r="UNZ157" s="3"/>
      <c r="UOA157" s="3"/>
      <c r="UOB157" s="3"/>
      <c r="UOC157" s="3"/>
      <c r="UOD157" s="3"/>
      <c r="UOE157" s="3"/>
      <c r="UOF157" s="3"/>
      <c r="UOG157" s="3"/>
      <c r="UOH157" s="3"/>
      <c r="UOI157" s="3"/>
      <c r="UOJ157" s="3"/>
      <c r="UOK157" s="3"/>
      <c r="UOL157" s="3"/>
      <c r="UOM157" s="3"/>
      <c r="UON157" s="3"/>
      <c r="UOO157" s="3"/>
      <c r="UOP157" s="3"/>
      <c r="UOQ157" s="3"/>
      <c r="UOR157" s="3"/>
      <c r="UOS157" s="3"/>
      <c r="UOT157" s="3"/>
      <c r="UOU157" s="3"/>
      <c r="UOV157" s="3"/>
      <c r="UOW157" s="3"/>
      <c r="UOX157" s="3"/>
      <c r="UOY157" s="3"/>
      <c r="UOZ157" s="3"/>
      <c r="UPA157" s="3"/>
      <c r="UPB157" s="3"/>
      <c r="UPC157" s="3"/>
      <c r="UPD157" s="3"/>
      <c r="UPE157" s="3"/>
      <c r="UPF157" s="3"/>
      <c r="UPG157" s="3"/>
      <c r="UPH157" s="3"/>
      <c r="UPI157" s="3"/>
      <c r="UPJ157" s="3"/>
      <c r="UPK157" s="3"/>
      <c r="UPL157" s="3"/>
      <c r="UPM157" s="3"/>
      <c r="UPN157" s="3"/>
      <c r="UPO157" s="3"/>
      <c r="UPP157" s="3"/>
      <c r="UPQ157" s="3"/>
      <c r="UPR157" s="3"/>
      <c r="UPS157" s="3"/>
      <c r="UPT157" s="3"/>
      <c r="UPU157" s="3"/>
      <c r="UPV157" s="3"/>
      <c r="UPW157" s="3"/>
      <c r="UPX157" s="3"/>
      <c r="UPY157" s="3"/>
      <c r="UPZ157" s="3"/>
      <c r="UQA157" s="3"/>
      <c r="UQB157" s="3"/>
      <c r="UQC157" s="3"/>
      <c r="UQD157" s="3"/>
      <c r="UQE157" s="3"/>
      <c r="UQF157" s="3"/>
      <c r="UQG157" s="3"/>
      <c r="UQH157" s="3"/>
      <c r="UQI157" s="3"/>
      <c r="UQJ157" s="3"/>
      <c r="UQK157" s="3"/>
      <c r="UQL157" s="3"/>
      <c r="UQM157" s="3"/>
      <c r="UQN157" s="3"/>
      <c r="UQO157" s="3"/>
      <c r="UQP157" s="3"/>
      <c r="UQQ157" s="3"/>
      <c r="UQR157" s="3"/>
      <c r="UQS157" s="3"/>
      <c r="UQT157" s="3"/>
      <c r="UQU157" s="3"/>
      <c r="UQV157" s="3"/>
      <c r="UQW157" s="3"/>
      <c r="UQX157" s="3"/>
      <c r="UQY157" s="3"/>
      <c r="UQZ157" s="3"/>
      <c r="URA157" s="3"/>
      <c r="URB157" s="3"/>
      <c r="URC157" s="3"/>
      <c r="URD157" s="3"/>
      <c r="URE157" s="3"/>
      <c r="URF157" s="3"/>
      <c r="URG157" s="3"/>
      <c r="URH157" s="3"/>
      <c r="URI157" s="3"/>
      <c r="URJ157" s="3"/>
      <c r="URK157" s="3"/>
      <c r="URL157" s="3"/>
      <c r="URM157" s="3"/>
      <c r="URN157" s="3"/>
      <c r="URO157" s="3"/>
      <c r="URP157" s="3"/>
      <c r="URQ157" s="3"/>
      <c r="URR157" s="3"/>
      <c r="URS157" s="3"/>
      <c r="URT157" s="3"/>
      <c r="URU157" s="3"/>
      <c r="URV157" s="3"/>
      <c r="URW157" s="3"/>
      <c r="URX157" s="3"/>
      <c r="URY157" s="3"/>
      <c r="URZ157" s="3"/>
      <c r="USA157" s="3"/>
      <c r="USB157" s="3"/>
      <c r="USC157" s="3"/>
      <c r="USD157" s="3"/>
      <c r="USE157" s="3"/>
      <c r="USF157" s="3"/>
      <c r="USG157" s="3"/>
      <c r="USH157" s="3"/>
      <c r="USI157" s="3"/>
      <c r="USJ157" s="3"/>
      <c r="USK157" s="3"/>
      <c r="USL157" s="3"/>
      <c r="USM157" s="3"/>
      <c r="USN157" s="3"/>
      <c r="USO157" s="3"/>
      <c r="USP157" s="3"/>
      <c r="USQ157" s="3"/>
      <c r="USR157" s="3"/>
      <c r="USS157" s="3"/>
      <c r="UST157" s="3"/>
      <c r="USU157" s="3"/>
      <c r="USV157" s="3"/>
      <c r="USW157" s="3"/>
      <c r="USX157" s="3"/>
      <c r="USY157" s="3"/>
      <c r="USZ157" s="3"/>
      <c r="UTA157" s="3"/>
      <c r="UTB157" s="3"/>
      <c r="UTC157" s="3"/>
      <c r="UTD157" s="3"/>
      <c r="UTE157" s="3"/>
      <c r="UTF157" s="3"/>
      <c r="UTG157" s="3"/>
      <c r="UTH157" s="3"/>
      <c r="UTI157" s="3"/>
      <c r="UTJ157" s="3"/>
      <c r="UTK157" s="3"/>
      <c r="UTL157" s="3"/>
      <c r="UTM157" s="3"/>
      <c r="UTN157" s="3"/>
      <c r="UTO157" s="3"/>
      <c r="UTP157" s="3"/>
      <c r="UTQ157" s="3"/>
      <c r="UTR157" s="3"/>
      <c r="UTS157" s="3"/>
      <c r="UTT157" s="3"/>
      <c r="UTU157" s="3"/>
      <c r="UTV157" s="3"/>
      <c r="UTW157" s="3"/>
      <c r="UTX157" s="3"/>
      <c r="UTY157" s="3"/>
      <c r="UTZ157" s="3"/>
      <c r="UUA157" s="3"/>
      <c r="UUB157" s="3"/>
      <c r="UUC157" s="3"/>
      <c r="UUD157" s="3"/>
      <c r="UUE157" s="3"/>
      <c r="UUF157" s="3"/>
      <c r="UUG157" s="3"/>
      <c r="UUH157" s="3"/>
      <c r="UUI157" s="3"/>
      <c r="UUJ157" s="3"/>
      <c r="UUK157" s="3"/>
      <c r="UUL157" s="3"/>
      <c r="UUM157" s="3"/>
      <c r="UUN157" s="3"/>
      <c r="UUO157" s="3"/>
      <c r="UUP157" s="3"/>
      <c r="UUQ157" s="3"/>
      <c r="UUR157" s="3"/>
      <c r="UUS157" s="3"/>
      <c r="UUT157" s="3"/>
      <c r="UUU157" s="3"/>
      <c r="UUV157" s="3"/>
      <c r="UUW157" s="3"/>
      <c r="UUX157" s="3"/>
      <c r="UUY157" s="3"/>
      <c r="UUZ157" s="3"/>
      <c r="UVA157" s="3"/>
      <c r="UVB157" s="3"/>
      <c r="UVC157" s="3"/>
      <c r="UVD157" s="3"/>
      <c r="UVE157" s="3"/>
      <c r="UVF157" s="3"/>
      <c r="UVG157" s="3"/>
      <c r="UVH157" s="3"/>
      <c r="UVI157" s="3"/>
      <c r="UVJ157" s="3"/>
      <c r="UVK157" s="3"/>
      <c r="UVL157" s="3"/>
      <c r="UVM157" s="3"/>
      <c r="UVN157" s="3"/>
      <c r="UVO157" s="3"/>
      <c r="UVP157" s="3"/>
      <c r="UVQ157" s="3"/>
      <c r="UVR157" s="3"/>
      <c r="UVS157" s="3"/>
      <c r="UVT157" s="3"/>
      <c r="UVU157" s="3"/>
      <c r="UVV157" s="3"/>
      <c r="UVW157" s="3"/>
      <c r="UVX157" s="3"/>
      <c r="UVY157" s="3"/>
      <c r="UVZ157" s="3"/>
      <c r="UWA157" s="3"/>
      <c r="UWB157" s="3"/>
      <c r="UWC157" s="3"/>
      <c r="UWD157" s="3"/>
      <c r="UWE157" s="3"/>
      <c r="UWF157" s="3"/>
      <c r="UWG157" s="3"/>
      <c r="UWH157" s="3"/>
      <c r="UWI157" s="3"/>
      <c r="UWJ157" s="3"/>
      <c r="UWK157" s="3"/>
      <c r="UWL157" s="3"/>
      <c r="UWM157" s="3"/>
      <c r="UWN157" s="3"/>
      <c r="UWO157" s="3"/>
      <c r="UWP157" s="3"/>
      <c r="UWQ157" s="3"/>
      <c r="UWR157" s="3"/>
      <c r="UWS157" s="3"/>
      <c r="UWT157" s="3"/>
      <c r="UWU157" s="3"/>
      <c r="UWV157" s="3"/>
      <c r="UWW157" s="3"/>
      <c r="UWX157" s="3"/>
      <c r="UWY157" s="3"/>
      <c r="UWZ157" s="3"/>
      <c r="UXA157" s="3"/>
      <c r="UXB157" s="3"/>
      <c r="UXC157" s="3"/>
      <c r="UXD157" s="3"/>
      <c r="UXE157" s="3"/>
      <c r="UXF157" s="3"/>
      <c r="UXG157" s="3"/>
      <c r="UXH157" s="3"/>
      <c r="UXI157" s="3"/>
      <c r="UXJ157" s="3"/>
      <c r="UXK157" s="3"/>
      <c r="UXL157" s="3"/>
      <c r="UXM157" s="3"/>
      <c r="UXN157" s="3"/>
      <c r="UXO157" s="3"/>
      <c r="UXP157" s="3"/>
      <c r="UXQ157" s="3"/>
      <c r="UXR157" s="3"/>
      <c r="UXS157" s="3"/>
      <c r="UXT157" s="3"/>
      <c r="UXU157" s="3"/>
      <c r="UXV157" s="3"/>
      <c r="UXW157" s="3"/>
      <c r="UXX157" s="3"/>
      <c r="UXY157" s="3"/>
      <c r="UXZ157" s="3"/>
      <c r="UYA157" s="3"/>
      <c r="UYB157" s="3"/>
      <c r="UYC157" s="3"/>
      <c r="UYD157" s="3"/>
      <c r="UYE157" s="3"/>
      <c r="UYF157" s="3"/>
      <c r="UYG157" s="3"/>
      <c r="UYH157" s="3"/>
      <c r="UYI157" s="3"/>
      <c r="UYJ157" s="3"/>
      <c r="UYK157" s="3"/>
      <c r="UYL157" s="3"/>
      <c r="UYM157" s="3"/>
      <c r="UYN157" s="3"/>
      <c r="UYO157" s="3"/>
      <c r="UYP157" s="3"/>
      <c r="UYQ157" s="3"/>
      <c r="UYR157" s="3"/>
      <c r="UYS157" s="3"/>
      <c r="UYT157" s="3"/>
      <c r="UYU157" s="3"/>
      <c r="UYV157" s="3"/>
      <c r="UYW157" s="3"/>
      <c r="UYX157" s="3"/>
      <c r="UYY157" s="3"/>
      <c r="UYZ157" s="3"/>
      <c r="UZA157" s="3"/>
      <c r="UZB157" s="3"/>
      <c r="UZC157" s="3"/>
      <c r="UZD157" s="3"/>
      <c r="UZE157" s="3"/>
      <c r="UZF157" s="3"/>
      <c r="UZG157" s="3"/>
      <c r="UZH157" s="3"/>
      <c r="UZI157" s="3"/>
      <c r="UZJ157" s="3"/>
      <c r="UZK157" s="3"/>
      <c r="UZL157" s="3"/>
      <c r="UZM157" s="3"/>
      <c r="UZN157" s="3"/>
      <c r="UZO157" s="3"/>
      <c r="UZP157" s="3"/>
      <c r="UZQ157" s="3"/>
      <c r="UZR157" s="3"/>
      <c r="UZS157" s="3"/>
      <c r="UZT157" s="3"/>
      <c r="UZU157" s="3"/>
      <c r="UZV157" s="3"/>
      <c r="UZW157" s="3"/>
      <c r="UZX157" s="3"/>
      <c r="UZY157" s="3"/>
      <c r="UZZ157" s="3"/>
      <c r="VAA157" s="3"/>
      <c r="VAB157" s="3"/>
      <c r="VAC157" s="3"/>
      <c r="VAD157" s="3"/>
      <c r="VAE157" s="3"/>
      <c r="VAF157" s="3"/>
      <c r="VAG157" s="3"/>
      <c r="VAH157" s="3"/>
      <c r="VAI157" s="3"/>
      <c r="VAJ157" s="3"/>
      <c r="VAK157" s="3"/>
      <c r="VAL157" s="3"/>
      <c r="VAM157" s="3"/>
      <c r="VAN157" s="3"/>
      <c r="VAO157" s="3"/>
      <c r="VAP157" s="3"/>
      <c r="VAQ157" s="3"/>
      <c r="VAR157" s="3"/>
      <c r="VAS157" s="3"/>
      <c r="VAT157" s="3"/>
      <c r="VAU157" s="3"/>
      <c r="VAV157" s="3"/>
      <c r="VAW157" s="3"/>
      <c r="VAX157" s="3"/>
      <c r="VAY157" s="3"/>
      <c r="VAZ157" s="3"/>
      <c r="VBA157" s="3"/>
      <c r="VBB157" s="3"/>
      <c r="VBC157" s="3"/>
      <c r="VBD157" s="3"/>
      <c r="VBE157" s="3"/>
      <c r="VBF157" s="3"/>
      <c r="VBG157" s="3"/>
      <c r="VBH157" s="3"/>
      <c r="VBI157" s="3"/>
      <c r="VBJ157" s="3"/>
      <c r="VBK157" s="3"/>
      <c r="VBL157" s="3"/>
      <c r="VBM157" s="3"/>
      <c r="VBN157" s="3"/>
      <c r="VBO157" s="3"/>
      <c r="VBP157" s="3"/>
      <c r="VBQ157" s="3"/>
      <c r="VBR157" s="3"/>
      <c r="VBS157" s="3"/>
      <c r="VBT157" s="3"/>
      <c r="VBU157" s="3"/>
      <c r="VBV157" s="3"/>
      <c r="VBW157" s="3"/>
      <c r="VBX157" s="3"/>
      <c r="VBY157" s="3"/>
      <c r="VBZ157" s="3"/>
      <c r="VCA157" s="3"/>
      <c r="VCB157" s="3"/>
      <c r="VCC157" s="3"/>
      <c r="VCD157" s="3"/>
      <c r="VCE157" s="3"/>
      <c r="VCF157" s="3"/>
      <c r="VCG157" s="3"/>
      <c r="VCH157" s="3"/>
      <c r="VCI157" s="3"/>
      <c r="VCJ157" s="3"/>
      <c r="VCK157" s="3"/>
      <c r="VCL157" s="3"/>
      <c r="VCM157" s="3"/>
      <c r="VCN157" s="3"/>
      <c r="VCO157" s="3"/>
      <c r="VCP157" s="3"/>
      <c r="VCQ157" s="3"/>
      <c r="VCR157" s="3"/>
      <c r="VCS157" s="3"/>
      <c r="VCT157" s="3"/>
      <c r="VCU157" s="3"/>
      <c r="VCV157" s="3"/>
      <c r="VCW157" s="3"/>
      <c r="VCX157" s="3"/>
      <c r="VCY157" s="3"/>
      <c r="VCZ157" s="3"/>
      <c r="VDA157" s="3"/>
      <c r="VDB157" s="3"/>
      <c r="VDC157" s="3"/>
      <c r="VDD157" s="3"/>
      <c r="VDE157" s="3"/>
      <c r="VDF157" s="3"/>
      <c r="VDG157" s="3"/>
      <c r="VDH157" s="3"/>
      <c r="VDI157" s="3"/>
      <c r="VDJ157" s="3"/>
      <c r="VDK157" s="3"/>
      <c r="VDL157" s="3"/>
      <c r="VDM157" s="3"/>
      <c r="VDN157" s="3"/>
      <c r="VDO157" s="3"/>
      <c r="VDP157" s="3"/>
      <c r="VDQ157" s="3"/>
      <c r="VDR157" s="3"/>
      <c r="VDS157" s="3"/>
      <c r="VDT157" s="3"/>
      <c r="VDU157" s="3"/>
      <c r="VDV157" s="3"/>
      <c r="VDW157" s="3"/>
      <c r="VDX157" s="3"/>
      <c r="VDY157" s="3"/>
      <c r="VDZ157" s="3"/>
      <c r="VEA157" s="3"/>
      <c r="VEB157" s="3"/>
      <c r="VEC157" s="3"/>
      <c r="VED157" s="3"/>
      <c r="VEE157" s="3"/>
      <c r="VEF157" s="3"/>
      <c r="VEG157" s="3"/>
      <c r="VEH157" s="3"/>
      <c r="VEI157" s="3"/>
      <c r="VEJ157" s="3"/>
      <c r="VEK157" s="3"/>
      <c r="VEL157" s="3"/>
      <c r="VEM157" s="3"/>
      <c r="VEN157" s="3"/>
      <c r="VEO157" s="3"/>
      <c r="VEP157" s="3"/>
      <c r="VEQ157" s="3"/>
      <c r="VER157" s="3"/>
      <c r="VES157" s="3"/>
      <c r="VET157" s="3"/>
      <c r="VEU157" s="3"/>
      <c r="VEV157" s="3"/>
      <c r="VEW157" s="3"/>
      <c r="VEX157" s="3"/>
      <c r="VEY157" s="3"/>
      <c r="VEZ157" s="3"/>
      <c r="VFA157" s="3"/>
      <c r="VFB157" s="3"/>
      <c r="VFC157" s="3"/>
      <c r="VFD157" s="3"/>
      <c r="VFE157" s="3"/>
      <c r="VFF157" s="3"/>
      <c r="VFG157" s="3"/>
      <c r="VFH157" s="3"/>
      <c r="VFI157" s="3"/>
      <c r="VFJ157" s="3"/>
      <c r="VFK157" s="3"/>
      <c r="VFL157" s="3"/>
      <c r="VFM157" s="3"/>
      <c r="VFN157" s="3"/>
      <c r="VFO157" s="3"/>
      <c r="VFP157" s="3"/>
      <c r="VFQ157" s="3"/>
      <c r="VFR157" s="3"/>
      <c r="VFS157" s="3"/>
      <c r="VFT157" s="3"/>
      <c r="VFU157" s="3"/>
      <c r="VFV157" s="3"/>
      <c r="VFW157" s="3"/>
      <c r="VFX157" s="3"/>
      <c r="VFY157" s="3"/>
      <c r="VFZ157" s="3"/>
      <c r="VGA157" s="3"/>
      <c r="VGB157" s="3"/>
      <c r="VGC157" s="3"/>
      <c r="VGD157" s="3"/>
      <c r="VGE157" s="3"/>
      <c r="VGF157" s="3"/>
      <c r="VGG157" s="3"/>
      <c r="VGH157" s="3"/>
      <c r="VGI157" s="3"/>
      <c r="VGJ157" s="3"/>
      <c r="VGK157" s="3"/>
      <c r="VGL157" s="3"/>
      <c r="VGM157" s="3"/>
      <c r="VGN157" s="3"/>
      <c r="VGO157" s="3"/>
      <c r="VGP157" s="3"/>
      <c r="VGQ157" s="3"/>
      <c r="VGR157" s="3"/>
      <c r="VGS157" s="3"/>
      <c r="VGT157" s="3"/>
      <c r="VGU157" s="3"/>
      <c r="VGV157" s="3"/>
      <c r="VGW157" s="3"/>
      <c r="VGX157" s="3"/>
      <c r="VGY157" s="3"/>
      <c r="VGZ157" s="3"/>
      <c r="VHA157" s="3"/>
      <c r="VHB157" s="3"/>
      <c r="VHC157" s="3"/>
      <c r="VHD157" s="3"/>
      <c r="VHE157" s="3"/>
      <c r="VHF157" s="3"/>
      <c r="VHG157" s="3"/>
      <c r="VHH157" s="3"/>
      <c r="VHI157" s="3"/>
      <c r="VHJ157" s="3"/>
      <c r="VHK157" s="3"/>
      <c r="VHL157" s="3"/>
      <c r="VHM157" s="3"/>
      <c r="VHN157" s="3"/>
      <c r="VHO157" s="3"/>
      <c r="VHP157" s="3"/>
      <c r="VHQ157" s="3"/>
      <c r="VHR157" s="3"/>
      <c r="VHS157" s="3"/>
      <c r="VHT157" s="3"/>
      <c r="VHU157" s="3"/>
      <c r="VHV157" s="3"/>
      <c r="VHW157" s="3"/>
      <c r="VHX157" s="3"/>
      <c r="VHY157" s="3"/>
      <c r="VHZ157" s="3"/>
      <c r="VIA157" s="3"/>
      <c r="VIB157" s="3"/>
      <c r="VIC157" s="3"/>
      <c r="VID157" s="3"/>
      <c r="VIE157" s="3"/>
      <c r="VIF157" s="3"/>
      <c r="VIG157" s="3"/>
      <c r="VIH157" s="3"/>
      <c r="VII157" s="3"/>
      <c r="VIJ157" s="3"/>
      <c r="VIK157" s="3"/>
      <c r="VIL157" s="3"/>
      <c r="VIM157" s="3"/>
      <c r="VIN157" s="3"/>
      <c r="VIO157" s="3"/>
      <c r="VIP157" s="3"/>
      <c r="VIQ157" s="3"/>
      <c r="VIR157" s="3"/>
      <c r="VIS157" s="3"/>
      <c r="VIT157" s="3"/>
      <c r="VIU157" s="3"/>
      <c r="VIV157" s="3"/>
      <c r="VIW157" s="3"/>
      <c r="VIX157" s="3"/>
      <c r="VIY157" s="3"/>
      <c r="VIZ157" s="3"/>
      <c r="VJA157" s="3"/>
      <c r="VJB157" s="3"/>
      <c r="VJC157" s="3"/>
      <c r="VJD157" s="3"/>
      <c r="VJE157" s="3"/>
      <c r="VJF157" s="3"/>
      <c r="VJG157" s="3"/>
      <c r="VJH157" s="3"/>
      <c r="VJI157" s="3"/>
      <c r="VJJ157" s="3"/>
      <c r="VJK157" s="3"/>
      <c r="VJL157" s="3"/>
      <c r="VJM157" s="3"/>
      <c r="VJN157" s="3"/>
      <c r="VJO157" s="3"/>
      <c r="VJP157" s="3"/>
      <c r="VJQ157" s="3"/>
      <c r="VJR157" s="3"/>
      <c r="VJS157" s="3"/>
      <c r="VJT157" s="3"/>
      <c r="VJU157" s="3"/>
      <c r="VJV157" s="3"/>
      <c r="VJW157" s="3"/>
      <c r="VJX157" s="3"/>
      <c r="VJY157" s="3"/>
      <c r="VJZ157" s="3"/>
      <c r="VKA157" s="3"/>
      <c r="VKB157" s="3"/>
      <c r="VKC157" s="3"/>
      <c r="VKD157" s="3"/>
      <c r="VKE157" s="3"/>
      <c r="VKF157" s="3"/>
      <c r="VKG157" s="3"/>
      <c r="VKH157" s="3"/>
      <c r="VKI157" s="3"/>
      <c r="VKJ157" s="3"/>
      <c r="VKK157" s="3"/>
      <c r="VKL157" s="3"/>
      <c r="VKM157" s="3"/>
      <c r="VKN157" s="3"/>
      <c r="VKO157" s="3"/>
      <c r="VKP157" s="3"/>
      <c r="VKQ157" s="3"/>
      <c r="VKR157" s="3"/>
      <c r="VKS157" s="3"/>
      <c r="VKT157" s="3"/>
      <c r="VKU157" s="3"/>
      <c r="VKV157" s="3"/>
      <c r="VKW157" s="3"/>
      <c r="VKX157" s="3"/>
      <c r="VKY157" s="3"/>
      <c r="VKZ157" s="3"/>
      <c r="VLA157" s="3"/>
      <c r="VLB157" s="3"/>
      <c r="VLC157" s="3"/>
      <c r="VLD157" s="3"/>
      <c r="VLE157" s="3"/>
      <c r="VLF157" s="3"/>
      <c r="VLG157" s="3"/>
      <c r="VLH157" s="3"/>
      <c r="VLI157" s="3"/>
      <c r="VLJ157" s="3"/>
      <c r="VLK157" s="3"/>
      <c r="VLL157" s="3"/>
      <c r="VLM157" s="3"/>
      <c r="VLN157" s="3"/>
      <c r="VLO157" s="3"/>
      <c r="VLP157" s="3"/>
      <c r="VLQ157" s="3"/>
      <c r="VLR157" s="3"/>
      <c r="VLS157" s="3"/>
      <c r="VLT157" s="3"/>
      <c r="VLU157" s="3"/>
      <c r="VLV157" s="3"/>
      <c r="VLW157" s="3"/>
      <c r="VLX157" s="3"/>
      <c r="VLY157" s="3"/>
      <c r="VLZ157" s="3"/>
      <c r="VMA157" s="3"/>
      <c r="VMB157" s="3"/>
      <c r="VMC157" s="3"/>
      <c r="VMD157" s="3"/>
      <c r="VME157" s="3"/>
      <c r="VMF157" s="3"/>
      <c r="VMG157" s="3"/>
      <c r="VMH157" s="3"/>
      <c r="VMI157" s="3"/>
      <c r="VMJ157" s="3"/>
      <c r="VMK157" s="3"/>
      <c r="VML157" s="3"/>
      <c r="VMM157" s="3"/>
      <c r="VMN157" s="3"/>
      <c r="VMO157" s="3"/>
      <c r="VMP157" s="3"/>
      <c r="VMQ157" s="3"/>
      <c r="VMR157" s="3"/>
      <c r="VMS157" s="3"/>
      <c r="VMT157" s="3"/>
      <c r="VMU157" s="3"/>
      <c r="VMV157" s="3"/>
      <c r="VMW157" s="3"/>
      <c r="VMX157" s="3"/>
      <c r="VMY157" s="3"/>
      <c r="VMZ157" s="3"/>
      <c r="VNA157" s="3"/>
      <c r="VNB157" s="3"/>
      <c r="VNC157" s="3"/>
      <c r="VND157" s="3"/>
      <c r="VNE157" s="3"/>
      <c r="VNF157" s="3"/>
      <c r="VNG157" s="3"/>
      <c r="VNH157" s="3"/>
      <c r="VNI157" s="3"/>
      <c r="VNJ157" s="3"/>
      <c r="VNK157" s="3"/>
      <c r="VNL157" s="3"/>
      <c r="VNM157" s="3"/>
      <c r="VNN157" s="3"/>
      <c r="VNO157" s="3"/>
      <c r="VNP157" s="3"/>
      <c r="VNQ157" s="3"/>
      <c r="VNR157" s="3"/>
      <c r="VNS157" s="3"/>
      <c r="VNT157" s="3"/>
      <c r="VNU157" s="3"/>
      <c r="VNV157" s="3"/>
      <c r="VNW157" s="3"/>
      <c r="VNX157" s="3"/>
      <c r="VNY157" s="3"/>
      <c r="VNZ157" s="3"/>
      <c r="VOA157" s="3"/>
      <c r="VOB157" s="3"/>
      <c r="VOC157" s="3"/>
      <c r="VOD157" s="3"/>
      <c r="VOE157" s="3"/>
      <c r="VOF157" s="3"/>
      <c r="VOG157" s="3"/>
      <c r="VOH157" s="3"/>
      <c r="VOI157" s="3"/>
      <c r="VOJ157" s="3"/>
      <c r="VOK157" s="3"/>
      <c r="VOL157" s="3"/>
      <c r="VOM157" s="3"/>
      <c r="VON157" s="3"/>
      <c r="VOO157" s="3"/>
      <c r="VOP157" s="3"/>
      <c r="VOQ157" s="3"/>
      <c r="VOR157" s="3"/>
      <c r="VOS157" s="3"/>
      <c r="VOT157" s="3"/>
      <c r="VOU157" s="3"/>
      <c r="VOV157" s="3"/>
      <c r="VOW157" s="3"/>
      <c r="VOX157" s="3"/>
      <c r="VOY157" s="3"/>
      <c r="VOZ157" s="3"/>
      <c r="VPA157" s="3"/>
      <c r="VPB157" s="3"/>
      <c r="VPC157" s="3"/>
      <c r="VPD157" s="3"/>
      <c r="VPE157" s="3"/>
      <c r="VPF157" s="3"/>
      <c r="VPG157" s="3"/>
      <c r="VPH157" s="3"/>
      <c r="VPI157" s="3"/>
      <c r="VPJ157" s="3"/>
      <c r="VPK157" s="3"/>
      <c r="VPL157" s="3"/>
      <c r="VPM157" s="3"/>
      <c r="VPN157" s="3"/>
      <c r="VPO157" s="3"/>
      <c r="VPP157" s="3"/>
      <c r="VPQ157" s="3"/>
      <c r="VPR157" s="3"/>
      <c r="VPS157" s="3"/>
      <c r="VPT157" s="3"/>
      <c r="VPU157" s="3"/>
      <c r="VPV157" s="3"/>
      <c r="VPW157" s="3"/>
      <c r="VPX157" s="3"/>
      <c r="VPY157" s="3"/>
      <c r="VPZ157" s="3"/>
      <c r="VQA157" s="3"/>
      <c r="VQB157" s="3"/>
      <c r="VQC157" s="3"/>
      <c r="VQD157" s="3"/>
      <c r="VQE157" s="3"/>
      <c r="VQF157" s="3"/>
      <c r="VQG157" s="3"/>
      <c r="VQH157" s="3"/>
      <c r="VQI157" s="3"/>
      <c r="VQJ157" s="3"/>
      <c r="VQK157" s="3"/>
      <c r="VQL157" s="3"/>
      <c r="VQM157" s="3"/>
      <c r="VQN157" s="3"/>
      <c r="VQO157" s="3"/>
      <c r="VQP157" s="3"/>
      <c r="VQQ157" s="3"/>
      <c r="VQR157" s="3"/>
      <c r="VQS157" s="3"/>
      <c r="VQT157" s="3"/>
      <c r="VQU157" s="3"/>
      <c r="VQV157" s="3"/>
      <c r="VQW157" s="3"/>
      <c r="VQX157" s="3"/>
      <c r="VQY157" s="3"/>
      <c r="VQZ157" s="3"/>
      <c r="VRA157" s="3"/>
      <c r="VRB157" s="3"/>
      <c r="VRC157" s="3"/>
      <c r="VRD157" s="3"/>
      <c r="VRE157" s="3"/>
      <c r="VRF157" s="3"/>
      <c r="VRG157" s="3"/>
      <c r="VRH157" s="3"/>
      <c r="VRI157" s="3"/>
      <c r="VRJ157" s="3"/>
      <c r="VRK157" s="3"/>
      <c r="VRL157" s="3"/>
      <c r="VRM157" s="3"/>
      <c r="VRN157" s="3"/>
      <c r="VRO157" s="3"/>
      <c r="VRP157" s="3"/>
      <c r="VRQ157" s="3"/>
      <c r="VRR157" s="3"/>
      <c r="VRS157" s="3"/>
      <c r="VRT157" s="3"/>
      <c r="VRU157" s="3"/>
      <c r="VRV157" s="3"/>
      <c r="VRW157" s="3"/>
      <c r="VRX157" s="3"/>
      <c r="VRY157" s="3"/>
      <c r="VRZ157" s="3"/>
      <c r="VSA157" s="3"/>
      <c r="VSB157" s="3"/>
      <c r="VSC157" s="3"/>
      <c r="VSD157" s="3"/>
      <c r="VSE157" s="3"/>
      <c r="VSF157" s="3"/>
      <c r="VSG157" s="3"/>
      <c r="VSH157" s="3"/>
      <c r="VSI157" s="3"/>
      <c r="VSJ157" s="3"/>
      <c r="VSK157" s="3"/>
      <c r="VSL157" s="3"/>
      <c r="VSM157" s="3"/>
      <c r="VSN157" s="3"/>
      <c r="VSO157" s="3"/>
      <c r="VSP157" s="3"/>
      <c r="VSQ157" s="3"/>
      <c r="VSR157" s="3"/>
      <c r="VSS157" s="3"/>
      <c r="VST157" s="3"/>
      <c r="VSU157" s="3"/>
      <c r="VSV157" s="3"/>
      <c r="VSW157" s="3"/>
      <c r="VSX157" s="3"/>
      <c r="VSY157" s="3"/>
      <c r="VSZ157" s="3"/>
      <c r="VTA157" s="3"/>
      <c r="VTB157" s="3"/>
      <c r="VTC157" s="3"/>
      <c r="VTD157" s="3"/>
      <c r="VTE157" s="3"/>
      <c r="VTF157" s="3"/>
      <c r="VTG157" s="3"/>
      <c r="VTH157" s="3"/>
      <c r="VTI157" s="3"/>
      <c r="VTJ157" s="3"/>
      <c r="VTK157" s="3"/>
      <c r="VTL157" s="3"/>
      <c r="VTM157" s="3"/>
      <c r="VTN157" s="3"/>
      <c r="VTO157" s="3"/>
      <c r="VTP157" s="3"/>
      <c r="VTQ157" s="3"/>
      <c r="VTR157" s="3"/>
      <c r="VTS157" s="3"/>
      <c r="VTT157" s="3"/>
      <c r="VTU157" s="3"/>
      <c r="VTV157" s="3"/>
      <c r="VTW157" s="3"/>
      <c r="VTX157" s="3"/>
      <c r="VTY157" s="3"/>
      <c r="VTZ157" s="3"/>
      <c r="VUA157" s="3"/>
      <c r="VUB157" s="3"/>
      <c r="VUC157" s="3"/>
      <c r="VUD157" s="3"/>
      <c r="VUE157" s="3"/>
      <c r="VUF157" s="3"/>
      <c r="VUG157" s="3"/>
      <c r="VUH157" s="3"/>
      <c r="VUI157" s="3"/>
      <c r="VUJ157" s="3"/>
      <c r="VUK157" s="3"/>
      <c r="VUL157" s="3"/>
      <c r="VUM157" s="3"/>
      <c r="VUN157" s="3"/>
      <c r="VUO157" s="3"/>
      <c r="VUP157" s="3"/>
      <c r="VUQ157" s="3"/>
      <c r="VUR157" s="3"/>
      <c r="VUS157" s="3"/>
      <c r="VUT157" s="3"/>
      <c r="VUU157" s="3"/>
      <c r="VUV157" s="3"/>
      <c r="VUW157" s="3"/>
      <c r="VUX157" s="3"/>
      <c r="VUY157" s="3"/>
      <c r="VUZ157" s="3"/>
      <c r="VVA157" s="3"/>
      <c r="VVB157" s="3"/>
      <c r="VVC157" s="3"/>
      <c r="VVD157" s="3"/>
      <c r="VVE157" s="3"/>
      <c r="VVF157" s="3"/>
      <c r="VVG157" s="3"/>
      <c r="VVH157" s="3"/>
      <c r="VVI157" s="3"/>
      <c r="VVJ157" s="3"/>
      <c r="VVK157" s="3"/>
      <c r="VVL157" s="3"/>
      <c r="VVM157" s="3"/>
      <c r="VVN157" s="3"/>
      <c r="VVO157" s="3"/>
      <c r="VVP157" s="3"/>
      <c r="VVQ157" s="3"/>
      <c r="VVR157" s="3"/>
      <c r="VVS157" s="3"/>
      <c r="VVT157" s="3"/>
      <c r="VVU157" s="3"/>
      <c r="VVV157" s="3"/>
      <c r="VVW157" s="3"/>
      <c r="VVX157" s="3"/>
      <c r="VVY157" s="3"/>
      <c r="VVZ157" s="3"/>
      <c r="VWA157" s="3"/>
      <c r="VWB157" s="3"/>
      <c r="VWC157" s="3"/>
      <c r="VWD157" s="3"/>
      <c r="VWE157" s="3"/>
      <c r="VWF157" s="3"/>
      <c r="VWG157" s="3"/>
      <c r="VWH157" s="3"/>
      <c r="VWI157" s="3"/>
      <c r="VWJ157" s="3"/>
      <c r="VWK157" s="3"/>
      <c r="VWL157" s="3"/>
      <c r="VWM157" s="3"/>
      <c r="VWN157" s="3"/>
      <c r="VWO157" s="3"/>
      <c r="VWP157" s="3"/>
      <c r="VWQ157" s="3"/>
      <c r="VWR157" s="3"/>
      <c r="VWS157" s="3"/>
      <c r="VWT157" s="3"/>
      <c r="VWU157" s="3"/>
      <c r="VWV157" s="3"/>
      <c r="VWW157" s="3"/>
      <c r="VWX157" s="3"/>
      <c r="VWY157" s="3"/>
      <c r="VWZ157" s="3"/>
      <c r="VXA157" s="3"/>
      <c r="VXB157" s="3"/>
      <c r="VXC157" s="3"/>
      <c r="VXD157" s="3"/>
      <c r="VXE157" s="3"/>
      <c r="VXF157" s="3"/>
      <c r="VXG157" s="3"/>
      <c r="VXH157" s="3"/>
      <c r="VXI157" s="3"/>
      <c r="VXJ157" s="3"/>
      <c r="VXK157" s="3"/>
      <c r="VXL157" s="3"/>
      <c r="VXM157" s="3"/>
      <c r="VXN157" s="3"/>
      <c r="VXO157" s="3"/>
      <c r="VXP157" s="3"/>
      <c r="VXQ157" s="3"/>
      <c r="VXR157" s="3"/>
      <c r="VXS157" s="3"/>
      <c r="VXT157" s="3"/>
      <c r="VXU157" s="3"/>
      <c r="VXV157" s="3"/>
      <c r="VXW157" s="3"/>
      <c r="VXX157" s="3"/>
      <c r="VXY157" s="3"/>
      <c r="VXZ157" s="3"/>
      <c r="VYA157" s="3"/>
      <c r="VYB157" s="3"/>
      <c r="VYC157" s="3"/>
      <c r="VYD157" s="3"/>
      <c r="VYE157" s="3"/>
      <c r="VYF157" s="3"/>
      <c r="VYG157" s="3"/>
      <c r="VYH157" s="3"/>
      <c r="VYI157" s="3"/>
      <c r="VYJ157" s="3"/>
      <c r="VYK157" s="3"/>
      <c r="VYL157" s="3"/>
      <c r="VYM157" s="3"/>
      <c r="VYN157" s="3"/>
      <c r="VYO157" s="3"/>
      <c r="VYP157" s="3"/>
      <c r="VYQ157" s="3"/>
      <c r="VYR157" s="3"/>
      <c r="VYS157" s="3"/>
      <c r="VYT157" s="3"/>
      <c r="VYU157" s="3"/>
      <c r="VYV157" s="3"/>
      <c r="VYW157" s="3"/>
      <c r="VYX157" s="3"/>
      <c r="VYY157" s="3"/>
      <c r="VYZ157" s="3"/>
      <c r="VZA157" s="3"/>
      <c r="VZB157" s="3"/>
      <c r="VZC157" s="3"/>
      <c r="VZD157" s="3"/>
      <c r="VZE157" s="3"/>
      <c r="VZF157" s="3"/>
      <c r="VZG157" s="3"/>
      <c r="VZH157" s="3"/>
      <c r="VZI157" s="3"/>
      <c r="VZJ157" s="3"/>
      <c r="VZK157" s="3"/>
      <c r="VZL157" s="3"/>
      <c r="VZM157" s="3"/>
      <c r="VZN157" s="3"/>
      <c r="VZO157" s="3"/>
      <c r="VZP157" s="3"/>
      <c r="VZQ157" s="3"/>
      <c r="VZR157" s="3"/>
      <c r="VZS157" s="3"/>
      <c r="VZT157" s="3"/>
      <c r="VZU157" s="3"/>
      <c r="VZV157" s="3"/>
      <c r="VZW157" s="3"/>
      <c r="VZX157" s="3"/>
      <c r="VZY157" s="3"/>
      <c r="VZZ157" s="3"/>
      <c r="WAA157" s="3"/>
      <c r="WAB157" s="3"/>
      <c r="WAC157" s="3"/>
      <c r="WAD157" s="3"/>
      <c r="WAE157" s="3"/>
      <c r="WAF157" s="3"/>
      <c r="WAG157" s="3"/>
      <c r="WAH157" s="3"/>
      <c r="WAI157" s="3"/>
      <c r="WAJ157" s="3"/>
      <c r="WAK157" s="3"/>
      <c r="WAL157" s="3"/>
      <c r="WAM157" s="3"/>
      <c r="WAN157" s="3"/>
      <c r="WAO157" s="3"/>
      <c r="WAP157" s="3"/>
      <c r="WAQ157" s="3"/>
      <c r="WAR157" s="3"/>
      <c r="WAS157" s="3"/>
      <c r="WAT157" s="3"/>
      <c r="WAU157" s="3"/>
      <c r="WAV157" s="3"/>
      <c r="WAW157" s="3"/>
      <c r="WAX157" s="3"/>
      <c r="WAY157" s="3"/>
      <c r="WAZ157" s="3"/>
      <c r="WBA157" s="3"/>
      <c r="WBB157" s="3"/>
      <c r="WBC157" s="3"/>
      <c r="WBD157" s="3"/>
      <c r="WBE157" s="3"/>
      <c r="WBF157" s="3"/>
      <c r="WBG157" s="3"/>
      <c r="WBH157" s="3"/>
      <c r="WBI157" s="3"/>
      <c r="WBJ157" s="3"/>
      <c r="WBK157" s="3"/>
      <c r="WBL157" s="3"/>
      <c r="WBM157" s="3"/>
      <c r="WBN157" s="3"/>
      <c r="WBO157" s="3"/>
      <c r="WBP157" s="3"/>
      <c r="WBQ157" s="3"/>
      <c r="WBR157" s="3"/>
      <c r="WBS157" s="3"/>
      <c r="WBT157" s="3"/>
      <c r="WBU157" s="3"/>
      <c r="WBV157" s="3"/>
      <c r="WBW157" s="3"/>
      <c r="WBX157" s="3"/>
      <c r="WBY157" s="3"/>
      <c r="WBZ157" s="3"/>
      <c r="WCA157" s="3"/>
      <c r="WCB157" s="3"/>
      <c r="WCC157" s="3"/>
      <c r="WCD157" s="3"/>
      <c r="WCE157" s="3"/>
      <c r="WCF157" s="3"/>
      <c r="WCG157" s="3"/>
      <c r="WCH157" s="3"/>
      <c r="WCI157" s="3"/>
      <c r="WCJ157" s="3"/>
      <c r="WCK157" s="3"/>
      <c r="WCL157" s="3"/>
      <c r="WCM157" s="3"/>
      <c r="WCN157" s="3"/>
      <c r="WCO157" s="3"/>
      <c r="WCP157" s="3"/>
      <c r="WCQ157" s="3"/>
      <c r="WCR157" s="3"/>
      <c r="WCS157" s="3"/>
      <c r="WCT157" s="3"/>
      <c r="WCU157" s="3"/>
      <c r="WCV157" s="3"/>
      <c r="WCW157" s="3"/>
      <c r="WCX157" s="3"/>
      <c r="WCY157" s="3"/>
      <c r="WCZ157" s="3"/>
      <c r="WDA157" s="3"/>
      <c r="WDB157" s="3"/>
      <c r="WDC157" s="3"/>
      <c r="WDD157" s="3"/>
      <c r="WDE157" s="3"/>
      <c r="WDF157" s="3"/>
      <c r="WDG157" s="3"/>
      <c r="WDH157" s="3"/>
      <c r="WDI157" s="3"/>
      <c r="WDJ157" s="3"/>
      <c r="WDK157" s="3"/>
      <c r="WDL157" s="3"/>
      <c r="WDM157" s="3"/>
      <c r="WDN157" s="3"/>
      <c r="WDO157" s="3"/>
      <c r="WDP157" s="3"/>
      <c r="WDQ157" s="3"/>
      <c r="WDR157" s="3"/>
      <c r="WDS157" s="3"/>
      <c r="WDT157" s="3"/>
      <c r="WDU157" s="3"/>
      <c r="WDV157" s="3"/>
      <c r="WDW157" s="3"/>
      <c r="WDX157" s="3"/>
      <c r="WDY157" s="3"/>
      <c r="WDZ157" s="3"/>
      <c r="WEA157" s="3"/>
      <c r="WEB157" s="3"/>
      <c r="WEC157" s="3"/>
      <c r="WED157" s="3"/>
      <c r="WEE157" s="3"/>
      <c r="WEF157" s="3"/>
      <c r="WEG157" s="3"/>
      <c r="WEH157" s="3"/>
      <c r="WEI157" s="3"/>
      <c r="WEJ157" s="3"/>
      <c r="WEK157" s="3"/>
      <c r="WEL157" s="3"/>
      <c r="WEM157" s="3"/>
      <c r="WEN157" s="3"/>
      <c r="WEO157" s="3"/>
      <c r="WEP157" s="3"/>
      <c r="WEQ157" s="3"/>
      <c r="WER157" s="3"/>
      <c r="WES157" s="3"/>
      <c r="WET157" s="3"/>
      <c r="WEU157" s="3"/>
      <c r="WEV157" s="3"/>
      <c r="WEW157" s="3"/>
      <c r="WEX157" s="3"/>
      <c r="WEY157" s="3"/>
      <c r="WEZ157" s="3"/>
      <c r="WFA157" s="3"/>
      <c r="WFB157" s="3"/>
      <c r="WFC157" s="3"/>
      <c r="WFD157" s="3"/>
      <c r="WFE157" s="3"/>
      <c r="WFF157" s="3"/>
      <c r="WFG157" s="3"/>
      <c r="WFH157" s="3"/>
      <c r="WFI157" s="3"/>
      <c r="WFJ157" s="3"/>
      <c r="WFK157" s="3"/>
      <c r="WFL157" s="3"/>
      <c r="WFM157" s="3"/>
      <c r="WFN157" s="3"/>
      <c r="WFO157" s="3"/>
      <c r="WFP157" s="3"/>
      <c r="WFQ157" s="3"/>
      <c r="WFR157" s="3"/>
      <c r="WFS157" s="3"/>
      <c r="WFT157" s="3"/>
      <c r="WFU157" s="3"/>
      <c r="WFV157" s="3"/>
      <c r="WFW157" s="3"/>
      <c r="WFX157" s="3"/>
      <c r="WFY157" s="3"/>
      <c r="WFZ157" s="3"/>
      <c r="WGA157" s="3"/>
      <c r="WGB157" s="3"/>
      <c r="WGC157" s="3"/>
      <c r="WGD157" s="3"/>
      <c r="WGE157" s="3"/>
      <c r="WGF157" s="3"/>
      <c r="WGG157" s="3"/>
      <c r="WGH157" s="3"/>
      <c r="WGI157" s="3"/>
      <c r="WGJ157" s="3"/>
      <c r="WGK157" s="3"/>
      <c r="WGL157" s="3"/>
      <c r="WGM157" s="3"/>
      <c r="WGN157" s="3"/>
      <c r="WGO157" s="3"/>
      <c r="WGP157" s="3"/>
      <c r="WGQ157" s="3"/>
      <c r="WGR157" s="3"/>
      <c r="WGS157" s="3"/>
      <c r="WGT157" s="3"/>
      <c r="WGU157" s="3"/>
      <c r="WGV157" s="3"/>
      <c r="WGW157" s="3"/>
      <c r="WGX157" s="3"/>
      <c r="WGY157" s="3"/>
      <c r="WGZ157" s="3"/>
      <c r="WHA157" s="3"/>
      <c r="WHB157" s="3"/>
      <c r="WHC157" s="3"/>
      <c r="WHD157" s="3"/>
      <c r="WHE157" s="3"/>
      <c r="WHF157" s="3"/>
      <c r="WHG157" s="3"/>
      <c r="WHH157" s="3"/>
      <c r="WHI157" s="3"/>
      <c r="WHJ157" s="3"/>
      <c r="WHK157" s="3"/>
      <c r="WHL157" s="3"/>
      <c r="WHM157" s="3"/>
      <c r="WHN157" s="3"/>
      <c r="WHO157" s="3"/>
      <c r="WHP157" s="3"/>
      <c r="WHQ157" s="3"/>
      <c r="WHR157" s="3"/>
      <c r="WHS157" s="3"/>
      <c r="WHT157" s="3"/>
      <c r="WHU157" s="3"/>
      <c r="WHV157" s="3"/>
      <c r="WHW157" s="3"/>
      <c r="WHX157" s="3"/>
      <c r="WHY157" s="3"/>
      <c r="WHZ157" s="3"/>
      <c r="WIA157" s="3"/>
      <c r="WIB157" s="3"/>
      <c r="WIC157" s="3"/>
      <c r="WID157" s="3"/>
      <c r="WIE157" s="3"/>
      <c r="WIF157" s="3"/>
      <c r="WIG157" s="3"/>
      <c r="WIH157" s="3"/>
      <c r="WII157" s="3"/>
      <c r="WIJ157" s="3"/>
      <c r="WIK157" s="3"/>
      <c r="WIL157" s="3"/>
      <c r="WIM157" s="3"/>
      <c r="WIN157" s="3"/>
      <c r="WIO157" s="3"/>
      <c r="WIP157" s="3"/>
      <c r="WIQ157" s="3"/>
      <c r="WIR157" s="3"/>
      <c r="WIS157" s="3"/>
      <c r="WIT157" s="3"/>
      <c r="WIU157" s="3"/>
      <c r="WIV157" s="3"/>
      <c r="WIW157" s="3"/>
      <c r="WIX157" s="3"/>
      <c r="WIY157" s="3"/>
      <c r="WIZ157" s="3"/>
      <c r="WJA157" s="3"/>
      <c r="WJB157" s="3"/>
      <c r="WJC157" s="3"/>
      <c r="WJD157" s="3"/>
      <c r="WJE157" s="3"/>
      <c r="WJF157" s="3"/>
      <c r="WJG157" s="3"/>
      <c r="WJH157" s="3"/>
      <c r="WJI157" s="3"/>
      <c r="WJJ157" s="3"/>
      <c r="WJK157" s="3"/>
      <c r="WJL157" s="3"/>
      <c r="WJM157" s="3"/>
      <c r="WJN157" s="3"/>
      <c r="WJO157" s="3"/>
      <c r="WJP157" s="3"/>
      <c r="WJQ157" s="3"/>
      <c r="WJR157" s="3"/>
      <c r="WJS157" s="3"/>
      <c r="WJT157" s="3"/>
      <c r="WJU157" s="3"/>
      <c r="WJV157" s="3"/>
      <c r="WJW157" s="3"/>
      <c r="WJX157" s="3"/>
      <c r="WJY157" s="3"/>
      <c r="WJZ157" s="3"/>
      <c r="WKA157" s="3"/>
      <c r="WKB157" s="3"/>
      <c r="WKC157" s="3"/>
      <c r="WKD157" s="3"/>
      <c r="WKE157" s="3"/>
      <c r="WKF157" s="3"/>
      <c r="WKG157" s="3"/>
      <c r="WKH157" s="3"/>
      <c r="WKI157" s="3"/>
      <c r="WKJ157" s="3"/>
      <c r="WKK157" s="3"/>
      <c r="WKL157" s="3"/>
      <c r="WKM157" s="3"/>
      <c r="WKN157" s="3"/>
      <c r="WKO157" s="3"/>
      <c r="WKP157" s="3"/>
      <c r="WKQ157" s="3"/>
      <c r="WKR157" s="3"/>
      <c r="WKS157" s="3"/>
      <c r="WKT157" s="3"/>
      <c r="WKU157" s="3"/>
      <c r="WKV157" s="3"/>
      <c r="WKW157" s="3"/>
      <c r="WKX157" s="3"/>
      <c r="WKY157" s="3"/>
      <c r="WKZ157" s="3"/>
      <c r="WLA157" s="3"/>
      <c r="WLB157" s="3"/>
      <c r="WLC157" s="3"/>
      <c r="WLD157" s="3"/>
      <c r="WLE157" s="3"/>
      <c r="WLF157" s="3"/>
      <c r="WLG157" s="3"/>
      <c r="WLH157" s="3"/>
      <c r="WLI157" s="3"/>
      <c r="WLJ157" s="3"/>
      <c r="WLK157" s="3"/>
      <c r="WLL157" s="3"/>
      <c r="WLM157" s="3"/>
      <c r="WLN157" s="3"/>
      <c r="WLO157" s="3"/>
      <c r="WLP157" s="3"/>
      <c r="WLQ157" s="3"/>
      <c r="WLR157" s="3"/>
      <c r="WLS157" s="3"/>
      <c r="WLT157" s="3"/>
      <c r="WLU157" s="3"/>
      <c r="WLV157" s="3"/>
      <c r="WLW157" s="3"/>
      <c r="WLX157" s="3"/>
      <c r="WLY157" s="3"/>
      <c r="WLZ157" s="3"/>
      <c r="WMA157" s="3"/>
      <c r="WMB157" s="3"/>
      <c r="WMC157" s="3"/>
      <c r="WMD157" s="3"/>
      <c r="WME157" s="3"/>
      <c r="WMF157" s="3"/>
      <c r="WMG157" s="3"/>
      <c r="WMH157" s="3"/>
      <c r="WMI157" s="3"/>
      <c r="WMJ157" s="3"/>
      <c r="WMK157" s="3"/>
      <c r="WML157" s="3"/>
      <c r="WMM157" s="3"/>
      <c r="WMN157" s="3"/>
      <c r="WMO157" s="3"/>
      <c r="WMP157" s="3"/>
      <c r="WMQ157" s="3"/>
      <c r="WMR157" s="3"/>
      <c r="WMS157" s="3"/>
      <c r="WMT157" s="3"/>
      <c r="WMU157" s="3"/>
      <c r="WMV157" s="3"/>
      <c r="WMW157" s="3"/>
      <c r="WMX157" s="3"/>
      <c r="WMY157" s="3"/>
      <c r="WMZ157" s="3"/>
      <c r="WNA157" s="3"/>
      <c r="WNB157" s="3"/>
      <c r="WNC157" s="3"/>
      <c r="WND157" s="3"/>
      <c r="WNE157" s="3"/>
      <c r="WNF157" s="3"/>
      <c r="WNG157" s="3"/>
      <c r="WNH157" s="3"/>
      <c r="WNI157" s="3"/>
      <c r="WNJ157" s="3"/>
      <c r="WNK157" s="3"/>
      <c r="WNL157" s="3"/>
      <c r="WNM157" s="3"/>
      <c r="WNN157" s="3"/>
      <c r="WNO157" s="3"/>
      <c r="WNP157" s="3"/>
      <c r="WNQ157" s="3"/>
      <c r="WNR157" s="3"/>
      <c r="WNS157" s="3"/>
      <c r="WNT157" s="3"/>
      <c r="WNU157" s="3"/>
      <c r="WNV157" s="3"/>
      <c r="WNW157" s="3"/>
      <c r="WNX157" s="3"/>
      <c r="WNY157" s="3"/>
      <c r="WNZ157" s="3"/>
      <c r="WOA157" s="3"/>
      <c r="WOB157" s="3"/>
      <c r="WOC157" s="3"/>
      <c r="WOD157" s="3"/>
      <c r="WOE157" s="3"/>
      <c r="WOF157" s="3"/>
      <c r="WOG157" s="3"/>
      <c r="WOH157" s="3"/>
      <c r="WOI157" s="3"/>
      <c r="WOJ157" s="3"/>
      <c r="WOK157" s="3"/>
      <c r="WOL157" s="3"/>
      <c r="WOM157" s="3"/>
      <c r="WON157" s="3"/>
      <c r="WOO157" s="3"/>
      <c r="WOP157" s="3"/>
      <c r="WOQ157" s="3"/>
      <c r="WOR157" s="3"/>
      <c r="WOS157" s="3"/>
      <c r="WOT157" s="3"/>
      <c r="WOU157" s="3"/>
      <c r="WOV157" s="3"/>
      <c r="WOW157" s="3"/>
      <c r="WOX157" s="3"/>
      <c r="WOY157" s="3"/>
      <c r="WOZ157" s="3"/>
      <c r="WPA157" s="3"/>
      <c r="WPB157" s="3"/>
      <c r="WPC157" s="3"/>
      <c r="WPD157" s="3"/>
      <c r="WPE157" s="3"/>
      <c r="WPF157" s="3"/>
      <c r="WPG157" s="3"/>
      <c r="WPH157" s="3"/>
      <c r="WPI157" s="3"/>
      <c r="WPJ157" s="3"/>
      <c r="WPK157" s="3"/>
      <c r="WPL157" s="3"/>
      <c r="WPM157" s="3"/>
      <c r="WPN157" s="3"/>
      <c r="WPO157" s="3"/>
      <c r="WPP157" s="3"/>
      <c r="WPQ157" s="3"/>
      <c r="WPR157" s="3"/>
      <c r="WPS157" s="3"/>
      <c r="WPT157" s="3"/>
      <c r="WPU157" s="3"/>
      <c r="WPV157" s="3"/>
      <c r="WPW157" s="3"/>
      <c r="WPX157" s="3"/>
      <c r="WPY157" s="3"/>
      <c r="WPZ157" s="3"/>
      <c r="WQA157" s="3"/>
      <c r="WQB157" s="3"/>
      <c r="WQC157" s="3"/>
      <c r="WQD157" s="3"/>
      <c r="WQE157" s="3"/>
      <c r="WQF157" s="3"/>
      <c r="WQG157" s="3"/>
      <c r="WQH157" s="3"/>
      <c r="WQI157" s="3"/>
      <c r="WQJ157" s="3"/>
      <c r="WQK157" s="3"/>
      <c r="WQL157" s="3"/>
      <c r="WQM157" s="3"/>
      <c r="WQN157" s="3"/>
      <c r="WQO157" s="3"/>
      <c r="WQP157" s="3"/>
      <c r="WQQ157" s="3"/>
      <c r="WQR157" s="3"/>
      <c r="WQS157" s="3"/>
      <c r="WQT157" s="3"/>
      <c r="WQU157" s="3"/>
      <c r="WQV157" s="3"/>
      <c r="WQW157" s="3"/>
      <c r="WQX157" s="3"/>
      <c r="WQY157" s="3"/>
      <c r="WQZ157" s="3"/>
      <c r="WRA157" s="3"/>
      <c r="WRB157" s="3"/>
      <c r="WRC157" s="3"/>
      <c r="WRD157" s="3"/>
      <c r="WRE157" s="3"/>
      <c r="WRF157" s="3"/>
      <c r="WRG157" s="3"/>
      <c r="WRH157" s="3"/>
      <c r="WRI157" s="3"/>
      <c r="WRJ157" s="3"/>
      <c r="WRK157" s="3"/>
      <c r="WRL157" s="3"/>
      <c r="WRM157" s="3"/>
      <c r="WRN157" s="3"/>
      <c r="WRO157" s="3"/>
      <c r="WRP157" s="3"/>
      <c r="WRQ157" s="3"/>
      <c r="WRR157" s="3"/>
      <c r="WRS157" s="3"/>
      <c r="WRT157" s="3"/>
      <c r="WRU157" s="3"/>
      <c r="WRV157" s="3"/>
      <c r="WRW157" s="3"/>
      <c r="WRX157" s="3"/>
      <c r="WRY157" s="3"/>
      <c r="WRZ157" s="3"/>
      <c r="WSA157" s="3"/>
      <c r="WSB157" s="3"/>
      <c r="WSC157" s="3"/>
      <c r="WSD157" s="3"/>
      <c r="WSE157" s="3"/>
      <c r="WSF157" s="3"/>
      <c r="WSG157" s="3"/>
      <c r="WSH157" s="3"/>
      <c r="WSI157" s="3"/>
      <c r="WSJ157" s="3"/>
      <c r="WSK157" s="3"/>
      <c r="WSL157" s="3"/>
      <c r="WSM157" s="3"/>
      <c r="WSN157" s="3"/>
      <c r="WSO157" s="3"/>
      <c r="WSP157" s="3"/>
      <c r="WSQ157" s="3"/>
      <c r="WSR157" s="3"/>
      <c r="WSS157" s="3"/>
      <c r="WST157" s="3"/>
      <c r="WSU157" s="3"/>
      <c r="WSV157" s="3"/>
      <c r="WSW157" s="3"/>
      <c r="WSX157" s="3"/>
      <c r="WSY157" s="3"/>
      <c r="WSZ157" s="3"/>
      <c r="WTA157" s="3"/>
      <c r="WTB157" s="3"/>
      <c r="WTC157" s="3"/>
      <c r="WTD157" s="3"/>
      <c r="WTE157" s="3"/>
      <c r="WTF157" s="3"/>
      <c r="WTG157" s="3"/>
      <c r="WTH157" s="3"/>
      <c r="WTI157" s="3"/>
      <c r="WTJ157" s="3"/>
      <c r="WTK157" s="3"/>
      <c r="WTL157" s="3"/>
      <c r="WTM157" s="3"/>
      <c r="WTN157" s="3"/>
      <c r="WTO157" s="3"/>
      <c r="WTP157" s="3"/>
      <c r="WTQ157" s="3"/>
      <c r="WTR157" s="3"/>
      <c r="WTS157" s="3"/>
      <c r="WTT157" s="3"/>
      <c r="WTU157" s="3"/>
      <c r="WTV157" s="3"/>
      <c r="WTW157" s="3"/>
      <c r="WTX157" s="3"/>
      <c r="WTY157" s="3"/>
      <c r="WTZ157" s="3"/>
      <c r="WUA157" s="3"/>
      <c r="WUB157" s="3"/>
      <c r="WUC157" s="3"/>
      <c r="WUD157" s="3"/>
      <c r="WUE157" s="3"/>
      <c r="WUF157" s="3"/>
      <c r="WUG157" s="3"/>
      <c r="WUH157" s="3"/>
      <c r="WUI157" s="3"/>
      <c r="WUJ157" s="3"/>
      <c r="WUK157" s="3"/>
      <c r="WUL157" s="3"/>
      <c r="WUM157" s="3"/>
      <c r="WUN157" s="3"/>
      <c r="WUO157" s="3"/>
      <c r="WUP157" s="3"/>
      <c r="WUQ157" s="3"/>
      <c r="WUR157" s="3"/>
      <c r="WUS157" s="3"/>
      <c r="WUT157" s="3"/>
      <c r="WUU157" s="3"/>
      <c r="WUV157" s="3"/>
      <c r="WUW157" s="3"/>
      <c r="WUX157" s="3"/>
      <c r="WUY157" s="3"/>
      <c r="WUZ157" s="3"/>
      <c r="WVA157" s="3"/>
      <c r="WVB157" s="3"/>
      <c r="WVC157" s="3"/>
      <c r="WVD157" s="3"/>
      <c r="WVE157" s="3"/>
      <c r="WVF157" s="3"/>
      <c r="WVG157" s="3"/>
      <c r="WVH157" s="3"/>
      <c r="WVI157" s="3"/>
      <c r="WVJ157" s="3"/>
      <c r="WVK157" s="3"/>
      <c r="WVL157" s="3"/>
      <c r="WVM157" s="3"/>
      <c r="WVN157" s="3"/>
      <c r="WVO157" s="3"/>
      <c r="WVP157" s="3"/>
      <c r="WVQ157" s="3"/>
      <c r="WVR157" s="3"/>
      <c r="WVS157" s="3"/>
      <c r="WVT157" s="3"/>
      <c r="WVU157" s="3"/>
      <c r="WVV157" s="3"/>
      <c r="WVW157" s="3"/>
      <c r="WVX157" s="3"/>
      <c r="WVY157" s="3"/>
      <c r="WVZ157" s="3"/>
      <c r="WWA157" s="3"/>
      <c r="WWB157" s="3"/>
      <c r="WWC157" s="3"/>
      <c r="WWD157" s="3"/>
      <c r="WWE157" s="3"/>
      <c r="WWF157" s="3"/>
      <c r="WWG157" s="3"/>
      <c r="WWH157" s="3"/>
      <c r="WWI157" s="3"/>
      <c r="WWJ157" s="3"/>
      <c r="WWK157" s="3"/>
      <c r="WWL157" s="3"/>
      <c r="WWM157" s="3"/>
      <c r="WWN157" s="3"/>
      <c r="WWO157" s="3"/>
      <c r="WWP157" s="3"/>
      <c r="WWQ157" s="3"/>
      <c r="WWR157" s="3"/>
      <c r="WWS157" s="3"/>
      <c r="WWT157" s="3"/>
      <c r="WWU157" s="3"/>
      <c r="WWV157" s="3"/>
      <c r="WWW157" s="3"/>
      <c r="WWX157" s="3"/>
      <c r="WWY157" s="3"/>
      <c r="WWZ157" s="3"/>
      <c r="WXA157" s="3"/>
      <c r="WXB157" s="3"/>
      <c r="WXC157" s="3"/>
      <c r="WXD157" s="3"/>
      <c r="WXE157" s="3"/>
      <c r="WXF157" s="3"/>
      <c r="WXG157" s="3"/>
      <c r="WXH157" s="3"/>
      <c r="WXI157" s="3"/>
      <c r="WXJ157" s="3"/>
      <c r="WXK157" s="3"/>
      <c r="WXL157" s="3"/>
      <c r="WXM157" s="3"/>
      <c r="WXN157" s="3"/>
      <c r="WXO157" s="3"/>
      <c r="WXP157" s="3"/>
      <c r="WXQ157" s="3"/>
      <c r="WXR157" s="3"/>
      <c r="WXS157" s="3"/>
      <c r="WXT157" s="3"/>
      <c r="WXU157" s="3"/>
      <c r="WXV157" s="3"/>
      <c r="WXW157" s="3"/>
      <c r="WXX157" s="3"/>
      <c r="WXY157" s="3"/>
      <c r="WXZ157" s="3"/>
      <c r="WYA157" s="3"/>
      <c r="WYB157" s="3"/>
      <c r="WYC157" s="3"/>
      <c r="WYD157" s="3"/>
      <c r="WYE157" s="3"/>
      <c r="WYF157" s="3"/>
      <c r="WYG157" s="3"/>
      <c r="WYH157" s="3"/>
      <c r="WYI157" s="3"/>
      <c r="WYJ157" s="3"/>
      <c r="WYK157" s="3"/>
      <c r="WYL157" s="3"/>
      <c r="WYM157" s="3"/>
      <c r="WYN157" s="3"/>
      <c r="WYO157" s="3"/>
      <c r="WYP157" s="3"/>
      <c r="WYQ157" s="3"/>
      <c r="WYR157" s="3"/>
      <c r="WYS157" s="3"/>
      <c r="WYT157" s="3"/>
      <c r="WYU157" s="3"/>
      <c r="WYV157" s="3"/>
      <c r="WYW157" s="3"/>
      <c r="WYX157" s="3"/>
      <c r="WYY157" s="3"/>
      <c r="WYZ157" s="3"/>
      <c r="WZA157" s="3"/>
      <c r="WZB157" s="3"/>
      <c r="WZC157" s="3"/>
      <c r="WZD157" s="3"/>
      <c r="WZE157" s="3"/>
      <c r="WZF157" s="3"/>
      <c r="WZG157" s="3"/>
      <c r="WZH157" s="3"/>
      <c r="WZI157" s="3"/>
      <c r="WZJ157" s="3"/>
      <c r="WZK157" s="3"/>
      <c r="WZL157" s="3"/>
      <c r="WZM157" s="3"/>
      <c r="WZN157" s="3"/>
      <c r="WZO157" s="3"/>
      <c r="WZP157" s="3"/>
      <c r="WZQ157" s="3"/>
      <c r="WZR157" s="3"/>
      <c r="WZS157" s="3"/>
      <c r="WZT157" s="3"/>
      <c r="WZU157" s="3"/>
      <c r="WZV157" s="3"/>
      <c r="WZW157" s="3"/>
      <c r="WZX157" s="3"/>
      <c r="WZY157" s="3"/>
      <c r="WZZ157" s="3"/>
      <c r="XAA157" s="3"/>
      <c r="XAB157" s="3"/>
      <c r="XAC157" s="3"/>
      <c r="XAD157" s="3"/>
      <c r="XAE157" s="3"/>
      <c r="XAF157" s="3"/>
      <c r="XAG157" s="3"/>
      <c r="XAH157" s="3"/>
      <c r="XAI157" s="3"/>
      <c r="XAJ157" s="3"/>
      <c r="XAK157" s="3"/>
      <c r="XAL157" s="3"/>
      <c r="XAM157" s="3"/>
      <c r="XAN157" s="3"/>
      <c r="XAO157" s="3"/>
      <c r="XAP157" s="3"/>
      <c r="XAQ157" s="3"/>
      <c r="XAR157" s="3"/>
      <c r="XAS157" s="3"/>
      <c r="XAT157" s="3"/>
      <c r="XAU157" s="3"/>
      <c r="XAV157" s="3"/>
      <c r="XAW157" s="3"/>
      <c r="XAX157" s="3"/>
      <c r="XAY157" s="3"/>
      <c r="XAZ157" s="3"/>
      <c r="XBA157" s="3"/>
      <c r="XBB157" s="3"/>
      <c r="XBC157" s="3"/>
      <c r="XBD157" s="3"/>
      <c r="XBE157" s="3"/>
      <c r="XBF157" s="3"/>
      <c r="XBG157" s="3"/>
      <c r="XBH157" s="3"/>
      <c r="XBI157" s="3"/>
      <c r="XBJ157" s="3"/>
      <c r="XBK157" s="3"/>
      <c r="XBL157" s="3"/>
      <c r="XBM157" s="3"/>
      <c r="XBN157" s="3"/>
      <c r="XBO157" s="3"/>
      <c r="XBP157" s="3"/>
      <c r="XBQ157" s="3"/>
      <c r="XBR157" s="3"/>
      <c r="XBS157" s="3"/>
      <c r="XBT157" s="3"/>
      <c r="XBU157" s="3"/>
      <c r="XBV157" s="3"/>
      <c r="XBW157" s="3"/>
      <c r="XBX157" s="3"/>
      <c r="XBY157" s="3"/>
      <c r="XBZ157" s="3"/>
      <c r="XCA157" s="3"/>
      <c r="XCB157" s="3"/>
      <c r="XCC157" s="3"/>
      <c r="XCD157" s="3"/>
      <c r="XCE157" s="3"/>
      <c r="XCF157" s="3"/>
      <c r="XCG157" s="3"/>
      <c r="XCH157" s="3"/>
      <c r="XCI157" s="3"/>
      <c r="XCJ157" s="3"/>
      <c r="XCK157" s="3"/>
      <c r="XCL157" s="3"/>
      <c r="XCM157" s="3"/>
      <c r="XCN157" s="3"/>
      <c r="XCO157" s="3"/>
      <c r="XCP157" s="3"/>
      <c r="XCQ157" s="3"/>
      <c r="XCR157" s="3"/>
      <c r="XCS157" s="3"/>
      <c r="XCT157" s="3"/>
      <c r="XCU157" s="3"/>
      <c r="XCV157" s="3"/>
      <c r="XCW157" s="3"/>
      <c r="XCX157" s="3"/>
      <c r="XCY157" s="3"/>
      <c r="XCZ157" s="3"/>
      <c r="XDA157" s="3"/>
      <c r="XDB157" s="3"/>
      <c r="XDC157" s="3"/>
      <c r="XDD157" s="3"/>
      <c r="XDE157" s="3"/>
      <c r="XDF157" s="3"/>
      <c r="XDG157" s="3"/>
      <c r="XDH157" s="3"/>
      <c r="XDI157" s="3"/>
      <c r="XDJ157" s="3"/>
      <c r="XDK157" s="3"/>
      <c r="XDL157" s="3"/>
      <c r="XDM157" s="3"/>
      <c r="XDN157" s="3"/>
      <c r="XDO157" s="3"/>
      <c r="XDP157" s="3"/>
      <c r="XDQ157" s="3"/>
      <c r="XDR157" s="3"/>
      <c r="XDS157" s="3"/>
      <c r="XDT157" s="3"/>
      <c r="XDU157" s="3"/>
      <c r="XDV157" s="3"/>
      <c r="XDW157" s="3"/>
      <c r="XDX157" s="3"/>
      <c r="XDY157" s="3"/>
      <c r="XDZ157" s="3"/>
      <c r="XEA157" s="3"/>
      <c r="XEB157" s="3"/>
      <c r="XEC157" s="3"/>
      <c r="XED157" s="3"/>
      <c r="XEE157" s="3"/>
      <c r="XEF157" s="3"/>
      <c r="XEG157" s="3"/>
      <c r="XEH157" s="3"/>
      <c r="XEI157" s="3"/>
      <c r="XEJ157" s="3"/>
      <c r="XEK157" s="3"/>
      <c r="XEL157" s="3"/>
      <c r="XEM157" s="3"/>
      <c r="XEN157" s="3"/>
      <c r="XEO157" s="3"/>
      <c r="XEP157" s="3"/>
      <c r="XEQ157" s="3"/>
      <c r="XER157" s="3"/>
      <c r="XES157" s="3"/>
      <c r="XET157" s="3"/>
      <c r="XEU157" s="3"/>
      <c r="XEV157" s="3"/>
      <c r="XEW157" s="3"/>
      <c r="XEX157" s="3"/>
      <c r="XEY157" s="3"/>
      <c r="XEZ157" s="3"/>
      <c r="XFA157" s="3"/>
      <c r="XFB157" s="3"/>
      <c r="XFC157" s="3"/>
      <c r="XFD157" s="3"/>
    </row>
    <row r="158" spans="1:16384" outlineLevel="1">
      <c r="G158" s="747"/>
      <c r="H158" s="747"/>
      <c r="I158" s="747"/>
      <c r="J158" s="747"/>
      <c r="K158" s="747"/>
    </row>
    <row r="159" spans="1:16384" outlineLevel="1">
      <c r="D159" s="733" t="s">
        <v>567</v>
      </c>
      <c r="E159" s="768" t="s">
        <v>102</v>
      </c>
      <c r="F159" s="851"/>
      <c r="G159" s="747" t="s">
        <v>1320</v>
      </c>
      <c r="H159" s="747"/>
      <c r="I159" s="747"/>
      <c r="J159" s="747"/>
      <c r="K159" s="747"/>
    </row>
    <row r="160" spans="1:16384" outlineLevel="1">
      <c r="D160" s="771" t="s">
        <v>1632</v>
      </c>
      <c r="G160" s="747"/>
      <c r="H160" s="747"/>
      <c r="I160" s="747"/>
      <c r="J160" s="747"/>
      <c r="K160" s="747"/>
    </row>
    <row r="161" spans="4:36" outlineLevel="1">
      <c r="D161" s="547" t="s">
        <v>568</v>
      </c>
      <c r="E161" s="648"/>
      <c r="F161" s="760">
        <f>IF($D$9="nominal",MAX(0,F159-Funding!$F$40),"n/a")</f>
        <v>0</v>
      </c>
      <c r="G161" s="747"/>
      <c r="H161" s="747"/>
      <c r="I161" s="747"/>
      <c r="J161" s="747"/>
      <c r="K161" s="747"/>
    </row>
    <row r="162" spans="4:36" outlineLevel="1">
      <c r="G162" s="747"/>
      <c r="H162" s="747"/>
      <c r="I162" s="747"/>
      <c r="J162" s="747"/>
      <c r="K162" s="747"/>
    </row>
    <row r="163" spans="4:36" outlineLevel="1">
      <c r="D163" s="733" t="s">
        <v>569</v>
      </c>
      <c r="E163" s="768" t="s">
        <v>102</v>
      </c>
      <c r="F163" s="1026">
        <v>20000</v>
      </c>
      <c r="G163" s="747"/>
      <c r="H163" s="747"/>
      <c r="I163" s="747"/>
      <c r="J163" s="747"/>
      <c r="K163" s="747"/>
    </row>
    <row r="164" spans="4:36" outlineLevel="1">
      <c r="D164" s="547" t="s">
        <v>570</v>
      </c>
      <c r="E164" s="648"/>
      <c r="F164" s="769" t="b">
        <f>IF($D$9="nominal",(F161&gt;=F163),"n/a")</f>
        <v>0</v>
      </c>
      <c r="G164" s="747"/>
      <c r="H164" s="747"/>
      <c r="I164" s="747"/>
      <c r="J164" s="747"/>
      <c r="K164" s="747"/>
    </row>
    <row r="165" spans="4:36" outlineLevel="1">
      <c r="G165" s="747"/>
      <c r="H165" s="747"/>
      <c r="I165" s="747"/>
      <c r="J165" s="747"/>
      <c r="K165" s="747"/>
    </row>
    <row r="166" spans="4:36" outlineLevel="1">
      <c r="D166" s="733" t="s">
        <v>571</v>
      </c>
      <c r="E166" s="183"/>
      <c r="F166" s="303"/>
      <c r="G166" s="86"/>
      <c r="H166" s="86"/>
      <c r="I166" s="331"/>
      <c r="J166" s="331"/>
      <c r="K166" s="331"/>
      <c r="L166" s="331">
        <f>AND(SUM($G166:K166)=0,L$157&lt;$E$136,NOT(OR(L153=0,L154=0)),$F$164)*1</f>
        <v>0</v>
      </c>
      <c r="M166" s="331">
        <f>AND(SUM($G166:L166)=0,M$157&lt;$E$136,NOT(OR(M153=0,M154=0)),$F$164)*1</f>
        <v>0</v>
      </c>
      <c r="N166" s="331">
        <f>AND(SUM($G166:M166)=0,N$157&lt;$E$136,NOT(OR(N153=0,N154=0)),$F$164)*1</f>
        <v>0</v>
      </c>
      <c r="O166" s="331">
        <f>AND(SUM($G166:N166)=0,O$157&lt;$E$136,NOT(OR(O153=0,O154=0)),$F$164)*1</f>
        <v>0</v>
      </c>
      <c r="P166" s="331">
        <f>AND(SUM($G166:O166)=0,P$157&lt;$E$136,NOT(OR(P153=0,P154=0)),$F$164)*1</f>
        <v>0</v>
      </c>
      <c r="Q166" s="331">
        <f>AND(SUM($G166:P166)=0,Q$157&lt;$E$136,NOT(OR(Q153=0,Q154=0)),$F$164)*1</f>
        <v>0</v>
      </c>
      <c r="R166" s="331">
        <f>AND(SUM($G166:Q166)=0,R$157&lt;$E$136,NOT(OR(R153=0,R154=0)),$F$164)*1</f>
        <v>0</v>
      </c>
      <c r="S166" s="331">
        <f>AND(SUM($G166:R166)=0,S$157&lt;$E$136,NOT(OR(S153=0,S154=0)),$F$164)*1</f>
        <v>0</v>
      </c>
      <c r="T166" s="331">
        <f>AND(SUM($G166:S166)=0,T$157&lt;$E$136,NOT(OR(T153=0,T154=0)),$F$164)*1</f>
        <v>0</v>
      </c>
      <c r="U166" s="331">
        <f>AND(SUM($G166:T166)=0,U$157&lt;$E$136,NOT(OR(U153=0,U154=0)),$F$164)*1</f>
        <v>0</v>
      </c>
      <c r="V166" s="331">
        <f>AND(SUM($G166:U166)=0,V$157&lt;$E$136,NOT(OR(V153=0,V154=0)),$F$164)*1</f>
        <v>0</v>
      </c>
      <c r="W166" s="331">
        <f>AND(SUM($G166:V166)=0,W$157&lt;$E$136,NOT(OR(W153=0,W154=0)),$F$164)*1</f>
        <v>0</v>
      </c>
      <c r="X166" s="331">
        <f>AND(SUM($G166:W166)=0,X$157&lt;$E$136,NOT(OR(X153=0,X154=0)),$F$164)*1</f>
        <v>0</v>
      </c>
      <c r="Y166" s="331">
        <f>AND(SUM($G166:X166)=0,Y$157&lt;$E$136,NOT(OR(Y153=0,Y154=0)),$F$164)*1</f>
        <v>0</v>
      </c>
      <c r="Z166" s="331">
        <f>AND(SUM($G166:Y166)=0,Z$157&lt;$E$136,NOT(OR(Z153=0,Z154=0)),$F$164)*1</f>
        <v>0</v>
      </c>
      <c r="AA166" s="331">
        <f>AND(SUM($G166:Z166)=0,AA$157&lt;$E$136,NOT(OR(AA153=0,AA154=0)),$F$164)*1</f>
        <v>0</v>
      </c>
      <c r="AB166" s="331">
        <f>AND(SUM($G166:AA166)=0,AB$157&lt;$E$136,NOT(OR(AB153=0,AB154=0)),$F$164)*1</f>
        <v>0</v>
      </c>
      <c r="AC166" s="332">
        <f>AND(SUM($G166:AB166)=0,AC$157&lt;$E$136,NOT(OR(AC153=0,AC154=0)),$F$164)*1</f>
        <v>0</v>
      </c>
      <c r="AD166" s="333"/>
      <c r="AJ166" s="333"/>
    </row>
    <row r="167" spans="4:36" outlineLevel="1">
      <c r="D167" s="547" t="s">
        <v>572</v>
      </c>
      <c r="E167" s="135" t="s">
        <v>89</v>
      </c>
      <c r="F167" s="330"/>
      <c r="G167" s="741"/>
      <c r="H167" s="741"/>
      <c r="I167" s="741"/>
      <c r="J167" s="741"/>
      <c r="K167" s="741"/>
      <c r="L167" s="741">
        <f t="shared" ref="L167" si="95">IF(L$166,MIN(1,(1-(L156-$E$136)/(L156-L157))),0)</f>
        <v>0</v>
      </c>
      <c r="M167" s="741">
        <f t="shared" ref="M167:AC167" si="96">IF(M$166,MIN(1,(1-(M156-$E$136)/(M156-M157))),0)</f>
        <v>0</v>
      </c>
      <c r="N167" s="741">
        <f t="shared" si="96"/>
        <v>0</v>
      </c>
      <c r="O167" s="741">
        <f t="shared" si="96"/>
        <v>0</v>
      </c>
      <c r="P167" s="741">
        <f t="shared" ref="P167" si="97">IF(P$166,MIN(1,(1-(P156-$E$136)/(P156-P157))),0)</f>
        <v>0</v>
      </c>
      <c r="Q167" s="741">
        <f t="shared" si="96"/>
        <v>0</v>
      </c>
      <c r="R167" s="741">
        <f t="shared" si="96"/>
        <v>0</v>
      </c>
      <c r="S167" s="741">
        <f t="shared" si="96"/>
        <v>0</v>
      </c>
      <c r="T167" s="741">
        <f t="shared" si="96"/>
        <v>0</v>
      </c>
      <c r="U167" s="741">
        <f t="shared" si="96"/>
        <v>0</v>
      </c>
      <c r="V167" s="741">
        <f>IF(V$166,MIN(1,(1-(V156-$E$136)/(V156-V157))),0)</f>
        <v>0</v>
      </c>
      <c r="W167" s="741">
        <f t="shared" si="96"/>
        <v>0</v>
      </c>
      <c r="X167" s="741">
        <f t="shared" si="96"/>
        <v>0</v>
      </c>
      <c r="Y167" s="741">
        <f t="shared" si="96"/>
        <v>0</v>
      </c>
      <c r="Z167" s="741">
        <f t="shared" si="96"/>
        <v>0</v>
      </c>
      <c r="AA167" s="741">
        <f t="shared" si="96"/>
        <v>0</v>
      </c>
      <c r="AB167" s="741">
        <f t="shared" si="96"/>
        <v>0</v>
      </c>
      <c r="AC167" s="742">
        <f t="shared" si="96"/>
        <v>0</v>
      </c>
      <c r="AD167" s="739"/>
    </row>
    <row r="168" spans="4:36" outlineLevel="1">
      <c r="D168" s="733" t="s">
        <v>573</v>
      </c>
      <c r="E168" s="748"/>
      <c r="F168" s="983">
        <v>46112</v>
      </c>
      <c r="G168" s="747"/>
      <c r="H168" s="747"/>
      <c r="I168" s="747"/>
      <c r="J168" s="747"/>
      <c r="K168" s="747"/>
    </row>
    <row r="169" spans="4:36" outlineLevel="1">
      <c r="D169" s="547" t="s">
        <v>574</v>
      </c>
      <c r="E169" s="767"/>
      <c r="F169" s="770" t="b">
        <f>AND(SUM($K$166:$AC$166)&gt;0,SUMPRODUCT($K$166:$AC$166,$K$151:$AC$151)&lt;=$F$168)</f>
        <v>0</v>
      </c>
      <c r="G169" s="747"/>
      <c r="H169" s="747"/>
      <c r="I169" s="747"/>
      <c r="J169" s="747"/>
      <c r="K169" s="747"/>
    </row>
    <row r="170" spans="4:36" outlineLevel="1">
      <c r="D170" s="187"/>
      <c r="E170" s="748"/>
      <c r="G170" s="747"/>
      <c r="H170" s="747"/>
      <c r="I170" s="747"/>
      <c r="J170" s="747"/>
      <c r="K170" s="747"/>
    </row>
    <row r="171" spans="4:36" outlineLevel="1">
      <c r="D171" s="733" t="s">
        <v>1578</v>
      </c>
      <c r="E171" s="735" t="s">
        <v>89</v>
      </c>
      <c r="F171" s="736"/>
      <c r="G171" s="737"/>
      <c r="H171" s="737"/>
      <c r="I171" s="737"/>
      <c r="J171" s="737"/>
      <c r="K171" s="737"/>
      <c r="L171" s="737">
        <f>(SUM($K167:L167)=0)*1+(L166*(1-L167))</f>
        <v>1</v>
      </c>
      <c r="M171" s="737">
        <f>(SUM($K167:M167)=0)*1+(M166*(1-M167))</f>
        <v>1</v>
      </c>
      <c r="N171" s="737">
        <f>(SUM($K167:N167)=0)*1+(N166*(1-N167))</f>
        <v>1</v>
      </c>
      <c r="O171" s="737">
        <f>(SUM($K167:O167)=0)*1+(O166*(1-O167))</f>
        <v>1</v>
      </c>
      <c r="P171" s="737">
        <f>(SUM($K167:P167)=0)*1+(P166*(1-P167))</f>
        <v>1</v>
      </c>
      <c r="Q171" s="737">
        <f>(SUM($K167:Q167)=0)*1+(Q166*(1-Q167))</f>
        <v>1</v>
      </c>
      <c r="R171" s="737">
        <f>(SUM($K167:R167)=0)*1+(R166*(1-R167))</f>
        <v>1</v>
      </c>
      <c r="S171" s="737">
        <f>(SUM($K167:S167)=0)*1+(S166*(1-S167))</f>
        <v>1</v>
      </c>
      <c r="T171" s="737">
        <f>(SUM($K167:T167)=0)*1+(T166*(1-T167))</f>
        <v>1</v>
      </c>
      <c r="U171" s="737">
        <f>(SUM($K167:U167)=0)*1+(U166*(1-U167))</f>
        <v>1</v>
      </c>
      <c r="V171" s="737">
        <f>(SUM($K167:V167)=0)*1+(V166*(1-V167))</f>
        <v>1</v>
      </c>
      <c r="W171" s="737">
        <f>(SUM($K167:W167)=0)*1+(W166*(1-W167))</f>
        <v>1</v>
      </c>
      <c r="X171" s="737">
        <f>(SUM($K167:X167)=0)*1+(X166*(1-X167))</f>
        <v>1</v>
      </c>
      <c r="Y171" s="737">
        <f>(SUM($K167:Y167)=0)*1+(Y166*(1-Y167))</f>
        <v>1</v>
      </c>
      <c r="Z171" s="737">
        <f>(SUM($K167:Z167)=0)*1+(Z166*(1-Z167))</f>
        <v>1</v>
      </c>
      <c r="AA171" s="737">
        <f>(SUM($K167:AA167)=0)*1+(AA166*(1-AA167))</f>
        <v>1</v>
      </c>
      <c r="AB171" s="737">
        <f>(SUM($K167:AB167)=0)*1+(AB166*(1-AB167))</f>
        <v>1</v>
      </c>
      <c r="AC171" s="738">
        <f>(SUM($K167:AC167)=0)*1+(AC166*(1-AC167))</f>
        <v>1</v>
      </c>
      <c r="AD171" s="739"/>
      <c r="AJ171" s="333"/>
    </row>
    <row r="172" spans="4:36" outlineLevel="1">
      <c r="D172" s="547" t="s">
        <v>1579</v>
      </c>
      <c r="E172" s="135" t="s">
        <v>89</v>
      </c>
      <c r="F172" s="330"/>
      <c r="G172" s="741"/>
      <c r="H172" s="741"/>
      <c r="I172" s="741"/>
      <c r="J172" s="741"/>
      <c r="K172" s="741"/>
      <c r="L172" s="741">
        <f t="shared" ref="L172:AB172" si="98">1-L171</f>
        <v>0</v>
      </c>
      <c r="M172" s="741">
        <f t="shared" si="98"/>
        <v>0</v>
      </c>
      <c r="N172" s="741">
        <f t="shared" si="98"/>
        <v>0</v>
      </c>
      <c r="O172" s="741">
        <f t="shared" si="98"/>
        <v>0</v>
      </c>
      <c r="P172" s="741">
        <f t="shared" si="98"/>
        <v>0</v>
      </c>
      <c r="Q172" s="741">
        <f t="shared" ref="Q172" si="99">1-Q171</f>
        <v>0</v>
      </c>
      <c r="R172" s="741">
        <f t="shared" si="98"/>
        <v>0</v>
      </c>
      <c r="S172" s="741">
        <f t="shared" si="98"/>
        <v>0</v>
      </c>
      <c r="T172" s="741">
        <f t="shared" si="98"/>
        <v>0</v>
      </c>
      <c r="U172" s="741">
        <f t="shared" si="98"/>
        <v>0</v>
      </c>
      <c r="V172" s="741">
        <f t="shared" si="98"/>
        <v>0</v>
      </c>
      <c r="W172" s="741">
        <f t="shared" si="98"/>
        <v>0</v>
      </c>
      <c r="X172" s="741">
        <f t="shared" si="98"/>
        <v>0</v>
      </c>
      <c r="Y172" s="741">
        <f t="shared" ref="Y172" si="100">1-Y171</f>
        <v>0</v>
      </c>
      <c r="Z172" s="741">
        <f t="shared" si="98"/>
        <v>0</v>
      </c>
      <c r="AA172" s="741">
        <f t="shared" si="98"/>
        <v>0</v>
      </c>
      <c r="AB172" s="741">
        <f t="shared" si="98"/>
        <v>0</v>
      </c>
      <c r="AC172" s="742">
        <f t="shared" ref="AC172" si="101">1-AC171</f>
        <v>0</v>
      </c>
    </row>
    <row r="173" spans="4:36" outlineLevel="1">
      <c r="E173" s="365"/>
    </row>
    <row r="174" spans="4:36" outlineLevel="1">
      <c r="D174" s="841" t="s">
        <v>1580</v>
      </c>
      <c r="E174" s="839"/>
      <c r="F174" s="840"/>
      <c r="G174" s="840"/>
      <c r="H174" s="840"/>
      <c r="I174" s="840"/>
      <c r="J174" s="840"/>
      <c r="K174" s="840"/>
      <c r="L174" s="840"/>
      <c r="M174" s="840"/>
      <c r="N174" s="840"/>
      <c r="O174" s="840"/>
      <c r="P174" s="840"/>
      <c r="Q174" s="840"/>
      <c r="R174" s="840"/>
      <c r="S174" s="840"/>
      <c r="T174" s="840"/>
      <c r="U174" s="840"/>
      <c r="V174" s="840"/>
      <c r="W174" s="840"/>
      <c r="X174" s="840"/>
      <c r="Y174" s="840"/>
      <c r="Z174" s="840"/>
      <c r="AA174" s="840"/>
      <c r="AB174" s="840"/>
      <c r="AC174" s="842"/>
      <c r="AE174" s="843"/>
      <c r="AG174" s="843"/>
      <c r="AI174" s="843"/>
    </row>
    <row r="175" spans="4:36" outlineLevel="1">
      <c r="D175" s="817" t="s">
        <v>1581</v>
      </c>
      <c r="E175" s="365"/>
      <c r="I175" s="772"/>
      <c r="J175" s="772"/>
      <c r="K175" s="772"/>
      <c r="L175" s="772">
        <f>Timeline!L32</f>
        <v>42826</v>
      </c>
      <c r="M175" s="772">
        <f>Timeline!M32</f>
        <v>43191</v>
      </c>
      <c r="N175" s="772">
        <f>Timeline!N32</f>
        <v>43556</v>
      </c>
      <c r="O175" s="772">
        <f>Timeline!O32</f>
        <v>43922</v>
      </c>
      <c r="P175" s="772">
        <f>Timeline!P32</f>
        <v>44287</v>
      </c>
      <c r="Q175" s="772">
        <f>Timeline!Q32</f>
        <v>44652</v>
      </c>
      <c r="R175" s="772">
        <f>Timeline!R32</f>
        <v>45017</v>
      </c>
      <c r="S175" s="772">
        <f>Timeline!S32</f>
        <v>45383</v>
      </c>
      <c r="T175" s="772">
        <f>Timeline!T32</f>
        <v>45748</v>
      </c>
      <c r="U175" s="772">
        <f>Timeline!U32</f>
        <v>46113</v>
      </c>
      <c r="V175" s="772">
        <f>Timeline!V32</f>
        <v>46478</v>
      </c>
      <c r="W175" s="772">
        <f>Timeline!W32</f>
        <v>46844</v>
      </c>
      <c r="X175" s="772">
        <f>Timeline!X32</f>
        <v>47209</v>
      </c>
      <c r="Y175" s="772">
        <f>Timeline!Y32</f>
        <v>47574</v>
      </c>
      <c r="Z175" s="772">
        <f>Timeline!Z32</f>
        <v>47939</v>
      </c>
      <c r="AA175" s="772">
        <f>Timeline!AA32</f>
        <v>48305</v>
      </c>
      <c r="AB175" s="772">
        <f>Timeline!AB32</f>
        <v>48670</v>
      </c>
      <c r="AC175" s="815">
        <f>Timeline!AC32</f>
        <v>49035</v>
      </c>
      <c r="AE175" s="844">
        <f>Timeline!AE32</f>
        <v>43023</v>
      </c>
      <c r="AG175" s="844">
        <f>Timeline!AG32</f>
        <v>48670</v>
      </c>
      <c r="AI175" s="844">
        <f>Timeline!AI32</f>
        <v>49035</v>
      </c>
    </row>
    <row r="176" spans="4:36" outlineLevel="1">
      <c r="D176" s="818" t="s">
        <v>1582</v>
      </c>
      <c r="E176" s="838"/>
      <c r="F176" s="648"/>
      <c r="G176" s="648"/>
      <c r="H176" s="648"/>
      <c r="I176" s="814"/>
      <c r="J176" s="814"/>
      <c r="K176" s="814"/>
      <c r="L176" s="814">
        <f>Timeline!L31</f>
        <v>43190</v>
      </c>
      <c r="M176" s="814">
        <f>Timeline!M31</f>
        <v>43555</v>
      </c>
      <c r="N176" s="814">
        <f>Timeline!N31</f>
        <v>43921</v>
      </c>
      <c r="O176" s="814">
        <f>Timeline!O31</f>
        <v>44286</v>
      </c>
      <c r="P176" s="814">
        <f>Timeline!P31</f>
        <v>44651</v>
      </c>
      <c r="Q176" s="814">
        <f>Timeline!Q31</f>
        <v>45016</v>
      </c>
      <c r="R176" s="814">
        <f>Timeline!R31</f>
        <v>45382</v>
      </c>
      <c r="S176" s="814">
        <f>Timeline!S31</f>
        <v>45747</v>
      </c>
      <c r="T176" s="814">
        <f>Timeline!T31</f>
        <v>46112</v>
      </c>
      <c r="U176" s="814">
        <f>Timeline!U31</f>
        <v>46477</v>
      </c>
      <c r="V176" s="814">
        <f>Timeline!V31</f>
        <v>46843</v>
      </c>
      <c r="W176" s="814">
        <f>Timeline!W31</f>
        <v>47208</v>
      </c>
      <c r="X176" s="814">
        <f>Timeline!X31</f>
        <v>47573</v>
      </c>
      <c r="Y176" s="814">
        <f>Timeline!Y31</f>
        <v>47938</v>
      </c>
      <c r="Z176" s="814">
        <f>Timeline!Z31</f>
        <v>48304</v>
      </c>
      <c r="AA176" s="814">
        <f>Timeline!AA31</f>
        <v>48669</v>
      </c>
      <c r="AB176" s="814">
        <f>Timeline!AB31</f>
        <v>49034</v>
      </c>
      <c r="AC176" s="816">
        <f>Timeline!AC31</f>
        <v>49399</v>
      </c>
      <c r="AE176" s="845">
        <f>Timeline!AE31</f>
        <v>43190</v>
      </c>
      <c r="AG176" s="845">
        <f>Timeline!AG31</f>
        <v>49034</v>
      </c>
      <c r="AI176" s="845">
        <f>Timeline!AI31</f>
        <v>49399</v>
      </c>
    </row>
    <row r="177" spans="1:36" outlineLevel="1">
      <c r="E177" s="365"/>
    </row>
    <row r="178" spans="1:36" outlineLevel="1">
      <c r="D178" s="988" t="s">
        <v>1616</v>
      </c>
      <c r="E178" s="989"/>
      <c r="F178" s="990"/>
      <c r="G178" s="991"/>
      <c r="H178" s="991"/>
      <c r="I178" s="991"/>
      <c r="J178" s="991"/>
      <c r="K178" s="991"/>
      <c r="L178" s="992"/>
      <c r="M178" s="992"/>
      <c r="N178" s="991"/>
      <c r="O178" s="991"/>
      <c r="P178" s="991"/>
      <c r="Q178" s="991"/>
      <c r="R178" s="991"/>
      <c r="S178" s="991"/>
      <c r="T178" s="991"/>
      <c r="U178" s="992"/>
      <c r="V178" s="992"/>
      <c r="W178" s="991"/>
      <c r="X178" s="991"/>
      <c r="Y178" s="991"/>
      <c r="Z178" s="991"/>
      <c r="AA178" s="991"/>
      <c r="AB178" s="991"/>
      <c r="AC178" s="993"/>
      <c r="AE178" s="999">
        <v>1</v>
      </c>
      <c r="AG178" s="987"/>
      <c r="AI178" s="987"/>
    </row>
    <row r="179" spans="1:36" ht="38.25" outlineLevel="1">
      <c r="D179" s="994" t="s">
        <v>1617</v>
      </c>
      <c r="E179" s="365"/>
    </row>
    <row r="180" spans="1:36" outlineLevel="1">
      <c r="E180" s="365"/>
    </row>
    <row r="181" spans="1:36" outlineLevel="1">
      <c r="A181" s="470"/>
      <c r="D181" s="733" t="s">
        <v>602</v>
      </c>
      <c r="E181" s="735" t="s">
        <v>89</v>
      </c>
      <c r="F181" s="736"/>
      <c r="G181" s="737"/>
      <c r="H181" s="737"/>
      <c r="I181" s="737"/>
      <c r="J181" s="737"/>
      <c r="K181" s="737"/>
      <c r="L181" s="737">
        <f>IF(NPV!L$57&lt;=0,0,IF(L178&lt;&gt;0,(INDEX($L$171:$AC$171,,MATCH(L178,$L$22:$AC$22,0))),L171))</f>
        <v>0</v>
      </c>
      <c r="M181" s="737">
        <f>IF(NPV!M57&lt;=0,0,IF(M178&lt;&gt;0,(INDEX($L$171:$AC$171,,MATCH(M178,$L$22:$AC$22,0))),M171))</f>
        <v>1</v>
      </c>
      <c r="N181" s="737">
        <f>IF(NPV!N57&lt;=0,0,IF(N178&lt;&gt;0,(INDEX($L$171:$AC$171,,MATCH(N178,$L$22:$AC$22,0))),N171))</f>
        <v>1</v>
      </c>
      <c r="O181" s="737">
        <f>IF(NPV!O57&lt;=0,0,IF(O178&lt;&gt;0,(INDEX($L$171:$AC$171,,MATCH(O178,$L$22:$AC$22,0))),O171))</f>
        <v>1</v>
      </c>
      <c r="P181" s="737">
        <f>IF(NPV!P57&lt;=0,0,IF(P178&lt;&gt;0,(INDEX($L$171:$AC$171,,MATCH(P178,$L$22:$AC$22,0))),P171))</f>
        <v>1</v>
      </c>
      <c r="Q181" s="737">
        <f>IF(NPV!Q57&lt;=0,0,IF(Q178&lt;&gt;0,(INDEX($L$171:$AC$171,,MATCH(Q178,$L$22:$AC$22,0))),Q171))</f>
        <v>1</v>
      </c>
      <c r="R181" s="737">
        <f>IF(NPV!R57&lt;=0,0,IF(R178&lt;&gt;0,(INDEX($L$171:$AC$171,,MATCH(R178,$L$22:$AC$22,0))),R171))</f>
        <v>1</v>
      </c>
      <c r="S181" s="737">
        <f>IF(NPV!S57&lt;=0,0,IF(S178&lt;&gt;0,(INDEX($L$171:$AC$171,,MATCH(S178,$L$22:$AC$22,0))),S171))</f>
        <v>1</v>
      </c>
      <c r="T181" s="737">
        <f>IF(NPV!T57&lt;=0,0,IF(T178&lt;&gt;0,(INDEX($L$171:$AC$171,,MATCH(T178,$L$22:$AC$22,0))),T171))</f>
        <v>1</v>
      </c>
      <c r="U181" s="737">
        <f>IF(NPV!U57&lt;=0,0,IF(U178&lt;&gt;0,(INDEX($L$171:$AC$171,,MATCH(U178,$L$22:$AC$22,0))),U171))</f>
        <v>0</v>
      </c>
      <c r="V181" s="737">
        <f>IF(NPV!V57&lt;=0,0,IF(V178&lt;&gt;0,(INDEX($L$171:$AC$171,,MATCH(V178,$L$22:$AC$22,0))),V171))</f>
        <v>0</v>
      </c>
      <c r="W181" s="737">
        <f>IF(NPV!W57&lt;=0,0,IF(W178&lt;&gt;0,(INDEX($L$171:$AC$171,,MATCH(W178,$L$22:$AC$22,0))),W171))</f>
        <v>0</v>
      </c>
      <c r="X181" s="737">
        <f>IF(NPV!X57&lt;=0,0,IF(X178&lt;&gt;0,(INDEX($L$171:$AC$171,,MATCH(X178,$L$22:$AC$22,0))),X171))</f>
        <v>0</v>
      </c>
      <c r="Y181" s="737">
        <f>IF(NPV!Y57&lt;=0,0,IF(Y178&lt;&gt;0,(INDEX($L$171:$AC$171,,MATCH(Y178,$L$22:$AC$22,0))),Y171))</f>
        <v>0</v>
      </c>
      <c r="Z181" s="737">
        <f>IF(NPV!Z57&lt;=0,0,IF(Z178&lt;&gt;0,(INDEX($L$171:$AC$171,,MATCH(Z178,$L$22:$AC$22,0))),Z171))</f>
        <v>0</v>
      </c>
      <c r="AA181" s="737">
        <f>IF(NPV!AA57&lt;=0,0,IF(AA178&lt;&gt;0,(INDEX($L$171:$AC$171,,MATCH(AA178,$L$22:$AC$22,0))),AA171))</f>
        <v>0</v>
      </c>
      <c r="AB181" s="737">
        <f>IF(NPV!AB57&lt;=0,0,IF(AB178&lt;&gt;0,(INDEX($L$171:$AC$171,,MATCH(AB178,$L$22:$AC$22,0))),AB171))</f>
        <v>0</v>
      </c>
      <c r="AC181" s="738">
        <f>IF(NPV!AC57&lt;=0,0,IF(AC178&lt;&gt;0,(INDEX($L$171:$AC$171,,MATCH(AC178,$L$22:$AC$22,0))),AC171))</f>
        <v>0</v>
      </c>
      <c r="AD181" s="739"/>
      <c r="AE181" s="847">
        <f>IF(NPV!AE57&lt;=0,0,IF(AE178&lt;&gt;0,(INDEX($L$171:$AC$171,,MATCH(AE178,$L$22:$AC$22,0))),AE171))</f>
        <v>1</v>
      </c>
      <c r="AF181" s="739"/>
      <c r="AG181" s="847">
        <f>IF(NPV!AG57&lt;=0,0,IF(AG178&lt;&gt;0,(INDEX($L$171:$AC$171,,MATCH(AG178,$L$22:$AC$22,0))),AG171))</f>
        <v>0</v>
      </c>
      <c r="AH181" s="739"/>
      <c r="AI181" s="847">
        <f>IF(NPV!AI57&lt;=0,0,IF(AI178&lt;&gt;0,(INDEX($L$171:$AC$171,,MATCH(AI178,$L$22:$AC$22,0))),AI171))</f>
        <v>0</v>
      </c>
      <c r="AJ181" s="333"/>
    </row>
    <row r="182" spans="1:36" outlineLevel="1">
      <c r="A182" s="187"/>
      <c r="D182" s="547" t="s">
        <v>601</v>
      </c>
      <c r="E182" s="135" t="s">
        <v>89</v>
      </c>
      <c r="F182" s="330"/>
      <c r="G182" s="741"/>
      <c r="H182" s="741"/>
      <c r="I182" s="741"/>
      <c r="J182" s="741"/>
      <c r="K182" s="741"/>
      <c r="L182" s="741">
        <f>IF(NPV!L$57&lt;=0,0,1-L181)</f>
        <v>0</v>
      </c>
      <c r="M182" s="741">
        <f>IF(NPV!M$57&lt;=0,0,1-M181)</f>
        <v>0</v>
      </c>
      <c r="N182" s="741">
        <f>IF(NPV!N$57&lt;=0,0,1-N181)</f>
        <v>0</v>
      </c>
      <c r="O182" s="741">
        <f>IF(NPV!O$57&lt;=0,0,1-O181)</f>
        <v>0</v>
      </c>
      <c r="P182" s="741">
        <f>IF(NPV!P$57&lt;=0,0,1-P181)</f>
        <v>0</v>
      </c>
      <c r="Q182" s="741">
        <f>IF(NPV!Q$57&lt;=0,0,1-Q181)</f>
        <v>0</v>
      </c>
      <c r="R182" s="741">
        <f>IF(NPV!R$57&lt;=0,0,1-R181)</f>
        <v>0</v>
      </c>
      <c r="S182" s="741">
        <f>IF(NPV!S$57&lt;=0,0,1-S181)</f>
        <v>0</v>
      </c>
      <c r="T182" s="741">
        <f>IF(NPV!T$57&lt;=0,0,1-T181)</f>
        <v>0</v>
      </c>
      <c r="U182" s="741">
        <f>IF(NPV!U$57&lt;=0,0,1-U181)</f>
        <v>0</v>
      </c>
      <c r="V182" s="741">
        <f>IF(NPV!V$57&lt;=0,0,1-V181)</f>
        <v>0</v>
      </c>
      <c r="W182" s="741">
        <f>IF(NPV!W$57&lt;=0,0,1-W181)</f>
        <v>0</v>
      </c>
      <c r="X182" s="741">
        <f>IF(NPV!X$57&lt;=0,0,1-X181)</f>
        <v>0</v>
      </c>
      <c r="Y182" s="741">
        <f>IF(NPV!Y$57&lt;=0,0,1-Y181)</f>
        <v>0</v>
      </c>
      <c r="Z182" s="741">
        <f>IF(NPV!Z$57&lt;=0,0,1-Z181)</f>
        <v>0</v>
      </c>
      <c r="AA182" s="741">
        <f>IF(NPV!AA$57&lt;=0,0,1-AA181)</f>
        <v>0</v>
      </c>
      <c r="AB182" s="741">
        <f>IF(NPV!AB$57&lt;=0,0,1-AB181)</f>
        <v>0</v>
      </c>
      <c r="AC182" s="742">
        <f>IF(NPV!AC$57&lt;=0,0,1-AC181)</f>
        <v>0</v>
      </c>
      <c r="AD182" s="739"/>
      <c r="AE182" s="743">
        <f>IF(NPV!AE$57&lt;=0,0,1-AE181)</f>
        <v>0</v>
      </c>
      <c r="AF182" s="739"/>
      <c r="AG182" s="743">
        <f>IF(NPV!AG$57&lt;=0,0,1-AG181)</f>
        <v>0</v>
      </c>
      <c r="AH182" s="739"/>
      <c r="AI182" s="743">
        <f>IF(NPV!AI$57&lt;=0,0,1-AI181)</f>
        <v>0</v>
      </c>
    </row>
    <row r="183" spans="1:36" outlineLevel="1">
      <c r="A183" s="187"/>
      <c r="F183" s="831"/>
      <c r="G183" s="832"/>
      <c r="H183" s="832"/>
      <c r="I183" s="832"/>
      <c r="J183" s="832"/>
      <c r="K183" s="832"/>
      <c r="L183" s="832"/>
      <c r="M183" s="832"/>
      <c r="N183" s="832"/>
      <c r="O183" s="832"/>
      <c r="P183" s="832"/>
      <c r="Q183" s="832"/>
      <c r="R183" s="832"/>
      <c r="S183" s="832"/>
      <c r="T183" s="832"/>
      <c r="U183" s="832"/>
      <c r="V183" s="832"/>
      <c r="W183" s="832"/>
      <c r="X183" s="832"/>
      <c r="Y183" s="832"/>
      <c r="Z183" s="832"/>
      <c r="AA183" s="832"/>
      <c r="AB183" s="832"/>
      <c r="AC183" s="832"/>
      <c r="AD183" s="739"/>
      <c r="AE183" s="832"/>
      <c r="AF183" s="739"/>
      <c r="AG183" s="832"/>
      <c r="AH183" s="739"/>
      <c r="AI183" s="832"/>
    </row>
    <row r="184" spans="1:36" outlineLevel="1">
      <c r="A184" s="187"/>
      <c r="F184" s="831"/>
      <c r="G184" s="832"/>
      <c r="H184" s="832"/>
      <c r="I184" s="832"/>
      <c r="J184" s="832"/>
      <c r="K184" s="832"/>
      <c r="L184" s="832"/>
      <c r="M184" s="832"/>
      <c r="N184" s="832"/>
      <c r="O184" s="832"/>
      <c r="P184" s="832"/>
      <c r="Q184" s="832"/>
      <c r="R184" s="832"/>
      <c r="S184" s="832"/>
      <c r="T184" s="832"/>
      <c r="U184" s="832"/>
      <c r="V184" s="832"/>
      <c r="W184" s="832"/>
      <c r="X184" s="832"/>
      <c r="Y184" s="832"/>
      <c r="Z184" s="832"/>
      <c r="AA184" s="832"/>
      <c r="AB184" s="832"/>
      <c r="AC184" s="832"/>
      <c r="AD184" s="832"/>
      <c r="AE184" s="832"/>
      <c r="AF184" s="832"/>
      <c r="AG184" s="832"/>
      <c r="AH184" s="832"/>
      <c r="AI184" s="832"/>
    </row>
    <row r="185" spans="1:36" outlineLevel="1">
      <c r="A185" s="187"/>
      <c r="F185" s="831"/>
      <c r="G185" s="832"/>
      <c r="H185" s="832"/>
      <c r="I185" s="832"/>
      <c r="J185" s="832"/>
      <c r="K185" s="832"/>
      <c r="L185" s="832"/>
      <c r="M185" s="832"/>
      <c r="N185" s="832"/>
      <c r="O185" s="832"/>
      <c r="P185" s="832"/>
      <c r="Q185" s="832"/>
      <c r="R185" s="832"/>
      <c r="S185" s="832"/>
      <c r="T185" s="832"/>
      <c r="U185" s="832"/>
      <c r="V185" s="832"/>
      <c r="W185" s="832"/>
      <c r="X185" s="832"/>
      <c r="Y185" s="832"/>
      <c r="Z185" s="832"/>
      <c r="AA185" s="832"/>
      <c r="AB185" s="832"/>
      <c r="AC185" s="832"/>
      <c r="AD185" s="739"/>
      <c r="AE185" s="832"/>
      <c r="AF185" s="739"/>
      <c r="AG185" s="832"/>
      <c r="AH185" s="739"/>
      <c r="AI185" s="832"/>
    </row>
    <row r="186" spans="1:36" outlineLevel="1">
      <c r="A186" s="187"/>
      <c r="F186" s="831"/>
      <c r="G186" s="832"/>
      <c r="H186" s="832"/>
      <c r="I186" s="832"/>
      <c r="J186" s="832"/>
      <c r="K186" s="832"/>
      <c r="L186" s="832"/>
      <c r="M186" s="832"/>
      <c r="N186" s="832"/>
      <c r="O186" s="832"/>
      <c r="P186" s="832"/>
      <c r="Q186" s="832"/>
      <c r="R186" s="832"/>
      <c r="S186" s="832"/>
      <c r="T186" s="832"/>
      <c r="U186" s="832"/>
      <c r="V186" s="832"/>
      <c r="W186" s="832"/>
      <c r="X186" s="832"/>
      <c r="Y186" s="832"/>
      <c r="Z186" s="832"/>
      <c r="AA186" s="832"/>
      <c r="AB186" s="832"/>
      <c r="AC186" s="832"/>
      <c r="AD186" s="739"/>
      <c r="AE186" s="832"/>
      <c r="AF186" s="739"/>
      <c r="AG186" s="832"/>
      <c r="AH186" s="739"/>
      <c r="AI186" s="832"/>
    </row>
    <row r="187" spans="1:36" outlineLevel="1">
      <c r="A187" s="187"/>
      <c r="F187" s="831"/>
      <c r="G187" s="832"/>
      <c r="H187" s="832"/>
      <c r="I187" s="832"/>
      <c r="J187" s="832"/>
      <c r="K187" s="832"/>
      <c r="L187" s="832"/>
      <c r="M187" s="832"/>
      <c r="N187" s="832"/>
      <c r="O187" s="832"/>
      <c r="P187" s="832"/>
      <c r="Q187" s="832"/>
      <c r="R187" s="832"/>
      <c r="S187" s="832"/>
      <c r="T187" s="832"/>
      <c r="U187" s="832"/>
      <c r="V187" s="832"/>
      <c r="W187" s="832"/>
      <c r="X187" s="832"/>
      <c r="Y187" s="832"/>
      <c r="Z187" s="832"/>
      <c r="AA187" s="832"/>
      <c r="AB187" s="832"/>
      <c r="AC187" s="832"/>
      <c r="AD187" s="739"/>
      <c r="AE187" s="832"/>
      <c r="AF187" s="739"/>
      <c r="AG187" s="832"/>
      <c r="AH187" s="739"/>
      <c r="AI187" s="832"/>
    </row>
    <row r="188" spans="1:36" outlineLevel="1">
      <c r="A188" s="187"/>
      <c r="F188" s="831"/>
      <c r="G188" s="832"/>
      <c r="H188" s="832"/>
      <c r="I188" s="832"/>
      <c r="J188" s="832"/>
      <c r="K188" s="832"/>
      <c r="L188" s="832"/>
      <c r="M188" s="832"/>
      <c r="N188" s="832"/>
      <c r="O188" s="832"/>
      <c r="P188" s="832"/>
      <c r="Q188" s="832"/>
      <c r="R188" s="832"/>
      <c r="S188" s="832"/>
      <c r="T188" s="832"/>
      <c r="U188" s="832"/>
      <c r="V188" s="832"/>
      <c r="W188" s="832"/>
      <c r="X188" s="832"/>
      <c r="Y188" s="832"/>
      <c r="Z188" s="832"/>
      <c r="AA188" s="832"/>
      <c r="AB188" s="832"/>
      <c r="AC188" s="832"/>
      <c r="AD188" s="739"/>
      <c r="AE188" s="832"/>
      <c r="AF188" s="739"/>
      <c r="AG188" s="832"/>
      <c r="AH188" s="739"/>
      <c r="AI188" s="832"/>
    </row>
    <row r="189" spans="1:36" outlineLevel="1">
      <c r="A189" s="187"/>
      <c r="F189" s="831"/>
      <c r="G189" s="832"/>
      <c r="H189" s="832"/>
      <c r="I189" s="832"/>
      <c r="J189" s="832"/>
      <c r="K189" s="832"/>
      <c r="L189" s="832"/>
      <c r="M189" s="832"/>
      <c r="N189" s="832"/>
      <c r="O189" s="832"/>
      <c r="P189" s="832"/>
      <c r="Q189" s="832"/>
      <c r="R189" s="832"/>
      <c r="S189" s="832"/>
      <c r="T189" s="832"/>
      <c r="U189" s="832"/>
      <c r="V189" s="832"/>
      <c r="W189" s="832"/>
      <c r="X189" s="832"/>
      <c r="Y189" s="832"/>
      <c r="Z189" s="832"/>
      <c r="AA189" s="832"/>
      <c r="AB189" s="832"/>
      <c r="AC189" s="832"/>
      <c r="AD189" s="739"/>
      <c r="AE189" s="832"/>
      <c r="AF189" s="739"/>
      <c r="AG189" s="832"/>
      <c r="AH189" s="739"/>
      <c r="AI189" s="832"/>
    </row>
    <row r="190" spans="1:36" outlineLevel="1">
      <c r="A190" s="187"/>
      <c r="F190" s="831"/>
      <c r="G190" s="832"/>
      <c r="H190" s="832"/>
      <c r="I190" s="832"/>
      <c r="J190" s="832"/>
      <c r="K190" s="832"/>
      <c r="L190" s="832"/>
      <c r="M190" s="832"/>
      <c r="N190" s="832"/>
      <c r="O190" s="832"/>
      <c r="P190" s="832"/>
      <c r="Q190" s="832"/>
      <c r="R190" s="832"/>
      <c r="S190" s="832"/>
      <c r="T190" s="832"/>
      <c r="U190" s="832"/>
      <c r="V190" s="832"/>
      <c r="W190" s="832"/>
      <c r="X190" s="832"/>
      <c r="Y190" s="832"/>
      <c r="Z190" s="832"/>
      <c r="AA190" s="832"/>
      <c r="AB190" s="832"/>
      <c r="AC190" s="832"/>
      <c r="AD190" s="739"/>
      <c r="AE190" s="832"/>
      <c r="AF190" s="739"/>
      <c r="AG190" s="832"/>
      <c r="AH190" s="739"/>
      <c r="AI190" s="832"/>
    </row>
    <row r="191" spans="1:36" outlineLevel="1">
      <c r="A191" s="187"/>
      <c r="F191" s="831"/>
      <c r="G191" s="832"/>
      <c r="H191" s="832"/>
      <c r="I191" s="832"/>
      <c r="J191" s="832"/>
      <c r="K191" s="832"/>
      <c r="L191" s="832"/>
      <c r="M191" s="832"/>
      <c r="N191" s="832"/>
      <c r="O191" s="832"/>
      <c r="P191" s="832"/>
      <c r="Q191" s="832"/>
      <c r="R191" s="832"/>
      <c r="S191" s="832"/>
      <c r="T191" s="832"/>
      <c r="U191" s="832"/>
      <c r="V191" s="832"/>
      <c r="W191" s="832"/>
      <c r="X191" s="832"/>
      <c r="Y191" s="832"/>
      <c r="Z191" s="832"/>
      <c r="AA191" s="832"/>
      <c r="AB191" s="832"/>
      <c r="AC191" s="832"/>
      <c r="AD191" s="739"/>
      <c r="AE191" s="832"/>
      <c r="AF191" s="739"/>
      <c r="AG191" s="832"/>
      <c r="AH191" s="739"/>
      <c r="AI191" s="832"/>
    </row>
    <row r="192" spans="1:36" outlineLevel="1">
      <c r="A192" s="187"/>
      <c r="F192" s="831"/>
      <c r="G192" s="832"/>
      <c r="H192" s="832"/>
      <c r="I192" s="832"/>
      <c r="J192" s="832"/>
      <c r="K192" s="832"/>
      <c r="L192" s="832"/>
      <c r="M192" s="832"/>
      <c r="N192" s="832"/>
      <c r="O192" s="832"/>
      <c r="P192" s="832"/>
      <c r="Q192" s="832"/>
      <c r="R192" s="832"/>
      <c r="S192" s="832"/>
      <c r="T192" s="832"/>
      <c r="U192" s="832"/>
      <c r="V192" s="832"/>
      <c r="W192" s="832"/>
      <c r="X192" s="832"/>
      <c r="Y192" s="832"/>
      <c r="Z192" s="832"/>
      <c r="AA192" s="832"/>
      <c r="AB192" s="832"/>
      <c r="AC192" s="832"/>
      <c r="AD192" s="739"/>
      <c r="AE192" s="832"/>
      <c r="AF192" s="739"/>
      <c r="AG192" s="832"/>
      <c r="AH192" s="739"/>
      <c r="AI192" s="832"/>
    </row>
    <row r="193" spans="1:35" outlineLevel="1">
      <c r="A193" s="187"/>
      <c r="F193" s="831"/>
      <c r="G193" s="832"/>
      <c r="H193" s="832"/>
      <c r="I193" s="832"/>
      <c r="J193" s="832"/>
      <c r="K193" s="832"/>
      <c r="L193" s="832"/>
      <c r="M193" s="832"/>
      <c r="N193" s="832"/>
      <c r="O193" s="832"/>
      <c r="P193" s="832"/>
      <c r="Q193" s="832"/>
      <c r="R193" s="832"/>
      <c r="S193" s="832"/>
      <c r="T193" s="832"/>
      <c r="U193" s="832"/>
      <c r="V193" s="832"/>
      <c r="W193" s="832"/>
      <c r="X193" s="832"/>
      <c r="Y193" s="832"/>
      <c r="Z193" s="832"/>
      <c r="AA193" s="832"/>
      <c r="AB193" s="832"/>
      <c r="AC193" s="832"/>
      <c r="AD193" s="739"/>
      <c r="AE193" s="832"/>
      <c r="AF193" s="739"/>
      <c r="AG193" s="832"/>
      <c r="AH193" s="739"/>
      <c r="AI193" s="832"/>
    </row>
    <row r="194" spans="1:35" outlineLevel="1">
      <c r="A194" s="187"/>
      <c r="F194" s="831"/>
      <c r="G194" s="832"/>
      <c r="H194" s="832"/>
      <c r="I194" s="832"/>
      <c r="J194" s="832"/>
      <c r="K194" s="832"/>
      <c r="L194" s="832"/>
      <c r="M194" s="832"/>
      <c r="N194" s="832"/>
      <c r="O194" s="832"/>
      <c r="P194" s="832"/>
      <c r="Q194" s="832"/>
      <c r="R194" s="832"/>
      <c r="S194" s="832"/>
      <c r="T194" s="832"/>
      <c r="U194" s="832"/>
      <c r="V194" s="832"/>
      <c r="W194" s="832"/>
      <c r="X194" s="832"/>
      <c r="Y194" s="832"/>
      <c r="Z194" s="832"/>
      <c r="AA194" s="832"/>
      <c r="AB194" s="832"/>
      <c r="AC194" s="832"/>
      <c r="AD194" s="739"/>
      <c r="AE194" s="832"/>
      <c r="AF194" s="739"/>
      <c r="AG194" s="832"/>
      <c r="AH194" s="739"/>
      <c r="AI194" s="832"/>
    </row>
    <row r="195" spans="1:35" outlineLevel="1">
      <c r="A195" s="187"/>
      <c r="F195" s="831"/>
      <c r="G195" s="832"/>
      <c r="H195" s="832"/>
      <c r="I195" s="832"/>
      <c r="J195" s="832"/>
      <c r="K195" s="832"/>
      <c r="L195" s="832"/>
      <c r="M195" s="832"/>
      <c r="N195" s="832"/>
      <c r="O195" s="832"/>
      <c r="P195" s="832"/>
      <c r="Q195" s="832"/>
      <c r="R195" s="832"/>
      <c r="S195" s="832"/>
      <c r="T195" s="832"/>
      <c r="U195" s="832"/>
      <c r="V195" s="832"/>
      <c r="W195" s="832"/>
      <c r="X195" s="832"/>
      <c r="Y195" s="832"/>
      <c r="Z195" s="832"/>
      <c r="AA195" s="832"/>
      <c r="AB195" s="832"/>
      <c r="AC195" s="832"/>
      <c r="AD195" s="739"/>
      <c r="AE195" s="832"/>
      <c r="AF195" s="739"/>
      <c r="AG195" s="832"/>
      <c r="AH195" s="739"/>
      <c r="AI195" s="832"/>
    </row>
    <row r="196" spans="1:35" outlineLevel="1">
      <c r="A196" s="187"/>
      <c r="F196" s="831"/>
      <c r="G196" s="832"/>
      <c r="H196" s="832"/>
      <c r="I196" s="832"/>
      <c r="J196" s="832"/>
      <c r="K196" s="832"/>
      <c r="L196" s="832"/>
      <c r="M196" s="832"/>
      <c r="N196" s="832"/>
      <c r="O196" s="832"/>
      <c r="P196" s="832"/>
      <c r="Q196" s="832"/>
      <c r="R196" s="832"/>
      <c r="S196" s="832"/>
      <c r="T196" s="832"/>
      <c r="U196" s="832"/>
      <c r="V196" s="832"/>
      <c r="W196" s="832"/>
      <c r="X196" s="832"/>
      <c r="Y196" s="832"/>
      <c r="Z196" s="832"/>
      <c r="AA196" s="832"/>
      <c r="AB196" s="832"/>
      <c r="AC196" s="832"/>
      <c r="AD196" s="739"/>
      <c r="AE196" s="832"/>
      <c r="AF196" s="739"/>
      <c r="AG196" s="832"/>
      <c r="AH196" s="739"/>
      <c r="AI196" s="832"/>
    </row>
    <row r="197" spans="1:35" outlineLevel="1">
      <c r="E197" s="365"/>
    </row>
    <row r="199" spans="1:35">
      <c r="N199" s="258"/>
      <c r="O199" s="258"/>
      <c r="P199" s="258"/>
      <c r="Q199" s="258"/>
    </row>
    <row r="200" spans="1:35" ht="16.5">
      <c r="B200" s="5" t="s">
        <v>575</v>
      </c>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row>
    <row r="201" spans="1:35" outlineLevel="1">
      <c r="B201" s="99"/>
    </row>
    <row r="202" spans="1:35" outlineLevel="1">
      <c r="D202" s="366" t="str">
        <f>'Line Items'!D2618</f>
        <v>Season Ticket amount (STL)</v>
      </c>
      <c r="E202" s="358" t="str">
        <f>E47</f>
        <v>£000</v>
      </c>
      <c r="F202" s="358"/>
      <c r="G202" s="367"/>
      <c r="H202" s="367"/>
      <c r="I202" s="367"/>
      <c r="J202" s="367"/>
      <c r="K202" s="367"/>
      <c r="L202" s="367"/>
      <c r="M202" s="367"/>
      <c r="N202" s="367"/>
      <c r="O202" s="367"/>
      <c r="P202" s="367"/>
      <c r="Q202" s="367"/>
      <c r="R202" s="367"/>
      <c r="S202" s="367"/>
      <c r="T202" s="367"/>
      <c r="U202" s="367"/>
      <c r="V202" s="367"/>
      <c r="W202" s="367"/>
      <c r="X202" s="367"/>
      <c r="Y202" s="367"/>
      <c r="Z202" s="367"/>
      <c r="AA202" s="367"/>
      <c r="AB202" s="367"/>
      <c r="AC202" s="368"/>
      <c r="AE202" s="518"/>
      <c r="AG202" s="518"/>
      <c r="AI202" s="518"/>
    </row>
    <row r="203" spans="1:35" outlineLevel="1">
      <c r="D203" s="307" t="str">
        <f>'Line Items'!D2619</f>
        <v>RPI</v>
      </c>
      <c r="E203" s="354" t="s">
        <v>495</v>
      </c>
      <c r="F203" s="309"/>
      <c r="G203" s="328">
        <f>IF(G$11=Output_Price_Base,1,1+'Indices &amp; Rates'!G$17)*G$21</f>
        <v>0</v>
      </c>
      <c r="H203" s="328">
        <f>IF(H$11=Output_Price_Base,1,1+'Indices &amp; Rates'!H$17)*H$21</f>
        <v>0</v>
      </c>
      <c r="I203" s="328">
        <f>IF(I$11=Output_Price_Base,1,1+'Indices &amp; Rates'!I$17)*I$21</f>
        <v>0</v>
      </c>
      <c r="J203" s="328">
        <f>IF(J$11=Output_Price_Base,1,1+'Indices &amp; Rates'!J$17)*J$21</f>
        <v>0</v>
      </c>
      <c r="K203" s="328">
        <f>IF(K$11=Output_Price_Base,1,1+'Indices &amp; Rates'!K$17)*K$21</f>
        <v>0</v>
      </c>
      <c r="L203" s="328">
        <f>IF(L$11=Output_Price_Base,1,1+'Indices &amp; Rates'!L$17)*L$21</f>
        <v>0</v>
      </c>
      <c r="M203" s="328">
        <f>IF(M$11=Output_Price_Base,1,1+'Indices &amp; Rates'!M$17)*M$21</f>
        <v>1.0329999999999999</v>
      </c>
      <c r="N203" s="328">
        <f>IF(N$11=Output_Price_Base,1,1+'Indices &amp; Rates'!N$17)*N$21</f>
        <v>1.032</v>
      </c>
      <c r="O203" s="328">
        <f>IF(O$11=Output_Price_Base,1,1+'Indices &amp; Rates'!O$17)*O$21</f>
        <v>1.032</v>
      </c>
      <c r="P203" s="328">
        <f>IF(P$11=Output_Price_Base,1,1+'Indices &amp; Rates'!P$17)*P$21</f>
        <v>1.0315000000000001</v>
      </c>
      <c r="Q203" s="328">
        <f>IF(Q$11=Output_Price_Base,1,1+'Indices &amp; Rates'!Q$17)*Q$21</f>
        <v>1.0309999999999999</v>
      </c>
      <c r="R203" s="328">
        <f>IF(R$11=Output_Price_Base,1,1+'Indices &amp; Rates'!R$17)*R$21</f>
        <v>1.0305</v>
      </c>
      <c r="S203" s="328">
        <f>IF(S$11=Output_Price_Base,1,1+'Indices &amp; Rates'!S$17)*S$21</f>
        <v>1.03</v>
      </c>
      <c r="T203" s="328">
        <f>IF(T$11=Output_Price_Base,1,1+'Indices &amp; Rates'!T$17)*T$21</f>
        <v>1.03</v>
      </c>
      <c r="U203" s="328">
        <f>IF(U$11=Output_Price_Base,1,1+'Indices &amp; Rates'!U$17)*U$21</f>
        <v>1.03</v>
      </c>
      <c r="V203" s="328">
        <f>IF(V$11=Output_Price_Base,1,1+'Indices &amp; Rates'!V$17)*V$21</f>
        <v>1.03</v>
      </c>
      <c r="W203" s="328">
        <f>IF(W$11=Output_Price_Base,1,1+'Indices &amp; Rates'!W$17)*W$21</f>
        <v>0</v>
      </c>
      <c r="X203" s="328">
        <f>IF(X$11=Output_Price_Base,1,1+'Indices &amp; Rates'!X$17)*X$21</f>
        <v>0</v>
      </c>
      <c r="Y203" s="328">
        <f>IF(Y$11=Output_Price_Base,1,1+'Indices &amp; Rates'!Y$17)*Y$21</f>
        <v>0</v>
      </c>
      <c r="Z203" s="328">
        <f>IF(Z$11=Output_Price_Base,1,1+'Indices &amp; Rates'!Z$17)*Z$21</f>
        <v>0</v>
      </c>
      <c r="AA203" s="328">
        <f>IF(AA$11=Output_Price_Base,1,1+'Indices &amp; Rates'!AA$17)*AA$21</f>
        <v>0</v>
      </c>
      <c r="AB203" s="328">
        <f>IF(AB$11=Output_Price_Base,1,1+'Indices &amp; Rates'!AB$17)*AB$21</f>
        <v>0</v>
      </c>
      <c r="AC203" s="329">
        <f>IF(AC$11=Output_Price_Base,1,1+'Indices &amp; Rates'!AC$17)*AC$21</f>
        <v>0</v>
      </c>
      <c r="AE203" s="519">
        <f>IF(AE$11=Output_Price_Base,1,1+'Indices &amp; Rates'!AE$17)*AE$21</f>
        <v>1</v>
      </c>
      <c r="AG203" s="519">
        <f>IF(AG$11=Output_Price_Base,1,1+'Indices &amp; Rates'!AG$17)*AG$21</f>
        <v>0</v>
      </c>
      <c r="AI203" s="519">
        <f>IF(AI$11=Output_Price_Base,1,1+'Indices &amp; Rates'!AI$17)*AI$21</f>
        <v>0</v>
      </c>
    </row>
    <row r="204" spans="1:35" outlineLevel="1">
      <c r="D204" s="307" t="str">
        <f>'Line Items'!D2620</f>
        <v>K</v>
      </c>
      <c r="E204" s="309" t="str">
        <f>E203</f>
        <v>#</v>
      </c>
      <c r="F204" s="309"/>
      <c r="G204" s="369"/>
      <c r="H204" s="369"/>
      <c r="I204" s="369">
        <v>0</v>
      </c>
      <c r="J204" s="369">
        <v>0</v>
      </c>
      <c r="K204" s="369">
        <v>0</v>
      </c>
      <c r="L204" s="369">
        <v>0</v>
      </c>
      <c r="M204" s="369">
        <v>0</v>
      </c>
      <c r="N204" s="369">
        <v>0</v>
      </c>
      <c r="O204" s="369">
        <v>0.25</v>
      </c>
      <c r="P204" s="369">
        <v>1</v>
      </c>
      <c r="Q204" s="369">
        <v>1</v>
      </c>
      <c r="R204" s="369">
        <v>1</v>
      </c>
      <c r="S204" s="369">
        <v>1</v>
      </c>
      <c r="T204" s="369">
        <v>1</v>
      </c>
      <c r="U204" s="369">
        <v>1</v>
      </c>
      <c r="V204" s="369">
        <v>1</v>
      </c>
      <c r="W204" s="369">
        <v>1</v>
      </c>
      <c r="X204" s="369">
        <v>1</v>
      </c>
      <c r="Y204" s="369">
        <v>1</v>
      </c>
      <c r="Z204" s="369">
        <v>1</v>
      </c>
      <c r="AA204" s="369">
        <v>1</v>
      </c>
      <c r="AB204" s="369">
        <v>1</v>
      </c>
      <c r="AC204" s="370">
        <v>1</v>
      </c>
      <c r="AE204" s="520">
        <v>1</v>
      </c>
      <c r="AG204" s="520">
        <v>1</v>
      </c>
      <c r="AI204" s="520">
        <v>1</v>
      </c>
    </row>
    <row r="205" spans="1:35" outlineLevel="1">
      <c r="D205" s="355" t="str">
        <f>'Line Items'!D2621</f>
        <v>Z</v>
      </c>
      <c r="E205" s="357" t="str">
        <f>E204</f>
        <v>#</v>
      </c>
      <c r="F205" s="357"/>
      <c r="G205" s="371"/>
      <c r="H205" s="371"/>
      <c r="I205" s="371">
        <v>1</v>
      </c>
      <c r="J205" s="371">
        <v>1</v>
      </c>
      <c r="K205" s="371">
        <v>1</v>
      </c>
      <c r="L205" s="371">
        <v>1</v>
      </c>
      <c r="M205" s="371">
        <v>1</v>
      </c>
      <c r="N205" s="371">
        <v>1</v>
      </c>
      <c r="O205" s="371">
        <v>1</v>
      </c>
      <c r="P205" s="371">
        <v>1</v>
      </c>
      <c r="Q205" s="371">
        <v>1</v>
      </c>
      <c r="R205" s="371">
        <v>1</v>
      </c>
      <c r="S205" s="371">
        <v>1</v>
      </c>
      <c r="T205" s="371">
        <v>1</v>
      </c>
      <c r="U205" s="371">
        <v>1</v>
      </c>
      <c r="V205" s="371">
        <v>1</v>
      </c>
      <c r="W205" s="371">
        <v>1</v>
      </c>
      <c r="X205" s="371">
        <v>1</v>
      </c>
      <c r="Y205" s="371">
        <v>1</v>
      </c>
      <c r="Z205" s="371">
        <v>1</v>
      </c>
      <c r="AA205" s="371">
        <v>1</v>
      </c>
      <c r="AB205" s="371">
        <v>1</v>
      </c>
      <c r="AC205" s="372">
        <v>1</v>
      </c>
      <c r="AE205" s="521">
        <v>1</v>
      </c>
      <c r="AG205" s="521">
        <v>1</v>
      </c>
      <c r="AI205" s="521">
        <v>1</v>
      </c>
    </row>
    <row r="206" spans="1:35" outlineLevel="1">
      <c r="AC206" s="271"/>
      <c r="AE206" s="522"/>
      <c r="AG206" s="522"/>
      <c r="AI206" s="522"/>
    </row>
    <row r="207" spans="1:35" ht="13.5" outlineLevel="1" thickBot="1">
      <c r="D207" s="244" t="str">
        <f>B200</f>
        <v>FA Schedule 12 Season Ticket Bond</v>
      </c>
      <c r="E207" s="246" t="str">
        <f>E202</f>
        <v>£000</v>
      </c>
      <c r="F207" s="246"/>
      <c r="G207" s="247">
        <f t="shared" ref="G207:AB207" si="102">G202*(((G203*100)+G204)/100)*G205</f>
        <v>0</v>
      </c>
      <c r="H207" s="247">
        <f t="shared" si="102"/>
        <v>0</v>
      </c>
      <c r="I207" s="247">
        <f t="shared" si="102"/>
        <v>0</v>
      </c>
      <c r="J207" s="247">
        <f t="shared" si="102"/>
        <v>0</v>
      </c>
      <c r="K207" s="247">
        <f t="shared" si="102"/>
        <v>0</v>
      </c>
      <c r="L207" s="247">
        <f t="shared" si="102"/>
        <v>0</v>
      </c>
      <c r="M207" s="247">
        <f t="shared" si="102"/>
        <v>0</v>
      </c>
      <c r="N207" s="247">
        <f t="shared" si="102"/>
        <v>0</v>
      </c>
      <c r="O207" s="247">
        <f>O202*(((O203*100)+O204)/100)*O205</f>
        <v>0</v>
      </c>
      <c r="P207" s="247">
        <f t="shared" si="102"/>
        <v>0</v>
      </c>
      <c r="Q207" s="247">
        <f t="shared" si="102"/>
        <v>0</v>
      </c>
      <c r="R207" s="247">
        <f t="shared" si="102"/>
        <v>0</v>
      </c>
      <c r="S207" s="247">
        <f t="shared" si="102"/>
        <v>0</v>
      </c>
      <c r="T207" s="247">
        <f t="shared" si="102"/>
        <v>0</v>
      </c>
      <c r="U207" s="247">
        <f t="shared" si="102"/>
        <v>0</v>
      </c>
      <c r="V207" s="247">
        <f t="shared" si="102"/>
        <v>0</v>
      </c>
      <c r="W207" s="247">
        <f t="shared" si="102"/>
        <v>0</v>
      </c>
      <c r="X207" s="247">
        <f t="shared" si="102"/>
        <v>0</v>
      </c>
      <c r="Y207" s="247">
        <f t="shared" si="102"/>
        <v>0</v>
      </c>
      <c r="Z207" s="247">
        <f t="shared" si="102"/>
        <v>0</v>
      </c>
      <c r="AA207" s="247">
        <f t="shared" si="102"/>
        <v>0</v>
      </c>
      <c r="AB207" s="247">
        <f t="shared" si="102"/>
        <v>0</v>
      </c>
      <c r="AC207" s="248">
        <f t="shared" ref="AC207" si="103">AC202*(((AC203*100)+AC204)/100)*AC205</f>
        <v>0</v>
      </c>
      <c r="AE207" s="509">
        <f t="shared" ref="AE207" si="104">AE202*(((AE203*100)+AE204)/100)*AE205</f>
        <v>0</v>
      </c>
      <c r="AG207" s="509">
        <f t="shared" ref="AG207" si="105">AG202*(((AG203*100)+AG204)/100)*AG205</f>
        <v>0</v>
      </c>
      <c r="AI207" s="509">
        <f t="shared" ref="AI207" si="106">AI202*(((AI203*100)+AI204)/100)*AI205</f>
        <v>0</v>
      </c>
    </row>
    <row r="208" spans="1:35" ht="13.5" thickTop="1">
      <c r="L208" s="90"/>
    </row>
    <row r="209" spans="2:35">
      <c r="L209" s="90"/>
    </row>
    <row r="210" spans="2:35" ht="16.5">
      <c r="B210" s="5" t="s">
        <v>19</v>
      </c>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row>
  </sheetData>
  <mergeCells count="3">
    <mergeCell ref="E9:E11"/>
    <mergeCell ref="F9:F11"/>
    <mergeCell ref="D10:D11"/>
  </mergeCells>
  <dataValidations count="2">
    <dataValidation type="list" allowBlank="1" showInputMessage="1" showErrorMessage="1" sqref="L145:AC149">
      <formula1>"0,1"</formula1>
    </dataValidation>
    <dataValidation type="list" allowBlank="1" showInputMessage="1" showErrorMessage="1" sqref="AE178 AG178 AI178">
      <formula1>$I$22:$AC$22</formula1>
    </dataValidation>
  </dataValidations>
  <pageMargins left="0.39370078740157483" right="0.39370078740157483" top="0.39370078740157483" bottom="0.39370078740157483" header="0.31496062992125984" footer="0.31496062992125984"/>
  <pageSetup paperSize="8" scale="48" fitToHeight="99" orientation="landscape" r:id="rId1"/>
  <rowBreaks count="1" manualBreakCount="1">
    <brk id="102"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B2:AJ82"/>
  <sheetViews>
    <sheetView showGridLines="0" zoomScale="70" zoomScaleNormal="70" zoomScaleSheetLayoutView="70" workbookViewId="0">
      <pane xSplit="6" ySplit="12" topLeftCell="G13" activePane="bottomRight" state="frozen"/>
      <selection activeCell="F42" sqref="F42"/>
      <selection pane="topRight" activeCell="F42" sqref="F42"/>
      <selection pane="bottomLeft" activeCell="F42" sqref="F42"/>
      <selection pane="bottomRight" activeCell="G13" sqref="G13"/>
    </sheetView>
  </sheetViews>
  <sheetFormatPr defaultColWidth="9" defaultRowHeight="12.75" outlineLevelRow="1" outlineLevelCol="1"/>
  <cols>
    <col min="1" max="1" width="2.85546875" style="3" customWidth="1"/>
    <col min="2" max="2" width="3.42578125" style="3" customWidth="1"/>
    <col min="3" max="3" width="5.28515625" style="3" customWidth="1"/>
    <col min="4" max="4" width="30.28515625" style="3" customWidth="1"/>
    <col min="5" max="5" width="19.28515625" style="3" customWidth="1"/>
    <col min="6" max="6" width="20.85546875" style="3" customWidth="1"/>
    <col min="7" max="8" width="19.7109375" style="3" customWidth="1"/>
    <col min="9" max="22" width="10.5703125" style="3" customWidth="1"/>
    <col min="23" max="29" width="10.5703125" style="3" customWidth="1" outlineLevel="1"/>
    <col min="30" max="30" width="3.85546875" style="3" customWidth="1"/>
    <col min="31" max="31" width="10.5703125" style="3" customWidth="1"/>
    <col min="32" max="32" width="3.85546875" style="3" customWidth="1" outlineLevel="1"/>
    <col min="33" max="33" width="10.5703125" style="3" customWidth="1" outlineLevel="1"/>
    <col min="34" max="34" width="3.85546875" style="3" customWidth="1" outlineLevel="1"/>
    <col min="35" max="35" width="10.5703125" style="3" customWidth="1" outlineLevel="1"/>
    <col min="36" max="36" width="3.85546875" style="3" customWidth="1"/>
    <col min="37" max="16384" width="9" style="3"/>
  </cols>
  <sheetData>
    <row r="2" spans="2:36">
      <c r="B2" s="1" t="str">
        <f>'Template Cover'!B2</f>
        <v>Owner:</v>
      </c>
      <c r="C2" s="2"/>
      <c r="D2" s="2"/>
      <c r="E2" s="2"/>
      <c r="F2" s="2"/>
      <c r="G2" s="2" t="str">
        <f>Owner</f>
        <v>[Bidder Name]</v>
      </c>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2:36">
      <c r="B3" s="1" t="str">
        <f>'Template Cover'!B3</f>
        <v>Project:</v>
      </c>
      <c r="C3" s="2"/>
      <c r="D3" s="2"/>
      <c r="E3" s="2"/>
      <c r="F3" s="2"/>
      <c r="G3" s="2" t="str">
        <f>Project</f>
        <v>West Midlands Franchise</v>
      </c>
      <c r="H3" s="2"/>
      <c r="I3" s="2"/>
      <c r="J3" s="2"/>
      <c r="K3" s="2"/>
      <c r="L3" s="2"/>
      <c r="M3" s="2"/>
      <c r="N3" s="2"/>
      <c r="O3" s="2"/>
      <c r="P3" s="2"/>
      <c r="Q3" s="2"/>
      <c r="R3" s="2"/>
      <c r="S3" s="2"/>
      <c r="T3" s="2"/>
      <c r="U3" s="2"/>
      <c r="V3" s="2"/>
      <c r="W3" s="2"/>
      <c r="X3" s="2"/>
      <c r="Y3" s="2"/>
      <c r="Z3" s="2"/>
      <c r="AA3" s="2"/>
      <c r="AB3" s="2"/>
      <c r="AC3" s="2"/>
      <c r="AD3" s="2"/>
      <c r="AE3" s="2"/>
      <c r="AF3" s="2"/>
      <c r="AG3" s="2"/>
      <c r="AH3" s="2"/>
      <c r="AI3" s="2"/>
      <c r="AJ3" s="2"/>
    </row>
    <row r="4" spans="2:36">
      <c r="B4" s="1" t="str">
        <f>'Template Cover'!B4</f>
        <v>Sheet:</v>
      </c>
      <c r="C4" s="2"/>
      <c r="D4" s="2"/>
      <c r="E4" s="2"/>
      <c r="F4" s="2"/>
      <c r="G4" s="2" t="str">
        <f ca="1">MID(CELL("filename",$A$1),FIND("]",CELL("filename",$A$1))+1,99)</f>
        <v>Funding</v>
      </c>
      <c r="H4" s="2"/>
      <c r="I4" s="2"/>
      <c r="J4" s="2"/>
      <c r="K4" s="2"/>
      <c r="L4" s="2"/>
      <c r="M4" s="2"/>
      <c r="N4" s="2"/>
      <c r="O4" s="2"/>
      <c r="P4" s="2"/>
      <c r="Q4" s="2"/>
      <c r="R4" s="2"/>
      <c r="S4" s="2"/>
      <c r="T4" s="2"/>
      <c r="U4" s="2"/>
      <c r="V4" s="2"/>
      <c r="W4" s="2"/>
      <c r="X4" s="2"/>
      <c r="Y4" s="2"/>
      <c r="Z4" s="2"/>
      <c r="AA4" s="2"/>
      <c r="AB4" s="2"/>
      <c r="AC4" s="2"/>
      <c r="AD4" s="2"/>
      <c r="AE4" s="2"/>
      <c r="AF4" s="2"/>
      <c r="AG4" s="2"/>
      <c r="AH4" s="2"/>
      <c r="AI4" s="2"/>
      <c r="AJ4" s="2"/>
    </row>
    <row r="5" spans="2:36">
      <c r="B5" s="1" t="str">
        <f>'Template Cover'!B5</f>
        <v>Version:</v>
      </c>
      <c r="C5" s="2"/>
      <c r="D5" s="2"/>
      <c r="E5" s="2"/>
      <c r="F5" s="2"/>
      <c r="G5" s="2">
        <f>Version</f>
        <v>1</v>
      </c>
      <c r="H5" s="2"/>
      <c r="I5" s="2"/>
      <c r="J5" s="2"/>
      <c r="K5" s="2"/>
      <c r="L5" s="2"/>
      <c r="M5" s="2"/>
      <c r="N5" s="2"/>
      <c r="O5" s="2"/>
      <c r="P5" s="2"/>
      <c r="Q5" s="2"/>
      <c r="R5" s="2"/>
      <c r="S5" s="2"/>
      <c r="T5" s="2"/>
      <c r="U5" s="2"/>
      <c r="V5" s="2"/>
      <c r="W5" s="2"/>
      <c r="X5" s="2"/>
      <c r="Y5" s="2"/>
      <c r="Z5" s="2"/>
      <c r="AA5" s="2"/>
      <c r="AB5" s="2"/>
      <c r="AC5" s="2"/>
      <c r="AD5" s="2"/>
      <c r="AE5" s="2"/>
      <c r="AF5" s="2"/>
      <c r="AG5" s="2"/>
      <c r="AH5" s="2"/>
      <c r="AI5" s="2"/>
      <c r="AJ5" s="2"/>
    </row>
    <row r="6" spans="2:36">
      <c r="B6" s="1" t="str">
        <f>'Template Cover'!B6</f>
        <v>Date:</v>
      </c>
      <c r="C6" s="4"/>
      <c r="D6" s="4"/>
      <c r="E6" s="4"/>
      <c r="F6" s="4"/>
      <c r="G6" s="4">
        <f ca="1">TODAY()</f>
        <v>42655</v>
      </c>
      <c r="H6" s="4"/>
      <c r="I6" s="4"/>
      <c r="J6" s="4"/>
      <c r="K6" s="4"/>
      <c r="L6" s="4"/>
      <c r="M6" s="4"/>
      <c r="N6" s="4"/>
      <c r="O6" s="4"/>
      <c r="P6" s="4"/>
      <c r="Q6" s="4"/>
      <c r="R6" s="4"/>
      <c r="S6" s="4"/>
      <c r="T6" s="4"/>
      <c r="U6" s="4"/>
      <c r="V6" s="4"/>
      <c r="W6" s="4"/>
      <c r="X6" s="4"/>
      <c r="Y6" s="4"/>
      <c r="Z6" s="4"/>
      <c r="AA6" s="4"/>
      <c r="AB6" s="4"/>
      <c r="AC6" s="4"/>
      <c r="AD6" s="4"/>
      <c r="AE6" s="4"/>
      <c r="AF6" s="4"/>
      <c r="AG6" s="4"/>
      <c r="AH6" s="4"/>
      <c r="AI6" s="4"/>
      <c r="AJ6" s="4"/>
    </row>
    <row r="7" spans="2:36">
      <c r="B7" s="1" t="str">
        <f>'Template Cover'!B7</f>
        <v>Filename:</v>
      </c>
      <c r="C7" s="2"/>
      <c r="D7" s="2"/>
      <c r="E7" s="2"/>
      <c r="F7" s="2"/>
      <c r="G7" s="2" t="str">
        <f ca="1">LEFT(CELL("FILENAME",$A$1),FIND("]",CELL("FILENAME",$A$1)))</f>
        <v>C:\Users\DfT\AppData\Local\Temp\[ATTACHMENT C - FINANCIAL TEMPLATES (v1.1).xlsx]</v>
      </c>
      <c r="H7" s="2"/>
      <c r="I7" s="2"/>
      <c r="J7" s="2"/>
      <c r="K7" s="2"/>
      <c r="L7" s="2"/>
      <c r="M7" s="2"/>
      <c r="N7" s="2"/>
      <c r="O7" s="2"/>
      <c r="P7" s="2"/>
      <c r="Q7" s="2"/>
      <c r="R7" s="2"/>
      <c r="S7" s="2"/>
      <c r="T7" s="2"/>
      <c r="U7" s="2"/>
      <c r="V7" s="2"/>
      <c r="W7" s="2"/>
      <c r="X7" s="2"/>
      <c r="Y7" s="2"/>
      <c r="Z7" s="2"/>
      <c r="AA7" s="2"/>
      <c r="AB7" s="2"/>
      <c r="AC7" s="2"/>
      <c r="AD7" s="2"/>
      <c r="AE7" s="2"/>
      <c r="AF7" s="2"/>
      <c r="AG7" s="2"/>
      <c r="AH7" s="2"/>
      <c r="AI7" s="2"/>
      <c r="AJ7" s="2"/>
    </row>
    <row r="9" spans="2:36" ht="25.5">
      <c r="C9" s="1053" t="str">
        <f>RN_Switch</f>
        <v>Nominal</v>
      </c>
      <c r="D9" s="1077"/>
      <c r="E9" s="1078"/>
      <c r="F9" s="1038" t="s">
        <v>86</v>
      </c>
      <c r="G9" s="97" t="str">
        <f>Timeline!G29</f>
        <v>Blank</v>
      </c>
      <c r="H9" s="97" t="str">
        <f>Timeline!H29</f>
        <v>Blank</v>
      </c>
      <c r="I9" s="97" t="str">
        <f>Timeline!I29</f>
        <v>Year -2</v>
      </c>
      <c r="J9" s="97" t="str">
        <f>Timeline!J29</f>
        <v>Year -1</v>
      </c>
      <c r="K9" s="97" t="str">
        <f>Timeline!K29</f>
        <v>Year 0</v>
      </c>
      <c r="L9" s="97" t="str">
        <f>Timeline!L29</f>
        <v>Year 1</v>
      </c>
      <c r="M9" s="97" t="str">
        <f>Timeline!M29</f>
        <v>Year 2</v>
      </c>
      <c r="N9" s="97" t="str">
        <f>Timeline!N29</f>
        <v>Year 3</v>
      </c>
      <c r="O9" s="97" t="str">
        <f>Timeline!O29</f>
        <v>Year 4</v>
      </c>
      <c r="P9" s="97" t="str">
        <f>Timeline!P29</f>
        <v>Year 5</v>
      </c>
      <c r="Q9" s="97" t="str">
        <f>Timeline!Q29</f>
        <v>Year 6</v>
      </c>
      <c r="R9" s="97" t="str">
        <f>Timeline!R29</f>
        <v>Year 7</v>
      </c>
      <c r="S9" s="97" t="str">
        <f>Timeline!S29</f>
        <v>Year 8</v>
      </c>
      <c r="T9" s="97" t="str">
        <f>Timeline!T29</f>
        <v>Year 9</v>
      </c>
      <c r="U9" s="97" t="str">
        <f>Timeline!U29</f>
        <v>Year 10</v>
      </c>
      <c r="V9" s="97" t="str">
        <f>Timeline!V29</f>
        <v>Year 11</v>
      </c>
      <c r="W9" s="97" t="str">
        <f>Timeline!W29</f>
        <v>Year 12</v>
      </c>
      <c r="X9" s="97" t="str">
        <f>Timeline!X29</f>
        <v>Year 13</v>
      </c>
      <c r="Y9" s="97" t="str">
        <f>Timeline!Y29</f>
        <v>Year 14</v>
      </c>
      <c r="Z9" s="97" t="str">
        <f>Timeline!Z29</f>
        <v>Year 15</v>
      </c>
      <c r="AA9" s="97" t="str">
        <f>Timeline!AA29</f>
        <v>Year 16</v>
      </c>
      <c r="AB9" s="97" t="str">
        <f>Timeline!AB29</f>
        <v>Year 17</v>
      </c>
      <c r="AC9" s="97" t="str">
        <f>Timeline!AC29</f>
        <v>Year 18</v>
      </c>
      <c r="AE9" s="97" t="str">
        <f>Timeline!AE29</f>
        <v>Year 1 (part)</v>
      </c>
      <c r="AG9" s="97" t="str">
        <f>Timeline!AG29</f>
        <v>Not used</v>
      </c>
      <c r="AI9" s="97" t="str">
        <f>Timeline!AI29</f>
        <v>Not used</v>
      </c>
    </row>
    <row r="10" spans="2:36">
      <c r="C10" s="1079" t="str">
        <f>Option_Switch</f>
        <v>Base Model</v>
      </c>
      <c r="D10" s="1080"/>
      <c r="E10" s="1081"/>
      <c r="F10" s="1043"/>
      <c r="G10" s="97" t="str">
        <f>Timeline!G30</f>
        <v>For Bidder Use</v>
      </c>
      <c r="H10" s="97" t="str">
        <f>Timeline!H30</f>
        <v>For Bidder Use</v>
      </c>
      <c r="I10" s="97" t="str">
        <f>Timeline!I30</f>
        <v>Actual</v>
      </c>
      <c r="J10" s="97" t="str">
        <f>Timeline!J30</f>
        <v>Actual</v>
      </c>
      <c r="K10" s="97" t="str">
        <f>Timeline!K30</f>
        <v>Forecast</v>
      </c>
      <c r="L10" s="97" t="str">
        <f>Timeline!L30</f>
        <v>Forecast</v>
      </c>
      <c r="M10" s="97" t="str">
        <f>Timeline!M30</f>
        <v>Core</v>
      </c>
      <c r="N10" s="97" t="str">
        <f>Timeline!N30</f>
        <v>Core</v>
      </c>
      <c r="O10" s="97" t="str">
        <f>Timeline!O30</f>
        <v>Core</v>
      </c>
      <c r="P10" s="97" t="str">
        <f>Timeline!P30</f>
        <v>Core</v>
      </c>
      <c r="Q10" s="97" t="str">
        <f>Timeline!Q30</f>
        <v>Core</v>
      </c>
      <c r="R10" s="97" t="str">
        <f>Timeline!R30</f>
        <v>Core</v>
      </c>
      <c r="S10" s="97" t="str">
        <f>Timeline!S30</f>
        <v>Core</v>
      </c>
      <c r="T10" s="97" t="str">
        <f>Timeline!T30</f>
        <v>Core</v>
      </c>
      <c r="U10" s="97" t="str">
        <f>Timeline!U30</f>
        <v>Option</v>
      </c>
      <c r="V10" s="97" t="str">
        <f>Timeline!V30</f>
        <v>Option</v>
      </c>
      <c r="W10" s="97" t="str">
        <f>Timeline!W30</f>
        <v>Not used</v>
      </c>
      <c r="X10" s="97" t="str">
        <f>Timeline!X30</f>
        <v>Not used</v>
      </c>
      <c r="Y10" s="97" t="str">
        <f>Timeline!Y30</f>
        <v>Not used</v>
      </c>
      <c r="Z10" s="97" t="str">
        <f>Timeline!Z30</f>
        <v>Not used</v>
      </c>
      <c r="AA10" s="97" t="str">
        <f>Timeline!AA30</f>
        <v>Not used</v>
      </c>
      <c r="AB10" s="97" t="str">
        <f>Timeline!AB30</f>
        <v>Not used</v>
      </c>
      <c r="AC10" s="97" t="str">
        <f>Timeline!AC30</f>
        <v>Not used</v>
      </c>
      <c r="AE10" s="97" t="str">
        <f>Timeline!AE30</f>
        <v>Core</v>
      </c>
      <c r="AG10" s="97" t="str">
        <f>Timeline!AG30</f>
        <v>Not used</v>
      </c>
      <c r="AI10" s="97" t="str">
        <f>Timeline!AI30</f>
        <v>Not used</v>
      </c>
    </row>
    <row r="11" spans="2:36" ht="13.7" customHeight="1">
      <c r="C11" s="1082"/>
      <c r="D11" s="1083"/>
      <c r="E11" s="1084"/>
      <c r="F11" s="1044"/>
      <c r="G11" s="98" t="str">
        <f>IF(Timeline!G31="","",Timeline!G31)</f>
        <v/>
      </c>
      <c r="H11" s="98" t="str">
        <f>IF(Timeline!H31="","",Timeline!H31)</f>
        <v/>
      </c>
      <c r="I11" s="98">
        <f>IF(Timeline!I31="","",Timeline!I31)</f>
        <v>42094</v>
      </c>
      <c r="J11" s="98">
        <f>IF(Timeline!J31="","",Timeline!J31)</f>
        <v>42460</v>
      </c>
      <c r="K11" s="98">
        <f>IF(Timeline!K31="","",Timeline!K31)</f>
        <v>42825</v>
      </c>
      <c r="L11" s="98">
        <f>IF(Timeline!L31="","",Timeline!L31)</f>
        <v>43190</v>
      </c>
      <c r="M11" s="98">
        <f>IF(Timeline!M31="","",Timeline!M31)</f>
        <v>43555</v>
      </c>
      <c r="N11" s="98">
        <f>IF(Timeline!N31="","",Timeline!N31)</f>
        <v>43921</v>
      </c>
      <c r="O11" s="98">
        <f>IF(Timeline!O31="","",Timeline!O31)</f>
        <v>44286</v>
      </c>
      <c r="P11" s="98">
        <f>IF(Timeline!P31="","",Timeline!P31)</f>
        <v>44651</v>
      </c>
      <c r="Q11" s="98">
        <f>IF(Timeline!Q31="","",Timeline!Q31)</f>
        <v>45016</v>
      </c>
      <c r="R11" s="98">
        <f>IF(Timeline!R31="","",Timeline!R31)</f>
        <v>45382</v>
      </c>
      <c r="S11" s="98">
        <f>IF(Timeline!S31="","",Timeline!S31)</f>
        <v>45747</v>
      </c>
      <c r="T11" s="98">
        <f>IF(Timeline!T31="","",Timeline!T31)</f>
        <v>46112</v>
      </c>
      <c r="U11" s="98">
        <f>IF(Timeline!U31="","",Timeline!U31)</f>
        <v>46477</v>
      </c>
      <c r="V11" s="98">
        <f>IF(Timeline!V31="","",Timeline!V31)</f>
        <v>46843</v>
      </c>
      <c r="W11" s="98">
        <f>IF(Timeline!W31="","",Timeline!W31)</f>
        <v>47208</v>
      </c>
      <c r="X11" s="98">
        <f>IF(Timeline!X31="","",Timeline!X31)</f>
        <v>47573</v>
      </c>
      <c r="Y11" s="98">
        <f>IF(Timeline!Y31="","",Timeline!Y31)</f>
        <v>47938</v>
      </c>
      <c r="Z11" s="98">
        <f>IF(Timeline!Z31="","",Timeline!Z31)</f>
        <v>48304</v>
      </c>
      <c r="AA11" s="98">
        <f>IF(Timeline!AA31="","",Timeline!AA31)</f>
        <v>48669</v>
      </c>
      <c r="AB11" s="98">
        <f>IF(Timeline!AB31="","",Timeline!AB31)</f>
        <v>49034</v>
      </c>
      <c r="AC11" s="98">
        <f>IF(Timeline!AC31="","",Timeline!AC31)</f>
        <v>49399</v>
      </c>
      <c r="AE11" s="98">
        <f>IF(Timeline!AE31="","",Timeline!AE31)</f>
        <v>43190</v>
      </c>
      <c r="AG11" s="98">
        <f>IF(Timeline!AG31="","",Timeline!AG31)</f>
        <v>49034</v>
      </c>
      <c r="AI11" s="98">
        <f>IF(Timeline!AI31="","",Timeline!AI31)</f>
        <v>49399</v>
      </c>
    </row>
    <row r="13" spans="2:36" ht="16.5">
      <c r="B13" s="5" t="s">
        <v>576</v>
      </c>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row>
    <row r="14" spans="2:36">
      <c r="D14" s="99"/>
    </row>
    <row r="15" spans="2:36" ht="15">
      <c r="B15" s="15"/>
      <c r="C15" s="15" t="s">
        <v>577</v>
      </c>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row>
    <row r="16" spans="2:36" outlineLevel="1"/>
    <row r="17" spans="4:36" outlineLevel="1">
      <c r="D17" s="127" t="s">
        <v>578</v>
      </c>
      <c r="E17" s="89"/>
      <c r="G17" s="256"/>
      <c r="H17" s="229"/>
      <c r="I17" s="229"/>
      <c r="J17" s="229"/>
      <c r="K17" s="229"/>
      <c r="L17" s="229"/>
      <c r="M17" s="229"/>
      <c r="N17" s="229"/>
      <c r="O17" s="229"/>
      <c r="P17" s="229"/>
      <c r="Q17" s="229"/>
      <c r="R17" s="229"/>
      <c r="S17" s="229"/>
      <c r="T17" s="229"/>
      <c r="U17" s="229"/>
      <c r="V17" s="229"/>
      <c r="W17" s="229"/>
      <c r="X17" s="229"/>
      <c r="Y17" s="229"/>
      <c r="Z17" s="229"/>
      <c r="AA17" s="229"/>
      <c r="AB17" s="229"/>
      <c r="AC17" s="229"/>
      <c r="AD17" s="229"/>
      <c r="AE17" s="229"/>
      <c r="AF17" s="229"/>
      <c r="AG17" s="229"/>
      <c r="AH17" s="229"/>
      <c r="AI17" s="229"/>
      <c r="AJ17" s="229"/>
    </row>
    <row r="18" spans="4:36" outlineLevel="1">
      <c r="D18" s="373"/>
      <c r="E18" s="89"/>
      <c r="G18" s="229"/>
      <c r="H18" s="229"/>
      <c r="I18" s="229"/>
      <c r="J18" s="229"/>
      <c r="K18" s="229"/>
      <c r="L18" s="229"/>
      <c r="M18" s="229"/>
      <c r="N18" s="229"/>
      <c r="O18" s="229"/>
      <c r="P18" s="229"/>
      <c r="Q18" s="229"/>
      <c r="R18" s="229"/>
      <c r="S18" s="229"/>
      <c r="T18" s="229"/>
      <c r="U18" s="229"/>
      <c r="V18" s="229"/>
      <c r="W18" s="229"/>
      <c r="X18" s="229"/>
      <c r="Y18" s="229"/>
      <c r="Z18" s="229"/>
      <c r="AA18" s="229"/>
      <c r="AB18" s="229"/>
      <c r="AC18" s="229"/>
      <c r="AD18" s="229"/>
      <c r="AE18" s="229"/>
      <c r="AF18" s="229"/>
      <c r="AG18" s="229"/>
      <c r="AH18" s="229"/>
      <c r="AI18" s="229"/>
      <c r="AJ18" s="229"/>
    </row>
    <row r="19" spans="4:36" outlineLevel="1">
      <c r="D19" s="374" t="s">
        <v>579</v>
      </c>
      <c r="E19" s="346"/>
      <c r="F19" s="375">
        <v>0.12</v>
      </c>
      <c r="G19" s="229"/>
      <c r="H19" s="229"/>
      <c r="I19" s="229"/>
      <c r="J19" s="229"/>
      <c r="K19" s="229"/>
      <c r="L19" s="229"/>
      <c r="M19" s="229"/>
      <c r="N19" s="229"/>
      <c r="O19" s="229"/>
      <c r="P19" s="229"/>
      <c r="Q19" s="229"/>
      <c r="R19" s="229"/>
      <c r="S19" s="229"/>
      <c r="T19" s="229"/>
      <c r="U19" s="229"/>
      <c r="V19" s="229"/>
      <c r="W19" s="229"/>
      <c r="X19" s="229"/>
      <c r="Y19" s="229"/>
      <c r="Z19" s="229"/>
      <c r="AA19" s="229"/>
      <c r="AB19" s="229"/>
      <c r="AC19" s="229"/>
      <c r="AD19" s="229"/>
      <c r="AE19" s="229"/>
      <c r="AF19" s="229"/>
      <c r="AG19" s="229"/>
      <c r="AH19" s="229"/>
      <c r="AI19" s="229"/>
      <c r="AJ19" s="229"/>
    </row>
    <row r="20" spans="4:36" outlineLevel="1">
      <c r="D20" s="100" t="s">
        <v>580</v>
      </c>
      <c r="E20" s="376"/>
      <c r="F20" s="377" t="s">
        <v>102</v>
      </c>
      <c r="G20" s="378"/>
      <c r="H20" s="378"/>
      <c r="I20" s="379"/>
      <c r="J20" s="379"/>
      <c r="K20" s="673"/>
      <c r="L20" s="379"/>
      <c r="M20" s="379">
        <v>109900</v>
      </c>
      <c r="N20" s="379">
        <v>114100</v>
      </c>
      <c r="O20" s="379">
        <v>119000</v>
      </c>
      <c r="P20" s="379">
        <v>141400</v>
      </c>
      <c r="Q20" s="379">
        <v>148100</v>
      </c>
      <c r="R20" s="379">
        <v>144600</v>
      </c>
      <c r="S20" s="379">
        <v>133300</v>
      </c>
      <c r="T20" s="379">
        <v>126500</v>
      </c>
      <c r="U20" s="673"/>
      <c r="V20" s="379"/>
      <c r="W20" s="379"/>
      <c r="X20" s="379"/>
      <c r="Y20" s="379"/>
      <c r="Z20" s="379"/>
      <c r="AA20" s="379"/>
      <c r="AB20" s="379"/>
      <c r="AC20" s="380"/>
      <c r="AD20" s="229"/>
      <c r="AE20" s="674">
        <v>31800</v>
      </c>
      <c r="AF20" s="229"/>
      <c r="AG20" s="825"/>
      <c r="AH20" s="229"/>
      <c r="AI20" s="825"/>
      <c r="AJ20" s="229"/>
    </row>
    <row r="21" spans="4:36" outlineLevel="1">
      <c r="D21" s="381" t="s">
        <v>581</v>
      </c>
      <c r="E21" s="382"/>
      <c r="F21" s="377" t="s">
        <v>102</v>
      </c>
      <c r="G21" s="383"/>
      <c r="H21" s="383"/>
      <c r="I21" s="383">
        <f>IF($C$9="nominal",'P&amp;L3'!I51*Timeline!I49,"n/a")</f>
        <v>0</v>
      </c>
      <c r="J21" s="383">
        <f>IF($C$9="nominal",'P&amp;L3'!J51*Timeline!J49,"n/a")</f>
        <v>0</v>
      </c>
      <c r="K21" s="383">
        <f>IF($C$9="nominal",'P&amp;L3'!K51*Timeline!K49,"n/a")</f>
        <v>0</v>
      </c>
      <c r="L21" s="383">
        <f>IF($C$9="nominal",'P&amp;L3'!L51*Timeline!L49,"n/a")</f>
        <v>0</v>
      </c>
      <c r="M21" s="383">
        <f>IF($C$9="nominal",'P&amp;L3'!M51*Timeline!M49,"n/a")</f>
        <v>0</v>
      </c>
      <c r="N21" s="383">
        <f>IF($C$9="nominal",'P&amp;L3'!N51*Timeline!N49,"n/a")</f>
        <v>0</v>
      </c>
      <c r="O21" s="383">
        <f>IF($C$9="nominal",'P&amp;L3'!O51*Timeline!O49,"n/a")</f>
        <v>0</v>
      </c>
      <c r="P21" s="383">
        <f>IF($C$9="nominal",'P&amp;L3'!P51*Timeline!P49,"n/a")</f>
        <v>0</v>
      </c>
      <c r="Q21" s="383">
        <f>IF($C$9="nominal",'P&amp;L3'!Q51*Timeline!Q49,"n/a")</f>
        <v>0</v>
      </c>
      <c r="R21" s="383">
        <f>IF($C$9="nominal",'P&amp;L3'!R51*Timeline!R49,"n/a")</f>
        <v>0</v>
      </c>
      <c r="S21" s="383">
        <f>IF($C$9="nominal",'P&amp;L3'!S51*Timeline!S49,"n/a")</f>
        <v>0</v>
      </c>
      <c r="T21" s="383">
        <f>IF($C$9="nominal",'P&amp;L3'!T51*Timeline!T49,"n/a")</f>
        <v>0</v>
      </c>
      <c r="U21" s="383">
        <f>IF($C$9="nominal",'P&amp;L3'!U51*Timeline!U49,"n/a")</f>
        <v>0</v>
      </c>
      <c r="V21" s="383">
        <f>IF($C$9="nominal",'P&amp;L3'!V51*Timeline!V49,"n/a")</f>
        <v>0</v>
      </c>
      <c r="W21" s="383">
        <f>IF($C$9="nominal",'P&amp;L3'!W51*Timeline!W49,"n/a")</f>
        <v>0</v>
      </c>
      <c r="X21" s="383">
        <f>IF($C$9="nominal",'P&amp;L3'!X51*Timeline!X49,"n/a")</f>
        <v>0</v>
      </c>
      <c r="Y21" s="383">
        <f>IF($C$9="nominal",'P&amp;L3'!Y51*Timeline!Y49,"n/a")</f>
        <v>0</v>
      </c>
      <c r="Z21" s="383">
        <f>IF($C$9="nominal",'P&amp;L3'!Z51*Timeline!Z49,"n/a")</f>
        <v>0</v>
      </c>
      <c r="AA21" s="383">
        <f>IF($C$9="nominal",'P&amp;L3'!AA51*Timeline!AA49,"n/a")</f>
        <v>0</v>
      </c>
      <c r="AB21" s="383">
        <f>IF($C$9="nominal",'P&amp;L3'!AB51*Timeline!AB49,"n/a")</f>
        <v>0</v>
      </c>
      <c r="AC21" s="384">
        <f>IF($C$9="nominal",'P&amp;L3'!AC51*Timeline!AC49,"n/a")</f>
        <v>0</v>
      </c>
      <c r="AD21" s="229"/>
      <c r="AE21" s="675">
        <f>IF($C$9="nominal",'P&amp;L3'!AE51*Timeline!AE49,"n/a")</f>
        <v>0</v>
      </c>
      <c r="AF21" s="229"/>
      <c r="AG21" s="675">
        <f>IF($C$9="nominal",'P&amp;L3'!AG51*Timeline!AG49,"n/a")</f>
        <v>0</v>
      </c>
      <c r="AH21" s="229"/>
      <c r="AI21" s="675">
        <f>IF($C$9="nominal",'P&amp;L3'!AI51*Timeline!AI49,"n/a")</f>
        <v>0</v>
      </c>
      <c r="AJ21" s="229"/>
    </row>
    <row r="22" spans="4:36" outlineLevel="1">
      <c r="D22" s="117" t="s">
        <v>582</v>
      </c>
      <c r="E22" s="175"/>
      <c r="F22" s="385" t="s">
        <v>102</v>
      </c>
      <c r="G22" s="386"/>
      <c r="H22" s="386"/>
      <c r="I22" s="386">
        <f t="shared" ref="I22:AB22" si="0">IF($C$9="nominal",MAX(0,I20-I21),"n/a")</f>
        <v>0</v>
      </c>
      <c r="J22" s="386">
        <f t="shared" si="0"/>
        <v>0</v>
      </c>
      <c r="K22" s="386">
        <f t="shared" si="0"/>
        <v>0</v>
      </c>
      <c r="L22" s="386">
        <f t="shared" si="0"/>
        <v>0</v>
      </c>
      <c r="M22" s="386">
        <f t="shared" si="0"/>
        <v>109900</v>
      </c>
      <c r="N22" s="386">
        <f t="shared" si="0"/>
        <v>114100</v>
      </c>
      <c r="O22" s="386">
        <f t="shared" si="0"/>
        <v>119000</v>
      </c>
      <c r="P22" s="386">
        <f t="shared" si="0"/>
        <v>141400</v>
      </c>
      <c r="Q22" s="386">
        <f t="shared" si="0"/>
        <v>148100</v>
      </c>
      <c r="R22" s="386">
        <f t="shared" si="0"/>
        <v>144600</v>
      </c>
      <c r="S22" s="386">
        <f t="shared" si="0"/>
        <v>133300</v>
      </c>
      <c r="T22" s="386">
        <f t="shared" si="0"/>
        <v>126500</v>
      </c>
      <c r="U22" s="386">
        <f t="shared" si="0"/>
        <v>0</v>
      </c>
      <c r="V22" s="386">
        <f>IF($C$9="nominal",MAX(0,V20-V21),"n/a")</f>
        <v>0</v>
      </c>
      <c r="W22" s="386">
        <f t="shared" si="0"/>
        <v>0</v>
      </c>
      <c r="X22" s="386">
        <f t="shared" si="0"/>
        <v>0</v>
      </c>
      <c r="Y22" s="386">
        <f t="shared" si="0"/>
        <v>0</v>
      </c>
      <c r="Z22" s="386">
        <f t="shared" si="0"/>
        <v>0</v>
      </c>
      <c r="AA22" s="386">
        <f t="shared" si="0"/>
        <v>0</v>
      </c>
      <c r="AB22" s="386">
        <f t="shared" si="0"/>
        <v>0</v>
      </c>
      <c r="AC22" s="387">
        <f t="shared" ref="AC22:AE22" si="1">IF($C$9="nominal",MAX(0,AC20-AC21),"n/a")</f>
        <v>0</v>
      </c>
      <c r="AD22" s="229"/>
      <c r="AE22" s="676">
        <f t="shared" si="1"/>
        <v>31800</v>
      </c>
      <c r="AF22" s="229"/>
      <c r="AG22" s="676">
        <f t="shared" ref="AG22" si="2">IF($C$9="nominal",MAX(0,AG20-AG21),"n/a")</f>
        <v>0</v>
      </c>
      <c r="AH22" s="229"/>
      <c r="AI22" s="676">
        <f t="shared" ref="AI22" si="3">IF($C$9="nominal",MAX(0,AI20-AI21),"n/a")</f>
        <v>0</v>
      </c>
      <c r="AJ22" s="229"/>
    </row>
    <row r="23" spans="4:36" outlineLevel="1">
      <c r="D23" s="229"/>
      <c r="E23" s="89"/>
      <c r="F23" s="388"/>
      <c r="G23" s="229"/>
      <c r="H23" s="229"/>
      <c r="I23" s="229"/>
      <c r="J23" s="229"/>
      <c r="K23" s="229"/>
      <c r="L23" s="229"/>
      <c r="M23" s="229"/>
      <c r="N23" s="229"/>
      <c r="O23" s="229"/>
      <c r="P23" s="229"/>
      <c r="Q23" s="229"/>
      <c r="R23" s="229"/>
      <c r="S23" s="229"/>
      <c r="T23" s="229"/>
      <c r="U23" s="229"/>
      <c r="V23" s="229"/>
      <c r="W23" s="229"/>
      <c r="X23" s="229"/>
      <c r="Y23" s="229"/>
      <c r="Z23" s="229"/>
      <c r="AA23" s="229"/>
      <c r="AB23" s="229"/>
      <c r="AC23" s="229"/>
      <c r="AD23" s="229"/>
      <c r="AE23" s="229"/>
      <c r="AF23" s="229"/>
      <c r="AG23" s="229"/>
      <c r="AH23" s="229"/>
      <c r="AI23" s="229"/>
      <c r="AJ23" s="229"/>
    </row>
    <row r="24" spans="4:36" outlineLevel="1">
      <c r="D24" s="374" t="s">
        <v>583</v>
      </c>
      <c r="E24" s="211"/>
      <c r="F24" s="389">
        <v>30000</v>
      </c>
      <c r="G24" s="229"/>
      <c r="H24" s="229"/>
      <c r="I24" s="229"/>
      <c r="J24" s="229"/>
      <c r="K24" s="229"/>
      <c r="L24" s="229"/>
      <c r="M24" s="229"/>
      <c r="N24" s="229"/>
      <c r="O24" s="229"/>
      <c r="P24" s="229"/>
      <c r="Q24" s="229"/>
      <c r="R24" s="229"/>
      <c r="S24" s="229"/>
      <c r="T24" s="229"/>
      <c r="U24" s="229"/>
      <c r="V24" s="229"/>
      <c r="W24" s="229"/>
      <c r="X24" s="229"/>
      <c r="Y24" s="229"/>
      <c r="Z24" s="229"/>
      <c r="AA24" s="229"/>
      <c r="AB24" s="229"/>
      <c r="AC24" s="229"/>
      <c r="AD24" s="229"/>
      <c r="AE24" s="229"/>
      <c r="AF24" s="229"/>
      <c r="AG24" s="229"/>
      <c r="AH24" s="229"/>
      <c r="AI24" s="229"/>
      <c r="AJ24" s="229"/>
    </row>
    <row r="25" spans="4:36" outlineLevel="1">
      <c r="D25" s="89"/>
      <c r="E25" s="89"/>
      <c r="F25" s="390"/>
      <c r="G25" s="229"/>
      <c r="H25" s="229"/>
      <c r="I25" s="229"/>
      <c r="J25" s="229"/>
      <c r="K25" s="229"/>
      <c r="L25" s="229"/>
      <c r="M25" s="229"/>
      <c r="N25" s="229"/>
      <c r="O25" s="229"/>
      <c r="P25" s="229"/>
      <c r="Q25" s="229"/>
      <c r="R25" s="229"/>
      <c r="S25" s="229"/>
      <c r="T25" s="229"/>
      <c r="U25" s="229"/>
      <c r="V25" s="229"/>
      <c r="W25" s="229"/>
      <c r="X25" s="229"/>
      <c r="Y25" s="229"/>
      <c r="Z25" s="229"/>
      <c r="AA25" s="229"/>
      <c r="AB25" s="229"/>
      <c r="AC25" s="229"/>
      <c r="AD25" s="229"/>
      <c r="AE25" s="229"/>
      <c r="AF25" s="229"/>
      <c r="AG25" s="229"/>
      <c r="AH25" s="229"/>
      <c r="AI25" s="229"/>
      <c r="AJ25" s="229"/>
    </row>
    <row r="26" spans="4:36" outlineLevel="1">
      <c r="D26" s="374" t="s">
        <v>584</v>
      </c>
      <c r="E26" s="211"/>
      <c r="F26" s="391">
        <f>IF($C$9="nominal",(SUMPRODUCT($G$22:$AI$22,NPV!$G$47:$AI$47)*$F$19+$F$24),"n/a")</f>
        <v>158244</v>
      </c>
      <c r="G26" s="229"/>
      <c r="H26" s="229"/>
      <c r="I26" s="327"/>
      <c r="J26" s="229"/>
      <c r="K26" s="229"/>
      <c r="L26" s="229"/>
      <c r="M26" s="229"/>
      <c r="N26" s="229"/>
      <c r="O26" s="229"/>
      <c r="P26" s="229"/>
      <c r="Q26" s="229"/>
      <c r="R26" s="229"/>
      <c r="S26" s="229"/>
      <c r="T26" s="229"/>
      <c r="U26" s="229"/>
      <c r="V26" s="229"/>
      <c r="W26" s="229"/>
      <c r="X26" s="229"/>
      <c r="Y26" s="229"/>
      <c r="Z26" s="229"/>
      <c r="AA26" s="229"/>
      <c r="AB26" s="229"/>
      <c r="AC26" s="229"/>
      <c r="AD26" s="229"/>
      <c r="AE26" s="229"/>
      <c r="AF26" s="229"/>
      <c r="AG26" s="229"/>
      <c r="AH26" s="229"/>
      <c r="AI26" s="229"/>
      <c r="AJ26" s="229"/>
    </row>
    <row r="27" spans="4:36" outlineLevel="1">
      <c r="D27" s="229"/>
      <c r="E27" s="89"/>
      <c r="F27" s="388"/>
      <c r="G27" s="229"/>
      <c r="H27" s="229"/>
      <c r="I27" s="229"/>
      <c r="J27" s="229"/>
      <c r="K27" s="229"/>
      <c r="L27" s="229"/>
      <c r="M27" s="229"/>
      <c r="N27" s="229"/>
      <c r="O27" s="229"/>
      <c r="P27" s="229"/>
      <c r="Q27" s="229"/>
      <c r="R27" s="229"/>
      <c r="S27" s="229"/>
      <c r="T27" s="229"/>
      <c r="U27" s="229"/>
      <c r="V27" s="229"/>
      <c r="W27" s="229"/>
      <c r="X27" s="229"/>
      <c r="Y27" s="229"/>
      <c r="Z27" s="229"/>
      <c r="AA27" s="229"/>
      <c r="AB27" s="229"/>
      <c r="AC27" s="229"/>
      <c r="AD27" s="229"/>
      <c r="AE27" s="229"/>
      <c r="AF27" s="229"/>
      <c r="AG27" s="229"/>
      <c r="AH27" s="229"/>
      <c r="AI27" s="229"/>
      <c r="AJ27" s="229"/>
    </row>
    <row r="28" spans="4:36" outlineLevel="1">
      <c r="D28" s="127" t="s">
        <v>585</v>
      </c>
      <c r="E28" s="89"/>
      <c r="F28" s="390"/>
      <c r="G28" s="229"/>
      <c r="H28" s="229"/>
      <c r="I28" s="229"/>
      <c r="J28" s="229"/>
      <c r="K28" s="229"/>
      <c r="L28" s="229"/>
      <c r="M28" s="229"/>
      <c r="N28" s="229"/>
      <c r="O28" s="229"/>
      <c r="P28" s="229"/>
      <c r="Q28" s="229"/>
      <c r="R28" s="229"/>
      <c r="S28" s="229"/>
      <c r="T28" s="229"/>
      <c r="U28" s="229"/>
      <c r="V28" s="229"/>
      <c r="W28" s="229"/>
      <c r="X28" s="229"/>
      <c r="Y28" s="229"/>
      <c r="Z28" s="229"/>
      <c r="AA28" s="229"/>
      <c r="AB28" s="229"/>
      <c r="AC28" s="229"/>
      <c r="AD28" s="229"/>
      <c r="AE28" s="229"/>
      <c r="AF28" s="229"/>
      <c r="AG28" s="229"/>
      <c r="AH28" s="229"/>
      <c r="AI28" s="229"/>
      <c r="AJ28" s="229"/>
    </row>
    <row r="29" spans="4:36" outlineLevel="1">
      <c r="D29" s="89"/>
      <c r="E29" s="89"/>
      <c r="F29" s="390"/>
      <c r="G29" s="229"/>
      <c r="H29" s="229"/>
      <c r="I29" s="229"/>
      <c r="J29" s="229"/>
      <c r="K29" s="229"/>
      <c r="L29" s="229"/>
      <c r="M29" s="229"/>
      <c r="N29" s="229"/>
      <c r="O29" s="229"/>
      <c r="P29" s="229"/>
      <c r="Q29" s="229"/>
      <c r="R29" s="229"/>
      <c r="S29" s="229"/>
      <c r="T29" s="229"/>
      <c r="U29" s="229"/>
      <c r="V29" s="229"/>
      <c r="W29" s="229"/>
      <c r="X29" s="229"/>
      <c r="Y29" s="229"/>
      <c r="Z29" s="229"/>
      <c r="AA29" s="229"/>
      <c r="AB29" s="229"/>
      <c r="AC29" s="229"/>
      <c r="AD29" s="229"/>
      <c r="AE29" s="229"/>
      <c r="AF29" s="229"/>
      <c r="AG29" s="229"/>
      <c r="AH29" s="229"/>
      <c r="AI29" s="229"/>
      <c r="AJ29" s="229"/>
    </row>
    <row r="30" spans="4:36" outlineLevel="1">
      <c r="D30" s="374" t="s">
        <v>586</v>
      </c>
      <c r="E30" s="211"/>
      <c r="F30" s="392"/>
      <c r="G30" s="229"/>
      <c r="H30" s="229"/>
      <c r="I30" s="229"/>
      <c r="J30" s="229"/>
      <c r="K30" s="229"/>
      <c r="L30" s="229"/>
      <c r="M30" s="229"/>
      <c r="N30" s="229"/>
      <c r="O30" s="229"/>
      <c r="P30" s="229"/>
      <c r="Q30" s="229"/>
      <c r="R30" s="229"/>
      <c r="S30" s="229"/>
      <c r="T30" s="229"/>
      <c r="U30" s="229"/>
      <c r="V30" s="229"/>
      <c r="W30" s="229"/>
      <c r="X30" s="229"/>
      <c r="Y30" s="229"/>
      <c r="Z30" s="229"/>
      <c r="AA30" s="229"/>
      <c r="AB30" s="229"/>
      <c r="AC30" s="229"/>
      <c r="AD30" s="90"/>
      <c r="AE30" s="229"/>
      <c r="AF30" s="90"/>
      <c r="AG30" s="229"/>
      <c r="AH30" s="90"/>
      <c r="AI30" s="229"/>
      <c r="AJ30" s="90"/>
    </row>
    <row r="31" spans="4:36" outlineLevel="1">
      <c r="F31" s="365"/>
      <c r="G31" s="229"/>
      <c r="H31" s="229"/>
      <c r="I31" s="229"/>
      <c r="J31" s="229"/>
      <c r="K31" s="229"/>
      <c r="L31" s="229"/>
      <c r="M31" s="229"/>
      <c r="N31" s="229"/>
      <c r="O31" s="229"/>
      <c r="P31" s="229"/>
      <c r="Q31" s="229"/>
      <c r="R31" s="229"/>
      <c r="S31" s="229"/>
      <c r="T31" s="229"/>
      <c r="U31" s="229"/>
      <c r="V31" s="229"/>
      <c r="W31" s="229"/>
      <c r="X31" s="229"/>
      <c r="Y31" s="229"/>
      <c r="Z31" s="229"/>
      <c r="AA31" s="229"/>
      <c r="AB31" s="229"/>
      <c r="AC31" s="229"/>
      <c r="AE31" s="229"/>
      <c r="AG31" s="229"/>
      <c r="AI31" s="229"/>
    </row>
    <row r="32" spans="4:36" outlineLevel="1">
      <c r="D32" s="148" t="s">
        <v>587</v>
      </c>
      <c r="F32" s="365"/>
    </row>
    <row r="33" spans="2:36" outlineLevel="1">
      <c r="F33" s="365"/>
    </row>
    <row r="34" spans="2:36" outlineLevel="1">
      <c r="D34" s="374" t="s">
        <v>588</v>
      </c>
      <c r="E34" s="211"/>
      <c r="F34" s="375">
        <v>0.5</v>
      </c>
    </row>
    <row r="35" spans="2:36" outlineLevel="1">
      <c r="D35" s="229"/>
      <c r="E35" s="89"/>
      <c r="F35" s="388"/>
      <c r="G35" s="229"/>
      <c r="H35" s="229"/>
      <c r="I35" s="229"/>
      <c r="J35" s="229"/>
      <c r="K35" s="229"/>
      <c r="L35" s="229"/>
      <c r="M35" s="229"/>
      <c r="N35" s="229"/>
      <c r="O35" s="229"/>
      <c r="P35" s="229"/>
      <c r="Q35" s="229"/>
      <c r="R35" s="229"/>
      <c r="S35" s="229"/>
      <c r="T35" s="229"/>
      <c r="U35" s="229"/>
      <c r="V35" s="229"/>
      <c r="W35" s="229"/>
      <c r="X35" s="229"/>
      <c r="Y35" s="229"/>
      <c r="Z35" s="229"/>
      <c r="AA35" s="229"/>
      <c r="AB35" s="229"/>
      <c r="AC35" s="229"/>
      <c r="AD35" s="229"/>
      <c r="AE35" s="229"/>
      <c r="AF35" s="229"/>
      <c r="AG35" s="229"/>
      <c r="AH35" s="229"/>
      <c r="AI35" s="229"/>
      <c r="AJ35" s="229"/>
    </row>
    <row r="36" spans="2:36" outlineLevel="1">
      <c r="D36" s="148" t="s">
        <v>589</v>
      </c>
      <c r="G36" s="148"/>
    </row>
    <row r="37" spans="2:36" outlineLevel="1">
      <c r="D37" s="393"/>
      <c r="E37" s="394"/>
      <c r="F37" s="395" t="s">
        <v>102</v>
      </c>
      <c r="K37" s="396"/>
      <c r="L37" s="396"/>
      <c r="M37" s="396"/>
      <c r="N37" s="396"/>
      <c r="O37" s="396"/>
      <c r="P37" s="396"/>
      <c r="Q37" s="396"/>
      <c r="R37" s="396"/>
      <c r="S37" s="396"/>
      <c r="T37" s="396"/>
      <c r="U37" s="396"/>
      <c r="V37" s="396"/>
      <c r="W37" s="396"/>
      <c r="X37" s="396"/>
      <c r="Y37" s="396"/>
      <c r="Z37" s="396"/>
    </row>
    <row r="38" spans="2:36" outlineLevel="1">
      <c r="D38" s="397" t="s">
        <v>578</v>
      </c>
      <c r="E38" s="398"/>
      <c r="F38" s="399">
        <f>F26</f>
        <v>158244</v>
      </c>
      <c r="K38" s="396"/>
      <c r="L38" s="396"/>
      <c r="M38" s="396"/>
      <c r="N38" s="396"/>
      <c r="O38" s="396"/>
      <c r="P38" s="396"/>
      <c r="Q38" s="396"/>
      <c r="R38" s="396"/>
      <c r="S38" s="396"/>
      <c r="T38" s="396"/>
      <c r="U38" s="396"/>
      <c r="V38" s="396"/>
      <c r="W38" s="396"/>
      <c r="X38" s="396"/>
      <c r="Y38" s="396"/>
      <c r="Z38" s="396"/>
    </row>
    <row r="39" spans="2:36" outlineLevel="1">
      <c r="D39" s="400" t="s">
        <v>585</v>
      </c>
      <c r="E39" s="398"/>
      <c r="F39" s="401">
        <f>IF($C$9="nominal",F30,"n/a")</f>
        <v>0</v>
      </c>
      <c r="K39" s="402"/>
      <c r="L39" s="402"/>
      <c r="M39" s="402"/>
      <c r="N39" s="402"/>
      <c r="O39" s="402"/>
      <c r="P39" s="402"/>
      <c r="Q39" s="402"/>
      <c r="R39" s="402"/>
      <c r="S39" s="402"/>
      <c r="T39" s="402"/>
      <c r="U39" s="402"/>
      <c r="V39" s="402"/>
      <c r="W39" s="402"/>
      <c r="X39" s="402"/>
      <c r="Y39" s="402"/>
      <c r="Z39" s="402"/>
    </row>
    <row r="40" spans="2:36" outlineLevel="1">
      <c r="D40" s="403" t="s">
        <v>590</v>
      </c>
      <c r="E40" s="398"/>
      <c r="F40" s="404">
        <f>IF($C$9="nominal",SUM(F38:F39),"n/a")</f>
        <v>158244</v>
      </c>
      <c r="K40" s="402"/>
      <c r="L40" s="402"/>
      <c r="M40" s="402"/>
      <c r="N40" s="402"/>
      <c r="O40" s="402"/>
      <c r="P40" s="402"/>
      <c r="Q40" s="402"/>
      <c r="R40" s="402"/>
      <c r="S40" s="402"/>
      <c r="T40" s="402"/>
      <c r="U40" s="402"/>
      <c r="V40" s="402"/>
      <c r="W40" s="402"/>
      <c r="X40" s="402"/>
      <c r="Y40" s="402"/>
      <c r="Z40" s="402"/>
    </row>
    <row r="41" spans="2:36" outlineLevel="1">
      <c r="D41" s="405"/>
      <c r="E41" s="406"/>
      <c r="F41" s="407"/>
      <c r="G41" s="148"/>
      <c r="K41" s="402"/>
      <c r="L41" s="402"/>
      <c r="M41" s="402"/>
      <c r="N41" s="402"/>
      <c r="O41" s="402"/>
      <c r="P41" s="402"/>
      <c r="Q41" s="402"/>
      <c r="R41" s="402"/>
      <c r="S41" s="402"/>
      <c r="T41" s="402"/>
      <c r="U41" s="402"/>
      <c r="V41" s="402"/>
      <c r="W41" s="402"/>
      <c r="X41" s="402"/>
      <c r="Y41" s="402"/>
      <c r="Z41" s="402"/>
    </row>
    <row r="42" spans="2:36" outlineLevel="1">
      <c r="D42" s="408" t="s">
        <v>591</v>
      </c>
      <c r="E42" s="213"/>
      <c r="F42" s="409">
        <f>IF($C$9="nominal",F40*F34,"n/a")</f>
        <v>79122</v>
      </c>
      <c r="K42" s="402"/>
      <c r="L42" s="402"/>
      <c r="M42" s="402"/>
      <c r="N42" s="402"/>
      <c r="O42" s="402"/>
      <c r="P42" s="402"/>
      <c r="Q42" s="402"/>
      <c r="R42" s="402"/>
      <c r="S42" s="402"/>
      <c r="T42" s="402"/>
      <c r="U42" s="402"/>
      <c r="V42" s="402"/>
      <c r="W42" s="402"/>
      <c r="X42" s="402"/>
      <c r="Y42" s="402"/>
      <c r="Z42" s="402"/>
    </row>
    <row r="43" spans="2:36" outlineLevel="1"/>
    <row r="44" spans="2:36">
      <c r="D44" s="99"/>
    </row>
    <row r="45" spans="2:36" ht="15">
      <c r="B45" s="15"/>
      <c r="C45" s="15" t="s">
        <v>592</v>
      </c>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row>
    <row r="46" spans="2:36" outlineLevel="1"/>
    <row r="47" spans="2:36" outlineLevel="1">
      <c r="D47" s="453" t="s">
        <v>795</v>
      </c>
      <c r="E47" s="448"/>
      <c r="F47" s="449" t="s">
        <v>102</v>
      </c>
      <c r="G47" s="450"/>
      <c r="H47" s="450"/>
      <c r="I47" s="450"/>
      <c r="J47" s="450"/>
      <c r="K47" s="450"/>
      <c r="L47" s="450"/>
      <c r="M47" s="450"/>
      <c r="N47" s="450"/>
      <c r="O47" s="450"/>
      <c r="P47" s="450"/>
      <c r="Q47" s="450"/>
      <c r="R47" s="450"/>
      <c r="S47" s="450"/>
      <c r="T47" s="450"/>
      <c r="U47" s="450"/>
      <c r="V47" s="450"/>
      <c r="W47" s="450"/>
      <c r="X47" s="450"/>
      <c r="Y47" s="450"/>
      <c r="Z47" s="450"/>
      <c r="AA47" s="450"/>
      <c r="AB47" s="450"/>
      <c r="AC47" s="454"/>
      <c r="AD47" s="90"/>
      <c r="AE47" s="561"/>
      <c r="AF47" s="90"/>
      <c r="AG47" s="561"/>
      <c r="AH47" s="90"/>
      <c r="AI47" s="561"/>
      <c r="AJ47" s="90"/>
    </row>
    <row r="48" spans="2:36" outlineLevel="1">
      <c r="D48" s="455" t="s">
        <v>793</v>
      </c>
      <c r="E48" s="89"/>
      <c r="F48" s="390" t="str">
        <f>F47</f>
        <v>£000</v>
      </c>
      <c r="G48" s="173"/>
      <c r="H48" s="173"/>
      <c r="I48" s="173"/>
      <c r="J48" s="173"/>
      <c r="K48" s="173"/>
      <c r="L48" s="173"/>
      <c r="M48" s="173"/>
      <c r="N48" s="173"/>
      <c r="O48" s="173"/>
      <c r="P48" s="173"/>
      <c r="Q48" s="173"/>
      <c r="R48" s="173"/>
      <c r="S48" s="173"/>
      <c r="T48" s="173"/>
      <c r="U48" s="173"/>
      <c r="V48" s="173"/>
      <c r="W48" s="173"/>
      <c r="X48" s="173"/>
      <c r="Y48" s="173"/>
      <c r="Z48" s="173"/>
      <c r="AA48" s="173"/>
      <c r="AB48" s="173"/>
      <c r="AC48" s="456"/>
      <c r="AD48" s="90"/>
      <c r="AE48" s="803"/>
      <c r="AF48" s="90"/>
      <c r="AG48" s="562"/>
      <c r="AH48" s="90"/>
      <c r="AI48" s="562"/>
      <c r="AJ48" s="90"/>
    </row>
    <row r="49" spans="3:36" outlineLevel="1">
      <c r="D49" s="455" t="s">
        <v>794</v>
      </c>
      <c r="E49" s="89"/>
      <c r="F49" s="390" t="str">
        <f t="shared" ref="F49:F50" si="4">F48</f>
        <v>£000</v>
      </c>
      <c r="G49" s="173"/>
      <c r="H49" s="173"/>
      <c r="I49" s="173"/>
      <c r="J49" s="173"/>
      <c r="K49" s="173"/>
      <c r="L49" s="173"/>
      <c r="M49" s="173"/>
      <c r="N49" s="173"/>
      <c r="O49" s="173"/>
      <c r="P49" s="173"/>
      <c r="Q49" s="173"/>
      <c r="R49" s="173"/>
      <c r="S49" s="173"/>
      <c r="T49" s="173"/>
      <c r="U49" s="173"/>
      <c r="V49" s="173"/>
      <c r="W49" s="173"/>
      <c r="X49" s="173"/>
      <c r="Y49" s="173"/>
      <c r="Z49" s="173"/>
      <c r="AA49" s="173"/>
      <c r="AB49" s="173"/>
      <c r="AC49" s="456"/>
      <c r="AD49" s="90"/>
      <c r="AE49" s="562"/>
      <c r="AF49" s="90"/>
      <c r="AG49" s="562"/>
      <c r="AH49" s="90"/>
      <c r="AI49" s="562"/>
      <c r="AJ49" s="90"/>
    </row>
    <row r="50" spans="3:36" outlineLevel="1">
      <c r="D50" s="457" t="s">
        <v>796</v>
      </c>
      <c r="E50" s="451"/>
      <c r="F50" s="452" t="str">
        <f t="shared" si="4"/>
        <v>£000</v>
      </c>
      <c r="G50" s="439"/>
      <c r="H50" s="439"/>
      <c r="I50" s="439"/>
      <c r="J50" s="439"/>
      <c r="K50" s="439"/>
      <c r="L50" s="439"/>
      <c r="M50" s="439"/>
      <c r="N50" s="439"/>
      <c r="O50" s="439"/>
      <c r="P50" s="439"/>
      <c r="Q50" s="439"/>
      <c r="R50" s="439"/>
      <c r="S50" s="439"/>
      <c r="T50" s="439"/>
      <c r="U50" s="439"/>
      <c r="V50" s="439"/>
      <c r="W50" s="439"/>
      <c r="X50" s="439"/>
      <c r="Y50" s="439"/>
      <c r="Z50" s="439"/>
      <c r="AA50" s="439"/>
      <c r="AB50" s="439"/>
      <c r="AC50" s="458"/>
      <c r="AD50" s="90"/>
      <c r="AE50" s="563"/>
      <c r="AF50" s="90"/>
      <c r="AG50" s="563"/>
      <c r="AH50" s="90"/>
      <c r="AI50" s="563"/>
      <c r="AJ50" s="90"/>
    </row>
    <row r="51" spans="3:36" outlineLevel="1">
      <c r="D51" s="148"/>
    </row>
    <row r="52" spans="3:36" outlineLevel="1">
      <c r="D52" s="435" t="s">
        <v>653</v>
      </c>
    </row>
    <row r="53" spans="3:36" outlineLevel="1">
      <c r="D53" s="435" t="s">
        <v>655</v>
      </c>
    </row>
    <row r="54" spans="3:36" outlineLevel="1">
      <c r="D54" s="435"/>
    </row>
    <row r="55" spans="3:36" outlineLevel="1">
      <c r="F55" s="228" t="s">
        <v>1318</v>
      </c>
    </row>
    <row r="56" spans="3:36" ht="168.6" customHeight="1" outlineLevel="1">
      <c r="D56" s="1087" t="s">
        <v>1570</v>
      </c>
      <c r="E56" s="1088"/>
      <c r="F56" s="1085" t="s">
        <v>670</v>
      </c>
      <c r="G56" s="1085" t="s">
        <v>1369</v>
      </c>
      <c r="H56" s="1085" t="s">
        <v>1370</v>
      </c>
    </row>
    <row r="57" spans="3:36" outlineLevel="1">
      <c r="D57" s="795" t="s">
        <v>1571</v>
      </c>
      <c r="E57" s="795" t="s">
        <v>1572</v>
      </c>
      <c r="F57" s="1086"/>
      <c r="G57" s="1085"/>
      <c r="H57" s="1086"/>
    </row>
    <row r="58" spans="3:36" outlineLevel="1">
      <c r="C58" s="1032" t="str">
        <f>FAA!C35</f>
        <v>Year 1 (part)</v>
      </c>
      <c r="D58" s="800">
        <f>FAA!D35</f>
        <v>43023</v>
      </c>
      <c r="E58" s="1030">
        <f>FAA!E35</f>
        <v>43190</v>
      </c>
      <c r="F58" s="712" t="str">
        <f>FAA!F35</f>
        <v>Year 1 (part)</v>
      </c>
      <c r="G58" s="713">
        <f>INDEX($G$48:$AI$48,,MATCH($C58,$G$9:$AI$9,0))</f>
        <v>0</v>
      </c>
      <c r="H58" s="714">
        <f>INDEX($G$49:$AI$49,,MATCH($C58,$G$9:$AI$9,0))</f>
        <v>0</v>
      </c>
    </row>
    <row r="59" spans="3:36" outlineLevel="1">
      <c r="C59" s="1032" t="str">
        <f>FAA!C36</f>
        <v>Year 2</v>
      </c>
      <c r="D59" s="801">
        <f>FAA!D36</f>
        <v>43191</v>
      </c>
      <c r="E59" s="802">
        <f>FAA!E36</f>
        <v>43555</v>
      </c>
      <c r="F59" s="788" t="str">
        <f>FAA!F36</f>
        <v>Year 2</v>
      </c>
      <c r="G59" s="789">
        <f t="shared" ref="G59:G68" si="5">INDEX($G$48:$AI$48,,MATCH($C59,$G$9:$AI$9,0))</f>
        <v>0</v>
      </c>
      <c r="H59" s="790">
        <f t="shared" ref="H59:H68" si="6">INDEX($G$49:$AI$49,,MATCH($C59,$G$9:$AI$9,0))</f>
        <v>0</v>
      </c>
    </row>
    <row r="60" spans="3:36" outlineLevel="1">
      <c r="C60" s="1032" t="str">
        <f>FAA!C37</f>
        <v>Year 3</v>
      </c>
      <c r="D60" s="801">
        <f>FAA!D37</f>
        <v>43556</v>
      </c>
      <c r="E60" s="802">
        <f>FAA!E37</f>
        <v>43921</v>
      </c>
      <c r="F60" s="788" t="str">
        <f>FAA!F37</f>
        <v>Year 3</v>
      </c>
      <c r="G60" s="789">
        <f t="shared" si="5"/>
        <v>0</v>
      </c>
      <c r="H60" s="790">
        <f t="shared" si="6"/>
        <v>0</v>
      </c>
    </row>
    <row r="61" spans="3:36" outlineLevel="1">
      <c r="C61" s="1032" t="str">
        <f>FAA!C38</f>
        <v>Year 4</v>
      </c>
      <c r="D61" s="801">
        <f>FAA!D38</f>
        <v>43922</v>
      </c>
      <c r="E61" s="802">
        <f>FAA!E38</f>
        <v>44286</v>
      </c>
      <c r="F61" s="788" t="str">
        <f>FAA!F38</f>
        <v>Year 4</v>
      </c>
      <c r="G61" s="789">
        <f t="shared" si="5"/>
        <v>0</v>
      </c>
      <c r="H61" s="790">
        <f t="shared" si="6"/>
        <v>0</v>
      </c>
    </row>
    <row r="62" spans="3:36" outlineLevel="1">
      <c r="C62" s="1032" t="str">
        <f>FAA!C39</f>
        <v>Year 5</v>
      </c>
      <c r="D62" s="801">
        <f>FAA!D39</f>
        <v>44287</v>
      </c>
      <c r="E62" s="802">
        <f>FAA!E39</f>
        <v>44651</v>
      </c>
      <c r="F62" s="788" t="str">
        <f>FAA!F39</f>
        <v>Year 5</v>
      </c>
      <c r="G62" s="789">
        <f t="shared" si="5"/>
        <v>0</v>
      </c>
      <c r="H62" s="790">
        <f t="shared" si="6"/>
        <v>0</v>
      </c>
    </row>
    <row r="63" spans="3:36" outlineLevel="1">
      <c r="C63" s="1032" t="str">
        <f>FAA!C40</f>
        <v>Year 6</v>
      </c>
      <c r="D63" s="801">
        <f>FAA!D40</f>
        <v>44652</v>
      </c>
      <c r="E63" s="802">
        <f>FAA!E40</f>
        <v>45016</v>
      </c>
      <c r="F63" s="788" t="str">
        <f>FAA!F40</f>
        <v>Year 6</v>
      </c>
      <c r="G63" s="789">
        <f t="shared" si="5"/>
        <v>0</v>
      </c>
      <c r="H63" s="790">
        <f t="shared" si="6"/>
        <v>0</v>
      </c>
    </row>
    <row r="64" spans="3:36" outlineLevel="1">
      <c r="C64" s="1032" t="str">
        <f>FAA!C41</f>
        <v>Year 7</v>
      </c>
      <c r="D64" s="801">
        <f>FAA!D41</f>
        <v>45017</v>
      </c>
      <c r="E64" s="802">
        <f>FAA!E41</f>
        <v>45382</v>
      </c>
      <c r="F64" s="788" t="str">
        <f>FAA!F41</f>
        <v>Year 7</v>
      </c>
      <c r="G64" s="789">
        <f t="shared" si="5"/>
        <v>0</v>
      </c>
      <c r="H64" s="790">
        <f t="shared" si="6"/>
        <v>0</v>
      </c>
    </row>
    <row r="65" spans="3:8" outlineLevel="1">
      <c r="C65" s="1032" t="str">
        <f>FAA!C42</f>
        <v>Year 8</v>
      </c>
      <c r="D65" s="801">
        <f>FAA!D42</f>
        <v>45383</v>
      </c>
      <c r="E65" s="802">
        <f>FAA!E42</f>
        <v>45747</v>
      </c>
      <c r="F65" s="788" t="str">
        <f>FAA!F42</f>
        <v>Year 8</v>
      </c>
      <c r="G65" s="789">
        <f t="shared" si="5"/>
        <v>0</v>
      </c>
      <c r="H65" s="790">
        <f t="shared" si="6"/>
        <v>0</v>
      </c>
    </row>
    <row r="66" spans="3:8" outlineLevel="1">
      <c r="C66" s="1032" t="str">
        <f>FAA!C43</f>
        <v>Year 9</v>
      </c>
      <c r="D66" s="801">
        <f>FAA!D43</f>
        <v>45748</v>
      </c>
      <c r="E66" s="802">
        <f>FAA!E43</f>
        <v>46112</v>
      </c>
      <c r="F66" s="788" t="str">
        <f>FAA!F43</f>
        <v>Year 9</v>
      </c>
      <c r="G66" s="789">
        <f t="shared" si="5"/>
        <v>0</v>
      </c>
      <c r="H66" s="790">
        <f t="shared" si="6"/>
        <v>0</v>
      </c>
    </row>
    <row r="67" spans="3:8" outlineLevel="1">
      <c r="C67" s="1032" t="str">
        <f>FAA!C44</f>
        <v>Year 10</v>
      </c>
      <c r="D67" s="1028">
        <f>FAA!D44</f>
        <v>46113</v>
      </c>
      <c r="E67" s="802">
        <f>FAA!E44</f>
        <v>46477</v>
      </c>
      <c r="F67" s="1029" t="str">
        <f>FAA!F44</f>
        <v>Year 10 (extension)</v>
      </c>
      <c r="G67" s="789">
        <f t="shared" si="5"/>
        <v>0</v>
      </c>
      <c r="H67" s="790">
        <f t="shared" si="6"/>
        <v>0</v>
      </c>
    </row>
    <row r="68" spans="3:8" outlineLevel="1">
      <c r="C68" s="1032" t="str">
        <f>FAA!C45</f>
        <v>Year 11</v>
      </c>
      <c r="D68" s="801">
        <f>FAA!D45</f>
        <v>46478</v>
      </c>
      <c r="E68" s="802">
        <f>FAA!E45</f>
        <v>46843</v>
      </c>
      <c r="F68" s="788" t="str">
        <f>FAA!F45</f>
        <v>Year 11 (extension)</v>
      </c>
      <c r="G68" s="789">
        <f t="shared" si="5"/>
        <v>0</v>
      </c>
      <c r="H68" s="790">
        <f t="shared" si="6"/>
        <v>0</v>
      </c>
    </row>
    <row r="69" spans="3:8" outlineLevel="1">
      <c r="C69" s="1032" t="str">
        <f>FAA!C46</f>
        <v/>
      </c>
      <c r="D69" s="796" t="s">
        <v>701</v>
      </c>
      <c r="E69" s="797" t="s">
        <v>701</v>
      </c>
      <c r="F69" s="694" t="s">
        <v>701</v>
      </c>
      <c r="G69" s="791"/>
      <c r="H69" s="792"/>
    </row>
    <row r="70" spans="3:8" outlineLevel="1">
      <c r="C70" s="1032" t="str">
        <f>FAA!C47</f>
        <v/>
      </c>
      <c r="D70" s="796" t="s">
        <v>701</v>
      </c>
      <c r="E70" s="797" t="s">
        <v>701</v>
      </c>
      <c r="F70" s="694" t="s">
        <v>701</v>
      </c>
      <c r="G70" s="791"/>
      <c r="H70" s="792"/>
    </row>
    <row r="71" spans="3:8" outlineLevel="1">
      <c r="C71" s="1032" t="str">
        <f>FAA!C48</f>
        <v/>
      </c>
      <c r="D71" s="796" t="s">
        <v>701</v>
      </c>
      <c r="E71" s="797" t="s">
        <v>701</v>
      </c>
      <c r="F71" s="694" t="s">
        <v>701</v>
      </c>
      <c r="G71" s="791"/>
      <c r="H71" s="792"/>
    </row>
    <row r="72" spans="3:8" outlineLevel="1">
      <c r="C72" s="1032" t="str">
        <f>FAA!C49</f>
        <v/>
      </c>
      <c r="D72" s="796" t="s">
        <v>701</v>
      </c>
      <c r="E72" s="797" t="s">
        <v>701</v>
      </c>
      <c r="F72" s="694" t="s">
        <v>701</v>
      </c>
      <c r="G72" s="791"/>
      <c r="H72" s="792"/>
    </row>
    <row r="73" spans="3:8" outlineLevel="1">
      <c r="C73" s="1032" t="str">
        <f>FAA!C50</f>
        <v/>
      </c>
      <c r="D73" s="796" t="s">
        <v>701</v>
      </c>
      <c r="E73" s="797" t="s">
        <v>701</v>
      </c>
      <c r="F73" s="694" t="s">
        <v>701</v>
      </c>
      <c r="G73" s="791"/>
      <c r="H73" s="792"/>
    </row>
    <row r="74" spans="3:8" outlineLevel="1">
      <c r="C74" s="1032" t="str">
        <f>FAA!C51</f>
        <v/>
      </c>
      <c r="D74" s="796" t="s">
        <v>701</v>
      </c>
      <c r="E74" s="797" t="s">
        <v>701</v>
      </c>
      <c r="F74" s="694" t="s">
        <v>701</v>
      </c>
      <c r="G74" s="791"/>
      <c r="H74" s="792"/>
    </row>
    <row r="75" spans="3:8" outlineLevel="1">
      <c r="C75" s="1032" t="str">
        <f>FAA!C52</f>
        <v/>
      </c>
      <c r="D75" s="796" t="s">
        <v>701</v>
      </c>
      <c r="E75" s="797" t="s">
        <v>701</v>
      </c>
      <c r="F75" s="694" t="s">
        <v>701</v>
      </c>
      <c r="G75" s="791"/>
      <c r="H75" s="792"/>
    </row>
    <row r="76" spans="3:8" outlineLevel="1">
      <c r="C76" s="1032" t="str">
        <f>FAA!C53</f>
        <v/>
      </c>
      <c r="D76" s="796" t="s">
        <v>701</v>
      </c>
      <c r="E76" s="797" t="s">
        <v>701</v>
      </c>
      <c r="F76" s="694" t="s">
        <v>701</v>
      </c>
      <c r="G76" s="791"/>
      <c r="H76" s="792"/>
    </row>
    <row r="77" spans="3:8" outlineLevel="1">
      <c r="C77" s="1032" t="str">
        <f>FAA!C54</f>
        <v/>
      </c>
      <c r="D77" s="796" t="s">
        <v>701</v>
      </c>
      <c r="E77" s="797" t="s">
        <v>701</v>
      </c>
      <c r="F77" s="694" t="s">
        <v>701</v>
      </c>
      <c r="G77" s="791"/>
      <c r="H77" s="792"/>
    </row>
    <row r="78" spans="3:8" outlineLevel="1">
      <c r="C78" s="1032" t="str">
        <f>FAA!C55</f>
        <v/>
      </c>
      <c r="D78" s="796" t="s">
        <v>701</v>
      </c>
      <c r="E78" s="797" t="s">
        <v>701</v>
      </c>
      <c r="F78" s="694" t="s">
        <v>701</v>
      </c>
      <c r="G78" s="791"/>
      <c r="H78" s="792"/>
    </row>
    <row r="79" spans="3:8" outlineLevel="1">
      <c r="C79" s="1032" t="str">
        <f>FAA!C56</f>
        <v/>
      </c>
      <c r="D79" s="798" t="s">
        <v>701</v>
      </c>
      <c r="E79" s="799" t="s">
        <v>701</v>
      </c>
      <c r="F79" s="702" t="s">
        <v>701</v>
      </c>
      <c r="G79" s="793"/>
      <c r="H79" s="794"/>
    </row>
    <row r="80" spans="3:8" outlineLevel="1"/>
    <row r="82" spans="2:36" ht="16.5">
      <c r="B82" s="5" t="s">
        <v>19</v>
      </c>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row>
  </sheetData>
  <mergeCells count="7">
    <mergeCell ref="G56:G57"/>
    <mergeCell ref="H56:H57"/>
    <mergeCell ref="C9:E9"/>
    <mergeCell ref="F9:F11"/>
    <mergeCell ref="C10:E11"/>
    <mergeCell ref="F56:F57"/>
    <mergeCell ref="D56:E56"/>
  </mergeCells>
  <pageMargins left="0.39370078740157483" right="0.39370078740157483" top="0.39370078740157483" bottom="0.39370078740157483" header="0.31496062992125984" footer="0.31496062992125984"/>
  <pageSetup paperSize="8" scale="52" fitToHeight="9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B2:L72"/>
  <sheetViews>
    <sheetView showGridLines="0" zoomScale="70" zoomScaleNormal="70" zoomScaleSheetLayoutView="85" workbookViewId="0">
      <pane ySplit="12" topLeftCell="A13" activePane="bottomLeft" state="frozen"/>
      <selection activeCell="G13" sqref="G13"/>
      <selection pane="bottomLeft" activeCell="A13" sqref="A13"/>
    </sheetView>
  </sheetViews>
  <sheetFormatPr defaultColWidth="9" defaultRowHeight="12.75"/>
  <cols>
    <col min="1" max="1" width="2.85546875" style="3" customWidth="1"/>
    <col min="2" max="2" width="17.85546875" style="3" customWidth="1"/>
    <col min="3" max="3" width="10.28515625" style="3" customWidth="1"/>
    <col min="4" max="4" width="12.140625" style="3" customWidth="1"/>
    <col min="5" max="5" width="10.28515625" style="3" customWidth="1"/>
    <col min="6" max="6" width="60.140625" style="3" customWidth="1"/>
    <col min="7" max="7" width="14" style="3" bestFit="1" customWidth="1"/>
    <col min="8" max="9" width="14.42578125" style="3" customWidth="1"/>
    <col min="10" max="12" width="11.5703125" style="3" customWidth="1"/>
    <col min="13" max="16384" width="9" style="3"/>
  </cols>
  <sheetData>
    <row r="2" spans="2:12">
      <c r="B2" s="1" t="str">
        <f>'Template Cover'!B2</f>
        <v>Owner:</v>
      </c>
      <c r="C2" s="2"/>
      <c r="D2" s="2"/>
      <c r="E2" s="2"/>
      <c r="F2" s="2" t="str">
        <f>Owner</f>
        <v>[Bidder Name]</v>
      </c>
      <c r="G2" s="2"/>
      <c r="H2" s="2"/>
      <c r="I2" s="2"/>
      <c r="J2" s="2"/>
      <c r="K2" s="2"/>
      <c r="L2" s="2"/>
    </row>
    <row r="3" spans="2:12">
      <c r="B3" s="1" t="str">
        <f>'Template Cover'!B3</f>
        <v>Project:</v>
      </c>
      <c r="C3" s="2"/>
      <c r="D3" s="2"/>
      <c r="E3" s="2"/>
      <c r="F3" s="2" t="str">
        <f>Project</f>
        <v>West Midlands Franchise</v>
      </c>
      <c r="G3" s="2"/>
      <c r="H3" s="2"/>
      <c r="I3" s="2"/>
      <c r="J3" s="2"/>
      <c r="K3" s="2"/>
      <c r="L3" s="2"/>
    </row>
    <row r="4" spans="2:12">
      <c r="B4" s="1" t="str">
        <f>'Template Cover'!B4</f>
        <v>Sheet:</v>
      </c>
      <c r="C4" s="2"/>
      <c r="D4" s="2"/>
      <c r="E4" s="2"/>
      <c r="F4" s="2" t="str">
        <f ca="1">MID(CELL("filename",$A$1),FIND("]",CELL("filename",$A$1))+1,99)</f>
        <v>Version Control</v>
      </c>
      <c r="G4" s="2"/>
      <c r="H4" s="2"/>
      <c r="I4" s="2"/>
      <c r="J4" s="2"/>
      <c r="K4" s="2"/>
      <c r="L4" s="2"/>
    </row>
    <row r="5" spans="2:12">
      <c r="B5" s="1" t="str">
        <f>'Template Cover'!B5</f>
        <v>Version:</v>
      </c>
      <c r="C5" s="2"/>
      <c r="D5" s="2"/>
      <c r="E5" s="2"/>
      <c r="F5" s="2">
        <f>Version</f>
        <v>1</v>
      </c>
      <c r="G5" s="2"/>
      <c r="H5" s="2"/>
      <c r="I5" s="2"/>
      <c r="J5" s="2"/>
      <c r="K5" s="2"/>
      <c r="L5" s="2"/>
    </row>
    <row r="6" spans="2:12">
      <c r="B6" s="1" t="str">
        <f>'Template Cover'!B6</f>
        <v>Date:</v>
      </c>
      <c r="C6" s="4"/>
      <c r="D6" s="4"/>
      <c r="E6" s="4"/>
      <c r="F6" s="4">
        <f ca="1">TODAY()</f>
        <v>42655</v>
      </c>
      <c r="G6" s="4"/>
      <c r="H6" s="4"/>
      <c r="I6" s="4"/>
      <c r="J6" s="4"/>
      <c r="K6" s="4"/>
      <c r="L6" s="4"/>
    </row>
    <row r="7" spans="2:12">
      <c r="B7" s="1" t="str">
        <f>'Template Cover'!B7</f>
        <v>Filename:</v>
      </c>
      <c r="C7" s="2"/>
      <c r="D7" s="2"/>
      <c r="E7" s="2"/>
      <c r="F7" s="2" t="str">
        <f ca="1">LEFT(CELL("FILENAME",$A$1),FIND("]",CELL("FILENAME",$A$1)))</f>
        <v>C:\Users\DfT\AppData\Local\Temp\[ATTACHMENT C - FINANCIAL TEMPLATES (v1.1).xlsx]</v>
      </c>
      <c r="G7" s="2"/>
      <c r="H7" s="2"/>
      <c r="I7" s="2"/>
      <c r="J7" s="2"/>
      <c r="K7" s="2"/>
      <c r="L7" s="2"/>
    </row>
    <row r="10" spans="2:12" ht="16.5">
      <c r="B10" s="5" t="s">
        <v>29</v>
      </c>
      <c r="C10" s="5"/>
      <c r="D10" s="5"/>
      <c r="E10" s="5"/>
      <c r="F10" s="5"/>
      <c r="G10" s="5"/>
      <c r="H10" s="5"/>
      <c r="I10" s="5"/>
      <c r="J10" s="5"/>
      <c r="K10" s="5"/>
      <c r="L10" s="5"/>
    </row>
    <row r="12" spans="2:12" ht="51">
      <c r="B12" s="39" t="s">
        <v>30</v>
      </c>
      <c r="C12" s="40" t="s">
        <v>31</v>
      </c>
      <c r="D12" s="40" t="s">
        <v>32</v>
      </c>
      <c r="E12" s="39" t="s">
        <v>18</v>
      </c>
      <c r="F12" s="41" t="s">
        <v>33</v>
      </c>
      <c r="G12" s="41" t="s">
        <v>33</v>
      </c>
      <c r="H12" s="39" t="s">
        <v>34</v>
      </c>
      <c r="I12" s="39" t="s">
        <v>35</v>
      </c>
      <c r="J12" s="42" t="s">
        <v>36</v>
      </c>
      <c r="K12" s="43" t="s">
        <v>37</v>
      </c>
      <c r="L12" s="42" t="s">
        <v>38</v>
      </c>
    </row>
    <row r="13" spans="2:12">
      <c r="B13" s="44"/>
      <c r="C13" s="44"/>
      <c r="D13" s="44"/>
      <c r="E13" s="44"/>
      <c r="F13" s="44"/>
      <c r="G13" s="44"/>
      <c r="H13" s="44"/>
      <c r="I13" s="44"/>
      <c r="J13" s="44"/>
      <c r="K13" s="44"/>
      <c r="L13" s="44"/>
    </row>
    <row r="14" spans="2:12">
      <c r="B14" s="45"/>
      <c r="C14" s="45"/>
      <c r="D14" s="45"/>
      <c r="E14" s="45"/>
      <c r="F14" s="45"/>
      <c r="G14" s="45"/>
      <c r="H14" s="45"/>
      <c r="I14" s="45"/>
      <c r="J14" s="45"/>
      <c r="K14" s="45"/>
      <c r="L14" s="45"/>
    </row>
    <row r="15" spans="2:12">
      <c r="B15" s="45"/>
      <c r="C15" s="45"/>
      <c r="D15" s="45"/>
      <c r="E15" s="45"/>
      <c r="F15" s="45"/>
      <c r="G15" s="45"/>
      <c r="H15" s="45"/>
      <c r="I15" s="45"/>
      <c r="J15" s="45"/>
      <c r="K15" s="45"/>
      <c r="L15" s="45"/>
    </row>
    <row r="16" spans="2:12">
      <c r="B16" s="45"/>
      <c r="C16" s="45"/>
      <c r="D16" s="45"/>
      <c r="E16" s="45"/>
      <c r="F16" s="45"/>
      <c r="G16" s="45"/>
      <c r="H16" s="45"/>
      <c r="I16" s="45"/>
      <c r="J16" s="45"/>
      <c r="K16" s="45"/>
      <c r="L16" s="45"/>
    </row>
    <row r="17" spans="2:12">
      <c r="B17" s="45"/>
      <c r="C17" s="45"/>
      <c r="D17" s="45"/>
      <c r="E17" s="45"/>
      <c r="F17" s="45"/>
      <c r="G17" s="45"/>
      <c r="H17" s="45"/>
      <c r="I17" s="45"/>
      <c r="J17" s="45"/>
      <c r="K17" s="45"/>
      <c r="L17" s="45"/>
    </row>
    <row r="18" spans="2:12">
      <c r="B18" s="45"/>
      <c r="C18" s="45"/>
      <c r="D18" s="45"/>
      <c r="E18" s="45"/>
      <c r="F18" s="45"/>
      <c r="G18" s="45"/>
      <c r="H18" s="45"/>
      <c r="I18" s="45"/>
      <c r="J18" s="45"/>
      <c r="K18" s="45"/>
      <c r="L18" s="45"/>
    </row>
    <row r="19" spans="2:12">
      <c r="B19" s="45"/>
      <c r="C19" s="45"/>
      <c r="D19" s="45"/>
      <c r="E19" s="45"/>
      <c r="F19" s="45"/>
      <c r="G19" s="45"/>
      <c r="H19" s="45"/>
      <c r="I19" s="45"/>
      <c r="J19" s="45"/>
      <c r="K19" s="45"/>
      <c r="L19" s="45"/>
    </row>
    <row r="20" spans="2:12">
      <c r="B20" s="45"/>
      <c r="C20" s="45"/>
      <c r="D20" s="45"/>
      <c r="E20" s="45"/>
      <c r="F20" s="45"/>
      <c r="G20" s="45"/>
      <c r="H20" s="45"/>
      <c r="I20" s="45"/>
      <c r="J20" s="45"/>
      <c r="K20" s="45"/>
      <c r="L20" s="45"/>
    </row>
    <row r="21" spans="2:12">
      <c r="B21" s="45"/>
      <c r="C21" s="45"/>
      <c r="D21" s="45"/>
      <c r="E21" s="45"/>
      <c r="F21" s="45"/>
      <c r="G21" s="45"/>
      <c r="H21" s="45"/>
      <c r="I21" s="45"/>
      <c r="J21" s="45"/>
      <c r="K21" s="45"/>
      <c r="L21" s="45"/>
    </row>
    <row r="22" spans="2:12">
      <c r="B22" s="45"/>
      <c r="C22" s="45"/>
      <c r="D22" s="45"/>
      <c r="E22" s="45"/>
      <c r="F22" s="45"/>
      <c r="G22" s="45"/>
      <c r="H22" s="45"/>
      <c r="I22" s="45"/>
      <c r="J22" s="45"/>
      <c r="K22" s="45"/>
      <c r="L22" s="45"/>
    </row>
    <row r="23" spans="2:12">
      <c r="B23" s="45"/>
      <c r="C23" s="45"/>
      <c r="D23" s="45"/>
      <c r="E23" s="45"/>
      <c r="F23" s="45"/>
      <c r="G23" s="45"/>
      <c r="H23" s="45"/>
      <c r="I23" s="45"/>
      <c r="J23" s="45"/>
      <c r="K23" s="45"/>
      <c r="L23" s="45"/>
    </row>
    <row r="24" spans="2:12">
      <c r="B24" s="45"/>
      <c r="C24" s="45"/>
      <c r="D24" s="45"/>
      <c r="E24" s="45"/>
      <c r="F24" s="45"/>
      <c r="G24" s="45"/>
      <c r="H24" s="45"/>
      <c r="I24" s="45"/>
      <c r="J24" s="45"/>
      <c r="K24" s="45"/>
      <c r="L24" s="45"/>
    </row>
    <row r="25" spans="2:12">
      <c r="B25" s="45"/>
      <c r="C25" s="45"/>
      <c r="D25" s="45"/>
      <c r="E25" s="45"/>
      <c r="F25" s="45"/>
      <c r="G25" s="45"/>
      <c r="H25" s="45"/>
      <c r="I25" s="45"/>
      <c r="J25" s="45"/>
      <c r="K25" s="45"/>
      <c r="L25" s="45"/>
    </row>
    <row r="26" spans="2:12">
      <c r="B26" s="45"/>
      <c r="C26" s="45"/>
      <c r="D26" s="45"/>
      <c r="E26" s="45"/>
      <c r="F26" s="45"/>
      <c r="G26" s="45"/>
      <c r="H26" s="45"/>
      <c r="I26" s="45"/>
      <c r="J26" s="45"/>
      <c r="K26" s="45"/>
      <c r="L26" s="45"/>
    </row>
    <row r="27" spans="2:12">
      <c r="B27" s="45"/>
      <c r="C27" s="45"/>
      <c r="D27" s="45"/>
      <c r="E27" s="45"/>
      <c r="F27" s="45"/>
      <c r="G27" s="45"/>
      <c r="H27" s="45"/>
      <c r="I27" s="45"/>
      <c r="J27" s="45"/>
      <c r="K27" s="45"/>
      <c r="L27" s="45"/>
    </row>
    <row r="28" spans="2:12">
      <c r="B28" s="45"/>
      <c r="C28" s="45"/>
      <c r="D28" s="45"/>
      <c r="E28" s="45"/>
      <c r="F28" s="45"/>
      <c r="G28" s="45"/>
      <c r="H28" s="45"/>
      <c r="I28" s="45"/>
      <c r="J28" s="45"/>
      <c r="K28" s="45"/>
      <c r="L28" s="45"/>
    </row>
    <row r="29" spans="2:12">
      <c r="B29" s="45"/>
      <c r="C29" s="45"/>
      <c r="D29" s="45"/>
      <c r="E29" s="45"/>
      <c r="F29" s="45"/>
      <c r="G29" s="45"/>
      <c r="H29" s="45"/>
      <c r="I29" s="45"/>
      <c r="J29" s="45"/>
      <c r="K29" s="45"/>
      <c r="L29" s="45"/>
    </row>
    <row r="30" spans="2:12">
      <c r="B30" s="45"/>
      <c r="C30" s="45"/>
      <c r="D30" s="45"/>
      <c r="E30" s="45"/>
      <c r="F30" s="45"/>
      <c r="G30" s="45"/>
      <c r="H30" s="45"/>
      <c r="I30" s="45"/>
      <c r="J30" s="45"/>
      <c r="K30" s="45"/>
      <c r="L30" s="45"/>
    </row>
    <row r="31" spans="2:12">
      <c r="B31" s="45"/>
      <c r="C31" s="45"/>
      <c r="D31" s="45"/>
      <c r="E31" s="45"/>
      <c r="F31" s="45"/>
      <c r="G31" s="45"/>
      <c r="H31" s="45"/>
      <c r="I31" s="45"/>
      <c r="J31" s="45"/>
      <c r="K31" s="45"/>
      <c r="L31" s="45"/>
    </row>
    <row r="32" spans="2:12">
      <c r="B32" s="45"/>
      <c r="C32" s="45"/>
      <c r="D32" s="45"/>
      <c r="E32" s="45"/>
      <c r="F32" s="45"/>
      <c r="G32" s="45"/>
      <c r="H32" s="45"/>
      <c r="I32" s="45"/>
      <c r="J32" s="45"/>
      <c r="K32" s="45"/>
      <c r="L32" s="45"/>
    </row>
    <row r="33" spans="2:12">
      <c r="B33" s="45"/>
      <c r="C33" s="45"/>
      <c r="D33" s="45"/>
      <c r="E33" s="45"/>
      <c r="F33" s="45"/>
      <c r="G33" s="45"/>
      <c r="H33" s="45"/>
      <c r="I33" s="45"/>
      <c r="J33" s="45"/>
      <c r="K33" s="45"/>
      <c r="L33" s="45"/>
    </row>
    <row r="34" spans="2:12">
      <c r="B34" s="45"/>
      <c r="C34" s="45"/>
      <c r="D34" s="45"/>
      <c r="E34" s="45"/>
      <c r="F34" s="45"/>
      <c r="G34" s="45"/>
      <c r="H34" s="45"/>
      <c r="I34" s="45"/>
      <c r="J34" s="45"/>
      <c r="K34" s="45"/>
      <c r="L34" s="45"/>
    </row>
    <row r="35" spans="2:12">
      <c r="B35" s="45"/>
      <c r="C35" s="45"/>
      <c r="D35" s="45"/>
      <c r="E35" s="45"/>
      <c r="F35" s="45"/>
      <c r="G35" s="45"/>
      <c r="H35" s="45"/>
      <c r="I35" s="45"/>
      <c r="J35" s="45"/>
      <c r="K35" s="45"/>
      <c r="L35" s="45"/>
    </row>
    <row r="36" spans="2:12">
      <c r="B36" s="45"/>
      <c r="C36" s="45"/>
      <c r="D36" s="45"/>
      <c r="E36" s="45"/>
      <c r="F36" s="45"/>
      <c r="G36" s="45"/>
      <c r="H36" s="45"/>
      <c r="I36" s="45"/>
      <c r="J36" s="45"/>
      <c r="K36" s="45"/>
      <c r="L36" s="45"/>
    </row>
    <row r="37" spans="2:12">
      <c r="B37" s="45"/>
      <c r="C37" s="45"/>
      <c r="D37" s="45"/>
      <c r="E37" s="45"/>
      <c r="F37" s="45"/>
      <c r="G37" s="45"/>
      <c r="H37" s="45"/>
      <c r="I37" s="45"/>
      <c r="J37" s="45"/>
      <c r="K37" s="45"/>
      <c r="L37" s="45"/>
    </row>
    <row r="38" spans="2:12">
      <c r="B38" s="45"/>
      <c r="C38" s="45"/>
      <c r="D38" s="45"/>
      <c r="E38" s="45"/>
      <c r="F38" s="45"/>
      <c r="G38" s="45"/>
      <c r="H38" s="45"/>
      <c r="I38" s="45"/>
      <c r="J38" s="45"/>
      <c r="K38" s="45"/>
      <c r="L38" s="45"/>
    </row>
    <row r="39" spans="2:12">
      <c r="B39" s="45"/>
      <c r="C39" s="45"/>
      <c r="D39" s="45"/>
      <c r="E39" s="45"/>
      <c r="F39" s="45"/>
      <c r="G39" s="45"/>
      <c r="H39" s="45"/>
      <c r="I39" s="45"/>
      <c r="J39" s="45"/>
      <c r="K39" s="45"/>
      <c r="L39" s="45"/>
    </row>
    <row r="40" spans="2:12">
      <c r="B40" s="45"/>
      <c r="C40" s="45"/>
      <c r="D40" s="45"/>
      <c r="E40" s="45"/>
      <c r="F40" s="45"/>
      <c r="G40" s="45"/>
      <c r="H40" s="45"/>
      <c r="I40" s="45"/>
      <c r="J40" s="45"/>
      <c r="K40" s="45"/>
      <c r="L40" s="45"/>
    </row>
    <row r="41" spans="2:12">
      <c r="B41" s="45"/>
      <c r="C41" s="45"/>
      <c r="D41" s="45"/>
      <c r="E41" s="45"/>
      <c r="F41" s="45"/>
      <c r="G41" s="45"/>
      <c r="H41" s="45"/>
      <c r="I41" s="45"/>
      <c r="J41" s="45"/>
      <c r="K41" s="45"/>
      <c r="L41" s="45"/>
    </row>
    <row r="42" spans="2:12">
      <c r="B42" s="45"/>
      <c r="C42" s="45"/>
      <c r="D42" s="45"/>
      <c r="E42" s="45"/>
      <c r="F42" s="45"/>
      <c r="G42" s="45"/>
      <c r="H42" s="45"/>
      <c r="I42" s="45"/>
      <c r="J42" s="45"/>
      <c r="K42" s="45"/>
      <c r="L42" s="45"/>
    </row>
    <row r="43" spans="2:12">
      <c r="B43" s="45"/>
      <c r="C43" s="45"/>
      <c r="D43" s="45"/>
      <c r="E43" s="45"/>
      <c r="F43" s="45"/>
      <c r="G43" s="45"/>
      <c r="H43" s="45"/>
      <c r="I43" s="45"/>
      <c r="J43" s="45"/>
      <c r="K43" s="45"/>
      <c r="L43" s="45"/>
    </row>
    <row r="44" spans="2:12">
      <c r="B44" s="45"/>
      <c r="C44" s="45"/>
      <c r="D44" s="45"/>
      <c r="E44" s="45"/>
      <c r="F44" s="45"/>
      <c r="G44" s="45"/>
      <c r="H44" s="45"/>
      <c r="I44" s="45"/>
      <c r="J44" s="45"/>
      <c r="K44" s="45"/>
      <c r="L44" s="45"/>
    </row>
    <row r="45" spans="2:12">
      <c r="B45" s="45"/>
      <c r="C45" s="45"/>
      <c r="D45" s="45"/>
      <c r="E45" s="45"/>
      <c r="F45" s="45"/>
      <c r="G45" s="45"/>
      <c r="H45" s="45"/>
      <c r="I45" s="45"/>
      <c r="J45" s="45"/>
      <c r="K45" s="45"/>
      <c r="L45" s="45"/>
    </row>
    <row r="46" spans="2:12">
      <c r="B46" s="45"/>
      <c r="C46" s="45"/>
      <c r="D46" s="45"/>
      <c r="E46" s="45"/>
      <c r="F46" s="45"/>
      <c r="G46" s="45"/>
      <c r="H46" s="45"/>
      <c r="I46" s="45"/>
      <c r="J46" s="45"/>
      <c r="K46" s="45"/>
      <c r="L46" s="45"/>
    </row>
    <row r="47" spans="2:12">
      <c r="B47" s="45"/>
      <c r="C47" s="45"/>
      <c r="D47" s="45"/>
      <c r="E47" s="45"/>
      <c r="F47" s="45"/>
      <c r="G47" s="45"/>
      <c r="H47" s="45"/>
      <c r="I47" s="45"/>
      <c r="J47" s="45"/>
      <c r="K47" s="45"/>
      <c r="L47" s="45"/>
    </row>
    <row r="48" spans="2:12">
      <c r="B48" s="45"/>
      <c r="C48" s="45"/>
      <c r="D48" s="45"/>
      <c r="E48" s="45"/>
      <c r="F48" s="45"/>
      <c r="G48" s="45"/>
      <c r="H48" s="45"/>
      <c r="I48" s="45"/>
      <c r="J48" s="45"/>
      <c r="K48" s="45"/>
      <c r="L48" s="45"/>
    </row>
    <row r="49" spans="2:12">
      <c r="B49" s="45"/>
      <c r="C49" s="45"/>
      <c r="D49" s="45"/>
      <c r="E49" s="45"/>
      <c r="F49" s="45"/>
      <c r="G49" s="45"/>
      <c r="H49" s="45"/>
      <c r="I49" s="45"/>
      <c r="J49" s="45"/>
      <c r="K49" s="45"/>
      <c r="L49" s="45"/>
    </row>
    <row r="50" spans="2:12">
      <c r="B50" s="45"/>
      <c r="C50" s="45"/>
      <c r="D50" s="45"/>
      <c r="E50" s="45"/>
      <c r="F50" s="45"/>
      <c r="G50" s="45"/>
      <c r="H50" s="45"/>
      <c r="I50" s="45"/>
      <c r="J50" s="45"/>
      <c r="K50" s="45"/>
      <c r="L50" s="45"/>
    </row>
    <row r="51" spans="2:12">
      <c r="B51" s="45"/>
      <c r="C51" s="45"/>
      <c r="D51" s="45"/>
      <c r="E51" s="45"/>
      <c r="F51" s="45"/>
      <c r="G51" s="45"/>
      <c r="H51" s="45"/>
      <c r="I51" s="45"/>
      <c r="J51" s="45"/>
      <c r="K51" s="45"/>
      <c r="L51" s="45"/>
    </row>
    <row r="52" spans="2:12">
      <c r="B52" s="45"/>
      <c r="C52" s="45"/>
      <c r="D52" s="45"/>
      <c r="E52" s="45"/>
      <c r="F52" s="45"/>
      <c r="G52" s="45"/>
      <c r="H52" s="45"/>
      <c r="I52" s="45"/>
      <c r="J52" s="45"/>
      <c r="K52" s="45"/>
      <c r="L52" s="45"/>
    </row>
    <row r="53" spans="2:12">
      <c r="B53" s="45"/>
      <c r="C53" s="45"/>
      <c r="D53" s="45"/>
      <c r="E53" s="45"/>
      <c r="F53" s="45"/>
      <c r="G53" s="45"/>
      <c r="H53" s="45"/>
      <c r="I53" s="45"/>
      <c r="J53" s="45"/>
      <c r="K53" s="45"/>
      <c r="L53" s="45"/>
    </row>
    <row r="54" spans="2:12">
      <c r="B54" s="45"/>
      <c r="C54" s="45"/>
      <c r="D54" s="45"/>
      <c r="E54" s="45"/>
      <c r="F54" s="45"/>
      <c r="G54" s="45"/>
      <c r="H54" s="45"/>
      <c r="I54" s="45"/>
      <c r="J54" s="45"/>
      <c r="K54" s="45"/>
      <c r="L54" s="45"/>
    </row>
    <row r="55" spans="2:12">
      <c r="B55" s="45"/>
      <c r="C55" s="45"/>
      <c r="D55" s="45"/>
      <c r="E55" s="45"/>
      <c r="F55" s="45"/>
      <c r="G55" s="45"/>
      <c r="H55" s="45"/>
      <c r="I55" s="45"/>
      <c r="J55" s="45"/>
      <c r="K55" s="45"/>
      <c r="L55" s="45"/>
    </row>
    <row r="56" spans="2:12">
      <c r="B56" s="45"/>
      <c r="C56" s="45"/>
      <c r="D56" s="45"/>
      <c r="E56" s="45"/>
      <c r="F56" s="45"/>
      <c r="G56" s="45"/>
      <c r="H56" s="45"/>
      <c r="I56" s="45"/>
      <c r="J56" s="45"/>
      <c r="K56" s="45"/>
      <c r="L56" s="45"/>
    </row>
    <row r="57" spans="2:12">
      <c r="B57" s="45"/>
      <c r="C57" s="45"/>
      <c r="D57" s="45"/>
      <c r="E57" s="45"/>
      <c r="F57" s="45"/>
      <c r="G57" s="45"/>
      <c r="H57" s="45"/>
      <c r="I57" s="45"/>
      <c r="J57" s="45"/>
      <c r="K57" s="45"/>
      <c r="L57" s="45"/>
    </row>
    <row r="58" spans="2:12">
      <c r="B58" s="45"/>
      <c r="C58" s="45"/>
      <c r="D58" s="45"/>
      <c r="E58" s="45"/>
      <c r="F58" s="45"/>
      <c r="G58" s="45"/>
      <c r="H58" s="45"/>
      <c r="I58" s="45"/>
      <c r="J58" s="45"/>
      <c r="K58" s="45"/>
      <c r="L58" s="45"/>
    </row>
    <row r="59" spans="2:12">
      <c r="B59" s="45"/>
      <c r="C59" s="45"/>
      <c r="D59" s="45"/>
      <c r="E59" s="45"/>
      <c r="F59" s="45"/>
      <c r="G59" s="45"/>
      <c r="H59" s="45"/>
      <c r="I59" s="45"/>
      <c r="J59" s="45"/>
      <c r="K59" s="45"/>
      <c r="L59" s="45"/>
    </row>
    <row r="60" spans="2:12">
      <c r="B60" s="45"/>
      <c r="C60" s="45"/>
      <c r="D60" s="45"/>
      <c r="E60" s="45"/>
      <c r="F60" s="45"/>
      <c r="G60" s="45"/>
      <c r="H60" s="45"/>
      <c r="I60" s="45"/>
      <c r="J60" s="45"/>
      <c r="K60" s="45"/>
      <c r="L60" s="45"/>
    </row>
    <row r="61" spans="2:12">
      <c r="B61" s="45"/>
      <c r="C61" s="45"/>
      <c r="D61" s="45"/>
      <c r="E61" s="45"/>
      <c r="F61" s="45"/>
      <c r="G61" s="45"/>
      <c r="H61" s="45"/>
      <c r="I61" s="45"/>
      <c r="J61" s="45"/>
      <c r="K61" s="45"/>
      <c r="L61" s="45"/>
    </row>
    <row r="62" spans="2:12">
      <c r="B62" s="45"/>
      <c r="C62" s="45"/>
      <c r="D62" s="45"/>
      <c r="E62" s="45"/>
      <c r="F62" s="45"/>
      <c r="G62" s="45"/>
      <c r="H62" s="45"/>
      <c r="I62" s="45"/>
      <c r="J62" s="45"/>
      <c r="K62" s="45"/>
      <c r="L62" s="45"/>
    </row>
    <row r="63" spans="2:12">
      <c r="B63" s="45"/>
      <c r="C63" s="45"/>
      <c r="D63" s="45"/>
      <c r="E63" s="45"/>
      <c r="F63" s="45"/>
      <c r="G63" s="45"/>
      <c r="H63" s="45"/>
      <c r="I63" s="45"/>
      <c r="J63" s="45"/>
      <c r="K63" s="45"/>
      <c r="L63" s="45"/>
    </row>
    <row r="64" spans="2:12">
      <c r="B64" s="45"/>
      <c r="C64" s="45"/>
      <c r="D64" s="45"/>
      <c r="E64" s="45"/>
      <c r="F64" s="45"/>
      <c r="G64" s="45"/>
      <c r="H64" s="45"/>
      <c r="I64" s="45"/>
      <c r="J64" s="45"/>
      <c r="K64" s="45"/>
      <c r="L64" s="45"/>
    </row>
    <row r="65" spans="2:12">
      <c r="B65" s="45"/>
      <c r="C65" s="45"/>
      <c r="D65" s="45"/>
      <c r="E65" s="45"/>
      <c r="F65" s="45"/>
      <c r="G65" s="45"/>
      <c r="H65" s="45"/>
      <c r="I65" s="45"/>
      <c r="J65" s="45"/>
      <c r="K65" s="45"/>
      <c r="L65" s="45"/>
    </row>
    <row r="66" spans="2:12">
      <c r="B66" s="45"/>
      <c r="C66" s="45"/>
      <c r="D66" s="45"/>
      <c r="E66" s="45"/>
      <c r="F66" s="45"/>
      <c r="G66" s="45"/>
      <c r="H66" s="45"/>
      <c r="I66" s="45"/>
      <c r="J66" s="45"/>
      <c r="K66" s="45"/>
      <c r="L66" s="45"/>
    </row>
    <row r="67" spans="2:12">
      <c r="B67" s="45"/>
      <c r="C67" s="45"/>
      <c r="D67" s="45"/>
      <c r="E67" s="45"/>
      <c r="F67" s="45"/>
      <c r="G67" s="45"/>
      <c r="H67" s="45"/>
      <c r="I67" s="45"/>
      <c r="J67" s="45"/>
      <c r="K67" s="45"/>
      <c r="L67" s="45"/>
    </row>
    <row r="68" spans="2:12">
      <c r="B68" s="45"/>
      <c r="C68" s="45"/>
      <c r="D68" s="45"/>
      <c r="E68" s="45"/>
      <c r="F68" s="45"/>
      <c r="G68" s="45"/>
      <c r="H68" s="45"/>
      <c r="I68" s="45"/>
      <c r="J68" s="45"/>
      <c r="K68" s="45"/>
      <c r="L68" s="45"/>
    </row>
    <row r="69" spans="2:12">
      <c r="B69" s="46"/>
      <c r="C69" s="46"/>
      <c r="D69" s="46"/>
      <c r="E69" s="46"/>
      <c r="F69" s="46"/>
      <c r="G69" s="46"/>
      <c r="H69" s="46"/>
      <c r="I69" s="46"/>
      <c r="J69" s="46"/>
      <c r="K69" s="46"/>
      <c r="L69" s="46"/>
    </row>
    <row r="72" spans="2:12" ht="16.5">
      <c r="B72" s="5" t="s">
        <v>19</v>
      </c>
      <c r="C72" s="5"/>
      <c r="D72" s="5"/>
      <c r="E72" s="5"/>
      <c r="F72" s="5"/>
      <c r="G72" s="5"/>
      <c r="H72" s="5"/>
      <c r="I72" s="5"/>
      <c r="J72" s="5"/>
      <c r="K72" s="5"/>
      <c r="L72" s="5"/>
    </row>
  </sheetData>
  <pageMargins left="0.39370078740157483" right="0.39370078740157483" top="0.39370078740157483" bottom="0.39370078740157483" header="0.31496062992125984" footer="0.31496062992125984"/>
  <pageSetup paperSize="8" fitToHeight="9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8080"/>
    <pageSetUpPr fitToPage="1"/>
  </sheetPr>
  <dimension ref="A1:P32"/>
  <sheetViews>
    <sheetView showGridLines="0" zoomScale="70" zoomScaleNormal="70" zoomScaleSheetLayoutView="85" workbookViewId="0"/>
  </sheetViews>
  <sheetFormatPr defaultColWidth="9" defaultRowHeight="12.75"/>
  <cols>
    <col min="1" max="1" width="2.85546875" style="3" customWidth="1"/>
    <col min="2" max="2" width="7.5703125" style="3" customWidth="1"/>
    <col min="3" max="3" width="7.7109375" style="3" customWidth="1"/>
    <col min="4" max="4" width="49.85546875" style="3" customWidth="1"/>
    <col min="5" max="16384" width="9" style="3"/>
  </cols>
  <sheetData>
    <row r="1" spans="1:16">
      <c r="A1" s="47"/>
    </row>
    <row r="2" spans="1:16">
      <c r="B2" s="2"/>
      <c r="C2" s="2"/>
      <c r="D2" s="2"/>
      <c r="E2" s="2"/>
      <c r="F2" s="2"/>
      <c r="G2" s="2"/>
      <c r="H2" s="2"/>
      <c r="I2" s="2"/>
      <c r="J2" s="2"/>
      <c r="K2" s="2"/>
      <c r="L2" s="2"/>
      <c r="M2" s="2"/>
      <c r="N2" s="2"/>
      <c r="O2" s="2"/>
      <c r="P2" s="2"/>
    </row>
    <row r="3" spans="1:16">
      <c r="B3" s="2"/>
      <c r="C3" s="2"/>
      <c r="D3" s="2"/>
      <c r="E3" s="2"/>
      <c r="F3" s="2"/>
      <c r="G3" s="2"/>
      <c r="H3" s="2"/>
      <c r="I3" s="2"/>
      <c r="J3" s="2"/>
      <c r="K3" s="2"/>
      <c r="L3" s="2"/>
      <c r="M3" s="2"/>
      <c r="N3" s="2"/>
      <c r="O3" s="2"/>
      <c r="P3" s="2"/>
    </row>
    <row r="4" spans="1:16">
      <c r="B4" s="2"/>
      <c r="C4" s="2"/>
      <c r="D4" s="2"/>
      <c r="E4" s="2"/>
      <c r="F4" s="2"/>
      <c r="G4" s="2"/>
      <c r="H4" s="2"/>
      <c r="I4" s="2"/>
      <c r="J4" s="2"/>
      <c r="K4" s="2"/>
      <c r="L4" s="2"/>
      <c r="M4" s="2"/>
      <c r="N4" s="2"/>
      <c r="O4" s="2"/>
      <c r="P4" s="2"/>
    </row>
    <row r="5" spans="1:16">
      <c r="B5" s="2"/>
      <c r="C5" s="2"/>
      <c r="D5" s="2"/>
      <c r="E5" s="2"/>
      <c r="F5" s="2"/>
      <c r="G5" s="2"/>
      <c r="H5" s="2"/>
      <c r="I5" s="2"/>
      <c r="J5" s="2"/>
      <c r="K5" s="2"/>
      <c r="L5" s="2"/>
      <c r="M5" s="2"/>
      <c r="N5" s="2"/>
      <c r="O5" s="2"/>
      <c r="P5" s="2"/>
    </row>
    <row r="6" spans="1:16">
      <c r="B6" s="2"/>
      <c r="C6" s="2"/>
      <c r="D6" s="2"/>
      <c r="E6" s="2"/>
      <c r="F6" s="2"/>
      <c r="G6" s="2"/>
      <c r="H6" s="2"/>
      <c r="I6" s="2"/>
      <c r="J6" s="2"/>
      <c r="K6" s="2"/>
      <c r="L6" s="2"/>
      <c r="M6" s="2"/>
      <c r="N6" s="2"/>
      <c r="O6" s="2"/>
      <c r="P6" s="2"/>
    </row>
    <row r="7" spans="1:16">
      <c r="B7" s="2"/>
      <c r="C7" s="2"/>
      <c r="D7" s="2"/>
      <c r="E7" s="2"/>
      <c r="F7" s="2"/>
      <c r="G7" s="2"/>
      <c r="H7" s="2"/>
      <c r="I7" s="2"/>
      <c r="J7" s="2"/>
      <c r="K7" s="2"/>
      <c r="L7" s="2"/>
      <c r="M7" s="2"/>
      <c r="N7" s="2"/>
      <c r="O7" s="2"/>
      <c r="P7" s="2"/>
    </row>
    <row r="8" spans="1:16">
      <c r="B8" s="2"/>
      <c r="C8" s="2"/>
      <c r="D8" s="2"/>
      <c r="E8" s="2"/>
      <c r="F8" s="2"/>
      <c r="G8" s="2"/>
      <c r="H8" s="2"/>
      <c r="I8" s="2"/>
      <c r="J8" s="2"/>
      <c r="K8" s="2"/>
      <c r="L8" s="2"/>
      <c r="M8" s="2"/>
      <c r="N8" s="2"/>
      <c r="O8" s="2"/>
      <c r="P8" s="2"/>
    </row>
    <row r="9" spans="1:16">
      <c r="B9" s="2"/>
      <c r="C9" s="2"/>
      <c r="D9" s="2"/>
      <c r="E9" s="2"/>
      <c r="F9" s="2"/>
      <c r="G9" s="2"/>
      <c r="H9" s="2"/>
      <c r="I9" s="2"/>
      <c r="J9" s="2"/>
      <c r="K9" s="2"/>
      <c r="L9" s="2"/>
      <c r="M9" s="2"/>
      <c r="N9" s="2"/>
      <c r="O9" s="2"/>
      <c r="P9" s="2"/>
    </row>
    <row r="10" spans="1:16">
      <c r="B10" s="2"/>
      <c r="C10" s="2"/>
      <c r="D10" s="2"/>
      <c r="E10" s="2"/>
      <c r="F10" s="2"/>
      <c r="G10" s="2"/>
      <c r="H10" s="2"/>
      <c r="I10" s="2"/>
      <c r="J10" s="2"/>
      <c r="K10" s="2"/>
      <c r="L10" s="2"/>
      <c r="M10" s="2"/>
      <c r="N10" s="2"/>
      <c r="O10" s="2"/>
      <c r="P10" s="2"/>
    </row>
    <row r="11" spans="1:16" ht="60">
      <c r="B11" s="48"/>
      <c r="C11" s="48" t="str">
        <f ca="1">MID(CELL("filename",A1),FIND("]",CELL("filename",A1))+1,99)</f>
        <v>Templated Inputs</v>
      </c>
      <c r="D11" s="48"/>
      <c r="E11" s="48"/>
      <c r="F11" s="48"/>
      <c r="G11" s="48"/>
      <c r="H11" s="48"/>
      <c r="I11" s="48"/>
      <c r="J11" s="48"/>
      <c r="K11" s="48"/>
      <c r="L11" s="48"/>
      <c r="M11" s="48"/>
      <c r="N11" s="48"/>
      <c r="O11" s="48"/>
      <c r="P11" s="48"/>
    </row>
    <row r="12" spans="1:16">
      <c r="B12" s="2"/>
      <c r="C12" s="2"/>
      <c r="D12" s="2"/>
      <c r="E12" s="2"/>
      <c r="F12" s="2"/>
      <c r="G12" s="2"/>
      <c r="H12" s="2"/>
      <c r="I12" s="2"/>
      <c r="J12" s="2"/>
      <c r="K12" s="2"/>
      <c r="L12" s="2"/>
      <c r="M12" s="2"/>
      <c r="N12" s="2"/>
      <c r="O12" s="2"/>
      <c r="P12" s="2"/>
    </row>
    <row r="13" spans="1:16">
      <c r="B13" s="2"/>
      <c r="C13" s="2"/>
      <c r="D13" s="2"/>
      <c r="E13" s="2"/>
      <c r="F13" s="2"/>
      <c r="G13" s="2"/>
      <c r="H13" s="2"/>
      <c r="I13" s="2"/>
      <c r="J13" s="2"/>
      <c r="K13" s="2"/>
      <c r="L13" s="2"/>
      <c r="M13" s="2"/>
      <c r="N13" s="2"/>
      <c r="O13" s="2"/>
      <c r="P13" s="2"/>
    </row>
    <row r="14" spans="1:16">
      <c r="B14" s="2"/>
      <c r="C14" s="2"/>
      <c r="D14" s="2"/>
      <c r="E14" s="2"/>
      <c r="F14" s="2"/>
      <c r="G14" s="2"/>
      <c r="H14" s="2"/>
      <c r="I14" s="2"/>
      <c r="J14" s="2"/>
      <c r="K14" s="2"/>
      <c r="L14" s="2"/>
      <c r="M14" s="2"/>
      <c r="N14" s="2"/>
      <c r="O14" s="2"/>
      <c r="P14" s="2"/>
    </row>
    <row r="15" spans="1:16">
      <c r="B15" s="2"/>
      <c r="C15" s="2"/>
      <c r="D15" s="2"/>
      <c r="E15" s="2"/>
      <c r="F15" s="2"/>
      <c r="G15" s="2"/>
      <c r="H15" s="2"/>
      <c r="I15" s="2"/>
      <c r="J15" s="2"/>
      <c r="K15" s="2"/>
      <c r="L15" s="2"/>
      <c r="M15" s="2"/>
      <c r="N15" s="2"/>
      <c r="O15" s="2"/>
      <c r="P15" s="2"/>
    </row>
    <row r="16" spans="1:16">
      <c r="B16" s="2"/>
      <c r="C16" s="2"/>
      <c r="D16" s="2"/>
      <c r="E16" s="2"/>
      <c r="F16" s="2"/>
      <c r="G16" s="2"/>
      <c r="H16" s="2"/>
      <c r="I16" s="2"/>
      <c r="J16" s="2"/>
      <c r="K16" s="2"/>
      <c r="L16" s="2"/>
      <c r="M16" s="2"/>
      <c r="N16" s="2"/>
      <c r="O16" s="2"/>
      <c r="P16" s="2"/>
    </row>
    <row r="17" spans="2:16">
      <c r="B17" s="2"/>
      <c r="C17" s="2"/>
      <c r="D17" s="2"/>
      <c r="E17" s="2"/>
      <c r="F17" s="2"/>
      <c r="G17" s="2"/>
      <c r="H17" s="2"/>
      <c r="I17" s="2"/>
      <c r="J17" s="2"/>
      <c r="K17" s="2"/>
      <c r="L17" s="2"/>
      <c r="M17" s="2"/>
      <c r="N17" s="2"/>
      <c r="O17" s="2"/>
      <c r="P17" s="2"/>
    </row>
    <row r="18" spans="2:16">
      <c r="B18" s="2"/>
      <c r="C18" s="2"/>
      <c r="D18" s="2"/>
      <c r="E18" s="2"/>
      <c r="F18" s="2"/>
      <c r="G18" s="2"/>
      <c r="H18" s="2"/>
      <c r="I18" s="2"/>
      <c r="J18" s="2"/>
      <c r="K18" s="2"/>
      <c r="L18" s="2"/>
      <c r="M18" s="2"/>
      <c r="N18" s="2"/>
      <c r="O18" s="2"/>
      <c r="P18" s="2"/>
    </row>
    <row r="19" spans="2:16">
      <c r="B19" s="2"/>
      <c r="C19" s="2"/>
      <c r="D19" s="2"/>
      <c r="E19" s="2"/>
      <c r="F19" s="2"/>
      <c r="G19" s="2"/>
      <c r="H19" s="2"/>
      <c r="I19" s="2"/>
      <c r="J19" s="2"/>
      <c r="K19" s="2"/>
      <c r="L19" s="2"/>
      <c r="M19" s="2"/>
      <c r="N19" s="2"/>
      <c r="O19" s="2"/>
      <c r="P19" s="2"/>
    </row>
    <row r="20" spans="2:16">
      <c r="B20" s="2"/>
      <c r="C20" s="2"/>
      <c r="D20" s="2"/>
      <c r="E20" s="2"/>
      <c r="F20" s="2"/>
      <c r="G20" s="2"/>
      <c r="H20" s="2"/>
      <c r="I20" s="2"/>
      <c r="J20" s="2"/>
      <c r="K20" s="2"/>
      <c r="L20" s="2"/>
      <c r="M20" s="2"/>
      <c r="N20" s="2"/>
      <c r="O20" s="2"/>
      <c r="P20" s="2"/>
    </row>
    <row r="21" spans="2:16">
      <c r="B21" s="2"/>
      <c r="C21" s="2"/>
      <c r="D21" s="2"/>
      <c r="E21" s="2"/>
      <c r="F21" s="2"/>
      <c r="G21" s="2"/>
      <c r="H21" s="2"/>
      <c r="I21" s="2"/>
      <c r="J21" s="2"/>
      <c r="K21" s="2"/>
      <c r="L21" s="2"/>
      <c r="M21" s="2"/>
      <c r="N21" s="2"/>
      <c r="O21" s="2"/>
      <c r="P21" s="2"/>
    </row>
    <row r="22" spans="2:16">
      <c r="B22" s="2"/>
      <c r="C22" s="2"/>
      <c r="D22" s="2"/>
      <c r="E22" s="2"/>
      <c r="F22" s="2"/>
      <c r="G22" s="2"/>
      <c r="H22" s="2"/>
      <c r="I22" s="2"/>
      <c r="J22" s="2"/>
      <c r="K22" s="2"/>
      <c r="L22" s="2"/>
      <c r="M22" s="2"/>
      <c r="N22" s="2"/>
      <c r="O22" s="2"/>
      <c r="P22" s="2"/>
    </row>
    <row r="23" spans="2:16">
      <c r="B23" s="2"/>
      <c r="C23" s="2"/>
      <c r="D23" s="2"/>
      <c r="E23" s="2"/>
      <c r="F23" s="2"/>
      <c r="G23" s="2"/>
      <c r="H23" s="2"/>
      <c r="I23" s="2"/>
      <c r="J23" s="2"/>
      <c r="K23" s="2"/>
      <c r="L23" s="2"/>
      <c r="M23" s="2"/>
      <c r="N23" s="2"/>
      <c r="O23" s="2"/>
      <c r="P23" s="2"/>
    </row>
    <row r="24" spans="2:16">
      <c r="B24" s="2"/>
      <c r="C24" s="2"/>
      <c r="D24" s="2"/>
      <c r="E24" s="2"/>
      <c r="F24" s="2"/>
      <c r="G24" s="2"/>
      <c r="H24" s="2"/>
      <c r="I24" s="2"/>
      <c r="J24" s="2"/>
      <c r="K24" s="2"/>
      <c r="L24" s="2"/>
      <c r="M24" s="2"/>
      <c r="N24" s="2"/>
      <c r="O24" s="2"/>
      <c r="P24" s="2"/>
    </row>
    <row r="25" spans="2:16">
      <c r="B25" s="2"/>
      <c r="C25" s="2"/>
      <c r="D25" s="2"/>
      <c r="E25" s="2"/>
      <c r="F25" s="2"/>
      <c r="G25" s="2"/>
      <c r="H25" s="2"/>
      <c r="I25" s="2"/>
      <c r="J25" s="2"/>
      <c r="K25" s="2"/>
      <c r="L25" s="2"/>
      <c r="M25" s="2"/>
      <c r="N25" s="2"/>
      <c r="O25" s="2"/>
      <c r="P25" s="2"/>
    </row>
    <row r="26" spans="2:16">
      <c r="B26" s="2"/>
      <c r="C26" s="2"/>
      <c r="D26" s="2"/>
      <c r="E26" s="2"/>
      <c r="F26" s="2"/>
      <c r="G26" s="2"/>
      <c r="H26" s="2"/>
      <c r="I26" s="2"/>
      <c r="J26" s="2"/>
      <c r="K26" s="2"/>
      <c r="L26" s="2"/>
      <c r="M26" s="2"/>
      <c r="N26" s="2"/>
      <c r="O26" s="2"/>
      <c r="P26" s="2"/>
    </row>
    <row r="27" spans="2:16">
      <c r="B27" s="2"/>
      <c r="C27" s="2"/>
      <c r="D27" s="2"/>
      <c r="E27" s="2"/>
      <c r="F27" s="2"/>
      <c r="G27" s="2"/>
      <c r="H27" s="2"/>
      <c r="I27" s="2"/>
      <c r="J27" s="2"/>
      <c r="K27" s="2"/>
      <c r="L27" s="2"/>
      <c r="M27" s="2"/>
      <c r="N27" s="2"/>
      <c r="O27" s="2"/>
      <c r="P27" s="2"/>
    </row>
    <row r="28" spans="2:16">
      <c r="B28" s="2"/>
      <c r="C28" s="2"/>
      <c r="D28" s="2"/>
      <c r="E28" s="2"/>
      <c r="F28" s="2"/>
      <c r="G28" s="2"/>
      <c r="H28" s="2"/>
      <c r="I28" s="2"/>
      <c r="J28" s="2"/>
      <c r="K28" s="2"/>
      <c r="L28" s="2"/>
      <c r="M28" s="2"/>
      <c r="N28" s="2"/>
      <c r="O28" s="2"/>
      <c r="P28" s="2"/>
    </row>
    <row r="29" spans="2:16">
      <c r="B29" s="2"/>
      <c r="C29" s="2"/>
      <c r="D29" s="2"/>
      <c r="E29" s="2"/>
      <c r="F29" s="2"/>
      <c r="G29" s="2"/>
      <c r="H29" s="2"/>
      <c r="I29" s="2"/>
      <c r="J29" s="2"/>
      <c r="K29" s="2"/>
      <c r="L29" s="2"/>
      <c r="M29" s="2"/>
      <c r="N29" s="2"/>
      <c r="O29" s="2"/>
      <c r="P29" s="2"/>
    </row>
    <row r="30" spans="2:16">
      <c r="B30" s="2"/>
      <c r="C30" s="2"/>
      <c r="D30" s="2"/>
      <c r="E30" s="2"/>
      <c r="F30" s="2"/>
      <c r="G30" s="2"/>
      <c r="H30" s="2"/>
      <c r="I30" s="2"/>
      <c r="J30" s="2"/>
      <c r="K30" s="2"/>
      <c r="L30" s="2"/>
      <c r="M30" s="2"/>
      <c r="N30" s="2"/>
      <c r="O30" s="2"/>
      <c r="P30" s="2"/>
    </row>
    <row r="31" spans="2:16">
      <c r="B31" s="2"/>
      <c r="C31" s="2"/>
      <c r="D31" s="2"/>
      <c r="E31" s="2"/>
      <c r="F31" s="2"/>
      <c r="G31" s="2"/>
      <c r="H31" s="2"/>
      <c r="I31" s="2"/>
      <c r="J31" s="2"/>
      <c r="K31" s="2"/>
      <c r="L31" s="2"/>
      <c r="M31" s="2"/>
      <c r="N31" s="2"/>
      <c r="O31" s="2"/>
      <c r="P31" s="2"/>
    </row>
    <row r="32" spans="2:16">
      <c r="B32" s="2"/>
      <c r="C32" s="2"/>
      <c r="D32" s="2"/>
      <c r="E32" s="2"/>
      <c r="F32" s="2"/>
      <c r="G32" s="2"/>
      <c r="H32" s="2"/>
      <c r="I32" s="2"/>
      <c r="J32" s="2"/>
      <c r="K32" s="2"/>
      <c r="L32" s="2"/>
      <c r="M32" s="2"/>
      <c r="N32" s="2"/>
      <c r="O32" s="2"/>
      <c r="P32" s="2"/>
    </row>
  </sheetData>
  <pageMargins left="0.39370078740157483" right="0.39370078740157483" top="0.39370078740157483" bottom="0.39370078740157483" header="0.31496062992125984" footer="0.31496062992125984"/>
  <pageSetup paperSize="8" fitToHeight="9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B2:AI58"/>
  <sheetViews>
    <sheetView showGridLines="0" zoomScale="70" zoomScaleNormal="70" zoomScaleSheetLayoutView="85" workbookViewId="0">
      <pane xSplit="6" ySplit="9" topLeftCell="G10" activePane="bottomRight" state="frozen"/>
      <selection activeCell="G13" sqref="G13"/>
      <selection pane="topRight" activeCell="G13" sqref="G13"/>
      <selection pane="bottomLeft" activeCell="G13" sqref="G13"/>
      <selection pane="bottomRight" activeCell="G10" sqref="G10"/>
    </sheetView>
  </sheetViews>
  <sheetFormatPr defaultColWidth="9" defaultRowHeight="12.75" outlineLevelRow="1"/>
  <cols>
    <col min="1" max="1" width="2.85546875" style="3" customWidth="1"/>
    <col min="2" max="2" width="18.42578125" style="3" customWidth="1"/>
    <col min="3" max="6" width="14.42578125" style="3" customWidth="1"/>
    <col min="7" max="29" width="11" style="3" customWidth="1"/>
    <col min="30" max="30" width="4.42578125" style="3" customWidth="1"/>
    <col min="31" max="31" width="11" style="3" customWidth="1"/>
    <col min="32" max="32" width="4.42578125" style="3" customWidth="1"/>
    <col min="33" max="33" width="11" style="3" customWidth="1"/>
    <col min="34" max="34" width="4.42578125" style="3" customWidth="1"/>
    <col min="35" max="35" width="11" style="3" customWidth="1"/>
    <col min="36" max="16384" width="9" style="3"/>
  </cols>
  <sheetData>
    <row r="2" spans="2:35">
      <c r="B2" s="1" t="str">
        <f>'Template Cover'!B2</f>
        <v>Owner:</v>
      </c>
      <c r="C2" s="2"/>
      <c r="D2" s="2"/>
      <c r="E2" s="2" t="str">
        <f>Owner</f>
        <v>[Bidder Name]</v>
      </c>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row>
    <row r="3" spans="2:35">
      <c r="B3" s="1" t="str">
        <f>'Template Cover'!B3</f>
        <v>Project:</v>
      </c>
      <c r="C3" s="2"/>
      <c r="D3" s="2"/>
      <c r="E3" s="2" t="str">
        <f>Project</f>
        <v>West Midlands Franchise</v>
      </c>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row>
    <row r="4" spans="2:35">
      <c r="B4" s="1" t="str">
        <f>'Template Cover'!B4</f>
        <v>Sheet:</v>
      </c>
      <c r="C4" s="2"/>
      <c r="D4" s="2"/>
      <c r="E4" s="2" t="str">
        <f ca="1">MID(CELL("filename",$A$1),FIND("]",CELL("filename",$A$1))+1,99)</f>
        <v>Timeline</v>
      </c>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row>
    <row r="5" spans="2:35">
      <c r="B5" s="1" t="str">
        <f>'Template Cover'!B5</f>
        <v>Version:</v>
      </c>
      <c r="C5" s="2"/>
      <c r="D5" s="2"/>
      <c r="E5" s="2">
        <f>Version</f>
        <v>1</v>
      </c>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row>
    <row r="6" spans="2:35">
      <c r="B6" s="1" t="str">
        <f>'Template Cover'!B6</f>
        <v>Date:</v>
      </c>
      <c r="C6" s="4"/>
      <c r="D6" s="4"/>
      <c r="E6" s="4">
        <f ca="1">TODAY()</f>
        <v>42655</v>
      </c>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row>
    <row r="7" spans="2:35">
      <c r="B7" s="1" t="str">
        <f>'Template Cover'!B7</f>
        <v>Filename:</v>
      </c>
      <c r="C7" s="2"/>
      <c r="D7" s="2"/>
      <c r="E7" s="2" t="str">
        <f ca="1">LEFT(CELL("FILENAME",$A$1),FIND("]",CELL("FILENAME",$A$1)))</f>
        <v>C:\Users\DfT\AppData\Local\Temp\[ATTACHMENT C - FINANCIAL TEMPLATES (v1.1).xlsx]</v>
      </c>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row>
    <row r="10" spans="2:35" ht="16.5">
      <c r="B10" s="5" t="s">
        <v>39</v>
      </c>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row>
    <row r="12" spans="2:35" ht="15">
      <c r="B12" s="15" t="s">
        <v>40</v>
      </c>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row>
    <row r="13" spans="2:35" outlineLevel="1"/>
    <row r="14" spans="2:35" outlineLevel="1">
      <c r="C14" s="49" t="s">
        <v>41</v>
      </c>
      <c r="D14" s="49" t="s">
        <v>42</v>
      </c>
      <c r="E14" s="49" t="s">
        <v>43</v>
      </c>
    </row>
    <row r="15" spans="2:35" outlineLevel="1">
      <c r="B15" s="50" t="s">
        <v>44</v>
      </c>
      <c r="C15" s="51"/>
      <c r="D15" s="52"/>
      <c r="E15" s="53"/>
    </row>
    <row r="16" spans="2:35" outlineLevel="1">
      <c r="B16" s="50" t="s">
        <v>45</v>
      </c>
      <c r="C16" s="54" t="s">
        <v>1322</v>
      </c>
      <c r="D16" s="55">
        <v>42826</v>
      </c>
      <c r="E16" s="55">
        <v>43190</v>
      </c>
    </row>
    <row r="17" spans="2:35" outlineLevel="1">
      <c r="B17" s="50" t="s">
        <v>46</v>
      </c>
      <c r="C17" s="56"/>
      <c r="D17" s="57">
        <f>Franchise_Start</f>
        <v>43023</v>
      </c>
      <c r="E17" s="58"/>
    </row>
    <row r="19" spans="2:35" ht="15">
      <c r="B19" s="15" t="s">
        <v>47</v>
      </c>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row>
    <row r="20" spans="2:35" outlineLevel="1"/>
    <row r="21" spans="2:35" outlineLevel="1">
      <c r="B21" s="59" t="s">
        <v>48</v>
      </c>
      <c r="C21" s="479">
        <v>43023</v>
      </c>
    </row>
    <row r="22" spans="2:35" outlineLevel="1">
      <c r="B22" s="60" t="s">
        <v>49</v>
      </c>
      <c r="C22" s="848">
        <v>46112</v>
      </c>
      <c r="D22" s="61"/>
    </row>
    <row r="23" spans="2:35" outlineLevel="1">
      <c r="B23" s="62" t="s">
        <v>50</v>
      </c>
      <c r="C23" s="849">
        <v>46843</v>
      </c>
      <c r="D23" s="61"/>
    </row>
    <row r="24" spans="2:35" outlineLevel="1">
      <c r="F24" s="61"/>
    </row>
    <row r="25" spans="2:35" outlineLevel="1">
      <c r="F25" s="61"/>
    </row>
    <row r="27" spans="2:35" ht="15" collapsed="1">
      <c r="B27" s="15" t="s">
        <v>51</v>
      </c>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2:35" outlineLevel="1">
      <c r="B28" s="187"/>
      <c r="C28" s="228"/>
      <c r="D28" s="228"/>
    </row>
    <row r="29" spans="2:35" ht="25.5" outlineLevel="1">
      <c r="B29" s="63" t="s">
        <v>52</v>
      </c>
      <c r="C29" s="64"/>
      <c r="D29" s="64"/>
      <c r="E29" s="64"/>
      <c r="F29" s="64"/>
      <c r="G29" s="65" t="s">
        <v>53</v>
      </c>
      <c r="H29" s="65" t="s">
        <v>53</v>
      </c>
      <c r="I29" s="66" t="s">
        <v>667</v>
      </c>
      <c r="J29" s="66" t="s">
        <v>54</v>
      </c>
      <c r="K29" s="66" t="s">
        <v>55</v>
      </c>
      <c r="L29" s="66" t="s">
        <v>56</v>
      </c>
      <c r="M29" s="66" t="s">
        <v>57</v>
      </c>
      <c r="N29" s="66" t="s">
        <v>58</v>
      </c>
      <c r="O29" s="66" t="s">
        <v>59</v>
      </c>
      <c r="P29" s="66" t="s">
        <v>60</v>
      </c>
      <c r="Q29" s="66" t="s">
        <v>61</v>
      </c>
      <c r="R29" s="66" t="s">
        <v>62</v>
      </c>
      <c r="S29" s="66" t="s">
        <v>63</v>
      </c>
      <c r="T29" s="66" t="s">
        <v>64</v>
      </c>
      <c r="U29" s="66" t="s">
        <v>65</v>
      </c>
      <c r="V29" s="66" t="s">
        <v>66</v>
      </c>
      <c r="W29" s="66" t="s">
        <v>67</v>
      </c>
      <c r="X29" s="66" t="s">
        <v>68</v>
      </c>
      <c r="Y29" s="66" t="s">
        <v>69</v>
      </c>
      <c r="Z29" s="66" t="s">
        <v>70</v>
      </c>
      <c r="AA29" s="66" t="s">
        <v>71</v>
      </c>
      <c r="AB29" s="66" t="s">
        <v>72</v>
      </c>
      <c r="AC29" s="66" t="s">
        <v>697</v>
      </c>
      <c r="AD29" s="67"/>
      <c r="AE29" s="66" t="s">
        <v>690</v>
      </c>
      <c r="AF29" s="67"/>
      <c r="AG29" s="826" t="s">
        <v>79</v>
      </c>
      <c r="AH29" s="67"/>
      <c r="AI29" s="66" t="s">
        <v>79</v>
      </c>
    </row>
    <row r="30" spans="2:35" ht="46.15" customHeight="1" outlineLevel="1">
      <c r="B30" s="68" t="s">
        <v>73</v>
      </c>
      <c r="C30" s="10"/>
      <c r="D30" s="10"/>
      <c r="E30" s="10"/>
      <c r="F30" s="10"/>
      <c r="G30" s="65" t="s">
        <v>74</v>
      </c>
      <c r="H30" s="65" t="s">
        <v>74</v>
      </c>
      <c r="I30" s="69" t="s">
        <v>75</v>
      </c>
      <c r="J30" s="69" t="s">
        <v>75</v>
      </c>
      <c r="K30" s="69" t="s">
        <v>76</v>
      </c>
      <c r="L30" s="69" t="s">
        <v>76</v>
      </c>
      <c r="M30" s="69" t="s">
        <v>77</v>
      </c>
      <c r="N30" s="69" t="s">
        <v>77</v>
      </c>
      <c r="O30" s="69" t="s">
        <v>77</v>
      </c>
      <c r="P30" s="69" t="s">
        <v>77</v>
      </c>
      <c r="Q30" s="69" t="s">
        <v>77</v>
      </c>
      <c r="R30" s="69" t="s">
        <v>77</v>
      </c>
      <c r="S30" s="69" t="s">
        <v>77</v>
      </c>
      <c r="T30" s="69" t="s">
        <v>77</v>
      </c>
      <c r="U30" s="69" t="s">
        <v>78</v>
      </c>
      <c r="V30" s="69" t="s">
        <v>78</v>
      </c>
      <c r="W30" s="69" t="s">
        <v>79</v>
      </c>
      <c r="X30" s="69" t="s">
        <v>79</v>
      </c>
      <c r="Y30" s="69" t="s">
        <v>79</v>
      </c>
      <c r="Z30" s="69" t="s">
        <v>79</v>
      </c>
      <c r="AA30" s="69" t="s">
        <v>79</v>
      </c>
      <c r="AB30" s="69" t="s">
        <v>79</v>
      </c>
      <c r="AC30" s="69" t="s">
        <v>79</v>
      </c>
      <c r="AD30" s="67"/>
      <c r="AE30" s="69" t="s">
        <v>77</v>
      </c>
      <c r="AF30" s="67"/>
      <c r="AG30" s="827" t="s">
        <v>79</v>
      </c>
      <c r="AH30" s="67"/>
      <c r="AI30" s="69" t="s">
        <v>79</v>
      </c>
    </row>
    <row r="31" spans="2:35" outlineLevel="1">
      <c r="B31" s="68" t="s">
        <v>43</v>
      </c>
      <c r="C31" s="10"/>
      <c r="D31" s="10"/>
      <c r="E31" s="10"/>
      <c r="F31" s="10"/>
      <c r="G31" s="70"/>
      <c r="H31" s="70"/>
      <c r="I31" s="71">
        <v>42094</v>
      </c>
      <c r="J31" s="71">
        <v>42460</v>
      </c>
      <c r="K31" s="71">
        <v>42825</v>
      </c>
      <c r="L31" s="71">
        <v>43190</v>
      </c>
      <c r="M31" s="71">
        <v>43555</v>
      </c>
      <c r="N31" s="71">
        <v>43921</v>
      </c>
      <c r="O31" s="71">
        <v>44286</v>
      </c>
      <c r="P31" s="71">
        <v>44651</v>
      </c>
      <c r="Q31" s="71">
        <v>45016</v>
      </c>
      <c r="R31" s="71">
        <v>45382</v>
      </c>
      <c r="S31" s="71">
        <v>45747</v>
      </c>
      <c r="T31" s="71">
        <v>46112</v>
      </c>
      <c r="U31" s="71">
        <v>46477</v>
      </c>
      <c r="V31" s="71">
        <v>46843</v>
      </c>
      <c r="W31" s="71">
        <v>47208</v>
      </c>
      <c r="X31" s="71">
        <v>47573</v>
      </c>
      <c r="Y31" s="71">
        <v>47938</v>
      </c>
      <c r="Z31" s="71">
        <v>48304</v>
      </c>
      <c r="AA31" s="71">
        <v>48669</v>
      </c>
      <c r="AB31" s="71">
        <v>49034</v>
      </c>
      <c r="AC31" s="71">
        <v>49399</v>
      </c>
      <c r="AE31" s="1031">
        <v>43190</v>
      </c>
      <c r="AG31" s="828">
        <v>49034</v>
      </c>
      <c r="AI31" s="71">
        <v>49399</v>
      </c>
    </row>
    <row r="32" spans="2:35" outlineLevel="1">
      <c r="B32" s="68" t="s">
        <v>42</v>
      </c>
      <c r="C32" s="10"/>
      <c r="D32" s="10"/>
      <c r="E32" s="10"/>
      <c r="F32" s="10"/>
      <c r="G32" s="72"/>
      <c r="H32" s="72"/>
      <c r="I32" s="71">
        <v>41730</v>
      </c>
      <c r="J32" s="71">
        <v>42095</v>
      </c>
      <c r="K32" s="71">
        <v>42461</v>
      </c>
      <c r="L32" s="71">
        <v>42826</v>
      </c>
      <c r="M32" s="71">
        <v>43191</v>
      </c>
      <c r="N32" s="71">
        <v>43556</v>
      </c>
      <c r="O32" s="71">
        <v>43922</v>
      </c>
      <c r="P32" s="71">
        <v>44287</v>
      </c>
      <c r="Q32" s="71">
        <v>44652</v>
      </c>
      <c r="R32" s="71">
        <v>45017</v>
      </c>
      <c r="S32" s="71">
        <v>45383</v>
      </c>
      <c r="T32" s="71">
        <v>45748</v>
      </c>
      <c r="U32" s="71">
        <v>46113</v>
      </c>
      <c r="V32" s="71">
        <v>46478</v>
      </c>
      <c r="W32" s="71">
        <v>46844</v>
      </c>
      <c r="X32" s="71">
        <v>47209</v>
      </c>
      <c r="Y32" s="71">
        <v>47574</v>
      </c>
      <c r="Z32" s="71">
        <v>47939</v>
      </c>
      <c r="AA32" s="71">
        <v>48305</v>
      </c>
      <c r="AB32" s="71">
        <v>48670</v>
      </c>
      <c r="AC32" s="71">
        <v>49035</v>
      </c>
      <c r="AE32" s="71">
        <v>43023</v>
      </c>
      <c r="AG32" s="828">
        <v>48670</v>
      </c>
      <c r="AI32" s="71">
        <v>49035</v>
      </c>
    </row>
    <row r="33" spans="2:35" outlineLevel="1">
      <c r="B33" s="68" t="s">
        <v>80</v>
      </c>
      <c r="C33" s="10"/>
      <c r="D33" s="10"/>
      <c r="E33" s="10"/>
      <c r="F33" s="10"/>
      <c r="G33" s="72"/>
      <c r="H33" s="72"/>
      <c r="I33" s="71">
        <v>42094</v>
      </c>
      <c r="J33" s="71">
        <v>42460</v>
      </c>
      <c r="K33" s="71">
        <v>42825</v>
      </c>
      <c r="L33" s="71">
        <v>43190</v>
      </c>
      <c r="M33" s="71">
        <v>43555</v>
      </c>
      <c r="N33" s="71">
        <v>43921</v>
      </c>
      <c r="O33" s="71">
        <v>44286</v>
      </c>
      <c r="P33" s="71">
        <v>44651</v>
      </c>
      <c r="Q33" s="71">
        <v>45016</v>
      </c>
      <c r="R33" s="71">
        <v>45382</v>
      </c>
      <c r="S33" s="71">
        <v>45747</v>
      </c>
      <c r="T33" s="71">
        <v>46112</v>
      </c>
      <c r="U33" s="71">
        <v>46477</v>
      </c>
      <c r="V33" s="71">
        <v>46843</v>
      </c>
      <c r="W33" s="71">
        <v>47208</v>
      </c>
      <c r="X33" s="71">
        <v>47573</v>
      </c>
      <c r="Y33" s="71">
        <v>47938</v>
      </c>
      <c r="Z33" s="71">
        <v>48304</v>
      </c>
      <c r="AA33" s="71">
        <v>48669</v>
      </c>
      <c r="AB33" s="71">
        <v>49034</v>
      </c>
      <c r="AC33" s="71">
        <v>49399</v>
      </c>
      <c r="AE33" s="71">
        <v>43190</v>
      </c>
      <c r="AG33" s="828">
        <v>49034</v>
      </c>
      <c r="AI33" s="71">
        <v>49399</v>
      </c>
    </row>
    <row r="34" spans="2:35" outlineLevel="1">
      <c r="B34" s="68" t="s">
        <v>81</v>
      </c>
      <c r="C34" s="10"/>
      <c r="D34" s="10"/>
      <c r="E34" s="10"/>
      <c r="F34" s="10"/>
      <c r="G34" s="72"/>
      <c r="H34" s="72"/>
      <c r="I34" s="73">
        <f t="shared" ref="I34:AB34" si="0">AVERAGE(I32,I31)</f>
        <v>41912</v>
      </c>
      <c r="J34" s="73">
        <f t="shared" si="0"/>
        <v>42277.5</v>
      </c>
      <c r="K34" s="73">
        <f t="shared" si="0"/>
        <v>42643</v>
      </c>
      <c r="L34" s="73">
        <f t="shared" si="0"/>
        <v>43008</v>
      </c>
      <c r="M34" s="73">
        <f t="shared" si="0"/>
        <v>43373</v>
      </c>
      <c r="N34" s="73">
        <f t="shared" si="0"/>
        <v>43738.5</v>
      </c>
      <c r="O34" s="73">
        <f t="shared" si="0"/>
        <v>44104</v>
      </c>
      <c r="P34" s="73">
        <f t="shared" si="0"/>
        <v>44469</v>
      </c>
      <c r="Q34" s="73">
        <f t="shared" si="0"/>
        <v>44834</v>
      </c>
      <c r="R34" s="73">
        <f t="shared" si="0"/>
        <v>45199.5</v>
      </c>
      <c r="S34" s="73">
        <f t="shared" si="0"/>
        <v>45565</v>
      </c>
      <c r="T34" s="73">
        <f t="shared" si="0"/>
        <v>45930</v>
      </c>
      <c r="U34" s="73">
        <f t="shared" si="0"/>
        <v>46295</v>
      </c>
      <c r="V34" s="73">
        <f t="shared" si="0"/>
        <v>46660.5</v>
      </c>
      <c r="W34" s="73">
        <f t="shared" si="0"/>
        <v>47026</v>
      </c>
      <c r="X34" s="73">
        <f t="shared" si="0"/>
        <v>47391</v>
      </c>
      <c r="Y34" s="73">
        <f t="shared" si="0"/>
        <v>47756</v>
      </c>
      <c r="Z34" s="73">
        <f t="shared" si="0"/>
        <v>48121.5</v>
      </c>
      <c r="AA34" s="73">
        <f t="shared" si="0"/>
        <v>48487</v>
      </c>
      <c r="AB34" s="73">
        <f t="shared" si="0"/>
        <v>48852</v>
      </c>
      <c r="AC34" s="73">
        <f t="shared" ref="AC34" si="1">AVERAGE(AC32,AC31)</f>
        <v>49217</v>
      </c>
      <c r="AE34" s="73">
        <f t="shared" ref="AE34" si="2">AVERAGE(AE32,AE31)</f>
        <v>43106.5</v>
      </c>
      <c r="AG34" s="73">
        <f t="shared" ref="AG34" si="3">AVERAGE(AG32,AG31)</f>
        <v>48852</v>
      </c>
      <c r="AI34" s="73">
        <f t="shared" ref="AI34" si="4">AVERAGE(AI32,AI31)</f>
        <v>49217</v>
      </c>
    </row>
    <row r="35" spans="2:35" outlineLevel="1">
      <c r="B35" s="68" t="s">
        <v>82</v>
      </c>
      <c r="C35" s="10"/>
      <c r="D35" s="10"/>
      <c r="E35" s="10"/>
      <c r="F35" s="74"/>
      <c r="G35" s="75"/>
      <c r="H35" s="75"/>
      <c r="I35" s="76">
        <f t="shared" ref="I35:AB35" si="5">I31-I32+1</f>
        <v>365</v>
      </c>
      <c r="J35" s="76">
        <f t="shared" si="5"/>
        <v>366</v>
      </c>
      <c r="K35" s="76">
        <f t="shared" si="5"/>
        <v>365</v>
      </c>
      <c r="L35" s="76">
        <f t="shared" si="5"/>
        <v>365</v>
      </c>
      <c r="M35" s="76">
        <f t="shared" si="5"/>
        <v>365</v>
      </c>
      <c r="N35" s="76">
        <f t="shared" si="5"/>
        <v>366</v>
      </c>
      <c r="O35" s="76">
        <f t="shared" si="5"/>
        <v>365</v>
      </c>
      <c r="P35" s="76">
        <f t="shared" si="5"/>
        <v>365</v>
      </c>
      <c r="Q35" s="76">
        <f t="shared" si="5"/>
        <v>365</v>
      </c>
      <c r="R35" s="76">
        <f t="shared" si="5"/>
        <v>366</v>
      </c>
      <c r="S35" s="76">
        <f t="shared" si="5"/>
        <v>365</v>
      </c>
      <c r="T35" s="76">
        <f t="shared" si="5"/>
        <v>365</v>
      </c>
      <c r="U35" s="76">
        <f t="shared" si="5"/>
        <v>365</v>
      </c>
      <c r="V35" s="76">
        <f t="shared" si="5"/>
        <v>366</v>
      </c>
      <c r="W35" s="76">
        <f t="shared" si="5"/>
        <v>365</v>
      </c>
      <c r="X35" s="76">
        <f t="shared" si="5"/>
        <v>365</v>
      </c>
      <c r="Y35" s="76">
        <f t="shared" si="5"/>
        <v>365</v>
      </c>
      <c r="Z35" s="76">
        <f t="shared" si="5"/>
        <v>366</v>
      </c>
      <c r="AA35" s="76">
        <f t="shared" si="5"/>
        <v>365</v>
      </c>
      <c r="AB35" s="76">
        <f t="shared" si="5"/>
        <v>365</v>
      </c>
      <c r="AC35" s="76">
        <f t="shared" ref="AC35" si="6">AC31-AC32+1</f>
        <v>365</v>
      </c>
      <c r="AE35" s="76">
        <f t="shared" ref="AE35" si="7">AE31-AE32+1</f>
        <v>168</v>
      </c>
      <c r="AG35" s="76">
        <f>AG31-AG32+1</f>
        <v>365</v>
      </c>
      <c r="AI35" s="76">
        <f t="shared" ref="AI35" si="8">AI31-AI32+1</f>
        <v>365</v>
      </c>
    </row>
    <row r="36" spans="2:35" outlineLevel="1">
      <c r="B36" s="77" t="s">
        <v>83</v>
      </c>
      <c r="C36" s="78"/>
      <c r="D36" s="78"/>
      <c r="E36" s="78"/>
      <c r="F36" s="79"/>
      <c r="G36" s="72"/>
      <c r="H36" s="72"/>
      <c r="I36" s="76">
        <f t="shared" ref="I36:AA36" si="9">INDEX($I$35:$AC$35,MATCH(I$33,$I$31:$AC$31,0))</f>
        <v>365</v>
      </c>
      <c r="J36" s="76">
        <f t="shared" si="9"/>
        <v>366</v>
      </c>
      <c r="K36" s="76">
        <f t="shared" si="9"/>
        <v>365</v>
      </c>
      <c r="L36" s="76">
        <f t="shared" si="9"/>
        <v>365</v>
      </c>
      <c r="M36" s="76">
        <f t="shared" si="9"/>
        <v>365</v>
      </c>
      <c r="N36" s="76">
        <f t="shared" si="9"/>
        <v>366</v>
      </c>
      <c r="O36" s="76">
        <f t="shared" si="9"/>
        <v>365</v>
      </c>
      <c r="P36" s="76">
        <f t="shared" si="9"/>
        <v>365</v>
      </c>
      <c r="Q36" s="76">
        <f t="shared" si="9"/>
        <v>365</v>
      </c>
      <c r="R36" s="76">
        <f t="shared" si="9"/>
        <v>366</v>
      </c>
      <c r="S36" s="76">
        <f t="shared" si="9"/>
        <v>365</v>
      </c>
      <c r="T36" s="76">
        <f t="shared" si="9"/>
        <v>365</v>
      </c>
      <c r="U36" s="76">
        <f t="shared" si="9"/>
        <v>365</v>
      </c>
      <c r="V36" s="76">
        <f t="shared" si="9"/>
        <v>366</v>
      </c>
      <c r="W36" s="76">
        <f t="shared" si="9"/>
        <v>365</v>
      </c>
      <c r="X36" s="76">
        <f t="shared" si="9"/>
        <v>365</v>
      </c>
      <c r="Y36" s="76">
        <f t="shared" si="9"/>
        <v>365</v>
      </c>
      <c r="Z36" s="76">
        <f t="shared" si="9"/>
        <v>366</v>
      </c>
      <c r="AA36" s="76">
        <f t="shared" si="9"/>
        <v>365</v>
      </c>
      <c r="AB36" s="76">
        <f>INDEX($I$35:$AC$35,MATCH(AB$33,$I$31:$AC$31,0))</f>
        <v>365</v>
      </c>
      <c r="AC36" s="76">
        <f t="shared" ref="AC36:AI36" si="10">INDEX($I$35:$AC$35,MATCH(AC$33,$I$31:$AC$31,0))</f>
        <v>365</v>
      </c>
      <c r="AE36" s="76">
        <f t="shared" si="10"/>
        <v>365</v>
      </c>
      <c r="AG36" s="76">
        <f t="shared" si="10"/>
        <v>365</v>
      </c>
      <c r="AI36" s="76">
        <f t="shared" si="10"/>
        <v>365</v>
      </c>
    </row>
    <row r="37" spans="2:35" outlineLevel="1">
      <c r="B37" s="80"/>
      <c r="C37" s="81"/>
      <c r="D37" s="81"/>
      <c r="E37" s="81"/>
      <c r="F37" s="81"/>
      <c r="G37" s="82"/>
      <c r="H37" s="82"/>
      <c r="I37" s="83"/>
      <c r="J37" s="83"/>
      <c r="K37" s="83"/>
      <c r="L37" s="83"/>
      <c r="M37" s="83"/>
      <c r="N37" s="83"/>
      <c r="O37" s="83"/>
      <c r="P37" s="83"/>
      <c r="Q37" s="83"/>
      <c r="R37" s="83"/>
      <c r="S37" s="83"/>
      <c r="T37" s="83"/>
      <c r="U37" s="83"/>
      <c r="V37" s="83"/>
      <c r="W37" s="83"/>
      <c r="X37" s="83"/>
      <c r="Y37" s="83"/>
      <c r="Z37" s="83"/>
      <c r="AA37" s="83"/>
      <c r="AB37" s="83"/>
      <c r="AC37" s="83"/>
      <c r="AE37" s="83"/>
      <c r="AG37" s="83"/>
      <c r="AI37" s="83"/>
    </row>
    <row r="38" spans="2:35">
      <c r="B38" s="84"/>
      <c r="H38" s="82"/>
    </row>
    <row r="39" spans="2:35" ht="16.5">
      <c r="B39" s="5" t="s">
        <v>668</v>
      </c>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row>
    <row r="40" spans="2:35">
      <c r="H40" s="82"/>
    </row>
    <row r="41" spans="2:35" ht="15">
      <c r="B41" s="15" t="s">
        <v>84</v>
      </c>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row>
    <row r="42" spans="2:35" outlineLevel="1"/>
    <row r="43" spans="2:35" outlineLevel="1">
      <c r="B43" s="680" t="str">
        <f>L29</f>
        <v>Year 1</v>
      </c>
      <c r="C43" s="85"/>
      <c r="D43" s="85"/>
      <c r="E43" s="85"/>
      <c r="F43" s="85"/>
      <c r="G43" s="86">
        <f t="shared" ref="G43:V47" si="11">($B43=G$29)*1</f>
        <v>0</v>
      </c>
      <c r="H43" s="86">
        <f t="shared" si="11"/>
        <v>0</v>
      </c>
      <c r="I43" s="86">
        <f t="shared" si="11"/>
        <v>0</v>
      </c>
      <c r="J43" s="86">
        <f t="shared" si="11"/>
        <v>0</v>
      </c>
      <c r="K43" s="86">
        <f t="shared" si="11"/>
        <v>0</v>
      </c>
      <c r="L43" s="86">
        <f t="shared" si="11"/>
        <v>1</v>
      </c>
      <c r="M43" s="86">
        <f t="shared" si="11"/>
        <v>0</v>
      </c>
      <c r="N43" s="86">
        <f t="shared" si="11"/>
        <v>0</v>
      </c>
      <c r="O43" s="86">
        <f t="shared" si="11"/>
        <v>0</v>
      </c>
      <c r="P43" s="86">
        <f t="shared" si="11"/>
        <v>0</v>
      </c>
      <c r="Q43" s="86">
        <f t="shared" si="11"/>
        <v>0</v>
      </c>
      <c r="R43" s="86">
        <f t="shared" si="11"/>
        <v>0</v>
      </c>
      <c r="S43" s="86">
        <f t="shared" si="11"/>
        <v>0</v>
      </c>
      <c r="T43" s="86">
        <f t="shared" si="11"/>
        <v>0</v>
      </c>
      <c r="U43" s="86">
        <f t="shared" si="11"/>
        <v>0</v>
      </c>
      <c r="V43" s="86">
        <f t="shared" si="11"/>
        <v>0</v>
      </c>
      <c r="W43" s="86">
        <f t="shared" ref="W43:AI47" si="12">($B43=W$29)*1</f>
        <v>0</v>
      </c>
      <c r="X43" s="86">
        <f t="shared" si="12"/>
        <v>0</v>
      </c>
      <c r="Y43" s="86">
        <f t="shared" si="12"/>
        <v>0</v>
      </c>
      <c r="Z43" s="86">
        <f t="shared" si="12"/>
        <v>0</v>
      </c>
      <c r="AA43" s="86">
        <f t="shared" si="12"/>
        <v>0</v>
      </c>
      <c r="AB43" s="86">
        <f t="shared" si="12"/>
        <v>0</v>
      </c>
      <c r="AC43" s="87">
        <f t="shared" si="12"/>
        <v>0</v>
      </c>
      <c r="AE43" s="475">
        <f t="shared" si="12"/>
        <v>0</v>
      </c>
      <c r="AG43" s="475">
        <f t="shared" si="12"/>
        <v>0</v>
      </c>
      <c r="AI43" s="475">
        <f t="shared" si="12"/>
        <v>0</v>
      </c>
    </row>
    <row r="44" spans="2:35" outlineLevel="1">
      <c r="B44" s="681" t="str">
        <f>M29</f>
        <v>Year 2</v>
      </c>
      <c r="C44" s="89"/>
      <c r="D44" s="89"/>
      <c r="E44" s="89"/>
      <c r="F44" s="89"/>
      <c r="G44" s="90">
        <f>($B44=G$29)*1</f>
        <v>0</v>
      </c>
      <c r="H44" s="90">
        <f t="shared" si="11"/>
        <v>0</v>
      </c>
      <c r="I44" s="90">
        <f t="shared" si="11"/>
        <v>0</v>
      </c>
      <c r="J44" s="90">
        <f t="shared" si="11"/>
        <v>0</v>
      </c>
      <c r="K44" s="90">
        <f t="shared" si="11"/>
        <v>0</v>
      </c>
      <c r="L44" s="90">
        <f t="shared" si="11"/>
        <v>0</v>
      </c>
      <c r="M44" s="90">
        <f t="shared" si="11"/>
        <v>1</v>
      </c>
      <c r="N44" s="90">
        <f t="shared" si="11"/>
        <v>0</v>
      </c>
      <c r="O44" s="90">
        <f t="shared" si="11"/>
        <v>0</v>
      </c>
      <c r="P44" s="90">
        <f t="shared" si="11"/>
        <v>0</v>
      </c>
      <c r="Q44" s="90">
        <f t="shared" si="11"/>
        <v>0</v>
      </c>
      <c r="R44" s="90">
        <f t="shared" si="11"/>
        <v>0</v>
      </c>
      <c r="S44" s="90">
        <f t="shared" si="11"/>
        <v>0</v>
      </c>
      <c r="T44" s="90">
        <f t="shared" si="11"/>
        <v>0</v>
      </c>
      <c r="U44" s="90">
        <f t="shared" si="11"/>
        <v>0</v>
      </c>
      <c r="V44" s="90">
        <f t="shared" si="11"/>
        <v>0</v>
      </c>
      <c r="W44" s="90">
        <f t="shared" si="12"/>
        <v>0</v>
      </c>
      <c r="X44" s="90">
        <f t="shared" si="12"/>
        <v>0</v>
      </c>
      <c r="Y44" s="90">
        <f t="shared" si="12"/>
        <v>0</v>
      </c>
      <c r="Z44" s="90">
        <f t="shared" si="12"/>
        <v>0</v>
      </c>
      <c r="AA44" s="90">
        <f t="shared" si="12"/>
        <v>0</v>
      </c>
      <c r="AB44" s="90">
        <f t="shared" si="12"/>
        <v>0</v>
      </c>
      <c r="AC44" s="91">
        <f t="shared" si="12"/>
        <v>0</v>
      </c>
      <c r="AE44" s="476">
        <f t="shared" si="12"/>
        <v>0</v>
      </c>
      <c r="AG44" s="476">
        <f t="shared" si="12"/>
        <v>0</v>
      </c>
      <c r="AI44" s="476">
        <f t="shared" si="12"/>
        <v>0</v>
      </c>
    </row>
    <row r="45" spans="2:35" outlineLevel="1">
      <c r="B45" s="681" t="str">
        <f>AE29</f>
        <v>Year 1 (part)</v>
      </c>
      <c r="C45" s="89"/>
      <c r="D45" s="89"/>
      <c r="E45" s="89"/>
      <c r="F45" s="89"/>
      <c r="G45" s="90">
        <f>($B45=G$29)*1</f>
        <v>0</v>
      </c>
      <c r="H45" s="90">
        <f t="shared" si="11"/>
        <v>0</v>
      </c>
      <c r="I45" s="90">
        <f t="shared" si="11"/>
        <v>0</v>
      </c>
      <c r="J45" s="90">
        <f t="shared" si="11"/>
        <v>0</v>
      </c>
      <c r="K45" s="90">
        <f t="shared" si="11"/>
        <v>0</v>
      </c>
      <c r="L45" s="90">
        <f t="shared" si="11"/>
        <v>0</v>
      </c>
      <c r="M45" s="90">
        <f t="shared" si="11"/>
        <v>0</v>
      </c>
      <c r="N45" s="90">
        <f t="shared" si="11"/>
        <v>0</v>
      </c>
      <c r="O45" s="90">
        <f t="shared" si="11"/>
        <v>0</v>
      </c>
      <c r="P45" s="90">
        <f t="shared" si="11"/>
        <v>0</v>
      </c>
      <c r="Q45" s="90">
        <f t="shared" si="11"/>
        <v>0</v>
      </c>
      <c r="R45" s="90">
        <f t="shared" si="11"/>
        <v>0</v>
      </c>
      <c r="S45" s="90">
        <f t="shared" si="11"/>
        <v>0</v>
      </c>
      <c r="T45" s="90">
        <f t="shared" si="11"/>
        <v>0</v>
      </c>
      <c r="U45" s="90">
        <f t="shared" si="11"/>
        <v>0</v>
      </c>
      <c r="V45" s="90">
        <f t="shared" si="11"/>
        <v>0</v>
      </c>
      <c r="W45" s="90">
        <f t="shared" si="12"/>
        <v>0</v>
      </c>
      <c r="X45" s="90">
        <f t="shared" si="12"/>
        <v>0</v>
      </c>
      <c r="Y45" s="90">
        <f t="shared" si="12"/>
        <v>0</v>
      </c>
      <c r="Z45" s="90">
        <f t="shared" si="12"/>
        <v>0</v>
      </c>
      <c r="AA45" s="90">
        <f t="shared" si="12"/>
        <v>0</v>
      </c>
      <c r="AB45" s="90">
        <f t="shared" si="12"/>
        <v>0</v>
      </c>
      <c r="AC45" s="91">
        <f t="shared" si="12"/>
        <v>0</v>
      </c>
      <c r="AE45" s="476">
        <f t="shared" si="12"/>
        <v>1</v>
      </c>
      <c r="AG45" s="476">
        <f t="shared" si="12"/>
        <v>0</v>
      </c>
      <c r="AI45" s="476">
        <f t="shared" si="12"/>
        <v>0</v>
      </c>
    </row>
    <row r="46" spans="2:35" outlineLevel="1">
      <c r="B46" s="681" t="str">
        <f>AG29</f>
        <v>Not used</v>
      </c>
      <c r="C46" s="89"/>
      <c r="D46" s="89"/>
      <c r="E46" s="89"/>
      <c r="F46" s="89"/>
      <c r="G46" s="90">
        <f>($B46=G$29)*1</f>
        <v>0</v>
      </c>
      <c r="H46" s="90">
        <f t="shared" si="11"/>
        <v>0</v>
      </c>
      <c r="I46" s="90">
        <f t="shared" si="11"/>
        <v>0</v>
      </c>
      <c r="J46" s="90">
        <f t="shared" si="11"/>
        <v>0</v>
      </c>
      <c r="K46" s="90">
        <f t="shared" si="11"/>
        <v>0</v>
      </c>
      <c r="L46" s="90">
        <f t="shared" si="11"/>
        <v>0</v>
      </c>
      <c r="M46" s="90">
        <f t="shared" si="11"/>
        <v>0</v>
      </c>
      <c r="N46" s="90">
        <f t="shared" si="11"/>
        <v>0</v>
      </c>
      <c r="O46" s="90">
        <f t="shared" si="11"/>
        <v>0</v>
      </c>
      <c r="P46" s="90">
        <f t="shared" si="11"/>
        <v>0</v>
      </c>
      <c r="Q46" s="90">
        <f t="shared" si="11"/>
        <v>0</v>
      </c>
      <c r="R46" s="90">
        <f t="shared" si="11"/>
        <v>0</v>
      </c>
      <c r="S46" s="90">
        <f t="shared" si="11"/>
        <v>0</v>
      </c>
      <c r="T46" s="90">
        <f t="shared" si="11"/>
        <v>0</v>
      </c>
      <c r="U46" s="90">
        <f t="shared" si="11"/>
        <v>0</v>
      </c>
      <c r="V46" s="90">
        <f t="shared" si="11"/>
        <v>0</v>
      </c>
      <c r="W46" s="90">
        <f t="shared" si="12"/>
        <v>0</v>
      </c>
      <c r="X46" s="90">
        <f t="shared" si="12"/>
        <v>0</v>
      </c>
      <c r="Y46" s="90">
        <f t="shared" si="12"/>
        <v>0</v>
      </c>
      <c r="Z46" s="90">
        <f t="shared" si="12"/>
        <v>0</v>
      </c>
      <c r="AA46" s="90">
        <f t="shared" si="12"/>
        <v>0</v>
      </c>
      <c r="AB46" s="90">
        <f t="shared" si="12"/>
        <v>0</v>
      </c>
      <c r="AC46" s="91">
        <f t="shared" si="12"/>
        <v>0</v>
      </c>
      <c r="AE46" s="476">
        <f t="shared" si="12"/>
        <v>0</v>
      </c>
      <c r="AG46" s="476">
        <f t="shared" si="12"/>
        <v>1</v>
      </c>
      <c r="AI46" s="476">
        <f t="shared" si="12"/>
        <v>1</v>
      </c>
    </row>
    <row r="47" spans="2:35" outlineLevel="1">
      <c r="B47" s="681" t="str">
        <f>AI29</f>
        <v>Not used</v>
      </c>
      <c r="C47" s="89"/>
      <c r="D47" s="89"/>
      <c r="E47" s="89"/>
      <c r="F47" s="89"/>
      <c r="G47" s="90">
        <f>($B47=G$29)*1</f>
        <v>0</v>
      </c>
      <c r="H47" s="90">
        <f t="shared" si="11"/>
        <v>0</v>
      </c>
      <c r="I47" s="90">
        <f t="shared" si="11"/>
        <v>0</v>
      </c>
      <c r="J47" s="90">
        <f t="shared" si="11"/>
        <v>0</v>
      </c>
      <c r="K47" s="90">
        <f t="shared" si="11"/>
        <v>0</v>
      </c>
      <c r="L47" s="90">
        <f t="shared" si="11"/>
        <v>0</v>
      </c>
      <c r="M47" s="90">
        <f t="shared" si="11"/>
        <v>0</v>
      </c>
      <c r="N47" s="90">
        <f t="shared" si="11"/>
        <v>0</v>
      </c>
      <c r="O47" s="90">
        <f t="shared" si="11"/>
        <v>0</v>
      </c>
      <c r="P47" s="90">
        <f t="shared" si="11"/>
        <v>0</v>
      </c>
      <c r="Q47" s="90">
        <f t="shared" si="11"/>
        <v>0</v>
      </c>
      <c r="R47" s="90">
        <f t="shared" si="11"/>
        <v>0</v>
      </c>
      <c r="S47" s="90">
        <f t="shared" si="11"/>
        <v>0</v>
      </c>
      <c r="T47" s="90">
        <f t="shared" si="11"/>
        <v>0</v>
      </c>
      <c r="U47" s="90">
        <f t="shared" si="11"/>
        <v>0</v>
      </c>
      <c r="V47" s="90">
        <f t="shared" si="11"/>
        <v>0</v>
      </c>
      <c r="W47" s="90">
        <f t="shared" si="12"/>
        <v>0</v>
      </c>
      <c r="X47" s="90">
        <f t="shared" si="12"/>
        <v>0</v>
      </c>
      <c r="Y47" s="90">
        <f t="shared" si="12"/>
        <v>0</v>
      </c>
      <c r="Z47" s="90">
        <f t="shared" si="12"/>
        <v>0</v>
      </c>
      <c r="AA47" s="90">
        <f t="shared" si="12"/>
        <v>0</v>
      </c>
      <c r="AB47" s="90">
        <f t="shared" si="12"/>
        <v>0</v>
      </c>
      <c r="AC47" s="91">
        <f t="shared" si="12"/>
        <v>0</v>
      </c>
      <c r="AE47" s="476">
        <f t="shared" si="12"/>
        <v>0</v>
      </c>
      <c r="AG47" s="476">
        <f t="shared" si="12"/>
        <v>1</v>
      </c>
      <c r="AI47" s="476">
        <f t="shared" si="12"/>
        <v>1</v>
      </c>
    </row>
    <row r="48" spans="2:35" outlineLevel="1">
      <c r="B48" s="682" t="s">
        <v>691</v>
      </c>
      <c r="C48" s="494"/>
      <c r="D48" s="494"/>
      <c r="E48" s="494"/>
      <c r="F48" s="494"/>
      <c r="G48" s="495">
        <f>(COLUMN()&lt;COLUMN($AD$29))*1</f>
        <v>1</v>
      </c>
      <c r="H48" s="495">
        <f t="shared" ref="H48:AI48" si="13">(COLUMN()&lt;COLUMN($AD$29))*1</f>
        <v>1</v>
      </c>
      <c r="I48" s="495">
        <f t="shared" si="13"/>
        <v>1</v>
      </c>
      <c r="J48" s="495">
        <f t="shared" si="13"/>
        <v>1</v>
      </c>
      <c r="K48" s="495">
        <f t="shared" si="13"/>
        <v>1</v>
      </c>
      <c r="L48" s="495">
        <f t="shared" si="13"/>
        <v>1</v>
      </c>
      <c r="M48" s="495">
        <f t="shared" si="13"/>
        <v>1</v>
      </c>
      <c r="N48" s="495">
        <f t="shared" si="13"/>
        <v>1</v>
      </c>
      <c r="O48" s="495">
        <f t="shared" si="13"/>
        <v>1</v>
      </c>
      <c r="P48" s="495">
        <f t="shared" si="13"/>
        <v>1</v>
      </c>
      <c r="Q48" s="495">
        <f t="shared" si="13"/>
        <v>1</v>
      </c>
      <c r="R48" s="495">
        <f t="shared" si="13"/>
        <v>1</v>
      </c>
      <c r="S48" s="495">
        <f t="shared" si="13"/>
        <v>1</v>
      </c>
      <c r="T48" s="495">
        <f t="shared" si="13"/>
        <v>1</v>
      </c>
      <c r="U48" s="495">
        <f t="shared" si="13"/>
        <v>1</v>
      </c>
      <c r="V48" s="495">
        <f t="shared" si="13"/>
        <v>1</v>
      </c>
      <c r="W48" s="495">
        <f t="shared" si="13"/>
        <v>1</v>
      </c>
      <c r="X48" s="495">
        <f t="shared" si="13"/>
        <v>1</v>
      </c>
      <c r="Y48" s="495">
        <f t="shared" si="13"/>
        <v>1</v>
      </c>
      <c r="Z48" s="495">
        <f t="shared" si="13"/>
        <v>1</v>
      </c>
      <c r="AA48" s="495">
        <f t="shared" si="13"/>
        <v>1</v>
      </c>
      <c r="AB48" s="495">
        <f t="shared" si="13"/>
        <v>1</v>
      </c>
      <c r="AC48" s="496">
        <f t="shared" si="13"/>
        <v>1</v>
      </c>
      <c r="AE48" s="497">
        <f t="shared" si="13"/>
        <v>0</v>
      </c>
      <c r="AG48" s="497">
        <f t="shared" si="13"/>
        <v>0</v>
      </c>
      <c r="AI48" s="497">
        <f t="shared" si="13"/>
        <v>0</v>
      </c>
    </row>
    <row r="49" spans="2:35" outlineLevel="1">
      <c r="B49" s="478" t="s">
        <v>84</v>
      </c>
      <c r="C49" s="467"/>
      <c r="D49" s="467"/>
      <c r="E49" s="467"/>
      <c r="F49" s="467"/>
      <c r="G49" s="94">
        <f t="shared" ref="G49:AB49" si="14">AND(G32&gt;=Franchise_Start,G31&lt;=Franchise_End_2)*1</f>
        <v>0</v>
      </c>
      <c r="H49" s="94">
        <f t="shared" si="14"/>
        <v>0</v>
      </c>
      <c r="I49" s="94">
        <f t="shared" si="14"/>
        <v>0</v>
      </c>
      <c r="J49" s="94">
        <f t="shared" si="14"/>
        <v>0</v>
      </c>
      <c r="K49" s="94">
        <f t="shared" si="14"/>
        <v>0</v>
      </c>
      <c r="L49" s="94">
        <f t="shared" si="14"/>
        <v>0</v>
      </c>
      <c r="M49" s="94">
        <f t="shared" si="14"/>
        <v>1</v>
      </c>
      <c r="N49" s="94">
        <f t="shared" si="14"/>
        <v>1</v>
      </c>
      <c r="O49" s="94">
        <f t="shared" si="14"/>
        <v>1</v>
      </c>
      <c r="P49" s="94">
        <f t="shared" si="14"/>
        <v>1</v>
      </c>
      <c r="Q49" s="94">
        <f t="shared" si="14"/>
        <v>1</v>
      </c>
      <c r="R49" s="94">
        <f t="shared" si="14"/>
        <v>1</v>
      </c>
      <c r="S49" s="94">
        <f t="shared" si="14"/>
        <v>1</v>
      </c>
      <c r="T49" s="94">
        <f t="shared" si="14"/>
        <v>1</v>
      </c>
      <c r="U49" s="94">
        <f t="shared" si="14"/>
        <v>1</v>
      </c>
      <c r="V49" s="94">
        <f t="shared" si="14"/>
        <v>1</v>
      </c>
      <c r="W49" s="94">
        <f t="shared" si="14"/>
        <v>0</v>
      </c>
      <c r="X49" s="94">
        <f t="shared" si="14"/>
        <v>0</v>
      </c>
      <c r="Y49" s="94">
        <f t="shared" si="14"/>
        <v>0</v>
      </c>
      <c r="Z49" s="94">
        <f t="shared" si="14"/>
        <v>0</v>
      </c>
      <c r="AA49" s="94">
        <f t="shared" si="14"/>
        <v>0</v>
      </c>
      <c r="AB49" s="94">
        <f t="shared" si="14"/>
        <v>0</v>
      </c>
      <c r="AC49" s="95">
        <f t="shared" ref="AC49" si="15">AND(AC32&gt;=Franchise_Start,AC31&lt;=Franchise_End_2)*1</f>
        <v>0</v>
      </c>
      <c r="AE49" s="477">
        <f t="shared" ref="AE49:AG49" si="16">AND(AE32&gt;=Franchise_Start,AE31&lt;=Franchise_End_2)*1</f>
        <v>1</v>
      </c>
      <c r="AG49" s="477">
        <f t="shared" si="16"/>
        <v>0</v>
      </c>
      <c r="AI49" s="477">
        <f t="shared" ref="AI49" si="17">AND(AI32&gt;=Franchise_Start,AI31&lt;=Franchise_End_2)*1</f>
        <v>0</v>
      </c>
    </row>
    <row r="50" spans="2:35">
      <c r="B50" s="679"/>
    </row>
    <row r="51" spans="2:35" ht="15">
      <c r="B51" s="15" t="s">
        <v>692</v>
      </c>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row>
    <row r="52" spans="2:35" outlineLevel="1">
      <c r="E52" s="49"/>
      <c r="F52" s="49"/>
    </row>
    <row r="53" spans="2:35" outlineLevel="1">
      <c r="B53" s="480" t="str">
        <f>AE29</f>
        <v>Year 1 (part)</v>
      </c>
      <c r="C53" s="481"/>
      <c r="D53" s="481"/>
      <c r="E53" s="488"/>
      <c r="F53" s="488"/>
      <c r="G53" s="484">
        <f>IF($B53=G$29,1,IF(AND(F$32&lt;$AE$32,F31&gt;=$AE$31),1-($AE$35/$AE$36),0))</f>
        <v>0</v>
      </c>
      <c r="H53" s="484">
        <f t="shared" ref="H53:AC53" si="18">IF($B53=H$29,1,IF(AND(G$32&lt;$AE$32,G31&gt;=$AE$31),1-($AE$35/$AE$36),0))</f>
        <v>0</v>
      </c>
      <c r="I53" s="484">
        <f t="shared" si="18"/>
        <v>0</v>
      </c>
      <c r="J53" s="484">
        <f t="shared" si="18"/>
        <v>0</v>
      </c>
      <c r="K53" s="484">
        <f t="shared" si="18"/>
        <v>0</v>
      </c>
      <c r="L53" s="484">
        <f t="shared" si="18"/>
        <v>0</v>
      </c>
      <c r="M53" s="484">
        <f t="shared" si="18"/>
        <v>0.53972602739726028</v>
      </c>
      <c r="N53" s="484">
        <f t="shared" si="18"/>
        <v>0</v>
      </c>
      <c r="O53" s="484">
        <f t="shared" si="18"/>
        <v>0</v>
      </c>
      <c r="P53" s="484">
        <f t="shared" si="18"/>
        <v>0</v>
      </c>
      <c r="Q53" s="484">
        <f t="shared" si="18"/>
        <v>0</v>
      </c>
      <c r="R53" s="484">
        <f t="shared" si="18"/>
        <v>0</v>
      </c>
      <c r="S53" s="484">
        <f t="shared" si="18"/>
        <v>0</v>
      </c>
      <c r="T53" s="484">
        <f t="shared" si="18"/>
        <v>0</v>
      </c>
      <c r="U53" s="484">
        <f t="shared" si="18"/>
        <v>0</v>
      </c>
      <c r="V53" s="484">
        <f t="shared" si="18"/>
        <v>0</v>
      </c>
      <c r="W53" s="484">
        <f t="shared" si="18"/>
        <v>0</v>
      </c>
      <c r="X53" s="484">
        <f t="shared" si="18"/>
        <v>0</v>
      </c>
      <c r="Y53" s="484">
        <f t="shared" si="18"/>
        <v>0</v>
      </c>
      <c r="Z53" s="484">
        <f t="shared" si="18"/>
        <v>0</v>
      </c>
      <c r="AA53" s="484">
        <f t="shared" si="18"/>
        <v>0</v>
      </c>
      <c r="AB53" s="484">
        <f t="shared" si="18"/>
        <v>0</v>
      </c>
      <c r="AC53" s="485">
        <f t="shared" si="18"/>
        <v>0</v>
      </c>
      <c r="AD53" s="486"/>
      <c r="AE53" s="487">
        <f>IF($B53=AE$29,1,IF(AND(AD$32&lt;$AE$32,AD31&gt;=$AE$31),1-($AE$35/$AE$36),0))</f>
        <v>1</v>
      </c>
      <c r="AF53" s="486"/>
      <c r="AG53" s="487">
        <f>IF($B53=AG$29,1,IF(AND(AF$32&lt;$AE$32,AF31&gt;=$AE$31),1-($AE$35/$AE$36),0))</f>
        <v>0</v>
      </c>
      <c r="AH53" s="486"/>
      <c r="AI53" s="487">
        <f>IF($B53=AI$29,1,IF(AND(AH$32&lt;$AE$32,AH31&gt;=$AE$31),1-($AE$35/$AE$36),0))</f>
        <v>0</v>
      </c>
    </row>
    <row r="54" spans="2:35" outlineLevel="1">
      <c r="B54" s="482" t="str">
        <f>AG29</f>
        <v>Not used</v>
      </c>
      <c r="C54" s="483"/>
      <c r="D54" s="483"/>
      <c r="E54" s="483"/>
      <c r="F54" s="483"/>
      <c r="G54" s="490">
        <f>IF($B54=G$29,1,IF(AND(H$32&lt;=$AG$32,H$31&gt;$AG$31),1-($AG$35/$AG$36),0))</f>
        <v>0</v>
      </c>
      <c r="H54" s="490">
        <f t="shared" ref="H54:AC54" si="19">IF($B54=H$29,1,IF(AND(I$32&lt;=$AG$32,I$31&gt;$AG$31),1-($AG$35/$AG$36),0))</f>
        <v>0</v>
      </c>
      <c r="I54" s="490">
        <f t="shared" si="19"/>
        <v>0</v>
      </c>
      <c r="J54" s="490">
        <f t="shared" si="19"/>
        <v>0</v>
      </c>
      <c r="K54" s="490">
        <f t="shared" si="19"/>
        <v>0</v>
      </c>
      <c r="L54" s="490">
        <f t="shared" si="19"/>
        <v>0</v>
      </c>
      <c r="M54" s="490">
        <f t="shared" si="19"/>
        <v>0</v>
      </c>
      <c r="N54" s="490">
        <f t="shared" si="19"/>
        <v>0</v>
      </c>
      <c r="O54" s="490">
        <f t="shared" si="19"/>
        <v>0</v>
      </c>
      <c r="P54" s="490">
        <f t="shared" si="19"/>
        <v>0</v>
      </c>
      <c r="Q54" s="490">
        <f t="shared" si="19"/>
        <v>0</v>
      </c>
      <c r="R54" s="490">
        <f t="shared" si="19"/>
        <v>0</v>
      </c>
      <c r="S54" s="490">
        <f t="shared" si="19"/>
        <v>0</v>
      </c>
      <c r="T54" s="490">
        <f>IF($B54=T$29,1,IF(AND(U$32&lt;=$AG$32,U$31&gt;$AG$31),1-($AG$35/$AG$36),0))</f>
        <v>0</v>
      </c>
      <c r="U54" s="490">
        <f t="shared" si="19"/>
        <v>0</v>
      </c>
      <c r="V54" s="490">
        <f t="shared" si="19"/>
        <v>0</v>
      </c>
      <c r="W54" s="490">
        <f t="shared" si="19"/>
        <v>0</v>
      </c>
      <c r="X54" s="490">
        <f t="shared" si="19"/>
        <v>0</v>
      </c>
      <c r="Y54" s="490">
        <f t="shared" si="19"/>
        <v>0</v>
      </c>
      <c r="Z54" s="490">
        <f t="shared" si="19"/>
        <v>0</v>
      </c>
      <c r="AA54" s="490">
        <f t="shared" si="19"/>
        <v>0</v>
      </c>
      <c r="AB54" s="490">
        <f t="shared" si="19"/>
        <v>0</v>
      </c>
      <c r="AC54" s="491">
        <f t="shared" si="19"/>
        <v>0</v>
      </c>
      <c r="AD54" s="486"/>
      <c r="AE54" s="492">
        <f>IF($B54=AE$29,1,IF(AND(AF$32&lt;=$AG$32,AF$31&gt;$AG$31),1-($AG$35/$AG$36),0))</f>
        <v>0</v>
      </c>
      <c r="AF54" s="486"/>
      <c r="AG54" s="492">
        <f>IF($B54=AG$29,1,IF(AND(AH$32&lt;=$AG$32,AH$31&gt;$AG$31),1-($AG$35/$AG$36),0))</f>
        <v>1</v>
      </c>
      <c r="AH54" s="486"/>
      <c r="AI54" s="492">
        <f>IF($B54=AI$29,1,IF(AND(AJ$32&lt;=$AG$32,AJ$31&gt;$AG$31),1-($AG$35/$AG$36),0))</f>
        <v>1</v>
      </c>
    </row>
    <row r="55" spans="2:35" outlineLevel="1">
      <c r="B55" s="478" t="str">
        <f>AI29</f>
        <v>Not used</v>
      </c>
      <c r="C55" s="467"/>
      <c r="D55" s="467"/>
      <c r="E55" s="467"/>
      <c r="F55" s="467"/>
      <c r="G55" s="325">
        <f>IF($B55=G$29,1,IF(AND(H$32&lt;=$AI$32,H$31&gt;$AI$31),1-($AI$35/$AI$36),0))</f>
        <v>0</v>
      </c>
      <c r="H55" s="325">
        <f t="shared" ref="H55:AC55" si="20">IF($B55=H$29,1,IF(AND(I$32&lt;=$AI$32,I$31&gt;$AI$31),1-($AI$35/$AI$36),0))</f>
        <v>0</v>
      </c>
      <c r="I55" s="325">
        <f t="shared" si="20"/>
        <v>0</v>
      </c>
      <c r="J55" s="325">
        <f t="shared" si="20"/>
        <v>0</v>
      </c>
      <c r="K55" s="325">
        <f t="shared" si="20"/>
        <v>0</v>
      </c>
      <c r="L55" s="325">
        <f t="shared" si="20"/>
        <v>0</v>
      </c>
      <c r="M55" s="325">
        <f t="shared" si="20"/>
        <v>0</v>
      </c>
      <c r="N55" s="325">
        <f>IF($B55=N$29,1,IF(AND(O$32&lt;=$AI$32,O$31&gt;$AI$31),1-($AI$35/$AI$36),0))</f>
        <v>0</v>
      </c>
      <c r="O55" s="325">
        <f t="shared" si="20"/>
        <v>0</v>
      </c>
      <c r="P55" s="325">
        <f t="shared" si="20"/>
        <v>0</v>
      </c>
      <c r="Q55" s="325">
        <f t="shared" si="20"/>
        <v>0</v>
      </c>
      <c r="R55" s="325">
        <f t="shared" si="20"/>
        <v>0</v>
      </c>
      <c r="S55" s="325">
        <f t="shared" si="20"/>
        <v>0</v>
      </c>
      <c r="T55" s="325">
        <f t="shared" si="20"/>
        <v>0</v>
      </c>
      <c r="U55" s="325">
        <f t="shared" si="20"/>
        <v>0</v>
      </c>
      <c r="V55" s="325">
        <f t="shared" si="20"/>
        <v>0</v>
      </c>
      <c r="W55" s="325">
        <f t="shared" si="20"/>
        <v>0</v>
      </c>
      <c r="X55" s="325">
        <f t="shared" si="20"/>
        <v>0</v>
      </c>
      <c r="Y55" s="325">
        <f t="shared" si="20"/>
        <v>0</v>
      </c>
      <c r="Z55" s="325">
        <f t="shared" si="20"/>
        <v>0</v>
      </c>
      <c r="AA55" s="325">
        <f t="shared" si="20"/>
        <v>0</v>
      </c>
      <c r="AB55" s="325">
        <f t="shared" si="20"/>
        <v>0</v>
      </c>
      <c r="AC55" s="326">
        <f t="shared" si="20"/>
        <v>0</v>
      </c>
      <c r="AD55" s="486"/>
      <c r="AE55" s="493">
        <f>IF($B55=AE$29,1,IF(AND(AF$32&lt;=$AI$32,AF$31&gt;$AI$31),1-($AI$35/$AI$36),0))</f>
        <v>0</v>
      </c>
      <c r="AF55" s="486"/>
      <c r="AG55" s="493">
        <f>IF($B55=AG$29,1,IF(AND(AH$32&lt;=$AI$32,AH$31&gt;$AI$31),1-($AI$35/$AI$36),0))</f>
        <v>1</v>
      </c>
      <c r="AH55" s="486"/>
      <c r="AI55" s="493">
        <f>IF($B55=AI$29,1,IF(AND(AJ$32&lt;=$AI$32,AJ$31&gt;$AI$31),1-($AI$35/$AI$36),0))</f>
        <v>1</v>
      </c>
    </row>
    <row r="57" spans="2:35" ht="16.5">
      <c r="B57" s="5" t="s">
        <v>19</v>
      </c>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row>
    <row r="58" spans="2:35">
      <c r="G58" s="489"/>
      <c r="H58" s="489"/>
      <c r="I58" s="489"/>
      <c r="J58" s="489"/>
      <c r="K58" s="489"/>
    </row>
  </sheetData>
  <dataValidations count="1">
    <dataValidation type="list" allowBlank="1" showInputMessage="1" showErrorMessage="1" sqref="AI30 AE30 AG30 I30:AC30">
      <formula1>"Actual,Forecast,Not used,Core,Option"</formula1>
    </dataValidation>
  </dataValidations>
  <pageMargins left="0.39370078740157483" right="0.39370078740157483" top="0.39370078740157483" bottom="0.39370078740157483" header="0.31496062992125984" footer="0.31496062992125984"/>
  <pageSetup paperSize="8" scale="53" fitToHeight="9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B2:AI97"/>
  <sheetViews>
    <sheetView showGridLines="0" zoomScale="70" zoomScaleNormal="70" zoomScaleSheetLayoutView="85" workbookViewId="0">
      <pane xSplit="6" ySplit="14" topLeftCell="G15" activePane="bottomRight" state="frozen"/>
      <selection activeCell="Y19" sqref="Y19"/>
      <selection pane="topRight" activeCell="Y19" sqref="Y19"/>
      <selection pane="bottomLeft" activeCell="Y19" sqref="Y19"/>
      <selection pane="bottomRight" activeCell="G15" sqref="G15"/>
    </sheetView>
  </sheetViews>
  <sheetFormatPr defaultColWidth="9" defaultRowHeight="12.75" outlineLevelRow="1" outlineLevelCol="1"/>
  <cols>
    <col min="1" max="1" width="2.85546875" style="3" customWidth="1"/>
    <col min="2" max="3" width="5" style="3" customWidth="1"/>
    <col min="4" max="4" width="57.42578125" style="3" customWidth="1"/>
    <col min="5" max="5" width="5.28515625" style="3" customWidth="1"/>
    <col min="6" max="6" width="13.85546875" style="3" customWidth="1"/>
    <col min="7" max="22" width="11.42578125" style="3" customWidth="1"/>
    <col min="23" max="29" width="11.42578125" style="3" customWidth="1" outlineLevel="1"/>
    <col min="30" max="30" width="4.140625" style="3" customWidth="1"/>
    <col min="31" max="31" width="11.42578125" style="3" customWidth="1"/>
    <col min="32" max="32" width="4.140625" style="3" customWidth="1"/>
    <col min="33" max="33" width="11.42578125" style="3" customWidth="1"/>
    <col min="34" max="34" width="4.140625" style="3" customWidth="1"/>
    <col min="35" max="35" width="11.42578125" style="3" customWidth="1"/>
    <col min="36" max="16384" width="9" style="3"/>
  </cols>
  <sheetData>
    <row r="2" spans="2:35">
      <c r="B2" s="1" t="str">
        <f>'Template Cover'!B2</f>
        <v>Owner:</v>
      </c>
      <c r="C2" s="2"/>
      <c r="D2" s="2"/>
      <c r="E2" s="2"/>
      <c r="F2" s="2"/>
      <c r="G2" s="2" t="str">
        <f>Owner</f>
        <v>[Bidder Name]</v>
      </c>
      <c r="H2" s="2"/>
      <c r="I2" s="2"/>
      <c r="J2" s="2"/>
      <c r="K2" s="2"/>
      <c r="L2" s="2"/>
      <c r="M2" s="2"/>
      <c r="N2" s="2"/>
      <c r="O2" s="2"/>
      <c r="P2" s="2"/>
      <c r="Q2" s="2"/>
      <c r="R2" s="2"/>
      <c r="S2" s="2"/>
      <c r="T2" s="2"/>
      <c r="U2" s="2"/>
      <c r="V2" s="2"/>
      <c r="W2" s="2"/>
      <c r="X2" s="2"/>
      <c r="Y2" s="2"/>
      <c r="Z2" s="2"/>
      <c r="AA2" s="2"/>
      <c r="AB2" s="2"/>
      <c r="AC2" s="2"/>
      <c r="AD2" s="2"/>
      <c r="AE2" s="2"/>
      <c r="AF2" s="2"/>
      <c r="AG2" s="2"/>
      <c r="AH2" s="2"/>
      <c r="AI2" s="2"/>
    </row>
    <row r="3" spans="2:35">
      <c r="B3" s="1" t="str">
        <f>'Template Cover'!B3</f>
        <v>Project:</v>
      </c>
      <c r="C3" s="2"/>
      <c r="D3" s="2"/>
      <c r="E3" s="2"/>
      <c r="F3" s="2"/>
      <c r="G3" s="2" t="str">
        <f>Project</f>
        <v>West Midlands Franchise</v>
      </c>
      <c r="H3" s="2"/>
      <c r="I3" s="2"/>
      <c r="J3" s="2"/>
      <c r="K3" s="2"/>
      <c r="L3" s="2"/>
      <c r="M3" s="2"/>
      <c r="N3" s="2"/>
      <c r="O3" s="2"/>
      <c r="P3" s="2"/>
      <c r="Q3" s="2"/>
      <c r="R3" s="2"/>
      <c r="S3" s="2"/>
      <c r="T3" s="2"/>
      <c r="U3" s="2"/>
      <c r="V3" s="2"/>
      <c r="W3" s="2"/>
      <c r="X3" s="2"/>
      <c r="Y3" s="2"/>
      <c r="Z3" s="2"/>
      <c r="AA3" s="2"/>
      <c r="AB3" s="2"/>
      <c r="AC3" s="2"/>
      <c r="AD3" s="2"/>
      <c r="AE3" s="2"/>
      <c r="AF3" s="2"/>
      <c r="AG3" s="2"/>
      <c r="AH3" s="2"/>
      <c r="AI3" s="2"/>
    </row>
    <row r="4" spans="2:35">
      <c r="B4" s="1" t="str">
        <f>'Template Cover'!B4</f>
        <v>Sheet:</v>
      </c>
      <c r="C4" s="2"/>
      <c r="D4" s="2"/>
      <c r="E4" s="2"/>
      <c r="F4" s="2"/>
      <c r="G4" s="2" t="str">
        <f ca="1">MID(CELL("filename",$A$1),FIND("]",CELL("filename",$A$1))+1,99)</f>
        <v>Indices &amp; Rates</v>
      </c>
      <c r="H4" s="2"/>
      <c r="I4" s="2"/>
      <c r="J4" s="2"/>
      <c r="K4" s="2"/>
      <c r="L4" s="2"/>
      <c r="M4" s="2"/>
      <c r="N4" s="2"/>
      <c r="O4" s="2"/>
      <c r="P4" s="2"/>
      <c r="Q4" s="2"/>
      <c r="R4" s="2"/>
      <c r="S4" s="2"/>
      <c r="T4" s="2"/>
      <c r="U4" s="2"/>
      <c r="V4" s="2"/>
      <c r="W4" s="2"/>
      <c r="X4" s="2"/>
      <c r="Y4" s="2"/>
      <c r="Z4" s="2"/>
      <c r="AA4" s="2"/>
      <c r="AB4" s="2"/>
      <c r="AC4" s="2"/>
      <c r="AD4" s="2"/>
      <c r="AE4" s="2"/>
      <c r="AF4" s="2"/>
      <c r="AG4" s="2"/>
      <c r="AH4" s="2"/>
      <c r="AI4" s="2"/>
    </row>
    <row r="5" spans="2:35">
      <c r="B5" s="1" t="str">
        <f>'Template Cover'!B5</f>
        <v>Version:</v>
      </c>
      <c r="C5" s="2"/>
      <c r="D5" s="2"/>
      <c r="E5" s="2"/>
      <c r="F5" s="2"/>
      <c r="G5" s="2">
        <f>Version</f>
        <v>1</v>
      </c>
      <c r="H5" s="2"/>
      <c r="I5" s="2"/>
      <c r="J5" s="2"/>
      <c r="K5" s="2"/>
      <c r="L5" s="2"/>
      <c r="M5" s="2"/>
      <c r="N5" s="2"/>
      <c r="O5" s="2"/>
      <c r="P5" s="2"/>
      <c r="Q5" s="2"/>
      <c r="R5" s="2"/>
      <c r="S5" s="2"/>
      <c r="T5" s="2"/>
      <c r="U5" s="2"/>
      <c r="V5" s="2"/>
      <c r="W5" s="2"/>
      <c r="X5" s="2"/>
      <c r="Y5" s="2"/>
      <c r="Z5" s="2"/>
      <c r="AA5" s="2"/>
      <c r="AB5" s="2"/>
      <c r="AC5" s="2"/>
      <c r="AD5" s="2"/>
      <c r="AE5" s="2"/>
      <c r="AF5" s="2"/>
      <c r="AG5" s="2"/>
      <c r="AH5" s="2"/>
      <c r="AI5" s="2"/>
    </row>
    <row r="6" spans="2:35">
      <c r="B6" s="1" t="str">
        <f>'Template Cover'!B6</f>
        <v>Date:</v>
      </c>
      <c r="C6" s="4"/>
      <c r="D6" s="4"/>
      <c r="E6" s="4"/>
      <c r="F6" s="4"/>
      <c r="G6" s="4">
        <f ca="1">TODAY()</f>
        <v>42655</v>
      </c>
      <c r="H6" s="4"/>
      <c r="I6" s="4"/>
      <c r="J6" s="4"/>
      <c r="K6" s="4"/>
      <c r="L6" s="4"/>
      <c r="M6" s="4"/>
      <c r="N6" s="4"/>
      <c r="O6" s="4"/>
      <c r="P6" s="4"/>
      <c r="Q6" s="4"/>
      <c r="R6" s="4"/>
      <c r="S6" s="4"/>
      <c r="T6" s="4"/>
      <c r="U6" s="4"/>
      <c r="V6" s="4"/>
      <c r="W6" s="4"/>
      <c r="X6" s="4"/>
      <c r="Y6" s="4"/>
      <c r="Z6" s="4"/>
      <c r="AA6" s="4"/>
      <c r="AB6" s="4"/>
      <c r="AC6" s="4"/>
      <c r="AD6" s="4"/>
      <c r="AE6" s="4"/>
      <c r="AF6" s="4"/>
      <c r="AG6" s="4"/>
      <c r="AH6" s="4"/>
      <c r="AI6" s="4"/>
    </row>
    <row r="7" spans="2:35">
      <c r="B7" s="1" t="str">
        <f>'Template Cover'!B7</f>
        <v>Filename:</v>
      </c>
      <c r="C7" s="2"/>
      <c r="D7" s="2"/>
      <c r="E7" s="2"/>
      <c r="F7" s="2"/>
      <c r="G7" s="2" t="str">
        <f ca="1">LEFT(CELL("FILENAME",$A$1),FIND("]",CELL("FILENAME",$A$1)))</f>
        <v>C:\Users\DfT\AppData\Local\Temp\[ATTACHMENT C - FINANCIAL TEMPLATES (v1.1).xlsx]</v>
      </c>
      <c r="H7" s="2"/>
      <c r="I7" s="2"/>
      <c r="J7" s="2"/>
      <c r="K7" s="2"/>
      <c r="L7" s="2"/>
      <c r="M7" s="2"/>
      <c r="N7" s="2"/>
      <c r="O7" s="2"/>
      <c r="P7" s="2"/>
      <c r="Q7" s="2"/>
      <c r="R7" s="2"/>
      <c r="S7" s="2"/>
      <c r="T7" s="2"/>
      <c r="U7" s="2"/>
      <c r="V7" s="2"/>
      <c r="W7" s="2"/>
      <c r="X7" s="2"/>
      <c r="Y7" s="2"/>
      <c r="Z7" s="2"/>
      <c r="AA7" s="2"/>
      <c r="AB7" s="2"/>
      <c r="AC7" s="2"/>
      <c r="AD7" s="2"/>
      <c r="AE7" s="2"/>
      <c r="AF7" s="2"/>
      <c r="AG7" s="2"/>
      <c r="AH7" s="2"/>
      <c r="AI7" s="2"/>
    </row>
    <row r="9" spans="2:35" ht="25.5">
      <c r="D9" s="1035" t="s">
        <v>85</v>
      </c>
      <c r="E9" s="1038" t="s">
        <v>86</v>
      </c>
      <c r="F9" s="1038" t="s">
        <v>87</v>
      </c>
      <c r="G9" s="97" t="str">
        <f>Timeline!G29</f>
        <v>Blank</v>
      </c>
      <c r="H9" s="97" t="str">
        <f>Timeline!H29</f>
        <v>Blank</v>
      </c>
      <c r="I9" s="97" t="str">
        <f>Timeline!I29</f>
        <v>Year -2</v>
      </c>
      <c r="J9" s="97" t="str">
        <f>Timeline!J29</f>
        <v>Year -1</v>
      </c>
      <c r="K9" s="97" t="str">
        <f>Timeline!K29</f>
        <v>Year 0</v>
      </c>
      <c r="L9" s="97" t="str">
        <f>Timeline!L29</f>
        <v>Year 1</v>
      </c>
      <c r="M9" s="97" t="str">
        <f>Timeline!M29</f>
        <v>Year 2</v>
      </c>
      <c r="N9" s="97" t="str">
        <f>Timeline!N29</f>
        <v>Year 3</v>
      </c>
      <c r="O9" s="97" t="str">
        <f>Timeline!O29</f>
        <v>Year 4</v>
      </c>
      <c r="P9" s="97" t="str">
        <f>Timeline!P29</f>
        <v>Year 5</v>
      </c>
      <c r="Q9" s="97" t="str">
        <f>Timeline!Q29</f>
        <v>Year 6</v>
      </c>
      <c r="R9" s="97" t="str">
        <f>Timeline!R29</f>
        <v>Year 7</v>
      </c>
      <c r="S9" s="97" t="str">
        <f>Timeline!S29</f>
        <v>Year 8</v>
      </c>
      <c r="T9" s="97" t="str">
        <f>Timeline!T29</f>
        <v>Year 9</v>
      </c>
      <c r="U9" s="97" t="str">
        <f>Timeline!U29</f>
        <v>Year 10</v>
      </c>
      <c r="V9" s="97" t="str">
        <f>Timeline!V29</f>
        <v>Year 11</v>
      </c>
      <c r="W9" s="97" t="str">
        <f>Timeline!W29</f>
        <v>Year 12</v>
      </c>
      <c r="X9" s="97" t="str">
        <f>Timeline!X29</f>
        <v>Year 13</v>
      </c>
      <c r="Y9" s="97" t="str">
        <f>Timeline!Y29</f>
        <v>Year 14</v>
      </c>
      <c r="Z9" s="97" t="str">
        <f>Timeline!Z29</f>
        <v>Year 15</v>
      </c>
      <c r="AA9" s="97" t="str">
        <f>Timeline!AA29</f>
        <v>Year 16</v>
      </c>
      <c r="AB9" s="97" t="str">
        <f>Timeline!AB29</f>
        <v>Year 17</v>
      </c>
      <c r="AC9" s="97" t="str">
        <f>Timeline!AC29</f>
        <v>Year 18</v>
      </c>
      <c r="AE9" s="97" t="str">
        <f>Timeline!AE29</f>
        <v>Year 1 (part)</v>
      </c>
      <c r="AG9" s="97" t="str">
        <f>Timeline!AG29</f>
        <v>Not used</v>
      </c>
      <c r="AI9" s="97" t="str">
        <f>Timeline!AI29</f>
        <v>Not used</v>
      </c>
    </row>
    <row r="10" spans="2:35" ht="25.5">
      <c r="D10" s="1036"/>
      <c r="E10" s="1039"/>
      <c r="F10" s="1039"/>
      <c r="G10" s="97" t="str">
        <f>Timeline!G30</f>
        <v>For Bidder Use</v>
      </c>
      <c r="H10" s="97" t="str">
        <f>Timeline!H30</f>
        <v>For Bidder Use</v>
      </c>
      <c r="I10" s="97" t="str">
        <f>Timeline!I30</f>
        <v>Actual</v>
      </c>
      <c r="J10" s="97" t="str">
        <f>Timeline!J30</f>
        <v>Actual</v>
      </c>
      <c r="K10" s="97" t="str">
        <f>Timeline!K30</f>
        <v>Forecast</v>
      </c>
      <c r="L10" s="97" t="str">
        <f>Timeline!L30</f>
        <v>Forecast</v>
      </c>
      <c r="M10" s="97" t="str">
        <f>Timeline!M30</f>
        <v>Core</v>
      </c>
      <c r="N10" s="97" t="str">
        <f>Timeline!N30</f>
        <v>Core</v>
      </c>
      <c r="O10" s="97" t="str">
        <f>Timeline!O30</f>
        <v>Core</v>
      </c>
      <c r="P10" s="97" t="str">
        <f>Timeline!P30</f>
        <v>Core</v>
      </c>
      <c r="Q10" s="97" t="str">
        <f>Timeline!Q30</f>
        <v>Core</v>
      </c>
      <c r="R10" s="97" t="str">
        <f>Timeline!R30</f>
        <v>Core</v>
      </c>
      <c r="S10" s="97" t="str">
        <f>Timeline!S30</f>
        <v>Core</v>
      </c>
      <c r="T10" s="97" t="str">
        <f>Timeline!T30</f>
        <v>Core</v>
      </c>
      <c r="U10" s="97" t="str">
        <f>Timeline!U30</f>
        <v>Option</v>
      </c>
      <c r="V10" s="97" t="str">
        <f>Timeline!V30</f>
        <v>Option</v>
      </c>
      <c r="W10" s="97" t="str">
        <f>Timeline!W30</f>
        <v>Not used</v>
      </c>
      <c r="X10" s="97" t="str">
        <f>Timeline!X30</f>
        <v>Not used</v>
      </c>
      <c r="Y10" s="97" t="str">
        <f>Timeline!Y30</f>
        <v>Not used</v>
      </c>
      <c r="Z10" s="97" t="str">
        <f>Timeline!Z30</f>
        <v>Not used</v>
      </c>
      <c r="AA10" s="97" t="str">
        <f>Timeline!AA30</f>
        <v>Not used</v>
      </c>
      <c r="AB10" s="97" t="str">
        <f>Timeline!AB30</f>
        <v>Not used</v>
      </c>
      <c r="AC10" s="97" t="str">
        <f>Timeline!AC30</f>
        <v>Not used</v>
      </c>
      <c r="AE10" s="97" t="str">
        <f>Timeline!AE30</f>
        <v>Core</v>
      </c>
      <c r="AG10" s="97" t="str">
        <f>Timeline!AG30</f>
        <v>Not used</v>
      </c>
      <c r="AI10" s="97" t="str">
        <f>Timeline!AI30</f>
        <v>Not used</v>
      </c>
    </row>
    <row r="11" spans="2:35">
      <c r="D11" s="1037"/>
      <c r="E11" s="1040"/>
      <c r="F11" s="1040"/>
      <c r="G11" s="98" t="str">
        <f>IF(Timeline!G31="","",Timeline!G31)</f>
        <v/>
      </c>
      <c r="H11" s="98" t="str">
        <f>IF(Timeline!H31="","",Timeline!H31)</f>
        <v/>
      </c>
      <c r="I11" s="98">
        <f>IF(Timeline!I31="","",Timeline!I31)</f>
        <v>42094</v>
      </c>
      <c r="J11" s="98">
        <f>IF(Timeline!J31="","",Timeline!J31)</f>
        <v>42460</v>
      </c>
      <c r="K11" s="98">
        <f>IF(Timeline!K31="","",Timeline!K31)</f>
        <v>42825</v>
      </c>
      <c r="L11" s="98">
        <f>IF(Timeline!L31="","",Timeline!L31)</f>
        <v>43190</v>
      </c>
      <c r="M11" s="98">
        <f>IF(Timeline!M31="","",Timeline!M31)</f>
        <v>43555</v>
      </c>
      <c r="N11" s="98">
        <f>IF(Timeline!N31="","",Timeline!N31)</f>
        <v>43921</v>
      </c>
      <c r="O11" s="98">
        <f>IF(Timeline!O31="","",Timeline!O31)</f>
        <v>44286</v>
      </c>
      <c r="P11" s="98">
        <f>IF(Timeline!P31="","",Timeline!P31)</f>
        <v>44651</v>
      </c>
      <c r="Q11" s="98">
        <f>IF(Timeline!Q31="","",Timeline!Q31)</f>
        <v>45016</v>
      </c>
      <c r="R11" s="98">
        <f>IF(Timeline!R31="","",Timeline!R31)</f>
        <v>45382</v>
      </c>
      <c r="S11" s="98">
        <f>IF(Timeline!S31="","",Timeline!S31)</f>
        <v>45747</v>
      </c>
      <c r="T11" s="98">
        <f>IF(Timeline!T31="","",Timeline!T31)</f>
        <v>46112</v>
      </c>
      <c r="U11" s="98">
        <f>IF(Timeline!U31="","",Timeline!U31)</f>
        <v>46477</v>
      </c>
      <c r="V11" s="98">
        <f>IF(Timeline!V31="","",Timeline!V31)</f>
        <v>46843</v>
      </c>
      <c r="W11" s="98">
        <f>IF(Timeline!W31="","",Timeline!W31)</f>
        <v>47208</v>
      </c>
      <c r="X11" s="98">
        <f>IF(Timeline!X31="","",Timeline!X31)</f>
        <v>47573</v>
      </c>
      <c r="Y11" s="98">
        <f>IF(Timeline!Y31="","",Timeline!Y31)</f>
        <v>47938</v>
      </c>
      <c r="Z11" s="98">
        <f>IF(Timeline!Z31="","",Timeline!Z31)</f>
        <v>48304</v>
      </c>
      <c r="AA11" s="98">
        <f>IF(Timeline!AA31="","",Timeline!AA31)</f>
        <v>48669</v>
      </c>
      <c r="AB11" s="98">
        <f>IF(Timeline!AB31="","",Timeline!AB31)</f>
        <v>49034</v>
      </c>
      <c r="AC11" s="98">
        <f>IF(Timeline!AC31="","",Timeline!AC31)</f>
        <v>49399</v>
      </c>
      <c r="AE11" s="98">
        <f>IF(Timeline!AE31="","",Timeline!AE31)</f>
        <v>43190</v>
      </c>
      <c r="AG11" s="98">
        <f>IF(Timeline!AG31="","",Timeline!AG31)</f>
        <v>49034</v>
      </c>
      <c r="AI11" s="98">
        <f>IF(Timeline!AI31="","",Timeline!AI31)</f>
        <v>49399</v>
      </c>
    </row>
    <row r="12" spans="2:35">
      <c r="L12" s="61"/>
      <c r="M12" s="61"/>
    </row>
    <row r="13" spans="2:35" ht="16.5">
      <c r="B13" s="5" t="s">
        <v>1366</v>
      </c>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row>
    <row r="15" spans="2:35" ht="15">
      <c r="B15" s="15" t="s">
        <v>88</v>
      </c>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504"/>
      <c r="AH15" s="15"/>
      <c r="AI15" s="15"/>
    </row>
    <row r="16" spans="2:35" outlineLevel="1">
      <c r="D16" s="99"/>
    </row>
    <row r="17" spans="4:35" outlineLevel="1">
      <c r="D17" s="100" t="str">
        <f>'Line Items'!D2649</f>
        <v>RPI</v>
      </c>
      <c r="E17" s="101" t="s">
        <v>89</v>
      </c>
      <c r="F17" s="102"/>
      <c r="G17" s="103"/>
      <c r="H17" s="103"/>
      <c r="I17" s="103"/>
      <c r="J17" s="103"/>
      <c r="K17" s="103"/>
      <c r="L17" s="104">
        <v>2.6000000000000002E-2</v>
      </c>
      <c r="M17" s="104">
        <v>3.3000000000000002E-2</v>
      </c>
      <c r="N17" s="104">
        <v>3.2000000000000001E-2</v>
      </c>
      <c r="O17" s="104">
        <v>3.2000000000000001E-2</v>
      </c>
      <c r="P17" s="104">
        <v>3.15E-2</v>
      </c>
      <c r="Q17" s="104">
        <v>3.1000000000000007E-2</v>
      </c>
      <c r="R17" s="104">
        <v>3.0500000000000006E-2</v>
      </c>
      <c r="S17" s="104">
        <v>0.03</v>
      </c>
      <c r="T17" s="104">
        <v>0.03</v>
      </c>
      <c r="U17" s="104">
        <v>0.03</v>
      </c>
      <c r="V17" s="104">
        <v>0.03</v>
      </c>
      <c r="W17" s="104">
        <v>0.03</v>
      </c>
      <c r="X17" s="104">
        <v>0.03</v>
      </c>
      <c r="Y17" s="104">
        <v>0.03</v>
      </c>
      <c r="Z17" s="104">
        <v>0.03</v>
      </c>
      <c r="AA17" s="104">
        <v>0.03</v>
      </c>
      <c r="AB17" s="104">
        <v>0.03</v>
      </c>
      <c r="AC17" s="105">
        <v>0.03</v>
      </c>
      <c r="AE17" s="498">
        <v>2.6000000000000002E-2</v>
      </c>
      <c r="AG17" s="850"/>
      <c r="AH17" s="435"/>
      <c r="AI17" s="850"/>
    </row>
    <row r="18" spans="4:35" outlineLevel="1">
      <c r="D18" s="106" t="str">
        <f>'Line Items'!D2650</f>
        <v>AWE</v>
      </c>
      <c r="E18" s="107" t="str">
        <f>E17</f>
        <v>%</v>
      </c>
      <c r="F18" s="108"/>
      <c r="G18" s="109"/>
      <c r="H18" s="109"/>
      <c r="I18" s="109"/>
      <c r="J18" s="109"/>
      <c r="K18" s="109"/>
      <c r="L18" s="110">
        <v>3.5000000000000003E-2</v>
      </c>
      <c r="M18" s="110">
        <v>3.5000000000000003E-2</v>
      </c>
      <c r="N18" s="110">
        <v>3.3000000000000002E-2</v>
      </c>
      <c r="O18" s="110">
        <v>3.7000000000000005E-2</v>
      </c>
      <c r="P18" s="110">
        <v>3.9000000000000007E-2</v>
      </c>
      <c r="Q18" s="110">
        <v>4.1000000000000009E-2</v>
      </c>
      <c r="R18" s="110">
        <v>4.300000000000001E-2</v>
      </c>
      <c r="S18" s="110">
        <v>4.4999999999999998E-2</v>
      </c>
      <c r="T18" s="110">
        <v>4.4999999999999998E-2</v>
      </c>
      <c r="U18" s="110">
        <v>4.4999999999999998E-2</v>
      </c>
      <c r="V18" s="110">
        <v>4.4999999999999998E-2</v>
      </c>
      <c r="W18" s="110">
        <v>4.4999999999999998E-2</v>
      </c>
      <c r="X18" s="110">
        <v>4.4999999999999998E-2</v>
      </c>
      <c r="Y18" s="110">
        <v>4.4999999999999998E-2</v>
      </c>
      <c r="Z18" s="110">
        <v>4.4999999999999998E-2</v>
      </c>
      <c r="AA18" s="110">
        <v>4.4999999999999998E-2</v>
      </c>
      <c r="AB18" s="110">
        <v>4.4999999999999998E-2</v>
      </c>
      <c r="AC18" s="111">
        <v>4.4999999999999998E-2</v>
      </c>
      <c r="AE18" s="499">
        <v>3.5000000000000003E-2</v>
      </c>
      <c r="AG18" s="499"/>
      <c r="AH18" s="435"/>
      <c r="AI18" s="499"/>
    </row>
    <row r="19" spans="4:35" outlineLevel="1">
      <c r="D19" s="106" t="str">
        <f>'Line Items'!D2651</f>
        <v>Real Discount Rate</v>
      </c>
      <c r="E19" s="107" t="str">
        <f t="shared" ref="E19:E49" si="0">E18</f>
        <v>%</v>
      </c>
      <c r="F19" s="108">
        <v>3.5000000000000003E-2</v>
      </c>
      <c r="G19" s="112"/>
      <c r="H19" s="112"/>
      <c r="I19" s="112">
        <f t="shared" ref="I19:AI19" si="1">$F$19</f>
        <v>3.5000000000000003E-2</v>
      </c>
      <c r="J19" s="112">
        <f t="shared" si="1"/>
        <v>3.5000000000000003E-2</v>
      </c>
      <c r="K19" s="112">
        <f t="shared" si="1"/>
        <v>3.5000000000000003E-2</v>
      </c>
      <c r="L19" s="112">
        <f t="shared" si="1"/>
        <v>3.5000000000000003E-2</v>
      </c>
      <c r="M19" s="113">
        <f t="shared" si="1"/>
        <v>3.5000000000000003E-2</v>
      </c>
      <c r="N19" s="113">
        <f t="shared" si="1"/>
        <v>3.5000000000000003E-2</v>
      </c>
      <c r="O19" s="113">
        <f t="shared" si="1"/>
        <v>3.5000000000000003E-2</v>
      </c>
      <c r="P19" s="113">
        <f t="shared" si="1"/>
        <v>3.5000000000000003E-2</v>
      </c>
      <c r="Q19" s="113">
        <f t="shared" si="1"/>
        <v>3.5000000000000003E-2</v>
      </c>
      <c r="R19" s="113">
        <f t="shared" si="1"/>
        <v>3.5000000000000003E-2</v>
      </c>
      <c r="S19" s="113">
        <f t="shared" si="1"/>
        <v>3.5000000000000003E-2</v>
      </c>
      <c r="T19" s="113">
        <f t="shared" si="1"/>
        <v>3.5000000000000003E-2</v>
      </c>
      <c r="U19" s="113">
        <f t="shared" si="1"/>
        <v>3.5000000000000003E-2</v>
      </c>
      <c r="V19" s="113">
        <f t="shared" si="1"/>
        <v>3.5000000000000003E-2</v>
      </c>
      <c r="W19" s="113">
        <f t="shared" si="1"/>
        <v>3.5000000000000003E-2</v>
      </c>
      <c r="X19" s="113">
        <f t="shared" si="1"/>
        <v>3.5000000000000003E-2</v>
      </c>
      <c r="Y19" s="113">
        <f t="shared" si="1"/>
        <v>3.5000000000000003E-2</v>
      </c>
      <c r="Z19" s="113">
        <f t="shared" si="1"/>
        <v>3.5000000000000003E-2</v>
      </c>
      <c r="AA19" s="113">
        <f t="shared" si="1"/>
        <v>3.5000000000000003E-2</v>
      </c>
      <c r="AB19" s="113">
        <f t="shared" si="1"/>
        <v>3.5000000000000003E-2</v>
      </c>
      <c r="AC19" s="114">
        <f t="shared" si="1"/>
        <v>3.5000000000000003E-2</v>
      </c>
      <c r="AE19" s="500">
        <f t="shared" si="1"/>
        <v>3.5000000000000003E-2</v>
      </c>
      <c r="AG19" s="500">
        <f t="shared" si="1"/>
        <v>3.5000000000000003E-2</v>
      </c>
      <c r="AI19" s="500">
        <f t="shared" si="1"/>
        <v>3.5000000000000003E-2</v>
      </c>
    </row>
    <row r="20" spans="4:35" outlineLevel="1">
      <c r="D20" s="106" t="str">
        <f>'Line Items'!D2652</f>
        <v>[Indices and Rates - Inflation &amp; Discounting Line 4]</v>
      </c>
      <c r="E20" s="107" t="str">
        <f t="shared" si="0"/>
        <v>%</v>
      </c>
      <c r="F20" s="108"/>
      <c r="G20" s="115"/>
      <c r="H20" s="109"/>
      <c r="I20" s="109"/>
      <c r="J20" s="109"/>
      <c r="K20" s="109"/>
      <c r="L20" s="109"/>
      <c r="M20" s="109"/>
      <c r="N20" s="109"/>
      <c r="O20" s="109"/>
      <c r="P20" s="109"/>
      <c r="Q20" s="109"/>
      <c r="R20" s="109"/>
      <c r="S20" s="109"/>
      <c r="T20" s="109"/>
      <c r="U20" s="109"/>
      <c r="V20" s="109"/>
      <c r="W20" s="109"/>
      <c r="X20" s="109"/>
      <c r="Y20" s="109"/>
      <c r="Z20" s="109"/>
      <c r="AA20" s="109"/>
      <c r="AB20" s="109"/>
      <c r="AC20" s="116"/>
      <c r="AE20" s="501"/>
      <c r="AG20" s="501"/>
      <c r="AI20" s="501"/>
    </row>
    <row r="21" spans="4:35" outlineLevel="1">
      <c r="D21" s="106" t="str">
        <f>'Line Items'!D2653</f>
        <v>[Indices and Rates - Inflation &amp; Discounting Line 5]</v>
      </c>
      <c r="E21" s="107" t="str">
        <f t="shared" si="0"/>
        <v>%</v>
      </c>
      <c r="F21" s="108"/>
      <c r="G21" s="115"/>
      <c r="H21" s="109"/>
      <c r="I21" s="109"/>
      <c r="J21" s="109"/>
      <c r="K21" s="109"/>
      <c r="L21" s="109"/>
      <c r="M21" s="109"/>
      <c r="N21" s="109"/>
      <c r="O21" s="109"/>
      <c r="P21" s="109"/>
      <c r="Q21" s="109"/>
      <c r="R21" s="109"/>
      <c r="S21" s="109"/>
      <c r="T21" s="109"/>
      <c r="U21" s="109"/>
      <c r="V21" s="109"/>
      <c r="W21" s="109"/>
      <c r="X21" s="109"/>
      <c r="Y21" s="109"/>
      <c r="Z21" s="109"/>
      <c r="AA21" s="109"/>
      <c r="AB21" s="109"/>
      <c r="AC21" s="116"/>
      <c r="AE21" s="501"/>
      <c r="AG21" s="501"/>
      <c r="AI21" s="501"/>
    </row>
    <row r="22" spans="4:35" outlineLevel="1">
      <c r="D22" s="106" t="str">
        <f>'Line Items'!D2654</f>
        <v>[Indices and Rates - Inflation &amp; Discounting Line 6]</v>
      </c>
      <c r="E22" s="107" t="str">
        <f t="shared" si="0"/>
        <v>%</v>
      </c>
      <c r="F22" s="108"/>
      <c r="G22" s="115"/>
      <c r="H22" s="109"/>
      <c r="I22" s="109"/>
      <c r="J22" s="109"/>
      <c r="K22" s="109"/>
      <c r="L22" s="472"/>
      <c r="M22" s="472"/>
      <c r="N22" s="472"/>
      <c r="O22" s="472"/>
      <c r="P22" s="472"/>
      <c r="Q22" s="472"/>
      <c r="R22" s="472"/>
      <c r="S22" s="472"/>
      <c r="T22" s="472"/>
      <c r="U22" s="472"/>
      <c r="V22" s="472"/>
      <c r="W22" s="472"/>
      <c r="X22" s="472"/>
      <c r="Y22" s="472"/>
      <c r="Z22" s="472"/>
      <c r="AA22" s="472"/>
      <c r="AB22" s="472"/>
      <c r="AC22" s="473"/>
      <c r="AE22" s="502"/>
      <c r="AG22" s="502"/>
      <c r="AI22" s="502"/>
    </row>
    <row r="23" spans="4:35" outlineLevel="1">
      <c r="D23" s="106" t="str">
        <f>'Line Items'!D2655</f>
        <v>[Indices and Rates - Inflation &amp; Discounting Line 7]</v>
      </c>
      <c r="E23" s="107" t="str">
        <f t="shared" si="0"/>
        <v>%</v>
      </c>
      <c r="F23" s="108"/>
      <c r="G23" s="115"/>
      <c r="H23" s="109"/>
      <c r="I23" s="109"/>
      <c r="J23" s="109"/>
      <c r="K23" s="109"/>
      <c r="L23" s="472"/>
      <c r="M23" s="472"/>
      <c r="N23" s="472"/>
      <c r="O23" s="472"/>
      <c r="P23" s="472"/>
      <c r="Q23" s="472"/>
      <c r="R23" s="472"/>
      <c r="S23" s="472"/>
      <c r="T23" s="472"/>
      <c r="U23" s="472"/>
      <c r="V23" s="472"/>
      <c r="W23" s="472"/>
      <c r="X23" s="472"/>
      <c r="Y23" s="472"/>
      <c r="Z23" s="472"/>
      <c r="AA23" s="472"/>
      <c r="AB23" s="472"/>
      <c r="AC23" s="473"/>
      <c r="AE23" s="502"/>
      <c r="AG23" s="502"/>
      <c r="AI23" s="502"/>
    </row>
    <row r="24" spans="4:35" outlineLevel="1">
      <c r="D24" s="106" t="str">
        <f>'Line Items'!D2656</f>
        <v>[Indices and Rates - Inflation &amp; Discounting Line 8]</v>
      </c>
      <c r="E24" s="107" t="str">
        <f t="shared" si="0"/>
        <v>%</v>
      </c>
      <c r="F24" s="108"/>
      <c r="G24" s="115"/>
      <c r="H24" s="109"/>
      <c r="I24" s="109"/>
      <c r="J24" s="109"/>
      <c r="K24" s="109"/>
      <c r="L24" s="109"/>
      <c r="M24" s="109"/>
      <c r="N24" s="109"/>
      <c r="O24" s="109"/>
      <c r="P24" s="109"/>
      <c r="Q24" s="109"/>
      <c r="R24" s="109"/>
      <c r="S24" s="109"/>
      <c r="T24" s="109"/>
      <c r="U24" s="109"/>
      <c r="V24" s="109"/>
      <c r="W24" s="109"/>
      <c r="X24" s="109"/>
      <c r="Y24" s="109"/>
      <c r="Z24" s="109"/>
      <c r="AA24" s="109"/>
      <c r="AB24" s="109"/>
      <c r="AC24" s="116"/>
      <c r="AE24" s="501"/>
      <c r="AG24" s="501"/>
      <c r="AI24" s="501"/>
    </row>
    <row r="25" spans="4:35" outlineLevel="1">
      <c r="D25" s="106" t="str">
        <f>'Line Items'!D2657</f>
        <v>[Indices and Rates - Inflation &amp; Discounting Line 9]</v>
      </c>
      <c r="E25" s="107" t="str">
        <f t="shared" si="0"/>
        <v>%</v>
      </c>
      <c r="F25" s="108"/>
      <c r="G25" s="115"/>
      <c r="H25" s="109"/>
      <c r="I25" s="109"/>
      <c r="J25" s="109"/>
      <c r="K25" s="109"/>
      <c r="L25" s="109"/>
      <c r="M25" s="109"/>
      <c r="N25" s="109"/>
      <c r="O25" s="109"/>
      <c r="P25" s="109"/>
      <c r="Q25" s="109"/>
      <c r="R25" s="109"/>
      <c r="S25" s="109"/>
      <c r="T25" s="109"/>
      <c r="U25" s="109"/>
      <c r="V25" s="109"/>
      <c r="W25" s="109"/>
      <c r="X25" s="109"/>
      <c r="Y25" s="109"/>
      <c r="Z25" s="109"/>
      <c r="AA25" s="109"/>
      <c r="AB25" s="109"/>
      <c r="AC25" s="116"/>
      <c r="AE25" s="501"/>
      <c r="AG25" s="501"/>
      <c r="AI25" s="501"/>
    </row>
    <row r="26" spans="4:35" outlineLevel="1">
      <c r="D26" s="106" t="str">
        <f>'Line Items'!D2658</f>
        <v>[Indices and Rates - Inflation &amp; Discounting Line 10]</v>
      </c>
      <c r="E26" s="107" t="str">
        <f t="shared" si="0"/>
        <v>%</v>
      </c>
      <c r="F26" s="108"/>
      <c r="G26" s="115"/>
      <c r="H26" s="109"/>
      <c r="I26" s="109"/>
      <c r="J26" s="109"/>
      <c r="K26" s="109"/>
      <c r="L26" s="109"/>
      <c r="M26" s="109"/>
      <c r="N26" s="109"/>
      <c r="O26" s="109"/>
      <c r="P26" s="109"/>
      <c r="Q26" s="109"/>
      <c r="R26" s="109"/>
      <c r="S26" s="109"/>
      <c r="T26" s="109"/>
      <c r="U26" s="109"/>
      <c r="V26" s="109"/>
      <c r="W26" s="109"/>
      <c r="X26" s="109"/>
      <c r="Y26" s="109"/>
      <c r="Z26" s="109"/>
      <c r="AA26" s="109"/>
      <c r="AB26" s="109"/>
      <c r="AC26" s="116"/>
      <c r="AE26" s="501"/>
      <c r="AG26" s="501"/>
      <c r="AI26" s="501"/>
    </row>
    <row r="27" spans="4:35" outlineLevel="1">
      <c r="D27" s="106" t="str">
        <f>'Line Items'!D2659</f>
        <v>[Indices and Rates - Inflation &amp; Discounting Line 11]</v>
      </c>
      <c r="E27" s="107" t="str">
        <f t="shared" si="0"/>
        <v>%</v>
      </c>
      <c r="F27" s="108"/>
      <c r="G27" s="115"/>
      <c r="H27" s="109"/>
      <c r="I27" s="109"/>
      <c r="J27" s="109"/>
      <c r="K27" s="109"/>
      <c r="L27" s="109"/>
      <c r="M27" s="109"/>
      <c r="N27" s="109"/>
      <c r="O27" s="109"/>
      <c r="P27" s="109"/>
      <c r="Q27" s="109"/>
      <c r="R27" s="109"/>
      <c r="S27" s="109"/>
      <c r="T27" s="109"/>
      <c r="U27" s="109"/>
      <c r="V27" s="109"/>
      <c r="W27" s="109"/>
      <c r="X27" s="109"/>
      <c r="Y27" s="109"/>
      <c r="Z27" s="109"/>
      <c r="AA27" s="109"/>
      <c r="AB27" s="109"/>
      <c r="AC27" s="116"/>
      <c r="AE27" s="501"/>
      <c r="AG27" s="501"/>
      <c r="AI27" s="501"/>
    </row>
    <row r="28" spans="4:35" outlineLevel="1">
      <c r="D28" s="106" t="str">
        <f>'Line Items'!D2660</f>
        <v>[Indices and Rates - Inflation &amp; Discounting Line 12]</v>
      </c>
      <c r="E28" s="107" t="str">
        <f t="shared" si="0"/>
        <v>%</v>
      </c>
      <c r="F28" s="108"/>
      <c r="G28" s="115"/>
      <c r="H28" s="109"/>
      <c r="I28" s="109"/>
      <c r="J28" s="109"/>
      <c r="K28" s="109"/>
      <c r="L28" s="109"/>
      <c r="M28" s="109"/>
      <c r="N28" s="109"/>
      <c r="O28" s="109"/>
      <c r="P28" s="109"/>
      <c r="Q28" s="109"/>
      <c r="R28" s="109"/>
      <c r="S28" s="109"/>
      <c r="T28" s="109"/>
      <c r="U28" s="109"/>
      <c r="V28" s="109"/>
      <c r="W28" s="109"/>
      <c r="X28" s="109"/>
      <c r="Y28" s="109"/>
      <c r="Z28" s="109"/>
      <c r="AA28" s="109"/>
      <c r="AB28" s="109"/>
      <c r="AC28" s="116"/>
      <c r="AE28" s="501"/>
      <c r="AG28" s="501"/>
      <c r="AI28" s="501"/>
    </row>
    <row r="29" spans="4:35" outlineLevel="1">
      <c r="D29" s="106" t="str">
        <f>'Line Items'!D2661</f>
        <v>[Indices and Rates - Inflation &amp; Discounting Line 13]</v>
      </c>
      <c r="E29" s="107" t="str">
        <f t="shared" si="0"/>
        <v>%</v>
      </c>
      <c r="F29" s="108"/>
      <c r="G29" s="115"/>
      <c r="H29" s="109"/>
      <c r="I29" s="109"/>
      <c r="J29" s="109"/>
      <c r="K29" s="109"/>
      <c r="L29" s="109"/>
      <c r="M29" s="109"/>
      <c r="N29" s="109"/>
      <c r="O29" s="109"/>
      <c r="P29" s="109"/>
      <c r="Q29" s="109"/>
      <c r="R29" s="109"/>
      <c r="S29" s="109"/>
      <c r="T29" s="109"/>
      <c r="U29" s="109"/>
      <c r="V29" s="109"/>
      <c r="W29" s="109"/>
      <c r="X29" s="109"/>
      <c r="Y29" s="109"/>
      <c r="Z29" s="109"/>
      <c r="AA29" s="109"/>
      <c r="AB29" s="109"/>
      <c r="AC29" s="116"/>
      <c r="AE29" s="501"/>
      <c r="AG29" s="501"/>
      <c r="AI29" s="501"/>
    </row>
    <row r="30" spans="4:35" outlineLevel="1">
      <c r="D30" s="106" t="str">
        <f>'Line Items'!D2662</f>
        <v>[Indices and Rates - Inflation &amp; Discounting Line 14]</v>
      </c>
      <c r="E30" s="107" t="str">
        <f t="shared" si="0"/>
        <v>%</v>
      </c>
      <c r="F30" s="108"/>
      <c r="G30" s="115"/>
      <c r="H30" s="109"/>
      <c r="I30" s="109"/>
      <c r="J30" s="109"/>
      <c r="K30" s="109"/>
      <c r="L30" s="109"/>
      <c r="M30" s="109"/>
      <c r="N30" s="109"/>
      <c r="O30" s="109"/>
      <c r="P30" s="109"/>
      <c r="Q30" s="109"/>
      <c r="R30" s="109"/>
      <c r="S30" s="109"/>
      <c r="T30" s="109"/>
      <c r="U30" s="109"/>
      <c r="V30" s="109"/>
      <c r="W30" s="109"/>
      <c r="X30" s="109"/>
      <c r="Y30" s="109"/>
      <c r="Z30" s="109"/>
      <c r="AA30" s="109"/>
      <c r="AB30" s="109"/>
      <c r="AC30" s="116"/>
      <c r="AE30" s="501"/>
      <c r="AG30" s="501"/>
      <c r="AI30" s="501"/>
    </row>
    <row r="31" spans="4:35" outlineLevel="1">
      <c r="D31" s="106" t="str">
        <f>'Line Items'!D2663</f>
        <v>[Indices and Rates - Inflation &amp; Discounting Line 15]</v>
      </c>
      <c r="E31" s="107" t="str">
        <f t="shared" si="0"/>
        <v>%</v>
      </c>
      <c r="F31" s="108"/>
      <c r="G31" s="115"/>
      <c r="H31" s="109"/>
      <c r="I31" s="109"/>
      <c r="J31" s="109"/>
      <c r="K31" s="109"/>
      <c r="L31" s="109"/>
      <c r="M31" s="109"/>
      <c r="N31" s="109"/>
      <c r="O31" s="109"/>
      <c r="P31" s="109"/>
      <c r="Q31" s="109"/>
      <c r="R31" s="109"/>
      <c r="S31" s="109"/>
      <c r="T31" s="109"/>
      <c r="U31" s="109"/>
      <c r="V31" s="109"/>
      <c r="W31" s="109"/>
      <c r="X31" s="109"/>
      <c r="Y31" s="109"/>
      <c r="Z31" s="109"/>
      <c r="AA31" s="109"/>
      <c r="AB31" s="109"/>
      <c r="AC31" s="116"/>
      <c r="AE31" s="501"/>
      <c r="AG31" s="501"/>
      <c r="AI31" s="501"/>
    </row>
    <row r="32" spans="4:35" outlineLevel="1">
      <c r="D32" s="106" t="str">
        <f>'Line Items'!D2664</f>
        <v>[Indices and Rates - Inflation &amp; Discounting Line 16]</v>
      </c>
      <c r="E32" s="107" t="str">
        <f t="shared" si="0"/>
        <v>%</v>
      </c>
      <c r="F32" s="108"/>
      <c r="G32" s="115"/>
      <c r="H32" s="109"/>
      <c r="I32" s="109"/>
      <c r="J32" s="109"/>
      <c r="K32" s="109"/>
      <c r="L32" s="109"/>
      <c r="M32" s="109"/>
      <c r="N32" s="109"/>
      <c r="O32" s="109"/>
      <c r="P32" s="109"/>
      <c r="Q32" s="109"/>
      <c r="R32" s="109"/>
      <c r="S32" s="109"/>
      <c r="T32" s="109"/>
      <c r="U32" s="109"/>
      <c r="V32" s="109"/>
      <c r="W32" s="109"/>
      <c r="X32" s="109"/>
      <c r="Y32" s="109"/>
      <c r="Z32" s="109"/>
      <c r="AA32" s="109"/>
      <c r="AB32" s="109"/>
      <c r="AC32" s="116"/>
      <c r="AE32" s="501"/>
      <c r="AG32" s="501"/>
      <c r="AI32" s="501"/>
    </row>
    <row r="33" spans="4:35" outlineLevel="1">
      <c r="D33" s="106" t="str">
        <f>'Line Items'!D2665</f>
        <v>[Indices and Rates - Inflation &amp; Discounting Line 17]</v>
      </c>
      <c r="E33" s="107" t="str">
        <f t="shared" si="0"/>
        <v>%</v>
      </c>
      <c r="F33" s="108"/>
      <c r="G33" s="115"/>
      <c r="H33" s="109"/>
      <c r="I33" s="109"/>
      <c r="J33" s="109"/>
      <c r="K33" s="109"/>
      <c r="L33" s="109"/>
      <c r="M33" s="109"/>
      <c r="N33" s="109"/>
      <c r="O33" s="109"/>
      <c r="P33" s="109"/>
      <c r="Q33" s="109"/>
      <c r="R33" s="109"/>
      <c r="S33" s="109"/>
      <c r="T33" s="109"/>
      <c r="U33" s="109"/>
      <c r="V33" s="109"/>
      <c r="W33" s="109"/>
      <c r="X33" s="109"/>
      <c r="Y33" s="109"/>
      <c r="Z33" s="109"/>
      <c r="AA33" s="109"/>
      <c r="AB33" s="109"/>
      <c r="AC33" s="116"/>
      <c r="AE33" s="501"/>
      <c r="AG33" s="501"/>
      <c r="AI33" s="501"/>
    </row>
    <row r="34" spans="4:35" outlineLevel="1">
      <c r="D34" s="106" t="str">
        <f>'Line Items'!D2666</f>
        <v>[Indices and Rates - Inflation &amp; Discounting Line 18]</v>
      </c>
      <c r="E34" s="107" t="str">
        <f t="shared" si="0"/>
        <v>%</v>
      </c>
      <c r="F34" s="108"/>
      <c r="G34" s="115"/>
      <c r="H34" s="109"/>
      <c r="I34" s="109"/>
      <c r="J34" s="109"/>
      <c r="K34" s="109"/>
      <c r="L34" s="109"/>
      <c r="M34" s="109"/>
      <c r="N34" s="109"/>
      <c r="O34" s="109"/>
      <c r="P34" s="109"/>
      <c r="Q34" s="109"/>
      <c r="R34" s="109"/>
      <c r="S34" s="109"/>
      <c r="T34" s="109"/>
      <c r="U34" s="109"/>
      <c r="V34" s="109"/>
      <c r="W34" s="109"/>
      <c r="X34" s="109"/>
      <c r="Y34" s="109"/>
      <c r="Z34" s="109"/>
      <c r="AA34" s="109"/>
      <c r="AB34" s="109"/>
      <c r="AC34" s="116"/>
      <c r="AE34" s="501"/>
      <c r="AG34" s="501"/>
      <c r="AI34" s="501"/>
    </row>
    <row r="35" spans="4:35" outlineLevel="1">
      <c r="D35" s="106" t="str">
        <f>'Line Items'!D2667</f>
        <v>[Indices and Rates - Inflation &amp; Discounting Line 19]</v>
      </c>
      <c r="E35" s="107" t="str">
        <f t="shared" si="0"/>
        <v>%</v>
      </c>
      <c r="F35" s="108"/>
      <c r="G35" s="115"/>
      <c r="H35" s="109"/>
      <c r="I35" s="109"/>
      <c r="J35" s="109"/>
      <c r="K35" s="109"/>
      <c r="L35" s="109"/>
      <c r="M35" s="109"/>
      <c r="N35" s="109"/>
      <c r="O35" s="109"/>
      <c r="P35" s="109"/>
      <c r="Q35" s="109"/>
      <c r="R35" s="109"/>
      <c r="S35" s="109"/>
      <c r="T35" s="109"/>
      <c r="U35" s="109"/>
      <c r="V35" s="109"/>
      <c r="W35" s="109"/>
      <c r="X35" s="109"/>
      <c r="Y35" s="109"/>
      <c r="Z35" s="109"/>
      <c r="AA35" s="109"/>
      <c r="AB35" s="109"/>
      <c r="AC35" s="116"/>
      <c r="AE35" s="501"/>
      <c r="AG35" s="501"/>
      <c r="AI35" s="501"/>
    </row>
    <row r="36" spans="4:35" outlineLevel="1">
      <c r="D36" s="106" t="str">
        <f>'Line Items'!D2668</f>
        <v>[Indices and Rates - Inflation &amp; Discounting Line 20]</v>
      </c>
      <c r="E36" s="107" t="str">
        <f t="shared" si="0"/>
        <v>%</v>
      </c>
      <c r="F36" s="108"/>
      <c r="G36" s="115"/>
      <c r="H36" s="109"/>
      <c r="I36" s="109"/>
      <c r="J36" s="109"/>
      <c r="K36" s="109"/>
      <c r="L36" s="109"/>
      <c r="M36" s="109"/>
      <c r="N36" s="109"/>
      <c r="O36" s="109"/>
      <c r="P36" s="109"/>
      <c r="Q36" s="109"/>
      <c r="R36" s="109"/>
      <c r="S36" s="109"/>
      <c r="T36" s="109"/>
      <c r="U36" s="109"/>
      <c r="V36" s="109"/>
      <c r="W36" s="109"/>
      <c r="X36" s="109"/>
      <c r="Y36" s="109"/>
      <c r="Z36" s="109"/>
      <c r="AA36" s="109"/>
      <c r="AB36" s="109"/>
      <c r="AC36" s="116"/>
      <c r="AE36" s="501"/>
      <c r="AG36" s="501"/>
      <c r="AI36" s="501"/>
    </row>
    <row r="37" spans="4:35" outlineLevel="1">
      <c r="D37" s="106" t="str">
        <f>'Line Items'!D2669</f>
        <v>[Indices and Rates - Inflation &amp; Discounting Line 21]</v>
      </c>
      <c r="E37" s="107" t="str">
        <f t="shared" si="0"/>
        <v>%</v>
      </c>
      <c r="F37" s="108"/>
      <c r="G37" s="115"/>
      <c r="H37" s="109"/>
      <c r="I37" s="109"/>
      <c r="J37" s="109"/>
      <c r="K37" s="109"/>
      <c r="L37" s="109"/>
      <c r="M37" s="109"/>
      <c r="N37" s="109"/>
      <c r="O37" s="109"/>
      <c r="P37" s="109"/>
      <c r="Q37" s="109"/>
      <c r="R37" s="109"/>
      <c r="S37" s="109"/>
      <c r="T37" s="109"/>
      <c r="U37" s="109"/>
      <c r="V37" s="109"/>
      <c r="W37" s="109"/>
      <c r="X37" s="109"/>
      <c r="Y37" s="109"/>
      <c r="Z37" s="109"/>
      <c r="AA37" s="109"/>
      <c r="AB37" s="109"/>
      <c r="AC37" s="116"/>
      <c r="AE37" s="501"/>
      <c r="AG37" s="501"/>
      <c r="AI37" s="501"/>
    </row>
    <row r="38" spans="4:35" outlineLevel="1">
      <c r="D38" s="106" t="str">
        <f>'Line Items'!D2670</f>
        <v>[Indices and Rates - Inflation &amp; Discounting Line 22]</v>
      </c>
      <c r="E38" s="107" t="str">
        <f t="shared" si="0"/>
        <v>%</v>
      </c>
      <c r="F38" s="108"/>
      <c r="G38" s="115"/>
      <c r="H38" s="109"/>
      <c r="I38" s="109"/>
      <c r="J38" s="109"/>
      <c r="K38" s="109"/>
      <c r="L38" s="109"/>
      <c r="M38" s="109"/>
      <c r="N38" s="109"/>
      <c r="O38" s="109"/>
      <c r="P38" s="109"/>
      <c r="Q38" s="109"/>
      <c r="R38" s="109"/>
      <c r="S38" s="109"/>
      <c r="T38" s="109"/>
      <c r="U38" s="109"/>
      <c r="V38" s="109"/>
      <c r="W38" s="109"/>
      <c r="X38" s="109"/>
      <c r="Y38" s="109"/>
      <c r="Z38" s="109"/>
      <c r="AA38" s="109"/>
      <c r="AB38" s="109"/>
      <c r="AC38" s="116"/>
      <c r="AE38" s="501"/>
      <c r="AG38" s="501"/>
      <c r="AI38" s="501"/>
    </row>
    <row r="39" spans="4:35" outlineLevel="1">
      <c r="D39" s="106" t="str">
        <f>'Line Items'!D2671</f>
        <v>[Indices and Rates - Inflation &amp; Discounting Line 23]</v>
      </c>
      <c r="E39" s="107" t="str">
        <f t="shared" si="0"/>
        <v>%</v>
      </c>
      <c r="F39" s="108"/>
      <c r="G39" s="115"/>
      <c r="H39" s="109"/>
      <c r="I39" s="109"/>
      <c r="J39" s="109"/>
      <c r="K39" s="109"/>
      <c r="L39" s="109"/>
      <c r="M39" s="109"/>
      <c r="N39" s="109"/>
      <c r="O39" s="109"/>
      <c r="P39" s="109"/>
      <c r="Q39" s="109"/>
      <c r="R39" s="109"/>
      <c r="S39" s="109"/>
      <c r="T39" s="109"/>
      <c r="U39" s="109"/>
      <c r="V39" s="109"/>
      <c r="W39" s="109"/>
      <c r="X39" s="109"/>
      <c r="Y39" s="109"/>
      <c r="Z39" s="109"/>
      <c r="AA39" s="109"/>
      <c r="AB39" s="109"/>
      <c r="AC39" s="116"/>
      <c r="AE39" s="501"/>
      <c r="AG39" s="501"/>
      <c r="AI39" s="501"/>
    </row>
    <row r="40" spans="4:35" outlineLevel="1">
      <c r="D40" s="106" t="str">
        <f>'Line Items'!D2672</f>
        <v>[Indices and Rates - Inflation &amp; Discounting Line 24]</v>
      </c>
      <c r="E40" s="107" t="str">
        <f t="shared" si="0"/>
        <v>%</v>
      </c>
      <c r="F40" s="108"/>
      <c r="G40" s="115"/>
      <c r="H40" s="109"/>
      <c r="I40" s="109"/>
      <c r="J40" s="109"/>
      <c r="K40" s="109"/>
      <c r="L40" s="109"/>
      <c r="M40" s="109"/>
      <c r="N40" s="109"/>
      <c r="O40" s="109"/>
      <c r="P40" s="109"/>
      <c r="Q40" s="109"/>
      <c r="R40" s="109"/>
      <c r="S40" s="109"/>
      <c r="T40" s="109"/>
      <c r="U40" s="109"/>
      <c r="V40" s="109"/>
      <c r="W40" s="109"/>
      <c r="X40" s="109"/>
      <c r="Y40" s="109"/>
      <c r="Z40" s="109"/>
      <c r="AA40" s="109"/>
      <c r="AB40" s="109"/>
      <c r="AC40" s="116"/>
      <c r="AE40" s="501"/>
      <c r="AG40" s="501"/>
      <c r="AI40" s="501"/>
    </row>
    <row r="41" spans="4:35" outlineLevel="1">
      <c r="D41" s="106" t="str">
        <f>'Line Items'!D2673</f>
        <v>[Indices and Rates - Inflation &amp; Discounting Line 25]</v>
      </c>
      <c r="E41" s="107" t="str">
        <f t="shared" si="0"/>
        <v>%</v>
      </c>
      <c r="F41" s="108"/>
      <c r="G41" s="115"/>
      <c r="H41" s="109"/>
      <c r="I41" s="109"/>
      <c r="J41" s="109"/>
      <c r="K41" s="109"/>
      <c r="L41" s="109"/>
      <c r="M41" s="109"/>
      <c r="N41" s="109"/>
      <c r="O41" s="109"/>
      <c r="P41" s="109"/>
      <c r="Q41" s="109"/>
      <c r="R41" s="109"/>
      <c r="S41" s="109"/>
      <c r="T41" s="109"/>
      <c r="U41" s="109"/>
      <c r="V41" s="109"/>
      <c r="W41" s="109"/>
      <c r="X41" s="109"/>
      <c r="Y41" s="109"/>
      <c r="Z41" s="109"/>
      <c r="AA41" s="109"/>
      <c r="AB41" s="109"/>
      <c r="AC41" s="116"/>
      <c r="AE41" s="501"/>
      <c r="AG41" s="501"/>
      <c r="AI41" s="501"/>
    </row>
    <row r="42" spans="4:35" outlineLevel="1">
      <c r="D42" s="106" t="str">
        <f>'Line Items'!D2674</f>
        <v>[Indices and Rates - Inflation &amp; Discounting Line 26]</v>
      </c>
      <c r="E42" s="107" t="str">
        <f t="shared" si="0"/>
        <v>%</v>
      </c>
      <c r="F42" s="108"/>
      <c r="G42" s="115"/>
      <c r="H42" s="109"/>
      <c r="I42" s="109"/>
      <c r="J42" s="109"/>
      <c r="K42" s="109"/>
      <c r="L42" s="109"/>
      <c r="M42" s="109"/>
      <c r="N42" s="109"/>
      <c r="O42" s="109"/>
      <c r="P42" s="109"/>
      <c r="Q42" s="109"/>
      <c r="R42" s="109"/>
      <c r="S42" s="109"/>
      <c r="T42" s="109"/>
      <c r="U42" s="109"/>
      <c r="V42" s="109"/>
      <c r="W42" s="109"/>
      <c r="X42" s="109"/>
      <c r="Y42" s="109"/>
      <c r="Z42" s="109"/>
      <c r="AA42" s="109"/>
      <c r="AB42" s="109"/>
      <c r="AC42" s="116"/>
      <c r="AE42" s="501"/>
      <c r="AG42" s="501"/>
      <c r="AI42" s="501"/>
    </row>
    <row r="43" spans="4:35" outlineLevel="1">
      <c r="D43" s="106" t="str">
        <f>'Line Items'!D2675</f>
        <v>[Indices and Rates - Inflation &amp; Discounting Line 27]</v>
      </c>
      <c r="E43" s="107" t="str">
        <f t="shared" si="0"/>
        <v>%</v>
      </c>
      <c r="F43" s="108"/>
      <c r="G43" s="115"/>
      <c r="H43" s="109"/>
      <c r="I43" s="109"/>
      <c r="J43" s="109"/>
      <c r="K43" s="109"/>
      <c r="L43" s="109"/>
      <c r="M43" s="109"/>
      <c r="N43" s="109"/>
      <c r="O43" s="109"/>
      <c r="P43" s="109"/>
      <c r="Q43" s="109"/>
      <c r="R43" s="109"/>
      <c r="S43" s="109"/>
      <c r="T43" s="109"/>
      <c r="U43" s="109"/>
      <c r="V43" s="109"/>
      <c r="W43" s="109"/>
      <c r="X43" s="109"/>
      <c r="Y43" s="109"/>
      <c r="Z43" s="109"/>
      <c r="AA43" s="109"/>
      <c r="AB43" s="109"/>
      <c r="AC43" s="116"/>
      <c r="AE43" s="501"/>
      <c r="AG43" s="501"/>
      <c r="AI43" s="501"/>
    </row>
    <row r="44" spans="4:35" outlineLevel="1">
      <c r="D44" s="106" t="str">
        <f>'Line Items'!D2676</f>
        <v>[Indices and Rates - Inflation &amp; Discounting Line 28]</v>
      </c>
      <c r="E44" s="107" t="str">
        <f t="shared" si="0"/>
        <v>%</v>
      </c>
      <c r="F44" s="108"/>
      <c r="G44" s="115"/>
      <c r="H44" s="109"/>
      <c r="I44" s="109"/>
      <c r="J44" s="109"/>
      <c r="K44" s="109"/>
      <c r="L44" s="109"/>
      <c r="M44" s="109"/>
      <c r="N44" s="109"/>
      <c r="O44" s="109"/>
      <c r="P44" s="109"/>
      <c r="Q44" s="109"/>
      <c r="R44" s="109"/>
      <c r="S44" s="109"/>
      <c r="T44" s="109"/>
      <c r="U44" s="109"/>
      <c r="V44" s="109"/>
      <c r="W44" s="109"/>
      <c r="X44" s="109"/>
      <c r="Y44" s="109"/>
      <c r="Z44" s="109"/>
      <c r="AA44" s="109"/>
      <c r="AB44" s="109"/>
      <c r="AC44" s="116"/>
      <c r="AE44" s="501"/>
      <c r="AG44" s="501"/>
      <c r="AI44" s="501"/>
    </row>
    <row r="45" spans="4:35" outlineLevel="1">
      <c r="D45" s="106" t="str">
        <f>'Line Items'!D2677</f>
        <v>[Indices and Rates - Inflation &amp; Discounting Line 29]</v>
      </c>
      <c r="E45" s="107" t="str">
        <f t="shared" si="0"/>
        <v>%</v>
      </c>
      <c r="F45" s="108"/>
      <c r="G45" s="115"/>
      <c r="H45" s="109"/>
      <c r="I45" s="109"/>
      <c r="J45" s="109"/>
      <c r="K45" s="109"/>
      <c r="L45" s="109"/>
      <c r="M45" s="109"/>
      <c r="N45" s="109"/>
      <c r="O45" s="109"/>
      <c r="P45" s="109"/>
      <c r="Q45" s="109"/>
      <c r="R45" s="109"/>
      <c r="S45" s="109"/>
      <c r="T45" s="109"/>
      <c r="U45" s="109"/>
      <c r="V45" s="109"/>
      <c r="W45" s="109"/>
      <c r="X45" s="109"/>
      <c r="Y45" s="109"/>
      <c r="Z45" s="109"/>
      <c r="AA45" s="109"/>
      <c r="AB45" s="109"/>
      <c r="AC45" s="116"/>
      <c r="AE45" s="501"/>
      <c r="AG45" s="501"/>
      <c r="AI45" s="501"/>
    </row>
    <row r="46" spans="4:35" outlineLevel="1">
      <c r="D46" s="106" t="str">
        <f>'Line Items'!D2678</f>
        <v>[Indices and Rates - Inflation &amp; Discounting Line 30]</v>
      </c>
      <c r="E46" s="107" t="str">
        <f t="shared" si="0"/>
        <v>%</v>
      </c>
      <c r="F46" s="108"/>
      <c r="G46" s="115"/>
      <c r="H46" s="109"/>
      <c r="I46" s="109"/>
      <c r="J46" s="109"/>
      <c r="K46" s="109"/>
      <c r="L46" s="109"/>
      <c r="M46" s="109"/>
      <c r="N46" s="109"/>
      <c r="O46" s="109"/>
      <c r="P46" s="109"/>
      <c r="Q46" s="109"/>
      <c r="R46" s="109"/>
      <c r="S46" s="109"/>
      <c r="T46" s="109"/>
      <c r="U46" s="109"/>
      <c r="V46" s="109"/>
      <c r="W46" s="109"/>
      <c r="X46" s="109"/>
      <c r="Y46" s="109"/>
      <c r="Z46" s="109"/>
      <c r="AA46" s="109"/>
      <c r="AB46" s="109"/>
      <c r="AC46" s="116"/>
      <c r="AE46" s="501"/>
      <c r="AG46" s="501"/>
      <c r="AI46" s="501"/>
    </row>
    <row r="47" spans="4:35" outlineLevel="1">
      <c r="D47" s="106" t="str">
        <f>'Line Items'!D2679</f>
        <v>[Indices and Rates - Inflation &amp; Discounting Line 31]</v>
      </c>
      <c r="E47" s="107" t="str">
        <f t="shared" si="0"/>
        <v>%</v>
      </c>
      <c r="F47" s="108"/>
      <c r="G47" s="115"/>
      <c r="H47" s="109"/>
      <c r="I47" s="109"/>
      <c r="J47" s="109"/>
      <c r="K47" s="109"/>
      <c r="L47" s="109"/>
      <c r="M47" s="109"/>
      <c r="N47" s="109"/>
      <c r="O47" s="109"/>
      <c r="P47" s="109"/>
      <c r="Q47" s="109"/>
      <c r="R47" s="109"/>
      <c r="S47" s="109"/>
      <c r="T47" s="109"/>
      <c r="U47" s="109"/>
      <c r="V47" s="109"/>
      <c r="W47" s="109"/>
      <c r="X47" s="109"/>
      <c r="Y47" s="109"/>
      <c r="Z47" s="109"/>
      <c r="AA47" s="109"/>
      <c r="AB47" s="109"/>
      <c r="AC47" s="116"/>
      <c r="AE47" s="501"/>
      <c r="AG47" s="501"/>
      <c r="AI47" s="501"/>
    </row>
    <row r="48" spans="4:35" outlineLevel="1">
      <c r="D48" s="106" t="str">
        <f>'Line Items'!D2680</f>
        <v>[Indices and Rates - Inflation &amp; Discounting Line 32]</v>
      </c>
      <c r="E48" s="107" t="str">
        <f t="shared" si="0"/>
        <v>%</v>
      </c>
      <c r="F48" s="108"/>
      <c r="G48" s="115"/>
      <c r="H48" s="109"/>
      <c r="I48" s="109"/>
      <c r="J48" s="109"/>
      <c r="K48" s="109"/>
      <c r="L48" s="109"/>
      <c r="M48" s="109"/>
      <c r="N48" s="109"/>
      <c r="O48" s="109"/>
      <c r="P48" s="109"/>
      <c r="Q48" s="109"/>
      <c r="R48" s="109"/>
      <c r="S48" s="109"/>
      <c r="T48" s="109"/>
      <c r="U48" s="109"/>
      <c r="V48" s="109"/>
      <c r="W48" s="109"/>
      <c r="X48" s="109"/>
      <c r="Y48" s="109"/>
      <c r="Z48" s="109"/>
      <c r="AA48" s="109"/>
      <c r="AB48" s="109"/>
      <c r="AC48" s="116"/>
      <c r="AE48" s="501"/>
      <c r="AG48" s="501"/>
      <c r="AI48" s="501"/>
    </row>
    <row r="49" spans="2:35" outlineLevel="1">
      <c r="D49" s="117" t="str">
        <f>'Line Items'!D2681</f>
        <v>[Indices and Rates - Inflation &amp; Discounting Line 33]</v>
      </c>
      <c r="E49" s="118" t="str">
        <f t="shared" si="0"/>
        <v>%</v>
      </c>
      <c r="F49" s="119"/>
      <c r="G49" s="120"/>
      <c r="H49" s="121"/>
      <c r="I49" s="121"/>
      <c r="J49" s="121"/>
      <c r="K49" s="121"/>
      <c r="L49" s="121"/>
      <c r="M49" s="121"/>
      <c r="N49" s="121"/>
      <c r="O49" s="121"/>
      <c r="P49" s="121"/>
      <c r="Q49" s="121"/>
      <c r="R49" s="121"/>
      <c r="S49" s="121"/>
      <c r="T49" s="121"/>
      <c r="U49" s="121"/>
      <c r="V49" s="121"/>
      <c r="W49" s="121"/>
      <c r="X49" s="121"/>
      <c r="Y49" s="121"/>
      <c r="Z49" s="121"/>
      <c r="AA49" s="121"/>
      <c r="AB49" s="121"/>
      <c r="AC49" s="122"/>
      <c r="AE49" s="503"/>
      <c r="AG49" s="503"/>
      <c r="AI49" s="503"/>
    </row>
    <row r="50" spans="2:35" outlineLevel="1"/>
    <row r="51" spans="2:35" outlineLevel="1">
      <c r="D51" s="67"/>
      <c r="K51" s="470"/>
    </row>
    <row r="52" spans="2:35" outlineLevel="1">
      <c r="H52" s="669" t="s">
        <v>1323</v>
      </c>
      <c r="I52" s="670"/>
      <c r="J52" s="669" t="s">
        <v>400</v>
      </c>
      <c r="K52" s="671"/>
      <c r="L52" s="671"/>
      <c r="M52" s="671"/>
      <c r="N52" s="672"/>
      <c r="O52" s="669" t="s">
        <v>410</v>
      </c>
      <c r="P52" s="671"/>
      <c r="Q52" s="668"/>
      <c r="R52" s="668"/>
      <c r="S52" s="667"/>
    </row>
    <row r="53" spans="2:35" outlineLevel="1">
      <c r="H53" s="646" t="s">
        <v>1638</v>
      </c>
      <c r="I53" s="663"/>
      <c r="J53" s="646" t="s">
        <v>1637</v>
      </c>
      <c r="N53" s="665"/>
      <c r="O53" s="646" t="s">
        <v>1637</v>
      </c>
      <c r="S53" s="663"/>
    </row>
    <row r="54" spans="2:35" outlineLevel="1">
      <c r="H54" s="647"/>
      <c r="I54" s="664"/>
      <c r="J54" s="647"/>
      <c r="K54" s="648"/>
      <c r="L54" s="648"/>
      <c r="M54" s="648"/>
      <c r="N54" s="666"/>
      <c r="O54" s="647"/>
      <c r="P54" s="648"/>
      <c r="Q54" s="648"/>
      <c r="R54" s="648"/>
      <c r="S54" s="664"/>
    </row>
    <row r="55" spans="2:35" outlineLevel="1">
      <c r="D55" s="67"/>
    </row>
    <row r="57" spans="2:35" ht="15">
      <c r="B57" s="15" t="s">
        <v>90</v>
      </c>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504"/>
      <c r="AF57" s="15"/>
      <c r="AG57" s="504"/>
      <c r="AH57" s="15"/>
      <c r="AI57" s="504"/>
    </row>
    <row r="58" spans="2:35" outlineLevel="1"/>
    <row r="59" spans="2:35" outlineLevel="1">
      <c r="D59" s="100" t="str">
        <f>'Line Items'!D2685</f>
        <v>Pensions employer contribution as % of basic pay</v>
      </c>
      <c r="E59" s="101" t="s">
        <v>89</v>
      </c>
      <c r="F59" s="123"/>
      <c r="G59" s="124"/>
      <c r="H59" s="103"/>
      <c r="I59" s="103"/>
      <c r="J59" s="103"/>
      <c r="K59" s="103"/>
      <c r="L59" s="103"/>
      <c r="M59" s="103"/>
      <c r="N59" s="103"/>
      <c r="O59" s="103"/>
      <c r="P59" s="103"/>
      <c r="Q59" s="103"/>
      <c r="R59" s="103"/>
      <c r="S59" s="103"/>
      <c r="T59" s="103"/>
      <c r="U59" s="103"/>
      <c r="V59" s="103"/>
      <c r="W59" s="103"/>
      <c r="X59" s="103"/>
      <c r="Y59" s="103"/>
      <c r="Z59" s="103"/>
      <c r="AA59" s="103"/>
      <c r="AB59" s="103"/>
      <c r="AC59" s="125"/>
      <c r="AE59" s="505"/>
      <c r="AG59" s="505"/>
      <c r="AI59" s="505"/>
    </row>
    <row r="60" spans="2:35" outlineLevel="1">
      <c r="D60" s="106" t="str">
        <f>'Line Items'!D2686</f>
        <v>NI employer contribution - as % of basic pay</v>
      </c>
      <c r="E60" s="107" t="str">
        <f t="shared" ref="E60:E78" si="2">E59</f>
        <v>%</v>
      </c>
      <c r="F60" s="108"/>
      <c r="G60" s="115"/>
      <c r="H60" s="109"/>
      <c r="I60" s="109"/>
      <c r="J60" s="109"/>
      <c r="K60" s="109"/>
      <c r="L60" s="109"/>
      <c r="M60" s="109"/>
      <c r="N60" s="109"/>
      <c r="O60" s="109"/>
      <c r="P60" s="109"/>
      <c r="Q60" s="109"/>
      <c r="R60" s="109"/>
      <c r="S60" s="109"/>
      <c r="T60" s="109"/>
      <c r="U60" s="109"/>
      <c r="V60" s="109"/>
      <c r="W60" s="109"/>
      <c r="X60" s="109"/>
      <c r="Y60" s="109"/>
      <c r="Z60" s="109"/>
      <c r="AA60" s="109"/>
      <c r="AB60" s="109"/>
      <c r="AC60" s="116"/>
      <c r="AE60" s="501"/>
      <c r="AG60" s="501"/>
      <c r="AI60" s="501"/>
    </row>
    <row r="61" spans="2:35" outlineLevel="1">
      <c r="D61" s="106" t="str">
        <f>'Line Items'!D2687</f>
        <v>General Tax disallowance in each year</v>
      </c>
      <c r="E61" s="107" t="str">
        <f t="shared" si="2"/>
        <v>%</v>
      </c>
      <c r="F61" s="126"/>
      <c r="G61" s="115"/>
      <c r="H61" s="109"/>
      <c r="I61" s="109"/>
      <c r="J61" s="109"/>
      <c r="K61" s="109"/>
      <c r="L61" s="109"/>
      <c r="M61" s="109"/>
      <c r="N61" s="109"/>
      <c r="O61" s="109"/>
      <c r="P61" s="109"/>
      <c r="Q61" s="109"/>
      <c r="R61" s="109"/>
      <c r="S61" s="109"/>
      <c r="T61" s="109"/>
      <c r="U61" s="109"/>
      <c r="V61" s="109"/>
      <c r="W61" s="109"/>
      <c r="X61" s="109"/>
      <c r="Y61" s="109"/>
      <c r="Z61" s="109"/>
      <c r="AA61" s="109"/>
      <c r="AB61" s="109"/>
      <c r="AC61" s="116"/>
      <c r="AE61" s="501"/>
      <c r="AG61" s="501"/>
      <c r="AI61" s="501"/>
    </row>
    <row r="62" spans="2:35" outlineLevel="1">
      <c r="D62" s="106" t="str">
        <f>'Line Items'!D2688</f>
        <v>LIBOR</v>
      </c>
      <c r="E62" s="107" t="str">
        <f t="shared" si="2"/>
        <v>%</v>
      </c>
      <c r="F62" s="126"/>
      <c r="G62" s="115"/>
      <c r="H62" s="109"/>
      <c r="I62" s="109"/>
      <c r="J62" s="109"/>
      <c r="K62" s="109"/>
      <c r="L62" s="109"/>
      <c r="M62" s="109"/>
      <c r="N62" s="109"/>
      <c r="O62" s="109"/>
      <c r="P62" s="109"/>
      <c r="Q62" s="109"/>
      <c r="R62" s="109"/>
      <c r="S62" s="109"/>
      <c r="T62" s="109"/>
      <c r="U62" s="109"/>
      <c r="V62" s="109"/>
      <c r="W62" s="109"/>
      <c r="X62" s="109"/>
      <c r="Y62" s="109"/>
      <c r="Z62" s="109"/>
      <c r="AA62" s="109"/>
      <c r="AB62" s="109"/>
      <c r="AC62" s="116"/>
      <c r="AE62" s="501"/>
      <c r="AG62" s="501"/>
      <c r="AI62" s="501"/>
    </row>
    <row r="63" spans="2:35" outlineLevel="1">
      <c r="D63" s="106" t="str">
        <f>'Line Items'!D2689</f>
        <v>Interest paid on debt - relative to LIBOR</v>
      </c>
      <c r="E63" s="107" t="str">
        <f t="shared" si="2"/>
        <v>%</v>
      </c>
      <c r="F63" s="126"/>
      <c r="G63" s="115"/>
      <c r="H63" s="109"/>
      <c r="I63" s="109"/>
      <c r="J63" s="109"/>
      <c r="K63" s="109"/>
      <c r="L63" s="109"/>
      <c r="M63" s="109"/>
      <c r="N63" s="109"/>
      <c r="O63" s="109"/>
      <c r="P63" s="109"/>
      <c r="Q63" s="109"/>
      <c r="R63" s="109"/>
      <c r="S63" s="109"/>
      <c r="T63" s="109"/>
      <c r="U63" s="109"/>
      <c r="V63" s="109"/>
      <c r="W63" s="109"/>
      <c r="X63" s="109"/>
      <c r="Y63" s="109"/>
      <c r="Z63" s="109"/>
      <c r="AA63" s="109"/>
      <c r="AB63" s="109"/>
      <c r="AC63" s="116"/>
      <c r="AE63" s="501"/>
      <c r="AG63" s="501"/>
      <c r="AI63" s="501"/>
    </row>
    <row r="64" spans="2:35" outlineLevel="1">
      <c r="D64" s="106" t="str">
        <f>'Line Items'!D2690</f>
        <v>Interest received on cash balances - relative to LIBOR</v>
      </c>
      <c r="E64" s="107" t="str">
        <f t="shared" si="2"/>
        <v>%</v>
      </c>
      <c r="F64" s="126"/>
      <c r="G64" s="115"/>
      <c r="H64" s="109"/>
      <c r="I64" s="109"/>
      <c r="J64" s="109"/>
      <c r="K64" s="109"/>
      <c r="L64" s="109"/>
      <c r="M64" s="109"/>
      <c r="N64" s="109"/>
      <c r="O64" s="109"/>
      <c r="P64" s="109"/>
      <c r="Q64" s="109"/>
      <c r="R64" s="109"/>
      <c r="S64" s="109"/>
      <c r="T64" s="109"/>
      <c r="U64" s="109"/>
      <c r="V64" s="109"/>
      <c r="W64" s="109"/>
      <c r="X64" s="109"/>
      <c r="Y64" s="109"/>
      <c r="Z64" s="109"/>
      <c r="AA64" s="109"/>
      <c r="AB64" s="109"/>
      <c r="AC64" s="116"/>
      <c r="AE64" s="501"/>
      <c r="AG64" s="501"/>
      <c r="AI64" s="501"/>
    </row>
    <row r="65" spans="2:35" outlineLevel="1">
      <c r="D65" s="106" t="str">
        <f>'Line Items'!D2691</f>
        <v>UK corporation tax rate</v>
      </c>
      <c r="E65" s="107" t="str">
        <f t="shared" si="2"/>
        <v>%</v>
      </c>
      <c r="F65" s="126"/>
      <c r="G65" s="115"/>
      <c r="H65" s="109"/>
      <c r="I65" s="109"/>
      <c r="J65" s="109"/>
      <c r="K65" s="109"/>
      <c r="L65" s="109"/>
      <c r="M65" s="109"/>
      <c r="N65" s="109"/>
      <c r="O65" s="109"/>
      <c r="P65" s="109"/>
      <c r="Q65" s="109"/>
      <c r="R65" s="109"/>
      <c r="S65" s="109"/>
      <c r="T65" s="109"/>
      <c r="U65" s="109"/>
      <c r="V65" s="109"/>
      <c r="W65" s="109"/>
      <c r="X65" s="109"/>
      <c r="Y65" s="109"/>
      <c r="Z65" s="109"/>
      <c r="AA65" s="109"/>
      <c r="AB65" s="109"/>
      <c r="AC65" s="116"/>
      <c r="AE65" s="501"/>
      <c r="AG65" s="501"/>
      <c r="AI65" s="501"/>
    </row>
    <row r="66" spans="2:35" outlineLevel="1">
      <c r="D66" s="106" t="str">
        <f>'Line Items'!D2692</f>
        <v>% of tax paid in year</v>
      </c>
      <c r="E66" s="107" t="str">
        <f t="shared" si="2"/>
        <v>%</v>
      </c>
      <c r="F66" s="126"/>
      <c r="G66" s="115"/>
      <c r="H66" s="109"/>
      <c r="I66" s="109"/>
      <c r="J66" s="109"/>
      <c r="K66" s="109"/>
      <c r="L66" s="109"/>
      <c r="M66" s="109"/>
      <c r="N66" s="109"/>
      <c r="O66" s="109"/>
      <c r="P66" s="109"/>
      <c r="Q66" s="109"/>
      <c r="R66" s="109"/>
      <c r="S66" s="109"/>
      <c r="T66" s="109"/>
      <c r="U66" s="109"/>
      <c r="V66" s="109"/>
      <c r="W66" s="109"/>
      <c r="X66" s="109"/>
      <c r="Y66" s="109"/>
      <c r="Z66" s="109"/>
      <c r="AA66" s="109"/>
      <c r="AB66" s="109"/>
      <c r="AC66" s="116"/>
      <c r="AE66" s="501"/>
      <c r="AG66" s="501"/>
      <c r="AI66" s="501"/>
    </row>
    <row r="67" spans="2:35" outlineLevel="1">
      <c r="D67" s="106" t="str">
        <f>'Line Items'!D2693</f>
        <v>PBT margin as % of revenues as defined in TFA</v>
      </c>
      <c r="E67" s="107" t="str">
        <f t="shared" si="2"/>
        <v>%</v>
      </c>
      <c r="F67" s="126"/>
      <c r="G67" s="115"/>
      <c r="H67" s="109"/>
      <c r="I67" s="109"/>
      <c r="J67" s="109"/>
      <c r="K67" s="109"/>
      <c r="L67" s="109"/>
      <c r="M67" s="109"/>
      <c r="N67" s="109"/>
      <c r="O67" s="109"/>
      <c r="P67" s="109"/>
      <c r="Q67" s="109"/>
      <c r="R67" s="109"/>
      <c r="S67" s="109"/>
      <c r="T67" s="109"/>
      <c r="U67" s="109"/>
      <c r="V67" s="109"/>
      <c r="W67" s="109"/>
      <c r="X67" s="109"/>
      <c r="Y67" s="109"/>
      <c r="Z67" s="109"/>
      <c r="AA67" s="109"/>
      <c r="AB67" s="109"/>
      <c r="AC67" s="116"/>
      <c r="AE67" s="501"/>
      <c r="AG67" s="501"/>
      <c r="AI67" s="501"/>
    </row>
    <row r="68" spans="2:35" outlineLevel="1">
      <c r="D68" s="106" t="str">
        <f>'Line Items'!D2694</f>
        <v>Annual Cost of Performance Bond (as % of value)</v>
      </c>
      <c r="E68" s="107" t="str">
        <f t="shared" si="2"/>
        <v>%</v>
      </c>
      <c r="F68" s="126"/>
      <c r="G68" s="115"/>
      <c r="H68" s="109"/>
      <c r="I68" s="109"/>
      <c r="J68" s="109"/>
      <c r="K68" s="109"/>
      <c r="L68" s="109"/>
      <c r="M68" s="109"/>
      <c r="N68" s="109"/>
      <c r="O68" s="109"/>
      <c r="P68" s="109"/>
      <c r="Q68" s="109"/>
      <c r="R68" s="109"/>
      <c r="S68" s="109"/>
      <c r="T68" s="109"/>
      <c r="U68" s="109"/>
      <c r="V68" s="109"/>
      <c r="W68" s="109"/>
      <c r="X68" s="109"/>
      <c r="Y68" s="109"/>
      <c r="Z68" s="109"/>
      <c r="AA68" s="109"/>
      <c r="AB68" s="109"/>
      <c r="AC68" s="116"/>
      <c r="AE68" s="501"/>
      <c r="AG68" s="501"/>
      <c r="AI68" s="501"/>
    </row>
    <row r="69" spans="2:35" outlineLevel="1">
      <c r="D69" s="106" t="str">
        <f>'Line Items'!D2695</f>
        <v>Annual Cost of Season Ticket Bond (as % of value)</v>
      </c>
      <c r="E69" s="107" t="str">
        <f t="shared" si="2"/>
        <v>%</v>
      </c>
      <c r="F69" s="126"/>
      <c r="G69" s="115"/>
      <c r="H69" s="109"/>
      <c r="I69" s="109"/>
      <c r="J69" s="109"/>
      <c r="K69" s="109"/>
      <c r="L69" s="109"/>
      <c r="M69" s="109"/>
      <c r="N69" s="109"/>
      <c r="O69" s="109"/>
      <c r="P69" s="109"/>
      <c r="Q69" s="109"/>
      <c r="R69" s="109"/>
      <c r="S69" s="109"/>
      <c r="T69" s="109"/>
      <c r="U69" s="109"/>
      <c r="V69" s="109"/>
      <c r="W69" s="109"/>
      <c r="X69" s="109"/>
      <c r="Y69" s="109"/>
      <c r="Z69" s="109"/>
      <c r="AA69" s="109"/>
      <c r="AB69" s="109"/>
      <c r="AC69" s="116"/>
      <c r="AE69" s="501"/>
      <c r="AG69" s="501"/>
      <c r="AI69" s="501"/>
    </row>
    <row r="70" spans="2:35" outlineLevel="1">
      <c r="D70" s="106" t="str">
        <f>'Line Items'!D2696</f>
        <v>Annual Cost of PCS Bond (as % of value)</v>
      </c>
      <c r="E70" s="107" t="str">
        <f t="shared" si="2"/>
        <v>%</v>
      </c>
      <c r="F70" s="126"/>
      <c r="G70" s="115"/>
      <c r="H70" s="109"/>
      <c r="I70" s="109"/>
      <c r="J70" s="109"/>
      <c r="K70" s="109"/>
      <c r="L70" s="109"/>
      <c r="M70" s="109"/>
      <c r="N70" s="109"/>
      <c r="O70" s="109"/>
      <c r="P70" s="109"/>
      <c r="Q70" s="109"/>
      <c r="R70" s="109"/>
      <c r="S70" s="109"/>
      <c r="T70" s="109"/>
      <c r="U70" s="109"/>
      <c r="V70" s="109"/>
      <c r="W70" s="109"/>
      <c r="X70" s="109"/>
      <c r="Y70" s="109"/>
      <c r="Z70" s="109"/>
      <c r="AA70" s="109"/>
      <c r="AB70" s="109"/>
      <c r="AC70" s="116"/>
      <c r="AE70" s="501"/>
      <c r="AG70" s="501"/>
      <c r="AI70" s="501"/>
    </row>
    <row r="71" spans="2:35" outlineLevel="1">
      <c r="D71" s="106" t="str">
        <f>'Line Items'!D2697</f>
        <v>VAT Rate</v>
      </c>
      <c r="E71" s="107" t="str">
        <f t="shared" si="2"/>
        <v>%</v>
      </c>
      <c r="F71" s="126"/>
      <c r="G71" s="115"/>
      <c r="H71" s="109"/>
      <c r="I71" s="109"/>
      <c r="J71" s="109"/>
      <c r="K71" s="109"/>
      <c r="L71" s="109"/>
      <c r="M71" s="109"/>
      <c r="N71" s="109"/>
      <c r="O71" s="109"/>
      <c r="P71" s="109"/>
      <c r="Q71" s="109"/>
      <c r="R71" s="109"/>
      <c r="S71" s="109"/>
      <c r="T71" s="109"/>
      <c r="U71" s="109"/>
      <c r="V71" s="109"/>
      <c r="W71" s="109"/>
      <c r="X71" s="109"/>
      <c r="Y71" s="109"/>
      <c r="Z71" s="109"/>
      <c r="AA71" s="109"/>
      <c r="AB71" s="109"/>
      <c r="AC71" s="116"/>
      <c r="AE71" s="501"/>
      <c r="AG71" s="501"/>
      <c r="AI71" s="501"/>
    </row>
    <row r="72" spans="2:35" outlineLevel="1">
      <c r="D72" s="106" t="str">
        <f>'Line Items'!D2698</f>
        <v>[Indices and Rates - Other Rates Line 14]</v>
      </c>
      <c r="E72" s="107" t="str">
        <f t="shared" si="2"/>
        <v>%</v>
      </c>
      <c r="F72" s="126"/>
      <c r="G72" s="115"/>
      <c r="H72" s="109"/>
      <c r="I72" s="109"/>
      <c r="J72" s="109"/>
      <c r="K72" s="109"/>
      <c r="L72" s="109"/>
      <c r="M72" s="109"/>
      <c r="N72" s="109"/>
      <c r="O72" s="109"/>
      <c r="P72" s="109"/>
      <c r="Q72" s="109"/>
      <c r="R72" s="109"/>
      <c r="S72" s="109"/>
      <c r="T72" s="109"/>
      <c r="U72" s="109"/>
      <c r="V72" s="109"/>
      <c r="W72" s="109"/>
      <c r="X72" s="109"/>
      <c r="Y72" s="109"/>
      <c r="Z72" s="109"/>
      <c r="AA72" s="109"/>
      <c r="AB72" s="109"/>
      <c r="AC72" s="116"/>
      <c r="AE72" s="501"/>
      <c r="AG72" s="501"/>
      <c r="AI72" s="501"/>
    </row>
    <row r="73" spans="2:35" outlineLevel="1">
      <c r="D73" s="106" t="str">
        <f>'Line Items'!D2699</f>
        <v>[Indices and Rates - Other Rates Line 15]</v>
      </c>
      <c r="E73" s="107" t="str">
        <f t="shared" si="2"/>
        <v>%</v>
      </c>
      <c r="F73" s="108"/>
      <c r="G73" s="115"/>
      <c r="H73" s="109"/>
      <c r="I73" s="109"/>
      <c r="J73" s="109"/>
      <c r="K73" s="109"/>
      <c r="L73" s="109"/>
      <c r="M73" s="109"/>
      <c r="N73" s="109"/>
      <c r="O73" s="109"/>
      <c r="P73" s="109"/>
      <c r="Q73" s="109"/>
      <c r="R73" s="109"/>
      <c r="S73" s="109"/>
      <c r="T73" s="109"/>
      <c r="U73" s="109"/>
      <c r="V73" s="109"/>
      <c r="W73" s="109"/>
      <c r="X73" s="109"/>
      <c r="Y73" s="109"/>
      <c r="Z73" s="109"/>
      <c r="AA73" s="109"/>
      <c r="AB73" s="109"/>
      <c r="AC73" s="116"/>
      <c r="AE73" s="501"/>
      <c r="AG73" s="501"/>
      <c r="AI73" s="501"/>
    </row>
    <row r="74" spans="2:35" outlineLevel="1">
      <c r="D74" s="106" t="str">
        <f>'Line Items'!D2700</f>
        <v>[Indices and Rates - Other Rates Line 16]</v>
      </c>
      <c r="E74" s="107" t="str">
        <f t="shared" si="2"/>
        <v>%</v>
      </c>
      <c r="F74" s="108"/>
      <c r="G74" s="115"/>
      <c r="H74" s="109"/>
      <c r="I74" s="109"/>
      <c r="J74" s="109"/>
      <c r="K74" s="109"/>
      <c r="L74" s="109"/>
      <c r="M74" s="109"/>
      <c r="N74" s="109"/>
      <c r="O74" s="109"/>
      <c r="P74" s="109"/>
      <c r="Q74" s="109"/>
      <c r="R74" s="109"/>
      <c r="S74" s="109"/>
      <c r="T74" s="109"/>
      <c r="U74" s="109"/>
      <c r="V74" s="109"/>
      <c r="W74" s="109"/>
      <c r="X74" s="109"/>
      <c r="Y74" s="109"/>
      <c r="Z74" s="109"/>
      <c r="AA74" s="109"/>
      <c r="AB74" s="109"/>
      <c r="AC74" s="116"/>
      <c r="AE74" s="501"/>
      <c r="AG74" s="501"/>
      <c r="AI74" s="501"/>
    </row>
    <row r="75" spans="2:35" outlineLevel="1">
      <c r="D75" s="106" t="str">
        <f>'Line Items'!D2701</f>
        <v>[Indices and Rates - Other Rates Line 17]</v>
      </c>
      <c r="E75" s="107" t="str">
        <f t="shared" si="2"/>
        <v>%</v>
      </c>
      <c r="F75" s="108"/>
      <c r="G75" s="115"/>
      <c r="H75" s="109"/>
      <c r="I75" s="109"/>
      <c r="J75" s="109"/>
      <c r="K75" s="109"/>
      <c r="L75" s="109"/>
      <c r="M75" s="109"/>
      <c r="N75" s="109"/>
      <c r="O75" s="109"/>
      <c r="P75" s="109"/>
      <c r="Q75" s="109"/>
      <c r="R75" s="109"/>
      <c r="S75" s="109"/>
      <c r="T75" s="109"/>
      <c r="U75" s="109"/>
      <c r="V75" s="109"/>
      <c r="W75" s="109"/>
      <c r="X75" s="109"/>
      <c r="Y75" s="109"/>
      <c r="Z75" s="109"/>
      <c r="AA75" s="109"/>
      <c r="AB75" s="109"/>
      <c r="AC75" s="116"/>
      <c r="AE75" s="501"/>
      <c r="AG75" s="501"/>
      <c r="AI75" s="501"/>
    </row>
    <row r="76" spans="2:35" outlineLevel="1">
      <c r="D76" s="106" t="str">
        <f>'Line Items'!D2702</f>
        <v>[Indices and Rates - Other Rates Line 18]</v>
      </c>
      <c r="E76" s="107" t="str">
        <f t="shared" si="2"/>
        <v>%</v>
      </c>
      <c r="F76" s="108"/>
      <c r="G76" s="115"/>
      <c r="H76" s="109"/>
      <c r="I76" s="109"/>
      <c r="J76" s="109"/>
      <c r="K76" s="109"/>
      <c r="L76" s="109"/>
      <c r="M76" s="109"/>
      <c r="N76" s="109"/>
      <c r="O76" s="109"/>
      <c r="P76" s="109"/>
      <c r="Q76" s="109"/>
      <c r="R76" s="109"/>
      <c r="S76" s="109"/>
      <c r="T76" s="109"/>
      <c r="U76" s="109"/>
      <c r="V76" s="109"/>
      <c r="W76" s="109"/>
      <c r="X76" s="109"/>
      <c r="Y76" s="109"/>
      <c r="Z76" s="109"/>
      <c r="AA76" s="109"/>
      <c r="AB76" s="109"/>
      <c r="AC76" s="116"/>
      <c r="AE76" s="501"/>
      <c r="AG76" s="501"/>
      <c r="AI76" s="501"/>
    </row>
    <row r="77" spans="2:35" outlineLevel="1">
      <c r="D77" s="106" t="str">
        <f>'Line Items'!D2703</f>
        <v>[Indices and Rates - Other Rates Line 19]</v>
      </c>
      <c r="E77" s="107" t="str">
        <f t="shared" si="2"/>
        <v>%</v>
      </c>
      <c r="F77" s="108"/>
      <c r="G77" s="115"/>
      <c r="H77" s="109"/>
      <c r="I77" s="109"/>
      <c r="J77" s="109"/>
      <c r="K77" s="109"/>
      <c r="L77" s="109"/>
      <c r="M77" s="109"/>
      <c r="N77" s="109"/>
      <c r="O77" s="109"/>
      <c r="P77" s="109"/>
      <c r="Q77" s="109"/>
      <c r="R77" s="109"/>
      <c r="S77" s="109"/>
      <c r="T77" s="109"/>
      <c r="U77" s="109"/>
      <c r="V77" s="109"/>
      <c r="W77" s="109"/>
      <c r="X77" s="109"/>
      <c r="Y77" s="109"/>
      <c r="Z77" s="109"/>
      <c r="AA77" s="109"/>
      <c r="AB77" s="109"/>
      <c r="AC77" s="116"/>
      <c r="AE77" s="501"/>
      <c r="AG77" s="501"/>
      <c r="AI77" s="501"/>
    </row>
    <row r="78" spans="2:35" outlineLevel="1">
      <c r="D78" s="117" t="str">
        <f>'Line Items'!D2704</f>
        <v>[Indices and Rates - Other Rates Line 20]</v>
      </c>
      <c r="E78" s="118" t="str">
        <f t="shared" si="2"/>
        <v>%</v>
      </c>
      <c r="F78" s="119"/>
      <c r="G78" s="120"/>
      <c r="H78" s="121"/>
      <c r="I78" s="121"/>
      <c r="J78" s="121"/>
      <c r="K78" s="121"/>
      <c r="L78" s="121"/>
      <c r="M78" s="121"/>
      <c r="N78" s="121"/>
      <c r="O78" s="121"/>
      <c r="P78" s="121"/>
      <c r="Q78" s="121"/>
      <c r="R78" s="121"/>
      <c r="S78" s="121"/>
      <c r="T78" s="121"/>
      <c r="U78" s="121"/>
      <c r="V78" s="121"/>
      <c r="W78" s="121"/>
      <c r="X78" s="121"/>
      <c r="Y78" s="121"/>
      <c r="Z78" s="121"/>
      <c r="AA78" s="121"/>
      <c r="AB78" s="121"/>
      <c r="AC78" s="122"/>
      <c r="AE78" s="503"/>
      <c r="AG78" s="503"/>
      <c r="AI78" s="503"/>
    </row>
    <row r="80" spans="2:35" ht="15">
      <c r="B80" s="15" t="s">
        <v>91</v>
      </c>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row>
    <row r="81" spans="4:35" outlineLevel="1"/>
    <row r="82" spans="4:35" outlineLevel="1">
      <c r="D82" s="127" t="s">
        <v>92</v>
      </c>
      <c r="E82" s="107"/>
      <c r="F82" s="128"/>
      <c r="G82" s="113"/>
      <c r="H82" s="112"/>
      <c r="I82" s="112"/>
      <c r="J82" s="112"/>
      <c r="K82" s="112"/>
      <c r="L82" s="112"/>
      <c r="M82" s="112"/>
      <c r="N82" s="112"/>
      <c r="O82" s="112"/>
      <c r="P82" s="112"/>
      <c r="Q82" s="112"/>
      <c r="R82" s="112"/>
      <c r="S82" s="112"/>
      <c r="T82" s="112"/>
      <c r="U82" s="112"/>
      <c r="V82" s="112"/>
      <c r="W82" s="112"/>
      <c r="X82" s="112"/>
      <c r="Y82" s="112"/>
      <c r="Z82" s="112"/>
      <c r="AA82" s="112"/>
      <c r="AB82" s="112"/>
      <c r="AC82" s="112"/>
      <c r="AE82" s="112"/>
      <c r="AG82" s="112"/>
      <c r="AI82" s="112"/>
    </row>
    <row r="83" spans="4:35" outlineLevel="1">
      <c r="D83" s="129" t="s">
        <v>93</v>
      </c>
      <c r="E83" s="101" t="s">
        <v>89</v>
      </c>
      <c r="F83" s="980">
        <v>7.4999999999999997E-2</v>
      </c>
      <c r="G83" s="113"/>
      <c r="H83" s="112"/>
      <c r="I83" s="113"/>
      <c r="J83" s="113"/>
      <c r="K83" s="113"/>
      <c r="L83" s="113"/>
      <c r="M83" s="113"/>
      <c r="N83" s="113"/>
      <c r="O83" s="113"/>
      <c r="P83" s="112"/>
      <c r="Q83" s="112"/>
      <c r="R83" s="113"/>
      <c r="S83" s="113"/>
      <c r="T83" s="113"/>
      <c r="U83" s="113"/>
      <c r="V83" s="113"/>
      <c r="W83" s="113"/>
      <c r="X83" s="113"/>
      <c r="Y83" s="113"/>
      <c r="Z83" s="113"/>
      <c r="AA83" s="113"/>
      <c r="AB83" s="113"/>
      <c r="AC83" s="113"/>
      <c r="AD83" s="113"/>
      <c r="AE83" s="113"/>
      <c r="AF83" s="113"/>
      <c r="AG83" s="113"/>
      <c r="AH83" s="113"/>
      <c r="AI83" s="113"/>
    </row>
    <row r="84" spans="4:35" outlineLevel="1">
      <c r="D84" s="131" t="s">
        <v>94</v>
      </c>
      <c r="E84" s="132" t="s">
        <v>89</v>
      </c>
      <c r="F84" s="981">
        <v>0.1</v>
      </c>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c r="AD84" s="113"/>
      <c r="AE84" s="113"/>
      <c r="AF84" s="113"/>
      <c r="AG84" s="113"/>
      <c r="AH84" s="113"/>
      <c r="AI84" s="113"/>
    </row>
    <row r="85" spans="4:35" outlineLevel="1">
      <c r="D85" s="134" t="s">
        <v>95</v>
      </c>
      <c r="E85" s="135" t="s">
        <v>89</v>
      </c>
      <c r="F85" s="982">
        <v>0.14000000000000001</v>
      </c>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c r="AD85" s="113"/>
      <c r="AE85" s="113"/>
      <c r="AF85" s="113"/>
      <c r="AG85" s="113"/>
      <c r="AH85" s="113"/>
      <c r="AI85" s="113"/>
    </row>
    <row r="86" spans="4:35" outlineLevel="1">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c r="AD86" s="113"/>
      <c r="AE86" s="113"/>
      <c r="AF86" s="113"/>
      <c r="AG86" s="113"/>
      <c r="AH86" s="113"/>
      <c r="AI86" s="113"/>
    </row>
    <row r="87" spans="4:35" outlineLevel="1">
      <c r="D87" s="127" t="s">
        <v>96</v>
      </c>
      <c r="E87" s="107"/>
      <c r="F87" s="128"/>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c r="AD87" s="113"/>
      <c r="AE87" s="113"/>
      <c r="AF87" s="113"/>
      <c r="AG87" s="113"/>
      <c r="AH87" s="113"/>
      <c r="AI87" s="113"/>
    </row>
    <row r="88" spans="4:35" outlineLevel="1">
      <c r="D88" s="129" t="s">
        <v>97</v>
      </c>
      <c r="E88" s="101" t="s">
        <v>89</v>
      </c>
      <c r="F88" s="130">
        <v>0.2</v>
      </c>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c r="AD88" s="113"/>
      <c r="AE88" s="113"/>
      <c r="AF88" s="113"/>
      <c r="AG88" s="113"/>
      <c r="AH88" s="113"/>
      <c r="AI88" s="113"/>
    </row>
    <row r="89" spans="4:35" outlineLevel="1">
      <c r="D89" s="131" t="s">
        <v>98</v>
      </c>
      <c r="E89" s="132" t="s">
        <v>89</v>
      </c>
      <c r="F89" s="133">
        <v>0.5</v>
      </c>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c r="AD89" s="113"/>
      <c r="AE89" s="113"/>
      <c r="AF89" s="113"/>
      <c r="AG89" s="113"/>
      <c r="AH89" s="113"/>
      <c r="AI89" s="113"/>
    </row>
    <row r="90" spans="4:35" outlineLevel="1">
      <c r="D90" s="134" t="s">
        <v>99</v>
      </c>
      <c r="E90" s="135" t="s">
        <v>89</v>
      </c>
      <c r="F90" s="136">
        <v>1</v>
      </c>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c r="AD90" s="113"/>
      <c r="AE90" s="113"/>
      <c r="AF90" s="113"/>
      <c r="AG90" s="113"/>
      <c r="AH90" s="113"/>
      <c r="AI90" s="113"/>
    </row>
    <row r="91" spans="4:35" outlineLevel="1">
      <c r="D91" s="187"/>
    </row>
    <row r="92" spans="4:35" outlineLevel="1">
      <c r="D92" s="89" t="s">
        <v>100</v>
      </c>
      <c r="E92" s="107"/>
      <c r="F92" s="128"/>
      <c r="G92" s="113"/>
      <c r="H92" s="113"/>
      <c r="I92" s="113"/>
      <c r="J92" s="113"/>
      <c r="K92" s="113"/>
      <c r="L92" s="113"/>
      <c r="M92" s="113"/>
      <c r="N92" s="113"/>
      <c r="O92" s="113"/>
    </row>
    <row r="93" spans="4:35" ht="15.75" outlineLevel="1">
      <c r="D93" s="89" t="s">
        <v>1614</v>
      </c>
      <c r="E93" s="107"/>
      <c r="F93" s="128"/>
      <c r="G93" s="113"/>
      <c r="H93" s="113"/>
      <c r="I93" s="113"/>
      <c r="J93" s="113"/>
      <c r="K93" s="113"/>
      <c r="L93" s="113"/>
      <c r="M93" s="113"/>
      <c r="N93" s="113"/>
      <c r="O93" s="113"/>
    </row>
    <row r="94" spans="4:35" outlineLevel="1">
      <c r="D94" s="137" t="s">
        <v>101</v>
      </c>
      <c r="E94" s="107"/>
      <c r="F94" s="128"/>
      <c r="G94" s="113"/>
      <c r="H94" s="113"/>
      <c r="I94" s="113"/>
      <c r="J94" s="113"/>
      <c r="K94" s="113"/>
      <c r="L94" s="113"/>
      <c r="M94" s="113"/>
      <c r="N94" s="113"/>
      <c r="O94" s="113"/>
    </row>
    <row r="95" spans="4:35" ht="15" outlineLevel="1">
      <c r="D95" s="127"/>
      <c r="E95" s="138"/>
      <c r="F95" s="138"/>
      <c r="G95" s="138"/>
      <c r="H95" s="138"/>
      <c r="I95" s="138"/>
      <c r="J95" s="138"/>
      <c r="K95" s="138"/>
      <c r="L95" s="138"/>
      <c r="M95" s="138"/>
      <c r="N95" s="139"/>
      <c r="O95" s="139"/>
    </row>
    <row r="97" spans="2:35" ht="16.5">
      <c r="B97" s="5" t="s">
        <v>19</v>
      </c>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row>
  </sheetData>
  <mergeCells count="3">
    <mergeCell ref="D9:D11"/>
    <mergeCell ref="E9:E11"/>
    <mergeCell ref="F9:F11"/>
  </mergeCells>
  <pageMargins left="0.39370078740157483" right="0.39370078740157483" top="0.39370078740157483" bottom="0.39370078740157483" header="0.31496062992125984" footer="0.31496062992125984"/>
  <pageSetup paperSize="8" scale="50" fitToHeight="9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2:H2707"/>
  <sheetViews>
    <sheetView showGridLines="0" zoomScale="70" zoomScaleNormal="70" zoomScaleSheetLayoutView="70" workbookViewId="0"/>
  </sheetViews>
  <sheetFormatPr defaultColWidth="9" defaultRowHeight="12.75" outlineLevelRow="2"/>
  <cols>
    <col min="1" max="1" width="2.85546875" style="3" customWidth="1"/>
    <col min="2" max="2" width="5" style="3" customWidth="1"/>
    <col min="3" max="3" width="6" style="3" customWidth="1"/>
    <col min="4" max="4" width="32.7109375" style="3" customWidth="1"/>
    <col min="5" max="5" width="30.42578125" style="3" customWidth="1"/>
    <col min="6" max="6" width="31.7109375" style="3" customWidth="1"/>
    <col min="7" max="7" width="9" style="3" customWidth="1"/>
    <col min="8" max="8" width="30.42578125" style="3" customWidth="1"/>
    <col min="9" max="16384" width="9" style="3"/>
  </cols>
  <sheetData>
    <row r="2" spans="2:8">
      <c r="B2" s="1" t="str">
        <f>'Template Cover'!B2</f>
        <v>Owner:</v>
      </c>
      <c r="C2" s="2"/>
      <c r="D2" s="2" t="str">
        <f>Owner</f>
        <v>[Bidder Name]</v>
      </c>
      <c r="E2" s="2"/>
      <c r="F2" s="2"/>
      <c r="G2" s="2"/>
      <c r="H2" s="2"/>
    </row>
    <row r="3" spans="2:8">
      <c r="B3" s="1" t="str">
        <f>'Template Cover'!B3</f>
        <v>Project:</v>
      </c>
      <c r="C3" s="2"/>
      <c r="D3" s="2" t="str">
        <f>Project</f>
        <v>West Midlands Franchise</v>
      </c>
      <c r="E3" s="2"/>
      <c r="F3" s="2"/>
      <c r="G3" s="2"/>
      <c r="H3" s="2"/>
    </row>
    <row r="4" spans="2:8">
      <c r="B4" s="1" t="str">
        <f>'Template Cover'!B4</f>
        <v>Sheet:</v>
      </c>
      <c r="C4" s="2"/>
      <c r="D4" s="2" t="str">
        <f ca="1">MID(CELL("filename",$A$1),FIND("]",CELL("filename",$A$1))+1,99)</f>
        <v>Line Items</v>
      </c>
      <c r="E4" s="2"/>
      <c r="F4" s="2"/>
      <c r="G4" s="2"/>
      <c r="H4" s="2"/>
    </row>
    <row r="5" spans="2:8">
      <c r="B5" s="1" t="str">
        <f>'Template Cover'!B5</f>
        <v>Version:</v>
      </c>
      <c r="C5" s="2"/>
      <c r="D5" s="2">
        <f>Version</f>
        <v>1</v>
      </c>
      <c r="E5" s="2"/>
      <c r="F5" s="2"/>
      <c r="G5" s="2"/>
      <c r="H5" s="2"/>
    </row>
    <row r="6" spans="2:8">
      <c r="B6" s="1" t="str">
        <f>'Template Cover'!B6</f>
        <v>Date:</v>
      </c>
      <c r="C6" s="4"/>
      <c r="D6" s="4">
        <f ca="1">TODAY()</f>
        <v>42655</v>
      </c>
      <c r="E6" s="4"/>
      <c r="F6" s="4"/>
      <c r="G6" s="4"/>
      <c r="H6" s="4"/>
    </row>
    <row r="7" spans="2:8">
      <c r="B7" s="1" t="str">
        <f>'Template Cover'!B7</f>
        <v>Filename:</v>
      </c>
      <c r="C7" s="2"/>
      <c r="D7" s="2" t="str">
        <f ca="1">LEFT(CELL("FILENAME",$A$1),FIND("]",CELL("FILENAME",$A$1)))</f>
        <v>C:\Users\DfT\AppData\Local\Temp\[ATTACHMENT C - FINANCIAL TEMPLATES (v1.1).xlsx]</v>
      </c>
      <c r="E7" s="2"/>
      <c r="F7" s="2"/>
      <c r="G7" s="2"/>
      <c r="H7" s="2"/>
    </row>
    <row r="8" spans="2:8">
      <c r="B8" s="99"/>
    </row>
    <row r="10" spans="2:8" ht="16.5">
      <c r="B10" s="5" t="s">
        <v>103</v>
      </c>
      <c r="C10" s="5"/>
      <c r="D10" s="5"/>
      <c r="E10" s="5"/>
      <c r="F10" s="5"/>
      <c r="G10" s="5"/>
      <c r="H10" s="5"/>
    </row>
    <row r="12" spans="2:8" ht="15">
      <c r="B12" s="15" t="s">
        <v>104</v>
      </c>
      <c r="C12" s="15"/>
      <c r="D12" s="15"/>
      <c r="E12" s="15"/>
      <c r="F12" s="15"/>
      <c r="G12" s="15"/>
      <c r="H12" s="15"/>
    </row>
    <row r="13" spans="2:8" outlineLevel="1"/>
    <row r="14" spans="2:8" outlineLevel="1">
      <c r="D14" s="129" t="s">
        <v>1328</v>
      </c>
      <c r="E14" s="140"/>
    </row>
    <row r="15" spans="2:8" outlineLevel="1">
      <c r="D15" s="141" t="s">
        <v>1329</v>
      </c>
      <c r="E15" s="74"/>
    </row>
    <row r="16" spans="2:8" outlineLevel="1">
      <c r="D16" s="141" t="s">
        <v>1330</v>
      </c>
      <c r="E16" s="74"/>
    </row>
    <row r="17" spans="4:5" outlineLevel="1">
      <c r="D17" s="141" t="s">
        <v>1331</v>
      </c>
      <c r="E17" s="74"/>
    </row>
    <row r="18" spans="4:5" outlineLevel="1">
      <c r="D18" s="141" t="s">
        <v>1332</v>
      </c>
      <c r="E18" s="74"/>
    </row>
    <row r="19" spans="4:5" outlineLevel="1">
      <c r="D19" s="141" t="s">
        <v>1333</v>
      </c>
      <c r="E19" s="74"/>
    </row>
    <row r="20" spans="4:5" outlineLevel="1">
      <c r="D20" s="141" t="s">
        <v>1334</v>
      </c>
      <c r="E20" s="74"/>
    </row>
    <row r="21" spans="4:5" outlineLevel="1">
      <c r="D21" s="141" t="s">
        <v>1335</v>
      </c>
      <c r="E21" s="74"/>
    </row>
    <row r="22" spans="4:5" outlineLevel="1">
      <c r="D22" s="141" t="s">
        <v>1336</v>
      </c>
      <c r="E22" s="74"/>
    </row>
    <row r="23" spans="4:5" outlineLevel="1">
      <c r="D23" s="142" t="str">
        <f t="shared" ref="D23:D32" si="0">"["&amp;B$12&amp;" "&amp;"Line "&amp;ROW()-ROW(D$13)&amp;"]"</f>
        <v>[Passenger Revenue Service Groups Line 10]</v>
      </c>
      <c r="E23" s="143"/>
    </row>
    <row r="24" spans="4:5" outlineLevel="1">
      <c r="D24" s="142" t="str">
        <f t="shared" si="0"/>
        <v>[Passenger Revenue Service Groups Line 11]</v>
      </c>
      <c r="E24" s="143"/>
    </row>
    <row r="25" spans="4:5" outlineLevel="1">
      <c r="D25" s="142" t="str">
        <f t="shared" si="0"/>
        <v>[Passenger Revenue Service Groups Line 12]</v>
      </c>
      <c r="E25" s="143"/>
    </row>
    <row r="26" spans="4:5" outlineLevel="1">
      <c r="D26" s="142" t="str">
        <f t="shared" si="0"/>
        <v>[Passenger Revenue Service Groups Line 13]</v>
      </c>
      <c r="E26" s="143"/>
    </row>
    <row r="27" spans="4:5" outlineLevel="1">
      <c r="D27" s="142" t="str">
        <f t="shared" si="0"/>
        <v>[Passenger Revenue Service Groups Line 14]</v>
      </c>
      <c r="E27" s="143"/>
    </row>
    <row r="28" spans="4:5" outlineLevel="1">
      <c r="D28" s="142" t="str">
        <f t="shared" si="0"/>
        <v>[Passenger Revenue Service Groups Line 15]</v>
      </c>
      <c r="E28" s="143"/>
    </row>
    <row r="29" spans="4:5" outlineLevel="1">
      <c r="D29" s="142" t="str">
        <f t="shared" si="0"/>
        <v>[Passenger Revenue Service Groups Line 16]</v>
      </c>
      <c r="E29" s="143"/>
    </row>
    <row r="30" spans="4:5" outlineLevel="1">
      <c r="D30" s="142" t="str">
        <f t="shared" si="0"/>
        <v>[Passenger Revenue Service Groups Line 17]</v>
      </c>
      <c r="E30" s="143"/>
    </row>
    <row r="31" spans="4:5" outlineLevel="1">
      <c r="D31" s="142" t="str">
        <f t="shared" si="0"/>
        <v>[Passenger Revenue Service Groups Line 18]</v>
      </c>
      <c r="E31" s="143"/>
    </row>
    <row r="32" spans="4:5" outlineLevel="1">
      <c r="D32" s="142" t="str">
        <f t="shared" si="0"/>
        <v>[Passenger Revenue Service Groups Line 19]</v>
      </c>
      <c r="E32" s="143"/>
    </row>
    <row r="33" spans="2:8" outlineLevel="1">
      <c r="D33" s="1010" t="str">
        <f>"["&amp;B$12&amp;" "&amp;"Line "&amp;ROW()-ROW(D$13)&amp;"]"</f>
        <v>[Passenger Revenue Service Groups Line 20]</v>
      </c>
      <c r="E33" s="145"/>
    </row>
    <row r="35" spans="2:8" ht="15">
      <c r="B35" s="15" t="s">
        <v>105</v>
      </c>
      <c r="C35" s="15"/>
      <c r="D35" s="15"/>
      <c r="E35" s="15"/>
      <c r="F35" s="15"/>
      <c r="G35" s="15"/>
      <c r="H35" s="15"/>
    </row>
    <row r="36" spans="2:8" outlineLevel="1"/>
    <row r="37" spans="2:8" outlineLevel="1">
      <c r="D37" s="129" t="s">
        <v>106</v>
      </c>
      <c r="E37" s="140"/>
    </row>
    <row r="38" spans="2:8" outlineLevel="1">
      <c r="D38" s="131" t="s">
        <v>702</v>
      </c>
      <c r="E38" s="74"/>
    </row>
    <row r="39" spans="2:8" outlineLevel="1">
      <c r="D39" s="131" t="s">
        <v>703</v>
      </c>
      <c r="E39" s="74"/>
    </row>
    <row r="40" spans="2:8" outlineLevel="1">
      <c r="D40" s="131" t="s">
        <v>704</v>
      </c>
      <c r="E40" s="74"/>
    </row>
    <row r="41" spans="2:8" outlineLevel="1">
      <c r="D41" s="131" t="s">
        <v>107</v>
      </c>
      <c r="E41" s="74"/>
    </row>
    <row r="42" spans="2:8" outlineLevel="1">
      <c r="D42" s="131" t="s">
        <v>108</v>
      </c>
      <c r="E42" s="74"/>
    </row>
    <row r="43" spans="2:8" outlineLevel="1">
      <c r="D43" s="131" t="s">
        <v>109</v>
      </c>
      <c r="E43" s="74"/>
    </row>
    <row r="44" spans="2:8" outlineLevel="1">
      <c r="D44" s="131" t="s">
        <v>110</v>
      </c>
      <c r="E44" s="74"/>
    </row>
    <row r="45" spans="2:8" outlineLevel="1">
      <c r="D45" s="131" t="s">
        <v>111</v>
      </c>
      <c r="E45" s="74"/>
    </row>
    <row r="46" spans="2:8" outlineLevel="1">
      <c r="B46" s="434"/>
      <c r="D46" s="131" t="s">
        <v>112</v>
      </c>
      <c r="E46" s="74"/>
    </row>
    <row r="47" spans="2:8" outlineLevel="1">
      <c r="D47" s="131" t="s">
        <v>113</v>
      </c>
      <c r="E47" s="74"/>
    </row>
    <row r="48" spans="2:8" outlineLevel="1">
      <c r="D48" s="131" t="s">
        <v>114</v>
      </c>
      <c r="E48" s="74"/>
    </row>
    <row r="49" spans="4:5" outlineLevel="1">
      <c r="D49" s="131" t="s">
        <v>705</v>
      </c>
      <c r="E49" s="74"/>
    </row>
    <row r="50" spans="4:5" outlineLevel="1">
      <c r="D50" s="131" t="s">
        <v>115</v>
      </c>
      <c r="E50" s="74"/>
    </row>
    <row r="51" spans="4:5" outlineLevel="1">
      <c r="D51" s="131" t="s">
        <v>116</v>
      </c>
      <c r="E51" s="74"/>
    </row>
    <row r="52" spans="4:5" outlineLevel="1">
      <c r="D52" s="131" t="s">
        <v>706</v>
      </c>
      <c r="E52" s="74"/>
    </row>
    <row r="53" spans="4:5" outlineLevel="1">
      <c r="D53" s="131" t="s">
        <v>707</v>
      </c>
      <c r="E53" s="74"/>
    </row>
    <row r="54" spans="4:5" outlineLevel="1">
      <c r="D54" s="131" t="s">
        <v>708</v>
      </c>
      <c r="E54" s="74"/>
    </row>
    <row r="55" spans="4:5" outlineLevel="1">
      <c r="D55" s="131" t="s">
        <v>709</v>
      </c>
      <c r="E55" s="74"/>
    </row>
    <row r="56" spans="4:5" outlineLevel="1">
      <c r="D56" s="142" t="str">
        <f t="shared" ref="D56:D66" si="1">"["&amp;B$35&amp;" "&amp;"Line "&amp;ROW()-ROW(D$36)&amp;"]"</f>
        <v>[Other Fares Revenue Line 20]</v>
      </c>
      <c r="E56" s="143"/>
    </row>
    <row r="57" spans="4:5" outlineLevel="1">
      <c r="D57" s="142" t="str">
        <f t="shared" si="1"/>
        <v>[Other Fares Revenue Line 21]</v>
      </c>
      <c r="E57" s="143"/>
    </row>
    <row r="58" spans="4:5" outlineLevel="1">
      <c r="D58" s="142" t="str">
        <f t="shared" si="1"/>
        <v>[Other Fares Revenue Line 22]</v>
      </c>
      <c r="E58" s="143"/>
    </row>
    <row r="59" spans="4:5" outlineLevel="1">
      <c r="D59" s="142" t="str">
        <f t="shared" si="1"/>
        <v>[Other Fares Revenue Line 23]</v>
      </c>
      <c r="E59" s="143"/>
    </row>
    <row r="60" spans="4:5" outlineLevel="1">
      <c r="D60" s="142" t="str">
        <f t="shared" si="1"/>
        <v>[Other Fares Revenue Line 24]</v>
      </c>
      <c r="E60" s="143"/>
    </row>
    <row r="61" spans="4:5" outlineLevel="1">
      <c r="D61" s="142" t="str">
        <f t="shared" si="1"/>
        <v>[Other Fares Revenue Line 25]</v>
      </c>
      <c r="E61" s="143"/>
    </row>
    <row r="62" spans="4:5" outlineLevel="1">
      <c r="D62" s="142" t="str">
        <f t="shared" si="1"/>
        <v>[Other Fares Revenue Line 26]</v>
      </c>
      <c r="E62" s="143"/>
    </row>
    <row r="63" spans="4:5" outlineLevel="1">
      <c r="D63" s="142" t="str">
        <f t="shared" si="1"/>
        <v>[Other Fares Revenue Line 27]</v>
      </c>
      <c r="E63" s="143"/>
    </row>
    <row r="64" spans="4:5" outlineLevel="1">
      <c r="D64" s="142" t="str">
        <f t="shared" si="1"/>
        <v>[Other Fares Revenue Line 28]</v>
      </c>
      <c r="E64" s="143"/>
    </row>
    <row r="65" spans="2:8" outlineLevel="1">
      <c r="D65" s="142" t="str">
        <f t="shared" si="1"/>
        <v>[Other Fares Revenue Line 29]</v>
      </c>
      <c r="E65" s="143"/>
    </row>
    <row r="66" spans="2:8" outlineLevel="1">
      <c r="D66" s="144" t="str">
        <f t="shared" si="1"/>
        <v>[Other Fares Revenue Line 30]</v>
      </c>
      <c r="E66" s="145"/>
    </row>
    <row r="69" spans="2:8" ht="16.5">
      <c r="B69" s="5" t="s">
        <v>117</v>
      </c>
      <c r="C69" s="5"/>
      <c r="D69" s="5"/>
      <c r="E69" s="5"/>
      <c r="F69" s="5"/>
      <c r="G69" s="5"/>
      <c r="H69" s="5"/>
    </row>
    <row r="71" spans="2:8" ht="15">
      <c r="B71" s="15" t="s">
        <v>118</v>
      </c>
      <c r="C71" s="15"/>
      <c r="D71" s="15"/>
      <c r="E71" s="15"/>
      <c r="F71" s="15"/>
      <c r="G71" s="15"/>
      <c r="H71" s="15"/>
    </row>
    <row r="72" spans="2:8" outlineLevel="1"/>
    <row r="73" spans="2:8" outlineLevel="1">
      <c r="B73" s="434"/>
      <c r="D73" s="129" t="s">
        <v>797</v>
      </c>
      <c r="E73" s="140"/>
    </row>
    <row r="74" spans="2:8" outlineLevel="1">
      <c r="D74" s="131" t="s">
        <v>798</v>
      </c>
      <c r="E74" s="74"/>
    </row>
    <row r="75" spans="2:8" outlineLevel="1">
      <c r="B75" s="434"/>
      <c r="D75" s="131" t="s">
        <v>799</v>
      </c>
      <c r="E75" s="74"/>
    </row>
    <row r="76" spans="2:8" outlineLevel="1">
      <c r="D76" s="131" t="s">
        <v>800</v>
      </c>
      <c r="E76" s="74"/>
    </row>
    <row r="77" spans="2:8" outlineLevel="1">
      <c r="D77" s="131" t="s">
        <v>801</v>
      </c>
      <c r="E77" s="74"/>
    </row>
    <row r="78" spans="2:8" outlineLevel="1">
      <c r="D78" s="131" t="s">
        <v>802</v>
      </c>
      <c r="E78" s="74"/>
    </row>
    <row r="79" spans="2:8" outlineLevel="1">
      <c r="D79" s="131" t="s">
        <v>803</v>
      </c>
      <c r="E79" s="74"/>
    </row>
    <row r="80" spans="2:8" outlineLevel="1">
      <c r="D80" s="131" t="s">
        <v>804</v>
      </c>
      <c r="E80" s="74"/>
    </row>
    <row r="81" spans="4:5" outlineLevel="1">
      <c r="D81" s="131" t="s">
        <v>805</v>
      </c>
      <c r="E81" s="74"/>
    </row>
    <row r="82" spans="4:5" outlineLevel="1">
      <c r="D82" s="142" t="str">
        <f t="shared" ref="D82" si="2">"["&amp;B$71&amp;" "&amp;"Line "&amp;ROW()-ROW(D$72)&amp;"]"</f>
        <v>[Other Revenue from Core Business Line 10]</v>
      </c>
      <c r="E82" s="143"/>
    </row>
    <row r="83" spans="4:5" outlineLevel="1">
      <c r="D83" s="142" t="str">
        <f t="shared" ref="D83:D97" si="3">"["&amp;B$71&amp;" "&amp;"Line "&amp;ROW()-ROW(D$72)&amp;"]"</f>
        <v>[Other Revenue from Core Business Line 11]</v>
      </c>
      <c r="E83" s="143"/>
    </row>
    <row r="84" spans="4:5" outlineLevel="1">
      <c r="D84" s="142" t="str">
        <f t="shared" si="3"/>
        <v>[Other Revenue from Core Business Line 12]</v>
      </c>
      <c r="E84" s="143"/>
    </row>
    <row r="85" spans="4:5" outlineLevel="1">
      <c r="D85" s="142" t="str">
        <f t="shared" si="3"/>
        <v>[Other Revenue from Core Business Line 13]</v>
      </c>
      <c r="E85" s="143"/>
    </row>
    <row r="86" spans="4:5" outlineLevel="1">
      <c r="D86" s="142" t="str">
        <f t="shared" si="3"/>
        <v>[Other Revenue from Core Business Line 14]</v>
      </c>
      <c r="E86" s="143"/>
    </row>
    <row r="87" spans="4:5" outlineLevel="1">
      <c r="D87" s="142" t="str">
        <f t="shared" si="3"/>
        <v>[Other Revenue from Core Business Line 15]</v>
      </c>
      <c r="E87" s="143"/>
    </row>
    <row r="88" spans="4:5" outlineLevel="1">
      <c r="D88" s="142" t="str">
        <f t="shared" si="3"/>
        <v>[Other Revenue from Core Business Line 16]</v>
      </c>
      <c r="E88" s="143"/>
    </row>
    <row r="89" spans="4:5" outlineLevel="1">
      <c r="D89" s="142" t="str">
        <f t="shared" si="3"/>
        <v>[Other Revenue from Core Business Line 17]</v>
      </c>
      <c r="E89" s="143"/>
    </row>
    <row r="90" spans="4:5" outlineLevel="1">
      <c r="D90" s="142" t="str">
        <f t="shared" si="3"/>
        <v>[Other Revenue from Core Business Line 18]</v>
      </c>
      <c r="E90" s="143"/>
    </row>
    <row r="91" spans="4:5" outlineLevel="1">
      <c r="D91" s="142" t="str">
        <f t="shared" si="3"/>
        <v>[Other Revenue from Core Business Line 19]</v>
      </c>
      <c r="E91" s="143"/>
    </row>
    <row r="92" spans="4:5" outlineLevel="1">
      <c r="D92" s="142" t="str">
        <f t="shared" si="3"/>
        <v>[Other Revenue from Core Business Line 20]</v>
      </c>
      <c r="E92" s="143"/>
    </row>
    <row r="93" spans="4:5" outlineLevel="1">
      <c r="D93" s="142" t="str">
        <f t="shared" si="3"/>
        <v>[Other Revenue from Core Business Line 21]</v>
      </c>
      <c r="E93" s="143"/>
    </row>
    <row r="94" spans="4:5" outlineLevel="1">
      <c r="D94" s="142" t="str">
        <f t="shared" si="3"/>
        <v>[Other Revenue from Core Business Line 22]</v>
      </c>
      <c r="E94" s="143"/>
    </row>
    <row r="95" spans="4:5" outlineLevel="1">
      <c r="D95" s="142" t="str">
        <f t="shared" si="3"/>
        <v>[Other Revenue from Core Business Line 23]</v>
      </c>
      <c r="E95" s="143"/>
    </row>
    <row r="96" spans="4:5" outlineLevel="1">
      <c r="D96" s="142" t="str">
        <f t="shared" si="3"/>
        <v>[Other Revenue from Core Business Line 24]</v>
      </c>
      <c r="E96" s="143"/>
    </row>
    <row r="97" spans="2:8" outlineLevel="1">
      <c r="D97" s="144" t="str">
        <f t="shared" si="3"/>
        <v>[Other Revenue from Core Business Line 25]</v>
      </c>
      <c r="E97" s="145"/>
    </row>
    <row r="99" spans="2:8" ht="15">
      <c r="B99" s="15" t="s">
        <v>1120</v>
      </c>
      <c r="C99" s="15"/>
      <c r="D99" s="15"/>
      <c r="E99" s="15"/>
      <c r="F99" s="15"/>
      <c r="G99" s="15"/>
      <c r="H99" s="15"/>
    </row>
    <row r="100" spans="2:8" customFormat="1" ht="15" outlineLevel="1"/>
    <row r="101" spans="2:8" outlineLevel="1">
      <c r="C101" s="228" t="s">
        <v>1121</v>
      </c>
    </row>
    <row r="102" spans="2:8" outlineLevel="2">
      <c r="B102" s="434"/>
      <c r="D102" s="129" t="s">
        <v>883</v>
      </c>
      <c r="E102" s="140"/>
    </row>
    <row r="103" spans="2:8" outlineLevel="2">
      <c r="D103" s="131" t="s">
        <v>885</v>
      </c>
      <c r="E103" s="74"/>
    </row>
    <row r="104" spans="2:8" outlineLevel="2">
      <c r="B104" s="434"/>
      <c r="D104" s="131" t="s">
        <v>886</v>
      </c>
      <c r="E104" s="74"/>
    </row>
    <row r="105" spans="2:8" outlineLevel="2">
      <c r="D105" s="131" t="s">
        <v>887</v>
      </c>
      <c r="E105" s="74"/>
    </row>
    <row r="106" spans="2:8" outlineLevel="2">
      <c r="D106" s="131" t="s">
        <v>888</v>
      </c>
      <c r="E106" s="74"/>
    </row>
    <row r="107" spans="2:8" outlineLevel="2">
      <c r="D107" s="131" t="s">
        <v>889</v>
      </c>
      <c r="E107" s="74"/>
    </row>
    <row r="108" spans="2:8" outlineLevel="2">
      <c r="D108" s="131" t="s">
        <v>890</v>
      </c>
      <c r="E108" s="74"/>
    </row>
    <row r="109" spans="2:8" outlineLevel="2">
      <c r="D109" s="131" t="s">
        <v>891</v>
      </c>
      <c r="E109" s="74"/>
    </row>
    <row r="110" spans="2:8" outlineLevel="2">
      <c r="D110" s="131" t="s">
        <v>892</v>
      </c>
      <c r="E110" s="74"/>
    </row>
    <row r="111" spans="2:8" outlineLevel="2">
      <c r="D111" s="141" t="s">
        <v>893</v>
      </c>
      <c r="E111" s="74"/>
    </row>
    <row r="112" spans="2:8" outlineLevel="2">
      <c r="D112" s="131" t="s">
        <v>894</v>
      </c>
      <c r="E112" s="74"/>
    </row>
    <row r="113" spans="4:5" outlineLevel="2">
      <c r="D113" s="131" t="s">
        <v>895</v>
      </c>
      <c r="E113" s="74"/>
    </row>
    <row r="114" spans="4:5" outlineLevel="2">
      <c r="D114" s="131" t="s">
        <v>896</v>
      </c>
      <c r="E114" s="74"/>
    </row>
    <row r="115" spans="4:5" outlineLevel="2">
      <c r="D115" s="131" t="s">
        <v>897</v>
      </c>
      <c r="E115" s="74"/>
    </row>
    <row r="116" spans="4:5" outlineLevel="2">
      <c r="D116" s="131" t="s">
        <v>898</v>
      </c>
      <c r="E116" s="74"/>
    </row>
    <row r="117" spans="4:5" outlineLevel="2">
      <c r="D117" s="131" t="s">
        <v>899</v>
      </c>
      <c r="E117" s="74"/>
    </row>
    <row r="118" spans="4:5" outlineLevel="2">
      <c r="D118" s="131" t="s">
        <v>900</v>
      </c>
      <c r="E118" s="74"/>
    </row>
    <row r="119" spans="4:5" outlineLevel="2">
      <c r="D119" s="131" t="s">
        <v>901</v>
      </c>
      <c r="E119" s="74"/>
    </row>
    <row r="120" spans="4:5" outlineLevel="2">
      <c r="D120" s="131" t="s">
        <v>902</v>
      </c>
      <c r="E120" s="74"/>
    </row>
    <row r="121" spans="4:5" outlineLevel="2">
      <c r="D121" s="131" t="s">
        <v>903</v>
      </c>
      <c r="E121" s="74"/>
    </row>
    <row r="122" spans="4:5" outlineLevel="2">
      <c r="D122" s="131" t="s">
        <v>904</v>
      </c>
      <c r="E122" s="74"/>
    </row>
    <row r="123" spans="4:5" outlineLevel="2">
      <c r="D123" s="131" t="s">
        <v>905</v>
      </c>
      <c r="E123" s="74"/>
    </row>
    <row r="124" spans="4:5" outlineLevel="2">
      <c r="D124" s="131" t="s">
        <v>906</v>
      </c>
      <c r="E124" s="74"/>
    </row>
    <row r="125" spans="4:5" outlineLevel="2">
      <c r="D125" s="131" t="s">
        <v>907</v>
      </c>
      <c r="E125" s="74"/>
    </row>
    <row r="126" spans="4:5" outlineLevel="2">
      <c r="D126" s="131" t="s">
        <v>908</v>
      </c>
      <c r="E126" s="74"/>
    </row>
    <row r="127" spans="4:5" outlineLevel="2">
      <c r="D127" s="131" t="s">
        <v>909</v>
      </c>
      <c r="E127" s="74"/>
    </row>
    <row r="128" spans="4:5" outlineLevel="2">
      <c r="D128" s="131" t="s">
        <v>910</v>
      </c>
      <c r="E128" s="74"/>
    </row>
    <row r="129" spans="4:5" outlineLevel="2">
      <c r="D129" s="131" t="s">
        <v>911</v>
      </c>
      <c r="E129" s="74"/>
    </row>
    <row r="130" spans="4:5" outlineLevel="2">
      <c r="D130" s="131" t="s">
        <v>912</v>
      </c>
      <c r="E130" s="74"/>
    </row>
    <row r="131" spans="4:5" outlineLevel="2">
      <c r="D131" s="131" t="s">
        <v>913</v>
      </c>
      <c r="E131" s="74"/>
    </row>
    <row r="132" spans="4:5" outlineLevel="2">
      <c r="D132" s="131" t="s">
        <v>914</v>
      </c>
      <c r="E132" s="74"/>
    </row>
    <row r="133" spans="4:5" outlineLevel="2">
      <c r="D133" s="131" t="s">
        <v>915</v>
      </c>
      <c r="E133" s="74"/>
    </row>
    <row r="134" spans="4:5" outlineLevel="2">
      <c r="D134" s="131" t="s">
        <v>916</v>
      </c>
      <c r="E134" s="74"/>
    </row>
    <row r="135" spans="4:5" outlineLevel="2">
      <c r="D135" s="131" t="s">
        <v>917</v>
      </c>
      <c r="E135" s="74"/>
    </row>
    <row r="136" spans="4:5" outlineLevel="2">
      <c r="D136" s="131" t="s">
        <v>918</v>
      </c>
      <c r="E136" s="74"/>
    </row>
    <row r="137" spans="4:5" outlineLevel="2">
      <c r="D137" s="131" t="s">
        <v>919</v>
      </c>
      <c r="E137" s="74"/>
    </row>
    <row r="138" spans="4:5" outlineLevel="2">
      <c r="D138" s="131" t="s">
        <v>920</v>
      </c>
      <c r="E138" s="74"/>
    </row>
    <row r="139" spans="4:5" outlineLevel="2">
      <c r="D139" s="131" t="s">
        <v>921</v>
      </c>
      <c r="E139" s="74"/>
    </row>
    <row r="140" spans="4:5" outlineLevel="2">
      <c r="D140" s="131" t="s">
        <v>1371</v>
      </c>
      <c r="E140" s="74"/>
    </row>
    <row r="141" spans="4:5" outlineLevel="2">
      <c r="D141" s="131" t="s">
        <v>922</v>
      </c>
      <c r="E141" s="74"/>
    </row>
    <row r="142" spans="4:5" outlineLevel="2">
      <c r="D142" s="131" t="s">
        <v>923</v>
      </c>
      <c r="E142" s="74"/>
    </row>
    <row r="143" spans="4:5" outlineLevel="2">
      <c r="D143" s="131" t="s">
        <v>924</v>
      </c>
      <c r="E143" s="74"/>
    </row>
    <row r="144" spans="4:5" outlineLevel="2">
      <c r="D144" s="131" t="s">
        <v>925</v>
      </c>
      <c r="E144" s="74"/>
    </row>
    <row r="145" spans="4:5" outlineLevel="2">
      <c r="D145" s="131" t="s">
        <v>926</v>
      </c>
      <c r="E145" s="74"/>
    </row>
    <row r="146" spans="4:5" outlineLevel="2">
      <c r="D146" s="131" t="s">
        <v>927</v>
      </c>
      <c r="E146" s="74"/>
    </row>
    <row r="147" spans="4:5" outlineLevel="2">
      <c r="D147" s="131" t="s">
        <v>928</v>
      </c>
      <c r="E147" s="74"/>
    </row>
    <row r="148" spans="4:5" outlineLevel="2">
      <c r="D148" s="131" t="s">
        <v>929</v>
      </c>
      <c r="E148" s="74"/>
    </row>
    <row r="149" spans="4:5" outlineLevel="2">
      <c r="D149" s="131" t="s">
        <v>930</v>
      </c>
      <c r="E149" s="74"/>
    </row>
    <row r="150" spans="4:5" outlineLevel="2">
      <c r="D150" s="131" t="s">
        <v>931</v>
      </c>
      <c r="E150" s="74"/>
    </row>
    <row r="151" spans="4:5" outlineLevel="2">
      <c r="D151" s="131" t="s">
        <v>932</v>
      </c>
      <c r="E151" s="74"/>
    </row>
    <row r="152" spans="4:5" outlineLevel="2">
      <c r="D152" s="131" t="s">
        <v>933</v>
      </c>
      <c r="E152" s="74"/>
    </row>
    <row r="153" spans="4:5" outlineLevel="2">
      <c r="D153" s="131" t="s">
        <v>934</v>
      </c>
      <c r="E153" s="74"/>
    </row>
    <row r="154" spans="4:5" outlineLevel="2">
      <c r="D154" s="131" t="s">
        <v>935</v>
      </c>
      <c r="E154" s="74"/>
    </row>
    <row r="155" spans="4:5" outlineLevel="2">
      <c r="D155" s="131" t="s">
        <v>936</v>
      </c>
      <c r="E155" s="74"/>
    </row>
    <row r="156" spans="4:5" outlineLevel="2">
      <c r="D156" s="131" t="s">
        <v>937</v>
      </c>
      <c r="E156" s="74"/>
    </row>
    <row r="157" spans="4:5" outlineLevel="2">
      <c r="D157" s="131" t="s">
        <v>938</v>
      </c>
      <c r="E157" s="74"/>
    </row>
    <row r="158" spans="4:5" outlineLevel="2">
      <c r="D158" s="131" t="s">
        <v>939</v>
      </c>
      <c r="E158" s="74"/>
    </row>
    <row r="159" spans="4:5" outlineLevel="2">
      <c r="D159" s="131" t="s">
        <v>940</v>
      </c>
      <c r="E159" s="74"/>
    </row>
    <row r="160" spans="4:5" outlineLevel="2">
      <c r="D160" s="131" t="s">
        <v>941</v>
      </c>
      <c r="E160" s="74"/>
    </row>
    <row r="161" spans="4:5" outlineLevel="2">
      <c r="D161" s="131" t="s">
        <v>942</v>
      </c>
      <c r="E161" s="74"/>
    </row>
    <row r="162" spans="4:5" outlineLevel="2">
      <c r="D162" s="131" t="s">
        <v>943</v>
      </c>
      <c r="E162" s="74"/>
    </row>
    <row r="163" spans="4:5" outlineLevel="2">
      <c r="D163" s="131" t="s">
        <v>944</v>
      </c>
      <c r="E163" s="74"/>
    </row>
    <row r="164" spans="4:5" outlineLevel="2">
      <c r="D164" s="131" t="s">
        <v>945</v>
      </c>
      <c r="E164" s="74"/>
    </row>
    <row r="165" spans="4:5" outlineLevel="2">
      <c r="D165" s="131" t="s">
        <v>946</v>
      </c>
      <c r="E165" s="74"/>
    </row>
    <row r="166" spans="4:5" outlineLevel="2">
      <c r="D166" s="131" t="s">
        <v>947</v>
      </c>
      <c r="E166" s="74"/>
    </row>
    <row r="167" spans="4:5" outlineLevel="2">
      <c r="D167" s="131" t="s">
        <v>948</v>
      </c>
      <c r="E167" s="74"/>
    </row>
    <row r="168" spans="4:5" outlineLevel="2">
      <c r="D168" s="131" t="s">
        <v>949</v>
      </c>
      <c r="E168" s="74"/>
    </row>
    <row r="169" spans="4:5" outlineLevel="2">
      <c r="D169" s="131" t="s">
        <v>1382</v>
      </c>
      <c r="E169" s="74"/>
    </row>
    <row r="170" spans="4:5" outlineLevel="2">
      <c r="D170" s="131" t="s">
        <v>950</v>
      </c>
      <c r="E170" s="74"/>
    </row>
    <row r="171" spans="4:5" outlineLevel="2">
      <c r="D171" s="131" t="s">
        <v>951</v>
      </c>
      <c r="E171" s="74"/>
    </row>
    <row r="172" spans="4:5" outlineLevel="2">
      <c r="D172" s="131" t="s">
        <v>952</v>
      </c>
      <c r="E172" s="74"/>
    </row>
    <row r="173" spans="4:5" outlineLevel="2">
      <c r="D173" s="131" t="s">
        <v>953</v>
      </c>
      <c r="E173" s="74"/>
    </row>
    <row r="174" spans="4:5" outlineLevel="2">
      <c r="D174" s="131" t="s">
        <v>954</v>
      </c>
      <c r="E174" s="74"/>
    </row>
    <row r="175" spans="4:5" outlineLevel="2">
      <c r="D175" s="131" t="s">
        <v>955</v>
      </c>
      <c r="E175" s="74"/>
    </row>
    <row r="176" spans="4:5" outlineLevel="2">
      <c r="D176" s="131" t="s">
        <v>956</v>
      </c>
      <c r="E176" s="74"/>
    </row>
    <row r="177" spans="4:5" outlineLevel="2">
      <c r="D177" s="131" t="s">
        <v>957</v>
      </c>
      <c r="E177" s="74"/>
    </row>
    <row r="178" spans="4:5" outlineLevel="2">
      <c r="D178" s="131" t="s">
        <v>958</v>
      </c>
      <c r="E178" s="74"/>
    </row>
    <row r="179" spans="4:5" outlineLevel="2">
      <c r="D179" s="131" t="s">
        <v>959</v>
      </c>
      <c r="E179" s="74"/>
    </row>
    <row r="180" spans="4:5" outlineLevel="2">
      <c r="D180" s="131" t="s">
        <v>960</v>
      </c>
      <c r="E180" s="74"/>
    </row>
    <row r="181" spans="4:5" outlineLevel="2">
      <c r="D181" s="131" t="s">
        <v>961</v>
      </c>
      <c r="E181" s="74"/>
    </row>
    <row r="182" spans="4:5" outlineLevel="2">
      <c r="D182" s="131" t="s">
        <v>962</v>
      </c>
      <c r="E182" s="74"/>
    </row>
    <row r="183" spans="4:5" outlineLevel="2">
      <c r="D183" s="131" t="s">
        <v>963</v>
      </c>
      <c r="E183" s="74"/>
    </row>
    <row r="184" spans="4:5" outlineLevel="2">
      <c r="D184" s="131" t="s">
        <v>964</v>
      </c>
      <c r="E184" s="74"/>
    </row>
    <row r="185" spans="4:5" outlineLevel="2">
      <c r="D185" s="131" t="s">
        <v>965</v>
      </c>
      <c r="E185" s="74"/>
    </row>
    <row r="186" spans="4:5" outlineLevel="2">
      <c r="D186" s="131" t="s">
        <v>966</v>
      </c>
      <c r="E186" s="74"/>
    </row>
    <row r="187" spans="4:5" outlineLevel="2">
      <c r="D187" s="131" t="s">
        <v>967</v>
      </c>
      <c r="E187" s="74"/>
    </row>
    <row r="188" spans="4:5" outlineLevel="2">
      <c r="D188" s="131" t="s">
        <v>968</v>
      </c>
      <c r="E188" s="74"/>
    </row>
    <row r="189" spans="4:5" outlineLevel="2">
      <c r="D189" s="131" t="s">
        <v>969</v>
      </c>
      <c r="E189" s="74"/>
    </row>
    <row r="190" spans="4:5" outlineLevel="2">
      <c r="D190" s="131" t="s">
        <v>970</v>
      </c>
      <c r="E190" s="74"/>
    </row>
    <row r="191" spans="4:5" outlineLevel="2">
      <c r="D191" s="131" t="s">
        <v>971</v>
      </c>
      <c r="E191" s="74"/>
    </row>
    <row r="192" spans="4:5" outlineLevel="2">
      <c r="D192" s="131" t="s">
        <v>972</v>
      </c>
      <c r="E192" s="74"/>
    </row>
    <row r="193" spans="4:5" outlineLevel="2">
      <c r="D193" s="131" t="s">
        <v>973</v>
      </c>
      <c r="E193" s="74"/>
    </row>
    <row r="194" spans="4:5" outlineLevel="2">
      <c r="D194" s="131" t="s">
        <v>974</v>
      </c>
      <c r="E194" s="74"/>
    </row>
    <row r="195" spans="4:5" outlineLevel="2">
      <c r="D195" s="131" t="s">
        <v>975</v>
      </c>
      <c r="E195" s="74"/>
    </row>
    <row r="196" spans="4:5" outlineLevel="2">
      <c r="D196" s="131" t="s">
        <v>976</v>
      </c>
      <c r="E196" s="74"/>
    </row>
    <row r="197" spans="4:5" outlineLevel="2">
      <c r="D197" s="131" t="s">
        <v>977</v>
      </c>
      <c r="E197" s="74"/>
    </row>
    <row r="198" spans="4:5" outlineLevel="2">
      <c r="D198" s="131" t="s">
        <v>978</v>
      </c>
      <c r="E198" s="74"/>
    </row>
    <row r="199" spans="4:5" outlineLevel="2">
      <c r="D199" s="131" t="s">
        <v>979</v>
      </c>
      <c r="E199" s="74"/>
    </row>
    <row r="200" spans="4:5" outlineLevel="2">
      <c r="D200" s="131" t="s">
        <v>980</v>
      </c>
      <c r="E200" s="74"/>
    </row>
    <row r="201" spans="4:5" outlineLevel="2">
      <c r="D201" s="131" t="s">
        <v>981</v>
      </c>
      <c r="E201" s="74"/>
    </row>
    <row r="202" spans="4:5" outlineLevel="2">
      <c r="D202" s="131" t="s">
        <v>982</v>
      </c>
      <c r="E202" s="74"/>
    </row>
    <row r="203" spans="4:5" outlineLevel="2">
      <c r="D203" s="131" t="s">
        <v>983</v>
      </c>
      <c r="E203" s="74"/>
    </row>
    <row r="204" spans="4:5" outlineLevel="2">
      <c r="D204" s="131" t="s">
        <v>984</v>
      </c>
      <c r="E204" s="74"/>
    </row>
    <row r="205" spans="4:5" outlineLevel="2">
      <c r="D205" s="131" t="s">
        <v>985</v>
      </c>
      <c r="E205" s="74"/>
    </row>
    <row r="206" spans="4:5" outlineLevel="2">
      <c r="D206" s="131" t="s">
        <v>986</v>
      </c>
      <c r="E206" s="74"/>
    </row>
    <row r="207" spans="4:5" outlineLevel="2">
      <c r="D207" s="131" t="s">
        <v>987</v>
      </c>
      <c r="E207" s="74"/>
    </row>
    <row r="208" spans="4:5" outlineLevel="2">
      <c r="D208" s="131" t="s">
        <v>988</v>
      </c>
      <c r="E208" s="74"/>
    </row>
    <row r="209" spans="4:5" outlineLevel="2">
      <c r="D209" s="131" t="s">
        <v>989</v>
      </c>
      <c r="E209" s="74"/>
    </row>
    <row r="210" spans="4:5" outlineLevel="2">
      <c r="D210" s="131" t="s">
        <v>990</v>
      </c>
      <c r="E210" s="74"/>
    </row>
    <row r="211" spans="4:5" outlineLevel="2">
      <c r="D211" s="131" t="s">
        <v>991</v>
      </c>
      <c r="E211" s="74"/>
    </row>
    <row r="212" spans="4:5" outlineLevel="2">
      <c r="D212" s="131" t="s">
        <v>992</v>
      </c>
      <c r="E212" s="74"/>
    </row>
    <row r="213" spans="4:5" outlineLevel="2">
      <c r="D213" s="131" t="s">
        <v>993</v>
      </c>
      <c r="E213" s="74"/>
    </row>
    <row r="214" spans="4:5" outlineLevel="2">
      <c r="D214" s="131" t="s">
        <v>994</v>
      </c>
      <c r="E214" s="74"/>
    </row>
    <row r="215" spans="4:5" outlineLevel="2">
      <c r="D215" s="131" t="s">
        <v>995</v>
      </c>
      <c r="E215" s="74"/>
    </row>
    <row r="216" spans="4:5" outlineLevel="2">
      <c r="D216" s="131" t="s">
        <v>996</v>
      </c>
      <c r="E216" s="74"/>
    </row>
    <row r="217" spans="4:5" outlineLevel="2">
      <c r="D217" s="131" t="s">
        <v>997</v>
      </c>
      <c r="E217" s="74"/>
    </row>
    <row r="218" spans="4:5" outlineLevel="2">
      <c r="D218" s="131" t="s">
        <v>998</v>
      </c>
      <c r="E218" s="74"/>
    </row>
    <row r="219" spans="4:5" outlineLevel="2">
      <c r="D219" s="131" t="s">
        <v>999</v>
      </c>
      <c r="E219" s="74"/>
    </row>
    <row r="220" spans="4:5" outlineLevel="2">
      <c r="D220" s="131" t="s">
        <v>1000</v>
      </c>
      <c r="E220" s="74"/>
    </row>
    <row r="221" spans="4:5" outlineLevel="2">
      <c r="D221" s="131" t="s">
        <v>1001</v>
      </c>
      <c r="E221" s="74"/>
    </row>
    <row r="222" spans="4:5" outlineLevel="2">
      <c r="D222" s="131" t="s">
        <v>1002</v>
      </c>
      <c r="E222" s="74"/>
    </row>
    <row r="223" spans="4:5" outlineLevel="2">
      <c r="D223" s="131" t="s">
        <v>1539</v>
      </c>
      <c r="E223" s="74"/>
    </row>
    <row r="224" spans="4:5" outlineLevel="2">
      <c r="D224" s="131" t="s">
        <v>1003</v>
      </c>
      <c r="E224" s="74"/>
    </row>
    <row r="225" spans="4:5" outlineLevel="2">
      <c r="D225" s="131" t="s">
        <v>1004</v>
      </c>
      <c r="E225" s="74"/>
    </row>
    <row r="226" spans="4:5" outlineLevel="2">
      <c r="D226" s="131" t="s">
        <v>1005</v>
      </c>
      <c r="E226" s="74"/>
    </row>
    <row r="227" spans="4:5" outlineLevel="2">
      <c r="D227" s="131" t="s">
        <v>1006</v>
      </c>
      <c r="E227" s="74"/>
    </row>
    <row r="228" spans="4:5" outlineLevel="2">
      <c r="D228" s="131" t="s">
        <v>1007</v>
      </c>
      <c r="E228" s="74"/>
    </row>
    <row r="229" spans="4:5" outlineLevel="2">
      <c r="D229" s="131" t="s">
        <v>1008</v>
      </c>
      <c r="E229" s="74"/>
    </row>
    <row r="230" spans="4:5" outlineLevel="2">
      <c r="D230" s="131" t="s">
        <v>1009</v>
      </c>
      <c r="E230" s="74"/>
    </row>
    <row r="231" spans="4:5" outlineLevel="2">
      <c r="D231" s="131" t="s">
        <v>1010</v>
      </c>
      <c r="E231" s="74"/>
    </row>
    <row r="232" spans="4:5" outlineLevel="2">
      <c r="D232" s="131" t="s">
        <v>1011</v>
      </c>
      <c r="E232" s="74"/>
    </row>
    <row r="233" spans="4:5" outlineLevel="2">
      <c r="D233" s="131" t="s">
        <v>1012</v>
      </c>
      <c r="E233" s="74"/>
    </row>
    <row r="234" spans="4:5" outlineLevel="2">
      <c r="D234" s="131" t="s">
        <v>1013</v>
      </c>
      <c r="E234" s="74"/>
    </row>
    <row r="235" spans="4:5" outlineLevel="2">
      <c r="D235" s="131" t="s">
        <v>1014</v>
      </c>
      <c r="E235" s="74"/>
    </row>
    <row r="236" spans="4:5" outlineLevel="2">
      <c r="D236" s="131" t="s">
        <v>1015</v>
      </c>
      <c r="E236" s="74"/>
    </row>
    <row r="237" spans="4:5" outlineLevel="2">
      <c r="D237" s="131" t="s">
        <v>1016</v>
      </c>
      <c r="E237" s="74"/>
    </row>
    <row r="238" spans="4:5" outlineLevel="2">
      <c r="D238" s="131" t="s">
        <v>1017</v>
      </c>
      <c r="E238" s="74"/>
    </row>
    <row r="239" spans="4:5" outlineLevel="2">
      <c r="D239" s="131" t="s">
        <v>1018</v>
      </c>
      <c r="E239" s="74"/>
    </row>
    <row r="240" spans="4:5" outlineLevel="2">
      <c r="D240" s="131" t="s">
        <v>1019</v>
      </c>
      <c r="E240" s="74"/>
    </row>
    <row r="241" spans="4:5" outlineLevel="2">
      <c r="D241" s="131" t="s">
        <v>1020</v>
      </c>
      <c r="E241" s="74"/>
    </row>
    <row r="242" spans="4:5" outlineLevel="2">
      <c r="D242" s="131" t="s">
        <v>1021</v>
      </c>
      <c r="E242" s="74"/>
    </row>
    <row r="243" spans="4:5" outlineLevel="2">
      <c r="D243" s="131" t="s">
        <v>1022</v>
      </c>
      <c r="E243" s="74"/>
    </row>
    <row r="244" spans="4:5" outlineLevel="2">
      <c r="D244" s="131" t="s">
        <v>1023</v>
      </c>
      <c r="E244" s="74"/>
    </row>
    <row r="245" spans="4:5" outlineLevel="2">
      <c r="D245" s="131" t="s">
        <v>1024</v>
      </c>
      <c r="E245" s="74"/>
    </row>
    <row r="246" spans="4:5" outlineLevel="2">
      <c r="D246" s="131" t="s">
        <v>1025</v>
      </c>
      <c r="E246" s="74"/>
    </row>
    <row r="247" spans="4:5" outlineLevel="2">
      <c r="D247" s="131" t="s">
        <v>1026</v>
      </c>
      <c r="E247" s="74"/>
    </row>
    <row r="248" spans="4:5" outlineLevel="2">
      <c r="D248" s="131" t="s">
        <v>1027</v>
      </c>
      <c r="E248" s="74"/>
    </row>
    <row r="249" spans="4:5" outlineLevel="2">
      <c r="D249" s="131" t="s">
        <v>1028</v>
      </c>
      <c r="E249" s="74"/>
    </row>
    <row r="250" spans="4:5" outlineLevel="2">
      <c r="D250" s="131" t="s">
        <v>1029</v>
      </c>
      <c r="E250" s="74"/>
    </row>
    <row r="251" spans="4:5" outlineLevel="2">
      <c r="D251" s="131" t="s">
        <v>1030</v>
      </c>
      <c r="E251" s="74"/>
    </row>
    <row r="252" spans="4:5" outlineLevel="2">
      <c r="D252" s="131" t="s">
        <v>1031</v>
      </c>
      <c r="E252" s="74"/>
    </row>
    <row r="253" spans="4:5" outlineLevel="2">
      <c r="D253" s="131" t="s">
        <v>1032</v>
      </c>
      <c r="E253" s="74"/>
    </row>
    <row r="254" spans="4:5" outlineLevel="2">
      <c r="D254" s="142" t="str">
        <f t="shared" ref="D254:D316" si="4">"[Station Access Income LTC: SFO stations - Line "&amp;ROW()-ROW(D$101)&amp;"]"</f>
        <v>[Station Access Income LTC: SFO stations - Line 153]</v>
      </c>
      <c r="E254" s="143"/>
    </row>
    <row r="255" spans="4:5" outlineLevel="2">
      <c r="D255" s="142" t="str">
        <f t="shared" si="4"/>
        <v>[Station Access Income LTC: SFO stations - Line 154]</v>
      </c>
      <c r="E255" s="143"/>
    </row>
    <row r="256" spans="4:5" outlineLevel="2">
      <c r="D256" s="142" t="str">
        <f t="shared" si="4"/>
        <v>[Station Access Income LTC: SFO stations - Line 155]</v>
      </c>
      <c r="E256" s="143"/>
    </row>
    <row r="257" spans="4:5" outlineLevel="2">
      <c r="D257" s="142" t="str">
        <f t="shared" si="4"/>
        <v>[Station Access Income LTC: SFO stations - Line 156]</v>
      </c>
      <c r="E257" s="143"/>
    </row>
    <row r="258" spans="4:5" outlineLevel="2">
      <c r="D258" s="142" t="str">
        <f t="shared" si="4"/>
        <v>[Station Access Income LTC: SFO stations - Line 157]</v>
      </c>
      <c r="E258" s="143"/>
    </row>
    <row r="259" spans="4:5" outlineLevel="2">
      <c r="D259" s="142" t="str">
        <f t="shared" si="4"/>
        <v>[Station Access Income LTC: SFO stations - Line 158]</v>
      </c>
      <c r="E259" s="143"/>
    </row>
    <row r="260" spans="4:5" outlineLevel="2">
      <c r="D260" s="142" t="str">
        <f t="shared" si="4"/>
        <v>[Station Access Income LTC: SFO stations - Line 159]</v>
      </c>
      <c r="E260" s="143"/>
    </row>
    <row r="261" spans="4:5" outlineLevel="2">
      <c r="D261" s="142" t="str">
        <f t="shared" si="4"/>
        <v>[Station Access Income LTC: SFO stations - Line 160]</v>
      </c>
      <c r="E261" s="143"/>
    </row>
    <row r="262" spans="4:5" outlineLevel="2">
      <c r="D262" s="142" t="str">
        <f t="shared" si="4"/>
        <v>[Station Access Income LTC: SFO stations - Line 161]</v>
      </c>
      <c r="E262" s="143"/>
    </row>
    <row r="263" spans="4:5" outlineLevel="2">
      <c r="D263" s="142" t="str">
        <f t="shared" si="4"/>
        <v>[Station Access Income LTC: SFO stations - Line 162]</v>
      </c>
      <c r="E263" s="143"/>
    </row>
    <row r="264" spans="4:5" outlineLevel="2">
      <c r="D264" s="142" t="str">
        <f t="shared" si="4"/>
        <v>[Station Access Income LTC: SFO stations - Line 163]</v>
      </c>
      <c r="E264" s="143"/>
    </row>
    <row r="265" spans="4:5" outlineLevel="2">
      <c r="D265" s="142" t="str">
        <f t="shared" si="4"/>
        <v>[Station Access Income LTC: SFO stations - Line 164]</v>
      </c>
      <c r="E265" s="143"/>
    </row>
    <row r="266" spans="4:5" outlineLevel="2">
      <c r="D266" s="142" t="str">
        <f t="shared" si="4"/>
        <v>[Station Access Income LTC: SFO stations - Line 165]</v>
      </c>
      <c r="E266" s="143"/>
    </row>
    <row r="267" spans="4:5" outlineLevel="2">
      <c r="D267" s="142" t="str">
        <f t="shared" si="4"/>
        <v>[Station Access Income LTC: SFO stations - Line 166]</v>
      </c>
      <c r="E267" s="143"/>
    </row>
    <row r="268" spans="4:5" outlineLevel="2">
      <c r="D268" s="142" t="str">
        <f t="shared" si="4"/>
        <v>[Station Access Income LTC: SFO stations - Line 167]</v>
      </c>
      <c r="E268" s="143"/>
    </row>
    <row r="269" spans="4:5" outlineLevel="2">
      <c r="D269" s="142" t="str">
        <f t="shared" si="4"/>
        <v>[Station Access Income LTC: SFO stations - Line 168]</v>
      </c>
      <c r="E269" s="143"/>
    </row>
    <row r="270" spans="4:5" outlineLevel="2">
      <c r="D270" s="142" t="str">
        <f t="shared" si="4"/>
        <v>[Station Access Income LTC: SFO stations - Line 169]</v>
      </c>
      <c r="E270" s="143"/>
    </row>
    <row r="271" spans="4:5" outlineLevel="2">
      <c r="D271" s="142" t="str">
        <f t="shared" si="4"/>
        <v>[Station Access Income LTC: SFO stations - Line 170]</v>
      </c>
      <c r="E271" s="143"/>
    </row>
    <row r="272" spans="4:5" outlineLevel="2">
      <c r="D272" s="142" t="str">
        <f t="shared" si="4"/>
        <v>[Station Access Income LTC: SFO stations - Line 171]</v>
      </c>
      <c r="E272" s="143"/>
    </row>
    <row r="273" spans="4:5" outlineLevel="2">
      <c r="D273" s="142" t="str">
        <f t="shared" si="4"/>
        <v>[Station Access Income LTC: SFO stations - Line 172]</v>
      </c>
      <c r="E273" s="143"/>
    </row>
    <row r="274" spans="4:5" outlineLevel="2">
      <c r="D274" s="142" t="str">
        <f t="shared" si="4"/>
        <v>[Station Access Income LTC: SFO stations - Line 173]</v>
      </c>
      <c r="E274" s="143"/>
    </row>
    <row r="275" spans="4:5" outlineLevel="2">
      <c r="D275" s="142" t="str">
        <f t="shared" si="4"/>
        <v>[Station Access Income LTC: SFO stations - Line 174]</v>
      </c>
      <c r="E275" s="143"/>
    </row>
    <row r="276" spans="4:5" outlineLevel="2">
      <c r="D276" s="142" t="str">
        <f t="shared" si="4"/>
        <v>[Station Access Income LTC: SFO stations - Line 175]</v>
      </c>
      <c r="E276" s="143"/>
    </row>
    <row r="277" spans="4:5" outlineLevel="2">
      <c r="D277" s="142" t="str">
        <f t="shared" si="4"/>
        <v>[Station Access Income LTC: SFO stations - Line 176]</v>
      </c>
      <c r="E277" s="143"/>
    </row>
    <row r="278" spans="4:5" outlineLevel="2">
      <c r="D278" s="142" t="str">
        <f t="shared" si="4"/>
        <v>[Station Access Income LTC: SFO stations - Line 177]</v>
      </c>
      <c r="E278" s="143"/>
    </row>
    <row r="279" spans="4:5" outlineLevel="2">
      <c r="D279" s="142" t="str">
        <f t="shared" si="4"/>
        <v>[Station Access Income LTC: SFO stations - Line 178]</v>
      </c>
      <c r="E279" s="143"/>
    </row>
    <row r="280" spans="4:5" outlineLevel="2">
      <c r="D280" s="142" t="str">
        <f t="shared" si="4"/>
        <v>[Station Access Income LTC: SFO stations - Line 179]</v>
      </c>
      <c r="E280" s="143"/>
    </row>
    <row r="281" spans="4:5" outlineLevel="2">
      <c r="D281" s="142" t="str">
        <f t="shared" si="4"/>
        <v>[Station Access Income LTC: SFO stations - Line 180]</v>
      </c>
      <c r="E281" s="143"/>
    </row>
    <row r="282" spans="4:5" outlineLevel="2">
      <c r="D282" s="142" t="str">
        <f t="shared" si="4"/>
        <v>[Station Access Income LTC: SFO stations - Line 181]</v>
      </c>
      <c r="E282" s="143"/>
    </row>
    <row r="283" spans="4:5" outlineLevel="2">
      <c r="D283" s="142" t="str">
        <f t="shared" si="4"/>
        <v>[Station Access Income LTC: SFO stations - Line 182]</v>
      </c>
      <c r="E283" s="143"/>
    </row>
    <row r="284" spans="4:5" outlineLevel="2">
      <c r="D284" s="142" t="str">
        <f t="shared" si="4"/>
        <v>[Station Access Income LTC: SFO stations - Line 183]</v>
      </c>
      <c r="E284" s="143"/>
    </row>
    <row r="285" spans="4:5" outlineLevel="2">
      <c r="D285" s="142" t="str">
        <f t="shared" si="4"/>
        <v>[Station Access Income LTC: SFO stations - Line 184]</v>
      </c>
      <c r="E285" s="143"/>
    </row>
    <row r="286" spans="4:5" outlineLevel="2">
      <c r="D286" s="142" t="str">
        <f t="shared" si="4"/>
        <v>[Station Access Income LTC: SFO stations - Line 185]</v>
      </c>
      <c r="E286" s="143"/>
    </row>
    <row r="287" spans="4:5" outlineLevel="2">
      <c r="D287" s="142" t="str">
        <f t="shared" si="4"/>
        <v>[Station Access Income LTC: SFO stations - Line 186]</v>
      </c>
      <c r="E287" s="143"/>
    </row>
    <row r="288" spans="4:5" outlineLevel="2">
      <c r="D288" s="142" t="str">
        <f t="shared" si="4"/>
        <v>[Station Access Income LTC: SFO stations - Line 187]</v>
      </c>
      <c r="E288" s="143"/>
    </row>
    <row r="289" spans="4:5" outlineLevel="2">
      <c r="D289" s="142" t="str">
        <f t="shared" si="4"/>
        <v>[Station Access Income LTC: SFO stations - Line 188]</v>
      </c>
      <c r="E289" s="143"/>
    </row>
    <row r="290" spans="4:5" outlineLevel="2">
      <c r="D290" s="142" t="str">
        <f t="shared" si="4"/>
        <v>[Station Access Income LTC: SFO stations - Line 189]</v>
      </c>
      <c r="E290" s="143"/>
    </row>
    <row r="291" spans="4:5" outlineLevel="2">
      <c r="D291" s="142" t="str">
        <f t="shared" si="4"/>
        <v>[Station Access Income LTC: SFO stations - Line 190]</v>
      </c>
      <c r="E291" s="143"/>
    </row>
    <row r="292" spans="4:5" outlineLevel="2">
      <c r="D292" s="142" t="str">
        <f t="shared" si="4"/>
        <v>[Station Access Income LTC: SFO stations - Line 191]</v>
      </c>
      <c r="E292" s="143"/>
    </row>
    <row r="293" spans="4:5" outlineLevel="2">
      <c r="D293" s="142" t="str">
        <f t="shared" si="4"/>
        <v>[Station Access Income LTC: SFO stations - Line 192]</v>
      </c>
      <c r="E293" s="143"/>
    </row>
    <row r="294" spans="4:5" outlineLevel="2">
      <c r="D294" s="142" t="str">
        <f t="shared" si="4"/>
        <v>[Station Access Income LTC: SFO stations - Line 193]</v>
      </c>
      <c r="E294" s="143"/>
    </row>
    <row r="295" spans="4:5" outlineLevel="2">
      <c r="D295" s="142" t="str">
        <f t="shared" si="4"/>
        <v>[Station Access Income LTC: SFO stations - Line 194]</v>
      </c>
      <c r="E295" s="143"/>
    </row>
    <row r="296" spans="4:5" outlineLevel="2">
      <c r="D296" s="142" t="str">
        <f t="shared" si="4"/>
        <v>[Station Access Income LTC: SFO stations - Line 195]</v>
      </c>
      <c r="E296" s="143"/>
    </row>
    <row r="297" spans="4:5" outlineLevel="2">
      <c r="D297" s="142" t="str">
        <f t="shared" si="4"/>
        <v>[Station Access Income LTC: SFO stations - Line 196]</v>
      </c>
      <c r="E297" s="143"/>
    </row>
    <row r="298" spans="4:5" outlineLevel="2">
      <c r="D298" s="142" t="str">
        <f t="shared" si="4"/>
        <v>[Station Access Income LTC: SFO stations - Line 197]</v>
      </c>
      <c r="E298" s="143"/>
    </row>
    <row r="299" spans="4:5" outlineLevel="2">
      <c r="D299" s="142" t="str">
        <f t="shared" si="4"/>
        <v>[Station Access Income LTC: SFO stations - Line 198]</v>
      </c>
      <c r="E299" s="143"/>
    </row>
    <row r="300" spans="4:5" outlineLevel="2">
      <c r="D300" s="142" t="str">
        <f t="shared" si="4"/>
        <v>[Station Access Income LTC: SFO stations - Line 199]</v>
      </c>
      <c r="E300" s="143"/>
    </row>
    <row r="301" spans="4:5" outlineLevel="2">
      <c r="D301" s="142" t="str">
        <f t="shared" si="4"/>
        <v>[Station Access Income LTC: SFO stations - Line 200]</v>
      </c>
      <c r="E301" s="143"/>
    </row>
    <row r="302" spans="4:5" outlineLevel="2">
      <c r="D302" s="142" t="str">
        <f t="shared" si="4"/>
        <v>[Station Access Income LTC: SFO stations - Line 201]</v>
      </c>
      <c r="E302" s="143"/>
    </row>
    <row r="303" spans="4:5" outlineLevel="2">
      <c r="D303" s="142" t="str">
        <f t="shared" si="4"/>
        <v>[Station Access Income LTC: SFO stations - Line 202]</v>
      </c>
      <c r="E303" s="143"/>
    </row>
    <row r="304" spans="4:5" outlineLevel="2">
      <c r="D304" s="142" t="str">
        <f t="shared" si="4"/>
        <v>[Station Access Income LTC: SFO stations - Line 203]</v>
      </c>
      <c r="E304" s="143"/>
    </row>
    <row r="305" spans="4:5" outlineLevel="2">
      <c r="D305" s="142" t="str">
        <f t="shared" si="4"/>
        <v>[Station Access Income LTC: SFO stations - Line 204]</v>
      </c>
      <c r="E305" s="143"/>
    </row>
    <row r="306" spans="4:5" outlineLevel="2">
      <c r="D306" s="142" t="str">
        <f t="shared" si="4"/>
        <v>[Station Access Income LTC: SFO stations - Line 205]</v>
      </c>
      <c r="E306" s="143"/>
    </row>
    <row r="307" spans="4:5" outlineLevel="2">
      <c r="D307" s="142" t="str">
        <f t="shared" si="4"/>
        <v>[Station Access Income LTC: SFO stations - Line 206]</v>
      </c>
      <c r="E307" s="143"/>
    </row>
    <row r="308" spans="4:5" outlineLevel="2">
      <c r="D308" s="142" t="str">
        <f t="shared" si="4"/>
        <v>[Station Access Income LTC: SFO stations - Line 207]</v>
      </c>
      <c r="E308" s="143"/>
    </row>
    <row r="309" spans="4:5" outlineLevel="2">
      <c r="D309" s="142" t="str">
        <f t="shared" si="4"/>
        <v>[Station Access Income LTC: SFO stations - Line 208]</v>
      </c>
      <c r="E309" s="143"/>
    </row>
    <row r="310" spans="4:5" outlineLevel="2">
      <c r="D310" s="142" t="str">
        <f t="shared" si="4"/>
        <v>[Station Access Income LTC: SFO stations - Line 209]</v>
      </c>
      <c r="E310" s="143"/>
    </row>
    <row r="311" spans="4:5" outlineLevel="2">
      <c r="D311" s="142" t="str">
        <f t="shared" si="4"/>
        <v>[Station Access Income LTC: SFO stations - Line 210]</v>
      </c>
      <c r="E311" s="143"/>
    </row>
    <row r="312" spans="4:5" outlineLevel="2">
      <c r="D312" s="142" t="str">
        <f t="shared" si="4"/>
        <v>[Station Access Income LTC: SFO stations - Line 211]</v>
      </c>
      <c r="E312" s="143"/>
    </row>
    <row r="313" spans="4:5" outlineLevel="2">
      <c r="D313" s="142" t="str">
        <f t="shared" si="4"/>
        <v>[Station Access Income LTC: SFO stations - Line 212]</v>
      </c>
      <c r="E313" s="143"/>
    </row>
    <row r="314" spans="4:5" outlineLevel="2">
      <c r="D314" s="142" t="str">
        <f t="shared" si="4"/>
        <v>[Station Access Income LTC: SFO stations - Line 213]</v>
      </c>
      <c r="E314" s="143"/>
    </row>
    <row r="315" spans="4:5" outlineLevel="2">
      <c r="D315" s="142" t="str">
        <f t="shared" si="4"/>
        <v>[Station Access Income LTC: SFO stations - Line 214]</v>
      </c>
      <c r="E315" s="143"/>
    </row>
    <row r="316" spans="4:5" outlineLevel="2">
      <c r="D316" s="142" t="str">
        <f t="shared" si="4"/>
        <v>[Station Access Income LTC: SFO stations - Line 215]</v>
      </c>
      <c r="E316" s="143"/>
    </row>
    <row r="317" spans="4:5" outlineLevel="2">
      <c r="D317" s="142" t="str">
        <f t="shared" ref="D317:D351" si="5">"[Station Access Income LTC: SFO stations - Line "&amp;ROW()-ROW(D$101)&amp;"]"</f>
        <v>[Station Access Income LTC: SFO stations - Line 216]</v>
      </c>
      <c r="E317" s="143"/>
    </row>
    <row r="318" spans="4:5" outlineLevel="2">
      <c r="D318" s="142" t="str">
        <f t="shared" si="5"/>
        <v>[Station Access Income LTC: SFO stations - Line 217]</v>
      </c>
      <c r="E318" s="143"/>
    </row>
    <row r="319" spans="4:5" outlineLevel="2">
      <c r="D319" s="142" t="str">
        <f t="shared" si="5"/>
        <v>[Station Access Income LTC: SFO stations - Line 218]</v>
      </c>
      <c r="E319" s="143"/>
    </row>
    <row r="320" spans="4:5" outlineLevel="2">
      <c r="D320" s="142" t="str">
        <f t="shared" si="5"/>
        <v>[Station Access Income LTC: SFO stations - Line 219]</v>
      </c>
      <c r="E320" s="143"/>
    </row>
    <row r="321" spans="4:5" outlineLevel="2">
      <c r="D321" s="142" t="str">
        <f t="shared" si="5"/>
        <v>[Station Access Income LTC: SFO stations - Line 220]</v>
      </c>
      <c r="E321" s="143"/>
    </row>
    <row r="322" spans="4:5" outlineLevel="2">
      <c r="D322" s="142" t="str">
        <f t="shared" si="5"/>
        <v>[Station Access Income LTC: SFO stations - Line 221]</v>
      </c>
      <c r="E322" s="143"/>
    </row>
    <row r="323" spans="4:5" outlineLevel="2">
      <c r="D323" s="142" t="str">
        <f t="shared" si="5"/>
        <v>[Station Access Income LTC: SFO stations - Line 222]</v>
      </c>
      <c r="E323" s="143"/>
    </row>
    <row r="324" spans="4:5" outlineLevel="2">
      <c r="D324" s="142" t="str">
        <f t="shared" si="5"/>
        <v>[Station Access Income LTC: SFO stations - Line 223]</v>
      </c>
      <c r="E324" s="143"/>
    </row>
    <row r="325" spans="4:5" outlineLevel="2">
      <c r="D325" s="142" t="str">
        <f t="shared" si="5"/>
        <v>[Station Access Income LTC: SFO stations - Line 224]</v>
      </c>
      <c r="E325" s="143"/>
    </row>
    <row r="326" spans="4:5" outlineLevel="2">
      <c r="D326" s="142" t="str">
        <f t="shared" si="5"/>
        <v>[Station Access Income LTC: SFO stations - Line 225]</v>
      </c>
      <c r="E326" s="143"/>
    </row>
    <row r="327" spans="4:5" outlineLevel="2">
      <c r="D327" s="142" t="str">
        <f t="shared" si="5"/>
        <v>[Station Access Income LTC: SFO stations - Line 226]</v>
      </c>
      <c r="E327" s="143"/>
    </row>
    <row r="328" spans="4:5" outlineLevel="2">
      <c r="D328" s="142" t="str">
        <f t="shared" si="5"/>
        <v>[Station Access Income LTC: SFO stations - Line 227]</v>
      </c>
      <c r="E328" s="143"/>
    </row>
    <row r="329" spans="4:5" outlineLevel="2">
      <c r="D329" s="142" t="str">
        <f t="shared" si="5"/>
        <v>[Station Access Income LTC: SFO stations - Line 228]</v>
      </c>
      <c r="E329" s="143"/>
    </row>
    <row r="330" spans="4:5" outlineLevel="2">
      <c r="D330" s="142" t="str">
        <f t="shared" si="5"/>
        <v>[Station Access Income LTC: SFO stations - Line 229]</v>
      </c>
      <c r="E330" s="143"/>
    </row>
    <row r="331" spans="4:5" outlineLevel="2">
      <c r="D331" s="142" t="str">
        <f t="shared" si="5"/>
        <v>[Station Access Income LTC: SFO stations - Line 230]</v>
      </c>
      <c r="E331" s="143"/>
    </row>
    <row r="332" spans="4:5" outlineLevel="2">
      <c r="D332" s="142" t="str">
        <f t="shared" si="5"/>
        <v>[Station Access Income LTC: SFO stations - Line 231]</v>
      </c>
      <c r="E332" s="143"/>
    </row>
    <row r="333" spans="4:5" outlineLevel="2">
      <c r="D333" s="142" t="str">
        <f t="shared" si="5"/>
        <v>[Station Access Income LTC: SFO stations - Line 232]</v>
      </c>
      <c r="E333" s="143"/>
    </row>
    <row r="334" spans="4:5" outlineLevel="2">
      <c r="D334" s="142" t="str">
        <f t="shared" si="5"/>
        <v>[Station Access Income LTC: SFO stations - Line 233]</v>
      </c>
      <c r="E334" s="143"/>
    </row>
    <row r="335" spans="4:5" outlineLevel="2">
      <c r="D335" s="142" t="str">
        <f t="shared" si="5"/>
        <v>[Station Access Income LTC: SFO stations - Line 234]</v>
      </c>
      <c r="E335" s="143"/>
    </row>
    <row r="336" spans="4:5" outlineLevel="2">
      <c r="D336" s="142" t="str">
        <f t="shared" si="5"/>
        <v>[Station Access Income LTC: SFO stations - Line 235]</v>
      </c>
      <c r="E336" s="143"/>
    </row>
    <row r="337" spans="4:5" outlineLevel="2">
      <c r="D337" s="142" t="str">
        <f t="shared" si="5"/>
        <v>[Station Access Income LTC: SFO stations - Line 236]</v>
      </c>
      <c r="E337" s="143"/>
    </row>
    <row r="338" spans="4:5" outlineLevel="2">
      <c r="D338" s="142" t="str">
        <f t="shared" si="5"/>
        <v>[Station Access Income LTC: SFO stations - Line 237]</v>
      </c>
      <c r="E338" s="143"/>
    </row>
    <row r="339" spans="4:5" outlineLevel="2">
      <c r="D339" s="142" t="str">
        <f t="shared" si="5"/>
        <v>[Station Access Income LTC: SFO stations - Line 238]</v>
      </c>
      <c r="E339" s="143"/>
    </row>
    <row r="340" spans="4:5" outlineLevel="2">
      <c r="D340" s="142" t="str">
        <f t="shared" si="5"/>
        <v>[Station Access Income LTC: SFO stations - Line 239]</v>
      </c>
      <c r="E340" s="143"/>
    </row>
    <row r="341" spans="4:5" outlineLevel="2">
      <c r="D341" s="142" t="str">
        <f t="shared" si="5"/>
        <v>[Station Access Income LTC: SFO stations - Line 240]</v>
      </c>
      <c r="E341" s="143"/>
    </row>
    <row r="342" spans="4:5" outlineLevel="2">
      <c r="D342" s="142" t="str">
        <f t="shared" si="5"/>
        <v>[Station Access Income LTC: SFO stations - Line 241]</v>
      </c>
      <c r="E342" s="143"/>
    </row>
    <row r="343" spans="4:5" outlineLevel="2">
      <c r="D343" s="142" t="str">
        <f t="shared" si="5"/>
        <v>[Station Access Income LTC: SFO stations - Line 242]</v>
      </c>
      <c r="E343" s="143"/>
    </row>
    <row r="344" spans="4:5" outlineLevel="2">
      <c r="D344" s="142" t="str">
        <f t="shared" si="5"/>
        <v>[Station Access Income LTC: SFO stations - Line 243]</v>
      </c>
      <c r="E344" s="143"/>
    </row>
    <row r="345" spans="4:5" outlineLevel="2">
      <c r="D345" s="142" t="str">
        <f t="shared" si="5"/>
        <v>[Station Access Income LTC: SFO stations - Line 244]</v>
      </c>
      <c r="E345" s="143"/>
    </row>
    <row r="346" spans="4:5" outlineLevel="2">
      <c r="D346" s="142" t="str">
        <f t="shared" si="5"/>
        <v>[Station Access Income LTC: SFO stations - Line 245]</v>
      </c>
      <c r="E346" s="143"/>
    </row>
    <row r="347" spans="4:5" outlineLevel="2">
      <c r="D347" s="142" t="str">
        <f t="shared" si="5"/>
        <v>[Station Access Income LTC: SFO stations - Line 246]</v>
      </c>
      <c r="E347" s="143"/>
    </row>
    <row r="348" spans="4:5" outlineLevel="2">
      <c r="D348" s="142" t="str">
        <f t="shared" si="5"/>
        <v>[Station Access Income LTC: SFO stations - Line 247]</v>
      </c>
      <c r="E348" s="143"/>
    </row>
    <row r="349" spans="4:5" outlineLevel="2">
      <c r="D349" s="142" t="str">
        <f t="shared" si="5"/>
        <v>[Station Access Income LTC: SFO stations - Line 248]</v>
      </c>
      <c r="E349" s="143"/>
    </row>
    <row r="350" spans="4:5" outlineLevel="2">
      <c r="D350" s="142" t="str">
        <f t="shared" si="5"/>
        <v>[Station Access Income LTC: SFO stations - Line 249]</v>
      </c>
      <c r="E350" s="143"/>
    </row>
    <row r="351" spans="4:5" outlineLevel="2">
      <c r="D351" s="144" t="str">
        <f t="shared" si="5"/>
        <v>[Station Access Income LTC: SFO stations - Line 250]</v>
      </c>
      <c r="E351" s="145"/>
    </row>
    <row r="352" spans="4:5" outlineLevel="1"/>
    <row r="353" spans="2:5" outlineLevel="1">
      <c r="C353" s="228" t="s">
        <v>884</v>
      </c>
    </row>
    <row r="354" spans="2:5" outlineLevel="2">
      <c r="B354" s="434"/>
      <c r="D354" s="129" t="s">
        <v>1122</v>
      </c>
      <c r="E354" s="140"/>
    </row>
    <row r="355" spans="2:5" outlineLevel="2">
      <c r="D355" s="131" t="s">
        <v>1123</v>
      </c>
      <c r="E355" s="74"/>
    </row>
    <row r="356" spans="2:5" outlineLevel="2">
      <c r="B356" s="434"/>
      <c r="D356" s="131" t="s">
        <v>1124</v>
      </c>
      <c r="E356" s="74"/>
    </row>
    <row r="357" spans="2:5" outlineLevel="2">
      <c r="D357" s="131" t="s">
        <v>1125</v>
      </c>
      <c r="E357" s="74"/>
    </row>
    <row r="358" spans="2:5" outlineLevel="2">
      <c r="D358" s="131" t="s">
        <v>1126</v>
      </c>
      <c r="E358" s="74"/>
    </row>
    <row r="359" spans="2:5" outlineLevel="2">
      <c r="D359" s="131" t="s">
        <v>1127</v>
      </c>
      <c r="E359" s="74"/>
    </row>
    <row r="360" spans="2:5" outlineLevel="2">
      <c r="D360" s="131" t="s">
        <v>1128</v>
      </c>
      <c r="E360" s="74"/>
    </row>
    <row r="361" spans="2:5" outlineLevel="2">
      <c r="D361" s="131" t="s">
        <v>1129</v>
      </c>
      <c r="E361" s="74"/>
    </row>
    <row r="362" spans="2:5" outlineLevel="2">
      <c r="D362" s="131" t="s">
        <v>1130</v>
      </c>
      <c r="E362" s="74"/>
    </row>
    <row r="363" spans="2:5" outlineLevel="2">
      <c r="D363" s="131" t="s">
        <v>1131</v>
      </c>
      <c r="E363" s="74"/>
    </row>
    <row r="364" spans="2:5" outlineLevel="2">
      <c r="D364" s="131" t="s">
        <v>1132</v>
      </c>
      <c r="E364" s="74"/>
    </row>
    <row r="365" spans="2:5" outlineLevel="2">
      <c r="D365" s="131" t="s">
        <v>1133</v>
      </c>
      <c r="E365" s="74"/>
    </row>
    <row r="366" spans="2:5" outlineLevel="2">
      <c r="D366" s="131" t="s">
        <v>1134</v>
      </c>
      <c r="E366" s="74"/>
    </row>
    <row r="367" spans="2:5" outlineLevel="2">
      <c r="D367" s="131" t="s">
        <v>1135</v>
      </c>
      <c r="E367" s="74"/>
    </row>
    <row r="368" spans="2:5" outlineLevel="2">
      <c r="D368" s="131" t="s">
        <v>1136</v>
      </c>
      <c r="E368" s="74"/>
    </row>
    <row r="369" spans="4:5" outlineLevel="2">
      <c r="D369" s="131" t="s">
        <v>1137</v>
      </c>
      <c r="E369" s="74"/>
    </row>
    <row r="370" spans="4:5" outlineLevel="2">
      <c r="D370" s="131" t="s">
        <v>1138</v>
      </c>
      <c r="E370" s="74"/>
    </row>
    <row r="371" spans="4:5" outlineLevel="2">
      <c r="D371" s="131" t="s">
        <v>1139</v>
      </c>
      <c r="E371" s="74"/>
    </row>
    <row r="372" spans="4:5" outlineLevel="2">
      <c r="D372" s="131" t="s">
        <v>1140</v>
      </c>
      <c r="E372" s="74"/>
    </row>
    <row r="373" spans="4:5" outlineLevel="2">
      <c r="D373" s="131" t="s">
        <v>1141</v>
      </c>
      <c r="E373" s="74"/>
    </row>
    <row r="374" spans="4:5" outlineLevel="2">
      <c r="D374" s="131" t="s">
        <v>1142</v>
      </c>
      <c r="E374" s="74"/>
    </row>
    <row r="375" spans="4:5" outlineLevel="2">
      <c r="D375" s="131" t="s">
        <v>1143</v>
      </c>
      <c r="E375" s="74"/>
    </row>
    <row r="376" spans="4:5" outlineLevel="2">
      <c r="D376" s="131" t="s">
        <v>1144</v>
      </c>
      <c r="E376" s="74"/>
    </row>
    <row r="377" spans="4:5" outlineLevel="2">
      <c r="D377" s="131" t="s">
        <v>1145</v>
      </c>
      <c r="E377" s="74"/>
    </row>
    <row r="378" spans="4:5" outlineLevel="2">
      <c r="D378" s="131" t="s">
        <v>1146</v>
      </c>
      <c r="E378" s="74"/>
    </row>
    <row r="379" spans="4:5" outlineLevel="2">
      <c r="D379" s="131" t="s">
        <v>1147</v>
      </c>
      <c r="E379" s="74"/>
    </row>
    <row r="380" spans="4:5" outlineLevel="2">
      <c r="D380" s="131" t="s">
        <v>1148</v>
      </c>
      <c r="E380" s="74"/>
    </row>
    <row r="381" spans="4:5" outlineLevel="2">
      <c r="D381" s="131" t="s">
        <v>1149</v>
      </c>
      <c r="E381" s="74"/>
    </row>
    <row r="382" spans="4:5" outlineLevel="2">
      <c r="D382" s="131" t="s">
        <v>1150</v>
      </c>
      <c r="E382" s="74"/>
    </row>
    <row r="383" spans="4:5" outlineLevel="2">
      <c r="D383" s="131" t="s">
        <v>1151</v>
      </c>
      <c r="E383" s="74"/>
    </row>
    <row r="384" spans="4:5" outlineLevel="2">
      <c r="D384" s="131" t="s">
        <v>1152</v>
      </c>
      <c r="E384" s="74"/>
    </row>
    <row r="385" spans="4:5" outlineLevel="2">
      <c r="D385" s="131" t="s">
        <v>1153</v>
      </c>
      <c r="E385" s="74"/>
    </row>
    <row r="386" spans="4:5" outlineLevel="2">
      <c r="D386" s="131" t="s">
        <v>1154</v>
      </c>
      <c r="E386" s="74"/>
    </row>
    <row r="387" spans="4:5" outlineLevel="2">
      <c r="D387" s="131" t="s">
        <v>1155</v>
      </c>
      <c r="E387" s="74"/>
    </row>
    <row r="388" spans="4:5" outlineLevel="2">
      <c r="D388" s="131" t="s">
        <v>1156</v>
      </c>
      <c r="E388" s="74"/>
    </row>
    <row r="389" spans="4:5" outlineLevel="2">
      <c r="D389" s="131" t="s">
        <v>1157</v>
      </c>
      <c r="E389" s="74"/>
    </row>
    <row r="390" spans="4:5" outlineLevel="2">
      <c r="D390" s="131" t="s">
        <v>1158</v>
      </c>
      <c r="E390" s="74"/>
    </row>
    <row r="391" spans="4:5" outlineLevel="2">
      <c r="D391" s="131" t="s">
        <v>1159</v>
      </c>
      <c r="E391" s="74"/>
    </row>
    <row r="392" spans="4:5" outlineLevel="2">
      <c r="D392" s="131" t="s">
        <v>1372</v>
      </c>
      <c r="E392" s="74"/>
    </row>
    <row r="393" spans="4:5" outlineLevel="2">
      <c r="D393" s="131" t="s">
        <v>1160</v>
      </c>
      <c r="E393" s="74"/>
    </row>
    <row r="394" spans="4:5" outlineLevel="2">
      <c r="D394" s="131" t="s">
        <v>1161</v>
      </c>
      <c r="E394" s="74"/>
    </row>
    <row r="395" spans="4:5" outlineLevel="2">
      <c r="D395" s="131" t="s">
        <v>1162</v>
      </c>
      <c r="E395" s="74"/>
    </row>
    <row r="396" spans="4:5" outlineLevel="2">
      <c r="D396" s="131" t="s">
        <v>1163</v>
      </c>
      <c r="E396" s="74"/>
    </row>
    <row r="397" spans="4:5" outlineLevel="2">
      <c r="D397" s="131" t="s">
        <v>1164</v>
      </c>
      <c r="E397" s="74"/>
    </row>
    <row r="398" spans="4:5" outlineLevel="2">
      <c r="D398" s="131" t="s">
        <v>1165</v>
      </c>
      <c r="E398" s="74"/>
    </row>
    <row r="399" spans="4:5" outlineLevel="2">
      <c r="D399" s="131" t="s">
        <v>1166</v>
      </c>
      <c r="E399" s="74"/>
    </row>
    <row r="400" spans="4:5" outlineLevel="2">
      <c r="D400" s="131" t="s">
        <v>1167</v>
      </c>
      <c r="E400" s="74"/>
    </row>
    <row r="401" spans="4:5" outlineLevel="2">
      <c r="D401" s="131" t="s">
        <v>1168</v>
      </c>
      <c r="E401" s="74"/>
    </row>
    <row r="402" spans="4:5" outlineLevel="2">
      <c r="D402" s="131" t="s">
        <v>1169</v>
      </c>
      <c r="E402" s="74"/>
    </row>
    <row r="403" spans="4:5" outlineLevel="2">
      <c r="D403" s="131" t="s">
        <v>1170</v>
      </c>
      <c r="E403" s="74"/>
    </row>
    <row r="404" spans="4:5" outlineLevel="2">
      <c r="D404" s="131" t="s">
        <v>1171</v>
      </c>
      <c r="E404" s="74"/>
    </row>
    <row r="405" spans="4:5" outlineLevel="2">
      <c r="D405" s="131" t="s">
        <v>1172</v>
      </c>
      <c r="E405" s="74"/>
    </row>
    <row r="406" spans="4:5" outlineLevel="2">
      <c r="D406" s="131" t="s">
        <v>1173</v>
      </c>
      <c r="E406" s="74"/>
    </row>
    <row r="407" spans="4:5" outlineLevel="2">
      <c r="D407" s="131" t="s">
        <v>1174</v>
      </c>
      <c r="E407" s="74"/>
    </row>
    <row r="408" spans="4:5" outlineLevel="2">
      <c r="D408" s="131" t="s">
        <v>1175</v>
      </c>
      <c r="E408" s="74"/>
    </row>
    <row r="409" spans="4:5" outlineLevel="2">
      <c r="D409" s="131" t="s">
        <v>1176</v>
      </c>
      <c r="E409" s="74"/>
    </row>
    <row r="410" spans="4:5" outlineLevel="2">
      <c r="D410" s="131" t="s">
        <v>1177</v>
      </c>
      <c r="E410" s="74"/>
    </row>
    <row r="411" spans="4:5" outlineLevel="2">
      <c r="D411" s="131" t="s">
        <v>1178</v>
      </c>
      <c r="E411" s="74"/>
    </row>
    <row r="412" spans="4:5" outlineLevel="2">
      <c r="D412" s="131" t="s">
        <v>1179</v>
      </c>
      <c r="E412" s="74"/>
    </row>
    <row r="413" spans="4:5" outlineLevel="2">
      <c r="D413" s="131" t="s">
        <v>1180</v>
      </c>
      <c r="E413" s="74"/>
    </row>
    <row r="414" spans="4:5" outlineLevel="2">
      <c r="D414" s="131" t="s">
        <v>1181</v>
      </c>
      <c r="E414" s="74"/>
    </row>
    <row r="415" spans="4:5" outlineLevel="2">
      <c r="D415" s="131" t="s">
        <v>1182</v>
      </c>
      <c r="E415" s="74"/>
    </row>
    <row r="416" spans="4:5" outlineLevel="2">
      <c r="D416" s="131" t="s">
        <v>1183</v>
      </c>
      <c r="E416" s="74"/>
    </row>
    <row r="417" spans="4:5" outlineLevel="2">
      <c r="D417" s="131" t="s">
        <v>1184</v>
      </c>
      <c r="E417" s="74"/>
    </row>
    <row r="418" spans="4:5" outlineLevel="2">
      <c r="D418" s="131" t="s">
        <v>1185</v>
      </c>
      <c r="E418" s="74"/>
    </row>
    <row r="419" spans="4:5" outlineLevel="2">
      <c r="D419" s="131" t="s">
        <v>1186</v>
      </c>
      <c r="E419" s="74"/>
    </row>
    <row r="420" spans="4:5" outlineLevel="2">
      <c r="D420" s="131" t="s">
        <v>1187</v>
      </c>
      <c r="E420" s="74"/>
    </row>
    <row r="421" spans="4:5" outlineLevel="2">
      <c r="D421" s="131" t="s">
        <v>1381</v>
      </c>
      <c r="E421" s="74"/>
    </row>
    <row r="422" spans="4:5" outlineLevel="2">
      <c r="D422" s="131" t="s">
        <v>1188</v>
      </c>
      <c r="E422" s="74"/>
    </row>
    <row r="423" spans="4:5" outlineLevel="2">
      <c r="D423" s="131" t="s">
        <v>1189</v>
      </c>
      <c r="E423" s="74"/>
    </row>
    <row r="424" spans="4:5" outlineLevel="2">
      <c r="D424" s="131" t="s">
        <v>1190</v>
      </c>
      <c r="E424" s="74"/>
    </row>
    <row r="425" spans="4:5" outlineLevel="2">
      <c r="D425" s="131" t="s">
        <v>1191</v>
      </c>
      <c r="E425" s="74"/>
    </row>
    <row r="426" spans="4:5" outlineLevel="2">
      <c r="D426" s="131" t="s">
        <v>1192</v>
      </c>
      <c r="E426" s="74"/>
    </row>
    <row r="427" spans="4:5" outlineLevel="2">
      <c r="D427" s="131" t="s">
        <v>1193</v>
      </c>
      <c r="E427" s="74"/>
    </row>
    <row r="428" spans="4:5" outlineLevel="2">
      <c r="D428" s="131" t="s">
        <v>1194</v>
      </c>
      <c r="E428" s="74"/>
    </row>
    <row r="429" spans="4:5" outlineLevel="2">
      <c r="D429" s="131" t="s">
        <v>1195</v>
      </c>
      <c r="E429" s="74"/>
    </row>
    <row r="430" spans="4:5" outlineLevel="2">
      <c r="D430" s="131" t="s">
        <v>1196</v>
      </c>
      <c r="E430" s="74"/>
    </row>
    <row r="431" spans="4:5" outlineLevel="2">
      <c r="D431" s="131" t="s">
        <v>1197</v>
      </c>
      <c r="E431" s="74"/>
    </row>
    <row r="432" spans="4:5" outlineLevel="2">
      <c r="D432" s="131" t="s">
        <v>1198</v>
      </c>
      <c r="E432" s="74"/>
    </row>
    <row r="433" spans="4:5" outlineLevel="2">
      <c r="D433" s="131" t="s">
        <v>1199</v>
      </c>
      <c r="E433" s="74"/>
    </row>
    <row r="434" spans="4:5" outlineLevel="2">
      <c r="D434" s="131" t="s">
        <v>1200</v>
      </c>
      <c r="E434" s="74"/>
    </row>
    <row r="435" spans="4:5" outlineLevel="2">
      <c r="D435" s="131" t="s">
        <v>1201</v>
      </c>
      <c r="E435" s="74"/>
    </row>
    <row r="436" spans="4:5" outlineLevel="2">
      <c r="D436" s="131" t="s">
        <v>1202</v>
      </c>
      <c r="E436" s="74"/>
    </row>
    <row r="437" spans="4:5" outlineLevel="2">
      <c r="D437" s="131" t="s">
        <v>1203</v>
      </c>
      <c r="E437" s="74"/>
    </row>
    <row r="438" spans="4:5" outlineLevel="2">
      <c r="D438" s="131" t="s">
        <v>1204</v>
      </c>
      <c r="E438" s="74"/>
    </row>
    <row r="439" spans="4:5" outlineLevel="2">
      <c r="D439" s="131" t="s">
        <v>1205</v>
      </c>
      <c r="E439" s="74"/>
    </row>
    <row r="440" spans="4:5" outlineLevel="2">
      <c r="D440" s="131" t="s">
        <v>1206</v>
      </c>
      <c r="E440" s="74"/>
    </row>
    <row r="441" spans="4:5" outlineLevel="2">
      <c r="D441" s="131" t="s">
        <v>1207</v>
      </c>
      <c r="E441" s="74"/>
    </row>
    <row r="442" spans="4:5" outlineLevel="2">
      <c r="D442" s="131" t="s">
        <v>1208</v>
      </c>
      <c r="E442" s="74"/>
    </row>
    <row r="443" spans="4:5" outlineLevel="2">
      <c r="D443" s="131" t="s">
        <v>1209</v>
      </c>
      <c r="E443" s="74"/>
    </row>
    <row r="444" spans="4:5" outlineLevel="2">
      <c r="D444" s="131" t="s">
        <v>1210</v>
      </c>
      <c r="E444" s="74"/>
    </row>
    <row r="445" spans="4:5" outlineLevel="2">
      <c r="D445" s="131" t="s">
        <v>1211</v>
      </c>
      <c r="E445" s="74"/>
    </row>
    <row r="446" spans="4:5" outlineLevel="2">
      <c r="D446" s="131" t="s">
        <v>1212</v>
      </c>
      <c r="E446" s="74"/>
    </row>
    <row r="447" spans="4:5" outlineLevel="2">
      <c r="D447" s="131" t="s">
        <v>1213</v>
      </c>
      <c r="E447" s="74"/>
    </row>
    <row r="448" spans="4:5" outlineLevel="2">
      <c r="D448" s="131" t="s">
        <v>1214</v>
      </c>
      <c r="E448" s="74"/>
    </row>
    <row r="449" spans="4:5" outlineLevel="2">
      <c r="D449" s="131" t="s">
        <v>1215</v>
      </c>
      <c r="E449" s="74"/>
    </row>
    <row r="450" spans="4:5" outlineLevel="2">
      <c r="D450" s="131" t="s">
        <v>1216</v>
      </c>
      <c r="E450" s="74"/>
    </row>
    <row r="451" spans="4:5" outlineLevel="2">
      <c r="D451" s="131" t="s">
        <v>1217</v>
      </c>
      <c r="E451" s="74"/>
    </row>
    <row r="452" spans="4:5" outlineLevel="2">
      <c r="D452" s="131" t="s">
        <v>1218</v>
      </c>
      <c r="E452" s="74"/>
    </row>
    <row r="453" spans="4:5" outlineLevel="2">
      <c r="D453" s="131" t="s">
        <v>1219</v>
      </c>
      <c r="E453" s="74"/>
    </row>
    <row r="454" spans="4:5" outlineLevel="2">
      <c r="D454" s="131" t="s">
        <v>1220</v>
      </c>
      <c r="E454" s="74"/>
    </row>
    <row r="455" spans="4:5" outlineLevel="2">
      <c r="D455" s="131" t="s">
        <v>1221</v>
      </c>
      <c r="E455" s="74"/>
    </row>
    <row r="456" spans="4:5" outlineLevel="2">
      <c r="D456" s="131" t="s">
        <v>1222</v>
      </c>
      <c r="E456" s="74"/>
    </row>
    <row r="457" spans="4:5" outlineLevel="2">
      <c r="D457" s="131" t="s">
        <v>1223</v>
      </c>
      <c r="E457" s="74"/>
    </row>
    <row r="458" spans="4:5" outlineLevel="2">
      <c r="D458" s="131" t="s">
        <v>1224</v>
      </c>
      <c r="E458" s="74"/>
    </row>
    <row r="459" spans="4:5" outlineLevel="2">
      <c r="D459" s="131" t="s">
        <v>1225</v>
      </c>
      <c r="E459" s="74"/>
    </row>
    <row r="460" spans="4:5" outlineLevel="2">
      <c r="D460" s="131" t="s">
        <v>1226</v>
      </c>
      <c r="E460" s="74"/>
    </row>
    <row r="461" spans="4:5" outlineLevel="2">
      <c r="D461" s="131" t="s">
        <v>1227</v>
      </c>
      <c r="E461" s="74"/>
    </row>
    <row r="462" spans="4:5" outlineLevel="2">
      <c r="D462" s="131" t="s">
        <v>1228</v>
      </c>
      <c r="E462" s="74"/>
    </row>
    <row r="463" spans="4:5" outlineLevel="2">
      <c r="D463" s="131" t="s">
        <v>1229</v>
      </c>
      <c r="E463" s="74"/>
    </row>
    <row r="464" spans="4:5" outlineLevel="2">
      <c r="D464" s="131" t="s">
        <v>1230</v>
      </c>
      <c r="E464" s="74"/>
    </row>
    <row r="465" spans="4:5" outlineLevel="2">
      <c r="D465" s="131" t="s">
        <v>1231</v>
      </c>
      <c r="E465" s="74"/>
    </row>
    <row r="466" spans="4:5" outlineLevel="2">
      <c r="D466" s="131" t="s">
        <v>1232</v>
      </c>
      <c r="E466" s="74"/>
    </row>
    <row r="467" spans="4:5" outlineLevel="2">
      <c r="D467" s="131" t="s">
        <v>1233</v>
      </c>
      <c r="E467" s="74"/>
    </row>
    <row r="468" spans="4:5" outlineLevel="2">
      <c r="D468" s="131" t="s">
        <v>1234</v>
      </c>
      <c r="E468" s="74"/>
    </row>
    <row r="469" spans="4:5" outlineLevel="2">
      <c r="D469" s="131" t="s">
        <v>1235</v>
      </c>
      <c r="E469" s="74"/>
    </row>
    <row r="470" spans="4:5" outlineLevel="2">
      <c r="D470" s="131" t="s">
        <v>1236</v>
      </c>
      <c r="E470" s="74"/>
    </row>
    <row r="471" spans="4:5" outlineLevel="2">
      <c r="D471" s="131" t="s">
        <v>1237</v>
      </c>
      <c r="E471" s="74"/>
    </row>
    <row r="472" spans="4:5" outlineLevel="2">
      <c r="D472" s="131" t="s">
        <v>1238</v>
      </c>
      <c r="E472" s="74"/>
    </row>
    <row r="473" spans="4:5" outlineLevel="2">
      <c r="D473" s="131" t="s">
        <v>1239</v>
      </c>
      <c r="E473" s="74"/>
    </row>
    <row r="474" spans="4:5" outlineLevel="2">
      <c r="D474" s="131" t="s">
        <v>1240</v>
      </c>
      <c r="E474" s="74"/>
    </row>
    <row r="475" spans="4:5" outlineLevel="2">
      <c r="D475" s="131" t="s">
        <v>1540</v>
      </c>
      <c r="E475" s="74"/>
    </row>
    <row r="476" spans="4:5" outlineLevel="2">
      <c r="D476" s="131" t="s">
        <v>1241</v>
      </c>
      <c r="E476" s="74"/>
    </row>
    <row r="477" spans="4:5" outlineLevel="2">
      <c r="D477" s="131" t="s">
        <v>1242</v>
      </c>
      <c r="E477" s="74"/>
    </row>
    <row r="478" spans="4:5" outlineLevel="2">
      <c r="D478" s="131" t="s">
        <v>1243</v>
      </c>
      <c r="E478" s="74"/>
    </row>
    <row r="479" spans="4:5" outlineLevel="2">
      <c r="D479" s="131" t="s">
        <v>1244</v>
      </c>
      <c r="E479" s="74"/>
    </row>
    <row r="480" spans="4:5" outlineLevel="2">
      <c r="D480" s="131" t="s">
        <v>1245</v>
      </c>
      <c r="E480" s="74"/>
    </row>
    <row r="481" spans="4:5" outlineLevel="2">
      <c r="D481" s="131" t="s">
        <v>1246</v>
      </c>
      <c r="E481" s="74"/>
    </row>
    <row r="482" spans="4:5" outlineLevel="2">
      <c r="D482" s="131" t="s">
        <v>1247</v>
      </c>
      <c r="E482" s="74"/>
    </row>
    <row r="483" spans="4:5" outlineLevel="2">
      <c r="D483" s="131" t="s">
        <v>1248</v>
      </c>
      <c r="E483" s="74"/>
    </row>
    <row r="484" spans="4:5" outlineLevel="2">
      <c r="D484" s="131" t="s">
        <v>1249</v>
      </c>
      <c r="E484" s="74"/>
    </row>
    <row r="485" spans="4:5" outlineLevel="2">
      <c r="D485" s="131" t="s">
        <v>1250</v>
      </c>
      <c r="E485" s="74"/>
    </row>
    <row r="486" spans="4:5" outlineLevel="2">
      <c r="D486" s="131" t="s">
        <v>1251</v>
      </c>
      <c r="E486" s="74"/>
    </row>
    <row r="487" spans="4:5" outlineLevel="2">
      <c r="D487" s="131" t="s">
        <v>1252</v>
      </c>
      <c r="E487" s="74"/>
    </row>
    <row r="488" spans="4:5" outlineLevel="2">
      <c r="D488" s="131" t="s">
        <v>1253</v>
      </c>
      <c r="E488" s="74"/>
    </row>
    <row r="489" spans="4:5" outlineLevel="2">
      <c r="D489" s="131" t="s">
        <v>1254</v>
      </c>
      <c r="E489" s="74"/>
    </row>
    <row r="490" spans="4:5" outlineLevel="2">
      <c r="D490" s="131" t="s">
        <v>1255</v>
      </c>
      <c r="E490" s="74"/>
    </row>
    <row r="491" spans="4:5" outlineLevel="2">
      <c r="D491" s="131" t="s">
        <v>1256</v>
      </c>
      <c r="E491" s="74"/>
    </row>
    <row r="492" spans="4:5" outlineLevel="2">
      <c r="D492" s="131" t="s">
        <v>1257</v>
      </c>
      <c r="E492" s="74"/>
    </row>
    <row r="493" spans="4:5" outlineLevel="2">
      <c r="D493" s="131" t="s">
        <v>1258</v>
      </c>
      <c r="E493" s="74"/>
    </row>
    <row r="494" spans="4:5" outlineLevel="2">
      <c r="D494" s="131" t="s">
        <v>1259</v>
      </c>
      <c r="E494" s="74"/>
    </row>
    <row r="495" spans="4:5" outlineLevel="2">
      <c r="D495" s="131" t="s">
        <v>1260</v>
      </c>
      <c r="E495" s="74"/>
    </row>
    <row r="496" spans="4:5" outlineLevel="2">
      <c r="D496" s="131" t="s">
        <v>1261</v>
      </c>
      <c r="E496" s="74"/>
    </row>
    <row r="497" spans="4:5" outlineLevel="2">
      <c r="D497" s="131" t="s">
        <v>1262</v>
      </c>
      <c r="E497" s="74"/>
    </row>
    <row r="498" spans="4:5" outlineLevel="2">
      <c r="D498" s="131" t="s">
        <v>1263</v>
      </c>
      <c r="E498" s="74"/>
    </row>
    <row r="499" spans="4:5" outlineLevel="2">
      <c r="D499" s="131" t="s">
        <v>1264</v>
      </c>
      <c r="E499" s="74"/>
    </row>
    <row r="500" spans="4:5" outlineLevel="2">
      <c r="D500" s="131" t="s">
        <v>1265</v>
      </c>
      <c r="E500" s="74"/>
    </row>
    <row r="501" spans="4:5" outlineLevel="2">
      <c r="D501" s="131" t="s">
        <v>1266</v>
      </c>
      <c r="E501" s="74"/>
    </row>
    <row r="502" spans="4:5" outlineLevel="2">
      <c r="D502" s="131" t="s">
        <v>1267</v>
      </c>
      <c r="E502" s="74"/>
    </row>
    <row r="503" spans="4:5" outlineLevel="2">
      <c r="D503" s="131" t="s">
        <v>1268</v>
      </c>
      <c r="E503" s="74"/>
    </row>
    <row r="504" spans="4:5" outlineLevel="2">
      <c r="D504" s="131" t="s">
        <v>1269</v>
      </c>
      <c r="E504" s="74"/>
    </row>
    <row r="505" spans="4:5" outlineLevel="2">
      <c r="D505" s="131" t="s">
        <v>1270</v>
      </c>
      <c r="E505" s="74"/>
    </row>
    <row r="506" spans="4:5" outlineLevel="2">
      <c r="D506" s="142" t="str">
        <f t="shared" ref="D506:D568" si="6">"[Station Access Income QX: SFO stations - Line "&amp;ROW()-ROW(D$353)&amp;"]"</f>
        <v>[Station Access Income QX: SFO stations - Line 153]</v>
      </c>
      <c r="E506" s="143"/>
    </row>
    <row r="507" spans="4:5" outlineLevel="2">
      <c r="D507" s="142" t="str">
        <f t="shared" si="6"/>
        <v>[Station Access Income QX: SFO stations - Line 154]</v>
      </c>
      <c r="E507" s="143"/>
    </row>
    <row r="508" spans="4:5" outlineLevel="2">
      <c r="D508" s="142" t="str">
        <f t="shared" si="6"/>
        <v>[Station Access Income QX: SFO stations - Line 155]</v>
      </c>
      <c r="E508" s="143"/>
    </row>
    <row r="509" spans="4:5" outlineLevel="2">
      <c r="D509" s="142" t="str">
        <f t="shared" si="6"/>
        <v>[Station Access Income QX: SFO stations - Line 156]</v>
      </c>
      <c r="E509" s="143"/>
    </row>
    <row r="510" spans="4:5" outlineLevel="2">
      <c r="D510" s="142" t="str">
        <f t="shared" si="6"/>
        <v>[Station Access Income QX: SFO stations - Line 157]</v>
      </c>
      <c r="E510" s="143"/>
    </row>
    <row r="511" spans="4:5" outlineLevel="2">
      <c r="D511" s="142" t="str">
        <f t="shared" si="6"/>
        <v>[Station Access Income QX: SFO stations - Line 158]</v>
      </c>
      <c r="E511" s="143"/>
    </row>
    <row r="512" spans="4:5" outlineLevel="2">
      <c r="D512" s="142" t="str">
        <f t="shared" si="6"/>
        <v>[Station Access Income QX: SFO stations - Line 159]</v>
      </c>
      <c r="E512" s="143"/>
    </row>
    <row r="513" spans="4:5" outlineLevel="2">
      <c r="D513" s="142" t="str">
        <f t="shared" si="6"/>
        <v>[Station Access Income QX: SFO stations - Line 160]</v>
      </c>
      <c r="E513" s="143"/>
    </row>
    <row r="514" spans="4:5" outlineLevel="2">
      <c r="D514" s="142" t="str">
        <f t="shared" si="6"/>
        <v>[Station Access Income QX: SFO stations - Line 161]</v>
      </c>
      <c r="E514" s="143"/>
    </row>
    <row r="515" spans="4:5" outlineLevel="2">
      <c r="D515" s="142" t="str">
        <f t="shared" si="6"/>
        <v>[Station Access Income QX: SFO stations - Line 162]</v>
      </c>
      <c r="E515" s="143"/>
    </row>
    <row r="516" spans="4:5" outlineLevel="2">
      <c r="D516" s="142" t="str">
        <f t="shared" si="6"/>
        <v>[Station Access Income QX: SFO stations - Line 163]</v>
      </c>
      <c r="E516" s="143"/>
    </row>
    <row r="517" spans="4:5" outlineLevel="2">
      <c r="D517" s="142" t="str">
        <f t="shared" si="6"/>
        <v>[Station Access Income QX: SFO stations - Line 164]</v>
      </c>
      <c r="E517" s="143"/>
    </row>
    <row r="518" spans="4:5" outlineLevel="2">
      <c r="D518" s="142" t="str">
        <f t="shared" si="6"/>
        <v>[Station Access Income QX: SFO stations - Line 165]</v>
      </c>
      <c r="E518" s="143"/>
    </row>
    <row r="519" spans="4:5" outlineLevel="2">
      <c r="D519" s="142" t="str">
        <f t="shared" si="6"/>
        <v>[Station Access Income QX: SFO stations - Line 166]</v>
      </c>
      <c r="E519" s="143"/>
    </row>
    <row r="520" spans="4:5" outlineLevel="2">
      <c r="D520" s="142" t="str">
        <f t="shared" si="6"/>
        <v>[Station Access Income QX: SFO stations - Line 167]</v>
      </c>
      <c r="E520" s="143"/>
    </row>
    <row r="521" spans="4:5" outlineLevel="2">
      <c r="D521" s="142" t="str">
        <f t="shared" si="6"/>
        <v>[Station Access Income QX: SFO stations - Line 168]</v>
      </c>
      <c r="E521" s="143"/>
    </row>
    <row r="522" spans="4:5" outlineLevel="2">
      <c r="D522" s="142" t="str">
        <f t="shared" si="6"/>
        <v>[Station Access Income QX: SFO stations - Line 169]</v>
      </c>
      <c r="E522" s="143"/>
    </row>
    <row r="523" spans="4:5" outlineLevel="2">
      <c r="D523" s="142" t="str">
        <f t="shared" si="6"/>
        <v>[Station Access Income QX: SFO stations - Line 170]</v>
      </c>
      <c r="E523" s="143"/>
    </row>
    <row r="524" spans="4:5" outlineLevel="2">
      <c r="D524" s="142" t="str">
        <f t="shared" si="6"/>
        <v>[Station Access Income QX: SFO stations - Line 171]</v>
      </c>
      <c r="E524" s="143"/>
    </row>
    <row r="525" spans="4:5" outlineLevel="2">
      <c r="D525" s="142" t="str">
        <f t="shared" si="6"/>
        <v>[Station Access Income QX: SFO stations - Line 172]</v>
      </c>
      <c r="E525" s="143"/>
    </row>
    <row r="526" spans="4:5" outlineLevel="2">
      <c r="D526" s="142" t="str">
        <f t="shared" si="6"/>
        <v>[Station Access Income QX: SFO stations - Line 173]</v>
      </c>
      <c r="E526" s="143"/>
    </row>
    <row r="527" spans="4:5" outlineLevel="2">
      <c r="D527" s="142" t="str">
        <f t="shared" si="6"/>
        <v>[Station Access Income QX: SFO stations - Line 174]</v>
      </c>
      <c r="E527" s="143"/>
    </row>
    <row r="528" spans="4:5" outlineLevel="2">
      <c r="D528" s="142" t="str">
        <f t="shared" si="6"/>
        <v>[Station Access Income QX: SFO stations - Line 175]</v>
      </c>
      <c r="E528" s="143"/>
    </row>
    <row r="529" spans="4:5" outlineLevel="2">
      <c r="D529" s="142" t="str">
        <f t="shared" si="6"/>
        <v>[Station Access Income QX: SFO stations - Line 176]</v>
      </c>
      <c r="E529" s="143"/>
    </row>
    <row r="530" spans="4:5" outlineLevel="2">
      <c r="D530" s="142" t="str">
        <f t="shared" si="6"/>
        <v>[Station Access Income QX: SFO stations - Line 177]</v>
      </c>
      <c r="E530" s="143"/>
    </row>
    <row r="531" spans="4:5" outlineLevel="2">
      <c r="D531" s="142" t="str">
        <f t="shared" si="6"/>
        <v>[Station Access Income QX: SFO stations - Line 178]</v>
      </c>
      <c r="E531" s="143"/>
    </row>
    <row r="532" spans="4:5" outlineLevel="2">
      <c r="D532" s="142" t="str">
        <f t="shared" si="6"/>
        <v>[Station Access Income QX: SFO stations - Line 179]</v>
      </c>
      <c r="E532" s="143"/>
    </row>
    <row r="533" spans="4:5" outlineLevel="2">
      <c r="D533" s="142" t="str">
        <f t="shared" si="6"/>
        <v>[Station Access Income QX: SFO stations - Line 180]</v>
      </c>
      <c r="E533" s="143"/>
    </row>
    <row r="534" spans="4:5" outlineLevel="2">
      <c r="D534" s="142" t="str">
        <f t="shared" si="6"/>
        <v>[Station Access Income QX: SFO stations - Line 181]</v>
      </c>
      <c r="E534" s="143"/>
    </row>
    <row r="535" spans="4:5" outlineLevel="2">
      <c r="D535" s="142" t="str">
        <f t="shared" si="6"/>
        <v>[Station Access Income QX: SFO stations - Line 182]</v>
      </c>
      <c r="E535" s="143"/>
    </row>
    <row r="536" spans="4:5" outlineLevel="2">
      <c r="D536" s="142" t="str">
        <f t="shared" si="6"/>
        <v>[Station Access Income QX: SFO stations - Line 183]</v>
      </c>
      <c r="E536" s="143"/>
    </row>
    <row r="537" spans="4:5" outlineLevel="2">
      <c r="D537" s="142" t="str">
        <f t="shared" si="6"/>
        <v>[Station Access Income QX: SFO stations - Line 184]</v>
      </c>
      <c r="E537" s="143"/>
    </row>
    <row r="538" spans="4:5" outlineLevel="2">
      <c r="D538" s="142" t="str">
        <f t="shared" si="6"/>
        <v>[Station Access Income QX: SFO stations - Line 185]</v>
      </c>
      <c r="E538" s="143"/>
    </row>
    <row r="539" spans="4:5" outlineLevel="2">
      <c r="D539" s="142" t="str">
        <f t="shared" si="6"/>
        <v>[Station Access Income QX: SFO stations - Line 186]</v>
      </c>
      <c r="E539" s="143"/>
    </row>
    <row r="540" spans="4:5" outlineLevel="2">
      <c r="D540" s="142" t="str">
        <f t="shared" si="6"/>
        <v>[Station Access Income QX: SFO stations - Line 187]</v>
      </c>
      <c r="E540" s="143"/>
    </row>
    <row r="541" spans="4:5" outlineLevel="2">
      <c r="D541" s="142" t="str">
        <f t="shared" si="6"/>
        <v>[Station Access Income QX: SFO stations - Line 188]</v>
      </c>
      <c r="E541" s="143"/>
    </row>
    <row r="542" spans="4:5" outlineLevel="2">
      <c r="D542" s="142" t="str">
        <f t="shared" si="6"/>
        <v>[Station Access Income QX: SFO stations - Line 189]</v>
      </c>
      <c r="E542" s="143"/>
    </row>
    <row r="543" spans="4:5" outlineLevel="2">
      <c r="D543" s="142" t="str">
        <f t="shared" si="6"/>
        <v>[Station Access Income QX: SFO stations - Line 190]</v>
      </c>
      <c r="E543" s="143"/>
    </row>
    <row r="544" spans="4:5" outlineLevel="2">
      <c r="D544" s="142" t="str">
        <f t="shared" si="6"/>
        <v>[Station Access Income QX: SFO stations - Line 191]</v>
      </c>
      <c r="E544" s="143"/>
    </row>
    <row r="545" spans="4:5" outlineLevel="2">
      <c r="D545" s="142" t="str">
        <f t="shared" si="6"/>
        <v>[Station Access Income QX: SFO stations - Line 192]</v>
      </c>
      <c r="E545" s="143"/>
    </row>
    <row r="546" spans="4:5" outlineLevel="2">
      <c r="D546" s="142" t="str">
        <f t="shared" si="6"/>
        <v>[Station Access Income QX: SFO stations - Line 193]</v>
      </c>
      <c r="E546" s="143"/>
    </row>
    <row r="547" spans="4:5" outlineLevel="2">
      <c r="D547" s="142" t="str">
        <f t="shared" si="6"/>
        <v>[Station Access Income QX: SFO stations - Line 194]</v>
      </c>
      <c r="E547" s="143"/>
    </row>
    <row r="548" spans="4:5" outlineLevel="2">
      <c r="D548" s="142" t="str">
        <f t="shared" si="6"/>
        <v>[Station Access Income QX: SFO stations - Line 195]</v>
      </c>
      <c r="E548" s="143"/>
    </row>
    <row r="549" spans="4:5" outlineLevel="2">
      <c r="D549" s="142" t="str">
        <f t="shared" si="6"/>
        <v>[Station Access Income QX: SFO stations - Line 196]</v>
      </c>
      <c r="E549" s="143"/>
    </row>
    <row r="550" spans="4:5" outlineLevel="2">
      <c r="D550" s="142" t="str">
        <f t="shared" si="6"/>
        <v>[Station Access Income QX: SFO stations - Line 197]</v>
      </c>
      <c r="E550" s="143"/>
    </row>
    <row r="551" spans="4:5" outlineLevel="2">
      <c r="D551" s="142" t="str">
        <f t="shared" si="6"/>
        <v>[Station Access Income QX: SFO stations - Line 198]</v>
      </c>
      <c r="E551" s="143"/>
    </row>
    <row r="552" spans="4:5" outlineLevel="2">
      <c r="D552" s="142" t="str">
        <f t="shared" si="6"/>
        <v>[Station Access Income QX: SFO stations - Line 199]</v>
      </c>
      <c r="E552" s="143"/>
    </row>
    <row r="553" spans="4:5" outlineLevel="2">
      <c r="D553" s="142" t="str">
        <f t="shared" si="6"/>
        <v>[Station Access Income QX: SFO stations - Line 200]</v>
      </c>
      <c r="E553" s="143"/>
    </row>
    <row r="554" spans="4:5" outlineLevel="2">
      <c r="D554" s="142" t="str">
        <f t="shared" si="6"/>
        <v>[Station Access Income QX: SFO stations - Line 201]</v>
      </c>
      <c r="E554" s="143"/>
    </row>
    <row r="555" spans="4:5" outlineLevel="2">
      <c r="D555" s="142" t="str">
        <f t="shared" si="6"/>
        <v>[Station Access Income QX: SFO stations - Line 202]</v>
      </c>
      <c r="E555" s="143"/>
    </row>
    <row r="556" spans="4:5" outlineLevel="2">
      <c r="D556" s="142" t="str">
        <f t="shared" si="6"/>
        <v>[Station Access Income QX: SFO stations - Line 203]</v>
      </c>
      <c r="E556" s="143"/>
    </row>
    <row r="557" spans="4:5" outlineLevel="2">
      <c r="D557" s="142" t="str">
        <f t="shared" si="6"/>
        <v>[Station Access Income QX: SFO stations - Line 204]</v>
      </c>
      <c r="E557" s="143"/>
    </row>
    <row r="558" spans="4:5" outlineLevel="2">
      <c r="D558" s="142" t="str">
        <f t="shared" si="6"/>
        <v>[Station Access Income QX: SFO stations - Line 205]</v>
      </c>
      <c r="E558" s="143"/>
    </row>
    <row r="559" spans="4:5" outlineLevel="2">
      <c r="D559" s="142" t="str">
        <f t="shared" si="6"/>
        <v>[Station Access Income QX: SFO stations - Line 206]</v>
      </c>
      <c r="E559" s="143"/>
    </row>
    <row r="560" spans="4:5" outlineLevel="2">
      <c r="D560" s="142" t="str">
        <f t="shared" si="6"/>
        <v>[Station Access Income QX: SFO stations - Line 207]</v>
      </c>
      <c r="E560" s="143"/>
    </row>
    <row r="561" spans="4:5" outlineLevel="2">
      <c r="D561" s="142" t="str">
        <f t="shared" si="6"/>
        <v>[Station Access Income QX: SFO stations - Line 208]</v>
      </c>
      <c r="E561" s="143"/>
    </row>
    <row r="562" spans="4:5" outlineLevel="2">
      <c r="D562" s="142" t="str">
        <f t="shared" si="6"/>
        <v>[Station Access Income QX: SFO stations - Line 209]</v>
      </c>
      <c r="E562" s="143"/>
    </row>
    <row r="563" spans="4:5" outlineLevel="2">
      <c r="D563" s="142" t="str">
        <f t="shared" si="6"/>
        <v>[Station Access Income QX: SFO stations - Line 210]</v>
      </c>
      <c r="E563" s="143"/>
    </row>
    <row r="564" spans="4:5" outlineLevel="2">
      <c r="D564" s="142" t="str">
        <f t="shared" si="6"/>
        <v>[Station Access Income QX: SFO stations - Line 211]</v>
      </c>
      <c r="E564" s="143"/>
    </row>
    <row r="565" spans="4:5" outlineLevel="2">
      <c r="D565" s="142" t="str">
        <f t="shared" si="6"/>
        <v>[Station Access Income QX: SFO stations - Line 212]</v>
      </c>
      <c r="E565" s="143"/>
    </row>
    <row r="566" spans="4:5" outlineLevel="2">
      <c r="D566" s="142" t="str">
        <f t="shared" si="6"/>
        <v>[Station Access Income QX: SFO stations - Line 213]</v>
      </c>
      <c r="E566" s="143"/>
    </row>
    <row r="567" spans="4:5" outlineLevel="2">
      <c r="D567" s="142" t="str">
        <f t="shared" si="6"/>
        <v>[Station Access Income QX: SFO stations - Line 214]</v>
      </c>
      <c r="E567" s="143"/>
    </row>
    <row r="568" spans="4:5" outlineLevel="2">
      <c r="D568" s="142" t="str">
        <f t="shared" si="6"/>
        <v>[Station Access Income QX: SFO stations - Line 215]</v>
      </c>
      <c r="E568" s="143"/>
    </row>
    <row r="569" spans="4:5" outlineLevel="2">
      <c r="D569" s="142" t="str">
        <f t="shared" ref="D569:D603" si="7">"[Station Access Income QX: SFO stations - Line "&amp;ROW()-ROW(D$353)&amp;"]"</f>
        <v>[Station Access Income QX: SFO stations - Line 216]</v>
      </c>
      <c r="E569" s="143"/>
    </row>
    <row r="570" spans="4:5" outlineLevel="2">
      <c r="D570" s="142" t="str">
        <f t="shared" si="7"/>
        <v>[Station Access Income QX: SFO stations - Line 217]</v>
      </c>
      <c r="E570" s="143"/>
    </row>
    <row r="571" spans="4:5" outlineLevel="2">
      <c r="D571" s="142" t="str">
        <f t="shared" si="7"/>
        <v>[Station Access Income QX: SFO stations - Line 218]</v>
      </c>
      <c r="E571" s="143"/>
    </row>
    <row r="572" spans="4:5" outlineLevel="2">
      <c r="D572" s="142" t="str">
        <f t="shared" si="7"/>
        <v>[Station Access Income QX: SFO stations - Line 219]</v>
      </c>
      <c r="E572" s="143"/>
    </row>
    <row r="573" spans="4:5" outlineLevel="2">
      <c r="D573" s="142" t="str">
        <f t="shared" si="7"/>
        <v>[Station Access Income QX: SFO stations - Line 220]</v>
      </c>
      <c r="E573" s="143"/>
    </row>
    <row r="574" spans="4:5" outlineLevel="2">
      <c r="D574" s="142" t="str">
        <f t="shared" si="7"/>
        <v>[Station Access Income QX: SFO stations - Line 221]</v>
      </c>
      <c r="E574" s="143"/>
    </row>
    <row r="575" spans="4:5" outlineLevel="2">
      <c r="D575" s="142" t="str">
        <f t="shared" si="7"/>
        <v>[Station Access Income QX: SFO stations - Line 222]</v>
      </c>
      <c r="E575" s="143"/>
    </row>
    <row r="576" spans="4:5" outlineLevel="2">
      <c r="D576" s="142" t="str">
        <f t="shared" si="7"/>
        <v>[Station Access Income QX: SFO stations - Line 223]</v>
      </c>
      <c r="E576" s="143"/>
    </row>
    <row r="577" spans="4:5" outlineLevel="2">
      <c r="D577" s="142" t="str">
        <f t="shared" si="7"/>
        <v>[Station Access Income QX: SFO stations - Line 224]</v>
      </c>
      <c r="E577" s="143"/>
    </row>
    <row r="578" spans="4:5" outlineLevel="2">
      <c r="D578" s="142" t="str">
        <f t="shared" si="7"/>
        <v>[Station Access Income QX: SFO stations - Line 225]</v>
      </c>
      <c r="E578" s="143"/>
    </row>
    <row r="579" spans="4:5" outlineLevel="2">
      <c r="D579" s="142" t="str">
        <f t="shared" si="7"/>
        <v>[Station Access Income QX: SFO stations - Line 226]</v>
      </c>
      <c r="E579" s="143"/>
    </row>
    <row r="580" spans="4:5" outlineLevel="2">
      <c r="D580" s="142" t="str">
        <f t="shared" si="7"/>
        <v>[Station Access Income QX: SFO stations - Line 227]</v>
      </c>
      <c r="E580" s="143"/>
    </row>
    <row r="581" spans="4:5" outlineLevel="2">
      <c r="D581" s="142" t="str">
        <f t="shared" si="7"/>
        <v>[Station Access Income QX: SFO stations - Line 228]</v>
      </c>
      <c r="E581" s="143"/>
    </row>
    <row r="582" spans="4:5" outlineLevel="2">
      <c r="D582" s="142" t="str">
        <f t="shared" si="7"/>
        <v>[Station Access Income QX: SFO stations - Line 229]</v>
      </c>
      <c r="E582" s="143"/>
    </row>
    <row r="583" spans="4:5" outlineLevel="2">
      <c r="D583" s="142" t="str">
        <f t="shared" si="7"/>
        <v>[Station Access Income QX: SFO stations - Line 230]</v>
      </c>
      <c r="E583" s="143"/>
    </row>
    <row r="584" spans="4:5" outlineLevel="2">
      <c r="D584" s="142" t="str">
        <f t="shared" si="7"/>
        <v>[Station Access Income QX: SFO stations - Line 231]</v>
      </c>
      <c r="E584" s="143"/>
    </row>
    <row r="585" spans="4:5" outlineLevel="2">
      <c r="D585" s="142" t="str">
        <f t="shared" si="7"/>
        <v>[Station Access Income QX: SFO stations - Line 232]</v>
      </c>
      <c r="E585" s="143"/>
    </row>
    <row r="586" spans="4:5" outlineLevel="2">
      <c r="D586" s="142" t="str">
        <f t="shared" si="7"/>
        <v>[Station Access Income QX: SFO stations - Line 233]</v>
      </c>
      <c r="E586" s="143"/>
    </row>
    <row r="587" spans="4:5" outlineLevel="2">
      <c r="D587" s="142" t="str">
        <f t="shared" si="7"/>
        <v>[Station Access Income QX: SFO stations - Line 234]</v>
      </c>
      <c r="E587" s="143"/>
    </row>
    <row r="588" spans="4:5" outlineLevel="2">
      <c r="D588" s="142" t="str">
        <f t="shared" si="7"/>
        <v>[Station Access Income QX: SFO stations - Line 235]</v>
      </c>
      <c r="E588" s="143"/>
    </row>
    <row r="589" spans="4:5" outlineLevel="2">
      <c r="D589" s="142" t="str">
        <f t="shared" si="7"/>
        <v>[Station Access Income QX: SFO stations - Line 236]</v>
      </c>
      <c r="E589" s="143"/>
    </row>
    <row r="590" spans="4:5" outlineLevel="2">
      <c r="D590" s="142" t="str">
        <f t="shared" si="7"/>
        <v>[Station Access Income QX: SFO stations - Line 237]</v>
      </c>
      <c r="E590" s="143"/>
    </row>
    <row r="591" spans="4:5" outlineLevel="2">
      <c r="D591" s="142" t="str">
        <f t="shared" si="7"/>
        <v>[Station Access Income QX: SFO stations - Line 238]</v>
      </c>
      <c r="E591" s="143"/>
    </row>
    <row r="592" spans="4:5" outlineLevel="2">
      <c r="D592" s="142" t="str">
        <f t="shared" si="7"/>
        <v>[Station Access Income QX: SFO stations - Line 239]</v>
      </c>
      <c r="E592" s="143"/>
    </row>
    <row r="593" spans="2:8" outlineLevel="2">
      <c r="D593" s="142" t="str">
        <f t="shared" si="7"/>
        <v>[Station Access Income QX: SFO stations - Line 240]</v>
      </c>
      <c r="E593" s="143"/>
    </row>
    <row r="594" spans="2:8" outlineLevel="2">
      <c r="D594" s="142" t="str">
        <f t="shared" si="7"/>
        <v>[Station Access Income QX: SFO stations - Line 241]</v>
      </c>
      <c r="E594" s="143"/>
    </row>
    <row r="595" spans="2:8" outlineLevel="2">
      <c r="D595" s="142" t="str">
        <f t="shared" si="7"/>
        <v>[Station Access Income QX: SFO stations - Line 242]</v>
      </c>
      <c r="E595" s="143"/>
    </row>
    <row r="596" spans="2:8" outlineLevel="2">
      <c r="D596" s="142" t="str">
        <f t="shared" si="7"/>
        <v>[Station Access Income QX: SFO stations - Line 243]</v>
      </c>
      <c r="E596" s="143"/>
    </row>
    <row r="597" spans="2:8" outlineLevel="2">
      <c r="D597" s="142" t="str">
        <f t="shared" si="7"/>
        <v>[Station Access Income QX: SFO stations - Line 244]</v>
      </c>
      <c r="E597" s="143"/>
    </row>
    <row r="598" spans="2:8" outlineLevel="2">
      <c r="D598" s="142" t="str">
        <f t="shared" si="7"/>
        <v>[Station Access Income QX: SFO stations - Line 245]</v>
      </c>
      <c r="E598" s="143"/>
    </row>
    <row r="599" spans="2:8" outlineLevel="2">
      <c r="D599" s="142" t="str">
        <f t="shared" si="7"/>
        <v>[Station Access Income QX: SFO stations - Line 246]</v>
      </c>
      <c r="E599" s="143"/>
    </row>
    <row r="600" spans="2:8" outlineLevel="2">
      <c r="D600" s="142" t="str">
        <f t="shared" si="7"/>
        <v>[Station Access Income QX: SFO stations - Line 247]</v>
      </c>
      <c r="E600" s="143"/>
    </row>
    <row r="601" spans="2:8" outlineLevel="2">
      <c r="D601" s="142" t="str">
        <f t="shared" si="7"/>
        <v>[Station Access Income QX: SFO stations - Line 248]</v>
      </c>
      <c r="E601" s="143"/>
    </row>
    <row r="602" spans="2:8" outlineLevel="2">
      <c r="D602" s="142" t="str">
        <f t="shared" si="7"/>
        <v>[Station Access Income QX: SFO stations - Line 249]</v>
      </c>
      <c r="E602" s="143"/>
    </row>
    <row r="603" spans="2:8" outlineLevel="2">
      <c r="D603" s="144" t="str">
        <f t="shared" si="7"/>
        <v>[Station Access Income QX: SFO stations - Line 250]</v>
      </c>
      <c r="E603" s="145"/>
    </row>
    <row r="604" spans="2:8" outlineLevel="1"/>
    <row r="606" spans="2:8" ht="15">
      <c r="B606" s="15" t="s">
        <v>1119</v>
      </c>
      <c r="C606" s="15"/>
      <c r="D606" s="15"/>
      <c r="E606" s="15"/>
      <c r="F606" s="15"/>
      <c r="G606" s="15"/>
      <c r="H606" s="15"/>
    </row>
    <row r="607" spans="2:8" outlineLevel="1"/>
    <row r="608" spans="2:8" outlineLevel="1">
      <c r="D608" s="129" t="s">
        <v>806</v>
      </c>
      <c r="E608" s="140"/>
    </row>
    <row r="609" spans="4:5" outlineLevel="1">
      <c r="D609" s="131" t="s">
        <v>807</v>
      </c>
      <c r="E609" s="74"/>
    </row>
    <row r="610" spans="4:5" outlineLevel="1">
      <c r="D610" s="131" t="s">
        <v>808</v>
      </c>
      <c r="E610" s="74"/>
    </row>
    <row r="611" spans="4:5" outlineLevel="1">
      <c r="D611" s="131" t="s">
        <v>809</v>
      </c>
      <c r="E611" s="74"/>
    </row>
    <row r="612" spans="4:5" outlineLevel="1">
      <c r="D612" s="131" t="s">
        <v>810</v>
      </c>
      <c r="E612" s="74"/>
    </row>
    <row r="613" spans="4:5" outlineLevel="1">
      <c r="D613" s="131" t="s">
        <v>811</v>
      </c>
      <c r="E613" s="74"/>
    </row>
    <row r="614" spans="4:5" outlineLevel="1">
      <c r="D614" s="131" t="s">
        <v>812</v>
      </c>
      <c r="E614" s="74"/>
    </row>
    <row r="615" spans="4:5" outlineLevel="1">
      <c r="D615" s="131" t="s">
        <v>813</v>
      </c>
      <c r="E615" s="74"/>
    </row>
    <row r="616" spans="4:5" outlineLevel="1">
      <c r="D616" s="131" t="s">
        <v>814</v>
      </c>
      <c r="E616" s="74"/>
    </row>
    <row r="617" spans="4:5" outlineLevel="1">
      <c r="D617" s="131" t="s">
        <v>815</v>
      </c>
      <c r="E617" s="74"/>
    </row>
    <row r="618" spans="4:5" outlineLevel="1">
      <c r="D618" s="131" t="s">
        <v>816</v>
      </c>
      <c r="E618" s="74"/>
    </row>
    <row r="619" spans="4:5" outlineLevel="1">
      <c r="D619" s="131" t="s">
        <v>817</v>
      </c>
      <c r="E619" s="74"/>
    </row>
    <row r="620" spans="4:5" outlineLevel="1">
      <c r="D620" s="131" t="s">
        <v>818</v>
      </c>
      <c r="E620" s="74"/>
    </row>
    <row r="621" spans="4:5" outlineLevel="1">
      <c r="D621" s="131" t="s">
        <v>819</v>
      </c>
      <c r="E621" s="74"/>
    </row>
    <row r="622" spans="4:5" outlineLevel="1">
      <c r="D622" s="131" t="s">
        <v>820</v>
      </c>
      <c r="E622" s="74"/>
    </row>
    <row r="623" spans="4:5" outlineLevel="1">
      <c r="D623" s="131" t="s">
        <v>821</v>
      </c>
      <c r="E623" s="74"/>
    </row>
    <row r="624" spans="4:5" outlineLevel="1">
      <c r="D624" s="131" t="s">
        <v>822</v>
      </c>
      <c r="E624" s="74"/>
    </row>
    <row r="625" spans="2:8" outlineLevel="1">
      <c r="D625" s="131" t="s">
        <v>823</v>
      </c>
      <c r="E625" s="74"/>
    </row>
    <row r="626" spans="2:8" outlineLevel="1">
      <c r="D626" s="142" t="str">
        <f t="shared" ref="D626:D631" si="8">"["&amp;B$606&amp;" "&amp;"Line "&amp;ROW()-ROW(D$607)&amp;"]"</f>
        <v>[Revenue from Other Costs Offcharged Line 19]</v>
      </c>
      <c r="E626" s="143"/>
    </row>
    <row r="627" spans="2:8" outlineLevel="1">
      <c r="D627" s="142" t="str">
        <f t="shared" si="8"/>
        <v>[Revenue from Other Costs Offcharged Line 20]</v>
      </c>
      <c r="E627" s="143"/>
    </row>
    <row r="628" spans="2:8" outlineLevel="1">
      <c r="D628" s="142" t="str">
        <f t="shared" si="8"/>
        <v>[Revenue from Other Costs Offcharged Line 21]</v>
      </c>
      <c r="E628" s="143"/>
    </row>
    <row r="629" spans="2:8" outlineLevel="1">
      <c r="D629" s="142" t="str">
        <f t="shared" si="8"/>
        <v>[Revenue from Other Costs Offcharged Line 22]</v>
      </c>
      <c r="E629" s="143"/>
    </row>
    <row r="630" spans="2:8" outlineLevel="1">
      <c r="D630" s="142" t="str">
        <f t="shared" si="8"/>
        <v>[Revenue from Other Costs Offcharged Line 23]</v>
      </c>
      <c r="E630" s="143"/>
    </row>
    <row r="631" spans="2:8" outlineLevel="1">
      <c r="D631" s="142" t="str">
        <f t="shared" si="8"/>
        <v>[Revenue from Other Costs Offcharged Line 24]</v>
      </c>
      <c r="E631" s="143"/>
    </row>
    <row r="632" spans="2:8" outlineLevel="1">
      <c r="D632" s="142" t="str">
        <f t="shared" ref="D632:D634" si="9">"["&amp;B$606&amp;" "&amp;"Line "&amp;ROW()-ROW(D$607)&amp;"]"</f>
        <v>[Revenue from Other Costs Offcharged Line 25]</v>
      </c>
      <c r="E632" s="143"/>
    </row>
    <row r="633" spans="2:8" outlineLevel="1">
      <c r="D633" s="142" t="str">
        <f t="shared" si="9"/>
        <v>[Revenue from Other Costs Offcharged Line 26]</v>
      </c>
      <c r="E633" s="143"/>
    </row>
    <row r="634" spans="2:8" outlineLevel="1">
      <c r="D634" s="142" t="str">
        <f t="shared" si="9"/>
        <v>[Revenue from Other Costs Offcharged Line 27]</v>
      </c>
      <c r="E634" s="143"/>
    </row>
    <row r="635" spans="2:8" outlineLevel="1">
      <c r="D635" s="142" t="str">
        <f t="shared" ref="D635:D636" si="10">"["&amp;B$606&amp;" "&amp;"Line "&amp;ROW()-ROW(D$607)&amp;"]"</f>
        <v>[Revenue from Other Costs Offcharged Line 28]</v>
      </c>
      <c r="E635" s="143"/>
    </row>
    <row r="636" spans="2:8" outlineLevel="1">
      <c r="D636" s="142" t="str">
        <f t="shared" si="10"/>
        <v>[Revenue from Other Costs Offcharged Line 29]</v>
      </c>
      <c r="E636" s="143"/>
    </row>
    <row r="637" spans="2:8" outlineLevel="1">
      <c r="D637" s="144" t="str">
        <f>"["&amp;B$606&amp;" "&amp;"Line "&amp;ROW()-ROW(D$607)&amp;"]"</f>
        <v>[Revenue from Other Costs Offcharged Line 30]</v>
      </c>
      <c r="E637" s="145"/>
    </row>
    <row r="640" spans="2:8" ht="16.5">
      <c r="B640" s="5" t="s">
        <v>119</v>
      </c>
      <c r="C640" s="5"/>
      <c r="D640" s="5"/>
      <c r="E640" s="5"/>
      <c r="F640" s="5"/>
      <c r="G640" s="5"/>
      <c r="H640" s="5"/>
    </row>
    <row r="642" spans="2:8" ht="15">
      <c r="B642" s="15" t="s">
        <v>120</v>
      </c>
      <c r="C642" s="15"/>
      <c r="D642" s="15"/>
      <c r="E642" s="15"/>
      <c r="F642" s="15"/>
      <c r="G642" s="15"/>
      <c r="H642" s="15"/>
    </row>
    <row r="643" spans="2:8" outlineLevel="1"/>
    <row r="644" spans="2:8" outlineLevel="1">
      <c r="D644" s="146" t="s">
        <v>121</v>
      </c>
      <c r="E644" s="146"/>
      <c r="F644" s="147" t="s">
        <v>122</v>
      </c>
      <c r="H644" s="148" t="s">
        <v>123</v>
      </c>
    </row>
    <row r="645" spans="2:8" outlineLevel="1">
      <c r="D645" s="129" t="s">
        <v>710</v>
      </c>
      <c r="E645" s="140"/>
      <c r="F645" s="149" t="s">
        <v>124</v>
      </c>
      <c r="H645" s="59" t="s">
        <v>124</v>
      </c>
    </row>
    <row r="646" spans="2:8" outlineLevel="1">
      <c r="D646" s="131" t="s">
        <v>125</v>
      </c>
      <c r="E646" s="74"/>
      <c r="F646" s="150" t="s">
        <v>124</v>
      </c>
      <c r="H646" s="60" t="s">
        <v>126</v>
      </c>
    </row>
    <row r="647" spans="2:8" outlineLevel="1">
      <c r="D647" s="131" t="s">
        <v>711</v>
      </c>
      <c r="E647" s="74"/>
      <c r="F647" s="150" t="s">
        <v>124</v>
      </c>
      <c r="H647" s="411" t="s">
        <v>127</v>
      </c>
    </row>
    <row r="648" spans="2:8" outlineLevel="1">
      <c r="D648" s="131" t="s">
        <v>128</v>
      </c>
      <c r="E648" s="74"/>
      <c r="F648" s="150" t="s">
        <v>124</v>
      </c>
      <c r="H648" s="411" t="s">
        <v>129</v>
      </c>
    </row>
    <row r="649" spans="2:8" outlineLevel="1">
      <c r="D649" s="131" t="s">
        <v>712</v>
      </c>
      <c r="E649" s="74"/>
      <c r="F649" s="150" t="s">
        <v>126</v>
      </c>
      <c r="H649" s="412" t="s">
        <v>130</v>
      </c>
    </row>
    <row r="650" spans="2:8" outlineLevel="1">
      <c r="D650" s="131" t="s">
        <v>713</v>
      </c>
      <c r="E650" s="74"/>
      <c r="F650" s="150" t="s">
        <v>126</v>
      </c>
    </row>
    <row r="651" spans="2:8" outlineLevel="1">
      <c r="D651" s="131" t="s">
        <v>714</v>
      </c>
      <c r="E651" s="74"/>
      <c r="F651" s="150" t="s">
        <v>126</v>
      </c>
    </row>
    <row r="652" spans="2:8" outlineLevel="1">
      <c r="D652" s="131" t="s">
        <v>715</v>
      </c>
      <c r="E652" s="74"/>
      <c r="F652" s="150" t="s">
        <v>130</v>
      </c>
    </row>
    <row r="653" spans="2:8" outlineLevel="1">
      <c r="D653" s="131" t="s">
        <v>716</v>
      </c>
      <c r="E653" s="74"/>
      <c r="F653" s="150" t="s">
        <v>127</v>
      </c>
    </row>
    <row r="654" spans="2:8" outlineLevel="1">
      <c r="D654" s="131" t="s">
        <v>717</v>
      </c>
      <c r="E654" s="74"/>
      <c r="F654" s="150" t="s">
        <v>127</v>
      </c>
    </row>
    <row r="655" spans="2:8" outlineLevel="1">
      <c r="D655" s="131" t="s">
        <v>718</v>
      </c>
      <c r="E655" s="74"/>
      <c r="F655" s="150" t="s">
        <v>126</v>
      </c>
    </row>
    <row r="656" spans="2:8" outlineLevel="1">
      <c r="B656" s="434"/>
      <c r="D656" s="131" t="s">
        <v>719</v>
      </c>
      <c r="E656" s="74"/>
      <c r="F656" s="150" t="s">
        <v>124</v>
      </c>
    </row>
    <row r="657" spans="4:6" outlineLevel="1">
      <c r="D657" s="131" t="s">
        <v>720</v>
      </c>
      <c r="E657" s="74"/>
      <c r="F657" s="150" t="s">
        <v>126</v>
      </c>
    </row>
    <row r="658" spans="4:6" outlineLevel="1">
      <c r="D658" s="131" t="s">
        <v>721</v>
      </c>
      <c r="E658" s="74"/>
      <c r="F658" s="150" t="s">
        <v>127</v>
      </c>
    </row>
    <row r="659" spans="4:6" outlineLevel="1">
      <c r="D659" s="131" t="s">
        <v>722</v>
      </c>
      <c r="E659" s="74"/>
      <c r="F659" s="150" t="s">
        <v>124</v>
      </c>
    </row>
    <row r="660" spans="4:6" outlineLevel="1">
      <c r="D660" s="131" t="s">
        <v>723</v>
      </c>
      <c r="E660" s="74"/>
      <c r="F660" s="150" t="s">
        <v>129</v>
      </c>
    </row>
    <row r="661" spans="4:6" outlineLevel="1">
      <c r="D661" s="131" t="s">
        <v>724</v>
      </c>
      <c r="E661" s="74"/>
      <c r="F661" s="150" t="s">
        <v>129</v>
      </c>
    </row>
    <row r="662" spans="4:6" outlineLevel="1">
      <c r="D662" s="142" t="str">
        <f t="shared" ref="D662:D665" si="11">"["&amp;B$642&amp;" "&amp;"Line "&amp;ROW()-ROW(D$644)&amp;"]"</f>
        <v>[Staff Functions Line 18]</v>
      </c>
      <c r="E662" s="143"/>
      <c r="F662" s="151" t="s">
        <v>130</v>
      </c>
    </row>
    <row r="663" spans="4:6" outlineLevel="1">
      <c r="D663" s="142" t="str">
        <f t="shared" si="11"/>
        <v>[Staff Functions Line 19]</v>
      </c>
      <c r="E663" s="143"/>
      <c r="F663" s="151" t="s">
        <v>130</v>
      </c>
    </row>
    <row r="664" spans="4:6" outlineLevel="1">
      <c r="D664" s="142" t="str">
        <f t="shared" si="11"/>
        <v>[Staff Functions Line 20]</v>
      </c>
      <c r="E664" s="143"/>
      <c r="F664" s="151" t="s">
        <v>130</v>
      </c>
    </row>
    <row r="665" spans="4:6" outlineLevel="1">
      <c r="D665" s="142" t="str">
        <f t="shared" si="11"/>
        <v>[Staff Functions Line 21]</v>
      </c>
      <c r="E665" s="143"/>
      <c r="F665" s="151" t="s">
        <v>130</v>
      </c>
    </row>
    <row r="666" spans="4:6" outlineLevel="1">
      <c r="D666" s="142" t="str">
        <f t="shared" ref="D666:D684" si="12">"["&amp;B$642&amp;" "&amp;"Line "&amp;ROW()-ROW(D$644)&amp;"]"</f>
        <v>[Staff Functions Line 22]</v>
      </c>
      <c r="E666" s="143"/>
      <c r="F666" s="151" t="s">
        <v>130</v>
      </c>
    </row>
    <row r="667" spans="4:6" outlineLevel="1">
      <c r="D667" s="142" t="str">
        <f t="shared" si="12"/>
        <v>[Staff Functions Line 23]</v>
      </c>
      <c r="E667" s="143"/>
      <c r="F667" s="151" t="s">
        <v>130</v>
      </c>
    </row>
    <row r="668" spans="4:6" outlineLevel="1">
      <c r="D668" s="142" t="str">
        <f t="shared" si="12"/>
        <v>[Staff Functions Line 24]</v>
      </c>
      <c r="E668" s="143"/>
      <c r="F668" s="151" t="s">
        <v>130</v>
      </c>
    </row>
    <row r="669" spans="4:6" outlineLevel="1">
      <c r="D669" s="142" t="str">
        <f t="shared" si="12"/>
        <v>[Staff Functions Line 25]</v>
      </c>
      <c r="E669" s="143"/>
      <c r="F669" s="151" t="s">
        <v>130</v>
      </c>
    </row>
    <row r="670" spans="4:6" outlineLevel="1">
      <c r="D670" s="142" t="str">
        <f t="shared" si="12"/>
        <v>[Staff Functions Line 26]</v>
      </c>
      <c r="E670" s="143"/>
      <c r="F670" s="151" t="s">
        <v>130</v>
      </c>
    </row>
    <row r="671" spans="4:6" outlineLevel="1">
      <c r="D671" s="142" t="str">
        <f t="shared" si="12"/>
        <v>[Staff Functions Line 27]</v>
      </c>
      <c r="E671" s="143"/>
      <c r="F671" s="151" t="s">
        <v>130</v>
      </c>
    </row>
    <row r="672" spans="4:6" outlineLevel="1">
      <c r="D672" s="142" t="str">
        <f t="shared" si="12"/>
        <v>[Staff Functions Line 28]</v>
      </c>
      <c r="E672" s="143"/>
      <c r="F672" s="151" t="s">
        <v>130</v>
      </c>
    </row>
    <row r="673" spans="2:8" outlineLevel="1">
      <c r="D673" s="142" t="str">
        <f t="shared" si="12"/>
        <v>[Staff Functions Line 29]</v>
      </c>
      <c r="E673" s="143"/>
      <c r="F673" s="151" t="s">
        <v>130</v>
      </c>
    </row>
    <row r="674" spans="2:8" outlineLevel="1">
      <c r="D674" s="142" t="str">
        <f t="shared" ref="D674:D682" si="13">"["&amp;B$642&amp;" "&amp;"Line "&amp;ROW()-ROW(D$644)&amp;"]"</f>
        <v>[Staff Functions Line 30]</v>
      </c>
      <c r="E674" s="143"/>
      <c r="F674" s="151" t="s">
        <v>130</v>
      </c>
    </row>
    <row r="675" spans="2:8" outlineLevel="1">
      <c r="D675" s="142" t="str">
        <f t="shared" si="13"/>
        <v>[Staff Functions Line 31]</v>
      </c>
      <c r="E675" s="143"/>
      <c r="F675" s="151" t="s">
        <v>130</v>
      </c>
    </row>
    <row r="676" spans="2:8" outlineLevel="1">
      <c r="D676" s="142" t="str">
        <f t="shared" si="13"/>
        <v>[Staff Functions Line 32]</v>
      </c>
      <c r="E676" s="143"/>
      <c r="F676" s="151" t="s">
        <v>130</v>
      </c>
    </row>
    <row r="677" spans="2:8" outlineLevel="1">
      <c r="D677" s="142" t="str">
        <f t="shared" si="13"/>
        <v>[Staff Functions Line 33]</v>
      </c>
      <c r="E677" s="143"/>
      <c r="F677" s="151" t="s">
        <v>130</v>
      </c>
    </row>
    <row r="678" spans="2:8" outlineLevel="1">
      <c r="D678" s="142" t="str">
        <f t="shared" si="13"/>
        <v>[Staff Functions Line 34]</v>
      </c>
      <c r="E678" s="143"/>
      <c r="F678" s="151" t="s">
        <v>130</v>
      </c>
    </row>
    <row r="679" spans="2:8" outlineLevel="1">
      <c r="D679" s="142" t="str">
        <f t="shared" si="13"/>
        <v>[Staff Functions Line 35]</v>
      </c>
      <c r="E679" s="143"/>
      <c r="F679" s="151" t="s">
        <v>130</v>
      </c>
    </row>
    <row r="680" spans="2:8" outlineLevel="1">
      <c r="D680" s="142" t="str">
        <f t="shared" si="13"/>
        <v>[Staff Functions Line 36]</v>
      </c>
      <c r="E680" s="143"/>
      <c r="F680" s="151" t="s">
        <v>130</v>
      </c>
    </row>
    <row r="681" spans="2:8" outlineLevel="1">
      <c r="D681" s="142" t="str">
        <f t="shared" si="13"/>
        <v>[Staff Functions Line 37]</v>
      </c>
      <c r="E681" s="143"/>
      <c r="F681" s="151" t="s">
        <v>130</v>
      </c>
    </row>
    <row r="682" spans="2:8" outlineLevel="1">
      <c r="D682" s="142" t="str">
        <f t="shared" si="13"/>
        <v>[Staff Functions Line 38]</v>
      </c>
      <c r="E682" s="143"/>
      <c r="F682" s="151" t="s">
        <v>130</v>
      </c>
    </row>
    <row r="683" spans="2:8" outlineLevel="1">
      <c r="D683" s="142" t="str">
        <f t="shared" ref="D683" si="14">"["&amp;B$642&amp;" "&amp;"Line "&amp;ROW()-ROW(D$644)&amp;"]"</f>
        <v>[Staff Functions Line 39]</v>
      </c>
      <c r="E683" s="143"/>
      <c r="F683" s="151" t="s">
        <v>130</v>
      </c>
    </row>
    <row r="684" spans="2:8" outlineLevel="1">
      <c r="D684" s="144" t="str">
        <f t="shared" si="12"/>
        <v>[Staff Functions Line 40]</v>
      </c>
      <c r="E684" s="145"/>
      <c r="F684" s="152" t="s">
        <v>130</v>
      </c>
    </row>
    <row r="686" spans="2:8" ht="15">
      <c r="B686" s="15" t="s">
        <v>131</v>
      </c>
      <c r="C686" s="15"/>
      <c r="D686" s="15"/>
      <c r="E686" s="15"/>
      <c r="F686" s="15"/>
      <c r="G686" s="15"/>
      <c r="H686" s="15"/>
    </row>
    <row r="687" spans="2:8" outlineLevel="1"/>
    <row r="688" spans="2:8" outlineLevel="1">
      <c r="D688" s="413" t="s">
        <v>131</v>
      </c>
      <c r="E688" s="153"/>
      <c r="F688" s="154" t="s">
        <v>130</v>
      </c>
    </row>
    <row r="690" spans="2:8" ht="16.5">
      <c r="B690" s="5" t="s">
        <v>132</v>
      </c>
      <c r="C690" s="5"/>
      <c r="D690" s="5"/>
      <c r="E690" s="5"/>
      <c r="F690" s="5"/>
      <c r="G690" s="5"/>
      <c r="H690" s="5"/>
    </row>
    <row r="692" spans="2:8" ht="15">
      <c r="B692" s="15" t="s">
        <v>133</v>
      </c>
      <c r="C692" s="15"/>
      <c r="D692" s="15"/>
      <c r="E692" s="15"/>
      <c r="F692" s="15"/>
      <c r="G692" s="15"/>
      <c r="H692" s="15"/>
    </row>
    <row r="693" spans="2:8" outlineLevel="1"/>
    <row r="694" spans="2:8" outlineLevel="1">
      <c r="D694" s="129" t="s">
        <v>134</v>
      </c>
      <c r="E694" s="140"/>
    </row>
    <row r="695" spans="2:8" outlineLevel="1">
      <c r="D695" s="131" t="s">
        <v>725</v>
      </c>
      <c r="E695" s="74"/>
    </row>
    <row r="696" spans="2:8" outlineLevel="1">
      <c r="D696" s="131" t="s">
        <v>726</v>
      </c>
      <c r="E696" s="74"/>
    </row>
    <row r="697" spans="2:8" outlineLevel="1">
      <c r="D697" s="131" t="s">
        <v>136</v>
      </c>
      <c r="E697" s="74"/>
    </row>
    <row r="698" spans="2:8" outlineLevel="1">
      <c r="D698" s="131" t="s">
        <v>135</v>
      </c>
      <c r="E698" s="74"/>
    </row>
    <row r="699" spans="2:8" outlineLevel="1">
      <c r="D699" s="131" t="s">
        <v>137</v>
      </c>
      <c r="E699" s="74"/>
    </row>
    <row r="700" spans="2:8" outlineLevel="1">
      <c r="D700" s="131" t="s">
        <v>138</v>
      </c>
      <c r="E700" s="74"/>
    </row>
    <row r="701" spans="2:8" outlineLevel="1">
      <c r="D701" s="131" t="s">
        <v>139</v>
      </c>
      <c r="E701" s="74"/>
    </row>
    <row r="702" spans="2:8" outlineLevel="1">
      <c r="D702" s="131" t="s">
        <v>140</v>
      </c>
      <c r="E702" s="74"/>
    </row>
    <row r="703" spans="2:8" outlineLevel="1">
      <c r="D703" s="131" t="s">
        <v>727</v>
      </c>
      <c r="E703" s="74"/>
    </row>
    <row r="704" spans="2:8" outlineLevel="1">
      <c r="D704" s="131" t="s">
        <v>728</v>
      </c>
      <c r="E704" s="74"/>
    </row>
    <row r="705" spans="4:5" outlineLevel="1">
      <c r="D705" s="131" t="s">
        <v>729</v>
      </c>
      <c r="E705" s="74"/>
    </row>
    <row r="706" spans="4:5" outlineLevel="1">
      <c r="D706" s="131" t="s">
        <v>730</v>
      </c>
      <c r="E706" s="74"/>
    </row>
    <row r="707" spans="4:5" outlineLevel="1">
      <c r="D707" s="131" t="s">
        <v>731</v>
      </c>
      <c r="E707" s="74"/>
    </row>
    <row r="708" spans="4:5" outlineLevel="1">
      <c r="D708" s="131" t="s">
        <v>732</v>
      </c>
      <c r="E708" s="74"/>
    </row>
    <row r="709" spans="4:5" outlineLevel="1">
      <c r="D709" s="131" t="s">
        <v>141</v>
      </c>
      <c r="E709" s="74"/>
    </row>
    <row r="710" spans="4:5" outlineLevel="1">
      <c r="D710" s="131" t="s">
        <v>144</v>
      </c>
      <c r="E710" s="74"/>
    </row>
    <row r="711" spans="4:5" outlineLevel="1">
      <c r="D711" s="131" t="s">
        <v>734</v>
      </c>
      <c r="E711" s="74"/>
    </row>
    <row r="712" spans="4:5" outlineLevel="1">
      <c r="D712" s="131" t="s">
        <v>143</v>
      </c>
      <c r="E712" s="74"/>
    </row>
    <row r="713" spans="4:5" outlineLevel="1">
      <c r="D713" s="131" t="s">
        <v>142</v>
      </c>
      <c r="E713" s="74"/>
    </row>
    <row r="714" spans="4:5" outlineLevel="1">
      <c r="D714" s="131" t="s">
        <v>735</v>
      </c>
      <c r="E714" s="74"/>
    </row>
    <row r="715" spans="4:5" outlineLevel="1">
      <c r="D715" s="131" t="s">
        <v>736</v>
      </c>
      <c r="E715" s="74"/>
    </row>
    <row r="716" spans="4:5" outlineLevel="1">
      <c r="D716" s="131" t="s">
        <v>737</v>
      </c>
      <c r="E716" s="74"/>
    </row>
    <row r="717" spans="4:5" outlineLevel="1">
      <c r="D717" s="131" t="s">
        <v>738</v>
      </c>
      <c r="E717" s="74"/>
    </row>
    <row r="718" spans="4:5" outlineLevel="1">
      <c r="D718" s="131" t="s">
        <v>739</v>
      </c>
      <c r="E718" s="74"/>
    </row>
    <row r="719" spans="4:5" outlineLevel="1">
      <c r="D719" s="131" t="s">
        <v>740</v>
      </c>
      <c r="E719" s="74"/>
    </row>
    <row r="720" spans="4:5" outlineLevel="1">
      <c r="D720" s="131" t="s">
        <v>741</v>
      </c>
      <c r="E720" s="74"/>
    </row>
    <row r="721" spans="4:5" outlineLevel="1">
      <c r="D721" s="131" t="s">
        <v>742</v>
      </c>
      <c r="E721" s="74"/>
    </row>
    <row r="722" spans="4:5" outlineLevel="1">
      <c r="D722" s="131" t="s">
        <v>743</v>
      </c>
      <c r="E722" s="74"/>
    </row>
    <row r="723" spans="4:5" outlineLevel="1">
      <c r="D723" s="131" t="s">
        <v>744</v>
      </c>
      <c r="E723" s="74"/>
    </row>
    <row r="724" spans="4:5" outlineLevel="1">
      <c r="D724" s="131" t="s">
        <v>745</v>
      </c>
      <c r="E724" s="74"/>
    </row>
    <row r="725" spans="4:5" outlineLevel="1">
      <c r="D725" s="131" t="s">
        <v>746</v>
      </c>
      <c r="E725" s="74"/>
    </row>
    <row r="726" spans="4:5" outlineLevel="1">
      <c r="D726" s="131" t="s">
        <v>747</v>
      </c>
      <c r="E726" s="74"/>
    </row>
    <row r="727" spans="4:5" outlineLevel="1">
      <c r="D727" s="131" t="s">
        <v>748</v>
      </c>
      <c r="E727" s="74"/>
    </row>
    <row r="728" spans="4:5" outlineLevel="1">
      <c r="D728" s="131" t="s">
        <v>749</v>
      </c>
      <c r="E728" s="74"/>
    </row>
    <row r="729" spans="4:5" outlineLevel="1">
      <c r="D729" s="142" t="str">
        <f t="shared" ref="D729" si="15">"["&amp;B$692&amp;" "&amp;"Line "&amp;ROW()-ROW(D$693)&amp;"]"</f>
        <v>[Other Staff Costs Line 36]</v>
      </c>
      <c r="E729" s="143"/>
    </row>
    <row r="730" spans="4:5" outlineLevel="1">
      <c r="D730" s="142" t="str">
        <f t="shared" ref="D730:D733" si="16">"["&amp;B$692&amp;" "&amp;"Line "&amp;ROW()-ROW(D$693)&amp;"]"</f>
        <v>[Other Staff Costs Line 37]</v>
      </c>
      <c r="E730" s="143"/>
    </row>
    <row r="731" spans="4:5" outlineLevel="1">
      <c r="D731" s="142" t="str">
        <f t="shared" si="16"/>
        <v>[Other Staff Costs Line 38]</v>
      </c>
      <c r="E731" s="143"/>
    </row>
    <row r="732" spans="4:5" outlineLevel="1">
      <c r="D732" s="142" t="str">
        <f t="shared" si="16"/>
        <v>[Other Staff Costs Line 39]</v>
      </c>
      <c r="E732" s="143"/>
    </row>
    <row r="733" spans="4:5" outlineLevel="1">
      <c r="D733" s="142" t="str">
        <f t="shared" si="16"/>
        <v>[Other Staff Costs Line 40]</v>
      </c>
      <c r="E733" s="143"/>
    </row>
    <row r="734" spans="4:5" outlineLevel="1">
      <c r="D734" s="142" t="str">
        <f t="shared" ref="D734:D737" si="17">"["&amp;B$692&amp;" "&amp;"Line "&amp;ROW()-ROW(D$693)&amp;"]"</f>
        <v>[Other Staff Costs Line 41]</v>
      </c>
      <c r="E734" s="143"/>
    </row>
    <row r="735" spans="4:5" outlineLevel="1">
      <c r="D735" s="142" t="str">
        <f t="shared" si="17"/>
        <v>[Other Staff Costs Line 42]</v>
      </c>
      <c r="E735" s="143"/>
    </row>
    <row r="736" spans="4:5" outlineLevel="1">
      <c r="D736" s="142" t="str">
        <f t="shared" si="17"/>
        <v>[Other Staff Costs Line 43]</v>
      </c>
      <c r="E736" s="143"/>
    </row>
    <row r="737" spans="2:8" outlineLevel="1">
      <c r="D737" s="142" t="str">
        <f t="shared" si="17"/>
        <v>[Other Staff Costs Line 44]</v>
      </c>
      <c r="E737" s="143"/>
    </row>
    <row r="738" spans="2:8" outlineLevel="1">
      <c r="D738" s="144" t="str">
        <f t="shared" ref="D738" si="18">"["&amp;B$692&amp;" "&amp;"Line "&amp;ROW()-ROW(D$693)&amp;"]"</f>
        <v>[Other Staff Costs Line 45]</v>
      </c>
      <c r="E738" s="145"/>
    </row>
    <row r="740" spans="2:8" ht="15">
      <c r="B740" s="15" t="s">
        <v>145</v>
      </c>
      <c r="C740" s="15"/>
      <c r="D740" s="15"/>
      <c r="E740" s="15"/>
      <c r="F740" s="15"/>
      <c r="G740" s="15"/>
      <c r="H740" s="15"/>
    </row>
    <row r="741" spans="2:8" outlineLevel="1"/>
    <row r="742" spans="2:8" outlineLevel="1">
      <c r="D742" s="416" t="s">
        <v>750</v>
      </c>
      <c r="E742" s="417"/>
    </row>
    <row r="743" spans="2:8" outlineLevel="1">
      <c r="D743" s="131" t="s">
        <v>146</v>
      </c>
      <c r="E743" s="74"/>
    </row>
    <row r="744" spans="2:8" outlineLevel="1">
      <c r="D744" s="131" t="s">
        <v>147</v>
      </c>
      <c r="E744" s="74"/>
    </row>
    <row r="745" spans="2:8" outlineLevel="1">
      <c r="D745" s="131" t="s">
        <v>751</v>
      </c>
      <c r="E745" s="74"/>
    </row>
    <row r="746" spans="2:8" outlineLevel="1">
      <c r="D746" s="131" t="s">
        <v>752</v>
      </c>
      <c r="E746" s="74"/>
    </row>
    <row r="747" spans="2:8" outlineLevel="1">
      <c r="D747" s="131" t="s">
        <v>753</v>
      </c>
      <c r="E747" s="74"/>
    </row>
    <row r="748" spans="2:8" outlineLevel="1">
      <c r="D748" s="131" t="s">
        <v>148</v>
      </c>
      <c r="E748" s="74"/>
    </row>
    <row r="749" spans="2:8" outlineLevel="1">
      <c r="D749" s="131" t="s">
        <v>754</v>
      </c>
      <c r="E749" s="74"/>
    </row>
    <row r="750" spans="2:8" outlineLevel="1">
      <c r="D750" s="131" t="s">
        <v>149</v>
      </c>
      <c r="E750" s="74"/>
    </row>
    <row r="751" spans="2:8" outlineLevel="1">
      <c r="D751" s="131" t="s">
        <v>150</v>
      </c>
      <c r="E751" s="74"/>
    </row>
    <row r="752" spans="2:8" outlineLevel="1">
      <c r="D752" s="131" t="s">
        <v>151</v>
      </c>
      <c r="E752" s="74"/>
    </row>
    <row r="753" spans="4:5" outlineLevel="1">
      <c r="D753" s="131" t="s">
        <v>755</v>
      </c>
      <c r="E753" s="74"/>
    </row>
    <row r="754" spans="4:5" outlineLevel="1">
      <c r="D754" s="131" t="s">
        <v>756</v>
      </c>
      <c r="E754" s="74"/>
    </row>
    <row r="755" spans="4:5" outlineLevel="1">
      <c r="D755" s="131" t="s">
        <v>757</v>
      </c>
      <c r="E755" s="74"/>
    </row>
    <row r="756" spans="4:5" outlineLevel="1">
      <c r="D756" s="131" t="s">
        <v>152</v>
      </c>
      <c r="E756" s="74"/>
    </row>
    <row r="757" spans="4:5" outlineLevel="1">
      <c r="D757" s="131" t="s">
        <v>153</v>
      </c>
      <c r="E757" s="74"/>
    </row>
    <row r="758" spans="4:5" outlineLevel="1">
      <c r="D758" s="131" t="s">
        <v>758</v>
      </c>
      <c r="E758" s="74"/>
    </row>
    <row r="759" spans="4:5" outlineLevel="1">
      <c r="D759" s="131" t="s">
        <v>759</v>
      </c>
      <c r="E759" s="74"/>
    </row>
    <row r="760" spans="4:5" outlineLevel="1">
      <c r="D760" s="131" t="s">
        <v>760</v>
      </c>
      <c r="E760" s="74"/>
    </row>
    <row r="761" spans="4:5" outlineLevel="1">
      <c r="D761" s="131" t="s">
        <v>761</v>
      </c>
      <c r="E761" s="74"/>
    </row>
    <row r="762" spans="4:5" outlineLevel="1">
      <c r="D762" s="131" t="s">
        <v>154</v>
      </c>
      <c r="E762" s="74"/>
    </row>
    <row r="763" spans="4:5" outlineLevel="1">
      <c r="D763" s="131" t="s">
        <v>155</v>
      </c>
      <c r="E763" s="74"/>
    </row>
    <row r="764" spans="4:5" outlineLevel="1">
      <c r="D764" s="131" t="s">
        <v>156</v>
      </c>
      <c r="E764" s="74"/>
    </row>
    <row r="765" spans="4:5" outlineLevel="1">
      <c r="D765" s="131" t="s">
        <v>157</v>
      </c>
      <c r="E765" s="74"/>
    </row>
    <row r="766" spans="4:5" outlineLevel="1">
      <c r="D766" s="131" t="s">
        <v>158</v>
      </c>
      <c r="E766" s="74"/>
    </row>
    <row r="767" spans="4:5" outlineLevel="1">
      <c r="D767" s="131" t="s">
        <v>159</v>
      </c>
      <c r="E767" s="74"/>
    </row>
    <row r="768" spans="4:5" outlineLevel="1">
      <c r="D768" s="131" t="s">
        <v>160</v>
      </c>
      <c r="E768" s="74"/>
    </row>
    <row r="769" spans="4:5" outlineLevel="1">
      <c r="D769" s="131" t="s">
        <v>762</v>
      </c>
      <c r="E769" s="74"/>
    </row>
    <row r="770" spans="4:5" outlineLevel="1">
      <c r="D770" s="131" t="s">
        <v>161</v>
      </c>
      <c r="E770" s="74"/>
    </row>
    <row r="771" spans="4:5" outlineLevel="1">
      <c r="D771" s="131" t="s">
        <v>162</v>
      </c>
      <c r="E771" s="74"/>
    </row>
    <row r="772" spans="4:5" outlineLevel="1">
      <c r="D772" s="131" t="s">
        <v>763</v>
      </c>
      <c r="E772" s="74"/>
    </row>
    <row r="773" spans="4:5" outlineLevel="1">
      <c r="D773" s="131" t="s">
        <v>764</v>
      </c>
      <c r="E773" s="74"/>
    </row>
    <row r="774" spans="4:5" outlineLevel="1">
      <c r="D774" s="131" t="s">
        <v>163</v>
      </c>
      <c r="E774" s="74"/>
    </row>
    <row r="775" spans="4:5" outlineLevel="1">
      <c r="D775" s="131" t="s">
        <v>164</v>
      </c>
      <c r="E775" s="74"/>
    </row>
    <row r="776" spans="4:5" outlineLevel="1">
      <c r="D776" s="131" t="s">
        <v>765</v>
      </c>
      <c r="E776" s="74"/>
    </row>
    <row r="777" spans="4:5" outlineLevel="1">
      <c r="D777" s="131" t="s">
        <v>766</v>
      </c>
      <c r="E777" s="74"/>
    </row>
    <row r="778" spans="4:5" outlineLevel="1">
      <c r="D778" s="131" t="s">
        <v>767</v>
      </c>
      <c r="E778" s="74"/>
    </row>
    <row r="779" spans="4:5" outlineLevel="1">
      <c r="D779" s="131" t="s">
        <v>768</v>
      </c>
      <c r="E779" s="74"/>
    </row>
    <row r="780" spans="4:5" outlineLevel="1">
      <c r="D780" s="131" t="s">
        <v>769</v>
      </c>
      <c r="E780" s="74"/>
    </row>
    <row r="781" spans="4:5" outlineLevel="1">
      <c r="D781" s="131" t="s">
        <v>661</v>
      </c>
      <c r="E781" s="74"/>
    </row>
    <row r="782" spans="4:5" outlineLevel="1">
      <c r="D782" s="131" t="s">
        <v>674</v>
      </c>
      <c r="E782" s="74"/>
    </row>
    <row r="783" spans="4:5" outlineLevel="1">
      <c r="D783" s="131" t="s">
        <v>165</v>
      </c>
      <c r="E783" s="74"/>
    </row>
    <row r="784" spans="4:5" outlineLevel="1">
      <c r="D784" s="131" t="s">
        <v>733</v>
      </c>
      <c r="E784" s="74"/>
    </row>
    <row r="785" spans="4:6" outlineLevel="1">
      <c r="D785" s="131" t="s">
        <v>770</v>
      </c>
      <c r="E785" s="74"/>
    </row>
    <row r="786" spans="4:6" outlineLevel="1">
      <c r="D786" s="131" t="s">
        <v>673</v>
      </c>
      <c r="E786" s="74"/>
    </row>
    <row r="787" spans="4:6" outlineLevel="1">
      <c r="D787" s="131" t="s">
        <v>672</v>
      </c>
      <c r="E787" s="74"/>
    </row>
    <row r="788" spans="4:6" outlineLevel="1">
      <c r="D788" s="131" t="s">
        <v>677</v>
      </c>
      <c r="E788" s="74"/>
    </row>
    <row r="789" spans="4:6" outlineLevel="1">
      <c r="D789" s="131" t="s">
        <v>824</v>
      </c>
      <c r="E789" s="74"/>
    </row>
    <row r="790" spans="4:6" ht="14.25" outlineLevel="1">
      <c r="D790" s="131" t="s">
        <v>825</v>
      </c>
      <c r="E790" s="74"/>
      <c r="F790" s="701" t="s">
        <v>1368</v>
      </c>
    </row>
    <row r="791" spans="4:6" outlineLevel="1">
      <c r="D791" s="142" t="str">
        <f t="shared" ref="D791:D796" si="19">"["&amp;B$740&amp;" "&amp;"Line "&amp;ROW()-ROW(D$741)&amp;"]"</f>
        <v>[Station &amp; Train Operations Line 50]</v>
      </c>
      <c r="E791" s="143"/>
    </row>
    <row r="792" spans="4:6" outlineLevel="1">
      <c r="D792" s="142" t="str">
        <f t="shared" si="19"/>
        <v>[Station &amp; Train Operations Line 51]</v>
      </c>
      <c r="E792" s="143"/>
    </row>
    <row r="793" spans="4:6" outlineLevel="1">
      <c r="D793" s="142" t="str">
        <f t="shared" si="19"/>
        <v>[Station &amp; Train Operations Line 52]</v>
      </c>
      <c r="E793" s="143"/>
    </row>
    <row r="794" spans="4:6" outlineLevel="1">
      <c r="D794" s="142" t="str">
        <f t="shared" si="19"/>
        <v>[Station &amp; Train Operations Line 53]</v>
      </c>
      <c r="E794" s="143"/>
    </row>
    <row r="795" spans="4:6" outlineLevel="1">
      <c r="D795" s="142" t="str">
        <f t="shared" si="19"/>
        <v>[Station &amp; Train Operations Line 54]</v>
      </c>
      <c r="E795" s="143"/>
    </row>
    <row r="796" spans="4:6" outlineLevel="1">
      <c r="D796" s="142" t="str">
        <f t="shared" si="19"/>
        <v>[Station &amp; Train Operations Line 55]</v>
      </c>
      <c r="E796" s="143"/>
    </row>
    <row r="797" spans="4:6" outlineLevel="1">
      <c r="D797" s="142" t="str">
        <f t="shared" ref="D797:D800" si="20">"["&amp;B$740&amp;" "&amp;"Line "&amp;ROW()-ROW(D$741)&amp;"]"</f>
        <v>[Station &amp; Train Operations Line 56]</v>
      </c>
      <c r="E797" s="143"/>
    </row>
    <row r="798" spans="4:6" outlineLevel="1">
      <c r="D798" s="142" t="str">
        <f t="shared" si="20"/>
        <v>[Station &amp; Train Operations Line 57]</v>
      </c>
      <c r="E798" s="143"/>
    </row>
    <row r="799" spans="4:6" outlineLevel="1">
      <c r="D799" s="142" t="str">
        <f t="shared" si="20"/>
        <v>[Station &amp; Train Operations Line 58]</v>
      </c>
      <c r="E799" s="143"/>
    </row>
    <row r="800" spans="4:6" outlineLevel="1">
      <c r="D800" s="142" t="str">
        <f t="shared" si="20"/>
        <v>[Station &amp; Train Operations Line 59]</v>
      </c>
      <c r="E800" s="143"/>
    </row>
    <row r="801" spans="2:8" outlineLevel="1">
      <c r="D801" s="144" t="str">
        <f t="shared" ref="D801" si="21">"["&amp;B$740&amp;" "&amp;"Line "&amp;ROW()-ROW(D$741)&amp;"]"</f>
        <v>[Station &amp; Train Operations Line 60]</v>
      </c>
      <c r="E801" s="145"/>
    </row>
    <row r="803" spans="2:8" ht="15">
      <c r="B803" s="15" t="s">
        <v>166</v>
      </c>
      <c r="C803" s="15"/>
      <c r="D803" s="15"/>
      <c r="E803" s="15"/>
      <c r="F803" s="15"/>
      <c r="G803" s="15"/>
      <c r="H803" s="15"/>
    </row>
    <row r="804" spans="2:8" outlineLevel="1"/>
    <row r="805" spans="2:8" outlineLevel="1">
      <c r="D805" s="129" t="s">
        <v>167</v>
      </c>
      <c r="E805" s="140"/>
    </row>
    <row r="806" spans="2:8" outlineLevel="1">
      <c r="D806" s="131" t="s">
        <v>168</v>
      </c>
      <c r="E806" s="74"/>
    </row>
    <row r="807" spans="2:8" outlineLevel="1">
      <c r="D807" s="131" t="s">
        <v>169</v>
      </c>
      <c r="E807" s="74"/>
    </row>
    <row r="808" spans="2:8" outlineLevel="1">
      <c r="D808" s="131" t="s">
        <v>170</v>
      </c>
      <c r="E808" s="74"/>
    </row>
    <row r="809" spans="2:8" outlineLevel="1">
      <c r="D809" s="131" t="s">
        <v>171</v>
      </c>
      <c r="E809" s="74"/>
    </row>
    <row r="810" spans="2:8" outlineLevel="1">
      <c r="D810" s="131" t="s">
        <v>172</v>
      </c>
      <c r="E810" s="74"/>
    </row>
    <row r="811" spans="2:8" outlineLevel="1">
      <c r="D811" s="131" t="s">
        <v>173</v>
      </c>
      <c r="E811" s="74"/>
    </row>
    <row r="812" spans="2:8" outlineLevel="1">
      <c r="D812" s="131" t="s">
        <v>174</v>
      </c>
      <c r="E812" s="74"/>
    </row>
    <row r="813" spans="2:8" outlineLevel="1">
      <c r="D813" s="131" t="s">
        <v>181</v>
      </c>
      <c r="E813" s="74"/>
    </row>
    <row r="814" spans="2:8" outlineLevel="1">
      <c r="D814" s="131" t="s">
        <v>182</v>
      </c>
      <c r="E814" s="74"/>
    </row>
    <row r="815" spans="2:8" outlineLevel="1">
      <c r="D815" s="131" t="s">
        <v>183</v>
      </c>
      <c r="E815" s="74"/>
    </row>
    <row r="816" spans="2:8" outlineLevel="1">
      <c r="D816" s="131" t="s">
        <v>771</v>
      </c>
      <c r="E816" s="74"/>
    </row>
    <row r="817" spans="4:5" outlineLevel="1">
      <c r="D817" s="131" t="s">
        <v>772</v>
      </c>
      <c r="E817" s="74"/>
    </row>
    <row r="818" spans="4:5" outlineLevel="1">
      <c r="D818" s="131" t="s">
        <v>773</v>
      </c>
      <c r="E818" s="74"/>
    </row>
    <row r="819" spans="4:5" outlineLevel="1">
      <c r="D819" s="131" t="s">
        <v>178</v>
      </c>
      <c r="E819" s="74"/>
    </row>
    <row r="820" spans="4:5" outlineLevel="1">
      <c r="D820" s="131" t="s">
        <v>774</v>
      </c>
      <c r="E820" s="74"/>
    </row>
    <row r="821" spans="4:5" outlineLevel="1">
      <c r="D821" s="131" t="s">
        <v>775</v>
      </c>
      <c r="E821" s="74"/>
    </row>
    <row r="822" spans="4:5" outlineLevel="1">
      <c r="D822" s="131" t="s">
        <v>175</v>
      </c>
      <c r="E822" s="74"/>
    </row>
    <row r="823" spans="4:5" outlineLevel="1">
      <c r="D823" s="131" t="s">
        <v>176</v>
      </c>
      <c r="E823" s="74"/>
    </row>
    <row r="824" spans="4:5" outlineLevel="1">
      <c r="D824" s="131" t="s">
        <v>177</v>
      </c>
      <c r="E824" s="74"/>
    </row>
    <row r="825" spans="4:5" outlineLevel="1">
      <c r="D825" s="131" t="s">
        <v>179</v>
      </c>
      <c r="E825" s="74"/>
    </row>
    <row r="826" spans="4:5" outlineLevel="1">
      <c r="D826" s="131" t="s">
        <v>180</v>
      </c>
      <c r="E826" s="74"/>
    </row>
    <row r="827" spans="4:5" outlineLevel="1">
      <c r="D827" s="131" t="s">
        <v>776</v>
      </c>
      <c r="E827" s="74"/>
    </row>
    <row r="828" spans="4:5" outlineLevel="1">
      <c r="D828" s="131" t="s">
        <v>777</v>
      </c>
      <c r="E828" s="74"/>
    </row>
    <row r="829" spans="4:5" outlineLevel="1">
      <c r="D829" s="131" t="s">
        <v>778</v>
      </c>
      <c r="E829" s="74"/>
    </row>
    <row r="830" spans="4:5" outlineLevel="1">
      <c r="D830" s="131" t="s">
        <v>779</v>
      </c>
      <c r="E830" s="74"/>
    </row>
    <row r="831" spans="4:5" outlineLevel="1">
      <c r="D831" s="131" t="s">
        <v>780</v>
      </c>
      <c r="E831" s="74"/>
    </row>
    <row r="832" spans="4:5" outlineLevel="1">
      <c r="D832" s="142" t="str">
        <f>"["&amp;B$803&amp;" "&amp;"Line "&amp;ROW()-ROW(D$804)&amp;"]"</f>
        <v>[Rolling Stock Maintenance Line 28]</v>
      </c>
      <c r="E832" s="143"/>
    </row>
    <row r="833" spans="4:5" outlineLevel="1">
      <c r="D833" s="142" t="str">
        <f>"["&amp;B$803&amp;" "&amp;"Line "&amp;ROW()-ROW(D$804)&amp;"]"</f>
        <v>[Rolling Stock Maintenance Line 29]</v>
      </c>
      <c r="E833" s="143"/>
    </row>
    <row r="834" spans="4:5" outlineLevel="1">
      <c r="D834" s="142" t="str">
        <f>"["&amp;B$803&amp;" "&amp;"Line "&amp;ROW()-ROW(D$804)&amp;"]"</f>
        <v>[Rolling Stock Maintenance Line 30]</v>
      </c>
      <c r="E834" s="143"/>
    </row>
    <row r="835" spans="4:5" outlineLevel="1">
      <c r="D835" s="142" t="str">
        <f t="shared" ref="D835:D839" si="22">"["&amp;B$803&amp;" "&amp;"Line "&amp;ROW()-ROW(D$804)&amp;"]"</f>
        <v>[Rolling Stock Maintenance Line 31]</v>
      </c>
      <c r="E835" s="143"/>
    </row>
    <row r="836" spans="4:5" outlineLevel="1">
      <c r="D836" s="142" t="str">
        <f t="shared" si="22"/>
        <v>[Rolling Stock Maintenance Line 32]</v>
      </c>
      <c r="E836" s="143"/>
    </row>
    <row r="837" spans="4:5" outlineLevel="1">
      <c r="D837" s="142" t="str">
        <f t="shared" si="22"/>
        <v>[Rolling Stock Maintenance Line 33]</v>
      </c>
      <c r="E837" s="143"/>
    </row>
    <row r="838" spans="4:5" outlineLevel="1">
      <c r="D838" s="142" t="str">
        <f t="shared" si="22"/>
        <v>[Rolling Stock Maintenance Line 34]</v>
      </c>
      <c r="E838" s="143"/>
    </row>
    <row r="839" spans="4:5" outlineLevel="1">
      <c r="D839" s="142" t="str">
        <f t="shared" si="22"/>
        <v>[Rolling Stock Maintenance Line 35]</v>
      </c>
      <c r="E839" s="143"/>
    </row>
    <row r="840" spans="4:5" outlineLevel="1">
      <c r="D840" s="142" t="str">
        <f>"["&amp;B$803&amp;" "&amp;"Line "&amp;ROW()-ROW(D$804)&amp;"]"</f>
        <v>[Rolling Stock Maintenance Line 36]</v>
      </c>
      <c r="E840" s="143"/>
    </row>
    <row r="841" spans="4:5" outlineLevel="1">
      <c r="D841" s="142" t="str">
        <f t="shared" ref="D841:D845" si="23">"["&amp;B$803&amp;" "&amp;"Line "&amp;ROW()-ROW(D$804)&amp;"]"</f>
        <v>[Rolling Stock Maintenance Line 37]</v>
      </c>
      <c r="E841" s="143"/>
    </row>
    <row r="842" spans="4:5" outlineLevel="1">
      <c r="D842" s="142" t="str">
        <f t="shared" si="23"/>
        <v>[Rolling Stock Maintenance Line 38]</v>
      </c>
      <c r="E842" s="143"/>
    </row>
    <row r="843" spans="4:5" outlineLevel="1">
      <c r="D843" s="142" t="str">
        <f t="shared" si="23"/>
        <v>[Rolling Stock Maintenance Line 39]</v>
      </c>
      <c r="E843" s="143"/>
    </row>
    <row r="844" spans="4:5" outlineLevel="1">
      <c r="D844" s="142" t="str">
        <f t="shared" si="23"/>
        <v>[Rolling Stock Maintenance Line 40]</v>
      </c>
      <c r="E844" s="143"/>
    </row>
    <row r="845" spans="4:5" outlineLevel="1">
      <c r="D845" s="142" t="str">
        <f t="shared" si="23"/>
        <v>[Rolling Stock Maintenance Line 41]</v>
      </c>
      <c r="E845" s="143"/>
    </row>
    <row r="846" spans="4:5" outlineLevel="1">
      <c r="D846" s="142" t="str">
        <f>"["&amp;B$803&amp;" "&amp;"Line "&amp;ROW()-ROW(D$804)&amp;"]"</f>
        <v>[Rolling Stock Maintenance Line 42]</v>
      </c>
      <c r="E846" s="143"/>
    </row>
    <row r="847" spans="4:5" outlineLevel="1">
      <c r="D847" s="142" t="str">
        <f t="shared" ref="D847:D848" si="24">"["&amp;B$803&amp;" "&amp;"Line "&amp;ROW()-ROW(D$804)&amp;"]"</f>
        <v>[Rolling Stock Maintenance Line 43]</v>
      </c>
      <c r="E847" s="143"/>
    </row>
    <row r="848" spans="4:5" outlineLevel="1">
      <c r="D848" s="142" t="str">
        <f t="shared" si="24"/>
        <v>[Rolling Stock Maintenance Line 44]</v>
      </c>
      <c r="E848" s="143"/>
    </row>
    <row r="849" spans="2:8" outlineLevel="1">
      <c r="D849" s="144" t="str">
        <f t="shared" ref="D849" si="25">"["&amp;B$803&amp;" "&amp;"Line "&amp;ROW()-ROW(D$804)&amp;"]"</f>
        <v>[Rolling Stock Maintenance Line 45]</v>
      </c>
      <c r="E849" s="145"/>
    </row>
    <row r="851" spans="2:8" ht="15">
      <c r="B851" s="15" t="s">
        <v>184</v>
      </c>
      <c r="C851" s="15"/>
      <c r="D851" s="15"/>
      <c r="E851" s="15"/>
      <c r="F851" s="15"/>
      <c r="G851" s="15"/>
      <c r="H851" s="15"/>
    </row>
    <row r="852" spans="2:8" outlineLevel="1"/>
    <row r="853" spans="2:8" outlineLevel="1">
      <c r="D853" s="129" t="s">
        <v>185</v>
      </c>
      <c r="E853" s="140"/>
    </row>
    <row r="854" spans="2:8" outlineLevel="1">
      <c r="D854" s="131" t="s">
        <v>186</v>
      </c>
      <c r="E854" s="74"/>
    </row>
    <row r="855" spans="2:8" outlineLevel="1">
      <c r="D855" s="131" t="s">
        <v>187</v>
      </c>
      <c r="E855" s="74"/>
    </row>
    <row r="856" spans="2:8" outlineLevel="1">
      <c r="D856" s="131" t="s">
        <v>188</v>
      </c>
      <c r="E856" s="74"/>
    </row>
    <row r="857" spans="2:8" outlineLevel="1">
      <c r="D857" s="131" t="s">
        <v>189</v>
      </c>
      <c r="E857" s="74"/>
    </row>
    <row r="858" spans="2:8" outlineLevel="1">
      <c r="D858" s="131" t="s">
        <v>190</v>
      </c>
      <c r="E858" s="74"/>
    </row>
    <row r="859" spans="2:8" outlineLevel="1">
      <c r="D859" s="131" t="s">
        <v>781</v>
      </c>
      <c r="E859" s="74"/>
    </row>
    <row r="860" spans="2:8" outlineLevel="1">
      <c r="D860" s="131" t="s">
        <v>191</v>
      </c>
      <c r="E860" s="74"/>
    </row>
    <row r="861" spans="2:8" outlineLevel="1">
      <c r="D861" s="131" t="s">
        <v>782</v>
      </c>
      <c r="E861" s="74"/>
    </row>
    <row r="862" spans="2:8" outlineLevel="1">
      <c r="D862" s="131" t="s">
        <v>783</v>
      </c>
      <c r="E862" s="74"/>
    </row>
    <row r="863" spans="2:8" outlineLevel="1">
      <c r="D863" s="131" t="s">
        <v>192</v>
      </c>
      <c r="E863" s="74"/>
    </row>
    <row r="864" spans="2:8" outlineLevel="1">
      <c r="D864" s="131" t="s">
        <v>193</v>
      </c>
      <c r="E864" s="74"/>
    </row>
    <row r="865" spans="4:5" outlineLevel="1">
      <c r="D865" s="131" t="s">
        <v>197</v>
      </c>
      <c r="E865" s="74"/>
    </row>
    <row r="866" spans="4:5" outlineLevel="1">
      <c r="D866" s="131" t="s">
        <v>784</v>
      </c>
      <c r="E866" s="74"/>
    </row>
    <row r="867" spans="4:5" outlineLevel="1">
      <c r="D867" s="131" t="s">
        <v>785</v>
      </c>
      <c r="E867" s="74"/>
    </row>
    <row r="868" spans="4:5" outlineLevel="1">
      <c r="D868" s="131" t="s">
        <v>786</v>
      </c>
      <c r="E868" s="74"/>
    </row>
    <row r="869" spans="4:5" outlineLevel="1">
      <c r="D869" s="131" t="s">
        <v>194</v>
      </c>
      <c r="E869" s="74"/>
    </row>
    <row r="870" spans="4:5" outlineLevel="1">
      <c r="D870" s="131" t="s">
        <v>195</v>
      </c>
      <c r="E870" s="74"/>
    </row>
    <row r="871" spans="4:5" outlineLevel="1">
      <c r="D871" s="131" t="s">
        <v>196</v>
      </c>
      <c r="E871" s="74"/>
    </row>
    <row r="872" spans="4:5" outlineLevel="1">
      <c r="D872" s="131" t="s">
        <v>198</v>
      </c>
      <c r="E872" s="74"/>
    </row>
    <row r="873" spans="4:5" outlineLevel="1">
      <c r="D873" s="131" t="s">
        <v>199</v>
      </c>
      <c r="E873" s="74"/>
    </row>
    <row r="874" spans="4:5" outlineLevel="1">
      <c r="D874" s="131" t="s">
        <v>787</v>
      </c>
      <c r="E874" s="74"/>
    </row>
    <row r="875" spans="4:5" outlineLevel="1">
      <c r="D875" s="131" t="s">
        <v>788</v>
      </c>
      <c r="E875" s="74"/>
    </row>
    <row r="876" spans="4:5" outlineLevel="1">
      <c r="D876" s="131" t="s">
        <v>789</v>
      </c>
      <c r="E876" s="74"/>
    </row>
    <row r="877" spans="4:5" outlineLevel="1">
      <c r="D877" s="131" t="s">
        <v>790</v>
      </c>
      <c r="E877" s="74"/>
    </row>
    <row r="878" spans="4:5" outlineLevel="1">
      <c r="D878" s="131" t="s">
        <v>791</v>
      </c>
      <c r="E878" s="74"/>
    </row>
    <row r="879" spans="4:5" outlineLevel="1">
      <c r="D879" s="131" t="s">
        <v>792</v>
      </c>
      <c r="E879" s="74"/>
    </row>
    <row r="880" spans="4:5" outlineLevel="1">
      <c r="D880" s="131" t="s">
        <v>675</v>
      </c>
      <c r="E880" s="74"/>
    </row>
    <row r="881" spans="4:5" outlineLevel="1">
      <c r="D881" s="131" t="s">
        <v>676</v>
      </c>
      <c r="E881" s="74"/>
    </row>
    <row r="882" spans="4:5" outlineLevel="1">
      <c r="D882" s="131" t="s">
        <v>826</v>
      </c>
      <c r="E882" s="74"/>
    </row>
    <row r="883" spans="4:5" outlineLevel="1">
      <c r="D883" s="142" t="str">
        <f t="shared" ref="D883" si="26">"["&amp;B$851&amp;" "&amp;"Line "&amp;ROW()-ROW(D$852)&amp;"]"</f>
        <v>[Industry &amp; Professional Services Line 31]</v>
      </c>
      <c r="E883" s="143"/>
    </row>
    <row r="884" spans="4:5" outlineLevel="1">
      <c r="D884" s="142" t="str">
        <f t="shared" ref="D884:D893" si="27">"["&amp;B$851&amp;" "&amp;"Line "&amp;ROW()-ROW(D$852)&amp;"]"</f>
        <v>[Industry &amp; Professional Services Line 32]</v>
      </c>
      <c r="E884" s="143"/>
    </row>
    <row r="885" spans="4:5" outlineLevel="1">
      <c r="D885" s="142" t="str">
        <f t="shared" si="27"/>
        <v>[Industry &amp; Professional Services Line 33]</v>
      </c>
      <c r="E885" s="143"/>
    </row>
    <row r="886" spans="4:5" outlineLevel="1">
      <c r="D886" s="142" t="str">
        <f t="shared" si="27"/>
        <v>[Industry &amp; Professional Services Line 34]</v>
      </c>
      <c r="E886" s="143"/>
    </row>
    <row r="887" spans="4:5" outlineLevel="1">
      <c r="D887" s="142" t="str">
        <f t="shared" si="27"/>
        <v>[Industry &amp; Professional Services Line 35]</v>
      </c>
      <c r="E887" s="143"/>
    </row>
    <row r="888" spans="4:5" outlineLevel="1">
      <c r="D888" s="142" t="str">
        <f t="shared" si="27"/>
        <v>[Industry &amp; Professional Services Line 36]</v>
      </c>
      <c r="E888" s="143"/>
    </row>
    <row r="889" spans="4:5" outlineLevel="1">
      <c r="D889" s="142" t="str">
        <f t="shared" si="27"/>
        <v>[Industry &amp; Professional Services Line 37]</v>
      </c>
      <c r="E889" s="143"/>
    </row>
    <row r="890" spans="4:5" outlineLevel="1">
      <c r="D890" s="142" t="str">
        <f t="shared" si="27"/>
        <v>[Industry &amp; Professional Services Line 38]</v>
      </c>
      <c r="E890" s="143"/>
    </row>
    <row r="891" spans="4:5" outlineLevel="1">
      <c r="D891" s="142" t="str">
        <f t="shared" si="27"/>
        <v>[Industry &amp; Professional Services Line 39]</v>
      </c>
      <c r="E891" s="143"/>
    </row>
    <row r="892" spans="4:5" outlineLevel="1">
      <c r="D892" s="142" t="str">
        <f t="shared" si="27"/>
        <v>[Industry &amp; Professional Services Line 40]</v>
      </c>
      <c r="E892" s="143"/>
    </row>
    <row r="893" spans="4:5" outlineLevel="1">
      <c r="D893" s="142" t="str">
        <f t="shared" si="27"/>
        <v>[Industry &amp; Professional Services Line 41]</v>
      </c>
      <c r="E893" s="143"/>
    </row>
    <row r="894" spans="4:5" outlineLevel="1">
      <c r="D894" s="142" t="str">
        <f t="shared" ref="D894:D896" si="28">"["&amp;B$851&amp;" "&amp;"Line "&amp;ROW()-ROW(D$852)&amp;"]"</f>
        <v>[Industry &amp; Professional Services Line 42]</v>
      </c>
      <c r="E894" s="143"/>
    </row>
    <row r="895" spans="4:5" outlineLevel="1">
      <c r="D895" s="142" t="str">
        <f t="shared" si="28"/>
        <v>[Industry &amp; Professional Services Line 43]</v>
      </c>
      <c r="E895" s="143"/>
    </row>
    <row r="896" spans="4:5" outlineLevel="1">
      <c r="D896" s="142" t="str">
        <f t="shared" si="28"/>
        <v>[Industry &amp; Professional Services Line 44]</v>
      </c>
      <c r="E896" s="143"/>
    </row>
    <row r="897" spans="2:8" outlineLevel="1">
      <c r="D897" s="144" t="str">
        <f t="shared" ref="D897" si="29">"["&amp;B$851&amp;" "&amp;"Line "&amp;ROW()-ROW(D$852)&amp;"]"</f>
        <v>[Industry &amp; Professional Services Line 45]</v>
      </c>
      <c r="E897" s="145"/>
    </row>
    <row r="899" spans="2:8" ht="15">
      <c r="B899" s="15" t="s">
        <v>200</v>
      </c>
      <c r="C899" s="15"/>
      <c r="D899" s="15"/>
      <c r="E899" s="15"/>
      <c r="F899" s="15"/>
      <c r="G899" s="15"/>
      <c r="H899" s="15"/>
    </row>
    <row r="900" spans="2:8" outlineLevel="1"/>
    <row r="901" spans="2:8" outlineLevel="1">
      <c r="D901" s="129" t="s">
        <v>201</v>
      </c>
      <c r="E901" s="140"/>
    </row>
    <row r="902" spans="2:8" outlineLevel="1">
      <c r="D902" s="131" t="s">
        <v>202</v>
      </c>
      <c r="E902" s="74"/>
    </row>
    <row r="903" spans="2:8" outlineLevel="1">
      <c r="D903" s="131" t="s">
        <v>203</v>
      </c>
      <c r="E903" s="74"/>
    </row>
    <row r="904" spans="2:8" outlineLevel="1">
      <c r="D904" s="131" t="s">
        <v>204</v>
      </c>
      <c r="E904" s="74"/>
    </row>
    <row r="905" spans="2:8" outlineLevel="1">
      <c r="D905" s="131" t="s">
        <v>205</v>
      </c>
      <c r="E905" s="74"/>
    </row>
    <row r="906" spans="2:8" outlineLevel="1">
      <c r="D906" s="131" t="s">
        <v>827</v>
      </c>
      <c r="E906" s="74"/>
    </row>
    <row r="907" spans="2:8" outlineLevel="1">
      <c r="D907" s="131" t="s">
        <v>206</v>
      </c>
      <c r="E907" s="74"/>
    </row>
    <row r="908" spans="2:8" outlineLevel="1">
      <c r="D908" s="131" t="s">
        <v>207</v>
      </c>
      <c r="E908" s="74"/>
    </row>
    <row r="909" spans="2:8" outlineLevel="1">
      <c r="D909" s="131" t="s">
        <v>828</v>
      </c>
      <c r="E909" s="74"/>
    </row>
    <row r="910" spans="2:8" outlineLevel="1">
      <c r="D910" s="131" t="s">
        <v>829</v>
      </c>
      <c r="E910" s="74"/>
    </row>
    <row r="911" spans="2:8" outlineLevel="1">
      <c r="D911" s="131" t="s">
        <v>208</v>
      </c>
      <c r="E911" s="74"/>
    </row>
    <row r="912" spans="2:8" outlineLevel="1">
      <c r="D912" s="131" t="s">
        <v>209</v>
      </c>
      <c r="E912" s="74"/>
    </row>
    <row r="913" spans="4:5" outlineLevel="1">
      <c r="D913" s="131" t="s">
        <v>210</v>
      </c>
      <c r="E913" s="74"/>
    </row>
    <row r="914" spans="4:5" outlineLevel="1">
      <c r="D914" s="131" t="s">
        <v>211</v>
      </c>
      <c r="E914" s="74"/>
    </row>
    <row r="915" spans="4:5" outlineLevel="1">
      <c r="D915" s="131" t="s">
        <v>830</v>
      </c>
      <c r="E915" s="74"/>
    </row>
    <row r="916" spans="4:5" outlineLevel="1">
      <c r="D916" s="131" t="s">
        <v>212</v>
      </c>
      <c r="E916" s="74"/>
    </row>
    <row r="917" spans="4:5" outlineLevel="1">
      <c r="D917" s="131" t="s">
        <v>213</v>
      </c>
      <c r="E917" s="74"/>
    </row>
    <row r="918" spans="4:5" outlineLevel="1">
      <c r="D918" s="131" t="s">
        <v>214</v>
      </c>
      <c r="E918" s="74"/>
    </row>
    <row r="919" spans="4:5" outlineLevel="1">
      <c r="D919" s="131" t="s">
        <v>215</v>
      </c>
      <c r="E919" s="74"/>
    </row>
    <row r="920" spans="4:5" outlineLevel="1">
      <c r="D920" s="131" t="s">
        <v>216</v>
      </c>
      <c r="E920" s="74"/>
    </row>
    <row r="921" spans="4:5" outlineLevel="1">
      <c r="D921" s="131" t="s">
        <v>217</v>
      </c>
      <c r="E921" s="74"/>
    </row>
    <row r="922" spans="4:5" outlineLevel="1">
      <c r="D922" s="131" t="s">
        <v>218</v>
      </c>
      <c r="E922" s="74"/>
    </row>
    <row r="923" spans="4:5" outlineLevel="1">
      <c r="D923" s="131" t="s">
        <v>219</v>
      </c>
      <c r="E923" s="74"/>
    </row>
    <row r="924" spans="4:5" outlineLevel="1">
      <c r="D924" s="131" t="s">
        <v>831</v>
      </c>
      <c r="E924" s="74"/>
    </row>
    <row r="925" spans="4:5" outlineLevel="1">
      <c r="D925" s="131" t="s">
        <v>832</v>
      </c>
      <c r="E925" s="74"/>
    </row>
    <row r="926" spans="4:5" outlineLevel="1">
      <c r="D926" s="131" t="s">
        <v>220</v>
      </c>
      <c r="E926" s="74"/>
    </row>
    <row r="927" spans="4:5" outlineLevel="1">
      <c r="D927" s="131" t="s">
        <v>833</v>
      </c>
      <c r="E927" s="74"/>
    </row>
    <row r="928" spans="4:5" outlineLevel="1">
      <c r="D928" s="131" t="s">
        <v>834</v>
      </c>
      <c r="E928" s="74"/>
    </row>
    <row r="929" spans="4:5" outlineLevel="1">
      <c r="D929" s="131" t="s">
        <v>835</v>
      </c>
      <c r="E929" s="74"/>
    </row>
    <row r="930" spans="4:5" outlineLevel="1">
      <c r="D930" s="131" t="s">
        <v>836</v>
      </c>
      <c r="E930" s="74"/>
    </row>
    <row r="931" spans="4:5" outlineLevel="1">
      <c r="D931" s="131" t="s">
        <v>837</v>
      </c>
      <c r="E931" s="74"/>
    </row>
    <row r="932" spans="4:5" outlineLevel="1">
      <c r="D932" s="131" t="s">
        <v>838</v>
      </c>
      <c r="E932" s="74"/>
    </row>
    <row r="933" spans="4:5" outlineLevel="1">
      <c r="D933" s="131" t="s">
        <v>839</v>
      </c>
      <c r="E933" s="74"/>
    </row>
    <row r="934" spans="4:5" outlineLevel="1">
      <c r="D934" s="131" t="s">
        <v>840</v>
      </c>
      <c r="E934" s="74"/>
    </row>
    <row r="935" spans="4:5" outlineLevel="1">
      <c r="D935" s="131" t="s">
        <v>841</v>
      </c>
      <c r="E935" s="74"/>
    </row>
    <row r="936" spans="4:5" outlineLevel="1">
      <c r="D936" s="131" t="s">
        <v>662</v>
      </c>
      <c r="E936" s="74"/>
    </row>
    <row r="937" spans="4:5" outlineLevel="1">
      <c r="D937" s="131" t="s">
        <v>842</v>
      </c>
      <c r="E937" s="74"/>
    </row>
    <row r="938" spans="4:5" outlineLevel="1">
      <c r="D938" s="131" t="s">
        <v>843</v>
      </c>
      <c r="E938" s="74"/>
    </row>
    <row r="939" spans="4:5" outlineLevel="1">
      <c r="D939" s="131" t="s">
        <v>844</v>
      </c>
      <c r="E939" s="74"/>
    </row>
    <row r="940" spans="4:5" outlineLevel="1">
      <c r="D940" s="131" t="s">
        <v>845</v>
      </c>
      <c r="E940" s="74"/>
    </row>
    <row r="941" spans="4:5" outlineLevel="1">
      <c r="D941" s="131" t="s">
        <v>846</v>
      </c>
      <c r="E941" s="74"/>
    </row>
    <row r="942" spans="4:5" outlineLevel="1">
      <c r="D942" s="142" t="str">
        <f>"["&amp;B$899&amp;" "&amp;"Line "&amp;ROW()-ROW(D$900)&amp;"]"</f>
        <v>[Administrative Costs &amp; Other Line 42]</v>
      </c>
      <c r="E942" s="143"/>
    </row>
    <row r="943" spans="4:5" outlineLevel="1">
      <c r="D943" s="142" t="str">
        <f>"["&amp;B$899&amp;" "&amp;"Line "&amp;ROW()-ROW(D$900)&amp;"]"</f>
        <v>[Administrative Costs &amp; Other Line 43]</v>
      </c>
      <c r="E943" s="143"/>
    </row>
    <row r="944" spans="4:5" outlineLevel="1">
      <c r="D944" s="142" t="str">
        <f>"["&amp;B$899&amp;" "&amp;"Line "&amp;ROW()-ROW(D$900)&amp;"]"</f>
        <v>[Administrative Costs &amp; Other Line 44]</v>
      </c>
      <c r="E944" s="143"/>
    </row>
    <row r="945" spans="2:8" outlineLevel="1">
      <c r="D945" s="142" t="str">
        <f>"["&amp;B$899&amp;" "&amp;"Line "&amp;ROW()-ROW(D$900)&amp;"]"</f>
        <v>[Administrative Costs &amp; Other Line 45]</v>
      </c>
      <c r="E945" s="143"/>
    </row>
    <row r="946" spans="2:8" outlineLevel="1">
      <c r="D946" s="142" t="str">
        <f t="shared" ref="D946:D949" si="30">"["&amp;B$899&amp;" "&amp;"Line "&amp;ROW()-ROW(D$900)&amp;"]"</f>
        <v>[Administrative Costs &amp; Other Line 46]</v>
      </c>
      <c r="E946" s="143"/>
    </row>
    <row r="947" spans="2:8" outlineLevel="1">
      <c r="D947" s="142" t="str">
        <f t="shared" si="30"/>
        <v>[Administrative Costs &amp; Other Line 47]</v>
      </c>
      <c r="E947" s="143"/>
    </row>
    <row r="948" spans="2:8" outlineLevel="1">
      <c r="D948" s="142" t="str">
        <f t="shared" si="30"/>
        <v>[Administrative Costs &amp; Other Line 48]</v>
      </c>
      <c r="E948" s="143"/>
    </row>
    <row r="949" spans="2:8" outlineLevel="1">
      <c r="D949" s="142" t="str">
        <f t="shared" si="30"/>
        <v>[Administrative Costs &amp; Other Line 49]</v>
      </c>
      <c r="E949" s="143"/>
    </row>
    <row r="950" spans="2:8" outlineLevel="1">
      <c r="D950" s="144" t="str">
        <f>"["&amp;B$899&amp;" "&amp;"Line "&amp;ROW()-ROW(D$900)&amp;"]"</f>
        <v>[Administrative Costs &amp; Other Line 50]</v>
      </c>
      <c r="E950" s="145"/>
    </row>
    <row r="952" spans="2:8" ht="15">
      <c r="B952" s="15" t="s">
        <v>221</v>
      </c>
      <c r="C952" s="15"/>
      <c r="D952" s="15"/>
      <c r="E952" s="15"/>
      <c r="F952" s="15"/>
      <c r="G952" s="15"/>
      <c r="H952" s="15"/>
    </row>
    <row r="953" spans="2:8" outlineLevel="1"/>
    <row r="954" spans="2:8" outlineLevel="1">
      <c r="D954" s="129" t="s">
        <v>222</v>
      </c>
      <c r="E954" s="64"/>
    </row>
    <row r="955" spans="2:8" outlineLevel="1">
      <c r="D955" s="134" t="s">
        <v>509</v>
      </c>
      <c r="E955" s="78"/>
    </row>
    <row r="958" spans="2:8" ht="16.5">
      <c r="B958" s="5" t="s">
        <v>223</v>
      </c>
      <c r="C958" s="5"/>
      <c r="D958" s="5"/>
      <c r="E958" s="5"/>
      <c r="F958" s="5"/>
      <c r="G958" s="5"/>
      <c r="H958" s="5"/>
    </row>
    <row r="960" spans="2:8" ht="15">
      <c r="B960" s="15" t="s">
        <v>865</v>
      </c>
      <c r="C960" s="15"/>
      <c r="D960" s="15"/>
      <c r="E960" s="15"/>
      <c r="F960" s="15"/>
      <c r="G960" s="15"/>
      <c r="H960" s="15"/>
    </row>
    <row r="961" spans="4:5" outlineLevel="1">
      <c r="D961" s="435"/>
    </row>
    <row r="962" spans="4:5" outlineLevel="1">
      <c r="D962" s="129" t="s">
        <v>1583</v>
      </c>
      <c r="E962" s="140"/>
    </row>
    <row r="963" spans="4:5" outlineLevel="1">
      <c r="D963" s="131" t="s">
        <v>847</v>
      </c>
      <c r="E963" s="74"/>
    </row>
    <row r="964" spans="4:5" outlineLevel="1">
      <c r="D964" s="131" t="s">
        <v>848</v>
      </c>
      <c r="E964" s="74"/>
    </row>
    <row r="965" spans="4:5" outlineLevel="1">
      <c r="D965" s="131" t="s">
        <v>849</v>
      </c>
      <c r="E965" s="74"/>
    </row>
    <row r="966" spans="4:5" outlineLevel="1">
      <c r="D966" s="131" t="s">
        <v>850</v>
      </c>
      <c r="E966" s="74"/>
    </row>
    <row r="967" spans="4:5" outlineLevel="1">
      <c r="D967" s="131" t="s">
        <v>851</v>
      </c>
      <c r="E967" s="74"/>
    </row>
    <row r="968" spans="4:5" outlineLevel="1">
      <c r="D968" s="131" t="s">
        <v>852</v>
      </c>
      <c r="E968" s="74"/>
    </row>
    <row r="969" spans="4:5" outlineLevel="1">
      <c r="D969" s="131" t="s">
        <v>853</v>
      </c>
      <c r="E969" s="74"/>
    </row>
    <row r="970" spans="4:5" outlineLevel="1">
      <c r="D970" s="131" t="s">
        <v>854</v>
      </c>
      <c r="E970" s="74"/>
    </row>
    <row r="971" spans="4:5" outlineLevel="1">
      <c r="D971" s="131" t="s">
        <v>855</v>
      </c>
      <c r="E971" s="74"/>
    </row>
    <row r="972" spans="4:5" outlineLevel="1">
      <c r="D972" s="131" t="s">
        <v>856</v>
      </c>
      <c r="E972" s="74"/>
    </row>
    <row r="973" spans="4:5" outlineLevel="1">
      <c r="D973" s="131" t="s">
        <v>857</v>
      </c>
      <c r="E973" s="74"/>
    </row>
    <row r="974" spans="4:5" outlineLevel="1">
      <c r="D974" s="131" t="s">
        <v>858</v>
      </c>
      <c r="E974" s="74"/>
    </row>
    <row r="975" spans="4:5" outlineLevel="1">
      <c r="D975" s="131" t="s">
        <v>859</v>
      </c>
      <c r="E975" s="74"/>
    </row>
    <row r="976" spans="4:5" outlineLevel="1">
      <c r="D976" s="131" t="s">
        <v>860</v>
      </c>
      <c r="E976" s="74"/>
    </row>
    <row r="977" spans="4:5" outlineLevel="1">
      <c r="D977" s="131" t="s">
        <v>861</v>
      </c>
      <c r="E977" s="74"/>
    </row>
    <row r="978" spans="4:5" outlineLevel="1">
      <c r="D978" s="131" t="s">
        <v>862</v>
      </c>
      <c r="E978" s="74"/>
    </row>
    <row r="979" spans="4:5" outlineLevel="1">
      <c r="D979" s="131" t="s">
        <v>863</v>
      </c>
      <c r="E979" s="74"/>
    </row>
    <row r="980" spans="4:5" outlineLevel="1">
      <c r="D980" s="131" t="s">
        <v>864</v>
      </c>
      <c r="E980" s="74"/>
    </row>
    <row r="981" spans="4:5" outlineLevel="1">
      <c r="D981" s="131" t="s">
        <v>879</v>
      </c>
      <c r="E981" s="74"/>
    </row>
    <row r="982" spans="4:5" outlineLevel="1">
      <c r="D982" s="131" t="s">
        <v>880</v>
      </c>
      <c r="E982" s="74"/>
    </row>
    <row r="983" spans="4:5" outlineLevel="1">
      <c r="D983" s="155" t="str">
        <f t="shared" ref="D983:D1021" si="31">"["&amp;B$960&amp;" "&amp;"Line "&amp;ROW()-ROW(D$961)&amp;"]"</f>
        <v>[Rolling Stock - Vehicles Line 22]</v>
      </c>
      <c r="E983" s="143"/>
    </row>
    <row r="984" spans="4:5" outlineLevel="1">
      <c r="D984" s="142" t="str">
        <f t="shared" si="31"/>
        <v>[Rolling Stock - Vehicles Line 23]</v>
      </c>
      <c r="E984" s="143"/>
    </row>
    <row r="985" spans="4:5" outlineLevel="1">
      <c r="D985" s="142" t="str">
        <f t="shared" si="31"/>
        <v>[Rolling Stock - Vehicles Line 24]</v>
      </c>
      <c r="E985" s="143"/>
    </row>
    <row r="986" spans="4:5" outlineLevel="1">
      <c r="D986" s="142" t="str">
        <f t="shared" si="31"/>
        <v>[Rolling Stock - Vehicles Line 25]</v>
      </c>
      <c r="E986" s="143"/>
    </row>
    <row r="987" spans="4:5" outlineLevel="1">
      <c r="D987" s="142" t="str">
        <f t="shared" si="31"/>
        <v>[Rolling Stock - Vehicles Line 26]</v>
      </c>
      <c r="E987" s="143"/>
    </row>
    <row r="988" spans="4:5" outlineLevel="1">
      <c r="D988" s="142" t="str">
        <f t="shared" si="31"/>
        <v>[Rolling Stock - Vehicles Line 27]</v>
      </c>
      <c r="E988" s="143"/>
    </row>
    <row r="989" spans="4:5" outlineLevel="1">
      <c r="D989" s="142" t="str">
        <f t="shared" si="31"/>
        <v>[Rolling Stock - Vehicles Line 28]</v>
      </c>
      <c r="E989" s="143"/>
    </row>
    <row r="990" spans="4:5" outlineLevel="1">
      <c r="D990" s="142" t="str">
        <f t="shared" si="31"/>
        <v>[Rolling Stock - Vehicles Line 29]</v>
      </c>
      <c r="E990" s="143"/>
    </row>
    <row r="991" spans="4:5" outlineLevel="1">
      <c r="D991" s="142" t="str">
        <f t="shared" si="31"/>
        <v>[Rolling Stock - Vehicles Line 30]</v>
      </c>
      <c r="E991" s="143"/>
    </row>
    <row r="992" spans="4:5" outlineLevel="1">
      <c r="D992" s="142" t="str">
        <f t="shared" si="31"/>
        <v>[Rolling Stock - Vehicles Line 31]</v>
      </c>
      <c r="E992" s="143"/>
    </row>
    <row r="993" spans="4:5" outlineLevel="1">
      <c r="D993" s="142" t="str">
        <f t="shared" si="31"/>
        <v>[Rolling Stock - Vehicles Line 32]</v>
      </c>
      <c r="E993" s="143"/>
    </row>
    <row r="994" spans="4:5" outlineLevel="1">
      <c r="D994" s="142" t="str">
        <f t="shared" si="31"/>
        <v>[Rolling Stock - Vehicles Line 33]</v>
      </c>
      <c r="E994" s="143"/>
    </row>
    <row r="995" spans="4:5" outlineLevel="1">
      <c r="D995" s="142" t="str">
        <f t="shared" si="31"/>
        <v>[Rolling Stock - Vehicles Line 34]</v>
      </c>
      <c r="E995" s="143"/>
    </row>
    <row r="996" spans="4:5" outlineLevel="1">
      <c r="D996" s="142" t="str">
        <f t="shared" si="31"/>
        <v>[Rolling Stock - Vehicles Line 35]</v>
      </c>
      <c r="E996" s="143"/>
    </row>
    <row r="997" spans="4:5" outlineLevel="1">
      <c r="D997" s="142" t="str">
        <f t="shared" si="31"/>
        <v>[Rolling Stock - Vehicles Line 36]</v>
      </c>
      <c r="E997" s="143"/>
    </row>
    <row r="998" spans="4:5" outlineLevel="1">
      <c r="D998" s="142" t="str">
        <f t="shared" si="31"/>
        <v>[Rolling Stock - Vehicles Line 37]</v>
      </c>
      <c r="E998" s="143"/>
    </row>
    <row r="999" spans="4:5" outlineLevel="1">
      <c r="D999" s="142" t="str">
        <f t="shared" si="31"/>
        <v>[Rolling Stock - Vehicles Line 38]</v>
      </c>
      <c r="E999" s="143"/>
    </row>
    <row r="1000" spans="4:5" outlineLevel="1">
      <c r="D1000" s="142" t="str">
        <f t="shared" si="31"/>
        <v>[Rolling Stock - Vehicles Line 39]</v>
      </c>
      <c r="E1000" s="143"/>
    </row>
    <row r="1001" spans="4:5" outlineLevel="1">
      <c r="D1001" s="142" t="str">
        <f t="shared" si="31"/>
        <v>[Rolling Stock - Vehicles Line 40]</v>
      </c>
      <c r="E1001" s="143"/>
    </row>
    <row r="1002" spans="4:5" outlineLevel="1">
      <c r="D1002" s="142" t="str">
        <f t="shared" si="31"/>
        <v>[Rolling Stock - Vehicles Line 41]</v>
      </c>
      <c r="E1002" s="143"/>
    </row>
    <row r="1003" spans="4:5" outlineLevel="1">
      <c r="D1003" s="142" t="str">
        <f t="shared" si="31"/>
        <v>[Rolling Stock - Vehicles Line 42]</v>
      </c>
      <c r="E1003" s="143"/>
    </row>
    <row r="1004" spans="4:5" outlineLevel="1">
      <c r="D1004" s="142" t="str">
        <f t="shared" si="31"/>
        <v>[Rolling Stock - Vehicles Line 43]</v>
      </c>
      <c r="E1004" s="143"/>
    </row>
    <row r="1005" spans="4:5" outlineLevel="1">
      <c r="D1005" s="142" t="str">
        <f t="shared" si="31"/>
        <v>[Rolling Stock - Vehicles Line 44]</v>
      </c>
      <c r="E1005" s="143"/>
    </row>
    <row r="1006" spans="4:5" outlineLevel="1">
      <c r="D1006" s="142" t="str">
        <f t="shared" si="31"/>
        <v>[Rolling Stock - Vehicles Line 45]</v>
      </c>
      <c r="E1006" s="143"/>
    </row>
    <row r="1007" spans="4:5" outlineLevel="1">
      <c r="D1007" s="142" t="str">
        <f t="shared" si="31"/>
        <v>[Rolling Stock - Vehicles Line 46]</v>
      </c>
      <c r="E1007" s="143"/>
    </row>
    <row r="1008" spans="4:5" outlineLevel="1">
      <c r="D1008" s="142" t="str">
        <f t="shared" si="31"/>
        <v>[Rolling Stock - Vehicles Line 47]</v>
      </c>
      <c r="E1008" s="143"/>
    </row>
    <row r="1009" spans="2:8" outlineLevel="1">
      <c r="D1009" s="142" t="str">
        <f t="shared" si="31"/>
        <v>[Rolling Stock - Vehicles Line 48]</v>
      </c>
      <c r="E1009" s="143"/>
    </row>
    <row r="1010" spans="2:8" outlineLevel="1">
      <c r="D1010" s="142" t="str">
        <f t="shared" si="31"/>
        <v>[Rolling Stock - Vehicles Line 49]</v>
      </c>
      <c r="E1010" s="143"/>
    </row>
    <row r="1011" spans="2:8" outlineLevel="1">
      <c r="D1011" s="142" t="str">
        <f t="shared" ref="D1011:D1020" si="32">"["&amp;B$960&amp;" "&amp;"Line "&amp;ROW()-ROW(D$961)&amp;"]"</f>
        <v>[Rolling Stock - Vehicles Line 50]</v>
      </c>
      <c r="E1011" s="143"/>
    </row>
    <row r="1012" spans="2:8" outlineLevel="1">
      <c r="D1012" s="142" t="str">
        <f t="shared" si="32"/>
        <v>[Rolling Stock - Vehicles Line 51]</v>
      </c>
      <c r="E1012" s="143"/>
    </row>
    <row r="1013" spans="2:8" outlineLevel="1">
      <c r="D1013" s="142" t="str">
        <f t="shared" si="32"/>
        <v>[Rolling Stock - Vehicles Line 52]</v>
      </c>
      <c r="E1013" s="143"/>
    </row>
    <row r="1014" spans="2:8" outlineLevel="1">
      <c r="D1014" s="142" t="str">
        <f t="shared" si="32"/>
        <v>[Rolling Stock - Vehicles Line 53]</v>
      </c>
      <c r="E1014" s="143"/>
    </row>
    <row r="1015" spans="2:8" outlineLevel="1">
      <c r="D1015" s="142" t="str">
        <f t="shared" si="32"/>
        <v>[Rolling Stock - Vehicles Line 54]</v>
      </c>
      <c r="E1015" s="143"/>
    </row>
    <row r="1016" spans="2:8" outlineLevel="1">
      <c r="D1016" s="142" t="str">
        <f t="shared" si="32"/>
        <v>[Rolling Stock - Vehicles Line 55]</v>
      </c>
      <c r="E1016" s="143"/>
    </row>
    <row r="1017" spans="2:8" outlineLevel="1">
      <c r="D1017" s="142" t="str">
        <f t="shared" si="32"/>
        <v>[Rolling Stock - Vehicles Line 56]</v>
      </c>
      <c r="E1017" s="143"/>
    </row>
    <row r="1018" spans="2:8" outlineLevel="1">
      <c r="D1018" s="142" t="str">
        <f t="shared" si="32"/>
        <v>[Rolling Stock - Vehicles Line 57]</v>
      </c>
      <c r="E1018" s="143"/>
    </row>
    <row r="1019" spans="2:8" outlineLevel="1">
      <c r="D1019" s="142" t="str">
        <f t="shared" si="32"/>
        <v>[Rolling Stock - Vehicles Line 58]</v>
      </c>
      <c r="E1019" s="143"/>
    </row>
    <row r="1020" spans="2:8" outlineLevel="1">
      <c r="D1020" s="142" t="str">
        <f t="shared" si="32"/>
        <v>[Rolling Stock - Vehicles Line 59]</v>
      </c>
      <c r="E1020" s="143"/>
    </row>
    <row r="1021" spans="2:8" outlineLevel="1">
      <c r="D1021" s="144" t="str">
        <f t="shared" si="31"/>
        <v>[Rolling Stock - Vehicles Line 60]</v>
      </c>
      <c r="E1021" s="145"/>
    </row>
    <row r="1023" spans="2:8" ht="15">
      <c r="B1023" s="15" t="s">
        <v>866</v>
      </c>
      <c r="C1023" s="15"/>
      <c r="D1023" s="15"/>
      <c r="E1023" s="15"/>
      <c r="F1023" s="15"/>
      <c r="G1023" s="15"/>
      <c r="H1023" s="15"/>
    </row>
    <row r="1024" spans="2:8" outlineLevel="1">
      <c r="D1024" s="435"/>
    </row>
    <row r="1025" spans="4:5" outlineLevel="1">
      <c r="D1025" s="129" t="s">
        <v>1584</v>
      </c>
      <c r="E1025" s="140"/>
    </row>
    <row r="1026" spans="4:5" outlineLevel="1">
      <c r="D1026" s="131" t="s">
        <v>867</v>
      </c>
      <c r="E1026" s="74"/>
    </row>
    <row r="1027" spans="4:5" outlineLevel="1">
      <c r="D1027" s="131" t="s">
        <v>868</v>
      </c>
      <c r="E1027" s="74"/>
    </row>
    <row r="1028" spans="4:5" outlineLevel="1">
      <c r="D1028" s="131" t="s">
        <v>869</v>
      </c>
      <c r="E1028" s="74"/>
    </row>
    <row r="1029" spans="4:5" outlineLevel="1">
      <c r="D1029" s="131" t="s">
        <v>870</v>
      </c>
      <c r="E1029" s="74"/>
    </row>
    <row r="1030" spans="4:5" outlineLevel="1">
      <c r="D1030" s="131" t="s">
        <v>871</v>
      </c>
      <c r="E1030" s="74"/>
    </row>
    <row r="1031" spans="4:5" outlineLevel="1">
      <c r="D1031" s="131" t="s">
        <v>852</v>
      </c>
      <c r="E1031" s="74"/>
    </row>
    <row r="1032" spans="4:5" outlineLevel="1">
      <c r="D1032" s="131" t="s">
        <v>872</v>
      </c>
      <c r="E1032" s="74"/>
    </row>
    <row r="1033" spans="4:5" outlineLevel="1">
      <c r="D1033" s="131" t="s">
        <v>873</v>
      </c>
      <c r="E1033" s="74"/>
    </row>
    <row r="1034" spans="4:5" outlineLevel="1">
      <c r="D1034" s="131" t="s">
        <v>874</v>
      </c>
      <c r="E1034" s="74"/>
    </row>
    <row r="1035" spans="4:5" outlineLevel="1">
      <c r="D1035" s="131" t="s">
        <v>875</v>
      </c>
      <c r="E1035" s="74"/>
    </row>
    <row r="1036" spans="4:5" outlineLevel="1">
      <c r="D1036" s="131" t="s">
        <v>876</v>
      </c>
      <c r="E1036" s="74"/>
    </row>
    <row r="1037" spans="4:5" outlineLevel="1">
      <c r="D1037" s="131" t="s">
        <v>877</v>
      </c>
      <c r="E1037" s="74"/>
    </row>
    <row r="1038" spans="4:5" outlineLevel="1">
      <c r="D1038" s="131" t="s">
        <v>878</v>
      </c>
      <c r="E1038" s="74"/>
    </row>
    <row r="1039" spans="4:5" outlineLevel="1">
      <c r="D1039" s="142" t="str">
        <f>"["&amp;B$1023&amp;" "&amp;"Line "&amp;ROW()-ROW(D$1024)&amp;"]"</f>
        <v>[Rolling Stock - Units/Trains Line 15]</v>
      </c>
      <c r="E1039" s="143"/>
    </row>
    <row r="1040" spans="4:5" outlineLevel="1">
      <c r="D1040" s="142" t="str">
        <f t="shared" ref="D1040:D1084" si="33">"["&amp;B$1023&amp;" "&amp;"Line "&amp;ROW()-ROW(D$1024)&amp;"]"</f>
        <v>[Rolling Stock - Units/Trains Line 16]</v>
      </c>
      <c r="E1040" s="143"/>
    </row>
    <row r="1041" spans="4:5" outlineLevel="1">
      <c r="D1041" s="142" t="str">
        <f t="shared" si="33"/>
        <v>[Rolling Stock - Units/Trains Line 17]</v>
      </c>
      <c r="E1041" s="143"/>
    </row>
    <row r="1042" spans="4:5" outlineLevel="1">
      <c r="D1042" s="142" t="str">
        <f t="shared" si="33"/>
        <v>[Rolling Stock - Units/Trains Line 18]</v>
      </c>
      <c r="E1042" s="143"/>
    </row>
    <row r="1043" spans="4:5" outlineLevel="1">
      <c r="D1043" s="142" t="str">
        <f t="shared" si="33"/>
        <v>[Rolling Stock - Units/Trains Line 19]</v>
      </c>
      <c r="E1043" s="143"/>
    </row>
    <row r="1044" spans="4:5" outlineLevel="1">
      <c r="D1044" s="142" t="str">
        <f t="shared" si="33"/>
        <v>[Rolling Stock - Units/Trains Line 20]</v>
      </c>
      <c r="E1044" s="143"/>
    </row>
    <row r="1045" spans="4:5" outlineLevel="1">
      <c r="D1045" s="142" t="str">
        <f t="shared" si="33"/>
        <v>[Rolling Stock - Units/Trains Line 21]</v>
      </c>
      <c r="E1045" s="143"/>
    </row>
    <row r="1046" spans="4:5" outlineLevel="1">
      <c r="D1046" s="142" t="str">
        <f t="shared" si="33"/>
        <v>[Rolling Stock - Units/Trains Line 22]</v>
      </c>
      <c r="E1046" s="143"/>
    </row>
    <row r="1047" spans="4:5" outlineLevel="1">
      <c r="D1047" s="142" t="str">
        <f t="shared" si="33"/>
        <v>[Rolling Stock - Units/Trains Line 23]</v>
      </c>
      <c r="E1047" s="143"/>
    </row>
    <row r="1048" spans="4:5" outlineLevel="1">
      <c r="D1048" s="142" t="str">
        <f t="shared" si="33"/>
        <v>[Rolling Stock - Units/Trains Line 24]</v>
      </c>
      <c r="E1048" s="143"/>
    </row>
    <row r="1049" spans="4:5" outlineLevel="1">
      <c r="D1049" s="142" t="str">
        <f t="shared" si="33"/>
        <v>[Rolling Stock - Units/Trains Line 25]</v>
      </c>
      <c r="E1049" s="143"/>
    </row>
    <row r="1050" spans="4:5" outlineLevel="1">
      <c r="D1050" s="142" t="str">
        <f t="shared" si="33"/>
        <v>[Rolling Stock - Units/Trains Line 26]</v>
      </c>
      <c r="E1050" s="143"/>
    </row>
    <row r="1051" spans="4:5" outlineLevel="1">
      <c r="D1051" s="142" t="str">
        <f t="shared" si="33"/>
        <v>[Rolling Stock - Units/Trains Line 27]</v>
      </c>
      <c r="E1051" s="143"/>
    </row>
    <row r="1052" spans="4:5" outlineLevel="1">
      <c r="D1052" s="142" t="str">
        <f t="shared" si="33"/>
        <v>[Rolling Stock - Units/Trains Line 28]</v>
      </c>
      <c r="E1052" s="143"/>
    </row>
    <row r="1053" spans="4:5" outlineLevel="1">
      <c r="D1053" s="142" t="str">
        <f t="shared" si="33"/>
        <v>[Rolling Stock - Units/Trains Line 29]</v>
      </c>
      <c r="E1053" s="143"/>
    </row>
    <row r="1054" spans="4:5" outlineLevel="1">
      <c r="D1054" s="142" t="str">
        <f t="shared" si="33"/>
        <v>[Rolling Stock - Units/Trains Line 30]</v>
      </c>
      <c r="E1054" s="143"/>
    </row>
    <row r="1055" spans="4:5" outlineLevel="1">
      <c r="D1055" s="142" t="str">
        <f t="shared" si="33"/>
        <v>[Rolling Stock - Units/Trains Line 31]</v>
      </c>
      <c r="E1055" s="143"/>
    </row>
    <row r="1056" spans="4:5" outlineLevel="1">
      <c r="D1056" s="142" t="str">
        <f t="shared" si="33"/>
        <v>[Rolling Stock - Units/Trains Line 32]</v>
      </c>
      <c r="E1056" s="143"/>
    </row>
    <row r="1057" spans="4:5" outlineLevel="1">
      <c r="D1057" s="142" t="str">
        <f t="shared" si="33"/>
        <v>[Rolling Stock - Units/Trains Line 33]</v>
      </c>
      <c r="E1057" s="143"/>
    </row>
    <row r="1058" spans="4:5" outlineLevel="1">
      <c r="D1058" s="142" t="str">
        <f t="shared" si="33"/>
        <v>[Rolling Stock - Units/Trains Line 34]</v>
      </c>
      <c r="E1058" s="143"/>
    </row>
    <row r="1059" spans="4:5" outlineLevel="1">
      <c r="D1059" s="142" t="str">
        <f t="shared" si="33"/>
        <v>[Rolling Stock - Units/Trains Line 35]</v>
      </c>
      <c r="E1059" s="143"/>
    </row>
    <row r="1060" spans="4:5" outlineLevel="1">
      <c r="D1060" s="142" t="str">
        <f t="shared" si="33"/>
        <v>[Rolling Stock - Units/Trains Line 36]</v>
      </c>
      <c r="E1060" s="143"/>
    </row>
    <row r="1061" spans="4:5" outlineLevel="1">
      <c r="D1061" s="142" t="str">
        <f t="shared" si="33"/>
        <v>[Rolling Stock - Units/Trains Line 37]</v>
      </c>
      <c r="E1061" s="143"/>
    </row>
    <row r="1062" spans="4:5" outlineLevel="1">
      <c r="D1062" s="142" t="str">
        <f t="shared" si="33"/>
        <v>[Rolling Stock - Units/Trains Line 38]</v>
      </c>
      <c r="E1062" s="143"/>
    </row>
    <row r="1063" spans="4:5" outlineLevel="1">
      <c r="D1063" s="142" t="str">
        <f t="shared" si="33"/>
        <v>[Rolling Stock - Units/Trains Line 39]</v>
      </c>
      <c r="E1063" s="143"/>
    </row>
    <row r="1064" spans="4:5" outlineLevel="1">
      <c r="D1064" s="142" t="str">
        <f t="shared" si="33"/>
        <v>[Rolling Stock - Units/Trains Line 40]</v>
      </c>
      <c r="E1064" s="143"/>
    </row>
    <row r="1065" spans="4:5" outlineLevel="1">
      <c r="D1065" s="142" t="str">
        <f t="shared" si="33"/>
        <v>[Rolling Stock - Units/Trains Line 41]</v>
      </c>
      <c r="E1065" s="143"/>
    </row>
    <row r="1066" spans="4:5" outlineLevel="1">
      <c r="D1066" s="142" t="str">
        <f t="shared" si="33"/>
        <v>[Rolling Stock - Units/Trains Line 42]</v>
      </c>
      <c r="E1066" s="143"/>
    </row>
    <row r="1067" spans="4:5" outlineLevel="1">
      <c r="D1067" s="142" t="str">
        <f t="shared" si="33"/>
        <v>[Rolling Stock - Units/Trains Line 43]</v>
      </c>
      <c r="E1067" s="143"/>
    </row>
    <row r="1068" spans="4:5" outlineLevel="1">
      <c r="D1068" s="142" t="str">
        <f t="shared" si="33"/>
        <v>[Rolling Stock - Units/Trains Line 44]</v>
      </c>
      <c r="E1068" s="143"/>
    </row>
    <row r="1069" spans="4:5" outlineLevel="1">
      <c r="D1069" s="142" t="str">
        <f t="shared" si="33"/>
        <v>[Rolling Stock - Units/Trains Line 45]</v>
      </c>
      <c r="E1069" s="143"/>
    </row>
    <row r="1070" spans="4:5" outlineLevel="1">
      <c r="D1070" s="142" t="str">
        <f t="shared" si="33"/>
        <v>[Rolling Stock - Units/Trains Line 46]</v>
      </c>
      <c r="E1070" s="143"/>
    </row>
    <row r="1071" spans="4:5" outlineLevel="1">
      <c r="D1071" s="142" t="str">
        <f t="shared" si="33"/>
        <v>[Rolling Stock - Units/Trains Line 47]</v>
      </c>
      <c r="E1071" s="143"/>
    </row>
    <row r="1072" spans="4:5" outlineLevel="1">
      <c r="D1072" s="142" t="str">
        <f t="shared" si="33"/>
        <v>[Rolling Stock - Units/Trains Line 48]</v>
      </c>
      <c r="E1072" s="143"/>
    </row>
    <row r="1073" spans="2:8" outlineLevel="1">
      <c r="D1073" s="142" t="str">
        <f t="shared" si="33"/>
        <v>[Rolling Stock - Units/Trains Line 49]</v>
      </c>
      <c r="E1073" s="143"/>
    </row>
    <row r="1074" spans="2:8" outlineLevel="1">
      <c r="D1074" s="142" t="str">
        <f t="shared" si="33"/>
        <v>[Rolling Stock - Units/Trains Line 50]</v>
      </c>
      <c r="E1074" s="143"/>
    </row>
    <row r="1075" spans="2:8" outlineLevel="1">
      <c r="D1075" s="142" t="str">
        <f t="shared" si="33"/>
        <v>[Rolling Stock - Units/Trains Line 51]</v>
      </c>
      <c r="E1075" s="143"/>
    </row>
    <row r="1076" spans="2:8" outlineLevel="1">
      <c r="D1076" s="142" t="str">
        <f t="shared" si="33"/>
        <v>[Rolling Stock - Units/Trains Line 52]</v>
      </c>
      <c r="E1076" s="143"/>
    </row>
    <row r="1077" spans="2:8" outlineLevel="1">
      <c r="D1077" s="142" t="str">
        <f t="shared" si="33"/>
        <v>[Rolling Stock - Units/Trains Line 53]</v>
      </c>
      <c r="E1077" s="143"/>
    </row>
    <row r="1078" spans="2:8" outlineLevel="1">
      <c r="D1078" s="142" t="str">
        <f t="shared" si="33"/>
        <v>[Rolling Stock - Units/Trains Line 54]</v>
      </c>
      <c r="E1078" s="143"/>
    </row>
    <row r="1079" spans="2:8" outlineLevel="1">
      <c r="D1079" s="142" t="str">
        <f t="shared" si="33"/>
        <v>[Rolling Stock - Units/Trains Line 55]</v>
      </c>
      <c r="E1079" s="143"/>
    </row>
    <row r="1080" spans="2:8" outlineLevel="1">
      <c r="D1080" s="142" t="str">
        <f t="shared" si="33"/>
        <v>[Rolling Stock - Units/Trains Line 56]</v>
      </c>
      <c r="E1080" s="143"/>
    </row>
    <row r="1081" spans="2:8" outlineLevel="1">
      <c r="D1081" s="142" t="str">
        <f t="shared" si="33"/>
        <v>[Rolling Stock - Units/Trains Line 57]</v>
      </c>
      <c r="E1081" s="143"/>
    </row>
    <row r="1082" spans="2:8" outlineLevel="1">
      <c r="D1082" s="142" t="str">
        <f t="shared" si="33"/>
        <v>[Rolling Stock - Units/Trains Line 58]</v>
      </c>
      <c r="E1082" s="143"/>
    </row>
    <row r="1083" spans="2:8" outlineLevel="1">
      <c r="D1083" s="142" t="str">
        <f t="shared" si="33"/>
        <v>[Rolling Stock - Units/Trains Line 59]</v>
      </c>
      <c r="E1083" s="143"/>
    </row>
    <row r="1084" spans="2:8" outlineLevel="1">
      <c r="D1084" s="144" t="str">
        <f t="shared" si="33"/>
        <v>[Rolling Stock - Units/Trains Line 60]</v>
      </c>
      <c r="E1084" s="145"/>
    </row>
    <row r="1086" spans="2:8" ht="16.5">
      <c r="B1086" s="5" t="s">
        <v>224</v>
      </c>
      <c r="C1086" s="5"/>
      <c r="D1086" s="5"/>
      <c r="E1086" s="5"/>
      <c r="F1086" s="5"/>
      <c r="G1086" s="5"/>
      <c r="H1086" s="5"/>
    </row>
    <row r="1088" spans="2:8" ht="15">
      <c r="B1088" s="1013" t="s">
        <v>225</v>
      </c>
      <c r="C1088" s="15"/>
      <c r="D1088" s="15"/>
      <c r="E1088" s="15"/>
      <c r="F1088" s="15"/>
      <c r="G1088" s="15"/>
      <c r="H1088" s="15"/>
    </row>
    <row r="1089" spans="3:5" outlineLevel="1"/>
    <row r="1090" spans="3:5" outlineLevel="1">
      <c r="C1090" s="228" t="s">
        <v>1093</v>
      </c>
    </row>
    <row r="1091" spans="3:5" outlineLevel="2">
      <c r="D1091" s="129" t="s">
        <v>1036</v>
      </c>
      <c r="E1091" s="156"/>
    </row>
    <row r="1092" spans="3:5" outlineLevel="2">
      <c r="D1092" s="131" t="s">
        <v>1037</v>
      </c>
      <c r="E1092" s="159"/>
    </row>
    <row r="1093" spans="3:5" outlineLevel="2">
      <c r="D1093" s="131" t="s">
        <v>1038</v>
      </c>
      <c r="E1093" s="159"/>
    </row>
    <row r="1094" spans="3:5" outlineLevel="2">
      <c r="D1094" s="131" t="s">
        <v>1039</v>
      </c>
      <c r="E1094" s="159"/>
    </row>
    <row r="1095" spans="3:5" outlineLevel="2">
      <c r="D1095" s="131" t="s">
        <v>1040</v>
      </c>
      <c r="E1095" s="159"/>
    </row>
    <row r="1096" spans="3:5" outlineLevel="2">
      <c r="D1096" s="131" t="s">
        <v>1041</v>
      </c>
      <c r="E1096" s="159"/>
    </row>
    <row r="1097" spans="3:5" outlineLevel="2">
      <c r="D1097" s="131" t="s">
        <v>1375</v>
      </c>
      <c r="E1097" s="159"/>
    </row>
    <row r="1098" spans="3:5" outlineLevel="2">
      <c r="D1098" s="131" t="s">
        <v>1042</v>
      </c>
      <c r="E1098" s="159"/>
    </row>
    <row r="1099" spans="3:5" outlineLevel="2">
      <c r="D1099" s="131" t="s">
        <v>1043</v>
      </c>
      <c r="E1099" s="159"/>
    </row>
    <row r="1100" spans="3:5" outlineLevel="2">
      <c r="D1100" s="131" t="s">
        <v>1044</v>
      </c>
      <c r="E1100" s="159"/>
    </row>
    <row r="1101" spans="3:5" outlineLevel="2">
      <c r="D1101" s="131" t="s">
        <v>1377</v>
      </c>
      <c r="E1101" s="159"/>
    </row>
    <row r="1102" spans="3:5" outlineLevel="2">
      <c r="D1102" s="131" t="s">
        <v>1045</v>
      </c>
      <c r="E1102" s="159"/>
    </row>
    <row r="1103" spans="3:5" outlineLevel="2">
      <c r="D1103" s="131" t="s">
        <v>1046</v>
      </c>
      <c r="E1103" s="159"/>
    </row>
    <row r="1104" spans="3:5" outlineLevel="2">
      <c r="D1104" s="131" t="s">
        <v>1047</v>
      </c>
      <c r="E1104" s="159"/>
    </row>
    <row r="1105" spans="4:5" outlineLevel="2">
      <c r="D1105" s="131" t="s">
        <v>1048</v>
      </c>
      <c r="E1105" s="159"/>
    </row>
    <row r="1106" spans="4:5" outlineLevel="2">
      <c r="D1106" s="131" t="s">
        <v>1049</v>
      </c>
      <c r="E1106" s="159"/>
    </row>
    <row r="1107" spans="4:5" outlineLevel="2">
      <c r="D1107" s="131" t="s">
        <v>1050</v>
      </c>
      <c r="E1107" s="159"/>
    </row>
    <row r="1108" spans="4:5" outlineLevel="2">
      <c r="D1108" s="131" t="s">
        <v>1542</v>
      </c>
      <c r="E1108" s="159"/>
    </row>
    <row r="1109" spans="4:5" outlineLevel="2">
      <c r="D1109" s="131" t="s">
        <v>1051</v>
      </c>
      <c r="E1109" s="159"/>
    </row>
    <row r="1110" spans="4:5" outlineLevel="2">
      <c r="D1110" s="131" t="s">
        <v>1052</v>
      </c>
      <c r="E1110" s="159"/>
    </row>
    <row r="1111" spans="4:5" outlineLevel="2">
      <c r="D1111" s="131" t="s">
        <v>1053</v>
      </c>
      <c r="E1111" s="159"/>
    </row>
    <row r="1112" spans="4:5" outlineLevel="2">
      <c r="D1112" s="131" t="s">
        <v>1054</v>
      </c>
      <c r="E1112" s="159"/>
    </row>
    <row r="1113" spans="4:5" outlineLevel="2">
      <c r="D1113" s="131" t="s">
        <v>1055</v>
      </c>
      <c r="E1113" s="159"/>
    </row>
    <row r="1114" spans="4:5" outlineLevel="2">
      <c r="D1114" s="131" t="s">
        <v>1056</v>
      </c>
      <c r="E1114" s="159"/>
    </row>
    <row r="1115" spans="4:5" outlineLevel="2">
      <c r="D1115" s="131" t="s">
        <v>1057</v>
      </c>
      <c r="E1115" s="159"/>
    </row>
    <row r="1116" spans="4:5" outlineLevel="2">
      <c r="D1116" s="131" t="s">
        <v>1373</v>
      </c>
      <c r="E1116" s="159"/>
    </row>
    <row r="1117" spans="4:5" outlineLevel="2">
      <c r="D1117" s="131" t="s">
        <v>1058</v>
      </c>
      <c r="E1117" s="159"/>
    </row>
    <row r="1118" spans="4:5" outlineLevel="2">
      <c r="D1118" s="131" t="s">
        <v>1379</v>
      </c>
      <c r="E1118" s="159"/>
    </row>
    <row r="1119" spans="4:5" outlineLevel="2">
      <c r="D1119" s="142" t="str">
        <f t="shared" ref="D1119:D1178" si="34">"["&amp;B$1088&amp;" LTC - Line "&amp;ROW()-ROW(D$1090)&amp;"]"</f>
        <v>[Secondary Station Access Charges LTC - Line 29]</v>
      </c>
      <c r="E1119" s="143"/>
    </row>
    <row r="1120" spans="4:5" outlineLevel="2">
      <c r="D1120" s="142" t="str">
        <f t="shared" si="34"/>
        <v>[Secondary Station Access Charges LTC - Line 30]</v>
      </c>
      <c r="E1120" s="143"/>
    </row>
    <row r="1121" spans="4:5" outlineLevel="2">
      <c r="D1121" s="142" t="str">
        <f t="shared" si="34"/>
        <v>[Secondary Station Access Charges LTC - Line 31]</v>
      </c>
      <c r="E1121" s="143"/>
    </row>
    <row r="1122" spans="4:5" outlineLevel="2">
      <c r="D1122" s="142" t="str">
        <f t="shared" si="34"/>
        <v>[Secondary Station Access Charges LTC - Line 32]</v>
      </c>
      <c r="E1122" s="143"/>
    </row>
    <row r="1123" spans="4:5" outlineLevel="2">
      <c r="D1123" s="142" t="str">
        <f t="shared" si="34"/>
        <v>[Secondary Station Access Charges LTC - Line 33]</v>
      </c>
      <c r="E1123" s="143"/>
    </row>
    <row r="1124" spans="4:5" outlineLevel="2">
      <c r="D1124" s="142" t="str">
        <f t="shared" si="34"/>
        <v>[Secondary Station Access Charges LTC - Line 34]</v>
      </c>
      <c r="E1124" s="143"/>
    </row>
    <row r="1125" spans="4:5" outlineLevel="2">
      <c r="D1125" s="142" t="str">
        <f t="shared" si="34"/>
        <v>[Secondary Station Access Charges LTC - Line 35]</v>
      </c>
      <c r="E1125" s="143"/>
    </row>
    <row r="1126" spans="4:5" outlineLevel="2">
      <c r="D1126" s="142" t="str">
        <f t="shared" si="34"/>
        <v>[Secondary Station Access Charges LTC - Line 36]</v>
      </c>
      <c r="E1126" s="143"/>
    </row>
    <row r="1127" spans="4:5" outlineLevel="2">
      <c r="D1127" s="142" t="str">
        <f t="shared" si="34"/>
        <v>[Secondary Station Access Charges LTC - Line 37]</v>
      </c>
      <c r="E1127" s="143"/>
    </row>
    <row r="1128" spans="4:5" outlineLevel="2">
      <c r="D1128" s="142" t="str">
        <f t="shared" si="34"/>
        <v>[Secondary Station Access Charges LTC - Line 38]</v>
      </c>
      <c r="E1128" s="143"/>
    </row>
    <row r="1129" spans="4:5" outlineLevel="2">
      <c r="D1129" s="142" t="str">
        <f t="shared" si="34"/>
        <v>[Secondary Station Access Charges LTC - Line 39]</v>
      </c>
      <c r="E1129" s="143"/>
    </row>
    <row r="1130" spans="4:5" outlineLevel="2">
      <c r="D1130" s="142" t="str">
        <f t="shared" si="34"/>
        <v>[Secondary Station Access Charges LTC - Line 40]</v>
      </c>
      <c r="E1130" s="143"/>
    </row>
    <row r="1131" spans="4:5" outlineLevel="2">
      <c r="D1131" s="142" t="str">
        <f t="shared" si="34"/>
        <v>[Secondary Station Access Charges LTC - Line 41]</v>
      </c>
      <c r="E1131" s="143"/>
    </row>
    <row r="1132" spans="4:5" outlineLevel="2">
      <c r="D1132" s="142" t="str">
        <f t="shared" si="34"/>
        <v>[Secondary Station Access Charges LTC - Line 42]</v>
      </c>
      <c r="E1132" s="143"/>
    </row>
    <row r="1133" spans="4:5" outlineLevel="2">
      <c r="D1133" s="142" t="str">
        <f t="shared" si="34"/>
        <v>[Secondary Station Access Charges LTC - Line 43]</v>
      </c>
      <c r="E1133" s="143"/>
    </row>
    <row r="1134" spans="4:5" outlineLevel="2">
      <c r="D1134" s="142" t="str">
        <f t="shared" si="34"/>
        <v>[Secondary Station Access Charges LTC - Line 44]</v>
      </c>
      <c r="E1134" s="143"/>
    </row>
    <row r="1135" spans="4:5" outlineLevel="2">
      <c r="D1135" s="142" t="str">
        <f t="shared" si="34"/>
        <v>[Secondary Station Access Charges LTC - Line 45]</v>
      </c>
      <c r="E1135" s="143"/>
    </row>
    <row r="1136" spans="4:5" outlineLevel="2">
      <c r="D1136" s="142" t="str">
        <f t="shared" si="34"/>
        <v>[Secondary Station Access Charges LTC - Line 46]</v>
      </c>
      <c r="E1136" s="143"/>
    </row>
    <row r="1137" spans="4:5" outlineLevel="2">
      <c r="D1137" s="142" t="str">
        <f t="shared" si="34"/>
        <v>[Secondary Station Access Charges LTC - Line 47]</v>
      </c>
      <c r="E1137" s="143"/>
    </row>
    <row r="1138" spans="4:5" outlineLevel="2">
      <c r="D1138" s="142" t="str">
        <f t="shared" si="34"/>
        <v>[Secondary Station Access Charges LTC - Line 48]</v>
      </c>
      <c r="E1138" s="143"/>
    </row>
    <row r="1139" spans="4:5" outlineLevel="2">
      <c r="D1139" s="142" t="str">
        <f t="shared" si="34"/>
        <v>[Secondary Station Access Charges LTC - Line 49]</v>
      </c>
      <c r="E1139" s="143"/>
    </row>
    <row r="1140" spans="4:5" outlineLevel="2">
      <c r="D1140" s="142" t="str">
        <f t="shared" si="34"/>
        <v>[Secondary Station Access Charges LTC - Line 50]</v>
      </c>
      <c r="E1140" s="143"/>
    </row>
    <row r="1141" spans="4:5" outlineLevel="2">
      <c r="D1141" s="142" t="str">
        <f t="shared" si="34"/>
        <v>[Secondary Station Access Charges LTC - Line 51]</v>
      </c>
      <c r="E1141" s="143"/>
    </row>
    <row r="1142" spans="4:5" outlineLevel="2">
      <c r="D1142" s="142" t="str">
        <f t="shared" si="34"/>
        <v>[Secondary Station Access Charges LTC - Line 52]</v>
      </c>
      <c r="E1142" s="143"/>
    </row>
    <row r="1143" spans="4:5" outlineLevel="2">
      <c r="D1143" s="142" t="str">
        <f t="shared" si="34"/>
        <v>[Secondary Station Access Charges LTC - Line 53]</v>
      </c>
      <c r="E1143" s="143"/>
    </row>
    <row r="1144" spans="4:5" outlineLevel="2">
      <c r="D1144" s="142" t="str">
        <f t="shared" si="34"/>
        <v>[Secondary Station Access Charges LTC - Line 54]</v>
      </c>
      <c r="E1144" s="143"/>
    </row>
    <row r="1145" spans="4:5" outlineLevel="2">
      <c r="D1145" s="142" t="str">
        <f t="shared" si="34"/>
        <v>[Secondary Station Access Charges LTC - Line 55]</v>
      </c>
      <c r="E1145" s="143"/>
    </row>
    <row r="1146" spans="4:5" outlineLevel="2">
      <c r="D1146" s="142" t="str">
        <f t="shared" si="34"/>
        <v>[Secondary Station Access Charges LTC - Line 56]</v>
      </c>
      <c r="E1146" s="143"/>
    </row>
    <row r="1147" spans="4:5" outlineLevel="2">
      <c r="D1147" s="142" t="str">
        <f t="shared" si="34"/>
        <v>[Secondary Station Access Charges LTC - Line 57]</v>
      </c>
      <c r="E1147" s="143"/>
    </row>
    <row r="1148" spans="4:5" outlineLevel="2">
      <c r="D1148" s="142" t="str">
        <f t="shared" si="34"/>
        <v>[Secondary Station Access Charges LTC - Line 58]</v>
      </c>
      <c r="E1148" s="143"/>
    </row>
    <row r="1149" spans="4:5" outlineLevel="2">
      <c r="D1149" s="142" t="str">
        <f t="shared" si="34"/>
        <v>[Secondary Station Access Charges LTC - Line 59]</v>
      </c>
      <c r="E1149" s="143"/>
    </row>
    <row r="1150" spans="4:5" outlineLevel="2">
      <c r="D1150" s="142" t="str">
        <f t="shared" si="34"/>
        <v>[Secondary Station Access Charges LTC - Line 60]</v>
      </c>
      <c r="E1150" s="143"/>
    </row>
    <row r="1151" spans="4:5" outlineLevel="2">
      <c r="D1151" s="142" t="str">
        <f t="shared" si="34"/>
        <v>[Secondary Station Access Charges LTC - Line 61]</v>
      </c>
      <c r="E1151" s="143"/>
    </row>
    <row r="1152" spans="4:5" outlineLevel="2">
      <c r="D1152" s="142" t="str">
        <f t="shared" si="34"/>
        <v>[Secondary Station Access Charges LTC - Line 62]</v>
      </c>
      <c r="E1152" s="143"/>
    </row>
    <row r="1153" spans="4:5" outlineLevel="2">
      <c r="D1153" s="142" t="str">
        <f t="shared" si="34"/>
        <v>[Secondary Station Access Charges LTC - Line 63]</v>
      </c>
      <c r="E1153" s="143"/>
    </row>
    <row r="1154" spans="4:5" outlineLevel="2">
      <c r="D1154" s="142" t="str">
        <f t="shared" si="34"/>
        <v>[Secondary Station Access Charges LTC - Line 64]</v>
      </c>
      <c r="E1154" s="143"/>
    </row>
    <row r="1155" spans="4:5" outlineLevel="2">
      <c r="D1155" s="142" t="str">
        <f t="shared" si="34"/>
        <v>[Secondary Station Access Charges LTC - Line 65]</v>
      </c>
      <c r="E1155" s="143"/>
    </row>
    <row r="1156" spans="4:5" outlineLevel="2">
      <c r="D1156" s="142" t="str">
        <f t="shared" si="34"/>
        <v>[Secondary Station Access Charges LTC - Line 66]</v>
      </c>
      <c r="E1156" s="143"/>
    </row>
    <row r="1157" spans="4:5" outlineLevel="2">
      <c r="D1157" s="142" t="str">
        <f t="shared" si="34"/>
        <v>[Secondary Station Access Charges LTC - Line 67]</v>
      </c>
      <c r="E1157" s="143"/>
    </row>
    <row r="1158" spans="4:5" outlineLevel="2">
      <c r="D1158" s="142" t="str">
        <f t="shared" si="34"/>
        <v>[Secondary Station Access Charges LTC - Line 68]</v>
      </c>
      <c r="E1158" s="143"/>
    </row>
    <row r="1159" spans="4:5" outlineLevel="2">
      <c r="D1159" s="142" t="str">
        <f t="shared" si="34"/>
        <v>[Secondary Station Access Charges LTC - Line 69]</v>
      </c>
      <c r="E1159" s="143"/>
    </row>
    <row r="1160" spans="4:5" outlineLevel="2">
      <c r="D1160" s="142" t="str">
        <f t="shared" si="34"/>
        <v>[Secondary Station Access Charges LTC - Line 70]</v>
      </c>
      <c r="E1160" s="143"/>
    </row>
    <row r="1161" spans="4:5" outlineLevel="2">
      <c r="D1161" s="142" t="str">
        <f t="shared" si="34"/>
        <v>[Secondary Station Access Charges LTC - Line 71]</v>
      </c>
      <c r="E1161" s="143"/>
    </row>
    <row r="1162" spans="4:5" outlineLevel="2">
      <c r="D1162" s="142" t="str">
        <f t="shared" si="34"/>
        <v>[Secondary Station Access Charges LTC - Line 72]</v>
      </c>
      <c r="E1162" s="143"/>
    </row>
    <row r="1163" spans="4:5" outlineLevel="2">
      <c r="D1163" s="142" t="str">
        <f t="shared" si="34"/>
        <v>[Secondary Station Access Charges LTC - Line 73]</v>
      </c>
      <c r="E1163" s="143"/>
    </row>
    <row r="1164" spans="4:5" outlineLevel="2">
      <c r="D1164" s="142" t="str">
        <f t="shared" si="34"/>
        <v>[Secondary Station Access Charges LTC - Line 74]</v>
      </c>
      <c r="E1164" s="143"/>
    </row>
    <row r="1165" spans="4:5" outlineLevel="2">
      <c r="D1165" s="142" t="str">
        <f t="shared" si="34"/>
        <v>[Secondary Station Access Charges LTC - Line 75]</v>
      </c>
      <c r="E1165" s="143"/>
    </row>
    <row r="1166" spans="4:5" outlineLevel="2">
      <c r="D1166" s="142" t="str">
        <f t="shared" si="34"/>
        <v>[Secondary Station Access Charges LTC - Line 76]</v>
      </c>
      <c r="E1166" s="143"/>
    </row>
    <row r="1167" spans="4:5" outlineLevel="2">
      <c r="D1167" s="142" t="str">
        <f t="shared" si="34"/>
        <v>[Secondary Station Access Charges LTC - Line 77]</v>
      </c>
      <c r="E1167" s="143"/>
    </row>
    <row r="1168" spans="4:5" outlineLevel="2">
      <c r="D1168" s="142" t="str">
        <f t="shared" si="34"/>
        <v>[Secondary Station Access Charges LTC - Line 78]</v>
      </c>
      <c r="E1168" s="143"/>
    </row>
    <row r="1169" spans="4:5" outlineLevel="2">
      <c r="D1169" s="142" t="str">
        <f t="shared" si="34"/>
        <v>[Secondary Station Access Charges LTC - Line 79]</v>
      </c>
      <c r="E1169" s="143"/>
    </row>
    <row r="1170" spans="4:5" outlineLevel="2">
      <c r="D1170" s="142" t="str">
        <f t="shared" si="34"/>
        <v>[Secondary Station Access Charges LTC - Line 80]</v>
      </c>
      <c r="E1170" s="143"/>
    </row>
    <row r="1171" spans="4:5" outlineLevel="2">
      <c r="D1171" s="142" t="str">
        <f t="shared" si="34"/>
        <v>[Secondary Station Access Charges LTC - Line 81]</v>
      </c>
      <c r="E1171" s="143"/>
    </row>
    <row r="1172" spans="4:5" outlineLevel="2">
      <c r="D1172" s="142" t="str">
        <f t="shared" si="34"/>
        <v>[Secondary Station Access Charges LTC - Line 82]</v>
      </c>
      <c r="E1172" s="143"/>
    </row>
    <row r="1173" spans="4:5" outlineLevel="2">
      <c r="D1173" s="142" t="str">
        <f t="shared" si="34"/>
        <v>[Secondary Station Access Charges LTC - Line 83]</v>
      </c>
      <c r="E1173" s="143"/>
    </row>
    <row r="1174" spans="4:5" outlineLevel="2">
      <c r="D1174" s="142" t="str">
        <f t="shared" si="34"/>
        <v>[Secondary Station Access Charges LTC - Line 84]</v>
      </c>
      <c r="E1174" s="143"/>
    </row>
    <row r="1175" spans="4:5" outlineLevel="2">
      <c r="D1175" s="142" t="str">
        <f t="shared" si="34"/>
        <v>[Secondary Station Access Charges LTC - Line 85]</v>
      </c>
      <c r="E1175" s="143"/>
    </row>
    <row r="1176" spans="4:5" outlineLevel="2">
      <c r="D1176" s="142" t="str">
        <f t="shared" si="34"/>
        <v>[Secondary Station Access Charges LTC - Line 86]</v>
      </c>
      <c r="E1176" s="143"/>
    </row>
    <row r="1177" spans="4:5" outlineLevel="2">
      <c r="D1177" s="142" t="str">
        <f t="shared" si="34"/>
        <v>[Secondary Station Access Charges LTC - Line 87]</v>
      </c>
      <c r="E1177" s="143"/>
    </row>
    <row r="1178" spans="4:5" outlineLevel="2">
      <c r="D1178" s="142" t="str">
        <f t="shared" si="34"/>
        <v>[Secondary Station Access Charges LTC - Line 88]</v>
      </c>
      <c r="E1178" s="143"/>
    </row>
    <row r="1179" spans="4:5" outlineLevel="2">
      <c r="D1179" s="142" t="str">
        <f t="shared" ref="D1179:D1240" si="35">"["&amp;B$1088&amp;" LTC - Line "&amp;ROW()-ROW(D$1090)&amp;"]"</f>
        <v>[Secondary Station Access Charges LTC - Line 89]</v>
      </c>
      <c r="E1179" s="143"/>
    </row>
    <row r="1180" spans="4:5" outlineLevel="2">
      <c r="D1180" s="142" t="str">
        <f t="shared" si="35"/>
        <v>[Secondary Station Access Charges LTC - Line 90]</v>
      </c>
      <c r="E1180" s="143"/>
    </row>
    <row r="1181" spans="4:5" outlineLevel="2">
      <c r="D1181" s="142" t="str">
        <f t="shared" si="35"/>
        <v>[Secondary Station Access Charges LTC - Line 91]</v>
      </c>
      <c r="E1181" s="143"/>
    </row>
    <row r="1182" spans="4:5" outlineLevel="2">
      <c r="D1182" s="142" t="str">
        <f t="shared" si="35"/>
        <v>[Secondary Station Access Charges LTC - Line 92]</v>
      </c>
      <c r="E1182" s="143"/>
    </row>
    <row r="1183" spans="4:5" outlineLevel="2">
      <c r="D1183" s="142" t="str">
        <f t="shared" si="35"/>
        <v>[Secondary Station Access Charges LTC - Line 93]</v>
      </c>
      <c r="E1183" s="143"/>
    </row>
    <row r="1184" spans="4:5" outlineLevel="2">
      <c r="D1184" s="142" t="str">
        <f t="shared" si="35"/>
        <v>[Secondary Station Access Charges LTC - Line 94]</v>
      </c>
      <c r="E1184" s="143"/>
    </row>
    <row r="1185" spans="4:5" outlineLevel="2">
      <c r="D1185" s="142" t="str">
        <f t="shared" si="35"/>
        <v>[Secondary Station Access Charges LTC - Line 95]</v>
      </c>
      <c r="E1185" s="143"/>
    </row>
    <row r="1186" spans="4:5" outlineLevel="2">
      <c r="D1186" s="142" t="str">
        <f t="shared" si="35"/>
        <v>[Secondary Station Access Charges LTC - Line 96]</v>
      </c>
      <c r="E1186" s="143"/>
    </row>
    <row r="1187" spans="4:5" outlineLevel="2">
      <c r="D1187" s="142" t="str">
        <f t="shared" si="35"/>
        <v>[Secondary Station Access Charges LTC - Line 97]</v>
      </c>
      <c r="E1187" s="143"/>
    </row>
    <row r="1188" spans="4:5" outlineLevel="2">
      <c r="D1188" s="142" t="str">
        <f t="shared" si="35"/>
        <v>[Secondary Station Access Charges LTC - Line 98]</v>
      </c>
      <c r="E1188" s="143"/>
    </row>
    <row r="1189" spans="4:5" outlineLevel="2">
      <c r="D1189" s="142" t="str">
        <f t="shared" si="35"/>
        <v>[Secondary Station Access Charges LTC - Line 99]</v>
      </c>
      <c r="E1189" s="143"/>
    </row>
    <row r="1190" spans="4:5" outlineLevel="2">
      <c r="D1190" s="142" t="str">
        <f t="shared" si="35"/>
        <v>[Secondary Station Access Charges LTC - Line 100]</v>
      </c>
      <c r="E1190" s="143"/>
    </row>
    <row r="1191" spans="4:5" outlineLevel="2">
      <c r="D1191" s="142" t="str">
        <f t="shared" si="35"/>
        <v>[Secondary Station Access Charges LTC - Line 101]</v>
      </c>
      <c r="E1191" s="143"/>
    </row>
    <row r="1192" spans="4:5" outlineLevel="2">
      <c r="D1192" s="142" t="str">
        <f t="shared" si="35"/>
        <v>[Secondary Station Access Charges LTC - Line 102]</v>
      </c>
      <c r="E1192" s="143"/>
    </row>
    <row r="1193" spans="4:5" outlineLevel="2">
      <c r="D1193" s="142" t="str">
        <f t="shared" si="35"/>
        <v>[Secondary Station Access Charges LTC - Line 103]</v>
      </c>
      <c r="E1193" s="143"/>
    </row>
    <row r="1194" spans="4:5" outlineLevel="2">
      <c r="D1194" s="142" t="str">
        <f t="shared" si="35"/>
        <v>[Secondary Station Access Charges LTC - Line 104]</v>
      </c>
      <c r="E1194" s="143"/>
    </row>
    <row r="1195" spans="4:5" outlineLevel="2">
      <c r="D1195" s="142" t="str">
        <f t="shared" si="35"/>
        <v>[Secondary Station Access Charges LTC - Line 105]</v>
      </c>
      <c r="E1195" s="143"/>
    </row>
    <row r="1196" spans="4:5" outlineLevel="2">
      <c r="D1196" s="142" t="str">
        <f t="shared" si="35"/>
        <v>[Secondary Station Access Charges LTC - Line 106]</v>
      </c>
      <c r="E1196" s="143"/>
    </row>
    <row r="1197" spans="4:5" outlineLevel="2">
      <c r="D1197" s="142" t="str">
        <f t="shared" si="35"/>
        <v>[Secondary Station Access Charges LTC - Line 107]</v>
      </c>
      <c r="E1197" s="143"/>
    </row>
    <row r="1198" spans="4:5" outlineLevel="2">
      <c r="D1198" s="142" t="str">
        <f t="shared" si="35"/>
        <v>[Secondary Station Access Charges LTC - Line 108]</v>
      </c>
      <c r="E1198" s="143"/>
    </row>
    <row r="1199" spans="4:5" outlineLevel="2">
      <c r="D1199" s="142" t="str">
        <f t="shared" si="35"/>
        <v>[Secondary Station Access Charges LTC - Line 109]</v>
      </c>
      <c r="E1199" s="143"/>
    </row>
    <row r="1200" spans="4:5" outlineLevel="2">
      <c r="D1200" s="142" t="str">
        <f t="shared" si="35"/>
        <v>[Secondary Station Access Charges LTC - Line 110]</v>
      </c>
      <c r="E1200" s="143"/>
    </row>
    <row r="1201" spans="4:5" outlineLevel="2">
      <c r="D1201" s="142" t="str">
        <f t="shared" si="35"/>
        <v>[Secondary Station Access Charges LTC - Line 111]</v>
      </c>
      <c r="E1201" s="143"/>
    </row>
    <row r="1202" spans="4:5" outlineLevel="2">
      <c r="D1202" s="142" t="str">
        <f t="shared" si="35"/>
        <v>[Secondary Station Access Charges LTC - Line 112]</v>
      </c>
      <c r="E1202" s="143"/>
    </row>
    <row r="1203" spans="4:5" outlineLevel="2">
      <c r="D1203" s="142" t="str">
        <f t="shared" si="35"/>
        <v>[Secondary Station Access Charges LTC - Line 113]</v>
      </c>
      <c r="E1203" s="143"/>
    </row>
    <row r="1204" spans="4:5" outlineLevel="2">
      <c r="D1204" s="142" t="str">
        <f t="shared" si="35"/>
        <v>[Secondary Station Access Charges LTC - Line 114]</v>
      </c>
      <c r="E1204" s="143"/>
    </row>
    <row r="1205" spans="4:5" outlineLevel="2">
      <c r="D1205" s="142" t="str">
        <f t="shared" si="35"/>
        <v>[Secondary Station Access Charges LTC - Line 115]</v>
      </c>
      <c r="E1205" s="143"/>
    </row>
    <row r="1206" spans="4:5" outlineLevel="2">
      <c r="D1206" s="142" t="str">
        <f t="shared" si="35"/>
        <v>[Secondary Station Access Charges LTC - Line 116]</v>
      </c>
      <c r="E1206" s="143"/>
    </row>
    <row r="1207" spans="4:5" outlineLevel="2">
      <c r="D1207" s="142" t="str">
        <f t="shared" si="35"/>
        <v>[Secondary Station Access Charges LTC - Line 117]</v>
      </c>
      <c r="E1207" s="143"/>
    </row>
    <row r="1208" spans="4:5" outlineLevel="2">
      <c r="D1208" s="142" t="str">
        <f t="shared" si="35"/>
        <v>[Secondary Station Access Charges LTC - Line 118]</v>
      </c>
      <c r="E1208" s="143"/>
    </row>
    <row r="1209" spans="4:5" outlineLevel="2">
      <c r="D1209" s="142" t="str">
        <f t="shared" si="35"/>
        <v>[Secondary Station Access Charges LTC - Line 119]</v>
      </c>
      <c r="E1209" s="143"/>
    </row>
    <row r="1210" spans="4:5" outlineLevel="2">
      <c r="D1210" s="142" t="str">
        <f t="shared" si="35"/>
        <v>[Secondary Station Access Charges LTC - Line 120]</v>
      </c>
      <c r="E1210" s="143"/>
    </row>
    <row r="1211" spans="4:5" outlineLevel="2">
      <c r="D1211" s="142" t="str">
        <f t="shared" si="35"/>
        <v>[Secondary Station Access Charges LTC - Line 121]</v>
      </c>
      <c r="E1211" s="143"/>
    </row>
    <row r="1212" spans="4:5" outlineLevel="2">
      <c r="D1212" s="142" t="str">
        <f t="shared" si="35"/>
        <v>[Secondary Station Access Charges LTC - Line 122]</v>
      </c>
      <c r="E1212" s="143"/>
    </row>
    <row r="1213" spans="4:5" outlineLevel="2">
      <c r="D1213" s="142" t="str">
        <f t="shared" si="35"/>
        <v>[Secondary Station Access Charges LTC - Line 123]</v>
      </c>
      <c r="E1213" s="143"/>
    </row>
    <row r="1214" spans="4:5" outlineLevel="2">
      <c r="D1214" s="142" t="str">
        <f t="shared" si="35"/>
        <v>[Secondary Station Access Charges LTC - Line 124]</v>
      </c>
      <c r="E1214" s="143"/>
    </row>
    <row r="1215" spans="4:5" outlineLevel="2">
      <c r="D1215" s="142" t="str">
        <f t="shared" si="35"/>
        <v>[Secondary Station Access Charges LTC - Line 125]</v>
      </c>
      <c r="E1215" s="143"/>
    </row>
    <row r="1216" spans="4:5" outlineLevel="2">
      <c r="D1216" s="142" t="str">
        <f t="shared" si="35"/>
        <v>[Secondary Station Access Charges LTC - Line 126]</v>
      </c>
      <c r="E1216" s="143"/>
    </row>
    <row r="1217" spans="4:5" outlineLevel="2">
      <c r="D1217" s="142" t="str">
        <f t="shared" si="35"/>
        <v>[Secondary Station Access Charges LTC - Line 127]</v>
      </c>
      <c r="E1217" s="143"/>
    </row>
    <row r="1218" spans="4:5" outlineLevel="2">
      <c r="D1218" s="142" t="str">
        <f t="shared" si="35"/>
        <v>[Secondary Station Access Charges LTC - Line 128]</v>
      </c>
      <c r="E1218" s="143"/>
    </row>
    <row r="1219" spans="4:5" outlineLevel="2">
      <c r="D1219" s="142" t="str">
        <f t="shared" si="35"/>
        <v>[Secondary Station Access Charges LTC - Line 129]</v>
      </c>
      <c r="E1219" s="143"/>
    </row>
    <row r="1220" spans="4:5" outlineLevel="2">
      <c r="D1220" s="142" t="str">
        <f t="shared" si="35"/>
        <v>[Secondary Station Access Charges LTC - Line 130]</v>
      </c>
      <c r="E1220" s="143"/>
    </row>
    <row r="1221" spans="4:5" outlineLevel="2">
      <c r="D1221" s="142" t="str">
        <f t="shared" si="35"/>
        <v>[Secondary Station Access Charges LTC - Line 131]</v>
      </c>
      <c r="E1221" s="143"/>
    </row>
    <row r="1222" spans="4:5" outlineLevel="2">
      <c r="D1222" s="142" t="str">
        <f t="shared" si="35"/>
        <v>[Secondary Station Access Charges LTC - Line 132]</v>
      </c>
      <c r="E1222" s="143"/>
    </row>
    <row r="1223" spans="4:5" outlineLevel="2">
      <c r="D1223" s="142" t="str">
        <f t="shared" si="35"/>
        <v>[Secondary Station Access Charges LTC - Line 133]</v>
      </c>
      <c r="E1223" s="143"/>
    </row>
    <row r="1224" spans="4:5" outlineLevel="2">
      <c r="D1224" s="142" t="str">
        <f t="shared" si="35"/>
        <v>[Secondary Station Access Charges LTC - Line 134]</v>
      </c>
      <c r="E1224" s="143"/>
    </row>
    <row r="1225" spans="4:5" outlineLevel="2">
      <c r="D1225" s="142" t="str">
        <f t="shared" si="35"/>
        <v>[Secondary Station Access Charges LTC - Line 135]</v>
      </c>
      <c r="E1225" s="143"/>
    </row>
    <row r="1226" spans="4:5" outlineLevel="2">
      <c r="D1226" s="142" t="str">
        <f t="shared" si="35"/>
        <v>[Secondary Station Access Charges LTC - Line 136]</v>
      </c>
      <c r="E1226" s="143"/>
    </row>
    <row r="1227" spans="4:5" outlineLevel="2">
      <c r="D1227" s="142" t="str">
        <f t="shared" si="35"/>
        <v>[Secondary Station Access Charges LTC - Line 137]</v>
      </c>
      <c r="E1227" s="143"/>
    </row>
    <row r="1228" spans="4:5" outlineLevel="2">
      <c r="D1228" s="142" t="str">
        <f t="shared" si="35"/>
        <v>[Secondary Station Access Charges LTC - Line 138]</v>
      </c>
      <c r="E1228" s="143"/>
    </row>
    <row r="1229" spans="4:5" outlineLevel="2">
      <c r="D1229" s="142" t="str">
        <f t="shared" si="35"/>
        <v>[Secondary Station Access Charges LTC - Line 139]</v>
      </c>
      <c r="E1229" s="143"/>
    </row>
    <row r="1230" spans="4:5" outlineLevel="2">
      <c r="D1230" s="142" t="str">
        <f t="shared" si="35"/>
        <v>[Secondary Station Access Charges LTC - Line 140]</v>
      </c>
      <c r="E1230" s="143"/>
    </row>
    <row r="1231" spans="4:5" outlineLevel="2">
      <c r="D1231" s="142" t="str">
        <f t="shared" si="35"/>
        <v>[Secondary Station Access Charges LTC - Line 141]</v>
      </c>
      <c r="E1231" s="143"/>
    </row>
    <row r="1232" spans="4:5" outlineLevel="2">
      <c r="D1232" s="142" t="str">
        <f t="shared" si="35"/>
        <v>[Secondary Station Access Charges LTC - Line 142]</v>
      </c>
      <c r="E1232" s="143"/>
    </row>
    <row r="1233" spans="3:5" outlineLevel="2">
      <c r="D1233" s="142" t="str">
        <f t="shared" si="35"/>
        <v>[Secondary Station Access Charges LTC - Line 143]</v>
      </c>
      <c r="E1233" s="143"/>
    </row>
    <row r="1234" spans="3:5" outlineLevel="2">
      <c r="D1234" s="142" t="str">
        <f t="shared" si="35"/>
        <v>[Secondary Station Access Charges LTC - Line 144]</v>
      </c>
      <c r="E1234" s="143"/>
    </row>
    <row r="1235" spans="3:5" outlineLevel="2">
      <c r="D1235" s="142" t="str">
        <f t="shared" si="35"/>
        <v>[Secondary Station Access Charges LTC - Line 145]</v>
      </c>
      <c r="E1235" s="143"/>
    </row>
    <row r="1236" spans="3:5" outlineLevel="2">
      <c r="D1236" s="142" t="str">
        <f t="shared" si="35"/>
        <v>[Secondary Station Access Charges LTC - Line 146]</v>
      </c>
      <c r="E1236" s="143"/>
    </row>
    <row r="1237" spans="3:5" outlineLevel="2">
      <c r="D1237" s="142" t="str">
        <f t="shared" si="35"/>
        <v>[Secondary Station Access Charges LTC - Line 147]</v>
      </c>
      <c r="E1237" s="143"/>
    </row>
    <row r="1238" spans="3:5" outlineLevel="2">
      <c r="D1238" s="142" t="str">
        <f t="shared" si="35"/>
        <v>[Secondary Station Access Charges LTC - Line 148]</v>
      </c>
      <c r="E1238" s="143"/>
    </row>
    <row r="1239" spans="3:5" outlineLevel="2">
      <c r="D1239" s="142" t="str">
        <f t="shared" si="35"/>
        <v>[Secondary Station Access Charges LTC - Line 149]</v>
      </c>
      <c r="E1239" s="143"/>
    </row>
    <row r="1240" spans="3:5" outlineLevel="2">
      <c r="D1240" s="144" t="str">
        <f t="shared" si="35"/>
        <v>[Secondary Station Access Charges LTC - Line 150]</v>
      </c>
      <c r="E1240" s="145"/>
    </row>
    <row r="1241" spans="3:5" outlineLevel="1"/>
    <row r="1242" spans="3:5" outlineLevel="1">
      <c r="C1242" s="228" t="s">
        <v>1059</v>
      </c>
    </row>
    <row r="1243" spans="3:5" outlineLevel="2">
      <c r="D1243" s="129" t="s">
        <v>1271</v>
      </c>
      <c r="E1243" s="156"/>
    </row>
    <row r="1244" spans="3:5" outlineLevel="2">
      <c r="D1244" s="131" t="s">
        <v>1272</v>
      </c>
      <c r="E1244" s="159"/>
    </row>
    <row r="1245" spans="3:5" outlineLevel="2">
      <c r="D1245" s="131" t="s">
        <v>1273</v>
      </c>
      <c r="E1245" s="159"/>
    </row>
    <row r="1246" spans="3:5" outlineLevel="2">
      <c r="D1246" s="131" t="s">
        <v>1274</v>
      </c>
      <c r="E1246" s="159"/>
    </row>
    <row r="1247" spans="3:5" outlineLevel="2">
      <c r="D1247" s="131" t="s">
        <v>1275</v>
      </c>
      <c r="E1247" s="159"/>
    </row>
    <row r="1248" spans="3:5" outlineLevel="2">
      <c r="D1248" s="131" t="s">
        <v>1276</v>
      </c>
      <c r="E1248" s="159"/>
    </row>
    <row r="1249" spans="4:5" outlineLevel="2">
      <c r="D1249" s="131" t="s">
        <v>1376</v>
      </c>
      <c r="E1249" s="159"/>
    </row>
    <row r="1250" spans="4:5" outlineLevel="2">
      <c r="D1250" s="131" t="s">
        <v>1277</v>
      </c>
      <c r="E1250" s="159"/>
    </row>
    <row r="1251" spans="4:5" outlineLevel="2">
      <c r="D1251" s="131" t="s">
        <v>1278</v>
      </c>
      <c r="E1251" s="159"/>
    </row>
    <row r="1252" spans="4:5" outlineLevel="2">
      <c r="D1252" s="131" t="s">
        <v>1279</v>
      </c>
      <c r="E1252" s="159"/>
    </row>
    <row r="1253" spans="4:5" outlineLevel="2">
      <c r="D1253" s="131" t="s">
        <v>1378</v>
      </c>
      <c r="E1253" s="159"/>
    </row>
    <row r="1254" spans="4:5" outlineLevel="2">
      <c r="D1254" s="131" t="s">
        <v>1280</v>
      </c>
      <c r="E1254" s="159"/>
    </row>
    <row r="1255" spans="4:5" outlineLevel="2">
      <c r="D1255" s="131" t="s">
        <v>1281</v>
      </c>
      <c r="E1255" s="159"/>
    </row>
    <row r="1256" spans="4:5" outlineLevel="2">
      <c r="D1256" s="131" t="s">
        <v>1282</v>
      </c>
      <c r="E1256" s="159"/>
    </row>
    <row r="1257" spans="4:5" outlineLevel="2">
      <c r="D1257" s="131" t="s">
        <v>1283</v>
      </c>
      <c r="E1257" s="159"/>
    </row>
    <row r="1258" spans="4:5" outlineLevel="2">
      <c r="D1258" s="131" t="s">
        <v>1284</v>
      </c>
      <c r="E1258" s="159"/>
    </row>
    <row r="1259" spans="4:5" outlineLevel="2">
      <c r="D1259" s="131" t="s">
        <v>1285</v>
      </c>
      <c r="E1259" s="159"/>
    </row>
    <row r="1260" spans="4:5" outlineLevel="2">
      <c r="D1260" s="131" t="s">
        <v>1543</v>
      </c>
      <c r="E1260" s="159"/>
    </row>
    <row r="1261" spans="4:5" outlineLevel="2">
      <c r="D1261" s="131" t="s">
        <v>1286</v>
      </c>
      <c r="E1261" s="159"/>
    </row>
    <row r="1262" spans="4:5" outlineLevel="2">
      <c r="D1262" s="131" t="s">
        <v>1287</v>
      </c>
      <c r="E1262" s="159"/>
    </row>
    <row r="1263" spans="4:5" outlineLevel="2">
      <c r="D1263" s="131" t="s">
        <v>1288</v>
      </c>
      <c r="E1263" s="159"/>
    </row>
    <row r="1264" spans="4:5" outlineLevel="2">
      <c r="D1264" s="131" t="s">
        <v>1289</v>
      </c>
      <c r="E1264" s="159"/>
    </row>
    <row r="1265" spans="4:5" outlineLevel="2">
      <c r="D1265" s="131" t="s">
        <v>1290</v>
      </c>
      <c r="E1265" s="159"/>
    </row>
    <row r="1266" spans="4:5" outlineLevel="2">
      <c r="D1266" s="131" t="s">
        <v>1291</v>
      </c>
      <c r="E1266" s="159"/>
    </row>
    <row r="1267" spans="4:5" outlineLevel="2">
      <c r="D1267" s="131" t="s">
        <v>1292</v>
      </c>
      <c r="E1267" s="159"/>
    </row>
    <row r="1268" spans="4:5" outlineLevel="2">
      <c r="D1268" s="131" t="s">
        <v>1374</v>
      </c>
      <c r="E1268" s="159"/>
    </row>
    <row r="1269" spans="4:5" outlineLevel="2">
      <c r="D1269" s="131" t="s">
        <v>1293</v>
      </c>
      <c r="E1269" s="159"/>
    </row>
    <row r="1270" spans="4:5" outlineLevel="2">
      <c r="D1270" s="131" t="s">
        <v>1380</v>
      </c>
      <c r="E1270" s="159"/>
    </row>
    <row r="1271" spans="4:5" outlineLevel="2">
      <c r="D1271" s="142" t="str">
        <f t="shared" ref="D1271:D1330" si="36">"["&amp;B$1088&amp;" QX - Line "&amp;ROW()-ROW(D$1242)&amp;"]"</f>
        <v>[Secondary Station Access Charges QX - Line 29]</v>
      </c>
      <c r="E1271" s="143"/>
    </row>
    <row r="1272" spans="4:5" outlineLevel="2">
      <c r="D1272" s="142" t="str">
        <f t="shared" si="36"/>
        <v>[Secondary Station Access Charges QX - Line 30]</v>
      </c>
      <c r="E1272" s="143"/>
    </row>
    <row r="1273" spans="4:5" outlineLevel="2">
      <c r="D1273" s="142" t="str">
        <f t="shared" si="36"/>
        <v>[Secondary Station Access Charges QX - Line 31]</v>
      </c>
      <c r="E1273" s="143"/>
    </row>
    <row r="1274" spans="4:5" outlineLevel="2">
      <c r="D1274" s="142" t="str">
        <f t="shared" si="36"/>
        <v>[Secondary Station Access Charges QX - Line 32]</v>
      </c>
      <c r="E1274" s="143"/>
    </row>
    <row r="1275" spans="4:5" outlineLevel="2">
      <c r="D1275" s="142" t="str">
        <f t="shared" si="36"/>
        <v>[Secondary Station Access Charges QX - Line 33]</v>
      </c>
      <c r="E1275" s="143"/>
    </row>
    <row r="1276" spans="4:5" outlineLevel="2">
      <c r="D1276" s="142" t="str">
        <f t="shared" si="36"/>
        <v>[Secondary Station Access Charges QX - Line 34]</v>
      </c>
      <c r="E1276" s="143"/>
    </row>
    <row r="1277" spans="4:5" outlineLevel="2">
      <c r="D1277" s="142" t="str">
        <f t="shared" si="36"/>
        <v>[Secondary Station Access Charges QX - Line 35]</v>
      </c>
      <c r="E1277" s="143"/>
    </row>
    <row r="1278" spans="4:5" outlineLevel="2">
      <c r="D1278" s="142" t="str">
        <f t="shared" si="36"/>
        <v>[Secondary Station Access Charges QX - Line 36]</v>
      </c>
      <c r="E1278" s="143"/>
    </row>
    <row r="1279" spans="4:5" outlineLevel="2">
      <c r="D1279" s="142" t="str">
        <f t="shared" si="36"/>
        <v>[Secondary Station Access Charges QX - Line 37]</v>
      </c>
      <c r="E1279" s="143"/>
    </row>
    <row r="1280" spans="4:5" outlineLevel="2">
      <c r="D1280" s="142" t="str">
        <f t="shared" si="36"/>
        <v>[Secondary Station Access Charges QX - Line 38]</v>
      </c>
      <c r="E1280" s="143"/>
    </row>
    <row r="1281" spans="4:5" outlineLevel="2">
      <c r="D1281" s="142" t="str">
        <f t="shared" si="36"/>
        <v>[Secondary Station Access Charges QX - Line 39]</v>
      </c>
      <c r="E1281" s="143"/>
    </row>
    <row r="1282" spans="4:5" outlineLevel="2">
      <c r="D1282" s="142" t="str">
        <f t="shared" si="36"/>
        <v>[Secondary Station Access Charges QX - Line 40]</v>
      </c>
      <c r="E1282" s="143"/>
    </row>
    <row r="1283" spans="4:5" outlineLevel="2">
      <c r="D1283" s="142" t="str">
        <f t="shared" si="36"/>
        <v>[Secondary Station Access Charges QX - Line 41]</v>
      </c>
      <c r="E1283" s="143"/>
    </row>
    <row r="1284" spans="4:5" outlineLevel="2">
      <c r="D1284" s="142" t="str">
        <f t="shared" si="36"/>
        <v>[Secondary Station Access Charges QX - Line 42]</v>
      </c>
      <c r="E1284" s="143"/>
    </row>
    <row r="1285" spans="4:5" outlineLevel="2">
      <c r="D1285" s="142" t="str">
        <f t="shared" si="36"/>
        <v>[Secondary Station Access Charges QX - Line 43]</v>
      </c>
      <c r="E1285" s="143"/>
    </row>
    <row r="1286" spans="4:5" outlineLevel="2">
      <c r="D1286" s="142" t="str">
        <f t="shared" si="36"/>
        <v>[Secondary Station Access Charges QX - Line 44]</v>
      </c>
      <c r="E1286" s="143"/>
    </row>
    <row r="1287" spans="4:5" outlineLevel="2">
      <c r="D1287" s="142" t="str">
        <f t="shared" si="36"/>
        <v>[Secondary Station Access Charges QX - Line 45]</v>
      </c>
      <c r="E1287" s="143"/>
    </row>
    <row r="1288" spans="4:5" outlineLevel="2">
      <c r="D1288" s="142" t="str">
        <f t="shared" si="36"/>
        <v>[Secondary Station Access Charges QX - Line 46]</v>
      </c>
      <c r="E1288" s="143"/>
    </row>
    <row r="1289" spans="4:5" outlineLevel="2">
      <c r="D1289" s="142" t="str">
        <f t="shared" si="36"/>
        <v>[Secondary Station Access Charges QX - Line 47]</v>
      </c>
      <c r="E1289" s="143"/>
    </row>
    <row r="1290" spans="4:5" outlineLevel="2">
      <c r="D1290" s="142" t="str">
        <f t="shared" si="36"/>
        <v>[Secondary Station Access Charges QX - Line 48]</v>
      </c>
      <c r="E1290" s="143"/>
    </row>
    <row r="1291" spans="4:5" outlineLevel="2">
      <c r="D1291" s="142" t="str">
        <f t="shared" si="36"/>
        <v>[Secondary Station Access Charges QX - Line 49]</v>
      </c>
      <c r="E1291" s="143"/>
    </row>
    <row r="1292" spans="4:5" outlineLevel="2">
      <c r="D1292" s="142" t="str">
        <f t="shared" si="36"/>
        <v>[Secondary Station Access Charges QX - Line 50]</v>
      </c>
      <c r="E1292" s="143"/>
    </row>
    <row r="1293" spans="4:5" outlineLevel="2">
      <c r="D1293" s="142" t="str">
        <f t="shared" si="36"/>
        <v>[Secondary Station Access Charges QX - Line 51]</v>
      </c>
      <c r="E1293" s="143"/>
    </row>
    <row r="1294" spans="4:5" outlineLevel="2">
      <c r="D1294" s="142" t="str">
        <f t="shared" si="36"/>
        <v>[Secondary Station Access Charges QX - Line 52]</v>
      </c>
      <c r="E1294" s="143"/>
    </row>
    <row r="1295" spans="4:5" outlineLevel="2">
      <c r="D1295" s="142" t="str">
        <f t="shared" si="36"/>
        <v>[Secondary Station Access Charges QX - Line 53]</v>
      </c>
      <c r="E1295" s="143"/>
    </row>
    <row r="1296" spans="4:5" outlineLevel="2">
      <c r="D1296" s="142" t="str">
        <f t="shared" si="36"/>
        <v>[Secondary Station Access Charges QX - Line 54]</v>
      </c>
      <c r="E1296" s="143"/>
    </row>
    <row r="1297" spans="4:5" outlineLevel="2">
      <c r="D1297" s="142" t="str">
        <f t="shared" si="36"/>
        <v>[Secondary Station Access Charges QX - Line 55]</v>
      </c>
      <c r="E1297" s="143"/>
    </row>
    <row r="1298" spans="4:5" outlineLevel="2">
      <c r="D1298" s="142" t="str">
        <f t="shared" si="36"/>
        <v>[Secondary Station Access Charges QX - Line 56]</v>
      </c>
      <c r="E1298" s="143"/>
    </row>
    <row r="1299" spans="4:5" outlineLevel="2">
      <c r="D1299" s="142" t="str">
        <f t="shared" si="36"/>
        <v>[Secondary Station Access Charges QX - Line 57]</v>
      </c>
      <c r="E1299" s="143"/>
    </row>
    <row r="1300" spans="4:5" outlineLevel="2">
      <c r="D1300" s="142" t="str">
        <f t="shared" si="36"/>
        <v>[Secondary Station Access Charges QX - Line 58]</v>
      </c>
      <c r="E1300" s="143"/>
    </row>
    <row r="1301" spans="4:5" outlineLevel="2">
      <c r="D1301" s="142" t="str">
        <f t="shared" si="36"/>
        <v>[Secondary Station Access Charges QX - Line 59]</v>
      </c>
      <c r="E1301" s="143"/>
    </row>
    <row r="1302" spans="4:5" outlineLevel="2">
      <c r="D1302" s="142" t="str">
        <f t="shared" si="36"/>
        <v>[Secondary Station Access Charges QX - Line 60]</v>
      </c>
      <c r="E1302" s="143"/>
    </row>
    <row r="1303" spans="4:5" outlineLevel="2">
      <c r="D1303" s="142" t="str">
        <f t="shared" si="36"/>
        <v>[Secondary Station Access Charges QX - Line 61]</v>
      </c>
      <c r="E1303" s="143"/>
    </row>
    <row r="1304" spans="4:5" outlineLevel="2">
      <c r="D1304" s="142" t="str">
        <f t="shared" si="36"/>
        <v>[Secondary Station Access Charges QX - Line 62]</v>
      </c>
      <c r="E1304" s="143"/>
    </row>
    <row r="1305" spans="4:5" outlineLevel="2">
      <c r="D1305" s="142" t="str">
        <f t="shared" si="36"/>
        <v>[Secondary Station Access Charges QX - Line 63]</v>
      </c>
      <c r="E1305" s="143"/>
    </row>
    <row r="1306" spans="4:5" outlineLevel="2">
      <c r="D1306" s="142" t="str">
        <f t="shared" si="36"/>
        <v>[Secondary Station Access Charges QX - Line 64]</v>
      </c>
      <c r="E1306" s="143"/>
    </row>
    <row r="1307" spans="4:5" outlineLevel="2">
      <c r="D1307" s="142" t="str">
        <f t="shared" si="36"/>
        <v>[Secondary Station Access Charges QX - Line 65]</v>
      </c>
      <c r="E1307" s="143"/>
    </row>
    <row r="1308" spans="4:5" outlineLevel="2">
      <c r="D1308" s="142" t="str">
        <f t="shared" si="36"/>
        <v>[Secondary Station Access Charges QX - Line 66]</v>
      </c>
      <c r="E1308" s="143"/>
    </row>
    <row r="1309" spans="4:5" outlineLevel="2">
      <c r="D1309" s="142" t="str">
        <f t="shared" si="36"/>
        <v>[Secondary Station Access Charges QX - Line 67]</v>
      </c>
      <c r="E1309" s="143"/>
    </row>
    <row r="1310" spans="4:5" outlineLevel="2">
      <c r="D1310" s="142" t="str">
        <f t="shared" si="36"/>
        <v>[Secondary Station Access Charges QX - Line 68]</v>
      </c>
      <c r="E1310" s="143"/>
    </row>
    <row r="1311" spans="4:5" outlineLevel="2">
      <c r="D1311" s="142" t="str">
        <f t="shared" si="36"/>
        <v>[Secondary Station Access Charges QX - Line 69]</v>
      </c>
      <c r="E1311" s="143"/>
    </row>
    <row r="1312" spans="4:5" outlineLevel="2">
      <c r="D1312" s="142" t="str">
        <f t="shared" si="36"/>
        <v>[Secondary Station Access Charges QX - Line 70]</v>
      </c>
      <c r="E1312" s="143"/>
    </row>
    <row r="1313" spans="4:5" outlineLevel="2">
      <c r="D1313" s="142" t="str">
        <f t="shared" si="36"/>
        <v>[Secondary Station Access Charges QX - Line 71]</v>
      </c>
      <c r="E1313" s="143"/>
    </row>
    <row r="1314" spans="4:5" outlineLevel="2">
      <c r="D1314" s="142" t="str">
        <f t="shared" si="36"/>
        <v>[Secondary Station Access Charges QX - Line 72]</v>
      </c>
      <c r="E1314" s="143"/>
    </row>
    <row r="1315" spans="4:5" outlineLevel="2">
      <c r="D1315" s="142" t="str">
        <f t="shared" si="36"/>
        <v>[Secondary Station Access Charges QX - Line 73]</v>
      </c>
      <c r="E1315" s="143"/>
    </row>
    <row r="1316" spans="4:5" outlineLevel="2">
      <c r="D1316" s="142" t="str">
        <f t="shared" si="36"/>
        <v>[Secondary Station Access Charges QX - Line 74]</v>
      </c>
      <c r="E1316" s="143"/>
    </row>
    <row r="1317" spans="4:5" outlineLevel="2">
      <c r="D1317" s="142" t="str">
        <f t="shared" si="36"/>
        <v>[Secondary Station Access Charges QX - Line 75]</v>
      </c>
      <c r="E1317" s="143"/>
    </row>
    <row r="1318" spans="4:5" outlineLevel="2">
      <c r="D1318" s="142" t="str">
        <f t="shared" si="36"/>
        <v>[Secondary Station Access Charges QX - Line 76]</v>
      </c>
      <c r="E1318" s="143"/>
    </row>
    <row r="1319" spans="4:5" outlineLevel="2">
      <c r="D1319" s="142" t="str">
        <f t="shared" si="36"/>
        <v>[Secondary Station Access Charges QX - Line 77]</v>
      </c>
      <c r="E1319" s="143"/>
    </row>
    <row r="1320" spans="4:5" outlineLevel="2">
      <c r="D1320" s="142" t="str">
        <f t="shared" si="36"/>
        <v>[Secondary Station Access Charges QX - Line 78]</v>
      </c>
      <c r="E1320" s="143"/>
    </row>
    <row r="1321" spans="4:5" outlineLevel="2">
      <c r="D1321" s="142" t="str">
        <f t="shared" si="36"/>
        <v>[Secondary Station Access Charges QX - Line 79]</v>
      </c>
      <c r="E1321" s="143"/>
    </row>
    <row r="1322" spans="4:5" outlineLevel="2">
      <c r="D1322" s="142" t="str">
        <f t="shared" si="36"/>
        <v>[Secondary Station Access Charges QX - Line 80]</v>
      </c>
      <c r="E1322" s="143"/>
    </row>
    <row r="1323" spans="4:5" outlineLevel="2">
      <c r="D1323" s="142" t="str">
        <f t="shared" si="36"/>
        <v>[Secondary Station Access Charges QX - Line 81]</v>
      </c>
      <c r="E1323" s="143"/>
    </row>
    <row r="1324" spans="4:5" outlineLevel="2">
      <c r="D1324" s="155" t="str">
        <f t="shared" si="36"/>
        <v>[Secondary Station Access Charges QX - Line 82]</v>
      </c>
      <c r="E1324" s="143"/>
    </row>
    <row r="1325" spans="4:5" outlineLevel="2">
      <c r="D1325" s="142" t="str">
        <f t="shared" si="36"/>
        <v>[Secondary Station Access Charges QX - Line 83]</v>
      </c>
      <c r="E1325" s="143"/>
    </row>
    <row r="1326" spans="4:5" outlineLevel="2">
      <c r="D1326" s="142" t="str">
        <f t="shared" si="36"/>
        <v>[Secondary Station Access Charges QX - Line 84]</v>
      </c>
      <c r="E1326" s="143"/>
    </row>
    <row r="1327" spans="4:5" outlineLevel="2">
      <c r="D1327" s="142" t="str">
        <f t="shared" si="36"/>
        <v>[Secondary Station Access Charges QX - Line 85]</v>
      </c>
      <c r="E1327" s="143"/>
    </row>
    <row r="1328" spans="4:5" outlineLevel="2">
      <c r="D1328" s="142" t="str">
        <f t="shared" si="36"/>
        <v>[Secondary Station Access Charges QX - Line 86]</v>
      </c>
      <c r="E1328" s="143"/>
    </row>
    <row r="1329" spans="4:5" outlineLevel="2">
      <c r="D1329" s="142" t="str">
        <f t="shared" si="36"/>
        <v>[Secondary Station Access Charges QX - Line 87]</v>
      </c>
      <c r="E1329" s="143"/>
    </row>
    <row r="1330" spans="4:5" outlineLevel="2">
      <c r="D1330" s="142" t="str">
        <f t="shared" si="36"/>
        <v>[Secondary Station Access Charges QX - Line 88]</v>
      </c>
      <c r="E1330" s="143"/>
    </row>
    <row r="1331" spans="4:5" outlineLevel="2">
      <c r="D1331" s="142" t="str">
        <f t="shared" ref="D1331:D1392" si="37">"["&amp;B$1088&amp;" QX - Line "&amp;ROW()-ROW(D$1242)&amp;"]"</f>
        <v>[Secondary Station Access Charges QX - Line 89]</v>
      </c>
      <c r="E1331" s="143"/>
    </row>
    <row r="1332" spans="4:5" outlineLevel="2">
      <c r="D1332" s="142" t="str">
        <f t="shared" si="37"/>
        <v>[Secondary Station Access Charges QX - Line 90]</v>
      </c>
      <c r="E1332" s="143"/>
    </row>
    <row r="1333" spans="4:5" outlineLevel="2">
      <c r="D1333" s="142" t="str">
        <f t="shared" si="37"/>
        <v>[Secondary Station Access Charges QX - Line 91]</v>
      </c>
      <c r="E1333" s="143"/>
    </row>
    <row r="1334" spans="4:5" outlineLevel="2">
      <c r="D1334" s="142" t="str">
        <f t="shared" si="37"/>
        <v>[Secondary Station Access Charges QX - Line 92]</v>
      </c>
      <c r="E1334" s="143"/>
    </row>
    <row r="1335" spans="4:5" outlineLevel="2">
      <c r="D1335" s="142" t="str">
        <f t="shared" si="37"/>
        <v>[Secondary Station Access Charges QX - Line 93]</v>
      </c>
      <c r="E1335" s="143"/>
    </row>
    <row r="1336" spans="4:5" outlineLevel="2">
      <c r="D1336" s="142" t="str">
        <f t="shared" si="37"/>
        <v>[Secondary Station Access Charges QX - Line 94]</v>
      </c>
      <c r="E1336" s="143"/>
    </row>
    <row r="1337" spans="4:5" outlineLevel="2">
      <c r="D1337" s="142" t="str">
        <f t="shared" si="37"/>
        <v>[Secondary Station Access Charges QX - Line 95]</v>
      </c>
      <c r="E1337" s="143"/>
    </row>
    <row r="1338" spans="4:5" outlineLevel="2">
      <c r="D1338" s="142" t="str">
        <f t="shared" si="37"/>
        <v>[Secondary Station Access Charges QX - Line 96]</v>
      </c>
      <c r="E1338" s="143"/>
    </row>
    <row r="1339" spans="4:5" outlineLevel="2">
      <c r="D1339" s="142" t="str">
        <f t="shared" si="37"/>
        <v>[Secondary Station Access Charges QX - Line 97]</v>
      </c>
      <c r="E1339" s="143"/>
    </row>
    <row r="1340" spans="4:5" outlineLevel="2">
      <c r="D1340" s="142" t="str">
        <f t="shared" si="37"/>
        <v>[Secondary Station Access Charges QX - Line 98]</v>
      </c>
      <c r="E1340" s="143"/>
    </row>
    <row r="1341" spans="4:5" outlineLevel="2">
      <c r="D1341" s="142" t="str">
        <f t="shared" si="37"/>
        <v>[Secondary Station Access Charges QX - Line 99]</v>
      </c>
      <c r="E1341" s="143"/>
    </row>
    <row r="1342" spans="4:5" outlineLevel="2">
      <c r="D1342" s="142" t="str">
        <f t="shared" si="37"/>
        <v>[Secondary Station Access Charges QX - Line 100]</v>
      </c>
      <c r="E1342" s="143"/>
    </row>
    <row r="1343" spans="4:5" outlineLevel="2">
      <c r="D1343" s="142" t="str">
        <f t="shared" si="37"/>
        <v>[Secondary Station Access Charges QX - Line 101]</v>
      </c>
      <c r="E1343" s="143"/>
    </row>
    <row r="1344" spans="4:5" outlineLevel="2">
      <c r="D1344" s="142" t="str">
        <f t="shared" si="37"/>
        <v>[Secondary Station Access Charges QX - Line 102]</v>
      </c>
      <c r="E1344" s="143"/>
    </row>
    <row r="1345" spans="4:5" outlineLevel="2">
      <c r="D1345" s="142" t="str">
        <f t="shared" si="37"/>
        <v>[Secondary Station Access Charges QX - Line 103]</v>
      </c>
      <c r="E1345" s="143"/>
    </row>
    <row r="1346" spans="4:5" outlineLevel="2">
      <c r="D1346" s="142" t="str">
        <f t="shared" si="37"/>
        <v>[Secondary Station Access Charges QX - Line 104]</v>
      </c>
      <c r="E1346" s="143"/>
    </row>
    <row r="1347" spans="4:5" outlineLevel="2">
      <c r="D1347" s="142" t="str">
        <f t="shared" si="37"/>
        <v>[Secondary Station Access Charges QX - Line 105]</v>
      </c>
      <c r="E1347" s="143"/>
    </row>
    <row r="1348" spans="4:5" outlineLevel="2">
      <c r="D1348" s="142" t="str">
        <f t="shared" si="37"/>
        <v>[Secondary Station Access Charges QX - Line 106]</v>
      </c>
      <c r="E1348" s="143"/>
    </row>
    <row r="1349" spans="4:5" outlineLevel="2">
      <c r="D1349" s="142" t="str">
        <f t="shared" si="37"/>
        <v>[Secondary Station Access Charges QX - Line 107]</v>
      </c>
      <c r="E1349" s="143"/>
    </row>
    <row r="1350" spans="4:5" outlineLevel="2">
      <c r="D1350" s="142" t="str">
        <f t="shared" si="37"/>
        <v>[Secondary Station Access Charges QX - Line 108]</v>
      </c>
      <c r="E1350" s="143"/>
    </row>
    <row r="1351" spans="4:5" outlineLevel="2">
      <c r="D1351" s="142" t="str">
        <f t="shared" si="37"/>
        <v>[Secondary Station Access Charges QX - Line 109]</v>
      </c>
      <c r="E1351" s="143"/>
    </row>
    <row r="1352" spans="4:5" outlineLevel="2">
      <c r="D1352" s="142" t="str">
        <f t="shared" si="37"/>
        <v>[Secondary Station Access Charges QX - Line 110]</v>
      </c>
      <c r="E1352" s="143"/>
    </row>
    <row r="1353" spans="4:5" outlineLevel="2">
      <c r="D1353" s="142" t="str">
        <f t="shared" si="37"/>
        <v>[Secondary Station Access Charges QX - Line 111]</v>
      </c>
      <c r="E1353" s="143"/>
    </row>
    <row r="1354" spans="4:5" outlineLevel="2">
      <c r="D1354" s="142" t="str">
        <f t="shared" si="37"/>
        <v>[Secondary Station Access Charges QX - Line 112]</v>
      </c>
      <c r="E1354" s="143"/>
    </row>
    <row r="1355" spans="4:5" outlineLevel="2">
      <c r="D1355" s="142" t="str">
        <f t="shared" si="37"/>
        <v>[Secondary Station Access Charges QX - Line 113]</v>
      </c>
      <c r="E1355" s="143"/>
    </row>
    <row r="1356" spans="4:5" outlineLevel="2">
      <c r="D1356" s="142" t="str">
        <f t="shared" si="37"/>
        <v>[Secondary Station Access Charges QX - Line 114]</v>
      </c>
      <c r="E1356" s="143"/>
    </row>
    <row r="1357" spans="4:5" outlineLevel="2">
      <c r="D1357" s="142" t="str">
        <f t="shared" si="37"/>
        <v>[Secondary Station Access Charges QX - Line 115]</v>
      </c>
      <c r="E1357" s="143"/>
    </row>
    <row r="1358" spans="4:5" outlineLevel="2">
      <c r="D1358" s="142" t="str">
        <f t="shared" si="37"/>
        <v>[Secondary Station Access Charges QX - Line 116]</v>
      </c>
      <c r="E1358" s="143"/>
    </row>
    <row r="1359" spans="4:5" outlineLevel="2">
      <c r="D1359" s="142" t="str">
        <f t="shared" si="37"/>
        <v>[Secondary Station Access Charges QX - Line 117]</v>
      </c>
      <c r="E1359" s="143"/>
    </row>
    <row r="1360" spans="4:5" outlineLevel="2">
      <c r="D1360" s="142" t="str">
        <f t="shared" si="37"/>
        <v>[Secondary Station Access Charges QX - Line 118]</v>
      </c>
      <c r="E1360" s="143"/>
    </row>
    <row r="1361" spans="4:5" outlineLevel="2">
      <c r="D1361" s="142" t="str">
        <f t="shared" si="37"/>
        <v>[Secondary Station Access Charges QX - Line 119]</v>
      </c>
      <c r="E1361" s="143"/>
    </row>
    <row r="1362" spans="4:5" outlineLevel="2">
      <c r="D1362" s="142" t="str">
        <f t="shared" si="37"/>
        <v>[Secondary Station Access Charges QX - Line 120]</v>
      </c>
      <c r="E1362" s="143"/>
    </row>
    <row r="1363" spans="4:5" outlineLevel="2">
      <c r="D1363" s="142" t="str">
        <f t="shared" si="37"/>
        <v>[Secondary Station Access Charges QX - Line 121]</v>
      </c>
      <c r="E1363" s="143"/>
    </row>
    <row r="1364" spans="4:5" outlineLevel="2">
      <c r="D1364" s="142" t="str">
        <f t="shared" si="37"/>
        <v>[Secondary Station Access Charges QX - Line 122]</v>
      </c>
      <c r="E1364" s="143"/>
    </row>
    <row r="1365" spans="4:5" outlineLevel="2">
      <c r="D1365" s="142" t="str">
        <f t="shared" si="37"/>
        <v>[Secondary Station Access Charges QX - Line 123]</v>
      </c>
      <c r="E1365" s="143"/>
    </row>
    <row r="1366" spans="4:5" outlineLevel="2">
      <c r="D1366" s="142" t="str">
        <f t="shared" si="37"/>
        <v>[Secondary Station Access Charges QX - Line 124]</v>
      </c>
      <c r="E1366" s="143"/>
    </row>
    <row r="1367" spans="4:5" outlineLevel="2">
      <c r="D1367" s="142" t="str">
        <f t="shared" si="37"/>
        <v>[Secondary Station Access Charges QX - Line 125]</v>
      </c>
      <c r="E1367" s="143"/>
    </row>
    <row r="1368" spans="4:5" outlineLevel="2">
      <c r="D1368" s="142" t="str">
        <f t="shared" si="37"/>
        <v>[Secondary Station Access Charges QX - Line 126]</v>
      </c>
      <c r="E1368" s="143"/>
    </row>
    <row r="1369" spans="4:5" outlineLevel="2">
      <c r="D1369" s="142" t="str">
        <f t="shared" si="37"/>
        <v>[Secondary Station Access Charges QX - Line 127]</v>
      </c>
      <c r="E1369" s="143"/>
    </row>
    <row r="1370" spans="4:5" outlineLevel="2">
      <c r="D1370" s="142" t="str">
        <f t="shared" si="37"/>
        <v>[Secondary Station Access Charges QX - Line 128]</v>
      </c>
      <c r="E1370" s="143"/>
    </row>
    <row r="1371" spans="4:5" outlineLevel="2">
      <c r="D1371" s="142" t="str">
        <f t="shared" si="37"/>
        <v>[Secondary Station Access Charges QX - Line 129]</v>
      </c>
      <c r="E1371" s="143"/>
    </row>
    <row r="1372" spans="4:5" outlineLevel="2">
      <c r="D1372" s="142" t="str">
        <f t="shared" si="37"/>
        <v>[Secondary Station Access Charges QX - Line 130]</v>
      </c>
      <c r="E1372" s="143"/>
    </row>
    <row r="1373" spans="4:5" outlineLevel="2">
      <c r="D1373" s="142" t="str">
        <f t="shared" si="37"/>
        <v>[Secondary Station Access Charges QX - Line 131]</v>
      </c>
      <c r="E1373" s="143"/>
    </row>
    <row r="1374" spans="4:5" outlineLevel="2">
      <c r="D1374" s="142" t="str">
        <f t="shared" si="37"/>
        <v>[Secondary Station Access Charges QX - Line 132]</v>
      </c>
      <c r="E1374" s="143"/>
    </row>
    <row r="1375" spans="4:5" outlineLevel="2">
      <c r="D1375" s="142" t="str">
        <f t="shared" si="37"/>
        <v>[Secondary Station Access Charges QX - Line 133]</v>
      </c>
      <c r="E1375" s="143"/>
    </row>
    <row r="1376" spans="4:5" outlineLevel="2">
      <c r="D1376" s="142" t="str">
        <f t="shared" si="37"/>
        <v>[Secondary Station Access Charges QX - Line 134]</v>
      </c>
      <c r="E1376" s="143"/>
    </row>
    <row r="1377" spans="4:5" outlineLevel="2">
      <c r="D1377" s="142" t="str">
        <f t="shared" si="37"/>
        <v>[Secondary Station Access Charges QX - Line 135]</v>
      </c>
      <c r="E1377" s="143"/>
    </row>
    <row r="1378" spans="4:5" outlineLevel="2">
      <c r="D1378" s="142" t="str">
        <f t="shared" si="37"/>
        <v>[Secondary Station Access Charges QX - Line 136]</v>
      </c>
      <c r="E1378" s="143"/>
    </row>
    <row r="1379" spans="4:5" outlineLevel="2">
      <c r="D1379" s="142" t="str">
        <f t="shared" si="37"/>
        <v>[Secondary Station Access Charges QX - Line 137]</v>
      </c>
      <c r="E1379" s="143"/>
    </row>
    <row r="1380" spans="4:5" outlineLevel="2">
      <c r="D1380" s="142" t="str">
        <f t="shared" si="37"/>
        <v>[Secondary Station Access Charges QX - Line 138]</v>
      </c>
      <c r="E1380" s="143"/>
    </row>
    <row r="1381" spans="4:5" outlineLevel="2">
      <c r="D1381" s="142" t="str">
        <f t="shared" si="37"/>
        <v>[Secondary Station Access Charges QX - Line 139]</v>
      </c>
      <c r="E1381" s="143"/>
    </row>
    <row r="1382" spans="4:5" outlineLevel="2">
      <c r="D1382" s="142" t="str">
        <f t="shared" si="37"/>
        <v>[Secondary Station Access Charges QX - Line 140]</v>
      </c>
      <c r="E1382" s="143"/>
    </row>
    <row r="1383" spans="4:5" outlineLevel="2">
      <c r="D1383" s="142" t="str">
        <f t="shared" si="37"/>
        <v>[Secondary Station Access Charges QX - Line 141]</v>
      </c>
      <c r="E1383" s="143"/>
    </row>
    <row r="1384" spans="4:5" outlineLevel="2">
      <c r="D1384" s="142" t="str">
        <f t="shared" si="37"/>
        <v>[Secondary Station Access Charges QX - Line 142]</v>
      </c>
      <c r="E1384" s="143"/>
    </row>
    <row r="1385" spans="4:5" outlineLevel="2">
      <c r="D1385" s="142" t="str">
        <f t="shared" si="37"/>
        <v>[Secondary Station Access Charges QX - Line 143]</v>
      </c>
      <c r="E1385" s="143"/>
    </row>
    <row r="1386" spans="4:5" outlineLevel="2">
      <c r="D1386" s="142" t="str">
        <f t="shared" si="37"/>
        <v>[Secondary Station Access Charges QX - Line 144]</v>
      </c>
      <c r="E1386" s="143"/>
    </row>
    <row r="1387" spans="4:5" outlineLevel="2">
      <c r="D1387" s="142" t="str">
        <f t="shared" si="37"/>
        <v>[Secondary Station Access Charges QX - Line 145]</v>
      </c>
      <c r="E1387" s="143"/>
    </row>
    <row r="1388" spans="4:5" outlineLevel="2">
      <c r="D1388" s="142" t="str">
        <f t="shared" si="37"/>
        <v>[Secondary Station Access Charges QX - Line 146]</v>
      </c>
      <c r="E1388" s="143"/>
    </row>
    <row r="1389" spans="4:5" outlineLevel="2">
      <c r="D1389" s="142" t="str">
        <f t="shared" si="37"/>
        <v>[Secondary Station Access Charges QX - Line 147]</v>
      </c>
      <c r="E1389" s="143"/>
    </row>
    <row r="1390" spans="4:5" outlineLevel="2">
      <c r="D1390" s="142" t="str">
        <f t="shared" si="37"/>
        <v>[Secondary Station Access Charges QX - Line 148]</v>
      </c>
      <c r="E1390" s="143"/>
    </row>
    <row r="1391" spans="4:5" outlineLevel="2">
      <c r="D1391" s="142" t="str">
        <f t="shared" si="37"/>
        <v>[Secondary Station Access Charges QX - Line 149]</v>
      </c>
      <c r="E1391" s="143"/>
    </row>
    <row r="1392" spans="4:5" outlineLevel="2">
      <c r="D1392" s="144" t="str">
        <f t="shared" si="37"/>
        <v>[Secondary Station Access Charges QX - Line 150]</v>
      </c>
      <c r="E1392" s="145"/>
    </row>
    <row r="1393" spans="2:8" outlineLevel="1"/>
    <row r="1394" spans="2:8" customFormat="1" ht="15"/>
    <row r="1395" spans="2:8" ht="15">
      <c r="B1395" s="15" t="s">
        <v>226</v>
      </c>
      <c r="C1395" s="15"/>
      <c r="D1395" s="15"/>
      <c r="E1395" s="15"/>
      <c r="F1395" s="15"/>
      <c r="G1395" s="15"/>
      <c r="H1395" s="15"/>
    </row>
    <row r="1396" spans="2:8" outlineLevel="1"/>
    <row r="1397" spans="2:8" outlineLevel="1">
      <c r="D1397" s="416" t="s">
        <v>226</v>
      </c>
      <c r="E1397" s="140"/>
    </row>
    <row r="1398" spans="2:8" outlineLevel="1">
      <c r="D1398" s="142" t="str">
        <f>"["&amp;B$1395&amp;" Line "&amp;ROW()-ROW(D$1396)&amp;"]"</f>
        <v>[Fixed Track Access Charge Line 2]</v>
      </c>
      <c r="E1398" s="143"/>
    </row>
    <row r="1399" spans="2:8" outlineLevel="1">
      <c r="D1399" s="564" t="str">
        <f>"["&amp;B$1395&amp;" Line "&amp;ROW()-ROW(D$1396)&amp;"]"</f>
        <v>[Fixed Track Access Charge Line 3]</v>
      </c>
      <c r="E1399" s="145"/>
    </row>
    <row r="1401" spans="2:8" ht="15">
      <c r="B1401" s="15" t="s">
        <v>1090</v>
      </c>
      <c r="C1401" s="15"/>
      <c r="D1401" s="15"/>
      <c r="E1401" s="15"/>
      <c r="F1401" s="15"/>
      <c r="G1401" s="15"/>
      <c r="H1401" s="15"/>
    </row>
    <row r="1402" spans="2:8" outlineLevel="1"/>
    <row r="1403" spans="2:8" outlineLevel="1">
      <c r="C1403" s="228" t="s">
        <v>1063</v>
      </c>
    </row>
    <row r="1404" spans="2:8" outlineLevel="1">
      <c r="D1404" s="419" t="str">
        <f>D962&amp;" "&amp;$C$1403</f>
        <v>ME202 - DMU - Class 150/1 Angel VUC</v>
      </c>
      <c r="E1404" s="566"/>
    </row>
    <row r="1405" spans="2:8" outlineLevel="1">
      <c r="D1405" s="106" t="str">
        <f t="shared" ref="D1405:D1463" si="38">D963&amp;" "&amp;$C$1403</f>
        <v>ME203 - DMU - Class 153/1 Porterbrook VUC</v>
      </c>
      <c r="E1405" s="567"/>
    </row>
    <row r="1406" spans="2:8" outlineLevel="1">
      <c r="D1406" s="106" t="str">
        <f t="shared" si="38"/>
        <v>ME206 - DMU - Class 170/5 Porterbrook VUC</v>
      </c>
      <c r="E1406" s="567"/>
    </row>
    <row r="1407" spans="2:8" outlineLevel="1">
      <c r="D1407" s="106" t="str">
        <f t="shared" si="38"/>
        <v>ME207 - DMU - Class 170/6 Porterbrook VUC</v>
      </c>
      <c r="E1407" s="567"/>
    </row>
    <row r="1408" spans="2:8" outlineLevel="1">
      <c r="D1408" s="106" t="str">
        <f t="shared" si="38"/>
        <v>ME208 - DMU - Class 172/2 Porterbrook VUC</v>
      </c>
      <c r="E1408" s="567"/>
    </row>
    <row r="1409" spans="4:5" outlineLevel="1">
      <c r="D1409" s="106" t="str">
        <f t="shared" si="38"/>
        <v>ME209 - DMU - Class 172/3 Porterbrook VUC</v>
      </c>
      <c r="E1409" s="567"/>
    </row>
    <row r="1410" spans="4:5" outlineLevel="1">
      <c r="D1410" s="106" t="str">
        <f t="shared" si="38"/>
        <v>ME216 - Class 139 PPM - Porterbrook VUC</v>
      </c>
      <c r="E1410" s="567"/>
    </row>
    <row r="1411" spans="4:5" outlineLevel="1">
      <c r="D1411" s="106" t="str">
        <f t="shared" si="38"/>
        <v>ME211 - EMU - Class 321/4  HSBC - motor car VUC</v>
      </c>
      <c r="E1411" s="567"/>
    </row>
    <row r="1412" spans="4:5" outlineLevel="1">
      <c r="D1412" s="106" t="str">
        <f t="shared" si="38"/>
        <v>ME211 - EMU - Class 321/4  HSBC - trailer car VUC</v>
      </c>
      <c r="E1412" s="567"/>
    </row>
    <row r="1413" spans="4:5" outlineLevel="1">
      <c r="D1413" s="106" t="str">
        <f t="shared" si="38"/>
        <v>ME212 - EMU - Class 323/3 Porterbrook - motor car VUC</v>
      </c>
      <c r="E1413" s="567"/>
    </row>
    <row r="1414" spans="4:5" outlineLevel="1">
      <c r="D1414" s="106" t="str">
        <f t="shared" si="38"/>
        <v>ME212 - EMU - Class 323/3 Porterbrook - trailer car VUC</v>
      </c>
      <c r="E1414" s="567"/>
    </row>
    <row r="1415" spans="4:5" outlineLevel="1">
      <c r="D1415" s="106" t="str">
        <f t="shared" si="38"/>
        <v>ME215 - EMU - Class 323 Centro (Porterbrook) - motor car VUC</v>
      </c>
      <c r="E1415" s="567"/>
    </row>
    <row r="1416" spans="4:5" outlineLevel="1">
      <c r="D1416" s="106" t="str">
        <f t="shared" si="38"/>
        <v>ME215 - EMU - Class 323 Centro (Porterbrook) - trailer car VUC</v>
      </c>
      <c r="E1416" s="567"/>
    </row>
    <row r="1417" spans="4:5" outlineLevel="1">
      <c r="D1417" s="106" t="str">
        <f t="shared" si="38"/>
        <v>ME213 - EMU - Class 350/1 Angel - motor car VUC</v>
      </c>
      <c r="E1417" s="567"/>
    </row>
    <row r="1418" spans="4:5" outlineLevel="1">
      <c r="D1418" s="106" t="str">
        <f t="shared" si="38"/>
        <v>ME213 - EMU - Class 350/1 Angel - trailer car VUC</v>
      </c>
      <c r="E1418" s="567"/>
    </row>
    <row r="1419" spans="4:5" outlineLevel="1">
      <c r="D1419" s="106" t="str">
        <f t="shared" si="38"/>
        <v>ME214 - EMU - Class 350/2 Porterbrook - motor car VUC</v>
      </c>
      <c r="E1419" s="567"/>
    </row>
    <row r="1420" spans="4:5" outlineLevel="1">
      <c r="D1420" s="106" t="str">
        <f t="shared" si="38"/>
        <v>ME214 - EMU - Class 350/2 Porterbrook - trailer car VUC</v>
      </c>
      <c r="E1420" s="567"/>
    </row>
    <row r="1421" spans="4:5" outlineLevel="1">
      <c r="D1421" s="106" t="str">
        <f t="shared" si="38"/>
        <v>ME217 - EMU - Class 350/3 Angel - motor car VUC</v>
      </c>
      <c r="E1421" s="567"/>
    </row>
    <row r="1422" spans="4:5" outlineLevel="1">
      <c r="D1422" s="106" t="str">
        <f t="shared" si="38"/>
        <v>ME217 - EMU - Class 350/3 Angel - trailer car VUC</v>
      </c>
      <c r="E1422" s="567"/>
    </row>
    <row r="1423" spans="4:5" outlineLevel="1">
      <c r="D1423" s="106" t="str">
        <f t="shared" si="38"/>
        <v>ME211 - EMU - Class 319 Porterbrook - motor car VUC</v>
      </c>
      <c r="E1423" s="567"/>
    </row>
    <row r="1424" spans="4:5" outlineLevel="1">
      <c r="D1424" s="106" t="str">
        <f t="shared" si="38"/>
        <v>ME211 - EMU - Class 319 Porterbrook - trailer car VUC</v>
      </c>
      <c r="E1424" s="567"/>
    </row>
    <row r="1425" spans="4:5" outlineLevel="1">
      <c r="D1425" s="106" t="str">
        <f t="shared" si="38"/>
        <v>[Rolling Stock - Vehicles Line 22] VUC</v>
      </c>
      <c r="E1425" s="567"/>
    </row>
    <row r="1426" spans="4:5" outlineLevel="1">
      <c r="D1426" s="106" t="str">
        <f t="shared" si="38"/>
        <v>[Rolling Stock - Vehicles Line 23] VUC</v>
      </c>
      <c r="E1426" s="567"/>
    </row>
    <row r="1427" spans="4:5" outlineLevel="1">
      <c r="D1427" s="106" t="str">
        <f t="shared" si="38"/>
        <v>[Rolling Stock - Vehicles Line 24] VUC</v>
      </c>
      <c r="E1427" s="567"/>
    </row>
    <row r="1428" spans="4:5" outlineLevel="1">
      <c r="D1428" s="106" t="str">
        <f t="shared" si="38"/>
        <v>[Rolling Stock - Vehicles Line 25] VUC</v>
      </c>
      <c r="E1428" s="567"/>
    </row>
    <row r="1429" spans="4:5" outlineLevel="1">
      <c r="D1429" s="106" t="str">
        <f t="shared" si="38"/>
        <v>[Rolling Stock - Vehicles Line 26] VUC</v>
      </c>
      <c r="E1429" s="567"/>
    </row>
    <row r="1430" spans="4:5" outlineLevel="1">
      <c r="D1430" s="106" t="str">
        <f t="shared" si="38"/>
        <v>[Rolling Stock - Vehicles Line 27] VUC</v>
      </c>
      <c r="E1430" s="567"/>
    </row>
    <row r="1431" spans="4:5" outlineLevel="1">
      <c r="D1431" s="106" t="str">
        <f t="shared" si="38"/>
        <v>[Rolling Stock - Vehicles Line 28] VUC</v>
      </c>
      <c r="E1431" s="567"/>
    </row>
    <row r="1432" spans="4:5" outlineLevel="1">
      <c r="D1432" s="106" t="str">
        <f t="shared" si="38"/>
        <v>[Rolling Stock - Vehicles Line 29] VUC</v>
      </c>
      <c r="E1432" s="567"/>
    </row>
    <row r="1433" spans="4:5" outlineLevel="1">
      <c r="D1433" s="106" t="str">
        <f t="shared" si="38"/>
        <v>[Rolling Stock - Vehicles Line 30] VUC</v>
      </c>
      <c r="E1433" s="567"/>
    </row>
    <row r="1434" spans="4:5" outlineLevel="1">
      <c r="D1434" s="106" t="str">
        <f t="shared" si="38"/>
        <v>[Rolling Stock - Vehicles Line 31] VUC</v>
      </c>
      <c r="E1434" s="567"/>
    </row>
    <row r="1435" spans="4:5" outlineLevel="1">
      <c r="D1435" s="106" t="str">
        <f t="shared" si="38"/>
        <v>[Rolling Stock - Vehicles Line 32] VUC</v>
      </c>
      <c r="E1435" s="567"/>
    </row>
    <row r="1436" spans="4:5" outlineLevel="1">
      <c r="D1436" s="106" t="str">
        <f t="shared" si="38"/>
        <v>[Rolling Stock - Vehicles Line 33] VUC</v>
      </c>
      <c r="E1436" s="567"/>
    </row>
    <row r="1437" spans="4:5" outlineLevel="1">
      <c r="D1437" s="106" t="str">
        <f t="shared" si="38"/>
        <v>[Rolling Stock - Vehicles Line 34] VUC</v>
      </c>
      <c r="E1437" s="567"/>
    </row>
    <row r="1438" spans="4:5" outlineLevel="1">
      <c r="D1438" s="106" t="str">
        <f t="shared" si="38"/>
        <v>[Rolling Stock - Vehicles Line 35] VUC</v>
      </c>
      <c r="E1438" s="567"/>
    </row>
    <row r="1439" spans="4:5" outlineLevel="1">
      <c r="D1439" s="106" t="str">
        <f t="shared" si="38"/>
        <v>[Rolling Stock - Vehicles Line 36] VUC</v>
      </c>
      <c r="E1439" s="567"/>
    </row>
    <row r="1440" spans="4:5" outlineLevel="1">
      <c r="D1440" s="106" t="str">
        <f t="shared" si="38"/>
        <v>[Rolling Stock - Vehicles Line 37] VUC</v>
      </c>
      <c r="E1440" s="567"/>
    </row>
    <row r="1441" spans="4:5" outlineLevel="1">
      <c r="D1441" s="106" t="str">
        <f t="shared" si="38"/>
        <v>[Rolling Stock - Vehicles Line 38] VUC</v>
      </c>
      <c r="E1441" s="567"/>
    </row>
    <row r="1442" spans="4:5" outlineLevel="1">
      <c r="D1442" s="106" t="str">
        <f t="shared" si="38"/>
        <v>[Rolling Stock - Vehicles Line 39] VUC</v>
      </c>
      <c r="E1442" s="567"/>
    </row>
    <row r="1443" spans="4:5" outlineLevel="1">
      <c r="D1443" s="106" t="str">
        <f t="shared" si="38"/>
        <v>[Rolling Stock - Vehicles Line 40] VUC</v>
      </c>
      <c r="E1443" s="567"/>
    </row>
    <row r="1444" spans="4:5" outlineLevel="1">
      <c r="D1444" s="106" t="str">
        <f t="shared" si="38"/>
        <v>[Rolling Stock - Vehicles Line 41] VUC</v>
      </c>
      <c r="E1444" s="567"/>
    </row>
    <row r="1445" spans="4:5" outlineLevel="1">
      <c r="D1445" s="106" t="str">
        <f t="shared" si="38"/>
        <v>[Rolling Stock - Vehicles Line 42] VUC</v>
      </c>
      <c r="E1445" s="567"/>
    </row>
    <row r="1446" spans="4:5" outlineLevel="1">
      <c r="D1446" s="106" t="str">
        <f t="shared" si="38"/>
        <v>[Rolling Stock - Vehicles Line 43] VUC</v>
      </c>
      <c r="E1446" s="567"/>
    </row>
    <row r="1447" spans="4:5" outlineLevel="1">
      <c r="D1447" s="106" t="str">
        <f t="shared" si="38"/>
        <v>[Rolling Stock - Vehicles Line 44] VUC</v>
      </c>
      <c r="E1447" s="567"/>
    </row>
    <row r="1448" spans="4:5" outlineLevel="1">
      <c r="D1448" s="106" t="str">
        <f t="shared" si="38"/>
        <v>[Rolling Stock - Vehicles Line 45] VUC</v>
      </c>
      <c r="E1448" s="567"/>
    </row>
    <row r="1449" spans="4:5" outlineLevel="1">
      <c r="D1449" s="106" t="str">
        <f t="shared" si="38"/>
        <v>[Rolling Stock - Vehicles Line 46] VUC</v>
      </c>
      <c r="E1449" s="567"/>
    </row>
    <row r="1450" spans="4:5" outlineLevel="1">
      <c r="D1450" s="106" t="str">
        <f t="shared" si="38"/>
        <v>[Rolling Stock - Vehicles Line 47] VUC</v>
      </c>
      <c r="E1450" s="567"/>
    </row>
    <row r="1451" spans="4:5" outlineLevel="1">
      <c r="D1451" s="106" t="str">
        <f t="shared" si="38"/>
        <v>[Rolling Stock - Vehicles Line 48] VUC</v>
      </c>
      <c r="E1451" s="567"/>
    </row>
    <row r="1452" spans="4:5" outlineLevel="1">
      <c r="D1452" s="106" t="str">
        <f t="shared" si="38"/>
        <v>[Rolling Stock - Vehicles Line 49] VUC</v>
      </c>
      <c r="E1452" s="567"/>
    </row>
    <row r="1453" spans="4:5" outlineLevel="1">
      <c r="D1453" s="106" t="str">
        <f t="shared" si="38"/>
        <v>[Rolling Stock - Vehicles Line 50] VUC</v>
      </c>
      <c r="E1453" s="567"/>
    </row>
    <row r="1454" spans="4:5" outlineLevel="1">
      <c r="D1454" s="106" t="str">
        <f t="shared" si="38"/>
        <v>[Rolling Stock - Vehicles Line 51] VUC</v>
      </c>
      <c r="E1454" s="567"/>
    </row>
    <row r="1455" spans="4:5" outlineLevel="1">
      <c r="D1455" s="106" t="str">
        <f t="shared" si="38"/>
        <v>[Rolling Stock - Vehicles Line 52] VUC</v>
      </c>
      <c r="E1455" s="567"/>
    </row>
    <row r="1456" spans="4:5" outlineLevel="1">
      <c r="D1456" s="106" t="str">
        <f t="shared" si="38"/>
        <v>[Rolling Stock - Vehicles Line 53] VUC</v>
      </c>
      <c r="E1456" s="567"/>
    </row>
    <row r="1457" spans="2:8" outlineLevel="1">
      <c r="D1457" s="106" t="str">
        <f t="shared" si="38"/>
        <v>[Rolling Stock - Vehicles Line 54] VUC</v>
      </c>
      <c r="E1457" s="567"/>
    </row>
    <row r="1458" spans="2:8" outlineLevel="1">
      <c r="D1458" s="106" t="str">
        <f t="shared" si="38"/>
        <v>[Rolling Stock - Vehicles Line 55] VUC</v>
      </c>
      <c r="E1458" s="567"/>
    </row>
    <row r="1459" spans="2:8" outlineLevel="1">
      <c r="D1459" s="106" t="str">
        <f t="shared" si="38"/>
        <v>[Rolling Stock - Vehicles Line 56] VUC</v>
      </c>
      <c r="E1459" s="567"/>
    </row>
    <row r="1460" spans="2:8" outlineLevel="1">
      <c r="D1460" s="106" t="str">
        <f t="shared" si="38"/>
        <v>[Rolling Stock - Vehicles Line 57] VUC</v>
      </c>
      <c r="E1460" s="567"/>
    </row>
    <row r="1461" spans="2:8" outlineLevel="1">
      <c r="D1461" s="106" t="str">
        <f t="shared" si="38"/>
        <v>[Rolling Stock - Vehicles Line 58] VUC</v>
      </c>
      <c r="E1461" s="567"/>
    </row>
    <row r="1462" spans="2:8" outlineLevel="1">
      <c r="D1462" s="106" t="str">
        <f t="shared" si="38"/>
        <v>[Rolling Stock - Vehicles Line 59] VUC</v>
      </c>
      <c r="E1462" s="567"/>
    </row>
    <row r="1463" spans="2:8" outlineLevel="1">
      <c r="D1463" s="568" t="str">
        <f t="shared" si="38"/>
        <v>[Rolling Stock - Vehicles Line 60] VUC</v>
      </c>
      <c r="E1463" s="569"/>
    </row>
    <row r="1465" spans="2:8" ht="15">
      <c r="B1465" s="15" t="s">
        <v>1064</v>
      </c>
      <c r="C1465" s="15"/>
      <c r="D1465" s="15"/>
      <c r="E1465" s="15"/>
      <c r="F1465" s="15"/>
      <c r="G1465" s="15"/>
      <c r="H1465" s="15"/>
    </row>
    <row r="1466" spans="2:8" outlineLevel="1"/>
    <row r="1467" spans="2:8" outlineLevel="1">
      <c r="D1467" s="572" t="s">
        <v>1065</v>
      </c>
      <c r="E1467" s="573"/>
    </row>
    <row r="1469" spans="2:8" ht="15">
      <c r="B1469" s="15" t="s">
        <v>1071</v>
      </c>
      <c r="C1469" s="15"/>
      <c r="D1469" s="15"/>
      <c r="E1469" s="15"/>
      <c r="F1469" s="15"/>
      <c r="G1469" s="15"/>
      <c r="H1469" s="15"/>
    </row>
    <row r="1470" spans="2:8" outlineLevel="1"/>
    <row r="1471" spans="2:8" outlineLevel="1">
      <c r="D1471" s="1011" t="s">
        <v>1072</v>
      </c>
      <c r="E1471" s="417"/>
    </row>
    <row r="1472" spans="2:8" outlineLevel="1">
      <c r="D1472" s="1012" t="s">
        <v>1073</v>
      </c>
      <c r="E1472" s="565"/>
    </row>
    <row r="1474" spans="2:8" ht="15">
      <c r="B1474" s="15" t="s">
        <v>1075</v>
      </c>
      <c r="C1474" s="15"/>
      <c r="D1474" s="15"/>
      <c r="E1474" s="15"/>
      <c r="F1474" s="15"/>
      <c r="G1474" s="15"/>
      <c r="H1474" s="15"/>
    </row>
    <row r="1475" spans="2:8" outlineLevel="1"/>
    <row r="1476" spans="2:8" outlineLevel="1">
      <c r="C1476" s="228" t="s">
        <v>1076</v>
      </c>
    </row>
    <row r="1477" spans="2:8" outlineLevel="1">
      <c r="D1477" s="416" t="s">
        <v>1337</v>
      </c>
      <c r="E1477" s="417"/>
    </row>
    <row r="1478" spans="2:8" outlineLevel="1">
      <c r="D1478" s="131" t="s">
        <v>1338</v>
      </c>
      <c r="E1478" s="74"/>
    </row>
    <row r="1479" spans="2:8" outlineLevel="1">
      <c r="D1479" s="131" t="s">
        <v>1339</v>
      </c>
      <c r="E1479" s="74"/>
    </row>
    <row r="1480" spans="2:8" outlineLevel="1">
      <c r="D1480" s="131" t="s">
        <v>1340</v>
      </c>
      <c r="E1480" s="74"/>
    </row>
    <row r="1481" spans="2:8" outlineLevel="1">
      <c r="D1481" s="131" t="s">
        <v>1341</v>
      </c>
      <c r="E1481" s="74"/>
    </row>
    <row r="1482" spans="2:8" outlineLevel="1">
      <c r="D1482" s="131" t="s">
        <v>1342</v>
      </c>
      <c r="E1482" s="74"/>
    </row>
    <row r="1483" spans="2:8" outlineLevel="1">
      <c r="D1483" s="131" t="s">
        <v>1343</v>
      </c>
      <c r="E1483" s="74"/>
    </row>
    <row r="1484" spans="2:8" outlineLevel="1">
      <c r="D1484" s="131" t="s">
        <v>1344</v>
      </c>
      <c r="E1484" s="74"/>
    </row>
    <row r="1485" spans="2:8" outlineLevel="1">
      <c r="D1485" s="131" t="s">
        <v>1345</v>
      </c>
      <c r="E1485" s="74"/>
    </row>
    <row r="1486" spans="2:8" outlineLevel="1">
      <c r="D1486" s="131" t="s">
        <v>1346</v>
      </c>
      <c r="E1486" s="74"/>
    </row>
    <row r="1487" spans="2:8" outlineLevel="1">
      <c r="D1487" s="131" t="s">
        <v>1347</v>
      </c>
      <c r="E1487" s="74"/>
    </row>
    <row r="1488" spans="2:8" outlineLevel="1">
      <c r="D1488" s="131" t="s">
        <v>1348</v>
      </c>
      <c r="E1488" s="74"/>
    </row>
    <row r="1489" spans="4:5" outlineLevel="1">
      <c r="D1489" s="131" t="s">
        <v>1349</v>
      </c>
      <c r="E1489" s="74"/>
    </row>
    <row r="1490" spans="4:5" outlineLevel="1">
      <c r="D1490" s="131" t="s">
        <v>1350</v>
      </c>
      <c r="E1490" s="74"/>
    </row>
    <row r="1491" spans="4:5" outlineLevel="1">
      <c r="D1491" s="131" t="s">
        <v>1351</v>
      </c>
      <c r="E1491" s="74"/>
    </row>
    <row r="1492" spans="4:5" outlineLevel="1">
      <c r="D1492" s="131" t="s">
        <v>1352</v>
      </c>
      <c r="E1492" s="74"/>
    </row>
    <row r="1493" spans="4:5" outlineLevel="1">
      <c r="D1493" s="131" t="s">
        <v>1353</v>
      </c>
      <c r="E1493" s="74"/>
    </row>
    <row r="1494" spans="4:5" outlineLevel="1">
      <c r="D1494" s="131" t="s">
        <v>1354</v>
      </c>
      <c r="E1494" s="74"/>
    </row>
    <row r="1495" spans="4:5" outlineLevel="1">
      <c r="D1495" s="131" t="s">
        <v>1355</v>
      </c>
      <c r="E1495" s="74"/>
    </row>
    <row r="1496" spans="4:5" outlineLevel="1">
      <c r="D1496" s="131" t="s">
        <v>1356</v>
      </c>
      <c r="E1496" s="74"/>
    </row>
    <row r="1497" spans="4:5" outlineLevel="1">
      <c r="D1497" s="131" t="s">
        <v>1357</v>
      </c>
      <c r="E1497" s="74"/>
    </row>
    <row r="1498" spans="4:5" outlineLevel="1">
      <c r="D1498" s="131" t="s">
        <v>1358</v>
      </c>
      <c r="E1498" s="74"/>
    </row>
    <row r="1499" spans="4:5" outlineLevel="1">
      <c r="D1499" s="131" t="s">
        <v>1359</v>
      </c>
      <c r="E1499" s="74"/>
    </row>
    <row r="1500" spans="4:5" outlineLevel="1">
      <c r="D1500" s="131" t="s">
        <v>1360</v>
      </c>
      <c r="E1500" s="74"/>
    </row>
    <row r="1501" spans="4:5" outlineLevel="1">
      <c r="D1501" s="131" t="s">
        <v>1361</v>
      </c>
      <c r="E1501" s="74"/>
    </row>
    <row r="1502" spans="4:5" outlineLevel="1">
      <c r="D1502" s="131" t="s">
        <v>1362</v>
      </c>
      <c r="E1502" s="74"/>
    </row>
    <row r="1503" spans="4:5" outlineLevel="1">
      <c r="D1503" s="131" t="s">
        <v>1363</v>
      </c>
      <c r="E1503" s="74"/>
    </row>
    <row r="1504" spans="4:5" outlineLevel="1">
      <c r="D1504" s="131" t="s">
        <v>1364</v>
      </c>
      <c r="E1504" s="74"/>
    </row>
    <row r="1505" spans="4:5" outlineLevel="1">
      <c r="D1505" s="142" t="str">
        <f>"["&amp;B$1474&amp;" "&amp;C$1476&amp;" "&amp;"Line "&amp;ROW()-ROW(D$1476)&amp;"]"</f>
        <v>[Capacity Charges Service Code Line 29]</v>
      </c>
      <c r="E1505" s="143"/>
    </row>
    <row r="1506" spans="4:5" outlineLevel="1">
      <c r="D1506" s="142" t="str">
        <f t="shared" ref="D1506:D1526" si="39">"["&amp;B$1474&amp;" "&amp;C$1476&amp;" "&amp;"Line "&amp;ROW()-ROW(D$1476)&amp;"]"</f>
        <v>[Capacity Charges Service Code Line 30]</v>
      </c>
      <c r="E1506" s="143"/>
    </row>
    <row r="1507" spans="4:5" outlineLevel="1">
      <c r="D1507" s="142" t="str">
        <f t="shared" si="39"/>
        <v>[Capacity Charges Service Code Line 31]</v>
      </c>
      <c r="E1507" s="143"/>
    </row>
    <row r="1508" spans="4:5" outlineLevel="1">
      <c r="D1508" s="142" t="str">
        <f t="shared" si="39"/>
        <v>[Capacity Charges Service Code Line 32]</v>
      </c>
      <c r="E1508" s="143"/>
    </row>
    <row r="1509" spans="4:5" outlineLevel="1">
      <c r="D1509" s="142" t="str">
        <f t="shared" si="39"/>
        <v>[Capacity Charges Service Code Line 33]</v>
      </c>
      <c r="E1509" s="143"/>
    </row>
    <row r="1510" spans="4:5" outlineLevel="1">
      <c r="D1510" s="142" t="str">
        <f t="shared" si="39"/>
        <v>[Capacity Charges Service Code Line 34]</v>
      </c>
      <c r="E1510" s="143"/>
    </row>
    <row r="1511" spans="4:5" outlineLevel="1">
      <c r="D1511" s="142" t="str">
        <f t="shared" si="39"/>
        <v>[Capacity Charges Service Code Line 35]</v>
      </c>
      <c r="E1511" s="143"/>
    </row>
    <row r="1512" spans="4:5" outlineLevel="1">
      <c r="D1512" s="142" t="str">
        <f t="shared" si="39"/>
        <v>[Capacity Charges Service Code Line 36]</v>
      </c>
      <c r="E1512" s="143"/>
    </row>
    <row r="1513" spans="4:5" outlineLevel="1">
      <c r="D1513" s="142" t="str">
        <f t="shared" si="39"/>
        <v>[Capacity Charges Service Code Line 37]</v>
      </c>
      <c r="E1513" s="143"/>
    </row>
    <row r="1514" spans="4:5" outlineLevel="1">
      <c r="D1514" s="142" t="str">
        <f t="shared" si="39"/>
        <v>[Capacity Charges Service Code Line 38]</v>
      </c>
      <c r="E1514" s="143"/>
    </row>
    <row r="1515" spans="4:5" outlineLevel="1">
      <c r="D1515" s="142" t="str">
        <f t="shared" si="39"/>
        <v>[Capacity Charges Service Code Line 39]</v>
      </c>
      <c r="E1515" s="143"/>
    </row>
    <row r="1516" spans="4:5" outlineLevel="1">
      <c r="D1516" s="142" t="str">
        <f t="shared" si="39"/>
        <v>[Capacity Charges Service Code Line 40]</v>
      </c>
      <c r="E1516" s="143"/>
    </row>
    <row r="1517" spans="4:5" outlineLevel="1">
      <c r="D1517" s="142" t="str">
        <f t="shared" si="39"/>
        <v>[Capacity Charges Service Code Line 41]</v>
      </c>
      <c r="E1517" s="143"/>
    </row>
    <row r="1518" spans="4:5" outlineLevel="1">
      <c r="D1518" s="142" t="str">
        <f t="shared" si="39"/>
        <v>[Capacity Charges Service Code Line 42]</v>
      </c>
      <c r="E1518" s="143"/>
    </row>
    <row r="1519" spans="4:5" outlineLevel="1">
      <c r="D1519" s="142" t="str">
        <f t="shared" si="39"/>
        <v>[Capacity Charges Service Code Line 43]</v>
      </c>
      <c r="E1519" s="143"/>
    </row>
    <row r="1520" spans="4:5" outlineLevel="1">
      <c r="D1520" s="142" t="str">
        <f t="shared" si="39"/>
        <v>[Capacity Charges Service Code Line 44]</v>
      </c>
      <c r="E1520" s="143"/>
    </row>
    <row r="1521" spans="2:8" outlineLevel="1">
      <c r="D1521" s="142" t="str">
        <f t="shared" si="39"/>
        <v>[Capacity Charges Service Code Line 45]</v>
      </c>
      <c r="E1521" s="143"/>
    </row>
    <row r="1522" spans="2:8" outlineLevel="1">
      <c r="D1522" s="142" t="str">
        <f t="shared" si="39"/>
        <v>[Capacity Charges Service Code Line 46]</v>
      </c>
      <c r="E1522" s="143"/>
    </row>
    <row r="1523" spans="2:8" outlineLevel="1">
      <c r="D1523" s="142" t="str">
        <f t="shared" si="39"/>
        <v>[Capacity Charges Service Code Line 47]</v>
      </c>
      <c r="E1523" s="143"/>
    </row>
    <row r="1524" spans="2:8" outlineLevel="1">
      <c r="D1524" s="142" t="str">
        <f t="shared" si="39"/>
        <v>[Capacity Charges Service Code Line 48]</v>
      </c>
      <c r="E1524" s="143"/>
    </row>
    <row r="1525" spans="2:8" outlineLevel="1">
      <c r="D1525" s="142" t="str">
        <f t="shared" si="39"/>
        <v>[Capacity Charges Service Code Line 49]</v>
      </c>
      <c r="E1525" s="143"/>
    </row>
    <row r="1526" spans="2:8" outlineLevel="1">
      <c r="D1526" s="144" t="str">
        <f t="shared" si="39"/>
        <v>[Capacity Charges Service Code Line 50]</v>
      </c>
      <c r="E1526" s="145"/>
    </row>
    <row r="1527" spans="2:8" outlineLevel="1"/>
    <row r="1528" spans="2:8" outlineLevel="1">
      <c r="D1528" s="572" t="s">
        <v>1089</v>
      </c>
      <c r="E1528" s="573"/>
    </row>
    <row r="1530" spans="2:8" ht="15">
      <c r="B1530" s="15" t="s">
        <v>227</v>
      </c>
      <c r="C1530" s="15"/>
      <c r="D1530" s="15"/>
      <c r="E1530" s="15"/>
      <c r="F1530" s="15"/>
      <c r="G1530" s="15"/>
      <c r="H1530" s="15"/>
    </row>
    <row r="1531" spans="2:8" outlineLevel="1"/>
    <row r="1532" spans="2:8" outlineLevel="1">
      <c r="C1532" s="147" t="s">
        <v>228</v>
      </c>
    </row>
    <row r="1533" spans="2:8" outlineLevel="1">
      <c r="D1533" s="129" t="s">
        <v>229</v>
      </c>
      <c r="E1533" s="156"/>
    </row>
    <row r="1534" spans="2:8" outlineLevel="1">
      <c r="D1534" s="131" t="s">
        <v>230</v>
      </c>
      <c r="E1534" s="159"/>
    </row>
    <row r="1535" spans="2:8" outlineLevel="1">
      <c r="D1535" s="134" t="s">
        <v>231</v>
      </c>
      <c r="E1535" s="157"/>
    </row>
    <row r="1536" spans="2:8" outlineLevel="1"/>
    <row r="1537" spans="2:5" outlineLevel="1">
      <c r="C1537" s="228" t="s">
        <v>1535</v>
      </c>
    </row>
    <row r="1538" spans="2:5" outlineLevel="2">
      <c r="B1538" s="434"/>
      <c r="D1538" s="129" t="str">
        <f>"SFO Station Access Charge LTC (FRR)"&amp;MID(D102,FIND(" - ",D102,1),50)</f>
        <v>SFO Station Access Charge LTC (FRR) - Acocks Green</v>
      </c>
      <c r="E1538" s="140"/>
    </row>
    <row r="1539" spans="2:5" outlineLevel="2">
      <c r="D1539" s="131" t="str">
        <f t="shared" ref="D1539:D1602" si="40">"SFO Station Access Charge LTC (FRR)"&amp;MID(D103,FIND(" - ",D103,1),50)</f>
        <v>SFO Station Access Charge LTC (FRR) - Acton Bridge</v>
      </c>
      <c r="E1539" s="74"/>
    </row>
    <row r="1540" spans="2:5" outlineLevel="2">
      <c r="B1540" s="434"/>
      <c r="D1540" s="131" t="str">
        <f t="shared" si="40"/>
        <v>SFO Station Access Charge LTC (FRR) - Adderley Park</v>
      </c>
      <c r="E1540" s="74"/>
    </row>
    <row r="1541" spans="2:5" outlineLevel="2">
      <c r="D1541" s="131" t="str">
        <f t="shared" si="40"/>
        <v>SFO Station Access Charge LTC (FRR) - Albrighton</v>
      </c>
      <c r="E1541" s="74"/>
    </row>
    <row r="1542" spans="2:5" outlineLevel="2">
      <c r="D1542" s="131" t="str">
        <f t="shared" si="40"/>
        <v>SFO Station Access Charge LTC (FRR) - Alvechurch</v>
      </c>
      <c r="E1542" s="74"/>
    </row>
    <row r="1543" spans="2:5" outlineLevel="2">
      <c r="D1543" s="131" t="str">
        <f t="shared" si="40"/>
        <v>SFO Station Access Charge LTC (FRR) - Apsley</v>
      </c>
      <c r="E1543" s="74"/>
    </row>
    <row r="1544" spans="2:5" outlineLevel="2">
      <c r="D1544" s="131" t="str">
        <f t="shared" si="40"/>
        <v>SFO Station Access Charge LTC (FRR) - Aspley Guise</v>
      </c>
      <c r="E1544" s="74"/>
    </row>
    <row r="1545" spans="2:5" outlineLevel="2">
      <c r="D1545" s="131" t="str">
        <f t="shared" si="40"/>
        <v>SFO Station Access Charge LTC (FRR) - Aston</v>
      </c>
      <c r="E1545" s="74"/>
    </row>
    <row r="1546" spans="2:5" outlineLevel="2">
      <c r="D1546" s="131" t="str">
        <f t="shared" si="40"/>
        <v>SFO Station Access Charge LTC (FRR) - Atherstone</v>
      </c>
      <c r="E1546" s="74"/>
    </row>
    <row r="1547" spans="2:5" outlineLevel="2">
      <c r="D1547" s="141" t="str">
        <f t="shared" si="40"/>
        <v>SFO Station Access Charge LTC (FRR) - Barlaston</v>
      </c>
      <c r="E1547" s="74"/>
    </row>
    <row r="1548" spans="2:5" outlineLevel="2">
      <c r="D1548" s="131" t="str">
        <f t="shared" si="40"/>
        <v>SFO Station Access Charge LTC (FRR) - Barnt Green</v>
      </c>
      <c r="E1548" s="74"/>
    </row>
    <row r="1549" spans="2:5" outlineLevel="2">
      <c r="D1549" s="131" t="str">
        <f t="shared" si="40"/>
        <v>SFO Station Access Charge LTC (FRR) - Bearley</v>
      </c>
      <c r="E1549" s="74"/>
    </row>
    <row r="1550" spans="2:5" outlineLevel="2">
      <c r="D1550" s="131" t="str">
        <f t="shared" si="40"/>
        <v>SFO Station Access Charge LTC (FRR) - Bedford St Johns</v>
      </c>
      <c r="E1550" s="74"/>
    </row>
    <row r="1551" spans="2:5" outlineLevel="2">
      <c r="D1551" s="131" t="str">
        <f t="shared" si="40"/>
        <v>SFO Station Access Charge LTC (FRR) - Bedworth</v>
      </c>
      <c r="E1551" s="74"/>
    </row>
    <row r="1552" spans="2:5" outlineLevel="2">
      <c r="D1552" s="131" t="str">
        <f t="shared" si="40"/>
        <v>SFO Station Access Charge LTC (FRR) - Berkhamsted</v>
      </c>
      <c r="E1552" s="74"/>
    </row>
    <row r="1553" spans="4:5" outlineLevel="2">
      <c r="D1553" s="131" t="str">
        <f t="shared" si="40"/>
        <v>SFO Station Access Charge LTC (FRR) - Berkswell</v>
      </c>
      <c r="E1553" s="74"/>
    </row>
    <row r="1554" spans="4:5" outlineLevel="2">
      <c r="D1554" s="131" t="str">
        <f t="shared" si="40"/>
        <v>SFO Station Access Charge LTC (FRR) - Bermuda Park</v>
      </c>
      <c r="E1554" s="74"/>
    </row>
    <row r="1555" spans="4:5" outlineLevel="2">
      <c r="D1555" s="131" t="str">
        <f t="shared" si="40"/>
        <v>SFO Station Access Charge LTC (FRR) - Bescot Stadium</v>
      </c>
      <c r="E1555" s="74"/>
    </row>
    <row r="1556" spans="4:5" outlineLevel="2">
      <c r="D1556" s="131" t="str">
        <f t="shared" si="40"/>
        <v>SFO Station Access Charge LTC (FRR) - Bilbrook</v>
      </c>
      <c r="E1556" s="74"/>
    </row>
    <row r="1557" spans="4:5" outlineLevel="2">
      <c r="D1557" s="131" t="str">
        <f t="shared" si="40"/>
        <v>SFO Station Access Charge LTC (FRR) - Birmingham Snow Hill</v>
      </c>
      <c r="E1557" s="74"/>
    </row>
    <row r="1558" spans="4:5" outlineLevel="2">
      <c r="D1558" s="131" t="str">
        <f t="shared" si="40"/>
        <v>SFO Station Access Charge LTC (FRR) - Blake Street</v>
      </c>
      <c r="E1558" s="74"/>
    </row>
    <row r="1559" spans="4:5" outlineLevel="2">
      <c r="D1559" s="131" t="str">
        <f t="shared" si="40"/>
        <v>SFO Station Access Charge LTC (FRR) - Blakedown</v>
      </c>
      <c r="E1559" s="74"/>
    </row>
    <row r="1560" spans="4:5" outlineLevel="2">
      <c r="D1560" s="131" t="str">
        <f t="shared" si="40"/>
        <v>SFO Station Access Charge LTC (FRR) - Bletchley</v>
      </c>
      <c r="E1560" s="74"/>
    </row>
    <row r="1561" spans="4:5" outlineLevel="2">
      <c r="D1561" s="131" t="str">
        <f t="shared" si="40"/>
        <v>SFO Station Access Charge LTC (FRR) - Bloxwich</v>
      </c>
      <c r="E1561" s="74"/>
    </row>
    <row r="1562" spans="4:5" outlineLevel="2">
      <c r="D1562" s="131" t="str">
        <f t="shared" si="40"/>
        <v>SFO Station Access Charge LTC (FRR) - Bloxwich North</v>
      </c>
      <c r="E1562" s="74"/>
    </row>
    <row r="1563" spans="4:5" outlineLevel="2">
      <c r="D1563" s="131" t="str">
        <f t="shared" si="40"/>
        <v>SFO Station Access Charge LTC (FRR) - Bordesley</v>
      </c>
      <c r="E1563" s="74"/>
    </row>
    <row r="1564" spans="4:5" outlineLevel="2">
      <c r="D1564" s="131" t="str">
        <f t="shared" si="40"/>
        <v>SFO Station Access Charge LTC (FRR) - Bournville</v>
      </c>
      <c r="E1564" s="74"/>
    </row>
    <row r="1565" spans="4:5" outlineLevel="2">
      <c r="D1565" s="131" t="str">
        <f t="shared" si="40"/>
        <v>SFO Station Access Charge LTC (FRR) - Bow Brickhill</v>
      </c>
      <c r="E1565" s="74"/>
    </row>
    <row r="1566" spans="4:5" outlineLevel="2">
      <c r="D1566" s="131" t="str">
        <f t="shared" si="40"/>
        <v>SFO Station Access Charge LTC (FRR) - Bricket Wood</v>
      </c>
      <c r="E1566" s="74"/>
    </row>
    <row r="1567" spans="4:5" outlineLevel="2">
      <c r="D1567" s="131" t="str">
        <f t="shared" si="40"/>
        <v>SFO Station Access Charge LTC (FRR) - Bromsgrove</v>
      </c>
      <c r="E1567" s="74"/>
    </row>
    <row r="1568" spans="4:5" outlineLevel="2">
      <c r="D1568" s="131" t="str">
        <f t="shared" si="40"/>
        <v>SFO Station Access Charge LTC (FRR) - Butlers lane</v>
      </c>
      <c r="E1568" s="74"/>
    </row>
    <row r="1569" spans="4:5" outlineLevel="2">
      <c r="D1569" s="131" t="str">
        <f t="shared" si="40"/>
        <v>SFO Station Access Charge LTC (FRR) - Canley</v>
      </c>
      <c r="E1569" s="74"/>
    </row>
    <row r="1570" spans="4:5" outlineLevel="2">
      <c r="D1570" s="131" t="str">
        <f t="shared" si="40"/>
        <v>SFO Station Access Charge LTC (FRR) - Cannock</v>
      </c>
      <c r="E1570" s="74"/>
    </row>
    <row r="1571" spans="4:5" outlineLevel="2">
      <c r="D1571" s="131" t="str">
        <f t="shared" si="40"/>
        <v>SFO Station Access Charge LTC (FRR) - Cheddington</v>
      </c>
      <c r="E1571" s="74"/>
    </row>
    <row r="1572" spans="4:5" outlineLevel="2">
      <c r="D1572" s="131" t="str">
        <f t="shared" si="40"/>
        <v>SFO Station Access Charge LTC (FRR) - Chester Road</v>
      </c>
      <c r="E1572" s="74"/>
    </row>
    <row r="1573" spans="4:5" outlineLevel="2">
      <c r="D1573" s="131" t="str">
        <f t="shared" si="40"/>
        <v>SFO Station Access Charge LTC (FRR) - Claverdon</v>
      </c>
      <c r="E1573" s="74"/>
    </row>
    <row r="1574" spans="4:5" outlineLevel="2">
      <c r="D1574" s="131" t="str">
        <f t="shared" si="40"/>
        <v>SFO Station Access Charge LTC (FRR) - Codsall</v>
      </c>
      <c r="E1574" s="74"/>
    </row>
    <row r="1575" spans="4:5" outlineLevel="2">
      <c r="D1575" s="131" t="str">
        <f t="shared" si="40"/>
        <v>SFO Station Access Charge LTC (FRR) - Colwall</v>
      </c>
      <c r="E1575" s="74"/>
    </row>
    <row r="1576" spans="4:5" outlineLevel="2">
      <c r="D1576" s="131" t="str">
        <f t="shared" si="40"/>
        <v>SFO Station Access Charge LTC (FRR) - Coleshill Parkway</v>
      </c>
      <c r="E1576" s="74"/>
    </row>
    <row r="1577" spans="4:5" outlineLevel="2">
      <c r="D1577" s="131" t="str">
        <f t="shared" si="40"/>
        <v>SFO Station Access Charge LTC (FRR) - Coseley</v>
      </c>
      <c r="E1577" s="74"/>
    </row>
    <row r="1578" spans="4:5" outlineLevel="2">
      <c r="D1578" s="131" t="str">
        <f t="shared" si="40"/>
        <v>SFO Station Access Charge LTC (FRR) - Cosford</v>
      </c>
      <c r="E1578" s="74"/>
    </row>
    <row r="1579" spans="4:5" outlineLevel="2">
      <c r="D1579" s="131" t="str">
        <f t="shared" si="40"/>
        <v>SFO Station Access Charge LTC (FRR) - Coventry Arena</v>
      </c>
      <c r="E1579" s="74"/>
    </row>
    <row r="1580" spans="4:5" outlineLevel="2">
      <c r="D1580" s="131" t="str">
        <f t="shared" si="40"/>
        <v>SFO Station Access Charge LTC (FRR) - Cradley Heath</v>
      </c>
      <c r="E1580" s="74"/>
    </row>
    <row r="1581" spans="4:5" outlineLevel="2">
      <c r="D1581" s="131" t="str">
        <f t="shared" si="40"/>
        <v>SFO Station Access Charge LTC (FRR) - Danzey</v>
      </c>
      <c r="E1581" s="74"/>
    </row>
    <row r="1582" spans="4:5" outlineLevel="2">
      <c r="D1582" s="131" t="str">
        <f t="shared" si="40"/>
        <v>SFO Station Access Charge LTC (FRR) - Droitwich Spa</v>
      </c>
      <c r="E1582" s="74"/>
    </row>
    <row r="1583" spans="4:5" outlineLevel="2">
      <c r="D1583" s="131" t="str">
        <f t="shared" si="40"/>
        <v>SFO Station Access Charge LTC (FRR) - Duddeston</v>
      </c>
      <c r="E1583" s="74"/>
    </row>
    <row r="1584" spans="4:5" outlineLevel="2">
      <c r="D1584" s="131" t="str">
        <f t="shared" si="40"/>
        <v>SFO Station Access Charge LTC (FRR) - Dudley Port</v>
      </c>
      <c r="E1584" s="74"/>
    </row>
    <row r="1585" spans="4:5" outlineLevel="2">
      <c r="D1585" s="131" t="str">
        <f t="shared" si="40"/>
        <v>SFO Station Access Charge LTC (FRR) - Earlswood (West Midlands)</v>
      </c>
      <c r="E1585" s="74"/>
    </row>
    <row r="1586" spans="4:5" outlineLevel="2">
      <c r="D1586" s="131" t="str">
        <f t="shared" si="40"/>
        <v>SFO Station Access Charge LTC (FRR) - Erdington</v>
      </c>
      <c r="E1586" s="74"/>
    </row>
    <row r="1587" spans="4:5" outlineLevel="2">
      <c r="D1587" s="131" t="str">
        <f t="shared" si="40"/>
        <v>SFO Station Access Charge LTC (FRR) - Fenny Stratford</v>
      </c>
      <c r="E1587" s="74"/>
    </row>
    <row r="1588" spans="4:5" outlineLevel="2">
      <c r="D1588" s="131" t="str">
        <f t="shared" si="40"/>
        <v>SFO Station Access Charge LTC (FRR) - Five Ways</v>
      </c>
      <c r="E1588" s="74"/>
    </row>
    <row r="1589" spans="4:5" outlineLevel="2">
      <c r="D1589" s="131" t="str">
        <f t="shared" si="40"/>
        <v>SFO Station Access Charge LTC (FRR) - Four Oaks</v>
      </c>
      <c r="E1589" s="74"/>
    </row>
    <row r="1590" spans="4:5" outlineLevel="2">
      <c r="D1590" s="131" t="str">
        <f t="shared" si="40"/>
        <v>SFO Station Access Charge LTC (FRR) - Garston (Hertfordshire)</v>
      </c>
      <c r="E1590" s="74"/>
    </row>
    <row r="1591" spans="4:5" outlineLevel="2">
      <c r="D1591" s="131" t="str">
        <f t="shared" si="40"/>
        <v>SFO Station Access Charge LTC (FRR) - Gravelly Hill</v>
      </c>
      <c r="E1591" s="74"/>
    </row>
    <row r="1592" spans="4:5" outlineLevel="2">
      <c r="D1592" s="131" t="str">
        <f t="shared" si="40"/>
        <v>SFO Station Access Charge LTC (FRR) - Great Malvern</v>
      </c>
      <c r="E1592" s="74"/>
    </row>
    <row r="1593" spans="4:5" outlineLevel="2">
      <c r="D1593" s="131" t="str">
        <f t="shared" si="40"/>
        <v>SFO Station Access Charge LTC (FRR) - Hagley</v>
      </c>
      <c r="E1593" s="74"/>
    </row>
    <row r="1594" spans="4:5" outlineLevel="2">
      <c r="D1594" s="131" t="str">
        <f t="shared" si="40"/>
        <v>SFO Station Access Charge LTC (FRR) - Hall Green</v>
      </c>
      <c r="E1594" s="74"/>
    </row>
    <row r="1595" spans="4:5" outlineLevel="2">
      <c r="D1595" s="131" t="str">
        <f t="shared" si="40"/>
        <v>SFO Station Access Charge LTC (FRR) - Hampton-in-Arden</v>
      </c>
      <c r="E1595" s="74"/>
    </row>
    <row r="1596" spans="4:5" outlineLevel="2">
      <c r="D1596" s="131" t="str">
        <f t="shared" si="40"/>
        <v>SFO Station Access Charge LTC (FRR) - Hamstead</v>
      </c>
      <c r="E1596" s="74"/>
    </row>
    <row r="1597" spans="4:5" outlineLevel="2">
      <c r="D1597" s="131" t="str">
        <f t="shared" si="40"/>
        <v>SFO Station Access Charge LTC (FRR) - Hartford</v>
      </c>
      <c r="E1597" s="74"/>
    </row>
    <row r="1598" spans="4:5" outlineLevel="2">
      <c r="D1598" s="131" t="str">
        <f t="shared" si="40"/>
        <v>SFO Station Access Charge LTC (FRR) - Hartlebury</v>
      </c>
      <c r="E1598" s="74"/>
    </row>
    <row r="1599" spans="4:5" outlineLevel="2">
      <c r="D1599" s="131" t="str">
        <f t="shared" si="40"/>
        <v>SFO Station Access Charge LTC (FRR) - Hednesford</v>
      </c>
      <c r="E1599" s="74"/>
    </row>
    <row r="1600" spans="4:5" outlineLevel="2">
      <c r="D1600" s="131" t="str">
        <f t="shared" si="40"/>
        <v>SFO Station Access Charge LTC (FRR) - Hemel Hempstead</v>
      </c>
      <c r="E1600" s="74"/>
    </row>
    <row r="1601" spans="4:5" outlineLevel="2">
      <c r="D1601" s="131" t="str">
        <f t="shared" si="40"/>
        <v>SFO Station Access Charge LTC (FRR) - Henley-in-Arden</v>
      </c>
      <c r="E1601" s="74"/>
    </row>
    <row r="1602" spans="4:5" outlineLevel="2">
      <c r="D1602" s="131" t="str">
        <f t="shared" si="40"/>
        <v>SFO Station Access Charge LTC (FRR) - How Wood (Herts)</v>
      </c>
      <c r="E1602" s="74"/>
    </row>
    <row r="1603" spans="4:5" outlineLevel="2">
      <c r="D1603" s="131" t="str">
        <f t="shared" ref="D1603:D1666" si="41">"SFO Station Access Charge LTC (FRR)"&amp;MID(D167,FIND(" - ",D167,1),50)</f>
        <v>SFO Station Access Charge LTC (FRR) - Jewellery Quarter</v>
      </c>
      <c r="E1603" s="74"/>
    </row>
    <row r="1604" spans="4:5" outlineLevel="2">
      <c r="D1604" s="131" t="str">
        <f t="shared" si="41"/>
        <v>SFO Station Access Charge LTC (FRR) - Kempston Hardwick</v>
      </c>
      <c r="E1604" s="74"/>
    </row>
    <row r="1605" spans="4:5" outlineLevel="2">
      <c r="D1605" s="131" t="str">
        <f t="shared" si="41"/>
        <v>SFO Station Access Charge LTC (FRR) - Kenilworth</v>
      </c>
      <c r="E1605" s="74"/>
    </row>
    <row r="1606" spans="4:5" outlineLevel="2">
      <c r="D1606" s="131" t="str">
        <f t="shared" si="41"/>
        <v>SFO Station Access Charge LTC (FRR) - Kidderminster</v>
      </c>
      <c r="E1606" s="74"/>
    </row>
    <row r="1607" spans="4:5" outlineLevel="2">
      <c r="D1607" s="131" t="str">
        <f t="shared" si="41"/>
        <v>SFO Station Access Charge LTC (FRR) - Kings Langley</v>
      </c>
      <c r="E1607" s="74"/>
    </row>
    <row r="1608" spans="4:5" outlineLevel="2">
      <c r="D1608" s="131" t="str">
        <f t="shared" si="41"/>
        <v>SFO Station Access Charge LTC (FRR) - Kings Norton</v>
      </c>
      <c r="E1608" s="74"/>
    </row>
    <row r="1609" spans="4:5" outlineLevel="2">
      <c r="D1609" s="131" t="str">
        <f t="shared" si="41"/>
        <v>SFO Station Access Charge LTC (FRR) - Landywood</v>
      </c>
      <c r="E1609" s="74"/>
    </row>
    <row r="1610" spans="4:5" outlineLevel="2">
      <c r="D1610" s="131" t="str">
        <f t="shared" si="41"/>
        <v>SFO Station Access Charge LTC (FRR) - Langley Green</v>
      </c>
      <c r="E1610" s="74"/>
    </row>
    <row r="1611" spans="4:5" outlineLevel="2">
      <c r="D1611" s="131" t="str">
        <f t="shared" si="41"/>
        <v>SFO Station Access Charge LTC (FRR) - Lea Hall</v>
      </c>
      <c r="E1611" s="74"/>
    </row>
    <row r="1612" spans="4:5" outlineLevel="2">
      <c r="D1612" s="131" t="str">
        <f t="shared" si="41"/>
        <v>SFO Station Access Charge LTC (FRR) - Ledbury</v>
      </c>
      <c r="E1612" s="74"/>
    </row>
    <row r="1613" spans="4:5" outlineLevel="2">
      <c r="D1613" s="131" t="str">
        <f t="shared" si="41"/>
        <v>SFO Station Access Charge LTC (FRR) - Leighton Buzzard</v>
      </c>
      <c r="E1613" s="74"/>
    </row>
    <row r="1614" spans="4:5" outlineLevel="2">
      <c r="D1614" s="131" t="str">
        <f t="shared" si="41"/>
        <v>SFO Station Access Charge LTC (FRR) - Lichfield City</v>
      </c>
      <c r="E1614" s="74"/>
    </row>
    <row r="1615" spans="4:5" outlineLevel="2">
      <c r="D1615" s="131" t="str">
        <f t="shared" si="41"/>
        <v>SFO Station Access Charge LTC (FRR) - Lichfield Trent Valley (High Level / Low Level)</v>
      </c>
      <c r="E1615" s="74"/>
    </row>
    <row r="1616" spans="4:5" outlineLevel="2">
      <c r="D1616" s="131" t="str">
        <f t="shared" si="41"/>
        <v>SFO Station Access Charge LTC (FRR) - Lidlington</v>
      </c>
      <c r="E1616" s="74"/>
    </row>
    <row r="1617" spans="4:5" outlineLevel="2">
      <c r="D1617" s="131" t="str">
        <f t="shared" si="41"/>
        <v>SFO Station Access Charge LTC (FRR) - Long Buckby</v>
      </c>
      <c r="E1617" s="74"/>
    </row>
    <row r="1618" spans="4:5" outlineLevel="2">
      <c r="D1618" s="131" t="str">
        <f t="shared" si="41"/>
        <v>SFO Station Access Charge LTC (FRR) - Longbridge</v>
      </c>
      <c r="E1618" s="74"/>
    </row>
    <row r="1619" spans="4:5" outlineLevel="2">
      <c r="D1619" s="131" t="str">
        <f t="shared" si="41"/>
        <v>SFO Station Access Charge LTC (FRR) - Lye</v>
      </c>
      <c r="E1619" s="74"/>
    </row>
    <row r="1620" spans="4:5" outlineLevel="2">
      <c r="D1620" s="131" t="str">
        <f t="shared" si="41"/>
        <v>SFO Station Access Charge LTC (FRR) - Malvern Link</v>
      </c>
      <c r="E1620" s="74"/>
    </row>
    <row r="1621" spans="4:5" outlineLevel="2">
      <c r="D1621" s="131" t="str">
        <f t="shared" si="41"/>
        <v>SFO Station Access Charge LTC (FRR) - Marston Green</v>
      </c>
      <c r="E1621" s="74"/>
    </row>
    <row r="1622" spans="4:5" outlineLevel="2">
      <c r="D1622" s="131" t="str">
        <f t="shared" si="41"/>
        <v>SFO Station Access Charge LTC (FRR) - Millbrook (Bedfordshire)</v>
      </c>
      <c r="E1622" s="74"/>
    </row>
    <row r="1623" spans="4:5" outlineLevel="2">
      <c r="D1623" s="131" t="str">
        <f t="shared" si="41"/>
        <v>SFO Station Access Charge LTC (FRR) - Milton Keynes Central</v>
      </c>
      <c r="E1623" s="74"/>
    </row>
    <row r="1624" spans="4:5" outlineLevel="2">
      <c r="D1624" s="131" t="str">
        <f t="shared" si="41"/>
        <v>SFO Station Access Charge LTC (FRR) - Northampton</v>
      </c>
      <c r="E1624" s="74"/>
    </row>
    <row r="1625" spans="4:5" outlineLevel="2">
      <c r="D1625" s="131" t="str">
        <f t="shared" si="41"/>
        <v>SFO Station Access Charge LTC (FRR) - Northfield</v>
      </c>
      <c r="E1625" s="74"/>
    </row>
    <row r="1626" spans="4:5" outlineLevel="2">
      <c r="D1626" s="131" t="str">
        <f t="shared" si="41"/>
        <v>SFO Station Access Charge LTC (FRR) - Norton Bridge</v>
      </c>
      <c r="E1626" s="74"/>
    </row>
    <row r="1627" spans="4:5" outlineLevel="2">
      <c r="D1627" s="131" t="str">
        <f t="shared" si="41"/>
        <v>SFO Station Access Charge LTC (FRR) - Nuneaton</v>
      </c>
      <c r="E1627" s="74"/>
    </row>
    <row r="1628" spans="4:5" outlineLevel="2">
      <c r="D1628" s="131" t="str">
        <f t="shared" si="41"/>
        <v>SFO Station Access Charge LTC (FRR) - Oakengates</v>
      </c>
      <c r="E1628" s="74"/>
    </row>
    <row r="1629" spans="4:5" outlineLevel="2">
      <c r="D1629" s="131" t="str">
        <f t="shared" si="41"/>
        <v>SFO Station Access Charge LTC (FRR) - Old Hill</v>
      </c>
      <c r="E1629" s="74"/>
    </row>
    <row r="1630" spans="4:5" outlineLevel="2">
      <c r="D1630" s="131" t="str">
        <f t="shared" si="41"/>
        <v>SFO Station Access Charge LTC (FRR) - Olton</v>
      </c>
      <c r="E1630" s="74"/>
    </row>
    <row r="1631" spans="4:5" outlineLevel="2">
      <c r="D1631" s="131" t="str">
        <f t="shared" si="41"/>
        <v>SFO Station Access Charge LTC (FRR) - Park Street</v>
      </c>
      <c r="E1631" s="74"/>
    </row>
    <row r="1632" spans="4:5" outlineLevel="2">
      <c r="D1632" s="131" t="str">
        <f t="shared" si="41"/>
        <v>SFO Station Access Charge LTC (FRR) - Penkridge</v>
      </c>
      <c r="E1632" s="74"/>
    </row>
    <row r="1633" spans="4:5" outlineLevel="2">
      <c r="D1633" s="131" t="str">
        <f t="shared" si="41"/>
        <v>SFO Station Access Charge LTC (FRR) - Perry Barr</v>
      </c>
      <c r="E1633" s="74"/>
    </row>
    <row r="1634" spans="4:5" outlineLevel="2">
      <c r="D1634" s="131" t="str">
        <f t="shared" si="41"/>
        <v>SFO Station Access Charge LTC (FRR) - Polesworth</v>
      </c>
      <c r="E1634" s="74"/>
    </row>
    <row r="1635" spans="4:5" outlineLevel="2">
      <c r="D1635" s="131" t="str">
        <f t="shared" si="41"/>
        <v>SFO Station Access Charge LTC (FRR) - Redditch</v>
      </c>
      <c r="E1635" s="74"/>
    </row>
    <row r="1636" spans="4:5" outlineLevel="2">
      <c r="D1636" s="131" t="str">
        <f t="shared" si="41"/>
        <v>SFO Station Access Charge LTC (FRR) - Ridgmont</v>
      </c>
      <c r="E1636" s="74"/>
    </row>
    <row r="1637" spans="4:5" outlineLevel="2">
      <c r="D1637" s="131" t="str">
        <f t="shared" si="41"/>
        <v>SFO Station Access Charge LTC (FRR) - Rowley Regis</v>
      </c>
      <c r="E1637" s="74"/>
    </row>
    <row r="1638" spans="4:5" outlineLevel="2">
      <c r="D1638" s="131" t="str">
        <f t="shared" si="41"/>
        <v>SFO Station Access Charge LTC (FRR) - Rugeley Town</v>
      </c>
      <c r="E1638" s="74"/>
    </row>
    <row r="1639" spans="4:5" outlineLevel="2">
      <c r="D1639" s="131" t="str">
        <f t="shared" si="41"/>
        <v>SFO Station Access Charge LTC (FRR) - Rugeley Trent Valley</v>
      </c>
      <c r="E1639" s="74"/>
    </row>
    <row r="1640" spans="4:5" outlineLevel="2">
      <c r="D1640" s="131" t="str">
        <f t="shared" si="41"/>
        <v>SFO Station Access Charge LTC (FRR) - Sandwell &amp; Dudley</v>
      </c>
      <c r="E1640" s="74"/>
    </row>
    <row r="1641" spans="4:5" outlineLevel="2">
      <c r="D1641" s="131" t="str">
        <f t="shared" si="41"/>
        <v>SFO Station Access Charge LTC (FRR) - Selly Oak</v>
      </c>
      <c r="E1641" s="74"/>
    </row>
    <row r="1642" spans="4:5" outlineLevel="2">
      <c r="D1642" s="131" t="str">
        <f t="shared" si="41"/>
        <v>SFO Station Access Charge LTC (FRR) - Shenstone</v>
      </c>
      <c r="E1642" s="74"/>
    </row>
    <row r="1643" spans="4:5" outlineLevel="2">
      <c r="D1643" s="131" t="str">
        <f t="shared" si="41"/>
        <v>SFO Station Access Charge LTC (FRR) - Shifnal</v>
      </c>
      <c r="E1643" s="74"/>
    </row>
    <row r="1644" spans="4:5" outlineLevel="2">
      <c r="D1644" s="131" t="str">
        <f t="shared" si="41"/>
        <v>SFO Station Access Charge LTC (FRR) - Shirley</v>
      </c>
      <c r="E1644" s="74"/>
    </row>
    <row r="1645" spans="4:5" outlineLevel="2">
      <c r="D1645" s="131" t="str">
        <f t="shared" si="41"/>
        <v>SFO Station Access Charge LTC (FRR) - Small Heath</v>
      </c>
      <c r="E1645" s="74"/>
    </row>
    <row r="1646" spans="4:5" outlineLevel="2">
      <c r="D1646" s="131" t="str">
        <f t="shared" si="41"/>
        <v>SFO Station Access Charge LTC (FRR) - Smethwick Galton Bridge</v>
      </c>
      <c r="E1646" s="74"/>
    </row>
    <row r="1647" spans="4:5" outlineLevel="2">
      <c r="D1647" s="131" t="str">
        <f t="shared" si="41"/>
        <v>SFO Station Access Charge LTC (FRR) - Smethwick Rolfe Street</v>
      </c>
      <c r="E1647" s="74"/>
    </row>
    <row r="1648" spans="4:5" outlineLevel="2">
      <c r="D1648" s="131" t="str">
        <f t="shared" si="41"/>
        <v>SFO Station Access Charge LTC (FRR) - Spring Road</v>
      </c>
      <c r="E1648" s="74"/>
    </row>
    <row r="1649" spans="4:5" outlineLevel="2">
      <c r="D1649" s="131" t="str">
        <f t="shared" si="41"/>
        <v>SFO Station Access Charge LTC (FRR) - St Albans Abbey</v>
      </c>
      <c r="E1649" s="74"/>
    </row>
    <row r="1650" spans="4:5" outlineLevel="2">
      <c r="D1650" s="131" t="str">
        <f t="shared" si="41"/>
        <v>SFO Station Access Charge LTC (FRR) - Stechford</v>
      </c>
      <c r="E1650" s="74"/>
    </row>
    <row r="1651" spans="4:5" outlineLevel="2">
      <c r="D1651" s="131" t="str">
        <f t="shared" si="41"/>
        <v>SFO Station Access Charge LTC (FRR) - Stewartby</v>
      </c>
      <c r="E1651" s="74"/>
    </row>
    <row r="1652" spans="4:5" outlineLevel="2">
      <c r="D1652" s="131" t="str">
        <f t="shared" si="41"/>
        <v>SFO Station Access Charge LTC (FRR) - Stone</v>
      </c>
      <c r="E1652" s="74"/>
    </row>
    <row r="1653" spans="4:5" outlineLevel="2">
      <c r="D1653" s="131" t="str">
        <f t="shared" si="41"/>
        <v>SFO Station Access Charge LTC (FRR) - Stourbridge Junction</v>
      </c>
      <c r="E1653" s="74"/>
    </row>
    <row r="1654" spans="4:5" outlineLevel="2">
      <c r="D1654" s="131" t="str">
        <f t="shared" si="41"/>
        <v>SFO Station Access Charge LTC (FRR) - Stourbridge Town</v>
      </c>
      <c r="E1654" s="74"/>
    </row>
    <row r="1655" spans="4:5" outlineLevel="2">
      <c r="D1655" s="131" t="str">
        <f t="shared" si="41"/>
        <v>SFO Station Access Charge LTC (FRR) - Stratford-upon-Avon</v>
      </c>
      <c r="E1655" s="74"/>
    </row>
    <row r="1656" spans="4:5" outlineLevel="2">
      <c r="D1656" s="131" t="str">
        <f t="shared" si="41"/>
        <v>SFO Station Access Charge LTC (FRR) - Stratford-upon-Avon Parkway</v>
      </c>
      <c r="E1656" s="74"/>
    </row>
    <row r="1657" spans="4:5" outlineLevel="2">
      <c r="D1657" s="131" t="str">
        <f t="shared" si="41"/>
        <v>SFO Station Access Charge LTC (FRR) - Sutton Coldfield</v>
      </c>
      <c r="E1657" s="74"/>
    </row>
    <row r="1658" spans="4:5" outlineLevel="2">
      <c r="D1658" s="131" t="str">
        <f t="shared" si="41"/>
        <v>SFO Station Access Charge LTC (FRR) - Tame Bridge Parkway</v>
      </c>
      <c r="E1658" s="74"/>
    </row>
    <row r="1659" spans="4:5" outlineLevel="2">
      <c r="D1659" s="131" t="str">
        <f t="shared" si="41"/>
        <v>SFO Station Access Charge LTC (FRR) - Tamworth (High Level / Low Level)</v>
      </c>
      <c r="E1659" s="74"/>
    </row>
    <row r="1660" spans="4:5" outlineLevel="2">
      <c r="D1660" s="131" t="str">
        <f t="shared" si="41"/>
        <v>SFO Station Access Charge LTC (FRR) - Telford Central</v>
      </c>
      <c r="E1660" s="74"/>
    </row>
    <row r="1661" spans="4:5" outlineLevel="2">
      <c r="D1661" s="131" t="str">
        <f t="shared" si="41"/>
        <v>SFO Station Access Charge LTC (FRR) - The Hawthorns</v>
      </c>
      <c r="E1661" s="74"/>
    </row>
    <row r="1662" spans="4:5" outlineLevel="2">
      <c r="D1662" s="131" t="str">
        <f t="shared" si="41"/>
        <v>SFO Station Access Charge LTC (FRR) - The Lakes (Warwickshire)</v>
      </c>
      <c r="E1662" s="74"/>
    </row>
    <row r="1663" spans="4:5" outlineLevel="2">
      <c r="D1663" s="131" t="str">
        <f t="shared" si="41"/>
        <v>SFO Station Access Charge LTC (FRR) - Tile Hill</v>
      </c>
      <c r="E1663" s="74"/>
    </row>
    <row r="1664" spans="4:5" outlineLevel="2">
      <c r="D1664" s="131" t="str">
        <f t="shared" si="41"/>
        <v>SFO Station Access Charge LTC (FRR) - Tipton</v>
      </c>
      <c r="E1664" s="74"/>
    </row>
    <row r="1665" spans="4:5" outlineLevel="2">
      <c r="D1665" s="131" t="str">
        <f t="shared" si="41"/>
        <v>SFO Station Access Charge LTC (FRR) - Tring</v>
      </c>
      <c r="E1665" s="74"/>
    </row>
    <row r="1666" spans="4:5" outlineLevel="2">
      <c r="D1666" s="131" t="str">
        <f t="shared" si="41"/>
        <v>SFO Station Access Charge LTC (FRR) - Tyseley</v>
      </c>
      <c r="E1666" s="74"/>
    </row>
    <row r="1667" spans="4:5" outlineLevel="2">
      <c r="D1667" s="131" t="str">
        <f t="shared" ref="D1667:D1689" si="42">"SFO Station Access Charge LTC (FRR)"&amp;MID(D231,FIND(" - ",D231,1),50)</f>
        <v>SFO Station Access Charge LTC (FRR) - University</v>
      </c>
      <c r="E1667" s="74"/>
    </row>
    <row r="1668" spans="4:5" outlineLevel="2">
      <c r="D1668" s="131" t="str">
        <f t="shared" si="42"/>
        <v>SFO Station Access Charge LTC (FRR) - Walsall</v>
      </c>
      <c r="E1668" s="74"/>
    </row>
    <row r="1669" spans="4:5" outlineLevel="2">
      <c r="D1669" s="131" t="str">
        <f t="shared" si="42"/>
        <v>SFO Station Access Charge LTC (FRR) - Water Orton</v>
      </c>
      <c r="E1669" s="74"/>
    </row>
    <row r="1670" spans="4:5" outlineLevel="2">
      <c r="D1670" s="131" t="str">
        <f t="shared" si="42"/>
        <v>SFO Station Access Charge LTC (FRR) - Watford Junction</v>
      </c>
      <c r="E1670" s="74"/>
    </row>
    <row r="1671" spans="4:5" outlineLevel="2">
      <c r="D1671" s="131" t="str">
        <f t="shared" si="42"/>
        <v>SFO Station Access Charge LTC (FRR) - Watford North</v>
      </c>
      <c r="E1671" s="74"/>
    </row>
    <row r="1672" spans="4:5" outlineLevel="2">
      <c r="D1672" s="131" t="str">
        <f t="shared" si="42"/>
        <v>SFO Station Access Charge LTC (FRR) - Wedgewood</v>
      </c>
      <c r="E1672" s="74"/>
    </row>
    <row r="1673" spans="4:5" outlineLevel="2">
      <c r="D1673" s="131" t="str">
        <f t="shared" si="42"/>
        <v>SFO Station Access Charge LTC (FRR) - Wellington (Shropshire)</v>
      </c>
      <c r="E1673" s="74"/>
    </row>
    <row r="1674" spans="4:5" outlineLevel="2">
      <c r="D1674" s="131" t="str">
        <f t="shared" si="42"/>
        <v>SFO Station Access Charge LTC (FRR) - Whitlock's End</v>
      </c>
      <c r="E1674" s="74"/>
    </row>
    <row r="1675" spans="4:5" outlineLevel="2">
      <c r="D1675" s="131" t="str">
        <f t="shared" si="42"/>
        <v>SFO Station Access Charge LTC (FRR) - Widney Manor</v>
      </c>
      <c r="E1675" s="74"/>
    </row>
    <row r="1676" spans="4:5" outlineLevel="2">
      <c r="D1676" s="131" t="str">
        <f t="shared" si="42"/>
        <v>SFO Station Access Charge LTC (FRR) - Wilmcote</v>
      </c>
      <c r="E1676" s="74"/>
    </row>
    <row r="1677" spans="4:5" outlineLevel="2">
      <c r="D1677" s="131" t="str">
        <f t="shared" si="42"/>
        <v>SFO Station Access Charge LTC (FRR) - Wilnecote</v>
      </c>
      <c r="E1677" s="74"/>
    </row>
    <row r="1678" spans="4:5" outlineLevel="2">
      <c r="D1678" s="131" t="str">
        <f t="shared" si="42"/>
        <v>SFO Station Access Charge LTC (FRR) - Winsford</v>
      </c>
      <c r="E1678" s="74"/>
    </row>
    <row r="1679" spans="4:5" outlineLevel="2">
      <c r="D1679" s="131" t="str">
        <f t="shared" si="42"/>
        <v>SFO Station Access Charge LTC (FRR) - Witton</v>
      </c>
      <c r="E1679" s="74"/>
    </row>
    <row r="1680" spans="4:5" outlineLevel="2">
      <c r="D1680" s="131" t="str">
        <f t="shared" si="42"/>
        <v>SFO Station Access Charge LTC (FRR) - Woburn Sands</v>
      </c>
      <c r="E1680" s="74"/>
    </row>
    <row r="1681" spans="4:5" outlineLevel="2">
      <c r="D1681" s="131" t="str">
        <f t="shared" si="42"/>
        <v>SFO Station Access Charge LTC (FRR) - Wolverhampton</v>
      </c>
      <c r="E1681" s="74"/>
    </row>
    <row r="1682" spans="4:5" outlineLevel="2">
      <c r="D1682" s="131" t="str">
        <f t="shared" si="42"/>
        <v>SFO Station Access Charge LTC (FRR) - Wolverton</v>
      </c>
      <c r="E1682" s="74"/>
    </row>
    <row r="1683" spans="4:5" outlineLevel="2">
      <c r="D1683" s="131" t="str">
        <f t="shared" si="42"/>
        <v>SFO Station Access Charge LTC (FRR) - Wood End</v>
      </c>
      <c r="E1683" s="74"/>
    </row>
    <row r="1684" spans="4:5" outlineLevel="2">
      <c r="D1684" s="131" t="str">
        <f t="shared" si="42"/>
        <v>SFO Station Access Charge LTC (FRR) - Wootton Wawen</v>
      </c>
      <c r="E1684" s="74"/>
    </row>
    <row r="1685" spans="4:5" outlineLevel="2">
      <c r="D1685" s="131" t="str">
        <f t="shared" si="42"/>
        <v>SFO Station Access Charge LTC (FRR) - Worcester Foregate Street</v>
      </c>
      <c r="E1685" s="74"/>
    </row>
    <row r="1686" spans="4:5" outlineLevel="2">
      <c r="D1686" s="131" t="str">
        <f t="shared" si="42"/>
        <v>SFO Station Access Charge LTC (FRR) - Worcester Shrub Hill</v>
      </c>
      <c r="E1686" s="74"/>
    </row>
    <row r="1687" spans="4:5" outlineLevel="2">
      <c r="D1687" s="131" t="str">
        <f t="shared" si="42"/>
        <v>SFO Station Access Charge LTC (FRR) - Wylde Green</v>
      </c>
      <c r="E1687" s="74"/>
    </row>
    <row r="1688" spans="4:5" outlineLevel="2">
      <c r="D1688" s="131" t="str">
        <f t="shared" si="42"/>
        <v>SFO Station Access Charge LTC (FRR) - Wythall</v>
      </c>
      <c r="E1688" s="74"/>
    </row>
    <row r="1689" spans="4:5" outlineLevel="2">
      <c r="D1689" s="131" t="str">
        <f t="shared" si="42"/>
        <v>SFO Station Access Charge LTC (FRR) - Yardley Wood</v>
      </c>
      <c r="E1689" s="74"/>
    </row>
    <row r="1690" spans="4:5" outlineLevel="2">
      <c r="D1690" s="142" t="str">
        <f>"SFO Station Access Charge LTC (FRR)"&amp;MID(D254,FIND(" - ",D254,1),50)</f>
        <v>SFO Station Access Charge LTC (FRR) - Line 153]</v>
      </c>
      <c r="E1690" s="143"/>
    </row>
    <row r="1691" spans="4:5" outlineLevel="2">
      <c r="D1691" s="142" t="str">
        <f t="shared" ref="D1691:D1754" si="43">"SFO Station Access Charge LTC (FRR)"&amp;MID(D255,FIND(" - ",D255,1),50)</f>
        <v>SFO Station Access Charge LTC (FRR) - Line 154]</v>
      </c>
      <c r="E1691" s="143"/>
    </row>
    <row r="1692" spans="4:5" outlineLevel="2">
      <c r="D1692" s="142" t="str">
        <f t="shared" si="43"/>
        <v>SFO Station Access Charge LTC (FRR) - Line 155]</v>
      </c>
      <c r="E1692" s="143"/>
    </row>
    <row r="1693" spans="4:5" outlineLevel="2">
      <c r="D1693" s="142" t="str">
        <f t="shared" si="43"/>
        <v>SFO Station Access Charge LTC (FRR) - Line 156]</v>
      </c>
      <c r="E1693" s="143"/>
    </row>
    <row r="1694" spans="4:5" outlineLevel="2">
      <c r="D1694" s="142" t="str">
        <f t="shared" si="43"/>
        <v>SFO Station Access Charge LTC (FRR) - Line 157]</v>
      </c>
      <c r="E1694" s="143"/>
    </row>
    <row r="1695" spans="4:5" outlineLevel="2">
      <c r="D1695" s="142" t="str">
        <f t="shared" si="43"/>
        <v>SFO Station Access Charge LTC (FRR) - Line 158]</v>
      </c>
      <c r="E1695" s="143"/>
    </row>
    <row r="1696" spans="4:5" outlineLevel="2">
      <c r="D1696" s="142" t="str">
        <f t="shared" si="43"/>
        <v>SFO Station Access Charge LTC (FRR) - Line 159]</v>
      </c>
      <c r="E1696" s="143"/>
    </row>
    <row r="1697" spans="4:5" outlineLevel="2">
      <c r="D1697" s="142" t="str">
        <f t="shared" si="43"/>
        <v>SFO Station Access Charge LTC (FRR) - Line 160]</v>
      </c>
      <c r="E1697" s="143"/>
    </row>
    <row r="1698" spans="4:5" outlineLevel="2">
      <c r="D1698" s="142" t="str">
        <f t="shared" si="43"/>
        <v>SFO Station Access Charge LTC (FRR) - Line 161]</v>
      </c>
      <c r="E1698" s="143"/>
    </row>
    <row r="1699" spans="4:5" outlineLevel="2">
      <c r="D1699" s="142" t="str">
        <f t="shared" si="43"/>
        <v>SFO Station Access Charge LTC (FRR) - Line 162]</v>
      </c>
      <c r="E1699" s="143"/>
    </row>
    <row r="1700" spans="4:5" outlineLevel="2">
      <c r="D1700" s="142" t="str">
        <f t="shared" si="43"/>
        <v>SFO Station Access Charge LTC (FRR) - Line 163]</v>
      </c>
      <c r="E1700" s="143"/>
    </row>
    <row r="1701" spans="4:5" outlineLevel="2">
      <c r="D1701" s="142" t="str">
        <f t="shared" si="43"/>
        <v>SFO Station Access Charge LTC (FRR) - Line 164]</v>
      </c>
      <c r="E1701" s="143"/>
    </row>
    <row r="1702" spans="4:5" outlineLevel="2">
      <c r="D1702" s="142" t="str">
        <f t="shared" si="43"/>
        <v>SFO Station Access Charge LTC (FRR) - Line 165]</v>
      </c>
      <c r="E1702" s="143"/>
    </row>
    <row r="1703" spans="4:5" outlineLevel="2">
      <c r="D1703" s="142" t="str">
        <f t="shared" si="43"/>
        <v>SFO Station Access Charge LTC (FRR) - Line 166]</v>
      </c>
      <c r="E1703" s="143"/>
    </row>
    <row r="1704" spans="4:5" outlineLevel="2">
      <c r="D1704" s="142" t="str">
        <f t="shared" si="43"/>
        <v>SFO Station Access Charge LTC (FRR) - Line 167]</v>
      </c>
      <c r="E1704" s="143"/>
    </row>
    <row r="1705" spans="4:5" outlineLevel="2">
      <c r="D1705" s="142" t="str">
        <f t="shared" si="43"/>
        <v>SFO Station Access Charge LTC (FRR) - Line 168]</v>
      </c>
      <c r="E1705" s="143"/>
    </row>
    <row r="1706" spans="4:5" outlineLevel="2">
      <c r="D1706" s="142" t="str">
        <f t="shared" si="43"/>
        <v>SFO Station Access Charge LTC (FRR) - Line 169]</v>
      </c>
      <c r="E1706" s="143"/>
    </row>
    <row r="1707" spans="4:5" outlineLevel="2">
      <c r="D1707" s="142" t="str">
        <f t="shared" si="43"/>
        <v>SFO Station Access Charge LTC (FRR) - Line 170]</v>
      </c>
      <c r="E1707" s="143"/>
    </row>
    <row r="1708" spans="4:5" outlineLevel="2">
      <c r="D1708" s="142" t="str">
        <f t="shared" si="43"/>
        <v>SFO Station Access Charge LTC (FRR) - Line 171]</v>
      </c>
      <c r="E1708" s="143"/>
    </row>
    <row r="1709" spans="4:5" outlineLevel="2">
      <c r="D1709" s="142" t="str">
        <f t="shared" si="43"/>
        <v>SFO Station Access Charge LTC (FRR) - Line 172]</v>
      </c>
      <c r="E1709" s="143"/>
    </row>
    <row r="1710" spans="4:5" outlineLevel="2">
      <c r="D1710" s="142" t="str">
        <f t="shared" si="43"/>
        <v>SFO Station Access Charge LTC (FRR) - Line 173]</v>
      </c>
      <c r="E1710" s="143"/>
    </row>
    <row r="1711" spans="4:5" outlineLevel="2">
      <c r="D1711" s="142" t="str">
        <f t="shared" si="43"/>
        <v>SFO Station Access Charge LTC (FRR) - Line 174]</v>
      </c>
      <c r="E1711" s="143"/>
    </row>
    <row r="1712" spans="4:5" outlineLevel="2">
      <c r="D1712" s="142" t="str">
        <f t="shared" si="43"/>
        <v>SFO Station Access Charge LTC (FRR) - Line 175]</v>
      </c>
      <c r="E1712" s="143"/>
    </row>
    <row r="1713" spans="4:5" outlineLevel="2">
      <c r="D1713" s="142" t="str">
        <f t="shared" si="43"/>
        <v>SFO Station Access Charge LTC (FRR) - Line 176]</v>
      </c>
      <c r="E1713" s="143"/>
    </row>
    <row r="1714" spans="4:5" outlineLevel="2">
      <c r="D1714" s="142" t="str">
        <f t="shared" si="43"/>
        <v>SFO Station Access Charge LTC (FRR) - Line 177]</v>
      </c>
      <c r="E1714" s="143"/>
    </row>
    <row r="1715" spans="4:5" outlineLevel="2">
      <c r="D1715" s="142" t="str">
        <f t="shared" si="43"/>
        <v>SFO Station Access Charge LTC (FRR) - Line 178]</v>
      </c>
      <c r="E1715" s="143"/>
    </row>
    <row r="1716" spans="4:5" outlineLevel="2">
      <c r="D1716" s="142" t="str">
        <f t="shared" si="43"/>
        <v>SFO Station Access Charge LTC (FRR) - Line 179]</v>
      </c>
      <c r="E1716" s="143"/>
    </row>
    <row r="1717" spans="4:5" outlineLevel="2">
      <c r="D1717" s="142" t="str">
        <f t="shared" si="43"/>
        <v>SFO Station Access Charge LTC (FRR) - Line 180]</v>
      </c>
      <c r="E1717" s="143"/>
    </row>
    <row r="1718" spans="4:5" outlineLevel="2">
      <c r="D1718" s="142" t="str">
        <f t="shared" si="43"/>
        <v>SFO Station Access Charge LTC (FRR) - Line 181]</v>
      </c>
      <c r="E1718" s="143"/>
    </row>
    <row r="1719" spans="4:5" outlineLevel="2">
      <c r="D1719" s="142" t="str">
        <f t="shared" si="43"/>
        <v>SFO Station Access Charge LTC (FRR) - Line 182]</v>
      </c>
      <c r="E1719" s="143"/>
    </row>
    <row r="1720" spans="4:5" outlineLevel="2">
      <c r="D1720" s="142" t="str">
        <f t="shared" si="43"/>
        <v>SFO Station Access Charge LTC (FRR) - Line 183]</v>
      </c>
      <c r="E1720" s="143"/>
    </row>
    <row r="1721" spans="4:5" outlineLevel="2">
      <c r="D1721" s="142" t="str">
        <f t="shared" si="43"/>
        <v>SFO Station Access Charge LTC (FRR) - Line 184]</v>
      </c>
      <c r="E1721" s="143"/>
    </row>
    <row r="1722" spans="4:5" outlineLevel="2">
      <c r="D1722" s="142" t="str">
        <f t="shared" si="43"/>
        <v>SFO Station Access Charge LTC (FRR) - Line 185]</v>
      </c>
      <c r="E1722" s="143"/>
    </row>
    <row r="1723" spans="4:5" outlineLevel="2">
      <c r="D1723" s="142" t="str">
        <f t="shared" si="43"/>
        <v>SFO Station Access Charge LTC (FRR) - Line 186]</v>
      </c>
      <c r="E1723" s="143"/>
    </row>
    <row r="1724" spans="4:5" outlineLevel="2">
      <c r="D1724" s="142" t="str">
        <f t="shared" si="43"/>
        <v>SFO Station Access Charge LTC (FRR) - Line 187]</v>
      </c>
      <c r="E1724" s="143"/>
    </row>
    <row r="1725" spans="4:5" outlineLevel="2">
      <c r="D1725" s="142" t="str">
        <f t="shared" si="43"/>
        <v>SFO Station Access Charge LTC (FRR) - Line 188]</v>
      </c>
      <c r="E1725" s="143"/>
    </row>
    <row r="1726" spans="4:5" outlineLevel="2">
      <c r="D1726" s="142" t="str">
        <f t="shared" si="43"/>
        <v>SFO Station Access Charge LTC (FRR) - Line 189]</v>
      </c>
      <c r="E1726" s="143"/>
    </row>
    <row r="1727" spans="4:5" outlineLevel="2">
      <c r="D1727" s="142" t="str">
        <f t="shared" si="43"/>
        <v>SFO Station Access Charge LTC (FRR) - Line 190]</v>
      </c>
      <c r="E1727" s="143"/>
    </row>
    <row r="1728" spans="4:5" outlineLevel="2">
      <c r="D1728" s="142" t="str">
        <f t="shared" si="43"/>
        <v>SFO Station Access Charge LTC (FRR) - Line 191]</v>
      </c>
      <c r="E1728" s="143"/>
    </row>
    <row r="1729" spans="4:5" outlineLevel="2">
      <c r="D1729" s="142" t="str">
        <f t="shared" si="43"/>
        <v>SFO Station Access Charge LTC (FRR) - Line 192]</v>
      </c>
      <c r="E1729" s="143"/>
    </row>
    <row r="1730" spans="4:5" outlineLevel="2">
      <c r="D1730" s="142" t="str">
        <f t="shared" si="43"/>
        <v>SFO Station Access Charge LTC (FRR) - Line 193]</v>
      </c>
      <c r="E1730" s="143"/>
    </row>
    <row r="1731" spans="4:5" outlineLevel="2">
      <c r="D1731" s="142" t="str">
        <f t="shared" si="43"/>
        <v>SFO Station Access Charge LTC (FRR) - Line 194]</v>
      </c>
      <c r="E1731" s="143"/>
    </row>
    <row r="1732" spans="4:5" outlineLevel="2">
      <c r="D1732" s="142" t="str">
        <f t="shared" si="43"/>
        <v>SFO Station Access Charge LTC (FRR) - Line 195]</v>
      </c>
      <c r="E1732" s="143"/>
    </row>
    <row r="1733" spans="4:5" outlineLevel="2">
      <c r="D1733" s="142" t="str">
        <f t="shared" si="43"/>
        <v>SFO Station Access Charge LTC (FRR) - Line 196]</v>
      </c>
      <c r="E1733" s="143"/>
    </row>
    <row r="1734" spans="4:5" outlineLevel="2">
      <c r="D1734" s="142" t="str">
        <f t="shared" si="43"/>
        <v>SFO Station Access Charge LTC (FRR) - Line 197]</v>
      </c>
      <c r="E1734" s="143"/>
    </row>
    <row r="1735" spans="4:5" outlineLevel="2">
      <c r="D1735" s="142" t="str">
        <f t="shared" si="43"/>
        <v>SFO Station Access Charge LTC (FRR) - Line 198]</v>
      </c>
      <c r="E1735" s="143"/>
    </row>
    <row r="1736" spans="4:5" outlineLevel="2">
      <c r="D1736" s="142" t="str">
        <f t="shared" si="43"/>
        <v>SFO Station Access Charge LTC (FRR) - Line 199]</v>
      </c>
      <c r="E1736" s="143"/>
    </row>
    <row r="1737" spans="4:5" outlineLevel="2">
      <c r="D1737" s="142" t="str">
        <f t="shared" si="43"/>
        <v>SFO Station Access Charge LTC (FRR) - Line 200]</v>
      </c>
      <c r="E1737" s="143"/>
    </row>
    <row r="1738" spans="4:5" outlineLevel="2">
      <c r="D1738" s="142" t="str">
        <f t="shared" si="43"/>
        <v>SFO Station Access Charge LTC (FRR) - Line 201]</v>
      </c>
      <c r="E1738" s="143"/>
    </row>
    <row r="1739" spans="4:5" outlineLevel="2">
      <c r="D1739" s="142" t="str">
        <f t="shared" si="43"/>
        <v>SFO Station Access Charge LTC (FRR) - Line 202]</v>
      </c>
      <c r="E1739" s="143"/>
    </row>
    <row r="1740" spans="4:5" outlineLevel="2">
      <c r="D1740" s="142" t="str">
        <f t="shared" si="43"/>
        <v>SFO Station Access Charge LTC (FRR) - Line 203]</v>
      </c>
      <c r="E1740" s="143"/>
    </row>
    <row r="1741" spans="4:5" outlineLevel="2">
      <c r="D1741" s="142" t="str">
        <f t="shared" si="43"/>
        <v>SFO Station Access Charge LTC (FRR) - Line 204]</v>
      </c>
      <c r="E1741" s="143"/>
    </row>
    <row r="1742" spans="4:5" outlineLevel="2">
      <c r="D1742" s="142" t="str">
        <f t="shared" si="43"/>
        <v>SFO Station Access Charge LTC (FRR) - Line 205]</v>
      </c>
      <c r="E1742" s="143"/>
    </row>
    <row r="1743" spans="4:5" outlineLevel="2">
      <c r="D1743" s="142" t="str">
        <f t="shared" si="43"/>
        <v>SFO Station Access Charge LTC (FRR) - Line 206]</v>
      </c>
      <c r="E1743" s="143"/>
    </row>
    <row r="1744" spans="4:5" outlineLevel="2">
      <c r="D1744" s="142" t="str">
        <f t="shared" si="43"/>
        <v>SFO Station Access Charge LTC (FRR) - Line 207]</v>
      </c>
      <c r="E1744" s="143"/>
    </row>
    <row r="1745" spans="4:5" outlineLevel="2">
      <c r="D1745" s="142" t="str">
        <f t="shared" si="43"/>
        <v>SFO Station Access Charge LTC (FRR) - Line 208]</v>
      </c>
      <c r="E1745" s="143"/>
    </row>
    <row r="1746" spans="4:5" outlineLevel="2">
      <c r="D1746" s="142" t="str">
        <f t="shared" si="43"/>
        <v>SFO Station Access Charge LTC (FRR) - Line 209]</v>
      </c>
      <c r="E1746" s="143"/>
    </row>
    <row r="1747" spans="4:5" outlineLevel="2">
      <c r="D1747" s="142" t="str">
        <f t="shared" si="43"/>
        <v>SFO Station Access Charge LTC (FRR) - Line 210]</v>
      </c>
      <c r="E1747" s="143"/>
    </row>
    <row r="1748" spans="4:5" outlineLevel="2">
      <c r="D1748" s="142" t="str">
        <f t="shared" si="43"/>
        <v>SFO Station Access Charge LTC (FRR) - Line 211]</v>
      </c>
      <c r="E1748" s="143"/>
    </row>
    <row r="1749" spans="4:5" outlineLevel="2">
      <c r="D1749" s="142" t="str">
        <f t="shared" si="43"/>
        <v>SFO Station Access Charge LTC (FRR) - Line 212]</v>
      </c>
      <c r="E1749" s="143"/>
    </row>
    <row r="1750" spans="4:5" outlineLevel="2">
      <c r="D1750" s="142" t="str">
        <f t="shared" si="43"/>
        <v>SFO Station Access Charge LTC (FRR) - Line 213]</v>
      </c>
      <c r="E1750" s="143"/>
    </row>
    <row r="1751" spans="4:5" outlineLevel="2">
      <c r="D1751" s="142" t="str">
        <f t="shared" si="43"/>
        <v>SFO Station Access Charge LTC (FRR) - Line 214]</v>
      </c>
      <c r="E1751" s="143"/>
    </row>
    <row r="1752" spans="4:5" outlineLevel="2">
      <c r="D1752" s="142" t="str">
        <f t="shared" si="43"/>
        <v>SFO Station Access Charge LTC (FRR) - Line 215]</v>
      </c>
      <c r="E1752" s="143"/>
    </row>
    <row r="1753" spans="4:5" outlineLevel="2">
      <c r="D1753" s="142" t="str">
        <f t="shared" si="43"/>
        <v>SFO Station Access Charge LTC (FRR) - Line 216]</v>
      </c>
      <c r="E1753" s="143"/>
    </row>
    <row r="1754" spans="4:5" outlineLevel="2">
      <c r="D1754" s="142" t="str">
        <f t="shared" si="43"/>
        <v>SFO Station Access Charge LTC (FRR) - Line 217]</v>
      </c>
      <c r="E1754" s="143"/>
    </row>
    <row r="1755" spans="4:5" outlineLevel="2">
      <c r="D1755" s="142" t="str">
        <f t="shared" ref="D1755:D1787" si="44">"SFO Station Access Charge LTC (FRR)"&amp;MID(D319,FIND(" - ",D319,1),50)</f>
        <v>SFO Station Access Charge LTC (FRR) - Line 218]</v>
      </c>
      <c r="E1755" s="143"/>
    </row>
    <row r="1756" spans="4:5" outlineLevel="2">
      <c r="D1756" s="142" t="str">
        <f t="shared" si="44"/>
        <v>SFO Station Access Charge LTC (FRR) - Line 219]</v>
      </c>
      <c r="E1756" s="143"/>
    </row>
    <row r="1757" spans="4:5" outlineLevel="2">
      <c r="D1757" s="142" t="str">
        <f t="shared" si="44"/>
        <v>SFO Station Access Charge LTC (FRR) - Line 220]</v>
      </c>
      <c r="E1757" s="143"/>
    </row>
    <row r="1758" spans="4:5" outlineLevel="2">
      <c r="D1758" s="142" t="str">
        <f t="shared" si="44"/>
        <v>SFO Station Access Charge LTC (FRR) - Line 221]</v>
      </c>
      <c r="E1758" s="143"/>
    </row>
    <row r="1759" spans="4:5" outlineLevel="2">
      <c r="D1759" s="142" t="str">
        <f t="shared" si="44"/>
        <v>SFO Station Access Charge LTC (FRR) - Line 222]</v>
      </c>
      <c r="E1759" s="143"/>
    </row>
    <row r="1760" spans="4:5" outlineLevel="2">
      <c r="D1760" s="142" t="str">
        <f t="shared" si="44"/>
        <v>SFO Station Access Charge LTC (FRR) - Line 223]</v>
      </c>
      <c r="E1760" s="143"/>
    </row>
    <row r="1761" spans="4:5" outlineLevel="2">
      <c r="D1761" s="142" t="str">
        <f t="shared" si="44"/>
        <v>SFO Station Access Charge LTC (FRR) - Line 224]</v>
      </c>
      <c r="E1761" s="143"/>
    </row>
    <row r="1762" spans="4:5" outlineLevel="2">
      <c r="D1762" s="142" t="str">
        <f t="shared" si="44"/>
        <v>SFO Station Access Charge LTC (FRR) - Line 225]</v>
      </c>
      <c r="E1762" s="143"/>
    </row>
    <row r="1763" spans="4:5" outlineLevel="2">
      <c r="D1763" s="142" t="str">
        <f t="shared" si="44"/>
        <v>SFO Station Access Charge LTC (FRR) - Line 226]</v>
      </c>
      <c r="E1763" s="143"/>
    </row>
    <row r="1764" spans="4:5" outlineLevel="2">
      <c r="D1764" s="142" t="str">
        <f t="shared" si="44"/>
        <v>SFO Station Access Charge LTC (FRR) - Line 227]</v>
      </c>
      <c r="E1764" s="143"/>
    </row>
    <row r="1765" spans="4:5" outlineLevel="2">
      <c r="D1765" s="142" t="str">
        <f t="shared" si="44"/>
        <v>SFO Station Access Charge LTC (FRR) - Line 228]</v>
      </c>
      <c r="E1765" s="143"/>
    </row>
    <row r="1766" spans="4:5" outlineLevel="2">
      <c r="D1766" s="142" t="str">
        <f t="shared" si="44"/>
        <v>SFO Station Access Charge LTC (FRR) - Line 229]</v>
      </c>
      <c r="E1766" s="143"/>
    </row>
    <row r="1767" spans="4:5" outlineLevel="2">
      <c r="D1767" s="142" t="str">
        <f t="shared" si="44"/>
        <v>SFO Station Access Charge LTC (FRR) - Line 230]</v>
      </c>
      <c r="E1767" s="143"/>
    </row>
    <row r="1768" spans="4:5" outlineLevel="2">
      <c r="D1768" s="142" t="str">
        <f t="shared" si="44"/>
        <v>SFO Station Access Charge LTC (FRR) - Line 231]</v>
      </c>
      <c r="E1768" s="143"/>
    </row>
    <row r="1769" spans="4:5" outlineLevel="2">
      <c r="D1769" s="142" t="str">
        <f t="shared" si="44"/>
        <v>SFO Station Access Charge LTC (FRR) - Line 232]</v>
      </c>
      <c r="E1769" s="143"/>
    </row>
    <row r="1770" spans="4:5" outlineLevel="2">
      <c r="D1770" s="142" t="str">
        <f t="shared" si="44"/>
        <v>SFO Station Access Charge LTC (FRR) - Line 233]</v>
      </c>
      <c r="E1770" s="143"/>
    </row>
    <row r="1771" spans="4:5" outlineLevel="2">
      <c r="D1771" s="142" t="str">
        <f t="shared" si="44"/>
        <v>SFO Station Access Charge LTC (FRR) - Line 234]</v>
      </c>
      <c r="E1771" s="143"/>
    </row>
    <row r="1772" spans="4:5" outlineLevel="2">
      <c r="D1772" s="142" t="str">
        <f t="shared" si="44"/>
        <v>SFO Station Access Charge LTC (FRR) - Line 235]</v>
      </c>
      <c r="E1772" s="143"/>
    </row>
    <row r="1773" spans="4:5" outlineLevel="2">
      <c r="D1773" s="142" t="str">
        <f t="shared" si="44"/>
        <v>SFO Station Access Charge LTC (FRR) - Line 236]</v>
      </c>
      <c r="E1773" s="143"/>
    </row>
    <row r="1774" spans="4:5" outlineLevel="2">
      <c r="D1774" s="142" t="str">
        <f t="shared" si="44"/>
        <v>SFO Station Access Charge LTC (FRR) - Line 237]</v>
      </c>
      <c r="E1774" s="143"/>
    </row>
    <row r="1775" spans="4:5" outlineLevel="2">
      <c r="D1775" s="142" t="str">
        <f t="shared" si="44"/>
        <v>SFO Station Access Charge LTC (FRR) - Line 238]</v>
      </c>
      <c r="E1775" s="143"/>
    </row>
    <row r="1776" spans="4:5" outlineLevel="2">
      <c r="D1776" s="142" t="str">
        <f t="shared" si="44"/>
        <v>SFO Station Access Charge LTC (FRR) - Line 239]</v>
      </c>
      <c r="E1776" s="143"/>
    </row>
    <row r="1777" spans="2:5" outlineLevel="2">
      <c r="D1777" s="142" t="str">
        <f t="shared" si="44"/>
        <v>SFO Station Access Charge LTC (FRR) - Line 240]</v>
      </c>
      <c r="E1777" s="143"/>
    </row>
    <row r="1778" spans="2:5" outlineLevel="2">
      <c r="D1778" s="142" t="str">
        <f t="shared" si="44"/>
        <v>SFO Station Access Charge LTC (FRR) - Line 241]</v>
      </c>
      <c r="E1778" s="143"/>
    </row>
    <row r="1779" spans="2:5" outlineLevel="2">
      <c r="D1779" s="142" t="str">
        <f t="shared" si="44"/>
        <v>SFO Station Access Charge LTC (FRR) - Line 242]</v>
      </c>
      <c r="E1779" s="143"/>
    </row>
    <row r="1780" spans="2:5" outlineLevel="2">
      <c r="D1780" s="142" t="str">
        <f t="shared" si="44"/>
        <v>SFO Station Access Charge LTC (FRR) - Line 243]</v>
      </c>
      <c r="E1780" s="143"/>
    </row>
    <row r="1781" spans="2:5" outlineLevel="2">
      <c r="D1781" s="142" t="str">
        <f t="shared" si="44"/>
        <v>SFO Station Access Charge LTC (FRR) - Line 244]</v>
      </c>
      <c r="E1781" s="143"/>
    </row>
    <row r="1782" spans="2:5" outlineLevel="2">
      <c r="D1782" s="142" t="str">
        <f t="shared" si="44"/>
        <v>SFO Station Access Charge LTC (FRR) - Line 245]</v>
      </c>
      <c r="E1782" s="143"/>
    </row>
    <row r="1783" spans="2:5" outlineLevel="2">
      <c r="D1783" s="142" t="str">
        <f t="shared" si="44"/>
        <v>SFO Station Access Charge LTC (FRR) - Line 246]</v>
      </c>
      <c r="E1783" s="143"/>
    </row>
    <row r="1784" spans="2:5" outlineLevel="2">
      <c r="D1784" s="142" t="str">
        <f t="shared" si="44"/>
        <v>SFO Station Access Charge LTC (FRR) - Line 247]</v>
      </c>
      <c r="E1784" s="143"/>
    </row>
    <row r="1785" spans="2:5" outlineLevel="2">
      <c r="D1785" s="142" t="str">
        <f t="shared" si="44"/>
        <v>SFO Station Access Charge LTC (FRR) - Line 248]</v>
      </c>
      <c r="E1785" s="143"/>
    </row>
    <row r="1786" spans="2:5" outlineLevel="2">
      <c r="D1786" s="142" t="str">
        <f t="shared" si="44"/>
        <v>SFO Station Access Charge LTC (FRR) - Line 249]</v>
      </c>
      <c r="E1786" s="143"/>
    </row>
    <row r="1787" spans="2:5" outlineLevel="2">
      <c r="D1787" s="144" t="str">
        <f t="shared" si="44"/>
        <v>SFO Station Access Charge LTC (FRR) - Line 250]</v>
      </c>
      <c r="E1787" s="145"/>
    </row>
    <row r="1788" spans="2:5" outlineLevel="1"/>
    <row r="1789" spans="2:5" outlineLevel="1">
      <c r="C1789" s="228" t="s">
        <v>1534</v>
      </c>
    </row>
    <row r="1790" spans="2:5" outlineLevel="2">
      <c r="B1790" s="434"/>
      <c r="D1790" s="129" t="s">
        <v>1383</v>
      </c>
      <c r="E1790" s="140"/>
    </row>
    <row r="1791" spans="2:5" outlineLevel="2">
      <c r="D1791" s="131" t="s">
        <v>1384</v>
      </c>
      <c r="E1791" s="74"/>
    </row>
    <row r="1792" spans="2:5" outlineLevel="2">
      <c r="B1792" s="434"/>
      <c r="D1792" s="131" t="s">
        <v>1385</v>
      </c>
      <c r="E1792" s="74"/>
    </row>
    <row r="1793" spans="4:5" outlineLevel="2">
      <c r="D1793" s="131" t="s">
        <v>1386</v>
      </c>
      <c r="E1793" s="74"/>
    </row>
    <row r="1794" spans="4:5" outlineLevel="2">
      <c r="D1794" s="131" t="s">
        <v>1387</v>
      </c>
      <c r="E1794" s="74"/>
    </row>
    <row r="1795" spans="4:5" outlineLevel="2">
      <c r="D1795" s="131" t="s">
        <v>1388</v>
      </c>
      <c r="E1795" s="74"/>
    </row>
    <row r="1796" spans="4:5" outlineLevel="2">
      <c r="D1796" s="131" t="s">
        <v>1389</v>
      </c>
      <c r="E1796" s="74"/>
    </row>
    <row r="1797" spans="4:5" outlineLevel="2">
      <c r="D1797" s="131" t="s">
        <v>1390</v>
      </c>
      <c r="E1797" s="74"/>
    </row>
    <row r="1798" spans="4:5" outlineLevel="2">
      <c r="D1798" s="131" t="s">
        <v>1391</v>
      </c>
      <c r="E1798" s="74"/>
    </row>
    <row r="1799" spans="4:5" outlineLevel="2">
      <c r="D1799" s="131" t="s">
        <v>1392</v>
      </c>
      <c r="E1799" s="74"/>
    </row>
    <row r="1800" spans="4:5" outlineLevel="2">
      <c r="D1800" s="131" t="s">
        <v>1393</v>
      </c>
      <c r="E1800" s="74"/>
    </row>
    <row r="1801" spans="4:5" outlineLevel="2">
      <c r="D1801" s="131" t="s">
        <v>1394</v>
      </c>
      <c r="E1801" s="74"/>
    </row>
    <row r="1802" spans="4:5" outlineLevel="2">
      <c r="D1802" s="131" t="s">
        <v>1395</v>
      </c>
      <c r="E1802" s="74"/>
    </row>
    <row r="1803" spans="4:5" outlineLevel="2">
      <c r="D1803" s="131" t="s">
        <v>1396</v>
      </c>
      <c r="E1803" s="74"/>
    </row>
    <row r="1804" spans="4:5" outlineLevel="2">
      <c r="D1804" s="131" t="s">
        <v>1397</v>
      </c>
      <c r="E1804" s="74"/>
    </row>
    <row r="1805" spans="4:5" outlineLevel="2">
      <c r="D1805" s="131" t="s">
        <v>1398</v>
      </c>
      <c r="E1805" s="74"/>
    </row>
    <row r="1806" spans="4:5" outlineLevel="2">
      <c r="D1806" s="131" t="s">
        <v>1399</v>
      </c>
      <c r="E1806" s="74"/>
    </row>
    <row r="1807" spans="4:5" outlineLevel="2">
      <c r="D1807" s="131" t="s">
        <v>1400</v>
      </c>
      <c r="E1807" s="74"/>
    </row>
    <row r="1808" spans="4:5" outlineLevel="2">
      <c r="D1808" s="131" t="s">
        <v>1401</v>
      </c>
      <c r="E1808" s="74"/>
    </row>
    <row r="1809" spans="4:5" outlineLevel="2">
      <c r="D1809" s="131" t="s">
        <v>1402</v>
      </c>
      <c r="E1809" s="74"/>
    </row>
    <row r="1810" spans="4:5" outlineLevel="2">
      <c r="D1810" s="131" t="s">
        <v>1403</v>
      </c>
      <c r="E1810" s="74"/>
    </row>
    <row r="1811" spans="4:5" outlineLevel="2">
      <c r="D1811" s="131" t="s">
        <v>1404</v>
      </c>
      <c r="E1811" s="74"/>
    </row>
    <row r="1812" spans="4:5" outlineLevel="2">
      <c r="D1812" s="131" t="s">
        <v>1405</v>
      </c>
      <c r="E1812" s="74"/>
    </row>
    <row r="1813" spans="4:5" outlineLevel="2">
      <c r="D1813" s="131" t="s">
        <v>1406</v>
      </c>
      <c r="E1813" s="74"/>
    </row>
    <row r="1814" spans="4:5" outlineLevel="2">
      <c r="D1814" s="131" t="s">
        <v>1407</v>
      </c>
      <c r="E1814" s="74"/>
    </row>
    <row r="1815" spans="4:5" outlineLevel="2">
      <c r="D1815" s="131" t="s">
        <v>1408</v>
      </c>
      <c r="E1815" s="74"/>
    </row>
    <row r="1816" spans="4:5" outlineLevel="2">
      <c r="D1816" s="131" t="s">
        <v>1409</v>
      </c>
      <c r="E1816" s="74"/>
    </row>
    <row r="1817" spans="4:5" outlineLevel="2">
      <c r="D1817" s="131" t="s">
        <v>1410</v>
      </c>
      <c r="E1817" s="74"/>
    </row>
    <row r="1818" spans="4:5" outlineLevel="2">
      <c r="D1818" s="131" t="s">
        <v>1411</v>
      </c>
      <c r="E1818" s="74"/>
    </row>
    <row r="1819" spans="4:5" outlineLevel="2">
      <c r="D1819" s="131" t="s">
        <v>1412</v>
      </c>
      <c r="E1819" s="74"/>
    </row>
    <row r="1820" spans="4:5" outlineLevel="2">
      <c r="D1820" s="131" t="s">
        <v>1413</v>
      </c>
      <c r="E1820" s="74"/>
    </row>
    <row r="1821" spans="4:5" outlineLevel="2">
      <c r="D1821" s="131" t="s">
        <v>1414</v>
      </c>
      <c r="E1821" s="74"/>
    </row>
    <row r="1822" spans="4:5" outlineLevel="2">
      <c r="D1822" s="131" t="s">
        <v>1415</v>
      </c>
      <c r="E1822" s="74"/>
    </row>
    <row r="1823" spans="4:5" outlineLevel="2">
      <c r="D1823" s="131" t="s">
        <v>1416</v>
      </c>
      <c r="E1823" s="74"/>
    </row>
    <row r="1824" spans="4:5" outlineLevel="2">
      <c r="D1824" s="131" t="s">
        <v>1417</v>
      </c>
      <c r="E1824" s="74"/>
    </row>
    <row r="1825" spans="4:5" outlineLevel="2">
      <c r="D1825" s="131" t="s">
        <v>1418</v>
      </c>
      <c r="E1825" s="74"/>
    </row>
    <row r="1826" spans="4:5" outlineLevel="2">
      <c r="D1826" s="131" t="s">
        <v>1419</v>
      </c>
      <c r="E1826" s="74"/>
    </row>
    <row r="1827" spans="4:5" outlineLevel="2">
      <c r="D1827" s="131" t="s">
        <v>1420</v>
      </c>
      <c r="E1827" s="74"/>
    </row>
    <row r="1828" spans="4:5" outlineLevel="2">
      <c r="D1828" s="131" t="s">
        <v>1421</v>
      </c>
      <c r="E1828" s="74"/>
    </row>
    <row r="1829" spans="4:5" outlineLevel="2">
      <c r="D1829" s="131" t="s">
        <v>1422</v>
      </c>
      <c r="E1829" s="74"/>
    </row>
    <row r="1830" spans="4:5" outlineLevel="2">
      <c r="D1830" s="131" t="s">
        <v>1423</v>
      </c>
      <c r="E1830" s="74"/>
    </row>
    <row r="1831" spans="4:5" outlineLevel="2">
      <c r="D1831" s="131" t="s">
        <v>1424</v>
      </c>
      <c r="E1831" s="74"/>
    </row>
    <row r="1832" spans="4:5" outlineLevel="2">
      <c r="D1832" s="131" t="s">
        <v>1425</v>
      </c>
      <c r="E1832" s="74"/>
    </row>
    <row r="1833" spans="4:5" outlineLevel="2">
      <c r="D1833" s="131" t="s">
        <v>1426</v>
      </c>
      <c r="E1833" s="74"/>
    </row>
    <row r="1834" spans="4:5" outlineLevel="2">
      <c r="D1834" s="131" t="s">
        <v>1427</v>
      </c>
      <c r="E1834" s="74"/>
    </row>
    <row r="1835" spans="4:5" outlineLevel="2">
      <c r="D1835" s="131" t="s">
        <v>1428</v>
      </c>
      <c r="E1835" s="74"/>
    </row>
    <row r="1836" spans="4:5" outlineLevel="2">
      <c r="D1836" s="131" t="s">
        <v>1429</v>
      </c>
      <c r="E1836" s="74"/>
    </row>
    <row r="1837" spans="4:5" outlineLevel="2">
      <c r="D1837" s="131" t="s">
        <v>1430</v>
      </c>
      <c r="E1837" s="74"/>
    </row>
    <row r="1838" spans="4:5" outlineLevel="2">
      <c r="D1838" s="131" t="s">
        <v>1431</v>
      </c>
      <c r="E1838" s="74"/>
    </row>
    <row r="1839" spans="4:5" outlineLevel="2">
      <c r="D1839" s="131" t="s">
        <v>1432</v>
      </c>
      <c r="E1839" s="74"/>
    </row>
    <row r="1840" spans="4:5" outlineLevel="2">
      <c r="D1840" s="131" t="s">
        <v>1433</v>
      </c>
      <c r="E1840" s="74"/>
    </row>
    <row r="1841" spans="4:5" outlineLevel="2">
      <c r="D1841" s="131" t="s">
        <v>1434</v>
      </c>
      <c r="E1841" s="74"/>
    </row>
    <row r="1842" spans="4:5" outlineLevel="2">
      <c r="D1842" s="131" t="s">
        <v>1435</v>
      </c>
      <c r="E1842" s="74"/>
    </row>
    <row r="1843" spans="4:5" outlineLevel="2">
      <c r="D1843" s="131" t="s">
        <v>1436</v>
      </c>
      <c r="E1843" s="74"/>
    </row>
    <row r="1844" spans="4:5" outlineLevel="2">
      <c r="D1844" s="131" t="s">
        <v>1437</v>
      </c>
      <c r="E1844" s="74"/>
    </row>
    <row r="1845" spans="4:5" outlineLevel="2">
      <c r="D1845" s="131" t="s">
        <v>1438</v>
      </c>
      <c r="E1845" s="74"/>
    </row>
    <row r="1846" spans="4:5" outlineLevel="2">
      <c r="D1846" s="131" t="s">
        <v>1439</v>
      </c>
      <c r="E1846" s="74"/>
    </row>
    <row r="1847" spans="4:5" outlineLevel="2">
      <c r="D1847" s="131" t="s">
        <v>1440</v>
      </c>
      <c r="E1847" s="74"/>
    </row>
    <row r="1848" spans="4:5" outlineLevel="2">
      <c r="D1848" s="131" t="s">
        <v>1441</v>
      </c>
      <c r="E1848" s="74"/>
    </row>
    <row r="1849" spans="4:5" outlineLevel="2">
      <c r="D1849" s="131" t="s">
        <v>1442</v>
      </c>
      <c r="E1849" s="74"/>
    </row>
    <row r="1850" spans="4:5" outlineLevel="2">
      <c r="D1850" s="131" t="s">
        <v>1443</v>
      </c>
      <c r="E1850" s="74"/>
    </row>
    <row r="1851" spans="4:5" outlineLevel="2">
      <c r="D1851" s="131" t="s">
        <v>1444</v>
      </c>
      <c r="E1851" s="74"/>
    </row>
    <row r="1852" spans="4:5" outlineLevel="2">
      <c r="D1852" s="131" t="s">
        <v>1445</v>
      </c>
      <c r="E1852" s="74"/>
    </row>
    <row r="1853" spans="4:5" outlineLevel="2">
      <c r="D1853" s="131" t="s">
        <v>1446</v>
      </c>
      <c r="E1853" s="74"/>
    </row>
    <row r="1854" spans="4:5" outlineLevel="2">
      <c r="D1854" s="131" t="s">
        <v>1447</v>
      </c>
      <c r="E1854" s="74"/>
    </row>
    <row r="1855" spans="4:5" outlineLevel="2">
      <c r="D1855" s="131" t="s">
        <v>1448</v>
      </c>
      <c r="E1855" s="74"/>
    </row>
    <row r="1856" spans="4:5" outlineLevel="2">
      <c r="D1856" s="131" t="s">
        <v>1449</v>
      </c>
      <c r="E1856" s="74"/>
    </row>
    <row r="1857" spans="4:5" outlineLevel="2">
      <c r="D1857" s="131" t="s">
        <v>1450</v>
      </c>
      <c r="E1857" s="74"/>
    </row>
    <row r="1858" spans="4:5" outlineLevel="2">
      <c r="D1858" s="131" t="s">
        <v>1451</v>
      </c>
      <c r="E1858" s="74"/>
    </row>
    <row r="1859" spans="4:5" outlineLevel="2">
      <c r="D1859" s="131" t="s">
        <v>1452</v>
      </c>
      <c r="E1859" s="74"/>
    </row>
    <row r="1860" spans="4:5" outlineLevel="2">
      <c r="D1860" s="131" t="s">
        <v>1453</v>
      </c>
      <c r="E1860" s="74"/>
    </row>
    <row r="1861" spans="4:5" outlineLevel="2">
      <c r="D1861" s="131" t="s">
        <v>1454</v>
      </c>
      <c r="E1861" s="74"/>
    </row>
    <row r="1862" spans="4:5" outlineLevel="2">
      <c r="D1862" s="131" t="s">
        <v>1455</v>
      </c>
      <c r="E1862" s="74"/>
    </row>
    <row r="1863" spans="4:5" outlineLevel="2">
      <c r="D1863" s="131" t="s">
        <v>1456</v>
      </c>
      <c r="E1863" s="74"/>
    </row>
    <row r="1864" spans="4:5" outlineLevel="2">
      <c r="D1864" s="131" t="s">
        <v>1457</v>
      </c>
      <c r="E1864" s="74"/>
    </row>
    <row r="1865" spans="4:5" outlineLevel="2">
      <c r="D1865" s="131" t="s">
        <v>1458</v>
      </c>
      <c r="E1865" s="74"/>
    </row>
    <row r="1866" spans="4:5" outlineLevel="2">
      <c r="D1866" s="131" t="s">
        <v>1459</v>
      </c>
      <c r="E1866" s="74"/>
    </row>
    <row r="1867" spans="4:5" outlineLevel="2">
      <c r="D1867" s="131" t="s">
        <v>1460</v>
      </c>
      <c r="E1867" s="74"/>
    </row>
    <row r="1868" spans="4:5" outlineLevel="2">
      <c r="D1868" s="131" t="s">
        <v>1461</v>
      </c>
      <c r="E1868" s="74"/>
    </row>
    <row r="1869" spans="4:5" outlineLevel="2">
      <c r="D1869" s="131" t="s">
        <v>1462</v>
      </c>
      <c r="E1869" s="74"/>
    </row>
    <row r="1870" spans="4:5" outlineLevel="2">
      <c r="D1870" s="131" t="s">
        <v>1463</v>
      </c>
      <c r="E1870" s="74"/>
    </row>
    <row r="1871" spans="4:5" outlineLevel="2">
      <c r="D1871" s="131" t="s">
        <v>1464</v>
      </c>
      <c r="E1871" s="74"/>
    </row>
    <row r="1872" spans="4:5" outlineLevel="2">
      <c r="D1872" s="131" t="s">
        <v>1465</v>
      </c>
      <c r="E1872" s="74"/>
    </row>
    <row r="1873" spans="4:5" outlineLevel="2">
      <c r="D1873" s="131" t="s">
        <v>1466</v>
      </c>
      <c r="E1873" s="74"/>
    </row>
    <row r="1874" spans="4:5" outlineLevel="2">
      <c r="D1874" s="131" t="s">
        <v>1467</v>
      </c>
      <c r="E1874" s="74"/>
    </row>
    <row r="1875" spans="4:5" outlineLevel="2">
      <c r="D1875" s="131" t="s">
        <v>1468</v>
      </c>
      <c r="E1875" s="74"/>
    </row>
    <row r="1876" spans="4:5" outlineLevel="2">
      <c r="D1876" s="131" t="s">
        <v>1469</v>
      </c>
      <c r="E1876" s="74"/>
    </row>
    <row r="1877" spans="4:5" outlineLevel="2">
      <c r="D1877" s="131" t="s">
        <v>1470</v>
      </c>
      <c r="E1877" s="74"/>
    </row>
    <row r="1878" spans="4:5" outlineLevel="2">
      <c r="D1878" s="131" t="s">
        <v>1471</v>
      </c>
      <c r="E1878" s="74"/>
    </row>
    <row r="1879" spans="4:5" outlineLevel="2">
      <c r="D1879" s="131" t="s">
        <v>1472</v>
      </c>
      <c r="E1879" s="74"/>
    </row>
    <row r="1880" spans="4:5" outlineLevel="2">
      <c r="D1880" s="131" t="s">
        <v>1473</v>
      </c>
      <c r="E1880" s="74"/>
    </row>
    <row r="1881" spans="4:5" outlineLevel="2">
      <c r="D1881" s="131" t="s">
        <v>1474</v>
      </c>
      <c r="E1881" s="74"/>
    </row>
    <row r="1882" spans="4:5" outlineLevel="2">
      <c r="D1882" s="131" t="s">
        <v>1475</v>
      </c>
      <c r="E1882" s="74"/>
    </row>
    <row r="1883" spans="4:5" outlineLevel="2">
      <c r="D1883" s="131" t="s">
        <v>1476</v>
      </c>
      <c r="E1883" s="74"/>
    </row>
    <row r="1884" spans="4:5" outlineLevel="2">
      <c r="D1884" s="131" t="s">
        <v>1477</v>
      </c>
      <c r="E1884" s="74"/>
    </row>
    <row r="1885" spans="4:5" outlineLevel="2">
      <c r="D1885" s="131" t="s">
        <v>1478</v>
      </c>
      <c r="E1885" s="74"/>
    </row>
    <row r="1886" spans="4:5" outlineLevel="2">
      <c r="D1886" s="131" t="s">
        <v>1479</v>
      </c>
      <c r="E1886" s="74"/>
    </row>
    <row r="1887" spans="4:5" outlineLevel="2">
      <c r="D1887" s="131" t="s">
        <v>1480</v>
      </c>
      <c r="E1887" s="74"/>
    </row>
    <row r="1888" spans="4:5" outlineLevel="2">
      <c r="D1888" s="131" t="s">
        <v>1481</v>
      </c>
      <c r="E1888" s="74"/>
    </row>
    <row r="1889" spans="4:5" outlineLevel="2">
      <c r="D1889" s="131" t="s">
        <v>1482</v>
      </c>
      <c r="E1889" s="74"/>
    </row>
    <row r="1890" spans="4:5" outlineLevel="2">
      <c r="D1890" s="131" t="s">
        <v>1483</v>
      </c>
      <c r="E1890" s="74"/>
    </row>
    <row r="1891" spans="4:5" outlineLevel="2">
      <c r="D1891" s="131" t="s">
        <v>1484</v>
      </c>
      <c r="E1891" s="74"/>
    </row>
    <row r="1892" spans="4:5" outlineLevel="2">
      <c r="D1892" s="131" t="s">
        <v>1485</v>
      </c>
      <c r="E1892" s="74"/>
    </row>
    <row r="1893" spans="4:5" outlineLevel="2">
      <c r="D1893" s="131" t="s">
        <v>1486</v>
      </c>
      <c r="E1893" s="74"/>
    </row>
    <row r="1894" spans="4:5" outlineLevel="2">
      <c r="D1894" s="131" t="s">
        <v>1487</v>
      </c>
      <c r="E1894" s="74"/>
    </row>
    <row r="1895" spans="4:5" outlineLevel="2">
      <c r="D1895" s="131" t="s">
        <v>1488</v>
      </c>
      <c r="E1895" s="74"/>
    </row>
    <row r="1896" spans="4:5" outlineLevel="2">
      <c r="D1896" s="131" t="s">
        <v>1489</v>
      </c>
      <c r="E1896" s="74"/>
    </row>
    <row r="1897" spans="4:5" outlineLevel="2">
      <c r="D1897" s="131" t="s">
        <v>1490</v>
      </c>
      <c r="E1897" s="74"/>
    </row>
    <row r="1898" spans="4:5" outlineLevel="2">
      <c r="D1898" s="131" t="s">
        <v>1491</v>
      </c>
      <c r="E1898" s="74"/>
    </row>
    <row r="1899" spans="4:5" outlineLevel="2">
      <c r="D1899" s="131" t="s">
        <v>1492</v>
      </c>
      <c r="E1899" s="74"/>
    </row>
    <row r="1900" spans="4:5" outlineLevel="2">
      <c r="D1900" s="131" t="s">
        <v>1493</v>
      </c>
      <c r="E1900" s="74"/>
    </row>
    <row r="1901" spans="4:5" outlineLevel="2">
      <c r="D1901" s="131" t="s">
        <v>1494</v>
      </c>
      <c r="E1901" s="74"/>
    </row>
    <row r="1902" spans="4:5" outlineLevel="2">
      <c r="D1902" s="131" t="s">
        <v>1495</v>
      </c>
      <c r="E1902" s="74"/>
    </row>
    <row r="1903" spans="4:5" outlineLevel="2">
      <c r="D1903" s="131" t="s">
        <v>1496</v>
      </c>
      <c r="E1903" s="74"/>
    </row>
    <row r="1904" spans="4:5" outlineLevel="2">
      <c r="D1904" s="131" t="s">
        <v>1497</v>
      </c>
      <c r="E1904" s="74"/>
    </row>
    <row r="1905" spans="4:5" outlineLevel="2">
      <c r="D1905" s="131" t="s">
        <v>1498</v>
      </c>
      <c r="E1905" s="74"/>
    </row>
    <row r="1906" spans="4:5" outlineLevel="2">
      <c r="D1906" s="131" t="s">
        <v>1499</v>
      </c>
      <c r="E1906" s="74"/>
    </row>
    <row r="1907" spans="4:5" outlineLevel="2">
      <c r="D1907" s="131" t="s">
        <v>1500</v>
      </c>
      <c r="E1907" s="74"/>
    </row>
    <row r="1908" spans="4:5" outlineLevel="2">
      <c r="D1908" s="131" t="s">
        <v>1501</v>
      </c>
      <c r="E1908" s="74"/>
    </row>
    <row r="1909" spans="4:5" outlineLevel="2">
      <c r="D1909" s="131" t="s">
        <v>1502</v>
      </c>
      <c r="E1909" s="74"/>
    </row>
    <row r="1910" spans="4:5" outlineLevel="2">
      <c r="D1910" s="131" t="s">
        <v>1503</v>
      </c>
      <c r="E1910" s="74"/>
    </row>
    <row r="1911" spans="4:5" outlineLevel="2">
      <c r="D1911" s="131" t="s">
        <v>1541</v>
      </c>
      <c r="E1911" s="74"/>
    </row>
    <row r="1912" spans="4:5" outlineLevel="2">
      <c r="D1912" s="131" t="s">
        <v>1504</v>
      </c>
      <c r="E1912" s="74"/>
    </row>
    <row r="1913" spans="4:5" outlineLevel="2">
      <c r="D1913" s="131" t="s">
        <v>1505</v>
      </c>
      <c r="E1913" s="74"/>
    </row>
    <row r="1914" spans="4:5" outlineLevel="2">
      <c r="D1914" s="131" t="s">
        <v>1506</v>
      </c>
      <c r="E1914" s="74"/>
    </row>
    <row r="1915" spans="4:5" outlineLevel="2">
      <c r="D1915" s="131" t="s">
        <v>1507</v>
      </c>
      <c r="E1915" s="74"/>
    </row>
    <row r="1916" spans="4:5" outlineLevel="2">
      <c r="D1916" s="131" t="s">
        <v>1508</v>
      </c>
      <c r="E1916" s="74"/>
    </row>
    <row r="1917" spans="4:5" outlineLevel="2">
      <c r="D1917" s="131" t="s">
        <v>1509</v>
      </c>
      <c r="E1917" s="74"/>
    </row>
    <row r="1918" spans="4:5" outlineLevel="2">
      <c r="D1918" s="131" t="s">
        <v>1510</v>
      </c>
      <c r="E1918" s="74"/>
    </row>
    <row r="1919" spans="4:5" outlineLevel="2">
      <c r="D1919" s="131" t="s">
        <v>1511</v>
      </c>
      <c r="E1919" s="74"/>
    </row>
    <row r="1920" spans="4:5" outlineLevel="2">
      <c r="D1920" s="131" t="s">
        <v>1512</v>
      </c>
      <c r="E1920" s="74"/>
    </row>
    <row r="1921" spans="4:5" outlineLevel="2">
      <c r="D1921" s="131" t="s">
        <v>1513</v>
      </c>
      <c r="E1921" s="74"/>
    </row>
    <row r="1922" spans="4:5" outlineLevel="2">
      <c r="D1922" s="131" t="s">
        <v>1514</v>
      </c>
      <c r="E1922" s="74"/>
    </row>
    <row r="1923" spans="4:5" outlineLevel="2">
      <c r="D1923" s="131" t="s">
        <v>1515</v>
      </c>
      <c r="E1923" s="74"/>
    </row>
    <row r="1924" spans="4:5" outlineLevel="2">
      <c r="D1924" s="131" t="s">
        <v>1516</v>
      </c>
      <c r="E1924" s="74"/>
    </row>
    <row r="1925" spans="4:5" outlineLevel="2">
      <c r="D1925" s="131" t="s">
        <v>1517</v>
      </c>
      <c r="E1925" s="74"/>
    </row>
    <row r="1926" spans="4:5" outlineLevel="2">
      <c r="D1926" s="131" t="s">
        <v>1518</v>
      </c>
      <c r="E1926" s="74"/>
    </row>
    <row r="1927" spans="4:5" outlineLevel="2">
      <c r="D1927" s="131" t="s">
        <v>1519</v>
      </c>
      <c r="E1927" s="74"/>
    </row>
    <row r="1928" spans="4:5" outlineLevel="2">
      <c r="D1928" s="131" t="s">
        <v>1520</v>
      </c>
      <c r="E1928" s="74"/>
    </row>
    <row r="1929" spans="4:5" outlineLevel="2">
      <c r="D1929" s="131" t="s">
        <v>1521</v>
      </c>
      <c r="E1929" s="74"/>
    </row>
    <row r="1930" spans="4:5" outlineLevel="2">
      <c r="D1930" s="131" t="s">
        <v>1522</v>
      </c>
      <c r="E1930" s="74"/>
    </row>
    <row r="1931" spans="4:5" outlineLevel="2">
      <c r="D1931" s="131" t="s">
        <v>1523</v>
      </c>
      <c r="E1931" s="74"/>
    </row>
    <row r="1932" spans="4:5" outlineLevel="2">
      <c r="D1932" s="131" t="s">
        <v>1524</v>
      </c>
      <c r="E1932" s="74"/>
    </row>
    <row r="1933" spans="4:5" outlineLevel="2">
      <c r="D1933" s="131" t="s">
        <v>1525</v>
      </c>
      <c r="E1933" s="74"/>
    </row>
    <row r="1934" spans="4:5" outlineLevel="2">
      <c r="D1934" s="131" t="s">
        <v>1526</v>
      </c>
      <c r="E1934" s="74"/>
    </row>
    <row r="1935" spans="4:5" outlineLevel="2">
      <c r="D1935" s="131" t="s">
        <v>1527</v>
      </c>
      <c r="E1935" s="74"/>
    </row>
    <row r="1936" spans="4:5" outlineLevel="2">
      <c r="D1936" s="131" t="s">
        <v>1528</v>
      </c>
      <c r="E1936" s="74"/>
    </row>
    <row r="1937" spans="4:5" outlineLevel="2">
      <c r="D1937" s="131" t="s">
        <v>1529</v>
      </c>
      <c r="E1937" s="74"/>
    </row>
    <row r="1938" spans="4:5" outlineLevel="2">
      <c r="D1938" s="131" t="s">
        <v>1530</v>
      </c>
      <c r="E1938" s="74"/>
    </row>
    <row r="1939" spans="4:5" outlineLevel="2">
      <c r="D1939" s="131" t="s">
        <v>1531</v>
      </c>
      <c r="E1939" s="74"/>
    </row>
    <row r="1940" spans="4:5" outlineLevel="2">
      <c r="D1940" s="131" t="s">
        <v>1532</v>
      </c>
      <c r="E1940" s="74"/>
    </row>
    <row r="1941" spans="4:5" outlineLevel="2">
      <c r="D1941" s="131" t="s">
        <v>1533</v>
      </c>
      <c r="E1941" s="74"/>
    </row>
    <row r="1942" spans="4:5" outlineLevel="2">
      <c r="D1942" s="142" t="str">
        <f t="shared" ref="D1942:D1973" si="45">"SFO Station Access Charge LTC (TRR) - Line "&amp;ROW()-ROW(D$1789)&amp;"]"</f>
        <v>SFO Station Access Charge LTC (TRR) - Line 153]</v>
      </c>
      <c r="E1942" s="143"/>
    </row>
    <row r="1943" spans="4:5" outlineLevel="2">
      <c r="D1943" s="142" t="str">
        <f t="shared" si="45"/>
        <v>SFO Station Access Charge LTC (TRR) - Line 154]</v>
      </c>
      <c r="E1943" s="143"/>
    </row>
    <row r="1944" spans="4:5" outlineLevel="2">
      <c r="D1944" s="142" t="str">
        <f t="shared" si="45"/>
        <v>SFO Station Access Charge LTC (TRR) - Line 155]</v>
      </c>
      <c r="E1944" s="143"/>
    </row>
    <row r="1945" spans="4:5" outlineLevel="2">
      <c r="D1945" s="142" t="str">
        <f t="shared" si="45"/>
        <v>SFO Station Access Charge LTC (TRR) - Line 156]</v>
      </c>
      <c r="E1945" s="143"/>
    </row>
    <row r="1946" spans="4:5" outlineLevel="2">
      <c r="D1946" s="142" t="str">
        <f t="shared" si="45"/>
        <v>SFO Station Access Charge LTC (TRR) - Line 157]</v>
      </c>
      <c r="E1946" s="143"/>
    </row>
    <row r="1947" spans="4:5" outlineLevel="2">
      <c r="D1947" s="142" t="str">
        <f t="shared" si="45"/>
        <v>SFO Station Access Charge LTC (TRR) - Line 158]</v>
      </c>
      <c r="E1947" s="143"/>
    </row>
    <row r="1948" spans="4:5" outlineLevel="2">
      <c r="D1948" s="142" t="str">
        <f t="shared" si="45"/>
        <v>SFO Station Access Charge LTC (TRR) - Line 159]</v>
      </c>
      <c r="E1948" s="143"/>
    </row>
    <row r="1949" spans="4:5" outlineLevel="2">
      <c r="D1949" s="142" t="str">
        <f t="shared" si="45"/>
        <v>SFO Station Access Charge LTC (TRR) - Line 160]</v>
      </c>
      <c r="E1949" s="143"/>
    </row>
    <row r="1950" spans="4:5" outlineLevel="2">
      <c r="D1950" s="142" t="str">
        <f t="shared" si="45"/>
        <v>SFO Station Access Charge LTC (TRR) - Line 161]</v>
      </c>
      <c r="E1950" s="143"/>
    </row>
    <row r="1951" spans="4:5" outlineLevel="2">
      <c r="D1951" s="142" t="str">
        <f t="shared" si="45"/>
        <v>SFO Station Access Charge LTC (TRR) - Line 162]</v>
      </c>
      <c r="E1951" s="143"/>
    </row>
    <row r="1952" spans="4:5" outlineLevel="2">
      <c r="D1952" s="142" t="str">
        <f t="shared" si="45"/>
        <v>SFO Station Access Charge LTC (TRR) - Line 163]</v>
      </c>
      <c r="E1952" s="143"/>
    </row>
    <row r="1953" spans="4:5" outlineLevel="2">
      <c r="D1953" s="142" t="str">
        <f t="shared" si="45"/>
        <v>SFO Station Access Charge LTC (TRR) - Line 164]</v>
      </c>
      <c r="E1953" s="143"/>
    </row>
    <row r="1954" spans="4:5" outlineLevel="2">
      <c r="D1954" s="142" t="str">
        <f t="shared" si="45"/>
        <v>SFO Station Access Charge LTC (TRR) - Line 165]</v>
      </c>
      <c r="E1954" s="143"/>
    </row>
    <row r="1955" spans="4:5" outlineLevel="2">
      <c r="D1955" s="142" t="str">
        <f t="shared" si="45"/>
        <v>SFO Station Access Charge LTC (TRR) - Line 166]</v>
      </c>
      <c r="E1955" s="143"/>
    </row>
    <row r="1956" spans="4:5" outlineLevel="2">
      <c r="D1956" s="142" t="str">
        <f t="shared" si="45"/>
        <v>SFO Station Access Charge LTC (TRR) - Line 167]</v>
      </c>
      <c r="E1956" s="143"/>
    </row>
    <row r="1957" spans="4:5" outlineLevel="2">
      <c r="D1957" s="142" t="str">
        <f t="shared" si="45"/>
        <v>SFO Station Access Charge LTC (TRR) - Line 168]</v>
      </c>
      <c r="E1957" s="143"/>
    </row>
    <row r="1958" spans="4:5" outlineLevel="2">
      <c r="D1958" s="142" t="str">
        <f t="shared" si="45"/>
        <v>SFO Station Access Charge LTC (TRR) - Line 169]</v>
      </c>
      <c r="E1958" s="143"/>
    </row>
    <row r="1959" spans="4:5" outlineLevel="2">
      <c r="D1959" s="142" t="str">
        <f t="shared" si="45"/>
        <v>SFO Station Access Charge LTC (TRR) - Line 170]</v>
      </c>
      <c r="E1959" s="143"/>
    </row>
    <row r="1960" spans="4:5" outlineLevel="2">
      <c r="D1960" s="142" t="str">
        <f t="shared" si="45"/>
        <v>SFO Station Access Charge LTC (TRR) - Line 171]</v>
      </c>
      <c r="E1960" s="143"/>
    </row>
    <row r="1961" spans="4:5" outlineLevel="2">
      <c r="D1961" s="142" t="str">
        <f t="shared" si="45"/>
        <v>SFO Station Access Charge LTC (TRR) - Line 172]</v>
      </c>
      <c r="E1961" s="143"/>
    </row>
    <row r="1962" spans="4:5" outlineLevel="2">
      <c r="D1962" s="142" t="str">
        <f t="shared" si="45"/>
        <v>SFO Station Access Charge LTC (TRR) - Line 173]</v>
      </c>
      <c r="E1962" s="143"/>
    </row>
    <row r="1963" spans="4:5" outlineLevel="2">
      <c r="D1963" s="142" t="str">
        <f t="shared" si="45"/>
        <v>SFO Station Access Charge LTC (TRR) - Line 174]</v>
      </c>
      <c r="E1963" s="143"/>
    </row>
    <row r="1964" spans="4:5" outlineLevel="2">
      <c r="D1964" s="142" t="str">
        <f t="shared" si="45"/>
        <v>SFO Station Access Charge LTC (TRR) - Line 175]</v>
      </c>
      <c r="E1964" s="143"/>
    </row>
    <row r="1965" spans="4:5" outlineLevel="2">
      <c r="D1965" s="142" t="str">
        <f t="shared" si="45"/>
        <v>SFO Station Access Charge LTC (TRR) - Line 176]</v>
      </c>
      <c r="E1965" s="143"/>
    </row>
    <row r="1966" spans="4:5" outlineLevel="2">
      <c r="D1966" s="142" t="str">
        <f t="shared" si="45"/>
        <v>SFO Station Access Charge LTC (TRR) - Line 177]</v>
      </c>
      <c r="E1966" s="143"/>
    </row>
    <row r="1967" spans="4:5" outlineLevel="2">
      <c r="D1967" s="142" t="str">
        <f t="shared" si="45"/>
        <v>SFO Station Access Charge LTC (TRR) - Line 178]</v>
      </c>
      <c r="E1967" s="143"/>
    </row>
    <row r="1968" spans="4:5" outlineLevel="2">
      <c r="D1968" s="142" t="str">
        <f t="shared" si="45"/>
        <v>SFO Station Access Charge LTC (TRR) - Line 179]</v>
      </c>
      <c r="E1968" s="143"/>
    </row>
    <row r="1969" spans="4:5" outlineLevel="2">
      <c r="D1969" s="142" t="str">
        <f t="shared" si="45"/>
        <v>SFO Station Access Charge LTC (TRR) - Line 180]</v>
      </c>
      <c r="E1969" s="143"/>
    </row>
    <row r="1970" spans="4:5" outlineLevel="2">
      <c r="D1970" s="142" t="str">
        <f t="shared" si="45"/>
        <v>SFO Station Access Charge LTC (TRR) - Line 181]</v>
      </c>
      <c r="E1970" s="143"/>
    </row>
    <row r="1971" spans="4:5" outlineLevel="2">
      <c r="D1971" s="142" t="str">
        <f t="shared" si="45"/>
        <v>SFO Station Access Charge LTC (TRR) - Line 182]</v>
      </c>
      <c r="E1971" s="143"/>
    </row>
    <row r="1972" spans="4:5" outlineLevel="2">
      <c r="D1972" s="142" t="str">
        <f t="shared" si="45"/>
        <v>SFO Station Access Charge LTC (TRR) - Line 183]</v>
      </c>
      <c r="E1972" s="143"/>
    </row>
    <row r="1973" spans="4:5" outlineLevel="2">
      <c r="D1973" s="142" t="str">
        <f t="shared" si="45"/>
        <v>SFO Station Access Charge LTC (TRR) - Line 184]</v>
      </c>
      <c r="E1973" s="143"/>
    </row>
    <row r="1974" spans="4:5" outlineLevel="2">
      <c r="D1974" s="142" t="str">
        <f t="shared" ref="D1974:D2005" si="46">"SFO Station Access Charge LTC (TRR) - Line "&amp;ROW()-ROW(D$1789)&amp;"]"</f>
        <v>SFO Station Access Charge LTC (TRR) - Line 185]</v>
      </c>
      <c r="E1974" s="143"/>
    </row>
    <row r="1975" spans="4:5" outlineLevel="2">
      <c r="D1975" s="142" t="str">
        <f t="shared" si="46"/>
        <v>SFO Station Access Charge LTC (TRR) - Line 186]</v>
      </c>
      <c r="E1975" s="143"/>
    </row>
    <row r="1976" spans="4:5" outlineLevel="2">
      <c r="D1976" s="142" t="str">
        <f t="shared" si="46"/>
        <v>SFO Station Access Charge LTC (TRR) - Line 187]</v>
      </c>
      <c r="E1976" s="143"/>
    </row>
    <row r="1977" spans="4:5" outlineLevel="2">
      <c r="D1977" s="142" t="str">
        <f t="shared" si="46"/>
        <v>SFO Station Access Charge LTC (TRR) - Line 188]</v>
      </c>
      <c r="E1977" s="143"/>
    </row>
    <row r="1978" spans="4:5" outlineLevel="2">
      <c r="D1978" s="142" t="str">
        <f t="shared" si="46"/>
        <v>SFO Station Access Charge LTC (TRR) - Line 189]</v>
      </c>
      <c r="E1978" s="143"/>
    </row>
    <row r="1979" spans="4:5" outlineLevel="2">
      <c r="D1979" s="142" t="str">
        <f t="shared" si="46"/>
        <v>SFO Station Access Charge LTC (TRR) - Line 190]</v>
      </c>
      <c r="E1979" s="143"/>
    </row>
    <row r="1980" spans="4:5" outlineLevel="2">
      <c r="D1980" s="142" t="str">
        <f t="shared" si="46"/>
        <v>SFO Station Access Charge LTC (TRR) - Line 191]</v>
      </c>
      <c r="E1980" s="143"/>
    </row>
    <row r="1981" spans="4:5" outlineLevel="2">
      <c r="D1981" s="142" t="str">
        <f t="shared" si="46"/>
        <v>SFO Station Access Charge LTC (TRR) - Line 192]</v>
      </c>
      <c r="E1981" s="143"/>
    </row>
    <row r="1982" spans="4:5" outlineLevel="2">
      <c r="D1982" s="142" t="str">
        <f t="shared" si="46"/>
        <v>SFO Station Access Charge LTC (TRR) - Line 193]</v>
      </c>
      <c r="E1982" s="143"/>
    </row>
    <row r="1983" spans="4:5" outlineLevel="2">
      <c r="D1983" s="142" t="str">
        <f t="shared" si="46"/>
        <v>SFO Station Access Charge LTC (TRR) - Line 194]</v>
      </c>
      <c r="E1983" s="143"/>
    </row>
    <row r="1984" spans="4:5" outlineLevel="2">
      <c r="D1984" s="142" t="str">
        <f t="shared" si="46"/>
        <v>SFO Station Access Charge LTC (TRR) - Line 195]</v>
      </c>
      <c r="E1984" s="143"/>
    </row>
    <row r="1985" spans="4:5" outlineLevel="2">
      <c r="D1985" s="142" t="str">
        <f t="shared" si="46"/>
        <v>SFO Station Access Charge LTC (TRR) - Line 196]</v>
      </c>
      <c r="E1985" s="143"/>
    </row>
    <row r="1986" spans="4:5" outlineLevel="2">
      <c r="D1986" s="142" t="str">
        <f t="shared" si="46"/>
        <v>SFO Station Access Charge LTC (TRR) - Line 197]</v>
      </c>
      <c r="E1986" s="143"/>
    </row>
    <row r="1987" spans="4:5" outlineLevel="2">
      <c r="D1987" s="142" t="str">
        <f t="shared" si="46"/>
        <v>SFO Station Access Charge LTC (TRR) - Line 198]</v>
      </c>
      <c r="E1987" s="143"/>
    </row>
    <row r="1988" spans="4:5" outlineLevel="2">
      <c r="D1988" s="142" t="str">
        <f t="shared" si="46"/>
        <v>SFO Station Access Charge LTC (TRR) - Line 199]</v>
      </c>
      <c r="E1988" s="143"/>
    </row>
    <row r="1989" spans="4:5" outlineLevel="2">
      <c r="D1989" s="142" t="str">
        <f t="shared" si="46"/>
        <v>SFO Station Access Charge LTC (TRR) - Line 200]</v>
      </c>
      <c r="E1989" s="143"/>
    </row>
    <row r="1990" spans="4:5" outlineLevel="2">
      <c r="D1990" s="142" t="str">
        <f t="shared" si="46"/>
        <v>SFO Station Access Charge LTC (TRR) - Line 201]</v>
      </c>
      <c r="E1990" s="143"/>
    </row>
    <row r="1991" spans="4:5" outlineLevel="2">
      <c r="D1991" s="142" t="str">
        <f t="shared" si="46"/>
        <v>SFO Station Access Charge LTC (TRR) - Line 202]</v>
      </c>
      <c r="E1991" s="143"/>
    </row>
    <row r="1992" spans="4:5" outlineLevel="2">
      <c r="D1992" s="142" t="str">
        <f t="shared" si="46"/>
        <v>SFO Station Access Charge LTC (TRR) - Line 203]</v>
      </c>
      <c r="E1992" s="143"/>
    </row>
    <row r="1993" spans="4:5" outlineLevel="2">
      <c r="D1993" s="142" t="str">
        <f t="shared" si="46"/>
        <v>SFO Station Access Charge LTC (TRR) - Line 204]</v>
      </c>
      <c r="E1993" s="143"/>
    </row>
    <row r="1994" spans="4:5" outlineLevel="2">
      <c r="D1994" s="142" t="str">
        <f t="shared" si="46"/>
        <v>SFO Station Access Charge LTC (TRR) - Line 205]</v>
      </c>
      <c r="E1994" s="143"/>
    </row>
    <row r="1995" spans="4:5" outlineLevel="2">
      <c r="D1995" s="142" t="str">
        <f t="shared" si="46"/>
        <v>SFO Station Access Charge LTC (TRR) - Line 206]</v>
      </c>
      <c r="E1995" s="143"/>
    </row>
    <row r="1996" spans="4:5" outlineLevel="2">
      <c r="D1996" s="142" t="str">
        <f t="shared" si="46"/>
        <v>SFO Station Access Charge LTC (TRR) - Line 207]</v>
      </c>
      <c r="E1996" s="143"/>
    </row>
    <row r="1997" spans="4:5" outlineLevel="2">
      <c r="D1997" s="142" t="str">
        <f t="shared" si="46"/>
        <v>SFO Station Access Charge LTC (TRR) - Line 208]</v>
      </c>
      <c r="E1997" s="143"/>
    </row>
    <row r="1998" spans="4:5" outlineLevel="2">
      <c r="D1998" s="142" t="str">
        <f t="shared" si="46"/>
        <v>SFO Station Access Charge LTC (TRR) - Line 209]</v>
      </c>
      <c r="E1998" s="143"/>
    </row>
    <row r="1999" spans="4:5" outlineLevel="2">
      <c r="D1999" s="142" t="str">
        <f t="shared" si="46"/>
        <v>SFO Station Access Charge LTC (TRR) - Line 210]</v>
      </c>
      <c r="E1999" s="143"/>
    </row>
    <row r="2000" spans="4:5" outlineLevel="2">
      <c r="D2000" s="142" t="str">
        <f t="shared" si="46"/>
        <v>SFO Station Access Charge LTC (TRR) - Line 211]</v>
      </c>
      <c r="E2000" s="143"/>
    </row>
    <row r="2001" spans="4:5" outlineLevel="2">
      <c r="D2001" s="142" t="str">
        <f t="shared" si="46"/>
        <v>SFO Station Access Charge LTC (TRR) - Line 212]</v>
      </c>
      <c r="E2001" s="143"/>
    </row>
    <row r="2002" spans="4:5" outlineLevel="2">
      <c r="D2002" s="142" t="str">
        <f t="shared" si="46"/>
        <v>SFO Station Access Charge LTC (TRR) - Line 213]</v>
      </c>
      <c r="E2002" s="143"/>
    </row>
    <row r="2003" spans="4:5" outlineLevel="2">
      <c r="D2003" s="142" t="str">
        <f t="shared" si="46"/>
        <v>SFO Station Access Charge LTC (TRR) - Line 214]</v>
      </c>
      <c r="E2003" s="143"/>
    </row>
    <row r="2004" spans="4:5" outlineLevel="2">
      <c r="D2004" s="142" t="str">
        <f t="shared" si="46"/>
        <v>SFO Station Access Charge LTC (TRR) - Line 215]</v>
      </c>
      <c r="E2004" s="143"/>
    </row>
    <row r="2005" spans="4:5" outlineLevel="2">
      <c r="D2005" s="142" t="str">
        <f t="shared" si="46"/>
        <v>SFO Station Access Charge LTC (TRR) - Line 216]</v>
      </c>
      <c r="E2005" s="143"/>
    </row>
    <row r="2006" spans="4:5" outlineLevel="2">
      <c r="D2006" s="142" t="str">
        <f t="shared" ref="D2006:D2039" si="47">"SFO Station Access Charge LTC (TRR) - Line "&amp;ROW()-ROW(D$1789)&amp;"]"</f>
        <v>SFO Station Access Charge LTC (TRR) - Line 217]</v>
      </c>
      <c r="E2006" s="143"/>
    </row>
    <row r="2007" spans="4:5" outlineLevel="2">
      <c r="D2007" s="142" t="str">
        <f t="shared" si="47"/>
        <v>SFO Station Access Charge LTC (TRR) - Line 218]</v>
      </c>
      <c r="E2007" s="143"/>
    </row>
    <row r="2008" spans="4:5" outlineLevel="2">
      <c r="D2008" s="142" t="str">
        <f t="shared" si="47"/>
        <v>SFO Station Access Charge LTC (TRR) - Line 219]</v>
      </c>
      <c r="E2008" s="143"/>
    </row>
    <row r="2009" spans="4:5" outlineLevel="2">
      <c r="D2009" s="142" t="str">
        <f t="shared" si="47"/>
        <v>SFO Station Access Charge LTC (TRR) - Line 220]</v>
      </c>
      <c r="E2009" s="143"/>
    </row>
    <row r="2010" spans="4:5" outlineLevel="2">
      <c r="D2010" s="142" t="str">
        <f t="shared" si="47"/>
        <v>SFO Station Access Charge LTC (TRR) - Line 221]</v>
      </c>
      <c r="E2010" s="143"/>
    </row>
    <row r="2011" spans="4:5" outlineLevel="2">
      <c r="D2011" s="142" t="str">
        <f t="shared" si="47"/>
        <v>SFO Station Access Charge LTC (TRR) - Line 222]</v>
      </c>
      <c r="E2011" s="143"/>
    </row>
    <row r="2012" spans="4:5" outlineLevel="2">
      <c r="D2012" s="142" t="str">
        <f t="shared" si="47"/>
        <v>SFO Station Access Charge LTC (TRR) - Line 223]</v>
      </c>
      <c r="E2012" s="143"/>
    </row>
    <row r="2013" spans="4:5" outlineLevel="2">
      <c r="D2013" s="142" t="str">
        <f t="shared" si="47"/>
        <v>SFO Station Access Charge LTC (TRR) - Line 224]</v>
      </c>
      <c r="E2013" s="143"/>
    </row>
    <row r="2014" spans="4:5" outlineLevel="2">
      <c r="D2014" s="142" t="str">
        <f t="shared" si="47"/>
        <v>SFO Station Access Charge LTC (TRR) - Line 225]</v>
      </c>
      <c r="E2014" s="143"/>
    </row>
    <row r="2015" spans="4:5" outlineLevel="2">
      <c r="D2015" s="142" t="str">
        <f t="shared" si="47"/>
        <v>SFO Station Access Charge LTC (TRR) - Line 226]</v>
      </c>
      <c r="E2015" s="143"/>
    </row>
    <row r="2016" spans="4:5" outlineLevel="2">
      <c r="D2016" s="142" t="str">
        <f t="shared" si="47"/>
        <v>SFO Station Access Charge LTC (TRR) - Line 227]</v>
      </c>
      <c r="E2016" s="143"/>
    </row>
    <row r="2017" spans="4:5" outlineLevel="2">
      <c r="D2017" s="142" t="str">
        <f t="shared" si="47"/>
        <v>SFO Station Access Charge LTC (TRR) - Line 228]</v>
      </c>
      <c r="E2017" s="143"/>
    </row>
    <row r="2018" spans="4:5" outlineLevel="2">
      <c r="D2018" s="142" t="str">
        <f t="shared" si="47"/>
        <v>SFO Station Access Charge LTC (TRR) - Line 229]</v>
      </c>
      <c r="E2018" s="143"/>
    </row>
    <row r="2019" spans="4:5" outlineLevel="2">
      <c r="D2019" s="142" t="str">
        <f t="shared" si="47"/>
        <v>SFO Station Access Charge LTC (TRR) - Line 230]</v>
      </c>
      <c r="E2019" s="143"/>
    </row>
    <row r="2020" spans="4:5" outlineLevel="2">
      <c r="D2020" s="142" t="str">
        <f t="shared" si="47"/>
        <v>SFO Station Access Charge LTC (TRR) - Line 231]</v>
      </c>
      <c r="E2020" s="143"/>
    </row>
    <row r="2021" spans="4:5" outlineLevel="2">
      <c r="D2021" s="142" t="str">
        <f t="shared" si="47"/>
        <v>SFO Station Access Charge LTC (TRR) - Line 232]</v>
      </c>
      <c r="E2021" s="143"/>
    </row>
    <row r="2022" spans="4:5" outlineLevel="2">
      <c r="D2022" s="142" t="str">
        <f t="shared" si="47"/>
        <v>SFO Station Access Charge LTC (TRR) - Line 233]</v>
      </c>
      <c r="E2022" s="143"/>
    </row>
    <row r="2023" spans="4:5" outlineLevel="2">
      <c r="D2023" s="142" t="str">
        <f t="shared" si="47"/>
        <v>SFO Station Access Charge LTC (TRR) - Line 234]</v>
      </c>
      <c r="E2023" s="143"/>
    </row>
    <row r="2024" spans="4:5" outlineLevel="2">
      <c r="D2024" s="142" t="str">
        <f t="shared" si="47"/>
        <v>SFO Station Access Charge LTC (TRR) - Line 235]</v>
      </c>
      <c r="E2024" s="143"/>
    </row>
    <row r="2025" spans="4:5" outlineLevel="2">
      <c r="D2025" s="142" t="str">
        <f t="shared" si="47"/>
        <v>SFO Station Access Charge LTC (TRR) - Line 236]</v>
      </c>
      <c r="E2025" s="143"/>
    </row>
    <row r="2026" spans="4:5" outlineLevel="2">
      <c r="D2026" s="142" t="str">
        <f t="shared" si="47"/>
        <v>SFO Station Access Charge LTC (TRR) - Line 237]</v>
      </c>
      <c r="E2026" s="143"/>
    </row>
    <row r="2027" spans="4:5" outlineLevel="2">
      <c r="D2027" s="142" t="str">
        <f t="shared" si="47"/>
        <v>SFO Station Access Charge LTC (TRR) - Line 238]</v>
      </c>
      <c r="E2027" s="143"/>
    </row>
    <row r="2028" spans="4:5" outlineLevel="2">
      <c r="D2028" s="142" t="str">
        <f t="shared" si="47"/>
        <v>SFO Station Access Charge LTC (TRR) - Line 239]</v>
      </c>
      <c r="E2028" s="143"/>
    </row>
    <row r="2029" spans="4:5" outlineLevel="2">
      <c r="D2029" s="142" t="str">
        <f t="shared" si="47"/>
        <v>SFO Station Access Charge LTC (TRR) - Line 240]</v>
      </c>
      <c r="E2029" s="143"/>
    </row>
    <row r="2030" spans="4:5" outlineLevel="2">
      <c r="D2030" s="142" t="str">
        <f t="shared" si="47"/>
        <v>SFO Station Access Charge LTC (TRR) - Line 241]</v>
      </c>
      <c r="E2030" s="143"/>
    </row>
    <row r="2031" spans="4:5" outlineLevel="2">
      <c r="D2031" s="142" t="str">
        <f t="shared" si="47"/>
        <v>SFO Station Access Charge LTC (TRR) - Line 242]</v>
      </c>
      <c r="E2031" s="143"/>
    </row>
    <row r="2032" spans="4:5" outlineLevel="2">
      <c r="D2032" s="142" t="str">
        <f t="shared" si="47"/>
        <v>SFO Station Access Charge LTC (TRR) - Line 243]</v>
      </c>
      <c r="E2032" s="143"/>
    </row>
    <row r="2033" spans="2:5" outlineLevel="2">
      <c r="D2033" s="142" t="str">
        <f t="shared" si="47"/>
        <v>SFO Station Access Charge LTC (TRR) - Line 244]</v>
      </c>
      <c r="E2033" s="143"/>
    </row>
    <row r="2034" spans="2:5" outlineLevel="2">
      <c r="D2034" s="142" t="str">
        <f t="shared" si="47"/>
        <v>SFO Station Access Charge LTC (TRR) - Line 245]</v>
      </c>
      <c r="E2034" s="143"/>
    </row>
    <row r="2035" spans="2:5" outlineLevel="2">
      <c r="D2035" s="142" t="str">
        <f t="shared" si="47"/>
        <v>SFO Station Access Charge LTC (TRR) - Line 246]</v>
      </c>
      <c r="E2035" s="143"/>
    </row>
    <row r="2036" spans="2:5" outlineLevel="2">
      <c r="D2036" s="142" t="str">
        <f t="shared" si="47"/>
        <v>SFO Station Access Charge LTC (TRR) - Line 247]</v>
      </c>
      <c r="E2036" s="143"/>
    </row>
    <row r="2037" spans="2:5" outlineLevel="2">
      <c r="D2037" s="142" t="str">
        <f t="shared" si="47"/>
        <v>SFO Station Access Charge LTC (TRR) - Line 248]</v>
      </c>
      <c r="E2037" s="143"/>
    </row>
    <row r="2038" spans="2:5" outlineLevel="2">
      <c r="D2038" s="142" t="str">
        <f t="shared" si="47"/>
        <v>SFO Station Access Charge LTC (TRR) - Line 249]</v>
      </c>
      <c r="E2038" s="143"/>
    </row>
    <row r="2039" spans="2:5" outlineLevel="2">
      <c r="D2039" s="144" t="str">
        <f t="shared" si="47"/>
        <v>SFO Station Access Charge LTC (TRR) - Line 250]</v>
      </c>
      <c r="E2039" s="145"/>
    </row>
    <row r="2040" spans="2:5" outlineLevel="1"/>
    <row r="2041" spans="2:5" ht="9.75" customHeight="1" outlineLevel="1"/>
    <row r="2042" spans="2:5" outlineLevel="1">
      <c r="C2042" s="228" t="s">
        <v>1091</v>
      </c>
    </row>
    <row r="2043" spans="2:5" outlineLevel="2">
      <c r="B2043" s="434"/>
      <c r="D2043" s="129" t="s">
        <v>1094</v>
      </c>
      <c r="E2043" s="156"/>
    </row>
    <row r="2044" spans="2:5" outlineLevel="2">
      <c r="D2044" s="131" t="s">
        <v>1095</v>
      </c>
      <c r="E2044" s="159"/>
    </row>
    <row r="2045" spans="2:5" outlineLevel="2">
      <c r="B2045" s="434"/>
      <c r="D2045" s="131" t="s">
        <v>1096</v>
      </c>
      <c r="E2045" s="159"/>
    </row>
    <row r="2046" spans="2:5" outlineLevel="2">
      <c r="D2046" s="142" t="str">
        <f>"["&amp;MID($C$2042,1,27)&amp;"Charge LTC - Line "&amp;ROW()-ROW(D$2042)&amp;"]"</f>
        <v>[Independent Station Access Charge LTC - Line 4]</v>
      </c>
      <c r="E2046" s="143"/>
    </row>
    <row r="2047" spans="2:5" outlineLevel="2">
      <c r="D2047" s="142" t="str">
        <f t="shared" ref="D2047:D2052" si="48">"["&amp;MID($C$2042,1,27)&amp;"Charge LTC - Line "&amp;ROW()-ROW(D$2042)&amp;"]"</f>
        <v>[Independent Station Access Charge LTC - Line 5]</v>
      </c>
      <c r="E2047" s="143"/>
    </row>
    <row r="2048" spans="2:5" outlineLevel="2">
      <c r="D2048" s="142" t="str">
        <f t="shared" si="48"/>
        <v>[Independent Station Access Charge LTC - Line 6]</v>
      </c>
      <c r="E2048" s="143"/>
    </row>
    <row r="2049" spans="2:5" outlineLevel="2">
      <c r="D2049" s="142" t="str">
        <f t="shared" si="48"/>
        <v>[Independent Station Access Charge LTC - Line 7]</v>
      </c>
      <c r="E2049" s="143"/>
    </row>
    <row r="2050" spans="2:5" outlineLevel="2">
      <c r="D2050" s="142" t="str">
        <f t="shared" si="48"/>
        <v>[Independent Station Access Charge LTC - Line 8]</v>
      </c>
      <c r="E2050" s="143"/>
    </row>
    <row r="2051" spans="2:5" outlineLevel="2">
      <c r="D2051" s="142" t="str">
        <f t="shared" si="48"/>
        <v>[Independent Station Access Charge LTC - Line 9]</v>
      </c>
      <c r="E2051" s="143"/>
    </row>
    <row r="2052" spans="2:5" outlineLevel="2">
      <c r="D2052" s="144" t="str">
        <f t="shared" si="48"/>
        <v>[Independent Station Access Charge LTC - Line 10]</v>
      </c>
      <c r="E2052" s="158"/>
    </row>
    <row r="2053" spans="2:5" outlineLevel="1"/>
    <row r="2054" spans="2:5" outlineLevel="1">
      <c r="C2054" s="228" t="s">
        <v>1092</v>
      </c>
    </row>
    <row r="2055" spans="2:5" outlineLevel="2">
      <c r="B2055" s="434"/>
      <c r="D2055" s="129" t="s">
        <v>1294</v>
      </c>
      <c r="E2055" s="156"/>
    </row>
    <row r="2056" spans="2:5" outlineLevel="2">
      <c r="D2056" s="131" t="s">
        <v>1295</v>
      </c>
      <c r="E2056" s="159"/>
    </row>
    <row r="2057" spans="2:5" outlineLevel="2">
      <c r="B2057" s="434"/>
      <c r="D2057" s="131" t="s">
        <v>1296</v>
      </c>
      <c r="E2057" s="159"/>
    </row>
    <row r="2058" spans="2:5" outlineLevel="2">
      <c r="D2058" s="142" t="str">
        <f>"Independent Station Access Charge QX - Line "&amp;ROW()-ROW(D$2054)&amp;"]"</f>
        <v>Independent Station Access Charge QX - Line 4]</v>
      </c>
      <c r="E2058" s="143"/>
    </row>
    <row r="2059" spans="2:5" outlineLevel="2">
      <c r="D2059" s="142" t="str">
        <f t="shared" ref="D2059:D2064" si="49">"Independent Station Access Charge QX - Line "&amp;ROW()-ROW(D$2054)&amp;"]"</f>
        <v>Independent Station Access Charge QX - Line 5]</v>
      </c>
      <c r="E2059" s="143"/>
    </row>
    <row r="2060" spans="2:5" outlineLevel="2">
      <c r="D2060" s="142" t="str">
        <f t="shared" si="49"/>
        <v>Independent Station Access Charge QX - Line 6]</v>
      </c>
      <c r="E2060" s="143"/>
    </row>
    <row r="2061" spans="2:5" outlineLevel="2">
      <c r="D2061" s="142" t="str">
        <f t="shared" si="49"/>
        <v>Independent Station Access Charge QX - Line 7]</v>
      </c>
      <c r="E2061" s="143"/>
    </row>
    <row r="2062" spans="2:5" outlineLevel="2">
      <c r="D2062" s="142" t="str">
        <f t="shared" si="49"/>
        <v>Independent Station Access Charge QX - Line 8]</v>
      </c>
      <c r="E2062" s="143"/>
    </row>
    <row r="2063" spans="2:5" outlineLevel="2">
      <c r="D2063" s="142" t="str">
        <f t="shared" si="49"/>
        <v>Independent Station Access Charge QX - Line 9]</v>
      </c>
      <c r="E2063" s="143"/>
    </row>
    <row r="2064" spans="2:5" outlineLevel="2">
      <c r="D2064" s="144" t="str">
        <f t="shared" si="49"/>
        <v>Independent Station Access Charge QX - Line 10]</v>
      </c>
      <c r="E2064" s="158"/>
    </row>
    <row r="2065" spans="3:5" outlineLevel="1"/>
    <row r="2066" spans="3:5" ht="9.75" customHeight="1" outlineLevel="1"/>
    <row r="2067" spans="3:5" outlineLevel="1">
      <c r="C2067" s="147" t="s">
        <v>232</v>
      </c>
    </row>
    <row r="2068" spans="3:5" outlineLevel="1">
      <c r="D2068" s="129" t="s">
        <v>1103</v>
      </c>
      <c r="E2068" s="140"/>
    </row>
    <row r="2069" spans="3:5" outlineLevel="1">
      <c r="D2069" s="131" t="s">
        <v>1104</v>
      </c>
      <c r="E2069" s="74"/>
    </row>
    <row r="2070" spans="3:5" outlineLevel="1">
      <c r="D2070" s="131" t="s">
        <v>1105</v>
      </c>
      <c r="E2070" s="74"/>
    </row>
    <row r="2071" spans="3:5" outlineLevel="1">
      <c r="D2071" s="131" t="s">
        <v>1106</v>
      </c>
      <c r="E2071" s="74"/>
    </row>
    <row r="2072" spans="3:5" outlineLevel="1">
      <c r="D2072" s="131" t="s">
        <v>1107</v>
      </c>
      <c r="E2072" s="74"/>
    </row>
    <row r="2073" spans="3:5" outlineLevel="1">
      <c r="D2073" s="131" t="s">
        <v>1108</v>
      </c>
      <c r="E2073" s="74"/>
    </row>
    <row r="2074" spans="3:5" outlineLevel="1">
      <c r="D2074" s="131" t="s">
        <v>1109</v>
      </c>
      <c r="E2074" s="74"/>
    </row>
    <row r="2075" spans="3:5" outlineLevel="1">
      <c r="D2075" s="142" t="str">
        <f>"["&amp;$C$2067&amp;" - Line "&amp;ROW()-ROW(D$2067)&amp;"]"</f>
        <v>[Depot Access Charges - Line 8]</v>
      </c>
      <c r="E2075" s="143"/>
    </row>
    <row r="2076" spans="3:5" outlineLevel="1">
      <c r="D2076" s="142" t="str">
        <f>"["&amp;$C$2067&amp;" - Line "&amp;ROW()-ROW(D$2067)&amp;"]"</f>
        <v>[Depot Access Charges - Line 9]</v>
      </c>
      <c r="E2076" s="143"/>
    </row>
    <row r="2077" spans="3:5" outlineLevel="1">
      <c r="D2077" s="142" t="str">
        <f t="shared" ref="D2077:D2082" si="50">"["&amp;$C$2067&amp;" - Line "&amp;ROW()-ROW(D$2067)&amp;"]"</f>
        <v>[Depot Access Charges - Line 10]</v>
      </c>
      <c r="E2077" s="143"/>
    </row>
    <row r="2078" spans="3:5" outlineLevel="1">
      <c r="D2078" s="142" t="str">
        <f t="shared" si="50"/>
        <v>[Depot Access Charges - Line 11]</v>
      </c>
      <c r="E2078" s="143"/>
    </row>
    <row r="2079" spans="3:5" outlineLevel="1">
      <c r="D2079" s="142" t="str">
        <f t="shared" si="50"/>
        <v>[Depot Access Charges - Line 12]</v>
      </c>
      <c r="E2079" s="143"/>
    </row>
    <row r="2080" spans="3:5" outlineLevel="1">
      <c r="D2080" s="142" t="str">
        <f t="shared" si="50"/>
        <v>[Depot Access Charges - Line 13]</v>
      </c>
      <c r="E2080" s="143"/>
    </row>
    <row r="2081" spans="2:8" outlineLevel="1">
      <c r="D2081" s="142" t="str">
        <f t="shared" si="50"/>
        <v>[Depot Access Charges - Line 14]</v>
      </c>
      <c r="E2081" s="143"/>
    </row>
    <row r="2082" spans="2:8" outlineLevel="1">
      <c r="D2082" s="144" t="str">
        <f t="shared" si="50"/>
        <v>[Depot Access Charges - Line 15]</v>
      </c>
      <c r="E2082" s="158"/>
    </row>
    <row r="2084" spans="2:8" ht="15">
      <c r="B2084" s="15" t="s">
        <v>233</v>
      </c>
      <c r="C2084" s="15"/>
      <c r="D2084" s="15"/>
      <c r="E2084" s="15"/>
      <c r="F2084" s="15"/>
      <c r="G2084" s="15"/>
      <c r="H2084" s="15"/>
    </row>
    <row r="2085" spans="2:8" outlineLevel="1"/>
    <row r="2086" spans="2:8" outlineLevel="1">
      <c r="C2086" s="147" t="s">
        <v>234</v>
      </c>
    </row>
    <row r="2087" spans="2:8" outlineLevel="1">
      <c r="D2087" s="129" t="s">
        <v>235</v>
      </c>
      <c r="E2087" s="64"/>
    </row>
    <row r="2088" spans="2:8" outlineLevel="1">
      <c r="D2088" s="131" t="s">
        <v>236</v>
      </c>
      <c r="E2088" s="10"/>
    </row>
    <row r="2089" spans="2:8" outlineLevel="1">
      <c r="D2089" s="131" t="s">
        <v>237</v>
      </c>
      <c r="E2089" s="10"/>
    </row>
    <row r="2090" spans="2:8" outlineLevel="1">
      <c r="D2090" s="131" t="s">
        <v>238</v>
      </c>
      <c r="E2090" s="10"/>
    </row>
    <row r="2091" spans="2:8" outlineLevel="1">
      <c r="D2091" s="131" t="s">
        <v>239</v>
      </c>
      <c r="E2091" s="10"/>
    </row>
    <row r="2092" spans="2:8" outlineLevel="1">
      <c r="D2092" s="142" t="str">
        <f>"["&amp;$C$2086&amp;" - Line "&amp;ROW()-ROW(D$2086)&amp;"]"</f>
        <v>[Network Disruption - Line 6]</v>
      </c>
      <c r="E2092" s="143"/>
    </row>
    <row r="2093" spans="2:8" outlineLevel="1">
      <c r="D2093" s="142" t="str">
        <f t="shared" ref="D2093:D2096" si="51">"["&amp;$C$2086&amp;" - Line "&amp;ROW()-ROW(D$2086)&amp;"]"</f>
        <v>[Network Disruption - Line 7]</v>
      </c>
      <c r="E2093" s="143"/>
    </row>
    <row r="2094" spans="2:8" outlineLevel="1">
      <c r="D2094" s="142" t="str">
        <f t="shared" si="51"/>
        <v>[Network Disruption - Line 8]</v>
      </c>
      <c r="E2094" s="143"/>
    </row>
    <row r="2095" spans="2:8" outlineLevel="1">
      <c r="D2095" s="142" t="str">
        <f t="shared" si="51"/>
        <v>[Network Disruption - Line 9]</v>
      </c>
      <c r="E2095" s="143"/>
    </row>
    <row r="2096" spans="2:8" outlineLevel="1">
      <c r="D2096" s="144" t="str">
        <f t="shared" si="51"/>
        <v>[Network Disruption - Line 10]</v>
      </c>
      <c r="E2096" s="158"/>
    </row>
    <row r="2097" spans="3:5" outlineLevel="1"/>
    <row r="2098" spans="3:5" outlineLevel="1">
      <c r="C2098" s="138" t="s">
        <v>1620</v>
      </c>
    </row>
    <row r="2099" spans="3:5" outlineLevel="1">
      <c r="D2099" s="129" t="s">
        <v>240</v>
      </c>
      <c r="E2099" s="140"/>
    </row>
    <row r="2100" spans="3:5" outlineLevel="1">
      <c r="D2100" s="131" t="s">
        <v>241</v>
      </c>
      <c r="E2100" s="74"/>
    </row>
    <row r="2101" spans="3:5" outlineLevel="1">
      <c r="D2101" s="131" t="s">
        <v>656</v>
      </c>
      <c r="E2101" s="74"/>
    </row>
    <row r="2102" spans="3:5" outlineLevel="1">
      <c r="D2102" s="142" t="str">
        <f>"["&amp;$C$2098&amp;" - Line "&amp;ROW()-ROW(D$2098)&amp;"]"</f>
        <v>[Misc Network Rail Charges - Line 4]</v>
      </c>
      <c r="E2102" s="143"/>
    </row>
    <row r="2103" spans="3:5" outlineLevel="1">
      <c r="D2103" s="144" t="str">
        <f t="shared" ref="D2103" si="52">"["&amp;$C$2098&amp;" - Line "&amp;ROW()-ROW(D$2098)&amp;"]"</f>
        <v>[Misc Network Rail Charges - Line 5]</v>
      </c>
      <c r="E2103" s="158"/>
    </row>
    <row r="2104" spans="3:5" outlineLevel="1"/>
    <row r="2105" spans="3:5" outlineLevel="1">
      <c r="C2105" s="147" t="s">
        <v>242</v>
      </c>
    </row>
    <row r="2106" spans="3:5" outlineLevel="1">
      <c r="D2106" s="129" t="s">
        <v>1536</v>
      </c>
      <c r="E2106" s="140"/>
    </row>
    <row r="2107" spans="3:5" outlineLevel="1">
      <c r="D2107" s="142" t="s">
        <v>1538</v>
      </c>
      <c r="E2107" s="143"/>
    </row>
    <row r="2108" spans="3:5" outlineLevel="1">
      <c r="D2108" s="142" t="str">
        <f t="shared" ref="D2108:D2109" si="53">"["&amp;C$2105&amp;" "&amp;"Line "&amp;ROW()-ROW(D$2105)&amp;"]"</f>
        <v>[Other Annualised Capex Charges Line 3]</v>
      </c>
      <c r="E2108" s="143"/>
    </row>
    <row r="2109" spans="3:5" outlineLevel="1">
      <c r="D2109" s="142" t="str">
        <f t="shared" si="53"/>
        <v>[Other Annualised Capex Charges Line 4]</v>
      </c>
      <c r="E2109" s="143"/>
    </row>
    <row r="2110" spans="3:5" outlineLevel="1">
      <c r="D2110" s="144" t="str">
        <f>"["&amp;C$2105&amp;" "&amp;"Line "&amp;ROW()-ROW(D$2105)&amp;"]"</f>
        <v>[Other Annualised Capex Charges Line 5]</v>
      </c>
      <c r="E2110" s="145"/>
    </row>
    <row r="2111" spans="3:5" outlineLevel="1"/>
    <row r="2112" spans="3:5" outlineLevel="1">
      <c r="C2112" s="138" t="s">
        <v>1619</v>
      </c>
    </row>
    <row r="2113" spans="2:8" outlineLevel="1">
      <c r="D2113" s="1008" t="str">
        <f>"["&amp;C$2112&amp;" "&amp;"Line "&amp;ROW()-ROW(D$2112)&amp;"]"</f>
        <v>[Spare Network Rail Charges Line 1]</v>
      </c>
      <c r="E2113" s="624"/>
    </row>
    <row r="2114" spans="2:8" outlineLevel="1">
      <c r="D2114" s="142" t="str">
        <f t="shared" ref="D2114:D2117" si="54">"["&amp;C$2112&amp;" "&amp;"Line "&amp;ROW()-ROW(D$2112)&amp;"]"</f>
        <v>[Spare Network Rail Charges Line 2]</v>
      </c>
      <c r="E2114" s="143"/>
    </row>
    <row r="2115" spans="2:8" outlineLevel="1">
      <c r="D2115" s="142" t="str">
        <f t="shared" si="54"/>
        <v>[Spare Network Rail Charges Line 3]</v>
      </c>
      <c r="E2115" s="143"/>
    </row>
    <row r="2116" spans="2:8" outlineLevel="1">
      <c r="D2116" s="142" t="str">
        <f t="shared" si="54"/>
        <v>[Spare Network Rail Charges Line 4]</v>
      </c>
      <c r="E2116" s="143"/>
    </row>
    <row r="2117" spans="2:8" outlineLevel="1">
      <c r="D2117" s="144" t="str">
        <f t="shared" si="54"/>
        <v>[Spare Network Rail Charges Line 5]</v>
      </c>
      <c r="E2117" s="145"/>
    </row>
    <row r="2119" spans="2:8" ht="15">
      <c r="B2119" s="15" t="s">
        <v>243</v>
      </c>
      <c r="C2119" s="15"/>
      <c r="D2119" s="15"/>
      <c r="E2119" s="15"/>
      <c r="F2119" s="15"/>
      <c r="G2119" s="15"/>
      <c r="H2119" s="15"/>
    </row>
    <row r="2120" spans="2:8" outlineLevel="1"/>
    <row r="2121" spans="2:8" outlineLevel="1">
      <c r="D2121" s="623" t="str">
        <f>"["&amp;B$2119&amp;" "&amp;"Line "&amp;ROW()-ROW(D$2120)&amp;"]"</f>
        <v>[ROSCO Funded Infrastructure (Spare) Line 1]</v>
      </c>
      <c r="E2121" s="624"/>
    </row>
    <row r="2122" spans="2:8" outlineLevel="1">
      <c r="D2122" s="142" t="str">
        <f>"["&amp;B$2119&amp;" "&amp;"Line "&amp;ROW()-ROW(D$2120)&amp;"]"</f>
        <v>[ROSCO Funded Infrastructure (Spare) Line 2]</v>
      </c>
      <c r="E2122" s="143"/>
    </row>
    <row r="2123" spans="2:8" outlineLevel="1">
      <c r="D2123" s="142" t="str">
        <f>"["&amp;B$2119&amp;" "&amp;"Line "&amp;ROW()-ROW(D$2120)&amp;"]"</f>
        <v>[ROSCO Funded Infrastructure (Spare) Line 3]</v>
      </c>
      <c r="E2123" s="143"/>
    </row>
    <row r="2124" spans="2:8" outlineLevel="1">
      <c r="D2124" s="142" t="str">
        <f>"["&amp;B$2119&amp;" "&amp;"Line "&amp;ROW()-ROW(D$2120)&amp;"]"</f>
        <v>[ROSCO Funded Infrastructure (Spare) Line 4]</v>
      </c>
      <c r="E2124" s="143"/>
    </row>
    <row r="2125" spans="2:8" outlineLevel="1">
      <c r="D2125" s="144" t="str">
        <f>"["&amp;B$2119&amp;" "&amp;"Line "&amp;ROW()-ROW(D$2120)&amp;"]"</f>
        <v>[ROSCO Funded Infrastructure (Spare) Line 5]</v>
      </c>
      <c r="E2125" s="145"/>
    </row>
    <row r="2127" spans="2:8" ht="15">
      <c r="B2127" s="15" t="s">
        <v>244</v>
      </c>
      <c r="C2127" s="15"/>
      <c r="D2127" s="15"/>
      <c r="E2127" s="15"/>
      <c r="F2127" s="15"/>
      <c r="G2127" s="15"/>
      <c r="H2127" s="15"/>
    </row>
    <row r="2128" spans="2:8" outlineLevel="1"/>
    <row r="2129" spans="2:8" outlineLevel="1">
      <c r="D2129" s="623" t="str">
        <f>"["&amp;B$2127&amp;" "&amp;"Line "&amp;ROW()-ROW(D$2128)&amp;"]"</f>
        <v>[Privately Funded Infrastructure (Spare) Line 1]</v>
      </c>
      <c r="E2129" s="624"/>
    </row>
    <row r="2130" spans="2:8" outlineLevel="1">
      <c r="D2130" s="142" t="str">
        <f>"["&amp;B$2127&amp;" "&amp;"Line "&amp;ROW()-ROW(D$2128)&amp;"]"</f>
        <v>[Privately Funded Infrastructure (Spare) Line 2]</v>
      </c>
      <c r="E2130" s="143"/>
    </row>
    <row r="2131" spans="2:8" outlineLevel="1">
      <c r="D2131" s="142" t="str">
        <f>"["&amp;B$2127&amp;" "&amp;"Line "&amp;ROW()-ROW(D$2128)&amp;"]"</f>
        <v>[Privately Funded Infrastructure (Spare) Line 3]</v>
      </c>
      <c r="E2131" s="143"/>
    </row>
    <row r="2132" spans="2:8" outlineLevel="1">
      <c r="D2132" s="142" t="str">
        <f>"["&amp;B$2127&amp;" "&amp;"Line "&amp;ROW()-ROW(D$2128)&amp;"]"</f>
        <v>[Privately Funded Infrastructure (Spare) Line 4]</v>
      </c>
      <c r="E2132" s="143"/>
    </row>
    <row r="2133" spans="2:8" outlineLevel="1">
      <c r="D2133" s="144" t="str">
        <f>"["&amp;B$2127&amp;" "&amp;"Line "&amp;ROW()-ROW(D$2128)&amp;"]"</f>
        <v>[Privately Funded Infrastructure (Spare) Line 5]</v>
      </c>
      <c r="E2133" s="145"/>
    </row>
    <row r="2135" spans="2:8" ht="15">
      <c r="B2135" s="15" t="s">
        <v>1112</v>
      </c>
      <c r="C2135" s="15"/>
      <c r="D2135" s="15"/>
      <c r="E2135" s="15"/>
      <c r="F2135" s="15"/>
      <c r="G2135" s="15"/>
      <c r="H2135" s="15"/>
    </row>
    <row r="2136" spans="2:8" outlineLevel="1"/>
    <row r="2137" spans="2:8" outlineLevel="1">
      <c r="D2137" s="129" t="s">
        <v>1537</v>
      </c>
      <c r="E2137" s="140"/>
    </row>
    <row r="2138" spans="2:8" outlineLevel="1">
      <c r="D2138" s="142" t="str">
        <f>"["&amp;B$2135&amp;" "&amp;"Line "&amp;ROW()-ROW(D$2136)&amp;"]"</f>
        <v>[Other Funded Infrastructure (Spare) Line 2]</v>
      </c>
      <c r="E2138" s="143"/>
    </row>
    <row r="2139" spans="2:8" outlineLevel="1">
      <c r="D2139" s="142" t="str">
        <f>"["&amp;B$2135&amp;" "&amp;"Line "&amp;ROW()-ROW(D$2136)&amp;"]"</f>
        <v>[Other Funded Infrastructure (Spare) Line 3]</v>
      </c>
      <c r="E2139" s="143"/>
    </row>
    <row r="2140" spans="2:8" outlineLevel="1">
      <c r="D2140" s="142" t="str">
        <f>"["&amp;B$2135&amp;" "&amp;"Line "&amp;ROW()-ROW(D$2136)&amp;"]"</f>
        <v>[Other Funded Infrastructure (Spare) Line 4]</v>
      </c>
      <c r="E2140" s="143"/>
    </row>
    <row r="2141" spans="2:8" outlineLevel="1">
      <c r="D2141" s="144" t="str">
        <f>"["&amp;B$2135&amp;" "&amp;"Line "&amp;ROW()-ROW(D$2136)&amp;"]"</f>
        <v>[Other Funded Infrastructure (Spare) Line 5]</v>
      </c>
      <c r="E2141" s="145"/>
    </row>
    <row r="2143" spans="2:8" ht="15">
      <c r="B2143" s="15" t="s">
        <v>245</v>
      </c>
      <c r="C2143" s="15"/>
      <c r="D2143" s="15"/>
      <c r="E2143" s="15"/>
      <c r="F2143" s="15"/>
      <c r="G2143" s="15"/>
      <c r="H2143" s="15"/>
    </row>
    <row r="2144" spans="2:8" outlineLevel="1"/>
    <row r="2145" spans="2:8" outlineLevel="1">
      <c r="D2145" s="414" t="str">
        <f t="shared" ref="D2145:D2147" si="55">"["&amp;B$2143&amp;" "&amp;"Line "&amp;ROW()-ROW(D$2144)&amp;"]"</f>
        <v>[Exceptionals (Spare) Line 1]</v>
      </c>
      <c r="E2145" s="415"/>
    </row>
    <row r="2146" spans="2:8" outlineLevel="1">
      <c r="D2146" s="142" t="str">
        <f t="shared" si="55"/>
        <v>[Exceptionals (Spare) Line 2]</v>
      </c>
      <c r="E2146" s="143"/>
    </row>
    <row r="2147" spans="2:8" outlineLevel="1">
      <c r="D2147" s="142" t="str">
        <f t="shared" si="55"/>
        <v>[Exceptionals (Spare) Line 3]</v>
      </c>
      <c r="E2147" s="143"/>
    </row>
    <row r="2148" spans="2:8" outlineLevel="1">
      <c r="D2148" s="142" t="str">
        <f>"["&amp;B$2143&amp;" "&amp;"Line "&amp;ROW()-ROW(D$2144)&amp;"]"</f>
        <v>[Exceptionals (Spare) Line 4]</v>
      </c>
      <c r="E2148" s="143"/>
    </row>
    <row r="2149" spans="2:8" outlineLevel="1">
      <c r="D2149" s="144" t="str">
        <f>"["&amp;B$2143&amp;" "&amp;"Line "&amp;ROW()-ROW(D$2144)&amp;"]"</f>
        <v>[Exceptionals (Spare) Line 5]</v>
      </c>
      <c r="E2149" s="145"/>
    </row>
    <row r="2151" spans="2:8" ht="15">
      <c r="B2151" s="15" t="s">
        <v>246</v>
      </c>
      <c r="C2151" s="15"/>
      <c r="D2151" s="15"/>
      <c r="E2151" s="15"/>
      <c r="F2151" s="15"/>
      <c r="G2151" s="15"/>
      <c r="H2151" s="15"/>
    </row>
    <row r="2152" spans="2:8" outlineLevel="1"/>
    <row r="2153" spans="2:8" outlineLevel="1">
      <c r="D2153" s="414" t="str">
        <f>"["&amp;B$2151&amp;" "&amp;"Line "&amp;ROW()-ROW(D$2152)&amp;"]"</f>
        <v>[Contingencies (Spare) Line 1]</v>
      </c>
      <c r="E2153" s="415"/>
    </row>
    <row r="2154" spans="2:8" outlineLevel="1">
      <c r="D2154" s="142" t="str">
        <f>"["&amp;B$2151&amp;" "&amp;"Line "&amp;ROW()-ROW(D$2152)&amp;"]"</f>
        <v>[Contingencies (Spare) Line 2]</v>
      </c>
      <c r="E2154" s="143"/>
    </row>
    <row r="2155" spans="2:8" outlineLevel="1">
      <c r="D2155" s="142" t="str">
        <f>"["&amp;B$2151&amp;" "&amp;"Line "&amp;ROW()-ROW(D$2152)&amp;"]"</f>
        <v>[Contingencies (Spare) Line 3]</v>
      </c>
      <c r="E2155" s="143"/>
    </row>
    <row r="2156" spans="2:8" outlineLevel="1">
      <c r="D2156" s="142" t="str">
        <f>"["&amp;B$2151&amp;" "&amp;"Line "&amp;ROW()-ROW(D$2152)&amp;"]"</f>
        <v>[Contingencies (Spare) Line 4]</v>
      </c>
      <c r="E2156" s="143"/>
    </row>
    <row r="2157" spans="2:8" outlineLevel="1">
      <c r="D2157" s="144" t="str">
        <f>"["&amp;B$2151&amp;" "&amp;"Line "&amp;ROW()-ROW(D$2152)&amp;"]"</f>
        <v>[Contingencies (Spare) Line 5]</v>
      </c>
      <c r="E2157" s="145"/>
    </row>
    <row r="2160" spans="2:8" ht="16.5">
      <c r="B2160" s="5" t="s">
        <v>247</v>
      </c>
      <c r="C2160" s="5"/>
      <c r="D2160" s="5"/>
      <c r="E2160" s="5"/>
      <c r="F2160" s="5"/>
      <c r="G2160" s="5"/>
      <c r="H2160" s="5"/>
    </row>
    <row r="2162" spans="2:8" ht="15">
      <c r="B2162" s="15" t="s">
        <v>248</v>
      </c>
      <c r="C2162" s="15"/>
      <c r="D2162" s="15"/>
      <c r="E2162" s="15"/>
      <c r="F2162" s="15"/>
      <c r="G2162" s="15"/>
      <c r="H2162" s="15"/>
    </row>
    <row r="2163" spans="2:8" outlineLevel="1"/>
    <row r="2164" spans="2:8" outlineLevel="1">
      <c r="D2164" s="100" t="str">
        <f>"Schedule 8 "&amp;D14</f>
        <v>Schedule 8 EJ01 West Mids Snow Hill</v>
      </c>
      <c r="E2164" s="566"/>
    </row>
    <row r="2165" spans="2:8" outlineLevel="1">
      <c r="D2165" s="106" t="str">
        <f t="shared" ref="D2165:D2183" si="56">"Schedule 8 "&amp;D15</f>
        <v>Schedule 8 EJ02 Trent Valley</v>
      </c>
      <c r="E2165" s="166"/>
    </row>
    <row r="2166" spans="2:8" outlineLevel="1">
      <c r="D2166" s="106" t="str">
        <f t="shared" si="56"/>
        <v>Schedule 8 EJ03 West Mids New Street</v>
      </c>
      <c r="E2166" s="166"/>
    </row>
    <row r="2167" spans="2:8" outlineLevel="1">
      <c r="D2167" s="106" t="str">
        <f t="shared" si="56"/>
        <v>Schedule 8 EJ04 West Mids inter-urban</v>
      </c>
      <c r="E2167" s="166"/>
    </row>
    <row r="2168" spans="2:8" outlineLevel="1">
      <c r="D2168" s="106" t="str">
        <f t="shared" si="56"/>
        <v>Schedule 8 EJ05 WC London - Northampton</v>
      </c>
      <c r="E2168" s="166"/>
    </row>
    <row r="2169" spans="2:8" outlineLevel="1">
      <c r="D2169" s="106" t="str">
        <f t="shared" si="56"/>
        <v>Schedule 8 EJ06 WCML Branches</v>
      </c>
      <c r="E2169" s="166"/>
    </row>
    <row r="2170" spans="2:8" outlineLevel="1">
      <c r="D2170" s="106" t="str">
        <f t="shared" si="56"/>
        <v>Schedule 8 Other: Centro concessions</v>
      </c>
      <c r="E2170" s="166"/>
    </row>
    <row r="2171" spans="2:8" outlineLevel="1">
      <c r="D2171" s="106" t="str">
        <f t="shared" si="56"/>
        <v>Schedule 8 Other: Centro nNetwork</v>
      </c>
      <c r="E2171" s="166"/>
    </row>
    <row r="2172" spans="2:8" outlineLevel="1">
      <c r="D2172" s="106" t="str">
        <f t="shared" si="56"/>
        <v>Schedule 8 Other: miscellaneous</v>
      </c>
      <c r="E2172" s="166"/>
    </row>
    <row r="2173" spans="2:8" outlineLevel="1">
      <c r="D2173" s="106" t="str">
        <f t="shared" si="56"/>
        <v>Schedule 8 [Passenger Revenue Service Groups Line 10]</v>
      </c>
      <c r="E2173" s="166"/>
    </row>
    <row r="2174" spans="2:8" outlineLevel="1">
      <c r="D2174" s="106" t="str">
        <f t="shared" si="56"/>
        <v>Schedule 8 [Passenger Revenue Service Groups Line 11]</v>
      </c>
      <c r="E2174" s="166"/>
    </row>
    <row r="2175" spans="2:8" outlineLevel="1">
      <c r="D2175" s="106" t="str">
        <f t="shared" si="56"/>
        <v>Schedule 8 [Passenger Revenue Service Groups Line 12]</v>
      </c>
      <c r="E2175" s="166"/>
    </row>
    <row r="2176" spans="2:8" outlineLevel="1">
      <c r="D2176" s="106" t="str">
        <f t="shared" si="56"/>
        <v>Schedule 8 [Passenger Revenue Service Groups Line 13]</v>
      </c>
      <c r="E2176" s="166"/>
    </row>
    <row r="2177" spans="2:8" outlineLevel="1">
      <c r="D2177" s="106" t="str">
        <f t="shared" si="56"/>
        <v>Schedule 8 [Passenger Revenue Service Groups Line 14]</v>
      </c>
      <c r="E2177" s="166"/>
    </row>
    <row r="2178" spans="2:8" outlineLevel="1">
      <c r="D2178" s="106" t="str">
        <f t="shared" si="56"/>
        <v>Schedule 8 [Passenger Revenue Service Groups Line 15]</v>
      </c>
      <c r="E2178" s="166"/>
    </row>
    <row r="2179" spans="2:8" outlineLevel="1">
      <c r="D2179" s="106" t="str">
        <f t="shared" si="56"/>
        <v>Schedule 8 [Passenger Revenue Service Groups Line 16]</v>
      </c>
      <c r="E2179" s="166"/>
    </row>
    <row r="2180" spans="2:8" outlineLevel="1">
      <c r="D2180" s="106" t="str">
        <f t="shared" si="56"/>
        <v>Schedule 8 [Passenger Revenue Service Groups Line 17]</v>
      </c>
      <c r="E2180" s="166"/>
    </row>
    <row r="2181" spans="2:8" outlineLevel="1">
      <c r="D2181" s="106" t="str">
        <f t="shared" si="56"/>
        <v>Schedule 8 [Passenger Revenue Service Groups Line 18]</v>
      </c>
      <c r="E2181" s="166"/>
    </row>
    <row r="2182" spans="2:8" outlineLevel="1">
      <c r="D2182" s="106" t="str">
        <f t="shared" si="56"/>
        <v>Schedule 8 [Passenger Revenue Service Groups Line 19]</v>
      </c>
      <c r="E2182" s="166"/>
    </row>
    <row r="2183" spans="2:8" outlineLevel="1">
      <c r="D2183" s="117" t="str">
        <f t="shared" si="56"/>
        <v>Schedule 8 [Passenger Revenue Service Groups Line 20]</v>
      </c>
      <c r="E2183" s="569"/>
    </row>
    <row r="2185" spans="2:8" ht="15">
      <c r="B2185" s="15" t="s">
        <v>249</v>
      </c>
      <c r="C2185" s="15"/>
      <c r="D2185" s="15"/>
      <c r="E2185" s="15"/>
      <c r="F2185" s="15"/>
      <c r="G2185" s="15"/>
      <c r="H2185" s="15"/>
    </row>
    <row r="2186" spans="2:8" outlineLevel="1"/>
    <row r="2187" spans="2:8" outlineLevel="1">
      <c r="C2187" s="147" t="s">
        <v>250</v>
      </c>
    </row>
    <row r="2188" spans="2:8" outlineLevel="1">
      <c r="D2188" s="1006" t="s">
        <v>251</v>
      </c>
      <c r="E2188" s="156"/>
    </row>
    <row r="2189" spans="2:8" outlineLevel="1">
      <c r="D2189" s="131" t="s">
        <v>252</v>
      </c>
      <c r="E2189" s="159"/>
    </row>
    <row r="2190" spans="2:8" outlineLevel="1">
      <c r="D2190" s="131" t="s">
        <v>253</v>
      </c>
      <c r="E2190" s="159"/>
    </row>
    <row r="2191" spans="2:8" outlineLevel="1">
      <c r="D2191" s="131" t="s">
        <v>1635</v>
      </c>
      <c r="E2191" s="159"/>
    </row>
    <row r="2192" spans="2:8" outlineLevel="1">
      <c r="D2192" s="134" t="s">
        <v>1636</v>
      </c>
      <c r="E2192" s="160"/>
    </row>
    <row r="2193" spans="3:6" outlineLevel="1"/>
    <row r="2194" spans="3:6" outlineLevel="1">
      <c r="C2194" s="147" t="s">
        <v>254</v>
      </c>
    </row>
    <row r="2195" spans="3:6" outlineLevel="1">
      <c r="D2195" s="129" t="s">
        <v>255</v>
      </c>
      <c r="E2195" s="156"/>
    </row>
    <row r="2196" spans="3:6" outlineLevel="1">
      <c r="D2196" s="131" t="s">
        <v>256</v>
      </c>
      <c r="E2196" s="159"/>
    </row>
    <row r="2197" spans="3:6" outlineLevel="1">
      <c r="D2197" s="131" t="s">
        <v>657</v>
      </c>
      <c r="E2197" s="159"/>
    </row>
    <row r="2198" spans="3:6" outlineLevel="1">
      <c r="D2198" s="131" t="s">
        <v>1113</v>
      </c>
      <c r="E2198" s="159"/>
    </row>
    <row r="2199" spans="3:6" outlineLevel="1">
      <c r="D2199" s="131" t="s">
        <v>1114</v>
      </c>
      <c r="E2199" s="159"/>
    </row>
    <row r="2200" spans="3:6" outlineLevel="1">
      <c r="D2200" s="131" t="s">
        <v>1115</v>
      </c>
      <c r="E2200" s="159"/>
    </row>
    <row r="2201" spans="3:6" outlineLevel="1">
      <c r="D2201" s="142" t="str">
        <f>"["&amp;C$2194&amp;" "&amp;"Line "&amp;ROW()-ROW(D$2194)&amp;"]"</f>
        <v>[Other Performance-Related Costs Line 7]</v>
      </c>
      <c r="E2201" s="161"/>
    </row>
    <row r="2202" spans="3:6" outlineLevel="1">
      <c r="D2202" s="142" t="str">
        <f>"["&amp;C$2194&amp;" "&amp;"Line "&amp;ROW()-ROW(D$2194)&amp;"]"</f>
        <v>[Other Performance-Related Costs Line 8]</v>
      </c>
      <c r="E2202" s="161"/>
    </row>
    <row r="2203" spans="3:6" outlineLevel="1">
      <c r="D2203" s="142" t="str">
        <f>"["&amp;C$2194&amp;" "&amp;"Line "&amp;ROW()-ROW(D$2194)&amp;"]"</f>
        <v>[Other Performance-Related Costs Line 9]</v>
      </c>
      <c r="E2203" s="161"/>
    </row>
    <row r="2204" spans="3:6" outlineLevel="1">
      <c r="D2204" s="1010" t="str">
        <f>"["&amp;C$2194&amp;" "&amp;"Line "&amp;ROW()-ROW(D$2194)&amp;"]"</f>
        <v>[Other Performance-Related Costs Line 10]</v>
      </c>
      <c r="E2204" s="158"/>
    </row>
    <row r="2205" spans="3:6" outlineLevel="1"/>
    <row r="2206" spans="3:6" outlineLevel="1">
      <c r="C2206" s="147" t="s">
        <v>257</v>
      </c>
    </row>
    <row r="2207" spans="3:6" outlineLevel="1">
      <c r="D2207" s="129" t="s">
        <v>258</v>
      </c>
      <c r="E2207" s="156"/>
      <c r="F2207" s="3" t="s">
        <v>1116</v>
      </c>
    </row>
    <row r="2208" spans="3:6" outlineLevel="1">
      <c r="D2208" s="131" t="s">
        <v>259</v>
      </c>
      <c r="E2208" s="159"/>
      <c r="F2208" s="3" t="s">
        <v>671</v>
      </c>
    </row>
    <row r="2209" spans="2:8" outlineLevel="1">
      <c r="D2209" s="131" t="s">
        <v>663</v>
      </c>
      <c r="E2209" s="159"/>
      <c r="F2209" s="3" t="s">
        <v>1117</v>
      </c>
    </row>
    <row r="2210" spans="2:8" outlineLevel="1">
      <c r="D2210" s="131" t="s">
        <v>664</v>
      </c>
      <c r="E2210" s="159"/>
    </row>
    <row r="2211" spans="2:8" outlineLevel="1">
      <c r="D2211" s="134" t="s">
        <v>665</v>
      </c>
      <c r="E2211" s="160"/>
    </row>
    <row r="2214" spans="2:8" ht="16.5">
      <c r="B2214" s="5" t="s">
        <v>260</v>
      </c>
      <c r="C2214" s="5"/>
      <c r="D2214" s="5"/>
      <c r="E2214" s="5"/>
      <c r="F2214" s="5"/>
      <c r="G2214" s="5"/>
      <c r="H2214" s="5"/>
    </row>
    <row r="2216" spans="2:8" outlineLevel="1">
      <c r="D2216" s="129" t="s">
        <v>1118</v>
      </c>
      <c r="E2216" s="156"/>
    </row>
    <row r="2217" spans="2:8" outlineLevel="1">
      <c r="D2217" s="155" t="s">
        <v>261</v>
      </c>
      <c r="E2217" s="163"/>
    </row>
    <row r="2218" spans="2:8" outlineLevel="1">
      <c r="D2218" s="155" t="s">
        <v>262</v>
      </c>
      <c r="E2218" s="163"/>
    </row>
    <row r="2219" spans="2:8" outlineLevel="1">
      <c r="D2219" s="155" t="s">
        <v>263</v>
      </c>
      <c r="E2219" s="163"/>
    </row>
    <row r="2220" spans="2:8" outlineLevel="1">
      <c r="D2220" s="155" t="s">
        <v>264</v>
      </c>
      <c r="E2220" s="163"/>
    </row>
    <row r="2221" spans="2:8" outlineLevel="1">
      <c r="D2221" s="155" t="s">
        <v>265</v>
      </c>
      <c r="E2221" s="164"/>
    </row>
    <row r="2222" spans="2:8" outlineLevel="1">
      <c r="D2222" s="155" t="s">
        <v>266</v>
      </c>
      <c r="E2222" s="164"/>
    </row>
    <row r="2223" spans="2:8" outlineLevel="1">
      <c r="D2223" s="155" t="s">
        <v>267</v>
      </c>
      <c r="E2223" s="164"/>
    </row>
    <row r="2224" spans="2:8" outlineLevel="1">
      <c r="D2224" s="155" t="s">
        <v>268</v>
      </c>
      <c r="E2224" s="164"/>
    </row>
    <row r="2225" spans="4:5" outlineLevel="1">
      <c r="D2225" s="155" t="s">
        <v>269</v>
      </c>
      <c r="E2225" s="164"/>
    </row>
    <row r="2226" spans="4:5" outlineLevel="1">
      <c r="D2226" s="155" t="s">
        <v>270</v>
      </c>
      <c r="E2226" s="164"/>
    </row>
    <row r="2227" spans="4:5" outlineLevel="1">
      <c r="D2227" s="155" t="s">
        <v>271</v>
      </c>
      <c r="E2227" s="164"/>
    </row>
    <row r="2228" spans="4:5" outlineLevel="1">
      <c r="D2228" s="155" t="s">
        <v>272</v>
      </c>
      <c r="E2228" s="164"/>
    </row>
    <row r="2229" spans="4:5" outlineLevel="1">
      <c r="D2229" s="155" t="s">
        <v>273</v>
      </c>
      <c r="E2229" s="164"/>
    </row>
    <row r="2230" spans="4:5" outlineLevel="1">
      <c r="D2230" s="155" t="s">
        <v>274</v>
      </c>
      <c r="E2230" s="164"/>
    </row>
    <row r="2231" spans="4:5" outlineLevel="1">
      <c r="D2231" s="155" t="s">
        <v>275</v>
      </c>
      <c r="E2231" s="164"/>
    </row>
    <row r="2232" spans="4:5" outlineLevel="1">
      <c r="D2232" s="155" t="s">
        <v>276</v>
      </c>
      <c r="E2232" s="164"/>
    </row>
    <row r="2233" spans="4:5" outlineLevel="1">
      <c r="D2233" s="155" t="s">
        <v>277</v>
      </c>
      <c r="E2233" s="164"/>
    </row>
    <row r="2234" spans="4:5" outlineLevel="1">
      <c r="D2234" s="155" t="s">
        <v>278</v>
      </c>
      <c r="E2234" s="164"/>
    </row>
    <row r="2235" spans="4:5" outlineLevel="1">
      <c r="D2235" s="155" t="s">
        <v>279</v>
      </c>
      <c r="E2235" s="143"/>
    </row>
    <row r="2236" spans="4:5" outlineLevel="1">
      <c r="D2236" s="142" t="s">
        <v>280</v>
      </c>
      <c r="E2236" s="161"/>
    </row>
    <row r="2237" spans="4:5" outlineLevel="1">
      <c r="D2237" s="142" t="s">
        <v>281</v>
      </c>
      <c r="E2237" s="161"/>
    </row>
    <row r="2238" spans="4:5" outlineLevel="1">
      <c r="D2238" s="142" t="s">
        <v>282</v>
      </c>
      <c r="E2238" s="161"/>
    </row>
    <row r="2239" spans="4:5" outlineLevel="1">
      <c r="D2239" s="142" t="s">
        <v>283</v>
      </c>
      <c r="E2239" s="161"/>
    </row>
    <row r="2240" spans="4:5" outlineLevel="1">
      <c r="D2240" s="142" t="s">
        <v>284</v>
      </c>
      <c r="E2240" s="161"/>
    </row>
    <row r="2241" spans="2:8" outlineLevel="1">
      <c r="D2241" s="142" t="s">
        <v>285</v>
      </c>
      <c r="E2241" s="161"/>
    </row>
    <row r="2242" spans="2:8" outlineLevel="1">
      <c r="D2242" s="142" t="s">
        <v>286</v>
      </c>
      <c r="E2242" s="161"/>
    </row>
    <row r="2243" spans="2:8" outlineLevel="1">
      <c r="D2243" s="142" t="s">
        <v>287</v>
      </c>
      <c r="E2243" s="161"/>
    </row>
    <row r="2244" spans="2:8" outlineLevel="1">
      <c r="D2244" s="142" t="s">
        <v>288</v>
      </c>
      <c r="E2244" s="161"/>
    </row>
    <row r="2245" spans="2:8" outlineLevel="1">
      <c r="D2245" s="144" t="s">
        <v>289</v>
      </c>
      <c r="E2245" s="158"/>
    </row>
    <row r="2247" spans="2:8" ht="16.5">
      <c r="B2247" s="5" t="s">
        <v>290</v>
      </c>
      <c r="C2247" s="5"/>
      <c r="D2247" s="5"/>
      <c r="E2247" s="5"/>
      <c r="F2247" s="5"/>
      <c r="G2247" s="5"/>
      <c r="H2247" s="5"/>
    </row>
    <row r="2249" spans="2:8" outlineLevel="1">
      <c r="D2249" s="623" t="str">
        <f t="shared" ref="D2249:D2255" si="57">"["&amp;B$2247&amp;" "&amp;"Line "&amp;ROW()-ROW(D$2248)&amp;"]"</f>
        <v>[Day 1 Assets Line 1]</v>
      </c>
      <c r="E2249" s="162"/>
    </row>
    <row r="2250" spans="2:8" outlineLevel="1">
      <c r="D2250" s="155" t="str">
        <f t="shared" si="57"/>
        <v>[Day 1 Assets Line 2]</v>
      </c>
      <c r="E2250" s="163"/>
    </row>
    <row r="2251" spans="2:8" outlineLevel="1">
      <c r="D2251" s="155" t="str">
        <f t="shared" si="57"/>
        <v>[Day 1 Assets Line 3]</v>
      </c>
      <c r="E2251" s="163"/>
    </row>
    <row r="2252" spans="2:8" outlineLevel="1">
      <c r="D2252" s="155" t="str">
        <f t="shared" si="57"/>
        <v>[Day 1 Assets Line 4]</v>
      </c>
      <c r="E2252" s="163"/>
    </row>
    <row r="2253" spans="2:8" outlineLevel="1">
      <c r="D2253" s="155" t="str">
        <f t="shared" si="57"/>
        <v>[Day 1 Assets Line 5]</v>
      </c>
      <c r="E2253" s="163"/>
    </row>
    <row r="2254" spans="2:8" outlineLevel="1">
      <c r="D2254" s="155" t="str">
        <f t="shared" si="57"/>
        <v>[Day 1 Assets Line 6]</v>
      </c>
      <c r="E2254" s="164"/>
    </row>
    <row r="2255" spans="2:8" outlineLevel="1">
      <c r="D2255" s="155" t="str">
        <f t="shared" si="57"/>
        <v>[Day 1 Assets Line 7]</v>
      </c>
      <c r="E2255" s="164"/>
    </row>
    <row r="2256" spans="2:8" outlineLevel="1">
      <c r="D2256" s="155" t="str">
        <f t="shared" ref="D2256:D2260" si="58">"["&amp;B$2247&amp;" "&amp;"Line "&amp;ROW()-ROW(D$2248)&amp;"]"</f>
        <v>[Day 1 Assets Line 8]</v>
      </c>
      <c r="E2256" s="164"/>
    </row>
    <row r="2257" spans="4:5" outlineLevel="1">
      <c r="D2257" s="155" t="str">
        <f t="shared" si="58"/>
        <v>[Day 1 Assets Line 9]</v>
      </c>
      <c r="E2257" s="164"/>
    </row>
    <row r="2258" spans="4:5" outlineLevel="1">
      <c r="D2258" s="155" t="str">
        <f t="shared" si="58"/>
        <v>[Day 1 Assets Line 10]</v>
      </c>
      <c r="E2258" s="164"/>
    </row>
    <row r="2259" spans="4:5" outlineLevel="1">
      <c r="D2259" s="155" t="str">
        <f t="shared" si="58"/>
        <v>[Day 1 Assets Line 11]</v>
      </c>
      <c r="E2259" s="164"/>
    </row>
    <row r="2260" spans="4:5" outlineLevel="1">
      <c r="D2260" s="155" t="str">
        <f t="shared" si="58"/>
        <v>[Day 1 Assets Line 12]</v>
      </c>
      <c r="E2260" s="164"/>
    </row>
    <row r="2261" spans="4:5" outlineLevel="1">
      <c r="D2261" s="155" t="str">
        <f>"["&amp;B$2247&amp;" "&amp;"Line "&amp;ROW()-ROW(D$2248)&amp;"]"</f>
        <v>[Day 1 Assets Line 13]</v>
      </c>
      <c r="E2261" s="164"/>
    </row>
    <row r="2262" spans="4:5" outlineLevel="1">
      <c r="D2262" s="155" t="str">
        <f t="shared" ref="D2262:D2278" si="59">"["&amp;B$2247&amp;" "&amp;"Line "&amp;ROW()-ROW(D$2248)&amp;"]"</f>
        <v>[Day 1 Assets Line 14]</v>
      </c>
      <c r="E2262" s="164"/>
    </row>
    <row r="2263" spans="4:5" outlineLevel="1">
      <c r="D2263" s="155" t="str">
        <f t="shared" si="59"/>
        <v>[Day 1 Assets Line 15]</v>
      </c>
      <c r="E2263" s="164"/>
    </row>
    <row r="2264" spans="4:5" outlineLevel="1">
      <c r="D2264" s="155" t="str">
        <f t="shared" si="59"/>
        <v>[Day 1 Assets Line 16]</v>
      </c>
      <c r="E2264" s="164"/>
    </row>
    <row r="2265" spans="4:5" outlineLevel="1">
      <c r="D2265" s="155" t="str">
        <f t="shared" si="59"/>
        <v>[Day 1 Assets Line 17]</v>
      </c>
      <c r="E2265" s="164"/>
    </row>
    <row r="2266" spans="4:5" outlineLevel="1">
      <c r="D2266" s="155" t="str">
        <f t="shared" si="59"/>
        <v>[Day 1 Assets Line 18]</v>
      </c>
      <c r="E2266" s="164"/>
    </row>
    <row r="2267" spans="4:5" outlineLevel="1">
      <c r="D2267" s="155" t="str">
        <f t="shared" si="59"/>
        <v>[Day 1 Assets Line 19]</v>
      </c>
      <c r="E2267" s="164"/>
    </row>
    <row r="2268" spans="4:5" outlineLevel="1">
      <c r="D2268" s="155" t="str">
        <f t="shared" si="59"/>
        <v>[Day 1 Assets Line 20]</v>
      </c>
      <c r="E2268" s="143"/>
    </row>
    <row r="2269" spans="4:5" outlineLevel="1">
      <c r="D2269" s="142" t="str">
        <f t="shared" si="59"/>
        <v>[Day 1 Assets Line 21]</v>
      </c>
      <c r="E2269" s="161"/>
    </row>
    <row r="2270" spans="4:5" outlineLevel="1">
      <c r="D2270" s="142" t="str">
        <f t="shared" si="59"/>
        <v>[Day 1 Assets Line 22]</v>
      </c>
      <c r="E2270" s="161"/>
    </row>
    <row r="2271" spans="4:5" outlineLevel="1">
      <c r="D2271" s="142" t="str">
        <f t="shared" si="59"/>
        <v>[Day 1 Assets Line 23]</v>
      </c>
      <c r="E2271" s="161"/>
    </row>
    <row r="2272" spans="4:5" outlineLevel="1">
      <c r="D2272" s="142" t="str">
        <f t="shared" si="59"/>
        <v>[Day 1 Assets Line 24]</v>
      </c>
      <c r="E2272" s="161"/>
    </row>
    <row r="2273" spans="2:8" outlineLevel="1">
      <c r="D2273" s="142" t="str">
        <f t="shared" si="59"/>
        <v>[Day 1 Assets Line 25]</v>
      </c>
      <c r="E2273" s="161"/>
    </row>
    <row r="2274" spans="2:8" outlineLevel="1">
      <c r="D2274" s="142" t="str">
        <f t="shared" si="59"/>
        <v>[Day 1 Assets Line 26]</v>
      </c>
      <c r="E2274" s="161"/>
    </row>
    <row r="2275" spans="2:8" outlineLevel="1">
      <c r="D2275" s="142" t="str">
        <f t="shared" si="59"/>
        <v>[Day 1 Assets Line 27]</v>
      </c>
      <c r="E2275" s="161"/>
    </row>
    <row r="2276" spans="2:8" outlineLevel="1">
      <c r="D2276" s="142" t="str">
        <f t="shared" si="59"/>
        <v>[Day 1 Assets Line 28]</v>
      </c>
      <c r="E2276" s="161"/>
    </row>
    <row r="2277" spans="2:8" outlineLevel="1">
      <c r="D2277" s="142" t="str">
        <f t="shared" si="59"/>
        <v>[Day 1 Assets Line 29]</v>
      </c>
      <c r="E2277" s="161"/>
    </row>
    <row r="2278" spans="2:8" outlineLevel="1">
      <c r="D2278" s="144" t="str">
        <f t="shared" si="59"/>
        <v>[Day 1 Assets Line 30]</v>
      </c>
      <c r="E2278" s="158"/>
    </row>
    <row r="2280" spans="2:8" ht="16.5">
      <c r="B2280" s="5" t="s">
        <v>291</v>
      </c>
      <c r="C2280" s="5"/>
      <c r="D2280" s="5"/>
      <c r="E2280" s="5"/>
      <c r="F2280" s="5"/>
      <c r="G2280" s="5"/>
      <c r="H2280" s="5"/>
    </row>
    <row r="2282" spans="2:8" ht="15">
      <c r="B2282" s="15" t="s">
        <v>512</v>
      </c>
      <c r="C2282" s="15"/>
      <c r="D2282" s="15"/>
      <c r="E2282" s="15"/>
      <c r="F2282" s="15"/>
      <c r="G2282" s="15"/>
      <c r="H2282" s="15"/>
    </row>
    <row r="2283" spans="2:8" outlineLevel="1"/>
    <row r="2284" spans="2:8" outlineLevel="1">
      <c r="D2284" s="129" t="str">
        <f>B10</f>
        <v>Passenger Fares Revenue</v>
      </c>
      <c r="E2284" s="156"/>
    </row>
    <row r="2285" spans="2:8" outlineLevel="1">
      <c r="D2285" s="131" t="str">
        <f>B69</f>
        <v>Other Revenue</v>
      </c>
      <c r="E2285" s="159"/>
    </row>
    <row r="2286" spans="2:8" outlineLevel="1">
      <c r="D2286" s="131" t="str">
        <f>B640</f>
        <v>Staff Costs</v>
      </c>
      <c r="E2286" s="159"/>
    </row>
    <row r="2287" spans="2:8" outlineLevel="1">
      <c r="D2287" s="131" t="str">
        <f>B690</f>
        <v>Other Operating Costs</v>
      </c>
      <c r="E2287" s="159"/>
    </row>
    <row r="2288" spans="2:8" outlineLevel="1">
      <c r="D2288" s="131" t="str">
        <f>B958</f>
        <v>Rolling Stock Charges</v>
      </c>
      <c r="E2288" s="159"/>
    </row>
    <row r="2289" spans="2:8" outlineLevel="1">
      <c r="D2289" s="141" t="str">
        <f>B1086</f>
        <v>Infrastructure Charges</v>
      </c>
      <c r="E2289" s="159"/>
    </row>
    <row r="2290" spans="2:8" outlineLevel="1">
      <c r="D2290" s="134" t="str">
        <f>B2160</f>
        <v>Performance Regimes</v>
      </c>
      <c r="E2290" s="157"/>
    </row>
    <row r="2292" spans="2:8" ht="15">
      <c r="B2292" s="15" t="s">
        <v>513</v>
      </c>
      <c r="C2292" s="15"/>
      <c r="D2292" s="15"/>
      <c r="E2292" s="15"/>
      <c r="F2292" s="15"/>
      <c r="G2292" s="15"/>
      <c r="H2292" s="15"/>
    </row>
    <row r="2293" spans="2:8" outlineLevel="1"/>
    <row r="2294" spans="2:8" outlineLevel="1">
      <c r="D2294" s="100" t="str">
        <f t="shared" ref="D2294:D2313" si="60">D$2284&amp;": "&amp;D14</f>
        <v>Passenger Fares Revenue: EJ01 West Mids Snow Hill</v>
      </c>
      <c r="E2294" s="165"/>
    </row>
    <row r="2295" spans="2:8" outlineLevel="1">
      <c r="D2295" s="106" t="str">
        <f t="shared" si="60"/>
        <v>Passenger Fares Revenue: EJ02 Trent Valley</v>
      </c>
      <c r="E2295" s="166"/>
    </row>
    <row r="2296" spans="2:8" outlineLevel="1">
      <c r="D2296" s="106" t="str">
        <f t="shared" si="60"/>
        <v>Passenger Fares Revenue: EJ03 West Mids New Street</v>
      </c>
      <c r="E2296" s="166"/>
    </row>
    <row r="2297" spans="2:8" outlineLevel="1">
      <c r="D2297" s="106" t="str">
        <f t="shared" si="60"/>
        <v>Passenger Fares Revenue: EJ04 West Mids inter-urban</v>
      </c>
      <c r="E2297" s="166"/>
    </row>
    <row r="2298" spans="2:8" outlineLevel="1">
      <c r="D2298" s="106" t="str">
        <f t="shared" si="60"/>
        <v>Passenger Fares Revenue: EJ05 WC London - Northampton</v>
      </c>
      <c r="E2298" s="166"/>
    </row>
    <row r="2299" spans="2:8" outlineLevel="1">
      <c r="D2299" s="106" t="str">
        <f t="shared" si="60"/>
        <v>Passenger Fares Revenue: EJ06 WCML Branches</v>
      </c>
      <c r="E2299" s="166"/>
    </row>
    <row r="2300" spans="2:8" outlineLevel="1">
      <c r="D2300" s="106" t="str">
        <f t="shared" si="60"/>
        <v>Passenger Fares Revenue: Other: Centro concessions</v>
      </c>
      <c r="E2300" s="166"/>
    </row>
    <row r="2301" spans="2:8" outlineLevel="1">
      <c r="D2301" s="106" t="str">
        <f t="shared" si="60"/>
        <v>Passenger Fares Revenue: Other: Centro nNetwork</v>
      </c>
      <c r="E2301" s="166"/>
    </row>
    <row r="2302" spans="2:8" outlineLevel="1">
      <c r="D2302" s="106" t="str">
        <f t="shared" si="60"/>
        <v>Passenger Fares Revenue: Other: miscellaneous</v>
      </c>
      <c r="E2302" s="166"/>
    </row>
    <row r="2303" spans="2:8" outlineLevel="1">
      <c r="D2303" s="106" t="str">
        <f t="shared" si="60"/>
        <v>Passenger Fares Revenue: [Passenger Revenue Service Groups Line 10]</v>
      </c>
      <c r="E2303" s="166"/>
    </row>
    <row r="2304" spans="2:8" outlineLevel="1">
      <c r="D2304" s="106" t="str">
        <f t="shared" si="60"/>
        <v>Passenger Fares Revenue: [Passenger Revenue Service Groups Line 11]</v>
      </c>
      <c r="E2304" s="166"/>
    </row>
    <row r="2305" spans="3:5" outlineLevel="1">
      <c r="D2305" s="106" t="str">
        <f t="shared" si="60"/>
        <v>Passenger Fares Revenue: [Passenger Revenue Service Groups Line 12]</v>
      </c>
      <c r="E2305" s="166"/>
    </row>
    <row r="2306" spans="3:5" outlineLevel="1">
      <c r="D2306" s="106" t="str">
        <f t="shared" si="60"/>
        <v>Passenger Fares Revenue: [Passenger Revenue Service Groups Line 13]</v>
      </c>
      <c r="E2306" s="166"/>
    </row>
    <row r="2307" spans="3:5" outlineLevel="1">
      <c r="D2307" s="106" t="str">
        <f t="shared" si="60"/>
        <v>Passenger Fares Revenue: [Passenger Revenue Service Groups Line 14]</v>
      </c>
      <c r="E2307" s="166"/>
    </row>
    <row r="2308" spans="3:5" outlineLevel="1">
      <c r="D2308" s="106" t="str">
        <f t="shared" si="60"/>
        <v>Passenger Fares Revenue: [Passenger Revenue Service Groups Line 15]</v>
      </c>
      <c r="E2308" s="166"/>
    </row>
    <row r="2309" spans="3:5" outlineLevel="1">
      <c r="D2309" s="106" t="str">
        <f t="shared" si="60"/>
        <v>Passenger Fares Revenue: [Passenger Revenue Service Groups Line 16]</v>
      </c>
      <c r="E2309" s="166"/>
    </row>
    <row r="2310" spans="3:5" outlineLevel="1">
      <c r="D2310" s="106" t="str">
        <f t="shared" si="60"/>
        <v>Passenger Fares Revenue: [Passenger Revenue Service Groups Line 17]</v>
      </c>
      <c r="E2310" s="166"/>
    </row>
    <row r="2311" spans="3:5" outlineLevel="1">
      <c r="D2311" s="106" t="str">
        <f t="shared" si="60"/>
        <v>Passenger Fares Revenue: [Passenger Revenue Service Groups Line 18]</v>
      </c>
      <c r="E2311" s="166"/>
    </row>
    <row r="2312" spans="3:5" outlineLevel="1">
      <c r="D2312" s="106" t="str">
        <f t="shared" si="60"/>
        <v>Passenger Fares Revenue: [Passenger Revenue Service Groups Line 19]</v>
      </c>
      <c r="E2312" s="166"/>
    </row>
    <row r="2313" spans="3:5" outlineLevel="1">
      <c r="D2313" s="106" t="str">
        <f t="shared" si="60"/>
        <v>Passenger Fares Revenue: [Passenger Revenue Service Groups Line 20]</v>
      </c>
      <c r="E2313" s="166"/>
    </row>
    <row r="2314" spans="3:5" outlineLevel="1">
      <c r="C2314" s="3" t="s">
        <v>292</v>
      </c>
      <c r="D2314" s="106" t="str">
        <f>D$2284&amp;": "&amp;B35</f>
        <v>Passenger Fares Revenue: Other Fares Revenue</v>
      </c>
      <c r="E2314" s="166"/>
    </row>
    <row r="2315" spans="3:5" outlineLevel="1">
      <c r="D2315" s="106" t="str">
        <f>D$2285&amp;": "&amp;B$71</f>
        <v>Other Revenue: Other Revenue from Core Business</v>
      </c>
      <c r="E2315" s="166"/>
    </row>
    <row r="2316" spans="3:5" outlineLevel="1">
      <c r="D2316" s="106" t="str">
        <f>D$2285&amp;": "&amp;B$99</f>
        <v>Other Revenue: Revenue from Station Access Offcharged</v>
      </c>
      <c r="E2316" s="166"/>
    </row>
    <row r="2317" spans="3:5" outlineLevel="1">
      <c r="D2317" s="106" t="str">
        <f>D$2285&amp;": "&amp;B$606</f>
        <v>Other Revenue: Revenue from Other Costs Offcharged</v>
      </c>
      <c r="E2317" s="166"/>
    </row>
    <row r="2318" spans="3:5" outlineLevel="1">
      <c r="D2318" s="106" t="str">
        <f>H645</f>
        <v>Staff Costs: Trains</v>
      </c>
      <c r="E2318" s="166"/>
    </row>
    <row r="2319" spans="3:5" outlineLevel="1">
      <c r="D2319" s="106" t="str">
        <f>H646</f>
        <v>Staff Costs: Stations</v>
      </c>
      <c r="E2319" s="166"/>
    </row>
    <row r="2320" spans="3:5" outlineLevel="1">
      <c r="D2320" s="106" t="str">
        <f>H647</f>
        <v>Staff Costs: Depot</v>
      </c>
      <c r="E2320" s="166"/>
    </row>
    <row r="2321" spans="4:5" outlineLevel="1">
      <c r="D2321" s="106" t="str">
        <f>H648</f>
        <v>Staff Costs: HQ</v>
      </c>
      <c r="E2321" s="166"/>
    </row>
    <row r="2322" spans="4:5" outlineLevel="1">
      <c r="D2322" s="106" t="str">
        <f>H649</f>
        <v>Staff Costs: Other</v>
      </c>
      <c r="E2322" s="166"/>
    </row>
    <row r="2323" spans="4:5" outlineLevel="1">
      <c r="D2323" s="106" t="str">
        <f>D$2287&amp;": "&amp;B$692</f>
        <v>Other Operating Costs: Other Staff Costs</v>
      </c>
      <c r="E2323" s="166"/>
    </row>
    <row r="2324" spans="4:5" outlineLevel="1">
      <c r="D2324" s="106" t="str">
        <f>D$2287&amp;": "&amp;B$740</f>
        <v>Other Operating Costs: Station &amp; Train Operations</v>
      </c>
      <c r="E2324" s="166"/>
    </row>
    <row r="2325" spans="4:5" outlineLevel="1">
      <c r="D2325" s="106" t="str">
        <f>D$2287&amp;": "&amp;B$803</f>
        <v>Other Operating Costs: Rolling Stock Maintenance</v>
      </c>
      <c r="E2325" s="166"/>
    </row>
    <row r="2326" spans="4:5" outlineLevel="1">
      <c r="D2326" s="106" t="str">
        <f>D$2287&amp;": "&amp;B$851</f>
        <v>Other Operating Costs: Industry &amp; Professional Services</v>
      </c>
      <c r="E2326" s="166"/>
    </row>
    <row r="2327" spans="4:5" outlineLevel="1">
      <c r="D2327" s="106" t="str">
        <f>D$2287&amp;": "&amp;B$899</f>
        <v>Other Operating Costs: Administrative Costs &amp; Other</v>
      </c>
      <c r="E2327" s="166"/>
    </row>
    <row r="2328" spans="4:5" outlineLevel="1">
      <c r="D2328" s="106" t="str">
        <f>D$2287&amp;": "&amp;B$952</f>
        <v>Other Operating Costs: Non-Cash Costs</v>
      </c>
      <c r="E2328" s="166"/>
    </row>
    <row r="2329" spans="4:5" outlineLevel="1">
      <c r="D2329" s="106" t="str">
        <f>D$2288</f>
        <v>Rolling Stock Charges</v>
      </c>
      <c r="E2329" s="166"/>
    </row>
    <row r="2330" spans="4:5" outlineLevel="1">
      <c r="D2330" s="106" t="str">
        <f>D$2289&amp;": "&amp;B$1088</f>
        <v>Infrastructure Charges: Secondary Station Access Charges</v>
      </c>
      <c r="E2330" s="166"/>
    </row>
    <row r="2331" spans="4:5" outlineLevel="1">
      <c r="D2331" s="106" t="str">
        <f>D$2289&amp;": "&amp;B$1395</f>
        <v>Infrastructure Charges: Fixed Track Access Charge</v>
      </c>
      <c r="E2331" s="166"/>
    </row>
    <row r="2332" spans="4:5" outlineLevel="1">
      <c r="D2332" s="106" t="str">
        <f>D$2289&amp;": "&amp;B$1401</f>
        <v>Infrastructure Charges: Variable Usage Charges</v>
      </c>
      <c r="E2332" s="166"/>
    </row>
    <row r="2333" spans="4:5" outlineLevel="1">
      <c r="D2333" s="106" t="str">
        <f>D$2289&amp;": "&amp;B$1465</f>
        <v>Infrastructure Charges: Electric Current for Traction</v>
      </c>
      <c r="E2333" s="166"/>
    </row>
    <row r="2334" spans="4:5" outlineLevel="1">
      <c r="D2334" s="106" t="str">
        <f>D$2289&amp;": "&amp;B$1469</f>
        <v>Infrastructure Charges: Electrification Asset Usage Charge</v>
      </c>
      <c r="E2334" s="166"/>
    </row>
    <row r="2335" spans="4:5" outlineLevel="1">
      <c r="D2335" s="106" t="str">
        <f>D$2289&amp;": "&amp;B$1474</f>
        <v>Infrastructure Charges: Capacity Charges</v>
      </c>
      <c r="E2335" s="166"/>
    </row>
    <row r="2336" spans="4:5" outlineLevel="1">
      <c r="D2336" s="106" t="str">
        <f>D$2289&amp;": "&amp;B$1530</f>
        <v>Infrastructure Charges: Station &amp; Depot Access Charges</v>
      </c>
      <c r="E2336" s="166"/>
    </row>
    <row r="2337" spans="2:8" outlineLevel="1">
      <c r="D2337" s="106" t="str">
        <f>D$2289&amp;": "&amp;B$2084</f>
        <v>Infrastructure Charges: Other Network Rail Charges</v>
      </c>
      <c r="E2337" s="166"/>
    </row>
    <row r="2338" spans="2:8" outlineLevel="1">
      <c r="D2338" s="106" t="str">
        <f>D$2289&amp;": "&amp;B$2119</f>
        <v>Infrastructure Charges: ROSCO Funded Infrastructure (Spare)</v>
      </c>
      <c r="E2338" s="166"/>
    </row>
    <row r="2339" spans="2:8" outlineLevel="1">
      <c r="D2339" s="106" t="str">
        <f>D$2289&amp;": "&amp;B$2127</f>
        <v>Infrastructure Charges: Privately Funded Infrastructure (Spare)</v>
      </c>
      <c r="E2339" s="166"/>
    </row>
    <row r="2340" spans="2:8" outlineLevel="1">
      <c r="D2340" s="106" t="str">
        <f>D$2289&amp;": "&amp;B$2135</f>
        <v>Infrastructure Charges: Other Funded Infrastructure (Spare)</v>
      </c>
      <c r="E2340" s="166"/>
    </row>
    <row r="2341" spans="2:8" outlineLevel="1">
      <c r="D2341" s="106" t="str">
        <f>D$2290&amp;": Net Schedule 8 Payments"</f>
        <v>Performance Regimes: Net Schedule 8 Payments</v>
      </c>
      <c r="E2341" s="166"/>
    </row>
    <row r="2342" spans="2:8" outlineLevel="1">
      <c r="D2342" s="117" t="str">
        <f>D$2290&amp;": Other Performance Measures"</f>
        <v>Performance Regimes: Other Performance Measures</v>
      </c>
      <c r="E2342" s="167"/>
    </row>
    <row r="2344" spans="2:8" ht="15">
      <c r="B2344" s="15" t="s">
        <v>293</v>
      </c>
      <c r="C2344" s="15"/>
      <c r="D2344" s="15"/>
      <c r="E2344" s="15"/>
      <c r="F2344" s="15"/>
      <c r="G2344" s="15"/>
      <c r="H2344" s="15"/>
    </row>
    <row r="2345" spans="2:8" outlineLevel="1"/>
    <row r="2346" spans="2:8" outlineLevel="1">
      <c r="D2346" s="129" t="s">
        <v>294</v>
      </c>
      <c r="E2346" s="156"/>
    </row>
    <row r="2347" spans="2:8" outlineLevel="1">
      <c r="D2347" s="131" t="s">
        <v>295</v>
      </c>
      <c r="E2347" s="159"/>
    </row>
    <row r="2348" spans="2:8" outlineLevel="1">
      <c r="D2348" s="131" t="s">
        <v>296</v>
      </c>
      <c r="E2348" s="159"/>
    </row>
    <row r="2349" spans="2:8" outlineLevel="1">
      <c r="D2349" s="131" t="s">
        <v>297</v>
      </c>
      <c r="E2349" s="159"/>
    </row>
    <row r="2350" spans="2:8" outlineLevel="1">
      <c r="D2350" s="131" t="s">
        <v>298</v>
      </c>
      <c r="E2350" s="159"/>
    </row>
    <row r="2351" spans="2:8" outlineLevel="1">
      <c r="D2351" s="131" t="s">
        <v>299</v>
      </c>
      <c r="E2351" s="159"/>
    </row>
    <row r="2352" spans="2:8" outlineLevel="1">
      <c r="D2352" s="131" t="s">
        <v>300</v>
      </c>
      <c r="E2352" s="159"/>
    </row>
    <row r="2353" spans="2:6" outlineLevel="1">
      <c r="D2353" s="131" t="s">
        <v>301</v>
      </c>
      <c r="E2353" s="159"/>
    </row>
    <row r="2354" spans="2:6" outlineLevel="1">
      <c r="D2354" s="131" t="s">
        <v>678</v>
      </c>
      <c r="E2354" s="159"/>
    </row>
    <row r="2355" spans="2:6" outlineLevel="1">
      <c r="D2355" s="131" t="s">
        <v>679</v>
      </c>
      <c r="E2355" s="159"/>
    </row>
    <row r="2356" spans="2:6" outlineLevel="1">
      <c r="D2356" s="131" t="s">
        <v>302</v>
      </c>
      <c r="E2356" s="159"/>
    </row>
    <row r="2357" spans="2:6" outlineLevel="1">
      <c r="C2357" s="3" t="s">
        <v>292</v>
      </c>
      <c r="D2357" s="131" t="s">
        <v>303</v>
      </c>
      <c r="E2357" s="159"/>
    </row>
    <row r="2358" spans="2:6" outlineLevel="1">
      <c r="D2358" s="131" t="s">
        <v>304</v>
      </c>
      <c r="E2358" s="159"/>
    </row>
    <row r="2359" spans="2:6" outlineLevel="1">
      <c r="D2359" s="131" t="s">
        <v>305</v>
      </c>
      <c r="E2359" s="159"/>
    </row>
    <row r="2360" spans="2:6" outlineLevel="1">
      <c r="B2360" s="434"/>
      <c r="D2360" s="142" t="s">
        <v>616</v>
      </c>
      <c r="E2360" s="143"/>
      <c r="F2360" s="3" t="str">
        <f>"Rows "&amp;ROW(D2360)&amp;" to "&amp;ROW(D2364)&amp;" are for Interest Payable and Receivable"</f>
        <v>Rows 2360 to 2364 are for Interest Payable and Receivable</v>
      </c>
    </row>
    <row r="2361" spans="2:6" outlineLevel="1">
      <c r="D2361" s="142" t="s">
        <v>306</v>
      </c>
      <c r="E2361" s="143"/>
    </row>
    <row r="2362" spans="2:6" outlineLevel="1">
      <c r="D2362" s="142" t="s">
        <v>307</v>
      </c>
      <c r="E2362" s="143"/>
    </row>
    <row r="2363" spans="2:6" outlineLevel="1">
      <c r="D2363" s="142" t="s">
        <v>1297</v>
      </c>
      <c r="E2363" s="143"/>
    </row>
    <row r="2364" spans="2:6" outlineLevel="1">
      <c r="D2364" s="142" t="s">
        <v>1298</v>
      </c>
      <c r="E2364" s="143"/>
    </row>
    <row r="2365" spans="2:6" outlineLevel="1">
      <c r="D2365" s="131" t="s">
        <v>308</v>
      </c>
      <c r="E2365" s="159"/>
    </row>
    <row r="2366" spans="2:6" outlineLevel="1">
      <c r="D2366" s="131" t="s">
        <v>309</v>
      </c>
      <c r="E2366" s="159"/>
    </row>
    <row r="2367" spans="2:6" outlineLevel="1">
      <c r="D2367" s="131" t="s">
        <v>1299</v>
      </c>
      <c r="E2367" s="159"/>
    </row>
    <row r="2368" spans="2:6" outlineLevel="1">
      <c r="D2368" s="131" t="s">
        <v>1300</v>
      </c>
      <c r="E2368" s="159"/>
    </row>
    <row r="2369" spans="2:8" outlineLevel="1">
      <c r="D2369" s="131" t="s">
        <v>666</v>
      </c>
      <c r="E2369" s="74"/>
    </row>
    <row r="2370" spans="2:8" outlineLevel="1">
      <c r="D2370" s="131" t="s">
        <v>310</v>
      </c>
      <c r="E2370" s="159"/>
    </row>
    <row r="2371" spans="2:8" outlineLevel="1">
      <c r="D2371" s="131" t="s">
        <v>658</v>
      </c>
      <c r="E2371" s="159"/>
    </row>
    <row r="2372" spans="2:8" outlineLevel="1">
      <c r="D2372" s="131" t="s">
        <v>350</v>
      </c>
      <c r="E2372" s="159"/>
    </row>
    <row r="2373" spans="2:8" outlineLevel="1">
      <c r="D2373" s="131" t="s">
        <v>311</v>
      </c>
      <c r="E2373" s="159"/>
    </row>
    <row r="2374" spans="2:8" outlineLevel="1">
      <c r="D2374" s="131" t="s">
        <v>312</v>
      </c>
      <c r="E2374" s="159"/>
    </row>
    <row r="2375" spans="2:8" outlineLevel="1">
      <c r="D2375" s="131" t="s">
        <v>313</v>
      </c>
      <c r="E2375" s="159"/>
    </row>
    <row r="2376" spans="2:8" outlineLevel="1">
      <c r="D2376" s="134" t="s">
        <v>314</v>
      </c>
      <c r="E2376" s="157"/>
    </row>
    <row r="2377" spans="2:8" outlineLevel="1">
      <c r="D2377" s="3" t="s">
        <v>654</v>
      </c>
    </row>
    <row r="2379" spans="2:8" ht="16.5">
      <c r="B2379" s="5" t="s">
        <v>315</v>
      </c>
      <c r="C2379" s="5"/>
      <c r="D2379" s="5"/>
      <c r="E2379" s="5"/>
      <c r="F2379" s="5"/>
      <c r="G2379" s="5"/>
      <c r="H2379" s="5"/>
    </row>
    <row r="2380" spans="2:8" outlineLevel="1"/>
    <row r="2381" spans="2:8" outlineLevel="1">
      <c r="C2381" s="147" t="s">
        <v>316</v>
      </c>
      <c r="D2381" s="168"/>
      <c r="E2381" s="168"/>
    </row>
    <row r="2382" spans="2:8" outlineLevel="1">
      <c r="D2382" s="129" t="s">
        <v>299</v>
      </c>
      <c r="E2382" s="140"/>
    </row>
    <row r="2383" spans="2:8" outlineLevel="1">
      <c r="D2383" s="131" t="s">
        <v>317</v>
      </c>
      <c r="E2383" s="74"/>
    </row>
    <row r="2384" spans="2:8" outlineLevel="1">
      <c r="D2384" s="131"/>
      <c r="E2384" s="74" t="s">
        <v>318</v>
      </c>
    </row>
    <row r="2385" spans="3:5" outlineLevel="1">
      <c r="D2385" s="131"/>
      <c r="E2385" s="74" t="s">
        <v>319</v>
      </c>
    </row>
    <row r="2386" spans="3:5" outlineLevel="1">
      <c r="D2386" s="131"/>
      <c r="E2386" s="74" t="s">
        <v>600</v>
      </c>
    </row>
    <row r="2387" spans="3:5" outlineLevel="1">
      <c r="D2387" s="142"/>
      <c r="E2387" s="642" t="s">
        <v>1302</v>
      </c>
    </row>
    <row r="2388" spans="3:5">
      <c r="D2388" s="142"/>
      <c r="E2388" s="642" t="s">
        <v>1301</v>
      </c>
    </row>
    <row r="2389" spans="3:5" outlineLevel="1">
      <c r="D2389" s="134" t="s">
        <v>320</v>
      </c>
      <c r="E2389" s="160"/>
    </row>
    <row r="2390" spans="3:5" outlineLevel="1"/>
    <row r="2391" spans="3:5" outlineLevel="1">
      <c r="D2391" s="129" t="s">
        <v>321</v>
      </c>
      <c r="E2391" s="140"/>
    </row>
    <row r="2392" spans="3:5" outlineLevel="1">
      <c r="D2392" s="131" t="s">
        <v>322</v>
      </c>
      <c r="E2392" s="74"/>
    </row>
    <row r="2393" spans="3:5" outlineLevel="1">
      <c r="D2393" s="131" t="s">
        <v>323</v>
      </c>
      <c r="E2393" s="74"/>
    </row>
    <row r="2394" spans="3:5" outlineLevel="1">
      <c r="D2394" s="134" t="s">
        <v>324</v>
      </c>
      <c r="E2394" s="160"/>
    </row>
    <row r="2395" spans="3:5" outlineLevel="1"/>
    <row r="2396" spans="3:5" outlineLevel="1">
      <c r="D2396" s="50" t="s">
        <v>325</v>
      </c>
      <c r="E2396" s="153"/>
    </row>
    <row r="2397" spans="3:5" outlineLevel="1"/>
    <row r="2398" spans="3:5" outlineLevel="1">
      <c r="C2398" s="147" t="s">
        <v>326</v>
      </c>
      <c r="D2398" s="81"/>
      <c r="E2398" s="81"/>
    </row>
    <row r="2399" spans="3:5" outlineLevel="1">
      <c r="D2399" s="129" t="s">
        <v>649</v>
      </c>
      <c r="E2399" s="140"/>
    </row>
    <row r="2400" spans="3:5" outlineLevel="1">
      <c r="D2400" s="131" t="s">
        <v>650</v>
      </c>
      <c r="E2400" s="74"/>
    </row>
    <row r="2401" spans="3:5" outlineLevel="1">
      <c r="D2401" s="131" t="s">
        <v>643</v>
      </c>
      <c r="E2401" s="74"/>
    </row>
    <row r="2402" spans="3:5" outlineLevel="1">
      <c r="D2402" s="131" t="s">
        <v>642</v>
      </c>
      <c r="E2402" s="74"/>
    </row>
    <row r="2403" spans="3:5" outlineLevel="1">
      <c r="D2403" s="131" t="s">
        <v>327</v>
      </c>
      <c r="E2403" s="74"/>
    </row>
    <row r="2404" spans="3:5" outlineLevel="1">
      <c r="D2404" s="131" t="s">
        <v>328</v>
      </c>
      <c r="E2404" s="74"/>
    </row>
    <row r="2405" spans="3:5" outlineLevel="1">
      <c r="D2405" s="131" t="s">
        <v>1303</v>
      </c>
      <c r="E2405" s="74"/>
    </row>
    <row r="2406" spans="3:5" outlineLevel="1">
      <c r="D2406" s="131" t="s">
        <v>1304</v>
      </c>
      <c r="E2406" s="74"/>
    </row>
    <row r="2407" spans="3:5" outlineLevel="1">
      <c r="D2407" s="142" t="s">
        <v>329</v>
      </c>
      <c r="E2407" s="143"/>
    </row>
    <row r="2408" spans="3:5" outlineLevel="1">
      <c r="D2408" s="142" t="s">
        <v>306</v>
      </c>
      <c r="E2408" s="143"/>
    </row>
    <row r="2409" spans="3:5" outlineLevel="1">
      <c r="D2409" s="142" t="s">
        <v>307</v>
      </c>
      <c r="E2409" s="143"/>
    </row>
    <row r="2410" spans="3:5" outlineLevel="1">
      <c r="D2410" s="142" t="s">
        <v>1297</v>
      </c>
      <c r="E2410" s="143"/>
    </row>
    <row r="2411" spans="3:5" outlineLevel="1">
      <c r="D2411" s="144" t="s">
        <v>1298</v>
      </c>
      <c r="E2411" s="145"/>
    </row>
    <row r="2412" spans="3:5" outlineLevel="1"/>
    <row r="2413" spans="3:5" outlineLevel="1">
      <c r="D2413" s="50" t="s">
        <v>330</v>
      </c>
      <c r="E2413" s="153"/>
    </row>
    <row r="2414" spans="3:5" outlineLevel="1"/>
    <row r="2415" spans="3:5" outlineLevel="1">
      <c r="C2415" s="138" t="s">
        <v>331</v>
      </c>
      <c r="D2415" s="168"/>
      <c r="E2415" s="168"/>
    </row>
    <row r="2416" spans="3:5" outlineLevel="1">
      <c r="D2416" s="129" t="s">
        <v>300</v>
      </c>
      <c r="E2416" s="140"/>
    </row>
    <row r="2417" spans="2:5" outlineLevel="1">
      <c r="D2417" s="131" t="s">
        <v>301</v>
      </c>
      <c r="E2417" s="74"/>
    </row>
    <row r="2418" spans="2:5" outlineLevel="1">
      <c r="D2418" s="131" t="s">
        <v>640</v>
      </c>
      <c r="E2418" s="74"/>
    </row>
    <row r="2419" spans="2:5" outlineLevel="1">
      <c r="D2419" s="131" t="s">
        <v>641</v>
      </c>
      <c r="E2419" s="74"/>
    </row>
    <row r="2420" spans="2:5" outlineLevel="1">
      <c r="D2420" s="131" t="s">
        <v>302</v>
      </c>
      <c r="E2420" s="74"/>
    </row>
    <row r="2421" spans="2:5" outlineLevel="1">
      <c r="D2421" s="131" t="s">
        <v>303</v>
      </c>
      <c r="E2421" s="74"/>
    </row>
    <row r="2422" spans="2:5" outlineLevel="1">
      <c r="D2422" s="131" t="s">
        <v>304</v>
      </c>
      <c r="E2422" s="74"/>
    </row>
    <row r="2423" spans="2:5" outlineLevel="1">
      <c r="D2423" s="131" t="s">
        <v>305</v>
      </c>
      <c r="E2423" s="74"/>
    </row>
    <row r="2424" spans="2:5" outlineLevel="1">
      <c r="B2424" s="434"/>
      <c r="D2424" s="142" t="s">
        <v>617</v>
      </c>
      <c r="E2424" s="143"/>
    </row>
    <row r="2425" spans="2:5" outlineLevel="1">
      <c r="B2425" s="434"/>
      <c r="D2425" s="142" t="s">
        <v>332</v>
      </c>
      <c r="E2425" s="143"/>
    </row>
    <row r="2426" spans="2:5" outlineLevel="1">
      <c r="B2426" s="434"/>
      <c r="D2426" s="142" t="s">
        <v>333</v>
      </c>
      <c r="E2426" s="143"/>
    </row>
    <row r="2427" spans="2:5" outlineLevel="1">
      <c r="B2427" s="434"/>
      <c r="D2427" s="142" t="s">
        <v>1305</v>
      </c>
      <c r="E2427" s="143"/>
    </row>
    <row r="2428" spans="2:5" outlineLevel="1">
      <c r="D2428" s="564" t="s">
        <v>1306</v>
      </c>
      <c r="E2428" s="643"/>
    </row>
    <row r="2429" spans="2:5" customFormat="1" ht="15" outlineLevel="1"/>
    <row r="2430" spans="2:5" outlineLevel="1">
      <c r="D2430" s="572" t="s">
        <v>334</v>
      </c>
      <c r="E2430" s="573"/>
    </row>
    <row r="2431" spans="2:5" outlineLevel="1"/>
    <row r="2432" spans="2:5" outlineLevel="1">
      <c r="D2432" s="50" t="s">
        <v>335</v>
      </c>
      <c r="E2432" s="153"/>
    </row>
    <row r="2433" spans="2:8" outlineLevel="1"/>
    <row r="2434" spans="2:8" outlineLevel="1">
      <c r="D2434" s="416" t="s">
        <v>1299</v>
      </c>
      <c r="E2434" s="140"/>
    </row>
    <row r="2435" spans="2:8" outlineLevel="1">
      <c r="D2435" s="131" t="s">
        <v>1300</v>
      </c>
      <c r="E2435" s="74"/>
    </row>
    <row r="2436" spans="2:8" outlineLevel="1">
      <c r="D2436" s="547" t="s">
        <v>666</v>
      </c>
      <c r="E2436" s="160"/>
    </row>
    <row r="2437" spans="2:8" outlineLevel="1"/>
    <row r="2438" spans="2:8" outlineLevel="1">
      <c r="D2438" s="50" t="s">
        <v>312</v>
      </c>
      <c r="E2438" s="153"/>
    </row>
    <row r="2439" spans="2:8" outlineLevel="1"/>
    <row r="2440" spans="2:8" outlineLevel="1">
      <c r="D2440" s="50" t="s">
        <v>336</v>
      </c>
      <c r="E2440" s="153"/>
    </row>
    <row r="2441" spans="2:8" outlineLevel="1"/>
    <row r="2442" spans="2:8" outlineLevel="1">
      <c r="D2442" s="129" t="s">
        <v>337</v>
      </c>
      <c r="E2442" s="140"/>
    </row>
    <row r="2443" spans="2:8" outlineLevel="1">
      <c r="D2443" s="131" t="s">
        <v>338</v>
      </c>
      <c r="E2443" s="74"/>
    </row>
    <row r="2444" spans="2:8" outlineLevel="1">
      <c r="D2444" s="134" t="s">
        <v>339</v>
      </c>
      <c r="E2444" s="160"/>
    </row>
    <row r="2447" spans="2:8" ht="16.5">
      <c r="B2447" s="5" t="s">
        <v>340</v>
      </c>
      <c r="C2447" s="5"/>
      <c r="D2447" s="5"/>
      <c r="E2447" s="5"/>
      <c r="F2447" s="5"/>
      <c r="G2447" s="5"/>
      <c r="H2447" s="5"/>
    </row>
    <row r="2448" spans="2:8" outlineLevel="1"/>
    <row r="2449" spans="3:8" outlineLevel="1">
      <c r="C2449" s="138" t="s">
        <v>341</v>
      </c>
    </row>
    <row r="2450" spans="3:8" outlineLevel="1">
      <c r="D2450" s="129" t="s">
        <v>342</v>
      </c>
      <c r="E2450" s="140"/>
    </row>
    <row r="2451" spans="3:8" outlineLevel="1">
      <c r="D2451" s="131" t="s">
        <v>343</v>
      </c>
      <c r="E2451" s="74"/>
    </row>
    <row r="2452" spans="3:8" outlineLevel="1">
      <c r="D2452" s="572" t="s">
        <v>344</v>
      </c>
      <c r="E2452" s="573"/>
    </row>
    <row r="2453" spans="3:8" outlineLevel="1"/>
    <row r="2454" spans="3:8" ht="38.25" outlineLevel="1">
      <c r="C2454" s="138" t="s">
        <v>345</v>
      </c>
      <c r="H2454" s="1000" t="s">
        <v>1621</v>
      </c>
    </row>
    <row r="2455" spans="3:8" outlineLevel="1">
      <c r="D2455" s="129" t="s">
        <v>346</v>
      </c>
      <c r="E2455" s="140"/>
      <c r="H2455" s="1001">
        <v>0</v>
      </c>
    </row>
    <row r="2456" spans="3:8" outlineLevel="1">
      <c r="D2456" s="131" t="s">
        <v>1307</v>
      </c>
      <c r="E2456" s="74"/>
      <c r="H2456" s="1002">
        <v>1</v>
      </c>
    </row>
    <row r="2457" spans="3:8" outlineLevel="1">
      <c r="D2457" s="131" t="s">
        <v>1308</v>
      </c>
      <c r="E2457" s="74"/>
      <c r="H2457" s="1002">
        <v>1</v>
      </c>
    </row>
    <row r="2458" spans="3:8" outlineLevel="1">
      <c r="D2458" s="131" t="s">
        <v>1309</v>
      </c>
      <c r="E2458" s="74"/>
      <c r="H2458" s="1002">
        <v>1</v>
      </c>
    </row>
    <row r="2459" spans="3:8" outlineLevel="1">
      <c r="D2459" s="131" t="s">
        <v>352</v>
      </c>
      <c r="E2459" s="74"/>
      <c r="H2459" s="1002">
        <v>1</v>
      </c>
    </row>
    <row r="2460" spans="3:8" outlineLevel="1">
      <c r="D2460" s="131" t="s">
        <v>348</v>
      </c>
      <c r="E2460" s="74"/>
      <c r="H2460" s="1002">
        <v>0</v>
      </c>
    </row>
    <row r="2461" spans="3:8" outlineLevel="1">
      <c r="D2461" s="141" t="s">
        <v>351</v>
      </c>
      <c r="E2461" s="74"/>
      <c r="H2461" s="1003">
        <v>1</v>
      </c>
    </row>
    <row r="2462" spans="3:8" outlineLevel="1">
      <c r="D2462" s="131" t="s">
        <v>350</v>
      </c>
      <c r="E2462" s="74"/>
      <c r="H2462" s="1002">
        <v>1</v>
      </c>
    </row>
    <row r="2463" spans="3:8" outlineLevel="1">
      <c r="D2463" s="131" t="s">
        <v>349</v>
      </c>
      <c r="E2463" s="74"/>
      <c r="H2463" s="1002">
        <v>0</v>
      </c>
    </row>
    <row r="2464" spans="3:8" outlineLevel="1">
      <c r="D2464" s="142" t="str">
        <f t="shared" ref="D2464:D2469" si="61">"["&amp;C$2454&amp;" "&amp;"Line "&amp;ROW()-ROW(D$2454)&amp;"]"</f>
        <v>[Current assets (positive) Line 10]</v>
      </c>
      <c r="E2464" s="143"/>
      <c r="H2464" s="1003">
        <v>1</v>
      </c>
    </row>
    <row r="2465" spans="3:8" outlineLevel="1">
      <c r="D2465" s="142" t="str">
        <f t="shared" si="61"/>
        <v>[Current assets (positive) Line 11]</v>
      </c>
      <c r="E2465" s="143"/>
      <c r="H2465" s="1003">
        <v>1</v>
      </c>
    </row>
    <row r="2466" spans="3:8" outlineLevel="1">
      <c r="D2466" s="142" t="str">
        <f t="shared" si="61"/>
        <v>[Current assets (positive) Line 12]</v>
      </c>
      <c r="E2466" s="143"/>
      <c r="H2466" s="1003">
        <v>1</v>
      </c>
    </row>
    <row r="2467" spans="3:8" outlineLevel="1">
      <c r="D2467" s="142" t="str">
        <f t="shared" si="61"/>
        <v>[Current assets (positive) Line 13]</v>
      </c>
      <c r="E2467" s="143"/>
      <c r="H2467" s="1003">
        <v>1</v>
      </c>
    </row>
    <row r="2468" spans="3:8" outlineLevel="1">
      <c r="D2468" s="142" t="str">
        <f t="shared" si="61"/>
        <v>[Current assets (positive) Line 14]</v>
      </c>
      <c r="E2468" s="143"/>
      <c r="H2468" s="1003">
        <v>1</v>
      </c>
    </row>
    <row r="2469" spans="3:8" outlineLevel="1">
      <c r="D2469" s="142" t="str">
        <f t="shared" si="61"/>
        <v>[Current assets (positive) Line 15]</v>
      </c>
      <c r="E2469" s="143"/>
      <c r="H2469" s="1027">
        <v>1</v>
      </c>
    </row>
    <row r="2470" spans="3:8" outlineLevel="1">
      <c r="D2470" s="644" t="s">
        <v>353</v>
      </c>
      <c r="E2470" s="645"/>
      <c r="H2470" s="365"/>
    </row>
    <row r="2471" spans="3:8" outlineLevel="1">
      <c r="H2471" s="365"/>
    </row>
    <row r="2472" spans="3:8" outlineLevel="1">
      <c r="C2472" s="138" t="s">
        <v>354</v>
      </c>
      <c r="H2472" s="365"/>
    </row>
    <row r="2473" spans="3:8" outlineLevel="1">
      <c r="D2473" s="129" t="s">
        <v>1310</v>
      </c>
      <c r="E2473" s="140"/>
      <c r="H2473" s="1001">
        <v>1</v>
      </c>
    </row>
    <row r="2474" spans="3:8" outlineLevel="1">
      <c r="D2474" s="141" t="s">
        <v>1311</v>
      </c>
      <c r="E2474" s="74"/>
      <c r="H2474" s="1002">
        <v>1</v>
      </c>
    </row>
    <row r="2475" spans="3:8" outlineLevel="1">
      <c r="D2475" s="131" t="s">
        <v>1312</v>
      </c>
      <c r="E2475" s="74"/>
      <c r="H2475" s="1002">
        <v>1</v>
      </c>
    </row>
    <row r="2476" spans="3:8" outlineLevel="1">
      <c r="D2476" s="131" t="s">
        <v>357</v>
      </c>
      <c r="E2476" s="74"/>
      <c r="H2476" s="1002">
        <v>1</v>
      </c>
    </row>
    <row r="2477" spans="3:8" outlineLevel="1">
      <c r="D2477" s="131" t="s">
        <v>350</v>
      </c>
      <c r="E2477" s="74"/>
      <c r="H2477" s="1002">
        <v>1</v>
      </c>
    </row>
    <row r="2478" spans="3:8" outlineLevel="1">
      <c r="D2478" s="131" t="s">
        <v>1313</v>
      </c>
      <c r="E2478" s="74"/>
      <c r="H2478" s="1002">
        <v>1</v>
      </c>
    </row>
    <row r="2479" spans="3:8" outlineLevel="1">
      <c r="D2479" s="131" t="s">
        <v>1314</v>
      </c>
      <c r="E2479" s="74"/>
      <c r="H2479" s="1002">
        <v>1</v>
      </c>
    </row>
    <row r="2480" spans="3:8" outlineLevel="1">
      <c r="D2480" s="131" t="s">
        <v>356</v>
      </c>
      <c r="E2480" s="74"/>
      <c r="H2480" s="1002">
        <v>1</v>
      </c>
    </row>
    <row r="2481" spans="3:8" outlineLevel="1">
      <c r="D2481" s="131" t="s">
        <v>1315</v>
      </c>
      <c r="E2481" s="74"/>
      <c r="H2481" s="1002">
        <v>1</v>
      </c>
    </row>
    <row r="2482" spans="3:8" outlineLevel="1">
      <c r="D2482" s="131" t="s">
        <v>355</v>
      </c>
      <c r="E2482" s="74"/>
      <c r="H2482" s="1002">
        <v>0</v>
      </c>
    </row>
    <row r="2483" spans="3:8" outlineLevel="1">
      <c r="D2483" s="131" t="s">
        <v>1316</v>
      </c>
      <c r="E2483" s="74"/>
      <c r="H2483" s="1003">
        <v>1</v>
      </c>
    </row>
    <row r="2484" spans="3:8" outlineLevel="1">
      <c r="D2484" s="141" t="s">
        <v>358</v>
      </c>
      <c r="E2484" s="74"/>
      <c r="H2484" s="1003">
        <v>0</v>
      </c>
    </row>
    <row r="2485" spans="3:8" outlineLevel="1">
      <c r="D2485" s="142" t="str">
        <f>"["&amp;C$2472&amp;" "&amp;"Line "&amp;ROW()-ROW(D$2472)&amp;"]"</f>
        <v>[Current liabilities (negative) Line 13]</v>
      </c>
      <c r="E2485" s="143"/>
      <c r="H2485" s="1003">
        <v>1</v>
      </c>
    </row>
    <row r="2486" spans="3:8" outlineLevel="1">
      <c r="D2486" s="142" t="str">
        <f t="shared" ref="D2486:D2489" si="62">"["&amp;C$2472&amp;" "&amp;"Line "&amp;ROW()-ROW(D$2472)&amp;"]"</f>
        <v>[Current liabilities (negative) Line 14]</v>
      </c>
      <c r="E2486" s="143"/>
      <c r="H2486" s="1003">
        <v>1</v>
      </c>
    </row>
    <row r="2487" spans="3:8" outlineLevel="1">
      <c r="D2487" s="142" t="str">
        <f t="shared" si="62"/>
        <v>[Current liabilities (negative) Line 15]</v>
      </c>
      <c r="E2487" s="143"/>
      <c r="H2487" s="1003">
        <v>1</v>
      </c>
    </row>
    <row r="2488" spans="3:8" outlineLevel="1">
      <c r="D2488" s="142" t="str">
        <f t="shared" si="62"/>
        <v>[Current liabilities (negative) Line 16]</v>
      </c>
      <c r="E2488" s="143"/>
      <c r="H2488" s="1003">
        <v>1</v>
      </c>
    </row>
    <row r="2489" spans="3:8" outlineLevel="1">
      <c r="D2489" s="155" t="str">
        <f t="shared" si="62"/>
        <v>[Current liabilities (negative) Line 17]</v>
      </c>
      <c r="E2489" s="143"/>
      <c r="H2489" s="1027">
        <v>1</v>
      </c>
    </row>
    <row r="2490" spans="3:8" outlineLevel="1">
      <c r="D2490" s="1005" t="s">
        <v>359</v>
      </c>
      <c r="E2490" s="645"/>
    </row>
    <row r="2491" spans="3:8" outlineLevel="1"/>
    <row r="2492" spans="3:8" outlineLevel="1">
      <c r="D2492" s="50" t="s">
        <v>360</v>
      </c>
      <c r="E2492" s="153"/>
    </row>
    <row r="2493" spans="3:8" outlineLevel="1"/>
    <row r="2494" spans="3:8" outlineLevel="1">
      <c r="C2494" s="138" t="s">
        <v>361</v>
      </c>
    </row>
    <row r="2495" spans="3:8" outlineLevel="1">
      <c r="D2495" s="1006" t="s">
        <v>362</v>
      </c>
      <c r="E2495" s="140"/>
      <c r="H2495" s="1001">
        <v>1</v>
      </c>
    </row>
    <row r="2496" spans="3:8" outlineLevel="1">
      <c r="D2496" s="131" t="s">
        <v>644</v>
      </c>
      <c r="E2496" s="74"/>
      <c r="H2496" s="1002">
        <v>1</v>
      </c>
    </row>
    <row r="2497" spans="3:8" outlineLevel="1">
      <c r="D2497" s="131" t="s">
        <v>645</v>
      </c>
      <c r="E2497" s="74"/>
      <c r="H2497" s="1002">
        <v>1</v>
      </c>
    </row>
    <row r="2498" spans="3:8" outlineLevel="1">
      <c r="D2498" s="131" t="s">
        <v>648</v>
      </c>
      <c r="E2498" s="74"/>
      <c r="H2498" s="1002">
        <v>1</v>
      </c>
    </row>
    <row r="2499" spans="3:8" outlineLevel="1">
      <c r="D2499" s="131" t="s">
        <v>363</v>
      </c>
      <c r="E2499" s="74"/>
      <c r="H2499" s="1002">
        <v>1</v>
      </c>
    </row>
    <row r="2500" spans="3:8" outlineLevel="1">
      <c r="D2500" s="131" t="s">
        <v>364</v>
      </c>
      <c r="E2500" s="74"/>
      <c r="H2500" s="1002">
        <v>1</v>
      </c>
    </row>
    <row r="2501" spans="3:8" outlineLevel="1">
      <c r="D2501" s="142" t="str">
        <f>"["&amp;C$2494&amp;" "&amp;"Line "&amp;ROW()-ROW(D$2494)&amp;"]"</f>
        <v>[Creditors falling due after more than one year (negative) Line 7]</v>
      </c>
      <c r="E2501" s="143"/>
      <c r="H2501" s="1003">
        <v>1</v>
      </c>
    </row>
    <row r="2502" spans="3:8" outlineLevel="1">
      <c r="D2502" s="142" t="str">
        <f t="shared" ref="D2502:D2504" si="63">"["&amp;C$2494&amp;" "&amp;"Line "&amp;ROW()-ROW(D$2494)&amp;"]"</f>
        <v>[Creditors falling due after more than one year (negative) Line 8]</v>
      </c>
      <c r="E2502" s="143"/>
      <c r="H2502" s="1003">
        <v>1</v>
      </c>
    </row>
    <row r="2503" spans="3:8" outlineLevel="1">
      <c r="D2503" s="142" t="str">
        <f t="shared" si="63"/>
        <v>[Creditors falling due after more than one year (negative) Line 9]</v>
      </c>
      <c r="E2503" s="143"/>
      <c r="H2503" s="1003">
        <v>1</v>
      </c>
    </row>
    <row r="2504" spans="3:8" outlineLevel="1">
      <c r="D2504" s="144" t="str">
        <f t="shared" si="63"/>
        <v>[Creditors falling due after more than one year (negative) Line 10]</v>
      </c>
      <c r="E2504" s="145"/>
      <c r="H2504" s="1027">
        <v>1</v>
      </c>
    </row>
    <row r="2505" spans="3:8" outlineLevel="1"/>
    <row r="2506" spans="3:8" outlineLevel="1">
      <c r="D2506" s="50" t="s">
        <v>365</v>
      </c>
      <c r="E2506" s="153"/>
    </row>
    <row r="2507" spans="3:8" outlineLevel="1"/>
    <row r="2508" spans="3:8" outlineLevel="1">
      <c r="C2508" s="138" t="s">
        <v>366</v>
      </c>
    </row>
    <row r="2509" spans="3:8" outlineLevel="1">
      <c r="D2509" s="129" t="s">
        <v>367</v>
      </c>
      <c r="E2509" s="140"/>
    </row>
    <row r="2510" spans="3:8" outlineLevel="1">
      <c r="D2510" s="142" t="s">
        <v>368</v>
      </c>
      <c r="E2510" s="143"/>
    </row>
    <row r="2511" spans="3:8" outlineLevel="1">
      <c r="D2511" s="131" t="s">
        <v>369</v>
      </c>
      <c r="E2511" s="74"/>
    </row>
    <row r="2512" spans="3:8" outlineLevel="1">
      <c r="D2512" s="131" t="s">
        <v>370</v>
      </c>
      <c r="E2512" s="74"/>
    </row>
    <row r="2513" spans="2:8" outlineLevel="1">
      <c r="D2513" s="644" t="s">
        <v>371</v>
      </c>
      <c r="E2513" s="573"/>
    </row>
    <row r="2514" spans="2:8" outlineLevel="1"/>
    <row r="2515" spans="2:8" outlineLevel="1">
      <c r="D2515" s="129" t="s">
        <v>619</v>
      </c>
      <c r="E2515" s="140"/>
    </row>
    <row r="2516" spans="2:8" outlineLevel="1">
      <c r="D2516" s="169" t="s">
        <v>372</v>
      </c>
      <c r="E2516" s="160"/>
    </row>
    <row r="2517" spans="2:8" outlineLevel="1"/>
    <row r="2518" spans="2:8" outlineLevel="1">
      <c r="D2518" s="50" t="s">
        <v>373</v>
      </c>
      <c r="E2518" s="153"/>
    </row>
    <row r="2519" spans="2:8" outlineLevel="1"/>
    <row r="2520" spans="2:8" ht="15" outlineLevel="1">
      <c r="B2520" s="15" t="s">
        <v>1324</v>
      </c>
      <c r="C2520" s="15"/>
      <c r="D2520" s="15"/>
      <c r="E2520" s="15"/>
      <c r="F2520" s="15"/>
      <c r="G2520" s="15"/>
      <c r="H2520" s="15"/>
    </row>
    <row r="2521" spans="2:8" customFormat="1" ht="15" outlineLevel="1"/>
    <row r="2522" spans="2:8" outlineLevel="1">
      <c r="C2522" s="138" t="s">
        <v>347</v>
      </c>
    </row>
    <row r="2523" spans="2:8" outlineLevel="1">
      <c r="D2523" s="572" t="s">
        <v>347</v>
      </c>
      <c r="E2523" s="573"/>
    </row>
    <row r="2524" spans="2:8" customFormat="1" ht="15" outlineLevel="1">
      <c r="C2524" s="614"/>
    </row>
    <row r="2525" spans="2:8" customFormat="1" ht="15" outlineLevel="1">
      <c r="C2525" s="138" t="s">
        <v>1317</v>
      </c>
    </row>
    <row r="2526" spans="2:8">
      <c r="D2526" s="644" t="s">
        <v>1317</v>
      </c>
      <c r="E2526" s="573"/>
    </row>
    <row r="2528" spans="2:8" ht="16.5">
      <c r="B2528" s="5" t="s">
        <v>374</v>
      </c>
      <c r="C2528" s="5"/>
      <c r="D2528" s="5"/>
      <c r="E2528" s="5"/>
      <c r="F2528" s="5"/>
      <c r="G2528" s="5"/>
      <c r="H2528" s="5"/>
    </row>
    <row r="2530" spans="2:8" ht="15">
      <c r="B2530" s="15" t="s">
        <v>375</v>
      </c>
      <c r="C2530" s="15"/>
      <c r="D2530" s="15"/>
      <c r="E2530" s="15"/>
      <c r="F2530" s="15"/>
      <c r="G2530" s="15"/>
      <c r="H2530" s="15"/>
    </row>
    <row r="2531" spans="2:8" outlineLevel="1"/>
    <row r="2532" spans="2:8" outlineLevel="1">
      <c r="C2532" s="147" t="s">
        <v>376</v>
      </c>
    </row>
    <row r="2533" spans="2:8" outlineLevel="1">
      <c r="D2533" s="129" t="s">
        <v>377</v>
      </c>
      <c r="E2533" s="140"/>
    </row>
    <row r="2534" spans="2:8" outlineLevel="1">
      <c r="D2534" s="131" t="s">
        <v>378</v>
      </c>
      <c r="E2534" s="74"/>
    </row>
    <row r="2535" spans="2:8" outlineLevel="1">
      <c r="D2535" s="131" t="s">
        <v>379</v>
      </c>
      <c r="E2535" s="74"/>
    </row>
    <row r="2536" spans="2:8" outlineLevel="1">
      <c r="D2536" s="131" t="s">
        <v>380</v>
      </c>
      <c r="E2536" s="74"/>
    </row>
    <row r="2537" spans="2:8" outlineLevel="1">
      <c r="D2537" s="131" t="s">
        <v>696</v>
      </c>
      <c r="E2537" s="74"/>
    </row>
    <row r="2538" spans="2:8" outlineLevel="1">
      <c r="D2538" s="686" t="s">
        <v>1367</v>
      </c>
      <c r="E2538" s="700"/>
    </row>
    <row r="2539" spans="2:8" outlineLevel="1">
      <c r="D2539" s="141" t="s">
        <v>698</v>
      </c>
      <c r="E2539" s="74"/>
    </row>
    <row r="2540" spans="2:8" outlineLevel="1">
      <c r="D2540" s="131" t="s">
        <v>699</v>
      </c>
      <c r="E2540" s="74"/>
    </row>
    <row r="2541" spans="2:8" outlineLevel="1">
      <c r="D2541" s="547" t="s">
        <v>700</v>
      </c>
      <c r="E2541" s="160"/>
    </row>
    <row r="2542" spans="2:8" outlineLevel="1"/>
    <row r="2543" spans="2:8" outlineLevel="1">
      <c r="C2543" s="138" t="s">
        <v>381</v>
      </c>
    </row>
    <row r="2544" spans="2:8" ht="43.15" customHeight="1" outlineLevel="1">
      <c r="C2544" s="138"/>
      <c r="D2544" s="864" t="s">
        <v>522</v>
      </c>
      <c r="E2544" s="864" t="s">
        <v>1587</v>
      </c>
    </row>
    <row r="2545" spans="4:5" outlineLevel="1">
      <c r="D2545" s="862" t="s">
        <v>690</v>
      </c>
      <c r="E2545" s="862" t="s">
        <v>690</v>
      </c>
    </row>
    <row r="2546" spans="4:5" outlineLevel="1">
      <c r="D2546" s="60" t="s">
        <v>57</v>
      </c>
      <c r="E2546" s="60" t="s">
        <v>57</v>
      </c>
    </row>
    <row r="2547" spans="4:5" outlineLevel="1">
      <c r="D2547" s="60" t="s">
        <v>58</v>
      </c>
      <c r="E2547" s="60" t="s">
        <v>58</v>
      </c>
    </row>
    <row r="2548" spans="4:5" outlineLevel="1">
      <c r="D2548" s="60" t="s">
        <v>59</v>
      </c>
      <c r="E2548" s="60" t="s">
        <v>59</v>
      </c>
    </row>
    <row r="2549" spans="4:5" outlineLevel="1">
      <c r="D2549" s="60" t="s">
        <v>60</v>
      </c>
      <c r="E2549" s="60" t="s">
        <v>60</v>
      </c>
    </row>
    <row r="2550" spans="4:5" outlineLevel="1">
      <c r="D2550" s="60" t="s">
        <v>61</v>
      </c>
      <c r="E2550" s="60" t="s">
        <v>61</v>
      </c>
    </row>
    <row r="2551" spans="4:5" outlineLevel="1">
      <c r="D2551" s="60" t="s">
        <v>62</v>
      </c>
      <c r="E2551" s="60" t="s">
        <v>62</v>
      </c>
    </row>
    <row r="2552" spans="4:5" outlineLevel="1">
      <c r="D2552" s="60" t="s">
        <v>63</v>
      </c>
      <c r="E2552" s="60" t="s">
        <v>63</v>
      </c>
    </row>
    <row r="2553" spans="4:5" outlineLevel="1">
      <c r="D2553" s="60" t="s">
        <v>64</v>
      </c>
      <c r="E2553" s="60" t="s">
        <v>64</v>
      </c>
    </row>
    <row r="2554" spans="4:5" outlineLevel="1">
      <c r="D2554" s="60" t="s">
        <v>1585</v>
      </c>
      <c r="E2554" s="60" t="s">
        <v>65</v>
      </c>
    </row>
    <row r="2555" spans="4:5" outlineLevel="1">
      <c r="D2555" s="60" t="s">
        <v>1586</v>
      </c>
      <c r="E2555" s="60" t="s">
        <v>66</v>
      </c>
    </row>
    <row r="2556" spans="4:5" outlineLevel="1">
      <c r="D2556" s="60" t="s">
        <v>701</v>
      </c>
      <c r="E2556" s="60"/>
    </row>
    <row r="2557" spans="4:5" outlineLevel="1">
      <c r="D2557" s="60" t="s">
        <v>701</v>
      </c>
      <c r="E2557" s="60"/>
    </row>
    <row r="2558" spans="4:5" outlineLevel="1">
      <c r="D2558" s="60" t="s">
        <v>701</v>
      </c>
      <c r="E2558" s="60"/>
    </row>
    <row r="2559" spans="4:5" outlineLevel="1">
      <c r="D2559" s="60" t="s">
        <v>701</v>
      </c>
      <c r="E2559" s="60"/>
    </row>
    <row r="2560" spans="4:5" outlineLevel="1">
      <c r="D2560" s="60" t="s">
        <v>701</v>
      </c>
      <c r="E2560" s="60"/>
    </row>
    <row r="2561" spans="2:8" outlineLevel="1">
      <c r="D2561" s="60" t="s">
        <v>701</v>
      </c>
      <c r="E2561" s="60"/>
    </row>
    <row r="2562" spans="2:8" outlineLevel="1">
      <c r="D2562" s="60" t="s">
        <v>701</v>
      </c>
      <c r="E2562" s="60"/>
    </row>
    <row r="2563" spans="2:8" outlineLevel="1">
      <c r="D2563" s="60" t="s">
        <v>701</v>
      </c>
      <c r="E2563" s="60"/>
    </row>
    <row r="2564" spans="2:8" outlineLevel="1">
      <c r="D2564" s="60" t="s">
        <v>701</v>
      </c>
      <c r="E2564" s="60"/>
    </row>
    <row r="2565" spans="2:8" outlineLevel="1">
      <c r="D2565" s="60" t="s">
        <v>701</v>
      </c>
      <c r="E2565" s="60"/>
    </row>
    <row r="2566" spans="2:8" outlineLevel="1">
      <c r="D2566" s="863" t="s">
        <v>701</v>
      </c>
      <c r="E2566" s="863"/>
    </row>
    <row r="2569" spans="2:8" ht="16.5">
      <c r="B2569" s="5" t="s">
        <v>382</v>
      </c>
      <c r="C2569" s="5"/>
      <c r="D2569" s="5"/>
      <c r="E2569" s="5"/>
      <c r="F2569" s="5"/>
      <c r="G2569" s="5"/>
      <c r="H2569" s="5"/>
    </row>
    <row r="2571" spans="2:8" ht="15">
      <c r="B2571" s="15" t="s">
        <v>383</v>
      </c>
      <c r="C2571" s="15"/>
      <c r="D2571" s="15"/>
      <c r="E2571" s="15"/>
      <c r="F2571" s="15"/>
      <c r="G2571" s="15"/>
      <c r="H2571" s="15"/>
    </row>
    <row r="2572" spans="2:8" outlineLevel="1"/>
    <row r="2573" spans="2:8" outlineLevel="1">
      <c r="D2573" s="129" t="s">
        <v>103</v>
      </c>
      <c r="E2573" s="140"/>
    </row>
    <row r="2574" spans="2:8" outlineLevel="1">
      <c r="D2574" s="131" t="s">
        <v>117</v>
      </c>
      <c r="E2574" s="74"/>
    </row>
    <row r="2575" spans="2:8" outlineLevel="1">
      <c r="D2575" s="131" t="s">
        <v>384</v>
      </c>
      <c r="E2575" s="74"/>
    </row>
    <row r="2576" spans="2:8" outlineLevel="1">
      <c r="D2576" s="131" t="s">
        <v>385</v>
      </c>
      <c r="E2576" s="74"/>
    </row>
    <row r="2577" spans="2:8" outlineLevel="1">
      <c r="D2577" s="131" t="s">
        <v>634</v>
      </c>
      <c r="E2577" s="74"/>
    </row>
    <row r="2578" spans="2:8" outlineLevel="1">
      <c r="D2578" s="131" t="s">
        <v>386</v>
      </c>
      <c r="E2578" s="74"/>
    </row>
    <row r="2579" spans="2:8" outlineLevel="1">
      <c r="D2579" s="131" t="s">
        <v>387</v>
      </c>
      <c r="E2579" s="74"/>
      <c r="F2579" s="99"/>
    </row>
    <row r="2580" spans="2:8" outlineLevel="1">
      <c r="D2580" s="131" t="s">
        <v>622</v>
      </c>
      <c r="E2580" s="74"/>
    </row>
    <row r="2581" spans="2:8" outlineLevel="1">
      <c r="D2581" s="131" t="s">
        <v>388</v>
      </c>
      <c r="E2581" s="74"/>
    </row>
    <row r="2582" spans="2:8" outlineLevel="1">
      <c r="D2582" s="131" t="s">
        <v>389</v>
      </c>
      <c r="E2582" s="74"/>
    </row>
    <row r="2583" spans="2:8" outlineLevel="1">
      <c r="D2583" s="131" t="s">
        <v>659</v>
      </c>
      <c r="E2583" s="74"/>
    </row>
    <row r="2584" spans="2:8" outlineLevel="1">
      <c r="D2584" s="131" t="s">
        <v>660</v>
      </c>
      <c r="E2584" s="74"/>
    </row>
    <row r="2585" spans="2:8" outlineLevel="1">
      <c r="D2585" s="131" t="s">
        <v>624</v>
      </c>
      <c r="E2585" s="74"/>
    </row>
    <row r="2586" spans="2:8" outlineLevel="1">
      <c r="D2586" s="131" t="s">
        <v>390</v>
      </c>
      <c r="E2586" s="74"/>
    </row>
    <row r="2587" spans="2:8" outlineLevel="1">
      <c r="D2587" s="134" t="s">
        <v>623</v>
      </c>
      <c r="E2587" s="160"/>
    </row>
    <row r="2589" spans="2:8" ht="15">
      <c r="B2589" s="15" t="s">
        <v>391</v>
      </c>
      <c r="C2589" s="15"/>
      <c r="D2589" s="15"/>
      <c r="E2589" s="15"/>
      <c r="F2589" s="15"/>
      <c r="G2589" s="15"/>
      <c r="H2589" s="15"/>
    </row>
    <row r="2590" spans="2:8" outlineLevel="1"/>
    <row r="2591" spans="2:8" outlineLevel="1">
      <c r="D2591" s="129" t="s">
        <v>295</v>
      </c>
      <c r="E2591" s="140"/>
    </row>
    <row r="2592" spans="2:8" outlineLevel="1">
      <c r="D2592" s="131" t="s">
        <v>392</v>
      </c>
      <c r="E2592" s="74"/>
    </row>
    <row r="2593" spans="4:5" outlineLevel="1">
      <c r="D2593" s="131" t="s">
        <v>627</v>
      </c>
      <c r="E2593" s="74"/>
    </row>
    <row r="2594" spans="4:5" outlineLevel="1">
      <c r="D2594" s="141" t="s">
        <v>669</v>
      </c>
      <c r="E2594" s="74"/>
    </row>
    <row r="2595" spans="4:5" outlineLevel="1">
      <c r="D2595" s="131" t="s">
        <v>393</v>
      </c>
      <c r="E2595" s="74"/>
    </row>
    <row r="2596" spans="4:5" outlineLevel="1">
      <c r="D2596" s="131" t="s">
        <v>625</v>
      </c>
      <c r="E2596" s="74"/>
    </row>
    <row r="2597" spans="4:5" outlineLevel="1">
      <c r="D2597" s="131" t="s">
        <v>312</v>
      </c>
      <c r="E2597" s="74"/>
    </row>
    <row r="2598" spans="4:5" outlineLevel="1">
      <c r="D2598" s="131" t="s">
        <v>301</v>
      </c>
      <c r="E2598" s="74"/>
    </row>
    <row r="2599" spans="4:5" outlineLevel="1">
      <c r="D2599" s="131" t="s">
        <v>647</v>
      </c>
      <c r="E2599" s="74"/>
    </row>
    <row r="2600" spans="4:5" outlineLevel="1">
      <c r="D2600" s="131" t="s">
        <v>646</v>
      </c>
      <c r="E2600" s="74"/>
    </row>
    <row r="2601" spans="4:5" outlineLevel="1">
      <c r="D2601" s="131" t="s">
        <v>626</v>
      </c>
      <c r="E2601" s="74"/>
    </row>
    <row r="2602" spans="4:5" outlineLevel="1">
      <c r="D2602" s="131" t="s">
        <v>394</v>
      </c>
      <c r="E2602" s="74"/>
    </row>
    <row r="2603" spans="4:5" outlineLevel="1">
      <c r="D2603" s="142" t="s">
        <v>395</v>
      </c>
      <c r="E2603" s="143"/>
    </row>
    <row r="2604" spans="4:5" outlineLevel="1">
      <c r="D2604" s="131" t="s">
        <v>396</v>
      </c>
      <c r="E2604" s="74"/>
    </row>
    <row r="2605" spans="4:5" outlineLevel="1">
      <c r="D2605" s="131" t="s">
        <v>631</v>
      </c>
      <c r="E2605" s="74"/>
    </row>
    <row r="2606" spans="4:5" outlineLevel="1">
      <c r="D2606" s="141" t="s">
        <v>1567</v>
      </c>
      <c r="E2606" s="74"/>
    </row>
    <row r="2607" spans="4:5" outlineLevel="1">
      <c r="D2607" s="131" t="s">
        <v>630</v>
      </c>
      <c r="E2607" s="74"/>
    </row>
    <row r="2608" spans="4:5" outlineLevel="1">
      <c r="D2608" s="141" t="s">
        <v>1568</v>
      </c>
      <c r="E2608" s="74"/>
    </row>
    <row r="2609" spans="2:8" outlineLevel="1">
      <c r="D2609" s="131" t="s">
        <v>628</v>
      </c>
      <c r="E2609" s="74"/>
    </row>
    <row r="2610" spans="2:8" outlineLevel="1">
      <c r="D2610" s="131" t="s">
        <v>629</v>
      </c>
      <c r="E2610" s="74"/>
    </row>
    <row r="2611" spans="2:8" outlineLevel="1">
      <c r="D2611" s="131" t="s">
        <v>633</v>
      </c>
      <c r="E2611" s="74"/>
    </row>
    <row r="2612" spans="2:8" outlineLevel="1">
      <c r="D2612" s="131" t="s">
        <v>397</v>
      </c>
      <c r="E2612" s="74"/>
    </row>
    <row r="2613" spans="2:8" outlineLevel="1">
      <c r="D2613" s="131" t="s">
        <v>1569</v>
      </c>
      <c r="E2613" s="74"/>
    </row>
    <row r="2614" spans="2:8" outlineLevel="1">
      <c r="D2614" s="134" t="s">
        <v>632</v>
      </c>
      <c r="E2614" s="160"/>
    </row>
    <row r="2616" spans="2:8" ht="15">
      <c r="B2616" s="15" t="s">
        <v>398</v>
      </c>
      <c r="C2616" s="15"/>
      <c r="D2616" s="15"/>
      <c r="E2616" s="15"/>
      <c r="F2616" s="15"/>
      <c r="G2616" s="15"/>
      <c r="H2616" s="15"/>
    </row>
    <row r="2617" spans="2:8" outlineLevel="1"/>
    <row r="2618" spans="2:8" outlineLevel="1">
      <c r="D2618" s="129" t="s">
        <v>399</v>
      </c>
      <c r="E2618" s="140"/>
    </row>
    <row r="2619" spans="2:8" outlineLevel="1">
      <c r="D2619" s="131" t="s">
        <v>400</v>
      </c>
      <c r="E2619" s="74"/>
    </row>
    <row r="2620" spans="2:8" outlineLevel="1">
      <c r="D2620" s="131" t="s">
        <v>401</v>
      </c>
      <c r="E2620" s="74"/>
    </row>
    <row r="2621" spans="2:8" outlineLevel="1">
      <c r="D2621" s="134" t="s">
        <v>402</v>
      </c>
      <c r="E2621" s="160"/>
    </row>
    <row r="2623" spans="2:8" ht="15">
      <c r="B2623" s="15" t="s">
        <v>403</v>
      </c>
      <c r="C2623" s="15"/>
      <c r="D2623" s="15"/>
      <c r="E2623" s="15"/>
      <c r="F2623" s="15"/>
      <c r="G2623" s="15"/>
      <c r="H2623" s="15"/>
    </row>
    <row r="2624" spans="2:8" outlineLevel="1"/>
    <row r="2625" spans="4:5" outlineLevel="1">
      <c r="D2625" s="129" t="s">
        <v>28</v>
      </c>
      <c r="E2625" s="140"/>
    </row>
    <row r="2626" spans="4:5" outlineLevel="1">
      <c r="D2626" s="142" t="s">
        <v>404</v>
      </c>
      <c r="E2626" s="143"/>
    </row>
    <row r="2627" spans="4:5" outlineLevel="1">
      <c r="D2627" s="142" t="s">
        <v>405</v>
      </c>
      <c r="E2627" s="143"/>
    </row>
    <row r="2628" spans="4:5" outlineLevel="1">
      <c r="D2628" s="142" t="s">
        <v>406</v>
      </c>
      <c r="E2628" s="143"/>
    </row>
    <row r="2629" spans="4:5" outlineLevel="1">
      <c r="D2629" s="142" t="s">
        <v>407</v>
      </c>
      <c r="E2629" s="143"/>
    </row>
    <row r="2630" spans="4:5" outlineLevel="1">
      <c r="D2630" s="142" t="s">
        <v>408</v>
      </c>
      <c r="E2630" s="143"/>
    </row>
    <row r="2631" spans="4:5" outlineLevel="1">
      <c r="D2631" s="142" t="s">
        <v>595</v>
      </c>
      <c r="E2631" s="143"/>
    </row>
    <row r="2632" spans="4:5" outlineLevel="1">
      <c r="D2632" s="142" t="s">
        <v>596</v>
      </c>
      <c r="E2632" s="143"/>
    </row>
    <row r="2633" spans="4:5" outlineLevel="1">
      <c r="D2633" s="142" t="s">
        <v>597</v>
      </c>
      <c r="E2633" s="143"/>
    </row>
    <row r="2634" spans="4:5" outlineLevel="1">
      <c r="D2634" s="142" t="s">
        <v>598</v>
      </c>
      <c r="E2634" s="143"/>
    </row>
    <row r="2635" spans="4:5" outlineLevel="1">
      <c r="D2635" s="142" t="s">
        <v>599</v>
      </c>
      <c r="E2635" s="143"/>
    </row>
    <row r="2636" spans="4:5" outlineLevel="1">
      <c r="D2636" s="142" t="s">
        <v>680</v>
      </c>
      <c r="E2636" s="143"/>
    </row>
    <row r="2637" spans="4:5" outlineLevel="1">
      <c r="D2637" s="142" t="s">
        <v>681</v>
      </c>
      <c r="E2637" s="143"/>
    </row>
    <row r="2638" spans="4:5" outlineLevel="1">
      <c r="D2638" s="142" t="s">
        <v>682</v>
      </c>
      <c r="E2638" s="143"/>
    </row>
    <row r="2639" spans="4:5" outlineLevel="1">
      <c r="D2639" s="142" t="s">
        <v>683</v>
      </c>
      <c r="E2639" s="143"/>
    </row>
    <row r="2640" spans="4:5" outlineLevel="1">
      <c r="D2640" s="142" t="s">
        <v>684</v>
      </c>
      <c r="E2640" s="143"/>
    </row>
    <row r="2641" spans="2:8" outlineLevel="1">
      <c r="D2641" s="142" t="s">
        <v>685</v>
      </c>
      <c r="E2641" s="143"/>
    </row>
    <row r="2642" spans="2:8" outlineLevel="1">
      <c r="D2642" s="142" t="s">
        <v>686</v>
      </c>
      <c r="E2642" s="143"/>
    </row>
    <row r="2643" spans="2:8" outlineLevel="1">
      <c r="D2643" s="142" t="s">
        <v>687</v>
      </c>
      <c r="E2643" s="143"/>
    </row>
    <row r="2644" spans="2:8" outlineLevel="1">
      <c r="D2644" s="142" t="s">
        <v>688</v>
      </c>
      <c r="E2644" s="143"/>
    </row>
    <row r="2645" spans="2:8" outlineLevel="1">
      <c r="D2645" s="144" t="s">
        <v>689</v>
      </c>
      <c r="E2645" s="145"/>
    </row>
    <row r="2647" spans="2:8" ht="15">
      <c r="B2647" s="15" t="s">
        <v>409</v>
      </c>
      <c r="C2647" s="15"/>
      <c r="D2647" s="15"/>
      <c r="E2647" s="15"/>
      <c r="F2647" s="15"/>
      <c r="G2647" s="15"/>
      <c r="H2647" s="15"/>
    </row>
    <row r="2648" spans="2:8" outlineLevel="1"/>
    <row r="2649" spans="2:8" outlineLevel="1">
      <c r="D2649" s="129" t="s">
        <v>400</v>
      </c>
      <c r="E2649" s="140"/>
    </row>
    <row r="2650" spans="2:8" outlineLevel="1">
      <c r="D2650" s="131" t="s">
        <v>410</v>
      </c>
      <c r="E2650" s="74"/>
    </row>
    <row r="2651" spans="2:8" outlineLevel="1">
      <c r="D2651" s="131" t="s">
        <v>411</v>
      </c>
      <c r="E2651" s="74"/>
    </row>
    <row r="2652" spans="2:8" outlineLevel="1">
      <c r="D2652" s="142" t="str">
        <f t="shared" ref="D2652:D2681" si="64">"["&amp;B$2647&amp;" "&amp;"Line "&amp;ROW()-ROW(D$2648)&amp;"]"</f>
        <v>[Indices and Rates - Inflation &amp; Discounting Line 4]</v>
      </c>
      <c r="E2652" s="143"/>
    </row>
    <row r="2653" spans="2:8" outlineLevel="1">
      <c r="D2653" s="142" t="str">
        <f t="shared" si="64"/>
        <v>[Indices and Rates - Inflation &amp; Discounting Line 5]</v>
      </c>
      <c r="E2653" s="143"/>
    </row>
    <row r="2654" spans="2:8" outlineLevel="1">
      <c r="D2654" s="142" t="str">
        <f t="shared" si="64"/>
        <v>[Indices and Rates - Inflation &amp; Discounting Line 6]</v>
      </c>
      <c r="E2654" s="143"/>
    </row>
    <row r="2655" spans="2:8" outlineLevel="1">
      <c r="D2655" s="142" t="str">
        <f t="shared" si="64"/>
        <v>[Indices and Rates - Inflation &amp; Discounting Line 7]</v>
      </c>
      <c r="E2655" s="143"/>
    </row>
    <row r="2656" spans="2:8" outlineLevel="1">
      <c r="D2656" s="142" t="str">
        <f t="shared" si="64"/>
        <v>[Indices and Rates - Inflation &amp; Discounting Line 8]</v>
      </c>
      <c r="E2656" s="143"/>
    </row>
    <row r="2657" spans="4:5" outlineLevel="1">
      <c r="D2657" s="142" t="str">
        <f t="shared" si="64"/>
        <v>[Indices and Rates - Inflation &amp; Discounting Line 9]</v>
      </c>
      <c r="E2657" s="143"/>
    </row>
    <row r="2658" spans="4:5" outlineLevel="1">
      <c r="D2658" s="142" t="str">
        <f t="shared" si="64"/>
        <v>[Indices and Rates - Inflation &amp; Discounting Line 10]</v>
      </c>
      <c r="E2658" s="143"/>
    </row>
    <row r="2659" spans="4:5" outlineLevel="1">
      <c r="D2659" s="142" t="str">
        <f t="shared" si="64"/>
        <v>[Indices and Rates - Inflation &amp; Discounting Line 11]</v>
      </c>
      <c r="E2659" s="143"/>
    </row>
    <row r="2660" spans="4:5" outlineLevel="1">
      <c r="D2660" s="142" t="str">
        <f t="shared" si="64"/>
        <v>[Indices and Rates - Inflation &amp; Discounting Line 12]</v>
      </c>
      <c r="E2660" s="143"/>
    </row>
    <row r="2661" spans="4:5" outlineLevel="1">
      <c r="D2661" s="142" t="str">
        <f t="shared" si="64"/>
        <v>[Indices and Rates - Inflation &amp; Discounting Line 13]</v>
      </c>
      <c r="E2661" s="143"/>
    </row>
    <row r="2662" spans="4:5" outlineLevel="1">
      <c r="D2662" s="142" t="str">
        <f t="shared" si="64"/>
        <v>[Indices and Rates - Inflation &amp; Discounting Line 14]</v>
      </c>
      <c r="E2662" s="143"/>
    </row>
    <row r="2663" spans="4:5" outlineLevel="1">
      <c r="D2663" s="142" t="str">
        <f t="shared" si="64"/>
        <v>[Indices and Rates - Inflation &amp; Discounting Line 15]</v>
      </c>
      <c r="E2663" s="143"/>
    </row>
    <row r="2664" spans="4:5" outlineLevel="1">
      <c r="D2664" s="142" t="str">
        <f t="shared" si="64"/>
        <v>[Indices and Rates - Inflation &amp; Discounting Line 16]</v>
      </c>
      <c r="E2664" s="143"/>
    </row>
    <row r="2665" spans="4:5" outlineLevel="1">
      <c r="D2665" s="142" t="str">
        <f t="shared" si="64"/>
        <v>[Indices and Rates - Inflation &amp; Discounting Line 17]</v>
      </c>
      <c r="E2665" s="143"/>
    </row>
    <row r="2666" spans="4:5" outlineLevel="1">
      <c r="D2666" s="142" t="str">
        <f t="shared" si="64"/>
        <v>[Indices and Rates - Inflation &amp; Discounting Line 18]</v>
      </c>
      <c r="E2666" s="143"/>
    </row>
    <row r="2667" spans="4:5" outlineLevel="1">
      <c r="D2667" s="142" t="str">
        <f t="shared" si="64"/>
        <v>[Indices and Rates - Inflation &amp; Discounting Line 19]</v>
      </c>
      <c r="E2667" s="143"/>
    </row>
    <row r="2668" spans="4:5" outlineLevel="1">
      <c r="D2668" s="142" t="str">
        <f t="shared" si="64"/>
        <v>[Indices and Rates - Inflation &amp; Discounting Line 20]</v>
      </c>
      <c r="E2668" s="143"/>
    </row>
    <row r="2669" spans="4:5" outlineLevel="1">
      <c r="D2669" s="142" t="str">
        <f t="shared" si="64"/>
        <v>[Indices and Rates - Inflation &amp; Discounting Line 21]</v>
      </c>
      <c r="E2669" s="143"/>
    </row>
    <row r="2670" spans="4:5" outlineLevel="1">
      <c r="D2670" s="142" t="str">
        <f t="shared" si="64"/>
        <v>[Indices and Rates - Inflation &amp; Discounting Line 22]</v>
      </c>
      <c r="E2670" s="143"/>
    </row>
    <row r="2671" spans="4:5" outlineLevel="1">
      <c r="D2671" s="142" t="str">
        <f t="shared" si="64"/>
        <v>[Indices and Rates - Inflation &amp; Discounting Line 23]</v>
      </c>
      <c r="E2671" s="143"/>
    </row>
    <row r="2672" spans="4:5" outlineLevel="1">
      <c r="D2672" s="142" t="str">
        <f t="shared" si="64"/>
        <v>[Indices and Rates - Inflation &amp; Discounting Line 24]</v>
      </c>
      <c r="E2672" s="143"/>
    </row>
    <row r="2673" spans="1:8" outlineLevel="1">
      <c r="D2673" s="142" t="str">
        <f t="shared" si="64"/>
        <v>[Indices and Rates - Inflation &amp; Discounting Line 25]</v>
      </c>
      <c r="E2673" s="143"/>
    </row>
    <row r="2674" spans="1:8" outlineLevel="1">
      <c r="D2674" s="142" t="str">
        <f t="shared" si="64"/>
        <v>[Indices and Rates - Inflation &amp; Discounting Line 26]</v>
      </c>
      <c r="E2674" s="143"/>
    </row>
    <row r="2675" spans="1:8" outlineLevel="1">
      <c r="D2675" s="142" t="str">
        <f t="shared" si="64"/>
        <v>[Indices and Rates - Inflation &amp; Discounting Line 27]</v>
      </c>
      <c r="E2675" s="143"/>
    </row>
    <row r="2676" spans="1:8" outlineLevel="1">
      <c r="D2676" s="142" t="str">
        <f t="shared" si="64"/>
        <v>[Indices and Rates - Inflation &amp; Discounting Line 28]</v>
      </c>
      <c r="E2676" s="143"/>
    </row>
    <row r="2677" spans="1:8" outlineLevel="1">
      <c r="D2677" s="142" t="str">
        <f t="shared" si="64"/>
        <v>[Indices and Rates - Inflation &amp; Discounting Line 29]</v>
      </c>
      <c r="E2677" s="143"/>
    </row>
    <row r="2678" spans="1:8" outlineLevel="1">
      <c r="D2678" s="142" t="str">
        <f t="shared" si="64"/>
        <v>[Indices and Rates - Inflation &amp; Discounting Line 30]</v>
      </c>
      <c r="E2678" s="143"/>
    </row>
    <row r="2679" spans="1:8" outlineLevel="1">
      <c r="D2679" s="142" t="str">
        <f t="shared" si="64"/>
        <v>[Indices and Rates - Inflation &amp; Discounting Line 31]</v>
      </c>
      <c r="E2679" s="143"/>
    </row>
    <row r="2680" spans="1:8" outlineLevel="1">
      <c r="D2680" s="142" t="str">
        <f t="shared" si="64"/>
        <v>[Indices and Rates - Inflation &amp; Discounting Line 32]</v>
      </c>
      <c r="E2680" s="143"/>
    </row>
    <row r="2681" spans="1:8" outlineLevel="1">
      <c r="D2681" s="144" t="str">
        <f t="shared" si="64"/>
        <v>[Indices and Rates - Inflation &amp; Discounting Line 33]</v>
      </c>
      <c r="E2681" s="145"/>
    </row>
    <row r="2683" spans="1:8" ht="15">
      <c r="B2683" s="15" t="s">
        <v>412</v>
      </c>
      <c r="C2683" s="15"/>
      <c r="D2683" s="15"/>
      <c r="E2683" s="15"/>
      <c r="F2683" s="15"/>
      <c r="G2683" s="15"/>
      <c r="H2683" s="15"/>
    </row>
    <row r="2684" spans="1:8" outlineLevel="1"/>
    <row r="2685" spans="1:8" outlineLevel="1">
      <c r="A2685" s="434"/>
      <c r="B2685" s="434"/>
      <c r="D2685" s="416" t="s">
        <v>603</v>
      </c>
      <c r="E2685" s="59"/>
    </row>
    <row r="2686" spans="1:8" outlineLevel="1">
      <c r="A2686" s="434"/>
      <c r="D2686" s="131" t="s">
        <v>604</v>
      </c>
      <c r="E2686" s="74"/>
    </row>
    <row r="2687" spans="1:8" outlineLevel="1">
      <c r="A2687" s="434"/>
      <c r="D2687" s="131" t="s">
        <v>605</v>
      </c>
      <c r="E2687" s="74"/>
    </row>
    <row r="2688" spans="1:8" outlineLevel="1">
      <c r="A2688" s="434"/>
      <c r="D2688" s="131" t="s">
        <v>606</v>
      </c>
      <c r="E2688" s="74"/>
    </row>
    <row r="2689" spans="1:6" outlineLevel="1">
      <c r="A2689" s="434"/>
      <c r="D2689" s="131" t="s">
        <v>607</v>
      </c>
      <c r="E2689" s="74"/>
    </row>
    <row r="2690" spans="1:6" outlineLevel="1">
      <c r="A2690" s="434"/>
      <c r="D2690" s="131" t="s">
        <v>608</v>
      </c>
      <c r="E2690" s="74"/>
    </row>
    <row r="2691" spans="1:6" outlineLevel="1">
      <c r="A2691" s="434"/>
      <c r="D2691" s="131" t="s">
        <v>609</v>
      </c>
      <c r="E2691" s="74"/>
    </row>
    <row r="2692" spans="1:6" outlineLevel="1">
      <c r="A2692" s="434"/>
      <c r="D2692" s="131" t="s">
        <v>610</v>
      </c>
      <c r="E2692" s="74"/>
    </row>
    <row r="2693" spans="1:6" outlineLevel="1">
      <c r="A2693" s="434"/>
      <c r="D2693" s="131" t="s">
        <v>611</v>
      </c>
      <c r="E2693" s="74"/>
    </row>
    <row r="2694" spans="1:6" outlineLevel="1">
      <c r="A2694" s="434"/>
      <c r="D2694" s="131" t="s">
        <v>612</v>
      </c>
      <c r="E2694" s="74"/>
    </row>
    <row r="2695" spans="1:6" outlineLevel="1">
      <c r="A2695" s="434"/>
      <c r="D2695" s="131" t="s">
        <v>613</v>
      </c>
      <c r="E2695" s="60"/>
      <c r="F2695" s="99"/>
    </row>
    <row r="2696" spans="1:6" outlineLevel="1">
      <c r="A2696" s="434"/>
      <c r="D2696" s="131" t="s">
        <v>614</v>
      </c>
      <c r="E2696" s="60"/>
    </row>
    <row r="2697" spans="1:6" outlineLevel="1">
      <c r="A2697" s="434"/>
      <c r="D2697" s="131" t="s">
        <v>615</v>
      </c>
      <c r="E2697" s="60"/>
    </row>
    <row r="2698" spans="1:6" outlineLevel="1">
      <c r="A2698" s="434"/>
      <c r="D2698" s="142" t="str">
        <f t="shared" ref="D2698:D2704" si="65">"["&amp;B$2683&amp;" "&amp;"Line "&amp;ROW()-ROW(D$2684)&amp;"]"</f>
        <v>[Indices and Rates - Other Rates Line 14]</v>
      </c>
      <c r="E2698" s="143"/>
    </row>
    <row r="2699" spans="1:6" outlineLevel="1">
      <c r="D2699" s="142" t="str">
        <f t="shared" si="65"/>
        <v>[Indices and Rates - Other Rates Line 15]</v>
      </c>
      <c r="E2699" s="143"/>
    </row>
    <row r="2700" spans="1:6" outlineLevel="1">
      <c r="D2700" s="142" t="str">
        <f t="shared" si="65"/>
        <v>[Indices and Rates - Other Rates Line 16]</v>
      </c>
      <c r="E2700" s="143"/>
    </row>
    <row r="2701" spans="1:6" outlineLevel="1">
      <c r="D2701" s="142" t="str">
        <f t="shared" si="65"/>
        <v>[Indices and Rates - Other Rates Line 17]</v>
      </c>
      <c r="E2701" s="143"/>
    </row>
    <row r="2702" spans="1:6" outlineLevel="1">
      <c r="D2702" s="142" t="str">
        <f t="shared" si="65"/>
        <v>[Indices and Rates - Other Rates Line 18]</v>
      </c>
      <c r="E2702" s="143"/>
    </row>
    <row r="2703" spans="1:6" outlineLevel="1">
      <c r="D2703" s="142" t="str">
        <f t="shared" si="65"/>
        <v>[Indices and Rates - Other Rates Line 19]</v>
      </c>
      <c r="E2703" s="143"/>
    </row>
    <row r="2704" spans="1:6" outlineLevel="1">
      <c r="D2704" s="144" t="str">
        <f t="shared" si="65"/>
        <v>[Indices and Rates - Other Rates Line 20]</v>
      </c>
      <c r="E2704" s="145"/>
    </row>
    <row r="2705" spans="2:8" outlineLevel="1"/>
    <row r="2707" spans="2:8" ht="16.5">
      <c r="B2707" s="5" t="s">
        <v>19</v>
      </c>
      <c r="C2707" s="5"/>
      <c r="D2707" s="5"/>
      <c r="E2707" s="5"/>
      <c r="F2707" s="5"/>
      <c r="G2707" s="5"/>
      <c r="H2707" s="5"/>
    </row>
  </sheetData>
  <dataValidations count="2">
    <dataValidation type="list" allowBlank="1" showInputMessage="1" showErrorMessage="1" sqref="F688 F645:F684">
      <formula1>Staff_Groups</formula1>
    </dataValidation>
    <dataValidation type="list" allowBlank="1" showInputMessage="1" showErrorMessage="1" sqref="H2455:H2469 H2473:H2489 H2495:H2504">
      <formula1>"1,0"</formula1>
    </dataValidation>
  </dataValidations>
  <pageMargins left="0.39370078740157483" right="0.39370078740157483" top="0.39370078740157483" bottom="0.39370078740157483" header="0.31496062992125984" footer="0.31496062992125984"/>
  <pageSetup paperSize="8" scale="68" fitToHeight="99" orientation="landscape" r:id="rId1"/>
  <rowBreaks count="9" manualBreakCount="9">
    <brk id="67" max="16383" man="1"/>
    <brk id="611" max="7" man="1"/>
    <brk id="684" max="16383" man="1"/>
    <brk id="898" max="16383" man="1"/>
    <brk id="2279" max="16383" man="1"/>
    <brk id="2343" max="16383" man="1"/>
    <brk id="2414" max="16383" man="1"/>
    <brk id="2492" max="16383" man="1"/>
    <brk id="256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Timeline!$I$29:$AI$29</xm:f>
          </x14:formula1>
          <xm:sqref>E2545:E2566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8080"/>
    <pageSetUpPr fitToPage="1"/>
  </sheetPr>
  <dimension ref="A1:P32"/>
  <sheetViews>
    <sheetView showGridLines="0" zoomScale="70" zoomScaleNormal="70" zoomScaleSheetLayoutView="85" workbookViewId="0"/>
  </sheetViews>
  <sheetFormatPr defaultColWidth="9" defaultRowHeight="12.75"/>
  <cols>
    <col min="1" max="1" width="2.85546875" style="3" customWidth="1"/>
    <col min="2" max="2" width="7.5703125" style="3" customWidth="1"/>
    <col min="3" max="3" width="7.7109375" style="3" customWidth="1"/>
    <col min="4" max="4" width="49.85546875" style="3" customWidth="1"/>
    <col min="5" max="16384" width="9" style="3"/>
  </cols>
  <sheetData>
    <row r="1" spans="1:16">
      <c r="A1" s="47"/>
    </row>
    <row r="2" spans="1:16">
      <c r="B2" s="2"/>
      <c r="C2" s="2"/>
      <c r="D2" s="2"/>
      <c r="E2" s="2"/>
      <c r="F2" s="2"/>
      <c r="G2" s="2"/>
      <c r="H2" s="2"/>
      <c r="I2" s="2"/>
      <c r="J2" s="2"/>
      <c r="K2" s="2"/>
      <c r="L2" s="2"/>
      <c r="M2" s="2"/>
      <c r="N2" s="2"/>
      <c r="O2" s="2"/>
      <c r="P2" s="2"/>
    </row>
    <row r="3" spans="1:16">
      <c r="B3" s="2"/>
      <c r="C3" s="2"/>
      <c r="D3" s="2"/>
      <c r="E3" s="2"/>
      <c r="F3" s="2"/>
      <c r="G3" s="2"/>
      <c r="H3" s="2"/>
      <c r="I3" s="2"/>
      <c r="J3" s="2"/>
      <c r="K3" s="2"/>
      <c r="L3" s="2"/>
      <c r="M3" s="2"/>
      <c r="N3" s="2"/>
      <c r="O3" s="2"/>
      <c r="P3" s="2"/>
    </row>
    <row r="4" spans="1:16">
      <c r="B4" s="2"/>
      <c r="C4" s="2"/>
      <c r="D4" s="2"/>
      <c r="E4" s="2"/>
      <c r="F4" s="2"/>
      <c r="G4" s="2"/>
      <c r="H4" s="2"/>
      <c r="I4" s="2"/>
      <c r="J4" s="2"/>
      <c r="K4" s="2"/>
      <c r="L4" s="2"/>
      <c r="M4" s="2"/>
      <c r="N4" s="2"/>
      <c r="O4" s="2"/>
      <c r="P4" s="2"/>
    </row>
    <row r="5" spans="1:16">
      <c r="B5" s="2"/>
      <c r="C5" s="2"/>
      <c r="D5" s="2"/>
      <c r="E5" s="2"/>
      <c r="F5" s="2"/>
      <c r="G5" s="2"/>
      <c r="H5" s="2"/>
      <c r="I5" s="2"/>
      <c r="J5" s="2"/>
      <c r="K5" s="2"/>
      <c r="L5" s="2"/>
      <c r="M5" s="2"/>
      <c r="N5" s="2"/>
      <c r="O5" s="2"/>
      <c r="P5" s="2"/>
    </row>
    <row r="6" spans="1:16">
      <c r="B6" s="2"/>
      <c r="C6" s="2"/>
      <c r="D6" s="2"/>
      <c r="E6" s="2"/>
      <c r="F6" s="2"/>
      <c r="G6" s="2"/>
      <c r="H6" s="2"/>
      <c r="I6" s="2"/>
      <c r="J6" s="2"/>
      <c r="K6" s="2"/>
      <c r="L6" s="2"/>
      <c r="M6" s="2"/>
      <c r="N6" s="2"/>
      <c r="O6" s="2"/>
      <c r="P6" s="2"/>
    </row>
    <row r="7" spans="1:16">
      <c r="B7" s="2"/>
      <c r="C7" s="2"/>
      <c r="D7" s="2"/>
      <c r="E7" s="2"/>
      <c r="F7" s="2"/>
      <c r="G7" s="2"/>
      <c r="H7" s="2"/>
      <c r="I7" s="2"/>
      <c r="J7" s="2"/>
      <c r="K7" s="2"/>
      <c r="L7" s="2"/>
      <c r="M7" s="2"/>
      <c r="N7" s="2"/>
      <c r="O7" s="2"/>
      <c r="P7" s="2"/>
    </row>
    <row r="8" spans="1:16">
      <c r="B8" s="2"/>
      <c r="C8" s="2"/>
      <c r="D8" s="2"/>
      <c r="E8" s="2"/>
      <c r="F8" s="2"/>
      <c r="G8" s="2"/>
      <c r="H8" s="2"/>
      <c r="I8" s="2"/>
      <c r="J8" s="2"/>
      <c r="K8" s="2"/>
      <c r="L8" s="2"/>
      <c r="M8" s="2"/>
      <c r="N8" s="2"/>
      <c r="O8" s="2"/>
      <c r="P8" s="2"/>
    </row>
    <row r="9" spans="1:16">
      <c r="B9" s="2"/>
      <c r="C9" s="2"/>
      <c r="D9" s="2"/>
      <c r="E9" s="2"/>
      <c r="F9" s="2"/>
      <c r="G9" s="2"/>
      <c r="H9" s="2"/>
      <c r="I9" s="2"/>
      <c r="J9" s="2"/>
      <c r="K9" s="2"/>
      <c r="L9" s="2"/>
      <c r="M9" s="2"/>
      <c r="N9" s="2"/>
      <c r="O9" s="2"/>
      <c r="P9" s="2"/>
    </row>
    <row r="10" spans="1:16">
      <c r="B10" s="2"/>
      <c r="C10" s="2"/>
      <c r="D10" s="2"/>
      <c r="E10" s="2"/>
      <c r="F10" s="2"/>
      <c r="G10" s="2"/>
      <c r="H10" s="2"/>
      <c r="I10" s="2"/>
      <c r="J10" s="2"/>
      <c r="K10" s="2"/>
      <c r="L10" s="2"/>
      <c r="M10" s="2"/>
      <c r="N10" s="2"/>
      <c r="O10" s="2"/>
      <c r="P10" s="2"/>
    </row>
    <row r="11" spans="1:16" ht="60">
      <c r="B11" s="48"/>
      <c r="C11" s="48" t="str">
        <f ca="1">MID(CELL("filename",A1),FIND("]",CELL("filename",A1))+1,99)</f>
        <v>Templated Outputs</v>
      </c>
      <c r="D11" s="48"/>
      <c r="E11" s="48"/>
      <c r="F11" s="48"/>
      <c r="G11" s="48"/>
      <c r="H11" s="48"/>
      <c r="I11" s="48"/>
      <c r="J11" s="48"/>
      <c r="K11" s="48"/>
      <c r="L11" s="48"/>
      <c r="M11" s="48"/>
      <c r="N11" s="48"/>
      <c r="O11" s="48"/>
      <c r="P11" s="48"/>
    </row>
    <row r="12" spans="1:16">
      <c r="B12" s="2"/>
      <c r="C12" s="2"/>
      <c r="D12" s="2"/>
      <c r="E12" s="2"/>
      <c r="F12" s="2"/>
      <c r="G12" s="2"/>
      <c r="H12" s="2"/>
      <c r="I12" s="2"/>
      <c r="J12" s="2"/>
      <c r="K12" s="2"/>
      <c r="L12" s="2"/>
      <c r="M12" s="2"/>
      <c r="N12" s="2"/>
      <c r="O12" s="2"/>
      <c r="P12" s="2"/>
    </row>
    <row r="13" spans="1:16">
      <c r="B13" s="2"/>
      <c r="C13" s="2"/>
      <c r="D13" s="2"/>
      <c r="E13" s="2"/>
      <c r="F13" s="2"/>
      <c r="G13" s="2"/>
      <c r="H13" s="2"/>
      <c r="I13" s="2"/>
      <c r="J13" s="2"/>
      <c r="K13" s="2"/>
      <c r="L13" s="2"/>
      <c r="M13" s="2"/>
      <c r="N13" s="2"/>
      <c r="O13" s="2"/>
      <c r="P13" s="2"/>
    </row>
    <row r="14" spans="1:16">
      <c r="B14" s="2"/>
      <c r="C14" s="2"/>
      <c r="D14" s="2"/>
      <c r="E14" s="2"/>
      <c r="F14" s="2"/>
      <c r="G14" s="2"/>
      <c r="H14" s="2"/>
      <c r="I14" s="2"/>
      <c r="J14" s="2"/>
      <c r="K14" s="2"/>
      <c r="L14" s="2"/>
      <c r="M14" s="2"/>
      <c r="N14" s="2"/>
      <c r="O14" s="2"/>
      <c r="P14" s="2"/>
    </row>
    <row r="15" spans="1:16">
      <c r="B15" s="2"/>
      <c r="C15" s="2"/>
      <c r="D15" s="2"/>
      <c r="E15" s="2"/>
      <c r="F15" s="2"/>
      <c r="G15" s="2"/>
      <c r="H15" s="2"/>
      <c r="I15" s="2"/>
      <c r="J15" s="2"/>
      <c r="K15" s="2"/>
      <c r="L15" s="2"/>
      <c r="M15" s="2"/>
      <c r="N15" s="2"/>
      <c r="O15" s="2"/>
      <c r="P15" s="2"/>
    </row>
    <row r="16" spans="1:16">
      <c r="B16" s="2"/>
      <c r="C16" s="2"/>
      <c r="D16" s="2"/>
      <c r="E16" s="2"/>
      <c r="F16" s="2"/>
      <c r="G16" s="2"/>
      <c r="H16" s="2"/>
      <c r="I16" s="2"/>
      <c r="J16" s="2"/>
      <c r="K16" s="2"/>
      <c r="L16" s="2"/>
      <c r="M16" s="2"/>
      <c r="N16" s="2"/>
      <c r="O16" s="2"/>
      <c r="P16" s="2"/>
    </row>
    <row r="17" spans="2:16">
      <c r="B17" s="2"/>
      <c r="C17" s="2"/>
      <c r="D17" s="2"/>
      <c r="E17" s="2"/>
      <c r="F17" s="2"/>
      <c r="G17" s="2"/>
      <c r="H17" s="2"/>
      <c r="I17" s="2"/>
      <c r="J17" s="2"/>
      <c r="K17" s="2"/>
      <c r="L17" s="2"/>
      <c r="M17" s="2"/>
      <c r="N17" s="2"/>
      <c r="O17" s="2"/>
      <c r="P17" s="2"/>
    </row>
    <row r="18" spans="2:16">
      <c r="B18" s="2"/>
      <c r="C18" s="2"/>
      <c r="D18" s="2"/>
      <c r="E18" s="2"/>
      <c r="F18" s="2"/>
      <c r="G18" s="2"/>
      <c r="H18" s="2"/>
      <c r="I18" s="2"/>
      <c r="J18" s="2"/>
      <c r="K18" s="2"/>
      <c r="L18" s="2"/>
      <c r="M18" s="2"/>
      <c r="N18" s="2"/>
      <c r="O18" s="2"/>
      <c r="P18" s="2"/>
    </row>
    <row r="19" spans="2:16">
      <c r="B19" s="2"/>
      <c r="C19" s="2"/>
      <c r="D19" s="2"/>
      <c r="E19" s="2"/>
      <c r="F19" s="2"/>
      <c r="G19" s="2"/>
      <c r="H19" s="2"/>
      <c r="I19" s="2"/>
      <c r="J19" s="2"/>
      <c r="K19" s="2"/>
      <c r="L19" s="2"/>
      <c r="M19" s="2"/>
      <c r="N19" s="2"/>
      <c r="O19" s="2"/>
      <c r="P19" s="2"/>
    </row>
    <row r="20" spans="2:16">
      <c r="B20" s="2"/>
      <c r="C20" s="2"/>
      <c r="D20" s="2"/>
      <c r="E20" s="2"/>
      <c r="F20" s="2"/>
      <c r="G20" s="2"/>
      <c r="H20" s="2"/>
      <c r="I20" s="2"/>
      <c r="J20" s="2"/>
      <c r="K20" s="2"/>
      <c r="L20" s="2"/>
      <c r="M20" s="2"/>
      <c r="N20" s="2"/>
      <c r="O20" s="2"/>
      <c r="P20" s="2"/>
    </row>
    <row r="21" spans="2:16">
      <c r="B21" s="2"/>
      <c r="C21" s="2"/>
      <c r="D21" s="2"/>
      <c r="E21" s="2"/>
      <c r="F21" s="2"/>
      <c r="G21" s="2"/>
      <c r="H21" s="2"/>
      <c r="I21" s="2"/>
      <c r="J21" s="2"/>
      <c r="K21" s="2"/>
      <c r="L21" s="2"/>
      <c r="M21" s="2"/>
      <c r="N21" s="2"/>
      <c r="O21" s="2"/>
      <c r="P21" s="2"/>
    </row>
    <row r="22" spans="2:16">
      <c r="B22" s="2"/>
      <c r="C22" s="2"/>
      <c r="D22" s="2"/>
      <c r="E22" s="2"/>
      <c r="F22" s="2"/>
      <c r="G22" s="2"/>
      <c r="H22" s="2"/>
      <c r="I22" s="2"/>
      <c r="J22" s="2"/>
      <c r="K22" s="2"/>
      <c r="L22" s="2"/>
      <c r="M22" s="2"/>
      <c r="N22" s="2"/>
      <c r="O22" s="2"/>
      <c r="P22" s="2"/>
    </row>
    <row r="23" spans="2:16">
      <c r="B23" s="2"/>
      <c r="C23" s="2"/>
      <c r="D23" s="2"/>
      <c r="E23" s="2"/>
      <c r="F23" s="2"/>
      <c r="G23" s="2"/>
      <c r="H23" s="2"/>
      <c r="I23" s="2"/>
      <c r="J23" s="2"/>
      <c r="K23" s="2"/>
      <c r="L23" s="2"/>
      <c r="M23" s="2"/>
      <c r="N23" s="2"/>
      <c r="O23" s="2"/>
      <c r="P23" s="2"/>
    </row>
    <row r="24" spans="2:16">
      <c r="B24" s="2"/>
      <c r="C24" s="2"/>
      <c r="D24" s="2"/>
      <c r="E24" s="2"/>
      <c r="F24" s="2"/>
      <c r="G24" s="2"/>
      <c r="H24" s="2"/>
      <c r="I24" s="2"/>
      <c r="J24" s="2"/>
      <c r="K24" s="2"/>
      <c r="L24" s="2"/>
      <c r="M24" s="2"/>
      <c r="N24" s="2"/>
      <c r="O24" s="2"/>
      <c r="P24" s="2"/>
    </row>
    <row r="25" spans="2:16">
      <c r="B25" s="2"/>
      <c r="C25" s="2"/>
      <c r="D25" s="2"/>
      <c r="E25" s="2"/>
      <c r="F25" s="2"/>
      <c r="G25" s="2"/>
      <c r="H25" s="2"/>
      <c r="I25" s="2"/>
      <c r="J25" s="2"/>
      <c r="K25" s="2"/>
      <c r="L25" s="2"/>
      <c r="M25" s="2"/>
      <c r="N25" s="2"/>
      <c r="O25" s="2"/>
      <c r="P25" s="2"/>
    </row>
    <row r="26" spans="2:16">
      <c r="B26" s="2"/>
      <c r="C26" s="2"/>
      <c r="D26" s="2"/>
      <c r="E26" s="2"/>
      <c r="F26" s="2"/>
      <c r="G26" s="2"/>
      <c r="H26" s="2"/>
      <c r="I26" s="2"/>
      <c r="J26" s="2"/>
      <c r="K26" s="2"/>
      <c r="L26" s="2"/>
      <c r="M26" s="2"/>
      <c r="N26" s="2"/>
      <c r="O26" s="2"/>
      <c r="P26" s="2"/>
    </row>
    <row r="27" spans="2:16">
      <c r="B27" s="2"/>
      <c r="C27" s="2"/>
      <c r="D27" s="2"/>
      <c r="E27" s="2"/>
      <c r="F27" s="2"/>
      <c r="G27" s="2"/>
      <c r="H27" s="2"/>
      <c r="I27" s="2"/>
      <c r="J27" s="2"/>
      <c r="K27" s="2"/>
      <c r="L27" s="2"/>
      <c r="M27" s="2"/>
      <c r="N27" s="2"/>
      <c r="O27" s="2"/>
      <c r="P27" s="2"/>
    </row>
    <row r="28" spans="2:16">
      <c r="B28" s="2"/>
      <c r="C28" s="2"/>
      <c r="D28" s="2"/>
      <c r="E28" s="2"/>
      <c r="F28" s="2"/>
      <c r="G28" s="2"/>
      <c r="H28" s="2"/>
      <c r="I28" s="2"/>
      <c r="J28" s="2"/>
      <c r="K28" s="2"/>
      <c r="L28" s="2"/>
      <c r="M28" s="2"/>
      <c r="N28" s="2"/>
      <c r="O28" s="2"/>
      <c r="P28" s="2"/>
    </row>
    <row r="29" spans="2:16">
      <c r="B29" s="2"/>
      <c r="C29" s="2"/>
      <c r="D29" s="2"/>
      <c r="E29" s="2"/>
      <c r="F29" s="2"/>
      <c r="G29" s="2"/>
      <c r="H29" s="2"/>
      <c r="I29" s="2"/>
      <c r="J29" s="2"/>
      <c r="K29" s="2"/>
      <c r="L29" s="2"/>
      <c r="M29" s="2"/>
      <c r="N29" s="2"/>
      <c r="O29" s="2"/>
      <c r="P29" s="2"/>
    </row>
    <row r="30" spans="2:16">
      <c r="B30" s="2"/>
      <c r="C30" s="2"/>
      <c r="D30" s="2"/>
      <c r="E30" s="2"/>
      <c r="F30" s="2"/>
      <c r="G30" s="2"/>
      <c r="H30" s="2"/>
      <c r="I30" s="2"/>
      <c r="J30" s="2"/>
      <c r="K30" s="2"/>
      <c r="L30" s="2"/>
      <c r="M30" s="2"/>
      <c r="N30" s="2"/>
      <c r="O30" s="2"/>
      <c r="P30" s="2"/>
    </row>
    <row r="31" spans="2:16">
      <c r="B31" s="2"/>
      <c r="C31" s="2"/>
      <c r="D31" s="2"/>
      <c r="E31" s="2"/>
      <c r="F31" s="2"/>
      <c r="G31" s="2"/>
      <c r="H31" s="2"/>
      <c r="I31" s="2"/>
      <c r="J31" s="2"/>
      <c r="K31" s="2"/>
      <c r="L31" s="2"/>
      <c r="M31" s="2"/>
      <c r="N31" s="2"/>
      <c r="O31" s="2"/>
      <c r="P31" s="2"/>
    </row>
    <row r="32" spans="2:16">
      <c r="B32" s="2"/>
      <c r="C32" s="2"/>
      <c r="D32" s="2"/>
      <c r="E32" s="2"/>
      <c r="F32" s="2"/>
      <c r="G32" s="2"/>
      <c r="H32" s="2"/>
      <c r="I32" s="2"/>
      <c r="J32" s="2"/>
      <c r="K32" s="2"/>
      <c r="L32" s="2"/>
      <c r="M32" s="2"/>
      <c r="N32" s="2"/>
      <c r="O32" s="2"/>
      <c r="P32" s="2"/>
    </row>
  </sheetData>
  <pageMargins left="0.39370078740157483" right="0.39370078740157483" top="0.39370078740157483" bottom="0.39370078740157483" header="0.31496062992125984" footer="0.31496062992125984"/>
  <pageSetup paperSize="8" fitToHeight="9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2:AL743"/>
  <sheetViews>
    <sheetView showGridLines="0" zoomScale="70" zoomScaleNormal="70" zoomScaleSheetLayoutView="70" workbookViewId="0">
      <pane xSplit="6" ySplit="12" topLeftCell="G13" activePane="bottomRight" state="frozen"/>
      <selection activeCell="G13" sqref="G13"/>
      <selection pane="topRight" activeCell="G13" sqref="G13"/>
      <selection pane="bottomLeft" activeCell="G13" sqref="G13"/>
      <selection pane="bottomRight" activeCell="G13" sqref="G13"/>
    </sheetView>
  </sheetViews>
  <sheetFormatPr defaultColWidth="9" defaultRowHeight="15" outlineLevelRow="1" outlineLevelCol="1"/>
  <cols>
    <col min="1" max="1" width="2.85546875" customWidth="1"/>
    <col min="2" max="3" width="3" style="3" customWidth="1"/>
    <col min="4" max="5" width="23.85546875" style="3" customWidth="1"/>
    <col min="6" max="6" width="10.7109375" style="3" customWidth="1"/>
    <col min="7" max="22" width="11.42578125" style="3" customWidth="1"/>
    <col min="23" max="29" width="11.42578125" style="3" customWidth="1" outlineLevel="1"/>
    <col min="30" max="30" width="3.7109375" style="3" customWidth="1"/>
    <col min="31" max="31" width="11.42578125" style="3" customWidth="1"/>
    <col min="32" max="32" width="3.7109375" style="3" customWidth="1"/>
    <col min="33" max="33" width="11.42578125" style="3" customWidth="1" outlineLevel="1"/>
    <col min="34" max="34" width="3.7109375" style="3" customWidth="1" outlineLevel="1"/>
    <col min="35" max="35" width="11.42578125" style="3" customWidth="1" outlineLevel="1"/>
    <col min="36" max="36" width="3.7109375" style="3" customWidth="1"/>
    <col min="37" max="37" width="46.140625" style="3" customWidth="1"/>
    <col min="38" max="16384" width="9" style="3"/>
  </cols>
  <sheetData>
    <row r="2" spans="1:38">
      <c r="B2" s="1" t="str">
        <f>'Template Cover'!B2</f>
        <v>Owner:</v>
      </c>
      <c r="C2" s="2"/>
      <c r="D2" s="2"/>
      <c r="E2" s="2"/>
      <c r="F2" s="2"/>
      <c r="G2" s="2" t="str">
        <f>Owner</f>
        <v>[Bidder Name]</v>
      </c>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row>
    <row r="3" spans="1:38">
      <c r="B3" s="1" t="str">
        <f>'Template Cover'!B3</f>
        <v>Project:</v>
      </c>
      <c r="C3" s="2"/>
      <c r="D3" s="2"/>
      <c r="E3" s="2"/>
      <c r="F3" s="2"/>
      <c r="G3" s="2" t="str">
        <f>Project</f>
        <v>West Midlands Franchise</v>
      </c>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row>
    <row r="4" spans="1:38">
      <c r="B4" s="1" t="str">
        <f>'Template Cover'!B4</f>
        <v>Sheet:</v>
      </c>
      <c r="C4" s="2"/>
      <c r="D4" s="2"/>
      <c r="E4" s="2"/>
      <c r="F4" s="2"/>
      <c r="G4" s="2" t="str">
        <f ca="1">MID(CELL("filename",$A$1),FIND("]",CELL("filename",$A$1))+1,99)</f>
        <v>Pax Revenue</v>
      </c>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row>
    <row r="5" spans="1:38">
      <c r="B5" s="1" t="str">
        <f>'Template Cover'!B5</f>
        <v>Version:</v>
      </c>
      <c r="C5" s="2"/>
      <c r="D5" s="2"/>
      <c r="E5" s="2"/>
      <c r="F5" s="2"/>
      <c r="G5" s="2">
        <f>Version</f>
        <v>1</v>
      </c>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row>
    <row r="6" spans="1:38">
      <c r="B6" s="1" t="str">
        <f>'Template Cover'!B6</f>
        <v>Date:</v>
      </c>
      <c r="C6" s="4"/>
      <c r="D6" s="4"/>
      <c r="E6" s="4"/>
      <c r="F6" s="4"/>
      <c r="G6" s="4">
        <f ca="1">TODAY()</f>
        <v>42655</v>
      </c>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row>
    <row r="7" spans="1:38">
      <c r="B7" s="1" t="str">
        <f>'Template Cover'!B7</f>
        <v>Filename:</v>
      </c>
      <c r="C7" s="2"/>
      <c r="D7" s="2"/>
      <c r="E7" s="2"/>
      <c r="F7" s="2"/>
      <c r="G7" s="2" t="str">
        <f ca="1">LEFT(CELL("FILENAME",$A$1),FIND("]",CELL("FILENAME",$A$1)))</f>
        <v>C:\Users\DfT\AppData\Local\Temp\[ATTACHMENT C - FINANCIAL TEMPLATES (v1.1).xlsx]</v>
      </c>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row>
    <row r="9" spans="1:38" ht="25.5">
      <c r="D9" s="1041" t="str">
        <f>RN_Switch</f>
        <v>Nominal</v>
      </c>
      <c r="E9" s="1042"/>
      <c r="F9" s="1038" t="s">
        <v>86</v>
      </c>
      <c r="G9" s="97" t="str">
        <f>Timeline!G29</f>
        <v>Blank</v>
      </c>
      <c r="H9" s="97" t="str">
        <f>Timeline!H29</f>
        <v>Blank</v>
      </c>
      <c r="I9" s="97" t="str">
        <f>Timeline!I29</f>
        <v>Year -2</v>
      </c>
      <c r="J9" s="97" t="str">
        <f>Timeline!J29</f>
        <v>Year -1</v>
      </c>
      <c r="K9" s="97" t="str">
        <f>Timeline!K29</f>
        <v>Year 0</v>
      </c>
      <c r="L9" s="97" t="str">
        <f>Timeline!L29</f>
        <v>Year 1</v>
      </c>
      <c r="M9" s="97" t="str">
        <f>Timeline!M29</f>
        <v>Year 2</v>
      </c>
      <c r="N9" s="97" t="str">
        <f>Timeline!N29</f>
        <v>Year 3</v>
      </c>
      <c r="O9" s="97" t="str">
        <f>Timeline!O29</f>
        <v>Year 4</v>
      </c>
      <c r="P9" s="97" t="str">
        <f>Timeline!P29</f>
        <v>Year 5</v>
      </c>
      <c r="Q9" s="97" t="str">
        <f>Timeline!Q29</f>
        <v>Year 6</v>
      </c>
      <c r="R9" s="97" t="str">
        <f>Timeline!R29</f>
        <v>Year 7</v>
      </c>
      <c r="S9" s="97" t="str">
        <f>Timeline!S29</f>
        <v>Year 8</v>
      </c>
      <c r="T9" s="97" t="str">
        <f>Timeline!T29</f>
        <v>Year 9</v>
      </c>
      <c r="U9" s="97" t="str">
        <f>Timeline!U29</f>
        <v>Year 10</v>
      </c>
      <c r="V9" s="97" t="str">
        <f>Timeline!V29</f>
        <v>Year 11</v>
      </c>
      <c r="W9" s="97" t="str">
        <f>Timeline!W29</f>
        <v>Year 12</v>
      </c>
      <c r="X9" s="97" t="str">
        <f>Timeline!X29</f>
        <v>Year 13</v>
      </c>
      <c r="Y9" s="97" t="str">
        <f>Timeline!Y29</f>
        <v>Year 14</v>
      </c>
      <c r="Z9" s="97" t="str">
        <f>Timeline!Z29</f>
        <v>Year 15</v>
      </c>
      <c r="AA9" s="97" t="str">
        <f>Timeline!AA29</f>
        <v>Year 16</v>
      </c>
      <c r="AB9" s="97" t="str">
        <f>Timeline!AB29</f>
        <v>Year 17</v>
      </c>
      <c r="AC9" s="97" t="str">
        <f>Timeline!AC29</f>
        <v>Year 18</v>
      </c>
      <c r="AE9" s="97" t="str">
        <f>Timeline!AE29</f>
        <v>Year 1 (part)</v>
      </c>
      <c r="AG9" s="97" t="str">
        <f>Timeline!AG29</f>
        <v>Not used</v>
      </c>
      <c r="AI9" s="97" t="str">
        <f>Timeline!AI29</f>
        <v>Not used</v>
      </c>
      <c r="AK9" s="1038" t="s">
        <v>413</v>
      </c>
    </row>
    <row r="10" spans="1:38" ht="25.5">
      <c r="D10" s="1045" t="str">
        <f>Option_Switch</f>
        <v>Base Model</v>
      </c>
      <c r="E10" s="1046"/>
      <c r="F10" s="1039"/>
      <c r="G10" s="97" t="str">
        <f>Timeline!G30</f>
        <v>For Bidder Use</v>
      </c>
      <c r="H10" s="97" t="str">
        <f>Timeline!H30</f>
        <v>For Bidder Use</v>
      </c>
      <c r="I10" s="97" t="str">
        <f>Timeline!I30</f>
        <v>Actual</v>
      </c>
      <c r="J10" s="97" t="str">
        <f>Timeline!J30</f>
        <v>Actual</v>
      </c>
      <c r="K10" s="97" t="str">
        <f>Timeline!K30</f>
        <v>Forecast</v>
      </c>
      <c r="L10" s="97" t="str">
        <f>Timeline!L30</f>
        <v>Forecast</v>
      </c>
      <c r="M10" s="97" t="str">
        <f>Timeline!M30</f>
        <v>Core</v>
      </c>
      <c r="N10" s="97" t="str">
        <f>Timeline!N30</f>
        <v>Core</v>
      </c>
      <c r="O10" s="97" t="str">
        <f>Timeline!O30</f>
        <v>Core</v>
      </c>
      <c r="P10" s="97" t="str">
        <f>Timeline!P30</f>
        <v>Core</v>
      </c>
      <c r="Q10" s="97" t="str">
        <f>Timeline!Q30</f>
        <v>Core</v>
      </c>
      <c r="R10" s="97" t="str">
        <f>Timeline!R30</f>
        <v>Core</v>
      </c>
      <c r="S10" s="97" t="str">
        <f>Timeline!S30</f>
        <v>Core</v>
      </c>
      <c r="T10" s="97" t="str">
        <f>Timeline!T30</f>
        <v>Core</v>
      </c>
      <c r="U10" s="97" t="str">
        <f>Timeline!U30</f>
        <v>Option</v>
      </c>
      <c r="V10" s="97" t="str">
        <f>Timeline!V30</f>
        <v>Option</v>
      </c>
      <c r="W10" s="97" t="str">
        <f>Timeline!W30</f>
        <v>Not used</v>
      </c>
      <c r="X10" s="97" t="str">
        <f>Timeline!X30</f>
        <v>Not used</v>
      </c>
      <c r="Y10" s="97" t="str">
        <f>Timeline!Y30</f>
        <v>Not used</v>
      </c>
      <c r="Z10" s="97" t="str">
        <f>Timeline!Z30</f>
        <v>Not used</v>
      </c>
      <c r="AA10" s="97" t="str">
        <f>Timeline!AA30</f>
        <v>Not used</v>
      </c>
      <c r="AB10" s="97" t="str">
        <f>Timeline!AB30</f>
        <v>Not used</v>
      </c>
      <c r="AC10" s="97" t="str">
        <f>Timeline!AC30</f>
        <v>Not used</v>
      </c>
      <c r="AE10" s="97" t="str">
        <f>Timeline!AE30</f>
        <v>Core</v>
      </c>
      <c r="AG10" s="97" t="str">
        <f>Timeline!AG30</f>
        <v>Not used</v>
      </c>
      <c r="AI10" s="97" t="str">
        <f>Timeline!AI30</f>
        <v>Not used</v>
      </c>
      <c r="AK10" s="1043"/>
    </row>
    <row r="11" spans="1:38">
      <c r="D11" s="1047"/>
      <c r="E11" s="1048"/>
      <c r="F11" s="1040" t="s">
        <v>86</v>
      </c>
      <c r="G11" s="98" t="str">
        <f>IF(Timeline!G31="","",Timeline!G31)</f>
        <v/>
      </c>
      <c r="H11" s="98" t="str">
        <f>IF(Timeline!H31="","",Timeline!H31)</f>
        <v/>
      </c>
      <c r="I11" s="98">
        <f>IF(Timeline!I31="","",Timeline!I31)</f>
        <v>42094</v>
      </c>
      <c r="J11" s="98">
        <f>IF(Timeline!J31="","",Timeline!J31)</f>
        <v>42460</v>
      </c>
      <c r="K11" s="98">
        <f>IF(Timeline!K31="","",Timeline!K31)</f>
        <v>42825</v>
      </c>
      <c r="L11" s="98">
        <f>IF(Timeline!L31="","",Timeline!L31)</f>
        <v>43190</v>
      </c>
      <c r="M11" s="98">
        <f>IF(Timeline!M31="","",Timeline!M31)</f>
        <v>43555</v>
      </c>
      <c r="N11" s="98">
        <f>IF(Timeline!N31="","",Timeline!N31)</f>
        <v>43921</v>
      </c>
      <c r="O11" s="98">
        <f>IF(Timeline!O31="","",Timeline!O31)</f>
        <v>44286</v>
      </c>
      <c r="P11" s="98">
        <f>IF(Timeline!P31="","",Timeline!P31)</f>
        <v>44651</v>
      </c>
      <c r="Q11" s="98">
        <f>IF(Timeline!Q31="","",Timeline!Q31)</f>
        <v>45016</v>
      </c>
      <c r="R11" s="98">
        <f>IF(Timeline!R31="","",Timeline!R31)</f>
        <v>45382</v>
      </c>
      <c r="S11" s="98">
        <f>IF(Timeline!S31="","",Timeline!S31)</f>
        <v>45747</v>
      </c>
      <c r="T11" s="98">
        <f>IF(Timeline!T31="","",Timeline!T31)</f>
        <v>46112</v>
      </c>
      <c r="U11" s="98">
        <f>IF(Timeline!U31="","",Timeline!U31)</f>
        <v>46477</v>
      </c>
      <c r="V11" s="98">
        <f>IF(Timeline!V31="","",Timeline!V31)</f>
        <v>46843</v>
      </c>
      <c r="W11" s="98">
        <f>IF(Timeline!W31="","",Timeline!W31)</f>
        <v>47208</v>
      </c>
      <c r="X11" s="98">
        <f>IF(Timeline!X31="","",Timeline!X31)</f>
        <v>47573</v>
      </c>
      <c r="Y11" s="98">
        <f>IF(Timeline!Y31="","",Timeline!Y31)</f>
        <v>47938</v>
      </c>
      <c r="Z11" s="98">
        <f>IF(Timeline!Z31="","",Timeline!Z31)</f>
        <v>48304</v>
      </c>
      <c r="AA11" s="98">
        <f>IF(Timeline!AA31="","",Timeline!AA31)</f>
        <v>48669</v>
      </c>
      <c r="AB11" s="98">
        <f>IF(Timeline!AB31="","",Timeline!AB31)</f>
        <v>49034</v>
      </c>
      <c r="AC11" s="98">
        <f>IF(Timeline!AC31="","",Timeline!AC31)</f>
        <v>49399</v>
      </c>
      <c r="AE11" s="98">
        <f>IF(Timeline!AE31="","",Timeline!AE31)</f>
        <v>43190</v>
      </c>
      <c r="AG11" s="98">
        <f>IF(Timeline!AG31="","",Timeline!AG31)</f>
        <v>49034</v>
      </c>
      <c r="AI11" s="98">
        <f>IF(Timeline!AI31="","",Timeline!AI31)</f>
        <v>49399</v>
      </c>
      <c r="AK11" s="1044"/>
    </row>
    <row r="13" spans="1:38" ht="16.5">
      <c r="B13" s="5" t="s">
        <v>103</v>
      </c>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row>
    <row r="15" spans="1:38">
      <c r="B15" s="15" t="s">
        <v>414</v>
      </c>
      <c r="C15" s="15"/>
      <c r="D15" s="170"/>
      <c r="E15" s="170"/>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row>
    <row r="16" spans="1:38" s="228" customFormat="1" ht="12.75" customHeight="1" outlineLevel="1">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row>
    <row r="17" spans="3:37" ht="12.75" customHeight="1" outlineLevel="1">
      <c r="C17" s="138" t="s">
        <v>415</v>
      </c>
    </row>
    <row r="18" spans="3:37" ht="12.75" customHeight="1" outlineLevel="1">
      <c r="D18" s="100" t="str">
        <f>'Line Items'!D14</f>
        <v>EJ01 West Mids Snow Hill</v>
      </c>
      <c r="E18" s="85"/>
      <c r="F18" s="101" t="s">
        <v>102</v>
      </c>
      <c r="G18" s="171"/>
      <c r="H18" s="171"/>
      <c r="I18" s="171"/>
      <c r="J18" s="171"/>
      <c r="K18" s="172"/>
      <c r="L18" s="171"/>
      <c r="M18" s="171"/>
      <c r="N18" s="171"/>
      <c r="O18" s="171"/>
      <c r="P18" s="171"/>
      <c r="Q18" s="171"/>
      <c r="R18" s="171"/>
      <c r="S18" s="171"/>
      <c r="T18" s="171"/>
      <c r="U18" s="171"/>
      <c r="V18" s="171"/>
      <c r="W18" s="171"/>
      <c r="X18" s="171"/>
      <c r="Y18" s="171"/>
      <c r="Z18" s="171"/>
      <c r="AA18" s="171"/>
      <c r="AB18" s="171"/>
      <c r="AC18" s="410"/>
      <c r="AE18" s="506"/>
      <c r="AG18" s="506"/>
      <c r="AI18" s="506"/>
      <c r="AK18" s="88"/>
    </row>
    <row r="19" spans="3:37" ht="12.75" customHeight="1" outlineLevel="1">
      <c r="D19" s="106" t="str">
        <f>'Line Items'!D15</f>
        <v>EJ02 Trent Valley</v>
      </c>
      <c r="E19" s="89"/>
      <c r="F19" s="107" t="str">
        <f t="shared" ref="F19:F36" si="0">F18</f>
        <v>£000</v>
      </c>
      <c r="G19" s="173"/>
      <c r="H19" s="173"/>
      <c r="I19" s="173"/>
      <c r="J19" s="173"/>
      <c r="K19" s="173"/>
      <c r="L19" s="173"/>
      <c r="M19" s="173"/>
      <c r="N19" s="173"/>
      <c r="O19" s="173"/>
      <c r="P19" s="173"/>
      <c r="Q19" s="173"/>
      <c r="R19" s="173"/>
      <c r="S19" s="173"/>
      <c r="T19" s="173"/>
      <c r="U19" s="173"/>
      <c r="V19" s="173"/>
      <c r="W19" s="173"/>
      <c r="X19" s="173"/>
      <c r="Y19" s="173"/>
      <c r="Z19" s="173"/>
      <c r="AA19" s="173"/>
      <c r="AB19" s="173"/>
      <c r="AC19" s="174"/>
      <c r="AE19" s="507"/>
      <c r="AG19" s="507"/>
      <c r="AI19" s="507"/>
      <c r="AK19" s="92"/>
    </row>
    <row r="20" spans="3:37" ht="12.75" customHeight="1" outlineLevel="1">
      <c r="D20" s="106" t="str">
        <f>'Line Items'!D16</f>
        <v>EJ03 West Mids New Street</v>
      </c>
      <c r="E20" s="89"/>
      <c r="F20" s="107" t="str">
        <f t="shared" si="0"/>
        <v>£000</v>
      </c>
      <c r="G20" s="173"/>
      <c r="H20" s="173"/>
      <c r="I20" s="173"/>
      <c r="J20" s="173"/>
      <c r="K20" s="173"/>
      <c r="L20" s="173"/>
      <c r="M20" s="173"/>
      <c r="N20" s="173"/>
      <c r="O20" s="173"/>
      <c r="P20" s="173"/>
      <c r="Q20" s="173"/>
      <c r="R20" s="173"/>
      <c r="S20" s="173"/>
      <c r="T20" s="173"/>
      <c r="U20" s="173"/>
      <c r="V20" s="173"/>
      <c r="W20" s="173"/>
      <c r="X20" s="173"/>
      <c r="Y20" s="173"/>
      <c r="Z20" s="173"/>
      <c r="AA20" s="173"/>
      <c r="AB20" s="173"/>
      <c r="AC20" s="174"/>
      <c r="AE20" s="507"/>
      <c r="AG20" s="507"/>
      <c r="AI20" s="507"/>
      <c r="AK20" s="92"/>
    </row>
    <row r="21" spans="3:37" ht="12.75" customHeight="1" outlineLevel="1">
      <c r="D21" s="106" t="str">
        <f>'Line Items'!D17</f>
        <v>EJ04 West Mids inter-urban</v>
      </c>
      <c r="E21" s="89"/>
      <c r="F21" s="107" t="str">
        <f t="shared" si="0"/>
        <v>£000</v>
      </c>
      <c r="G21" s="173"/>
      <c r="H21" s="173"/>
      <c r="I21" s="173"/>
      <c r="J21" s="173"/>
      <c r="K21" s="173"/>
      <c r="L21" s="173"/>
      <c r="M21" s="173"/>
      <c r="N21" s="173"/>
      <c r="O21" s="173"/>
      <c r="P21" s="173"/>
      <c r="Q21" s="173"/>
      <c r="R21" s="173"/>
      <c r="S21" s="173"/>
      <c r="T21" s="173"/>
      <c r="U21" s="173"/>
      <c r="V21" s="173"/>
      <c r="W21" s="173"/>
      <c r="X21" s="173"/>
      <c r="Y21" s="173"/>
      <c r="Z21" s="173"/>
      <c r="AA21" s="173"/>
      <c r="AB21" s="173"/>
      <c r="AC21" s="174"/>
      <c r="AE21" s="507"/>
      <c r="AG21" s="507"/>
      <c r="AI21" s="507"/>
      <c r="AK21" s="92"/>
    </row>
    <row r="22" spans="3:37" ht="12.75" customHeight="1" outlineLevel="1">
      <c r="D22" s="106" t="str">
        <f>'Line Items'!D18</f>
        <v>EJ05 WC London - Northampton</v>
      </c>
      <c r="E22" s="89"/>
      <c r="F22" s="107" t="str">
        <f t="shared" si="0"/>
        <v>£000</v>
      </c>
      <c r="G22" s="173"/>
      <c r="H22" s="173"/>
      <c r="I22" s="173"/>
      <c r="J22" s="173"/>
      <c r="K22" s="173"/>
      <c r="L22" s="173"/>
      <c r="M22" s="173"/>
      <c r="N22" s="173"/>
      <c r="O22" s="173"/>
      <c r="P22" s="173"/>
      <c r="Q22" s="173"/>
      <c r="R22" s="173"/>
      <c r="S22" s="173"/>
      <c r="T22" s="173"/>
      <c r="U22" s="173"/>
      <c r="V22" s="173"/>
      <c r="W22" s="173"/>
      <c r="X22" s="173"/>
      <c r="Y22" s="173"/>
      <c r="Z22" s="173"/>
      <c r="AA22" s="173"/>
      <c r="AB22" s="173"/>
      <c r="AC22" s="174"/>
      <c r="AE22" s="507"/>
      <c r="AG22" s="507"/>
      <c r="AI22" s="507"/>
      <c r="AK22" s="92"/>
    </row>
    <row r="23" spans="3:37" ht="12.75" customHeight="1" outlineLevel="1">
      <c r="D23" s="106" t="str">
        <f>'Line Items'!D19</f>
        <v>EJ06 WCML Branches</v>
      </c>
      <c r="E23" s="89"/>
      <c r="F23" s="107" t="str">
        <f t="shared" si="0"/>
        <v>£000</v>
      </c>
      <c r="G23" s="173"/>
      <c r="H23" s="173"/>
      <c r="I23" s="173"/>
      <c r="J23" s="173"/>
      <c r="K23" s="173"/>
      <c r="L23" s="173"/>
      <c r="M23" s="173"/>
      <c r="N23" s="173"/>
      <c r="O23" s="173"/>
      <c r="P23" s="173"/>
      <c r="Q23" s="173"/>
      <c r="R23" s="173"/>
      <c r="S23" s="173"/>
      <c r="T23" s="173"/>
      <c r="U23" s="173"/>
      <c r="V23" s="173"/>
      <c r="W23" s="173"/>
      <c r="X23" s="173"/>
      <c r="Y23" s="173"/>
      <c r="Z23" s="173"/>
      <c r="AA23" s="173"/>
      <c r="AB23" s="173"/>
      <c r="AC23" s="174"/>
      <c r="AE23" s="507"/>
      <c r="AG23" s="507"/>
      <c r="AI23" s="507"/>
      <c r="AK23" s="92"/>
    </row>
    <row r="24" spans="3:37" ht="12.75" customHeight="1" outlineLevel="1">
      <c r="D24" s="106" t="str">
        <f>'Line Items'!D20</f>
        <v>Other: Centro concessions</v>
      </c>
      <c r="E24" s="89"/>
      <c r="F24" s="107" t="str">
        <f t="shared" si="0"/>
        <v>£000</v>
      </c>
      <c r="G24" s="173"/>
      <c r="H24" s="173"/>
      <c r="I24" s="173"/>
      <c r="J24" s="173"/>
      <c r="K24" s="173"/>
      <c r="L24" s="173"/>
      <c r="M24" s="173"/>
      <c r="N24" s="173"/>
      <c r="O24" s="173"/>
      <c r="P24" s="173"/>
      <c r="Q24" s="173"/>
      <c r="R24" s="173"/>
      <c r="S24" s="173"/>
      <c r="T24" s="173"/>
      <c r="U24" s="173"/>
      <c r="V24" s="173"/>
      <c r="W24" s="173"/>
      <c r="X24" s="173"/>
      <c r="Y24" s="173"/>
      <c r="Z24" s="173"/>
      <c r="AA24" s="173"/>
      <c r="AB24" s="173"/>
      <c r="AC24" s="174"/>
      <c r="AE24" s="507"/>
      <c r="AG24" s="507"/>
      <c r="AI24" s="507"/>
      <c r="AK24" s="92"/>
    </row>
    <row r="25" spans="3:37" ht="12.75" customHeight="1" outlineLevel="1">
      <c r="D25" s="106" t="str">
        <f>'Line Items'!D21</f>
        <v>Other: Centro nNetwork</v>
      </c>
      <c r="E25" s="89"/>
      <c r="F25" s="107" t="str">
        <f t="shared" si="0"/>
        <v>£000</v>
      </c>
      <c r="G25" s="173"/>
      <c r="H25" s="173"/>
      <c r="I25" s="173"/>
      <c r="J25" s="173"/>
      <c r="K25" s="173"/>
      <c r="L25" s="173"/>
      <c r="M25" s="173"/>
      <c r="N25" s="173"/>
      <c r="O25" s="173"/>
      <c r="P25" s="173"/>
      <c r="Q25" s="173"/>
      <c r="R25" s="173"/>
      <c r="S25" s="173"/>
      <c r="T25" s="173"/>
      <c r="U25" s="173"/>
      <c r="V25" s="173"/>
      <c r="W25" s="173"/>
      <c r="X25" s="173"/>
      <c r="Y25" s="173"/>
      <c r="Z25" s="173"/>
      <c r="AA25" s="173"/>
      <c r="AB25" s="173"/>
      <c r="AC25" s="174"/>
      <c r="AE25" s="507"/>
      <c r="AG25" s="507"/>
      <c r="AI25" s="507"/>
      <c r="AK25" s="92"/>
    </row>
    <row r="26" spans="3:37" ht="12.75" customHeight="1" outlineLevel="1">
      <c r="D26" s="106" t="str">
        <f>'Line Items'!D22</f>
        <v>Other: miscellaneous</v>
      </c>
      <c r="E26" s="89"/>
      <c r="F26" s="107" t="str">
        <f t="shared" si="0"/>
        <v>£000</v>
      </c>
      <c r="G26" s="173"/>
      <c r="H26" s="173"/>
      <c r="I26" s="173"/>
      <c r="J26" s="173"/>
      <c r="K26" s="173"/>
      <c r="L26" s="173"/>
      <c r="M26" s="173"/>
      <c r="N26" s="173"/>
      <c r="O26" s="173"/>
      <c r="P26" s="173"/>
      <c r="Q26" s="173"/>
      <c r="R26" s="173"/>
      <c r="S26" s="173"/>
      <c r="T26" s="173"/>
      <c r="U26" s="173"/>
      <c r="V26" s="173"/>
      <c r="W26" s="173"/>
      <c r="X26" s="173"/>
      <c r="Y26" s="173"/>
      <c r="Z26" s="173"/>
      <c r="AA26" s="173"/>
      <c r="AB26" s="173"/>
      <c r="AC26" s="174"/>
      <c r="AE26" s="507"/>
      <c r="AG26" s="507"/>
      <c r="AI26" s="507"/>
      <c r="AK26" s="92"/>
    </row>
    <row r="27" spans="3:37" ht="12.75" customHeight="1" outlineLevel="1">
      <c r="D27" s="106" t="str">
        <f>'Line Items'!D23</f>
        <v>[Passenger Revenue Service Groups Line 10]</v>
      </c>
      <c r="E27" s="89"/>
      <c r="F27" s="107" t="str">
        <f t="shared" si="0"/>
        <v>£000</v>
      </c>
      <c r="G27" s="173"/>
      <c r="H27" s="173"/>
      <c r="I27" s="173"/>
      <c r="J27" s="173"/>
      <c r="K27" s="173"/>
      <c r="L27" s="173"/>
      <c r="M27" s="173"/>
      <c r="N27" s="173"/>
      <c r="O27" s="173"/>
      <c r="P27" s="173"/>
      <c r="Q27" s="173"/>
      <c r="R27" s="173"/>
      <c r="S27" s="173"/>
      <c r="T27" s="173"/>
      <c r="U27" s="173"/>
      <c r="V27" s="173"/>
      <c r="W27" s="173"/>
      <c r="X27" s="173"/>
      <c r="Y27" s="173"/>
      <c r="Z27" s="173"/>
      <c r="AA27" s="173"/>
      <c r="AB27" s="173"/>
      <c r="AC27" s="174"/>
      <c r="AE27" s="507"/>
      <c r="AG27" s="507"/>
      <c r="AI27" s="507"/>
      <c r="AK27" s="92"/>
    </row>
    <row r="28" spans="3:37" ht="12.75" customHeight="1" outlineLevel="1">
      <c r="D28" s="106" t="str">
        <f>'Line Items'!D24</f>
        <v>[Passenger Revenue Service Groups Line 11]</v>
      </c>
      <c r="E28" s="89"/>
      <c r="F28" s="107" t="str">
        <f t="shared" si="0"/>
        <v>£000</v>
      </c>
      <c r="G28" s="173"/>
      <c r="H28" s="173"/>
      <c r="I28" s="173"/>
      <c r="J28" s="173"/>
      <c r="K28" s="173"/>
      <c r="L28" s="173"/>
      <c r="M28" s="173"/>
      <c r="N28" s="173"/>
      <c r="O28" s="173"/>
      <c r="P28" s="173"/>
      <c r="Q28" s="173"/>
      <c r="R28" s="173"/>
      <c r="S28" s="173"/>
      <c r="T28" s="173"/>
      <c r="U28" s="173"/>
      <c r="V28" s="173"/>
      <c r="W28" s="173"/>
      <c r="X28" s="173"/>
      <c r="Y28" s="173"/>
      <c r="Z28" s="173"/>
      <c r="AA28" s="173"/>
      <c r="AB28" s="173"/>
      <c r="AC28" s="174"/>
      <c r="AE28" s="507"/>
      <c r="AG28" s="507"/>
      <c r="AI28" s="507"/>
      <c r="AK28" s="92"/>
    </row>
    <row r="29" spans="3:37" ht="12.75" customHeight="1" outlineLevel="1">
      <c r="D29" s="106" t="str">
        <f>'Line Items'!D25</f>
        <v>[Passenger Revenue Service Groups Line 12]</v>
      </c>
      <c r="E29" s="89"/>
      <c r="F29" s="107" t="str">
        <f t="shared" si="0"/>
        <v>£000</v>
      </c>
      <c r="G29" s="173"/>
      <c r="H29" s="173"/>
      <c r="I29" s="173"/>
      <c r="J29" s="173"/>
      <c r="K29" s="173"/>
      <c r="L29" s="173"/>
      <c r="M29" s="173"/>
      <c r="N29" s="173"/>
      <c r="O29" s="173"/>
      <c r="P29" s="173"/>
      <c r="Q29" s="173"/>
      <c r="R29" s="173"/>
      <c r="S29" s="173"/>
      <c r="T29" s="173"/>
      <c r="U29" s="173"/>
      <c r="V29" s="173"/>
      <c r="W29" s="173"/>
      <c r="X29" s="173"/>
      <c r="Y29" s="173"/>
      <c r="Z29" s="173"/>
      <c r="AA29" s="173"/>
      <c r="AB29" s="173"/>
      <c r="AC29" s="174"/>
      <c r="AE29" s="507"/>
      <c r="AG29" s="507"/>
      <c r="AI29" s="507"/>
      <c r="AK29" s="92"/>
    </row>
    <row r="30" spans="3:37" ht="12.75" customHeight="1" outlineLevel="1">
      <c r="D30" s="106" t="str">
        <f>'Line Items'!D26</f>
        <v>[Passenger Revenue Service Groups Line 13]</v>
      </c>
      <c r="E30" s="89"/>
      <c r="F30" s="107" t="str">
        <f t="shared" si="0"/>
        <v>£000</v>
      </c>
      <c r="G30" s="173"/>
      <c r="H30" s="173"/>
      <c r="I30" s="173"/>
      <c r="J30" s="173"/>
      <c r="K30" s="173"/>
      <c r="L30" s="173"/>
      <c r="M30" s="173"/>
      <c r="N30" s="173"/>
      <c r="O30" s="173"/>
      <c r="P30" s="173"/>
      <c r="Q30" s="173"/>
      <c r="R30" s="173"/>
      <c r="S30" s="173"/>
      <c r="T30" s="173"/>
      <c r="U30" s="173"/>
      <c r="V30" s="173"/>
      <c r="W30" s="173"/>
      <c r="X30" s="173"/>
      <c r="Y30" s="173"/>
      <c r="Z30" s="173"/>
      <c r="AA30" s="173"/>
      <c r="AB30" s="173"/>
      <c r="AC30" s="174"/>
      <c r="AE30" s="507"/>
      <c r="AG30" s="507"/>
      <c r="AI30" s="507"/>
      <c r="AK30" s="92"/>
    </row>
    <row r="31" spans="3:37" ht="12.75" customHeight="1" outlineLevel="1">
      <c r="D31" s="106" t="str">
        <f>'Line Items'!D27</f>
        <v>[Passenger Revenue Service Groups Line 14]</v>
      </c>
      <c r="E31" s="89"/>
      <c r="F31" s="107" t="str">
        <f t="shared" si="0"/>
        <v>£000</v>
      </c>
      <c r="G31" s="173"/>
      <c r="H31" s="173"/>
      <c r="I31" s="173"/>
      <c r="J31" s="173"/>
      <c r="K31" s="173"/>
      <c r="L31" s="173"/>
      <c r="M31" s="173"/>
      <c r="N31" s="173"/>
      <c r="O31" s="173"/>
      <c r="P31" s="173"/>
      <c r="Q31" s="173"/>
      <c r="R31" s="173"/>
      <c r="S31" s="173"/>
      <c r="T31" s="173"/>
      <c r="U31" s="173"/>
      <c r="V31" s="173"/>
      <c r="W31" s="173"/>
      <c r="X31" s="173"/>
      <c r="Y31" s="173"/>
      <c r="Z31" s="173"/>
      <c r="AA31" s="173"/>
      <c r="AB31" s="173"/>
      <c r="AC31" s="174"/>
      <c r="AE31" s="507"/>
      <c r="AG31" s="507"/>
      <c r="AI31" s="507"/>
      <c r="AK31" s="92"/>
    </row>
    <row r="32" spans="3:37" ht="12.75" customHeight="1" outlineLevel="1">
      <c r="D32" s="106" t="str">
        <f>'Line Items'!D28</f>
        <v>[Passenger Revenue Service Groups Line 15]</v>
      </c>
      <c r="E32" s="89"/>
      <c r="F32" s="107" t="str">
        <f t="shared" si="0"/>
        <v>£000</v>
      </c>
      <c r="G32" s="173"/>
      <c r="H32" s="173"/>
      <c r="I32" s="173"/>
      <c r="J32" s="173"/>
      <c r="K32" s="173"/>
      <c r="L32" s="173"/>
      <c r="M32" s="173"/>
      <c r="N32" s="173"/>
      <c r="O32" s="173"/>
      <c r="P32" s="173"/>
      <c r="Q32" s="173"/>
      <c r="R32" s="173"/>
      <c r="S32" s="173"/>
      <c r="T32" s="173"/>
      <c r="U32" s="173"/>
      <c r="V32" s="173"/>
      <c r="W32" s="173"/>
      <c r="X32" s="173"/>
      <c r="Y32" s="173"/>
      <c r="Z32" s="173"/>
      <c r="AA32" s="173"/>
      <c r="AB32" s="173"/>
      <c r="AC32" s="174"/>
      <c r="AE32" s="507"/>
      <c r="AG32" s="507"/>
      <c r="AI32" s="507"/>
      <c r="AK32" s="92"/>
    </row>
    <row r="33" spans="3:37" ht="12.75" customHeight="1" outlineLevel="1">
      <c r="D33" s="106" t="str">
        <f>'Line Items'!D29</f>
        <v>[Passenger Revenue Service Groups Line 16]</v>
      </c>
      <c r="E33" s="89"/>
      <c r="F33" s="107" t="str">
        <f t="shared" si="0"/>
        <v>£000</v>
      </c>
      <c r="G33" s="173"/>
      <c r="H33" s="173"/>
      <c r="I33" s="173"/>
      <c r="J33" s="173"/>
      <c r="K33" s="173"/>
      <c r="L33" s="173"/>
      <c r="M33" s="173"/>
      <c r="N33" s="173"/>
      <c r="O33" s="173"/>
      <c r="P33" s="173"/>
      <c r="Q33" s="173"/>
      <c r="R33" s="173"/>
      <c r="S33" s="173"/>
      <c r="T33" s="173"/>
      <c r="U33" s="173"/>
      <c r="V33" s="173"/>
      <c r="W33" s="173"/>
      <c r="X33" s="173"/>
      <c r="Y33" s="173"/>
      <c r="Z33" s="173"/>
      <c r="AA33" s="173"/>
      <c r="AB33" s="173"/>
      <c r="AC33" s="174"/>
      <c r="AE33" s="507"/>
      <c r="AG33" s="507"/>
      <c r="AI33" s="507"/>
      <c r="AK33" s="92"/>
    </row>
    <row r="34" spans="3:37" ht="12.75" customHeight="1" outlineLevel="1">
      <c r="D34" s="106" t="str">
        <f>'Line Items'!D30</f>
        <v>[Passenger Revenue Service Groups Line 17]</v>
      </c>
      <c r="E34" s="89"/>
      <c r="F34" s="107" t="str">
        <f t="shared" si="0"/>
        <v>£000</v>
      </c>
      <c r="G34" s="173"/>
      <c r="H34" s="173"/>
      <c r="I34" s="173"/>
      <c r="J34" s="173"/>
      <c r="K34" s="173"/>
      <c r="L34" s="173"/>
      <c r="M34" s="173"/>
      <c r="N34" s="173"/>
      <c r="O34" s="173"/>
      <c r="P34" s="173"/>
      <c r="Q34" s="173"/>
      <c r="R34" s="173"/>
      <c r="S34" s="173"/>
      <c r="T34" s="173"/>
      <c r="U34" s="173"/>
      <c r="V34" s="173"/>
      <c r="W34" s="173"/>
      <c r="X34" s="173"/>
      <c r="Y34" s="173"/>
      <c r="Z34" s="173"/>
      <c r="AA34" s="173"/>
      <c r="AB34" s="173"/>
      <c r="AC34" s="174"/>
      <c r="AE34" s="507"/>
      <c r="AG34" s="507"/>
      <c r="AI34" s="507"/>
      <c r="AK34" s="92"/>
    </row>
    <row r="35" spans="3:37" ht="12.75" customHeight="1" outlineLevel="1">
      <c r="D35" s="106" t="str">
        <f>'Line Items'!D31</f>
        <v>[Passenger Revenue Service Groups Line 18]</v>
      </c>
      <c r="E35" s="89"/>
      <c r="F35" s="107" t="str">
        <f t="shared" si="0"/>
        <v>£000</v>
      </c>
      <c r="G35" s="173"/>
      <c r="H35" s="173"/>
      <c r="I35" s="173"/>
      <c r="J35" s="173"/>
      <c r="K35" s="173"/>
      <c r="L35" s="173"/>
      <c r="M35" s="173"/>
      <c r="N35" s="173"/>
      <c r="O35" s="173"/>
      <c r="P35" s="173"/>
      <c r="Q35" s="173"/>
      <c r="R35" s="173"/>
      <c r="S35" s="173"/>
      <c r="T35" s="173"/>
      <c r="U35" s="173"/>
      <c r="V35" s="173"/>
      <c r="W35" s="173"/>
      <c r="X35" s="173"/>
      <c r="Y35" s="173"/>
      <c r="Z35" s="173"/>
      <c r="AA35" s="173"/>
      <c r="AB35" s="173"/>
      <c r="AC35" s="174"/>
      <c r="AE35" s="507"/>
      <c r="AG35" s="507"/>
      <c r="AI35" s="507"/>
      <c r="AK35" s="92"/>
    </row>
    <row r="36" spans="3:37" ht="12.75" customHeight="1" outlineLevel="1">
      <c r="D36" s="106" t="str">
        <f>'Line Items'!D32</f>
        <v>[Passenger Revenue Service Groups Line 19]</v>
      </c>
      <c r="E36" s="89"/>
      <c r="F36" s="107" t="str">
        <f t="shared" si="0"/>
        <v>£000</v>
      </c>
      <c r="G36" s="173"/>
      <c r="H36" s="173"/>
      <c r="I36" s="173"/>
      <c r="J36" s="173"/>
      <c r="K36" s="173"/>
      <c r="L36" s="173"/>
      <c r="M36" s="173"/>
      <c r="N36" s="173"/>
      <c r="O36" s="173"/>
      <c r="P36" s="173"/>
      <c r="Q36" s="173"/>
      <c r="R36" s="173"/>
      <c r="S36" s="173"/>
      <c r="T36" s="173"/>
      <c r="U36" s="173"/>
      <c r="V36" s="173"/>
      <c r="W36" s="173"/>
      <c r="X36" s="173"/>
      <c r="Y36" s="173"/>
      <c r="Z36" s="173"/>
      <c r="AA36" s="173"/>
      <c r="AB36" s="173"/>
      <c r="AC36" s="174"/>
      <c r="AE36" s="507"/>
      <c r="AG36" s="507"/>
      <c r="AI36" s="507"/>
      <c r="AK36" s="92"/>
    </row>
    <row r="37" spans="3:37" ht="12.75" customHeight="1" outlineLevel="1">
      <c r="D37" s="117" t="str">
        <f>'Line Items'!D33</f>
        <v>[Passenger Revenue Service Groups Line 20]</v>
      </c>
      <c r="E37" s="175"/>
      <c r="F37" s="118" t="str">
        <f>F36</f>
        <v>£000</v>
      </c>
      <c r="G37" s="176"/>
      <c r="H37" s="176"/>
      <c r="I37" s="176"/>
      <c r="J37" s="176"/>
      <c r="K37" s="176"/>
      <c r="L37" s="176"/>
      <c r="M37" s="176"/>
      <c r="N37" s="176"/>
      <c r="O37" s="176"/>
      <c r="P37" s="176"/>
      <c r="Q37" s="176"/>
      <c r="R37" s="176"/>
      <c r="S37" s="176"/>
      <c r="T37" s="176"/>
      <c r="U37" s="176"/>
      <c r="V37" s="176"/>
      <c r="W37" s="176"/>
      <c r="X37" s="176"/>
      <c r="Y37" s="176"/>
      <c r="Z37" s="176"/>
      <c r="AA37" s="176"/>
      <c r="AB37" s="176"/>
      <c r="AC37" s="177"/>
      <c r="AE37" s="508"/>
      <c r="AG37" s="508"/>
      <c r="AI37" s="508"/>
      <c r="AK37" s="96"/>
    </row>
    <row r="38" spans="3:37" ht="12.75" customHeight="1" outlineLevel="1">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G38" s="90"/>
      <c r="AI38" s="90"/>
    </row>
    <row r="39" spans="3:37" ht="12.75" customHeight="1" outlineLevel="1">
      <c r="D39" s="178" t="str">
        <f>"Total "&amp;C17</f>
        <v>Total Seasons (First)</v>
      </c>
      <c r="E39" s="179"/>
      <c r="F39" s="180" t="str">
        <f>F37</f>
        <v>£000</v>
      </c>
      <c r="G39" s="181">
        <f t="shared" ref="G39:AB39" si="1">SUM(G18:G37)</f>
        <v>0</v>
      </c>
      <c r="H39" s="181">
        <f t="shared" si="1"/>
        <v>0</v>
      </c>
      <c r="I39" s="181">
        <f t="shared" si="1"/>
        <v>0</v>
      </c>
      <c r="J39" s="181">
        <f t="shared" si="1"/>
        <v>0</v>
      </c>
      <c r="K39" s="181">
        <f t="shared" si="1"/>
        <v>0</v>
      </c>
      <c r="L39" s="181">
        <f t="shared" si="1"/>
        <v>0</v>
      </c>
      <c r="M39" s="181">
        <f t="shared" si="1"/>
        <v>0</v>
      </c>
      <c r="N39" s="181">
        <f t="shared" si="1"/>
        <v>0</v>
      </c>
      <c r="O39" s="181">
        <f t="shared" si="1"/>
        <v>0</v>
      </c>
      <c r="P39" s="181">
        <f t="shared" si="1"/>
        <v>0</v>
      </c>
      <c r="Q39" s="181">
        <f t="shared" si="1"/>
        <v>0</v>
      </c>
      <c r="R39" s="181">
        <f t="shared" si="1"/>
        <v>0</v>
      </c>
      <c r="S39" s="181">
        <f t="shared" si="1"/>
        <v>0</v>
      </c>
      <c r="T39" s="181">
        <f t="shared" si="1"/>
        <v>0</v>
      </c>
      <c r="U39" s="181">
        <f t="shared" si="1"/>
        <v>0</v>
      </c>
      <c r="V39" s="181">
        <f t="shared" si="1"/>
        <v>0</v>
      </c>
      <c r="W39" s="181">
        <f t="shared" si="1"/>
        <v>0</v>
      </c>
      <c r="X39" s="181">
        <f t="shared" si="1"/>
        <v>0</v>
      </c>
      <c r="Y39" s="181">
        <f t="shared" si="1"/>
        <v>0</v>
      </c>
      <c r="Z39" s="181">
        <f t="shared" si="1"/>
        <v>0</v>
      </c>
      <c r="AA39" s="181">
        <f t="shared" si="1"/>
        <v>0</v>
      </c>
      <c r="AB39" s="181">
        <f t="shared" si="1"/>
        <v>0</v>
      </c>
      <c r="AC39" s="182">
        <f t="shared" ref="AC39" si="2">SUM(AC18:AC37)</f>
        <v>0</v>
      </c>
      <c r="AE39" s="509">
        <f t="shared" ref="AE39" si="3">SUM(AE18:AE37)</f>
        <v>0</v>
      </c>
      <c r="AG39" s="509">
        <f t="shared" ref="AG39" si="4">SUM(AG18:AG37)</f>
        <v>0</v>
      </c>
      <c r="AI39" s="509">
        <f t="shared" ref="AI39" si="5">SUM(AI18:AI37)</f>
        <v>0</v>
      </c>
      <c r="AK39" s="852"/>
    </row>
    <row r="40" spans="3:37" ht="12.75" customHeight="1" outlineLevel="1">
      <c r="G40" s="90"/>
      <c r="H40" s="90"/>
      <c r="I40" s="90"/>
      <c r="J40" s="90"/>
      <c r="K40" s="90"/>
      <c r="L40" s="90"/>
      <c r="M40" s="90"/>
      <c r="N40" s="90"/>
      <c r="O40" s="90"/>
      <c r="P40" s="90"/>
      <c r="Q40" s="90"/>
      <c r="R40" s="90"/>
      <c r="S40" s="90"/>
      <c r="T40" s="90"/>
      <c r="U40" s="90"/>
      <c r="V40" s="90"/>
      <c r="W40" s="90"/>
      <c r="X40" s="90"/>
      <c r="Y40" s="90"/>
      <c r="Z40" s="90"/>
      <c r="AA40" s="90"/>
      <c r="AB40" s="90"/>
      <c r="AC40" s="90"/>
      <c r="AD40" s="90"/>
      <c r="AE40" s="90"/>
      <c r="AG40" s="90"/>
      <c r="AI40" s="90"/>
    </row>
    <row r="41" spans="3:37" ht="12.75" customHeight="1" outlineLevel="1">
      <c r="C41" s="138" t="s">
        <v>416</v>
      </c>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G41" s="90"/>
      <c r="AI41" s="90"/>
    </row>
    <row r="42" spans="3:37" ht="12.75" customHeight="1" outlineLevel="1">
      <c r="D42" s="100" t="str">
        <f>'Line Items'!D14</f>
        <v>EJ01 West Mids Snow Hill</v>
      </c>
      <c r="E42" s="85"/>
      <c r="F42" s="183" t="str">
        <f t="shared" ref="F42:F52" si="6">F18</f>
        <v>£000</v>
      </c>
      <c r="G42" s="171"/>
      <c r="H42" s="171"/>
      <c r="I42" s="172"/>
      <c r="J42" s="171"/>
      <c r="K42" s="172"/>
      <c r="L42" s="172"/>
      <c r="M42" s="171"/>
      <c r="N42" s="171"/>
      <c r="O42" s="171"/>
      <c r="P42" s="171"/>
      <c r="Q42" s="171"/>
      <c r="R42" s="171"/>
      <c r="S42" s="171"/>
      <c r="T42" s="171"/>
      <c r="U42" s="171"/>
      <c r="V42" s="171"/>
      <c r="W42" s="171"/>
      <c r="X42" s="171"/>
      <c r="Y42" s="171"/>
      <c r="Z42" s="171"/>
      <c r="AA42" s="171"/>
      <c r="AB42" s="171"/>
      <c r="AC42" s="410"/>
      <c r="AE42" s="506"/>
      <c r="AG42" s="506"/>
      <c r="AI42" s="506"/>
      <c r="AK42" s="88"/>
    </row>
    <row r="43" spans="3:37" ht="12.75" customHeight="1" outlineLevel="1">
      <c r="D43" s="106" t="str">
        <f>'Line Items'!D15</f>
        <v>EJ02 Trent Valley</v>
      </c>
      <c r="E43" s="89"/>
      <c r="F43" s="107" t="str">
        <f t="shared" si="6"/>
        <v>£000</v>
      </c>
      <c r="G43" s="173"/>
      <c r="H43" s="173"/>
      <c r="I43" s="173"/>
      <c r="J43" s="173"/>
      <c r="K43" s="173"/>
      <c r="L43" s="173"/>
      <c r="M43" s="173"/>
      <c r="N43" s="173"/>
      <c r="O43" s="173"/>
      <c r="P43" s="173"/>
      <c r="Q43" s="173"/>
      <c r="R43" s="173"/>
      <c r="S43" s="173"/>
      <c r="T43" s="173"/>
      <c r="U43" s="173"/>
      <c r="V43" s="173"/>
      <c r="W43" s="173"/>
      <c r="X43" s="173"/>
      <c r="Y43" s="173"/>
      <c r="Z43" s="173"/>
      <c r="AA43" s="173"/>
      <c r="AB43" s="173"/>
      <c r="AC43" s="174"/>
      <c r="AE43" s="507"/>
      <c r="AG43" s="507"/>
      <c r="AI43" s="507"/>
      <c r="AK43" s="92"/>
    </row>
    <row r="44" spans="3:37" ht="12.75" customHeight="1" outlineLevel="1">
      <c r="D44" s="106" t="str">
        <f>'Line Items'!D16</f>
        <v>EJ03 West Mids New Street</v>
      </c>
      <c r="E44" s="89"/>
      <c r="F44" s="107" t="str">
        <f t="shared" si="6"/>
        <v>£000</v>
      </c>
      <c r="G44" s="173"/>
      <c r="H44" s="173"/>
      <c r="I44" s="173"/>
      <c r="J44" s="173"/>
      <c r="K44" s="173"/>
      <c r="L44" s="173"/>
      <c r="M44" s="173"/>
      <c r="N44" s="173"/>
      <c r="O44" s="173"/>
      <c r="P44" s="173"/>
      <c r="Q44" s="173"/>
      <c r="R44" s="173"/>
      <c r="S44" s="173"/>
      <c r="T44" s="173"/>
      <c r="U44" s="173"/>
      <c r="V44" s="173"/>
      <c r="W44" s="173"/>
      <c r="X44" s="173"/>
      <c r="Y44" s="173"/>
      <c r="Z44" s="173"/>
      <c r="AA44" s="173"/>
      <c r="AB44" s="173"/>
      <c r="AC44" s="174"/>
      <c r="AE44" s="507"/>
      <c r="AG44" s="507"/>
      <c r="AI44" s="507"/>
      <c r="AK44" s="92"/>
    </row>
    <row r="45" spans="3:37" ht="12.75" customHeight="1" outlineLevel="1">
      <c r="D45" s="106" t="str">
        <f>'Line Items'!D17</f>
        <v>EJ04 West Mids inter-urban</v>
      </c>
      <c r="E45" s="89"/>
      <c r="F45" s="107" t="str">
        <f t="shared" si="6"/>
        <v>£000</v>
      </c>
      <c r="G45" s="173"/>
      <c r="H45" s="173"/>
      <c r="I45" s="173"/>
      <c r="J45" s="173"/>
      <c r="K45" s="173"/>
      <c r="L45" s="173"/>
      <c r="M45" s="173"/>
      <c r="N45" s="173"/>
      <c r="O45" s="173"/>
      <c r="P45" s="173"/>
      <c r="Q45" s="173"/>
      <c r="R45" s="173"/>
      <c r="S45" s="173"/>
      <c r="T45" s="173"/>
      <c r="U45" s="173"/>
      <c r="V45" s="173"/>
      <c r="W45" s="173"/>
      <c r="X45" s="173"/>
      <c r="Y45" s="173"/>
      <c r="Z45" s="173"/>
      <c r="AA45" s="173"/>
      <c r="AB45" s="173"/>
      <c r="AC45" s="174"/>
      <c r="AE45" s="507"/>
      <c r="AG45" s="507"/>
      <c r="AI45" s="507"/>
      <c r="AK45" s="92"/>
    </row>
    <row r="46" spans="3:37" ht="12.75" customHeight="1" outlineLevel="1">
      <c r="D46" s="106" t="str">
        <f>'Line Items'!D18</f>
        <v>EJ05 WC London - Northampton</v>
      </c>
      <c r="E46" s="89"/>
      <c r="F46" s="107" t="str">
        <f t="shared" si="6"/>
        <v>£000</v>
      </c>
      <c r="G46" s="173"/>
      <c r="H46" s="173"/>
      <c r="I46" s="173"/>
      <c r="J46" s="173"/>
      <c r="K46" s="173"/>
      <c r="L46" s="173"/>
      <c r="M46" s="173"/>
      <c r="N46" s="173"/>
      <c r="O46" s="173"/>
      <c r="P46" s="173"/>
      <c r="Q46" s="173"/>
      <c r="R46" s="173"/>
      <c r="S46" s="173"/>
      <c r="T46" s="173"/>
      <c r="U46" s="173"/>
      <c r="V46" s="173"/>
      <c r="W46" s="173"/>
      <c r="X46" s="173"/>
      <c r="Y46" s="173"/>
      <c r="Z46" s="173"/>
      <c r="AA46" s="173"/>
      <c r="AB46" s="173"/>
      <c r="AC46" s="174"/>
      <c r="AE46" s="507"/>
      <c r="AG46" s="507"/>
      <c r="AI46" s="507"/>
      <c r="AK46" s="92"/>
    </row>
    <row r="47" spans="3:37" ht="12.75" customHeight="1" outlineLevel="1">
      <c r="D47" s="106" t="str">
        <f>'Line Items'!D19</f>
        <v>EJ06 WCML Branches</v>
      </c>
      <c r="E47" s="89"/>
      <c r="F47" s="107" t="str">
        <f t="shared" si="6"/>
        <v>£000</v>
      </c>
      <c r="G47" s="173"/>
      <c r="H47" s="173"/>
      <c r="I47" s="173"/>
      <c r="J47" s="173"/>
      <c r="K47" s="173"/>
      <c r="L47" s="173"/>
      <c r="M47" s="173"/>
      <c r="N47" s="173"/>
      <c r="O47" s="173"/>
      <c r="P47" s="173"/>
      <c r="Q47" s="173"/>
      <c r="R47" s="173"/>
      <c r="S47" s="173"/>
      <c r="T47" s="173"/>
      <c r="U47" s="173"/>
      <c r="V47" s="173"/>
      <c r="W47" s="173"/>
      <c r="X47" s="173"/>
      <c r="Y47" s="173"/>
      <c r="Z47" s="173"/>
      <c r="AA47" s="173"/>
      <c r="AB47" s="173"/>
      <c r="AC47" s="174"/>
      <c r="AE47" s="507"/>
      <c r="AG47" s="507"/>
      <c r="AI47" s="507"/>
      <c r="AK47" s="92"/>
    </row>
    <row r="48" spans="3:37" ht="12.75" customHeight="1" outlineLevel="1">
      <c r="D48" s="106" t="str">
        <f>'Line Items'!D20</f>
        <v>Other: Centro concessions</v>
      </c>
      <c r="E48" s="89"/>
      <c r="F48" s="107" t="str">
        <f t="shared" si="6"/>
        <v>£000</v>
      </c>
      <c r="G48" s="173"/>
      <c r="H48" s="173"/>
      <c r="I48" s="173"/>
      <c r="J48" s="173"/>
      <c r="K48" s="173"/>
      <c r="L48" s="173"/>
      <c r="M48" s="173"/>
      <c r="N48" s="173"/>
      <c r="O48" s="173"/>
      <c r="P48" s="173"/>
      <c r="Q48" s="173"/>
      <c r="R48" s="173"/>
      <c r="S48" s="173"/>
      <c r="T48" s="173"/>
      <c r="U48" s="173"/>
      <c r="V48" s="173"/>
      <c r="W48" s="173"/>
      <c r="X48" s="173"/>
      <c r="Y48" s="173"/>
      <c r="Z48" s="173"/>
      <c r="AA48" s="173"/>
      <c r="AB48" s="173"/>
      <c r="AC48" s="174"/>
      <c r="AE48" s="507"/>
      <c r="AG48" s="507"/>
      <c r="AI48" s="507"/>
      <c r="AK48" s="92"/>
    </row>
    <row r="49" spans="4:37" ht="12.75" customHeight="1" outlineLevel="1">
      <c r="D49" s="106" t="str">
        <f>'Line Items'!D21</f>
        <v>Other: Centro nNetwork</v>
      </c>
      <c r="E49" s="89"/>
      <c r="F49" s="107" t="str">
        <f t="shared" si="6"/>
        <v>£000</v>
      </c>
      <c r="G49" s="173"/>
      <c r="H49" s="173"/>
      <c r="I49" s="173"/>
      <c r="J49" s="173"/>
      <c r="K49" s="173"/>
      <c r="L49" s="173"/>
      <c r="M49" s="173"/>
      <c r="N49" s="173"/>
      <c r="O49" s="173"/>
      <c r="P49" s="173"/>
      <c r="Q49" s="173"/>
      <c r="R49" s="173"/>
      <c r="S49" s="173"/>
      <c r="T49" s="173"/>
      <c r="U49" s="173"/>
      <c r="V49" s="173"/>
      <c r="W49" s="173"/>
      <c r="X49" s="173"/>
      <c r="Y49" s="173"/>
      <c r="Z49" s="173"/>
      <c r="AA49" s="173"/>
      <c r="AB49" s="173"/>
      <c r="AC49" s="174"/>
      <c r="AE49" s="507"/>
      <c r="AG49" s="507"/>
      <c r="AI49" s="507"/>
      <c r="AK49" s="92"/>
    </row>
    <row r="50" spans="4:37" ht="12.75" customHeight="1" outlineLevel="1">
      <c r="D50" s="106" t="str">
        <f>'Line Items'!D22</f>
        <v>Other: miscellaneous</v>
      </c>
      <c r="E50" s="89"/>
      <c r="F50" s="107" t="str">
        <f t="shared" si="6"/>
        <v>£000</v>
      </c>
      <c r="G50" s="173"/>
      <c r="H50" s="173"/>
      <c r="I50" s="173"/>
      <c r="J50" s="173"/>
      <c r="K50" s="173"/>
      <c r="L50" s="173"/>
      <c r="M50" s="173"/>
      <c r="N50" s="173"/>
      <c r="O50" s="173"/>
      <c r="P50" s="173"/>
      <c r="Q50" s="173"/>
      <c r="R50" s="173"/>
      <c r="S50" s="173"/>
      <c r="T50" s="173"/>
      <c r="U50" s="173"/>
      <c r="V50" s="173"/>
      <c r="W50" s="173"/>
      <c r="X50" s="173"/>
      <c r="Y50" s="173"/>
      <c r="Z50" s="173"/>
      <c r="AA50" s="173"/>
      <c r="AB50" s="173"/>
      <c r="AC50" s="174"/>
      <c r="AE50" s="507"/>
      <c r="AG50" s="507"/>
      <c r="AI50" s="507"/>
      <c r="AK50" s="92"/>
    </row>
    <row r="51" spans="4:37" ht="12.75" customHeight="1" outlineLevel="1">
      <c r="D51" s="106" t="str">
        <f>'Line Items'!D23</f>
        <v>[Passenger Revenue Service Groups Line 10]</v>
      </c>
      <c r="E51" s="89"/>
      <c r="F51" s="107" t="str">
        <f t="shared" si="6"/>
        <v>£000</v>
      </c>
      <c r="G51" s="173"/>
      <c r="H51" s="173"/>
      <c r="I51" s="173"/>
      <c r="J51" s="173"/>
      <c r="K51" s="173"/>
      <c r="L51" s="173"/>
      <c r="M51" s="173"/>
      <c r="N51" s="173"/>
      <c r="O51" s="173"/>
      <c r="P51" s="173"/>
      <c r="Q51" s="173"/>
      <c r="R51" s="173"/>
      <c r="S51" s="173"/>
      <c r="T51" s="173"/>
      <c r="U51" s="173"/>
      <c r="V51" s="173"/>
      <c r="W51" s="173"/>
      <c r="X51" s="173"/>
      <c r="Y51" s="173"/>
      <c r="Z51" s="173"/>
      <c r="AA51" s="173"/>
      <c r="AB51" s="173"/>
      <c r="AC51" s="174"/>
      <c r="AE51" s="507"/>
      <c r="AG51" s="507"/>
      <c r="AI51" s="507"/>
      <c r="AK51" s="92"/>
    </row>
    <row r="52" spans="4:37" ht="12.75" customHeight="1" outlineLevel="1">
      <c r="D52" s="106" t="str">
        <f>'Line Items'!D24</f>
        <v>[Passenger Revenue Service Groups Line 11]</v>
      </c>
      <c r="E52" s="89"/>
      <c r="F52" s="107" t="str">
        <f t="shared" si="6"/>
        <v>£000</v>
      </c>
      <c r="G52" s="173"/>
      <c r="H52" s="173"/>
      <c r="I52" s="173"/>
      <c r="J52" s="173"/>
      <c r="K52" s="173"/>
      <c r="L52" s="173"/>
      <c r="M52" s="173"/>
      <c r="N52" s="173"/>
      <c r="O52" s="173"/>
      <c r="P52" s="173"/>
      <c r="Q52" s="173"/>
      <c r="R52" s="173"/>
      <c r="S52" s="173"/>
      <c r="T52" s="173"/>
      <c r="U52" s="173"/>
      <c r="V52" s="173"/>
      <c r="W52" s="173"/>
      <c r="X52" s="173"/>
      <c r="Y52" s="173"/>
      <c r="Z52" s="173"/>
      <c r="AA52" s="173"/>
      <c r="AB52" s="173"/>
      <c r="AC52" s="174"/>
      <c r="AE52" s="507"/>
      <c r="AG52" s="507"/>
      <c r="AI52" s="507"/>
      <c r="AK52" s="92"/>
    </row>
    <row r="53" spans="4:37" ht="12.75" customHeight="1" outlineLevel="1">
      <c r="D53" s="106" t="str">
        <f>'Line Items'!D25</f>
        <v>[Passenger Revenue Service Groups Line 12]</v>
      </c>
      <c r="E53" s="89"/>
      <c r="F53" s="107" t="str">
        <f t="shared" ref="F53:F61" si="7">F29</f>
        <v>£000</v>
      </c>
      <c r="G53" s="173"/>
      <c r="H53" s="173"/>
      <c r="I53" s="173"/>
      <c r="J53" s="173"/>
      <c r="K53" s="173"/>
      <c r="L53" s="173"/>
      <c r="M53" s="173"/>
      <c r="N53" s="173"/>
      <c r="O53" s="173"/>
      <c r="P53" s="173"/>
      <c r="Q53" s="173"/>
      <c r="R53" s="173"/>
      <c r="S53" s="173"/>
      <c r="T53" s="173"/>
      <c r="U53" s="173"/>
      <c r="V53" s="173"/>
      <c r="W53" s="173"/>
      <c r="X53" s="173"/>
      <c r="Y53" s="173"/>
      <c r="Z53" s="173"/>
      <c r="AA53" s="173"/>
      <c r="AB53" s="173"/>
      <c r="AC53" s="174"/>
      <c r="AE53" s="507"/>
      <c r="AG53" s="507"/>
      <c r="AI53" s="507"/>
      <c r="AK53" s="92"/>
    </row>
    <row r="54" spans="4:37" ht="12.75" customHeight="1" outlineLevel="1">
      <c r="D54" s="106" t="str">
        <f>'Line Items'!D26</f>
        <v>[Passenger Revenue Service Groups Line 13]</v>
      </c>
      <c r="E54" s="89"/>
      <c r="F54" s="107" t="str">
        <f t="shared" si="7"/>
        <v>£000</v>
      </c>
      <c r="G54" s="173"/>
      <c r="H54" s="173"/>
      <c r="I54" s="173"/>
      <c r="J54" s="173"/>
      <c r="K54" s="173"/>
      <c r="L54" s="173"/>
      <c r="M54" s="173"/>
      <c r="N54" s="173"/>
      <c r="O54" s="173"/>
      <c r="P54" s="173"/>
      <c r="Q54" s="173"/>
      <c r="R54" s="173"/>
      <c r="S54" s="173"/>
      <c r="T54" s="173"/>
      <c r="U54" s="173"/>
      <c r="V54" s="173"/>
      <c r="W54" s="173"/>
      <c r="X54" s="173"/>
      <c r="Y54" s="173"/>
      <c r="Z54" s="173"/>
      <c r="AA54" s="173"/>
      <c r="AB54" s="173"/>
      <c r="AC54" s="174"/>
      <c r="AE54" s="507"/>
      <c r="AG54" s="507"/>
      <c r="AI54" s="507"/>
      <c r="AK54" s="92"/>
    </row>
    <row r="55" spans="4:37" ht="12.75" customHeight="1" outlineLevel="1">
      <c r="D55" s="106" t="str">
        <f>'Line Items'!D27</f>
        <v>[Passenger Revenue Service Groups Line 14]</v>
      </c>
      <c r="E55" s="89"/>
      <c r="F55" s="107" t="str">
        <f t="shared" si="7"/>
        <v>£000</v>
      </c>
      <c r="G55" s="173"/>
      <c r="H55" s="173"/>
      <c r="I55" s="173"/>
      <c r="J55" s="173"/>
      <c r="K55" s="173"/>
      <c r="L55" s="173"/>
      <c r="M55" s="173"/>
      <c r="N55" s="173"/>
      <c r="O55" s="173"/>
      <c r="P55" s="173"/>
      <c r="Q55" s="173"/>
      <c r="R55" s="173"/>
      <c r="S55" s="173"/>
      <c r="T55" s="173"/>
      <c r="U55" s="173"/>
      <c r="V55" s="173"/>
      <c r="W55" s="173"/>
      <c r="X55" s="173"/>
      <c r="Y55" s="173"/>
      <c r="Z55" s="173"/>
      <c r="AA55" s="173"/>
      <c r="AB55" s="173"/>
      <c r="AC55" s="174"/>
      <c r="AE55" s="507"/>
      <c r="AG55" s="507"/>
      <c r="AI55" s="507"/>
      <c r="AK55" s="92"/>
    </row>
    <row r="56" spans="4:37" ht="12.75" customHeight="1" outlineLevel="1">
      <c r="D56" s="106" t="str">
        <f>'Line Items'!D28</f>
        <v>[Passenger Revenue Service Groups Line 15]</v>
      </c>
      <c r="E56" s="89"/>
      <c r="F56" s="107" t="str">
        <f t="shared" si="7"/>
        <v>£000</v>
      </c>
      <c r="G56" s="173"/>
      <c r="H56" s="173"/>
      <c r="I56" s="173"/>
      <c r="J56" s="173"/>
      <c r="K56" s="173"/>
      <c r="L56" s="173"/>
      <c r="M56" s="173"/>
      <c r="N56" s="173"/>
      <c r="O56" s="173"/>
      <c r="P56" s="173"/>
      <c r="Q56" s="173"/>
      <c r="R56" s="173"/>
      <c r="S56" s="173"/>
      <c r="T56" s="173"/>
      <c r="U56" s="173"/>
      <c r="V56" s="173"/>
      <c r="W56" s="173"/>
      <c r="X56" s="173"/>
      <c r="Y56" s="173"/>
      <c r="Z56" s="173"/>
      <c r="AA56" s="173"/>
      <c r="AB56" s="173"/>
      <c r="AC56" s="174"/>
      <c r="AE56" s="507"/>
      <c r="AG56" s="507"/>
      <c r="AI56" s="507"/>
      <c r="AK56" s="92"/>
    </row>
    <row r="57" spans="4:37" ht="12.75" customHeight="1" outlineLevel="1">
      <c r="D57" s="106" t="str">
        <f>'Line Items'!D29</f>
        <v>[Passenger Revenue Service Groups Line 16]</v>
      </c>
      <c r="E57" s="89"/>
      <c r="F57" s="107" t="str">
        <f t="shared" si="7"/>
        <v>£000</v>
      </c>
      <c r="G57" s="173"/>
      <c r="H57" s="173"/>
      <c r="I57" s="173"/>
      <c r="J57" s="173"/>
      <c r="K57" s="173"/>
      <c r="L57" s="173"/>
      <c r="M57" s="173"/>
      <c r="N57" s="173"/>
      <c r="O57" s="173"/>
      <c r="P57" s="173"/>
      <c r="Q57" s="173"/>
      <c r="R57" s="173"/>
      <c r="S57" s="173"/>
      <c r="T57" s="173"/>
      <c r="U57" s="173"/>
      <c r="V57" s="173"/>
      <c r="W57" s="173"/>
      <c r="X57" s="173"/>
      <c r="Y57" s="173"/>
      <c r="Z57" s="173"/>
      <c r="AA57" s="173"/>
      <c r="AB57" s="173"/>
      <c r="AC57" s="174"/>
      <c r="AE57" s="507"/>
      <c r="AG57" s="507"/>
      <c r="AI57" s="507"/>
      <c r="AK57" s="92"/>
    </row>
    <row r="58" spans="4:37" ht="12.75" customHeight="1" outlineLevel="1">
      <c r="D58" s="106" t="str">
        <f>'Line Items'!D30</f>
        <v>[Passenger Revenue Service Groups Line 17]</v>
      </c>
      <c r="E58" s="89"/>
      <c r="F58" s="107" t="str">
        <f t="shared" si="7"/>
        <v>£000</v>
      </c>
      <c r="G58" s="173"/>
      <c r="H58" s="173"/>
      <c r="I58" s="173"/>
      <c r="J58" s="173"/>
      <c r="K58" s="173"/>
      <c r="L58" s="173"/>
      <c r="M58" s="173"/>
      <c r="N58" s="173"/>
      <c r="O58" s="173"/>
      <c r="P58" s="173"/>
      <c r="Q58" s="173"/>
      <c r="R58" s="173"/>
      <c r="S58" s="173"/>
      <c r="T58" s="173"/>
      <c r="U58" s="173"/>
      <c r="V58" s="173"/>
      <c r="W58" s="173"/>
      <c r="X58" s="173"/>
      <c r="Y58" s="173"/>
      <c r="Z58" s="173"/>
      <c r="AA58" s="173"/>
      <c r="AB58" s="173"/>
      <c r="AC58" s="174"/>
      <c r="AE58" s="507"/>
      <c r="AG58" s="507"/>
      <c r="AI58" s="507"/>
      <c r="AK58" s="92"/>
    </row>
    <row r="59" spans="4:37" ht="12.75" customHeight="1" outlineLevel="1">
      <c r="D59" s="106" t="str">
        <f>'Line Items'!D31</f>
        <v>[Passenger Revenue Service Groups Line 18]</v>
      </c>
      <c r="E59" s="89"/>
      <c r="F59" s="107" t="str">
        <f t="shared" si="7"/>
        <v>£000</v>
      </c>
      <c r="G59" s="173"/>
      <c r="H59" s="173"/>
      <c r="I59" s="173"/>
      <c r="J59" s="173"/>
      <c r="K59" s="173"/>
      <c r="L59" s="173"/>
      <c r="M59" s="173"/>
      <c r="N59" s="173"/>
      <c r="O59" s="173"/>
      <c r="P59" s="173"/>
      <c r="Q59" s="173"/>
      <c r="R59" s="173"/>
      <c r="S59" s="173"/>
      <c r="T59" s="173"/>
      <c r="U59" s="173"/>
      <c r="V59" s="173"/>
      <c r="W59" s="173"/>
      <c r="X59" s="173"/>
      <c r="Y59" s="173"/>
      <c r="Z59" s="173"/>
      <c r="AA59" s="173"/>
      <c r="AB59" s="173"/>
      <c r="AC59" s="174"/>
      <c r="AE59" s="507"/>
      <c r="AG59" s="507"/>
      <c r="AI59" s="507"/>
      <c r="AK59" s="92"/>
    </row>
    <row r="60" spans="4:37" ht="12.75" customHeight="1" outlineLevel="1">
      <c r="D60" s="106" t="str">
        <f>'Line Items'!D32</f>
        <v>[Passenger Revenue Service Groups Line 19]</v>
      </c>
      <c r="E60" s="89"/>
      <c r="F60" s="107" t="str">
        <f t="shared" si="7"/>
        <v>£000</v>
      </c>
      <c r="G60" s="173"/>
      <c r="H60" s="173"/>
      <c r="I60" s="173"/>
      <c r="J60" s="173"/>
      <c r="K60" s="173"/>
      <c r="L60" s="173"/>
      <c r="M60" s="173"/>
      <c r="N60" s="173"/>
      <c r="O60" s="173"/>
      <c r="P60" s="173"/>
      <c r="Q60" s="173"/>
      <c r="R60" s="173"/>
      <c r="S60" s="173"/>
      <c r="T60" s="173"/>
      <c r="U60" s="173"/>
      <c r="V60" s="173"/>
      <c r="W60" s="173"/>
      <c r="X60" s="173"/>
      <c r="Y60" s="173"/>
      <c r="Z60" s="173"/>
      <c r="AA60" s="173"/>
      <c r="AB60" s="173"/>
      <c r="AC60" s="174"/>
      <c r="AE60" s="507"/>
      <c r="AG60" s="507"/>
      <c r="AI60" s="507"/>
      <c r="AK60" s="92"/>
    </row>
    <row r="61" spans="4:37" ht="12.75" customHeight="1" outlineLevel="1">
      <c r="D61" s="117" t="str">
        <f>'Line Items'!D33</f>
        <v>[Passenger Revenue Service Groups Line 20]</v>
      </c>
      <c r="E61" s="175"/>
      <c r="F61" s="118" t="str">
        <f t="shared" si="7"/>
        <v>£000</v>
      </c>
      <c r="G61" s="176"/>
      <c r="H61" s="176"/>
      <c r="I61" s="176"/>
      <c r="J61" s="176"/>
      <c r="K61" s="176"/>
      <c r="L61" s="176"/>
      <c r="M61" s="176"/>
      <c r="N61" s="176"/>
      <c r="O61" s="176"/>
      <c r="P61" s="176"/>
      <c r="Q61" s="176"/>
      <c r="R61" s="176"/>
      <c r="S61" s="176"/>
      <c r="T61" s="176"/>
      <c r="U61" s="176"/>
      <c r="V61" s="176"/>
      <c r="W61" s="176"/>
      <c r="X61" s="176"/>
      <c r="Y61" s="176"/>
      <c r="Z61" s="176"/>
      <c r="AA61" s="176"/>
      <c r="AB61" s="176"/>
      <c r="AC61" s="177"/>
      <c r="AE61" s="508"/>
      <c r="AG61" s="508"/>
      <c r="AI61" s="508"/>
      <c r="AK61" s="96"/>
    </row>
    <row r="62" spans="4:37" ht="12.75" customHeight="1" outlineLevel="1">
      <c r="G62" s="90"/>
      <c r="H62" s="90"/>
      <c r="I62" s="90"/>
      <c r="J62" s="90"/>
      <c r="K62" s="90"/>
      <c r="L62" s="90"/>
      <c r="M62" s="90"/>
      <c r="N62" s="90"/>
      <c r="O62" s="90"/>
      <c r="P62" s="90"/>
      <c r="Q62" s="90"/>
      <c r="R62" s="90"/>
      <c r="S62" s="90"/>
      <c r="T62" s="90"/>
      <c r="U62" s="90"/>
      <c r="V62" s="90"/>
      <c r="W62" s="90"/>
      <c r="X62" s="90"/>
      <c r="Y62" s="90"/>
      <c r="Z62" s="90"/>
      <c r="AA62" s="90"/>
      <c r="AB62" s="90"/>
      <c r="AC62" s="90"/>
      <c r="AD62" s="90"/>
      <c r="AE62" s="90"/>
      <c r="AG62" s="90"/>
      <c r="AI62" s="90"/>
    </row>
    <row r="63" spans="4:37" ht="12.75" customHeight="1" outlineLevel="1">
      <c r="D63" s="178" t="str">
        <f>"Total "&amp;C41</f>
        <v>Total Seasons (Standard)</v>
      </c>
      <c r="E63" s="179"/>
      <c r="F63" s="180" t="str">
        <f>F61</f>
        <v>£000</v>
      </c>
      <c r="G63" s="181">
        <f t="shared" ref="G63:AB63" si="8">SUM(G42:G61)</f>
        <v>0</v>
      </c>
      <c r="H63" s="181">
        <f t="shared" si="8"/>
        <v>0</v>
      </c>
      <c r="I63" s="181">
        <f>SUM(I42:I61)</f>
        <v>0</v>
      </c>
      <c r="J63" s="181">
        <f>SUM(J42:J61)</f>
        <v>0</v>
      </c>
      <c r="K63" s="181">
        <f t="shared" si="8"/>
        <v>0</v>
      </c>
      <c r="L63" s="181">
        <f t="shared" si="8"/>
        <v>0</v>
      </c>
      <c r="M63" s="181">
        <f t="shared" si="8"/>
        <v>0</v>
      </c>
      <c r="N63" s="181">
        <f t="shared" si="8"/>
        <v>0</v>
      </c>
      <c r="O63" s="181">
        <f t="shared" si="8"/>
        <v>0</v>
      </c>
      <c r="P63" s="181">
        <f t="shared" si="8"/>
        <v>0</v>
      </c>
      <c r="Q63" s="181">
        <f t="shared" si="8"/>
        <v>0</v>
      </c>
      <c r="R63" s="181">
        <f t="shared" si="8"/>
        <v>0</v>
      </c>
      <c r="S63" s="181">
        <f t="shared" si="8"/>
        <v>0</v>
      </c>
      <c r="T63" s="181">
        <f t="shared" si="8"/>
        <v>0</v>
      </c>
      <c r="U63" s="181">
        <f t="shared" si="8"/>
        <v>0</v>
      </c>
      <c r="V63" s="181">
        <f t="shared" si="8"/>
        <v>0</v>
      </c>
      <c r="W63" s="181">
        <f t="shared" si="8"/>
        <v>0</v>
      </c>
      <c r="X63" s="181">
        <f t="shared" si="8"/>
        <v>0</v>
      </c>
      <c r="Y63" s="181">
        <f t="shared" si="8"/>
        <v>0</v>
      </c>
      <c r="Z63" s="181">
        <f t="shared" si="8"/>
        <v>0</v>
      </c>
      <c r="AA63" s="181">
        <f t="shared" si="8"/>
        <v>0</v>
      </c>
      <c r="AB63" s="181">
        <f t="shared" si="8"/>
        <v>0</v>
      </c>
      <c r="AC63" s="182">
        <f t="shared" ref="AC63" si="9">SUM(AC42:AC61)</f>
        <v>0</v>
      </c>
      <c r="AE63" s="509">
        <f t="shared" ref="AE63" si="10">SUM(AE42:AE61)</f>
        <v>0</v>
      </c>
      <c r="AG63" s="509">
        <f t="shared" ref="AG63" si="11">SUM(AG42:AG61)</f>
        <v>0</v>
      </c>
      <c r="AI63" s="509">
        <f t="shared" ref="AI63" si="12">SUM(AI42:AI61)</f>
        <v>0</v>
      </c>
      <c r="AK63" s="852"/>
    </row>
    <row r="64" spans="4:37" ht="12.75" customHeight="1" outlineLevel="1">
      <c r="G64" s="90"/>
      <c r="H64" s="90"/>
      <c r="I64" s="90"/>
      <c r="J64" s="90"/>
      <c r="K64" s="90"/>
      <c r="L64" s="90"/>
      <c r="M64" s="90"/>
      <c r="N64" s="90"/>
      <c r="O64" s="90"/>
      <c r="P64" s="90"/>
      <c r="Q64" s="90"/>
      <c r="R64" s="90"/>
      <c r="S64" s="90"/>
      <c r="T64" s="90"/>
      <c r="U64" s="90"/>
      <c r="V64" s="90"/>
      <c r="W64" s="90"/>
      <c r="X64" s="90"/>
      <c r="Y64" s="90"/>
      <c r="Z64" s="90"/>
      <c r="AA64" s="90"/>
      <c r="AB64" s="90"/>
      <c r="AC64" s="90"/>
      <c r="AD64" s="90"/>
      <c r="AE64" s="90"/>
      <c r="AG64" s="90"/>
      <c r="AI64" s="90"/>
    </row>
    <row r="65" spans="3:37" ht="12.75" customHeight="1" outlineLevel="1">
      <c r="D65" s="178" t="s">
        <v>417</v>
      </c>
      <c r="E65" s="179"/>
      <c r="F65" s="180" t="str">
        <f>F63</f>
        <v>£000</v>
      </c>
      <c r="G65" s="181">
        <f t="shared" ref="G65:AB65" si="13">SUM(G39,G63)</f>
        <v>0</v>
      </c>
      <c r="H65" s="181">
        <f t="shared" si="13"/>
        <v>0</v>
      </c>
      <c r="I65" s="181">
        <f t="shared" si="13"/>
        <v>0</v>
      </c>
      <c r="J65" s="181">
        <f t="shared" si="13"/>
        <v>0</v>
      </c>
      <c r="K65" s="181">
        <f t="shared" si="13"/>
        <v>0</v>
      </c>
      <c r="L65" s="181">
        <f t="shared" si="13"/>
        <v>0</v>
      </c>
      <c r="M65" s="181">
        <f t="shared" si="13"/>
        <v>0</v>
      </c>
      <c r="N65" s="181">
        <f t="shared" si="13"/>
        <v>0</v>
      </c>
      <c r="O65" s="181">
        <f t="shared" si="13"/>
        <v>0</v>
      </c>
      <c r="P65" s="181">
        <f t="shared" si="13"/>
        <v>0</v>
      </c>
      <c r="Q65" s="181">
        <f t="shared" si="13"/>
        <v>0</v>
      </c>
      <c r="R65" s="181">
        <f t="shared" si="13"/>
        <v>0</v>
      </c>
      <c r="S65" s="181">
        <f t="shared" si="13"/>
        <v>0</v>
      </c>
      <c r="T65" s="181">
        <f t="shared" si="13"/>
        <v>0</v>
      </c>
      <c r="U65" s="181">
        <f t="shared" si="13"/>
        <v>0</v>
      </c>
      <c r="V65" s="181">
        <f t="shared" si="13"/>
        <v>0</v>
      </c>
      <c r="W65" s="181">
        <f t="shared" si="13"/>
        <v>0</v>
      </c>
      <c r="X65" s="181">
        <f t="shared" si="13"/>
        <v>0</v>
      </c>
      <c r="Y65" s="181">
        <f t="shared" si="13"/>
        <v>0</v>
      </c>
      <c r="Z65" s="181">
        <f t="shared" si="13"/>
        <v>0</v>
      </c>
      <c r="AA65" s="181">
        <f t="shared" si="13"/>
        <v>0</v>
      </c>
      <c r="AB65" s="181">
        <f t="shared" si="13"/>
        <v>0</v>
      </c>
      <c r="AC65" s="182">
        <f t="shared" ref="AC65" si="14">SUM(AC39,AC63)</f>
        <v>0</v>
      </c>
      <c r="AE65" s="509">
        <f t="shared" ref="AE65" si="15">SUM(AE39,AE63)</f>
        <v>0</v>
      </c>
      <c r="AG65" s="509">
        <f t="shared" ref="AG65" si="16">SUM(AG39,AG63)</f>
        <v>0</v>
      </c>
      <c r="AI65" s="509">
        <f t="shared" ref="AI65" si="17">SUM(AI39,AI63)</f>
        <v>0</v>
      </c>
      <c r="AK65" s="852"/>
    </row>
    <row r="66" spans="3:37" ht="12.75" customHeight="1" outlineLevel="1">
      <c r="G66" s="90"/>
      <c r="H66" s="90"/>
      <c r="I66" s="90"/>
      <c r="J66" s="90"/>
      <c r="K66" s="90"/>
      <c r="L66" s="90"/>
      <c r="M66" s="90"/>
      <c r="N66" s="90"/>
      <c r="O66" s="90"/>
      <c r="P66" s="90"/>
      <c r="Q66" s="90"/>
      <c r="R66" s="90"/>
      <c r="S66" s="90"/>
      <c r="T66" s="90"/>
      <c r="U66" s="90"/>
      <c r="V66" s="90"/>
      <c r="W66" s="90"/>
      <c r="X66" s="90"/>
      <c r="Y66" s="90"/>
      <c r="Z66" s="90"/>
      <c r="AA66" s="90"/>
      <c r="AB66" s="90"/>
      <c r="AC66" s="90"/>
      <c r="AD66" s="90"/>
      <c r="AE66" s="90"/>
      <c r="AG66" s="90"/>
      <c r="AI66" s="90"/>
    </row>
    <row r="67" spans="3:37" ht="12.75" customHeight="1" outlineLevel="1">
      <c r="C67" s="138" t="s">
        <v>418</v>
      </c>
      <c r="G67" s="90"/>
      <c r="H67" s="90"/>
      <c r="I67" s="90"/>
      <c r="J67" s="90"/>
      <c r="K67" s="90"/>
      <c r="L67" s="90"/>
      <c r="M67" s="90"/>
      <c r="N67" s="90"/>
      <c r="O67" s="90"/>
      <c r="P67" s="90"/>
      <c r="Q67" s="90"/>
      <c r="R67" s="90"/>
      <c r="S67" s="90"/>
      <c r="T67" s="90"/>
      <c r="U67" s="90"/>
      <c r="V67" s="90"/>
      <c r="W67" s="90"/>
      <c r="X67" s="90"/>
      <c r="Y67" s="90"/>
      <c r="Z67" s="90"/>
      <c r="AA67" s="90"/>
      <c r="AB67" s="90"/>
      <c r="AC67" s="90"/>
      <c r="AD67" s="90"/>
      <c r="AE67" s="90"/>
      <c r="AG67" s="90"/>
      <c r="AI67" s="90"/>
    </row>
    <row r="68" spans="3:37" ht="12.75" customHeight="1" outlineLevel="1">
      <c r="D68" s="100" t="str">
        <f>'Line Items'!D14</f>
        <v>EJ01 West Mids Snow Hill</v>
      </c>
      <c r="E68" s="85"/>
      <c r="F68" s="183" t="str">
        <f t="shared" ref="F68:F78" si="18">F42</f>
        <v>£000</v>
      </c>
      <c r="G68" s="171"/>
      <c r="H68" s="171"/>
      <c r="I68" s="171"/>
      <c r="J68" s="171"/>
      <c r="K68" s="172"/>
      <c r="L68" s="171"/>
      <c r="M68" s="171"/>
      <c r="N68" s="171"/>
      <c r="O68" s="171"/>
      <c r="P68" s="171"/>
      <c r="Q68" s="171"/>
      <c r="R68" s="171"/>
      <c r="S68" s="171"/>
      <c r="T68" s="171"/>
      <c r="U68" s="171"/>
      <c r="V68" s="171"/>
      <c r="W68" s="171"/>
      <c r="X68" s="171"/>
      <c r="Y68" s="171"/>
      <c r="Z68" s="171"/>
      <c r="AA68" s="171"/>
      <c r="AB68" s="171"/>
      <c r="AC68" s="410"/>
      <c r="AE68" s="506"/>
      <c r="AG68" s="506"/>
      <c r="AI68" s="506"/>
      <c r="AK68" s="88"/>
    </row>
    <row r="69" spans="3:37" ht="12.75" customHeight="1" outlineLevel="1">
      <c r="D69" s="106" t="str">
        <f>'Line Items'!D15</f>
        <v>EJ02 Trent Valley</v>
      </c>
      <c r="E69" s="89"/>
      <c r="F69" s="107" t="str">
        <f t="shared" si="18"/>
        <v>£000</v>
      </c>
      <c r="G69" s="173"/>
      <c r="H69" s="173"/>
      <c r="I69" s="173"/>
      <c r="J69" s="173"/>
      <c r="K69" s="173"/>
      <c r="L69" s="173"/>
      <c r="M69" s="173"/>
      <c r="N69" s="173"/>
      <c r="O69" s="173"/>
      <c r="P69" s="173"/>
      <c r="Q69" s="173"/>
      <c r="R69" s="173"/>
      <c r="S69" s="173"/>
      <c r="T69" s="173"/>
      <c r="U69" s="173"/>
      <c r="V69" s="173"/>
      <c r="W69" s="173"/>
      <c r="X69" s="173"/>
      <c r="Y69" s="173"/>
      <c r="Z69" s="173"/>
      <c r="AA69" s="173"/>
      <c r="AB69" s="173"/>
      <c r="AC69" s="174"/>
      <c r="AE69" s="507"/>
      <c r="AG69" s="507"/>
      <c r="AI69" s="507"/>
      <c r="AK69" s="92"/>
    </row>
    <row r="70" spans="3:37" ht="12.75" customHeight="1" outlineLevel="1">
      <c r="D70" s="106" t="str">
        <f>'Line Items'!D16</f>
        <v>EJ03 West Mids New Street</v>
      </c>
      <c r="E70" s="89"/>
      <c r="F70" s="107" t="str">
        <f t="shared" si="18"/>
        <v>£000</v>
      </c>
      <c r="G70" s="173"/>
      <c r="H70" s="173"/>
      <c r="I70" s="173"/>
      <c r="J70" s="173"/>
      <c r="K70" s="173"/>
      <c r="L70" s="173"/>
      <c r="M70" s="173"/>
      <c r="N70" s="173"/>
      <c r="O70" s="173"/>
      <c r="P70" s="173"/>
      <c r="Q70" s="173"/>
      <c r="R70" s="173"/>
      <c r="S70" s="173"/>
      <c r="T70" s="173"/>
      <c r="U70" s="173"/>
      <c r="V70" s="173"/>
      <c r="W70" s="173"/>
      <c r="X70" s="173"/>
      <c r="Y70" s="173"/>
      <c r="Z70" s="173"/>
      <c r="AA70" s="173"/>
      <c r="AB70" s="173"/>
      <c r="AC70" s="174"/>
      <c r="AE70" s="507"/>
      <c r="AG70" s="507"/>
      <c r="AI70" s="507"/>
      <c r="AK70" s="92"/>
    </row>
    <row r="71" spans="3:37" ht="12.75" customHeight="1" outlineLevel="1">
      <c r="D71" s="106" t="str">
        <f>'Line Items'!D17</f>
        <v>EJ04 West Mids inter-urban</v>
      </c>
      <c r="E71" s="89"/>
      <c r="F71" s="107" t="str">
        <f t="shared" si="18"/>
        <v>£000</v>
      </c>
      <c r="G71" s="173"/>
      <c r="H71" s="173"/>
      <c r="I71" s="173"/>
      <c r="J71" s="173"/>
      <c r="K71" s="173"/>
      <c r="L71" s="173"/>
      <c r="M71" s="173"/>
      <c r="N71" s="173"/>
      <c r="O71" s="173"/>
      <c r="P71" s="173"/>
      <c r="Q71" s="173"/>
      <c r="R71" s="173"/>
      <c r="S71" s="173"/>
      <c r="T71" s="173"/>
      <c r="U71" s="173"/>
      <c r="V71" s="173"/>
      <c r="W71" s="173"/>
      <c r="X71" s="173"/>
      <c r="Y71" s="173"/>
      <c r="Z71" s="173"/>
      <c r="AA71" s="173"/>
      <c r="AB71" s="173"/>
      <c r="AC71" s="174"/>
      <c r="AE71" s="507"/>
      <c r="AG71" s="507"/>
      <c r="AI71" s="507"/>
      <c r="AK71" s="92"/>
    </row>
    <row r="72" spans="3:37" ht="12.75" customHeight="1" outlineLevel="1">
      <c r="D72" s="106" t="str">
        <f>'Line Items'!D18</f>
        <v>EJ05 WC London - Northampton</v>
      </c>
      <c r="E72" s="89"/>
      <c r="F72" s="107" t="str">
        <f t="shared" si="18"/>
        <v>£000</v>
      </c>
      <c r="G72" s="173"/>
      <c r="H72" s="173"/>
      <c r="I72" s="173"/>
      <c r="J72" s="173"/>
      <c r="K72" s="173"/>
      <c r="L72" s="173"/>
      <c r="M72" s="173"/>
      <c r="N72" s="173"/>
      <c r="O72" s="173"/>
      <c r="P72" s="173"/>
      <c r="Q72" s="173"/>
      <c r="R72" s="173"/>
      <c r="S72" s="173"/>
      <c r="T72" s="173"/>
      <c r="U72" s="173"/>
      <c r="V72" s="173"/>
      <c r="W72" s="173"/>
      <c r="X72" s="173"/>
      <c r="Y72" s="173"/>
      <c r="Z72" s="173"/>
      <c r="AA72" s="173"/>
      <c r="AB72" s="173"/>
      <c r="AC72" s="174"/>
      <c r="AE72" s="507"/>
      <c r="AG72" s="507"/>
      <c r="AI72" s="507"/>
      <c r="AK72" s="92"/>
    </row>
    <row r="73" spans="3:37" ht="12.75" customHeight="1" outlineLevel="1">
      <c r="D73" s="106" t="str">
        <f>'Line Items'!D19</f>
        <v>EJ06 WCML Branches</v>
      </c>
      <c r="E73" s="89"/>
      <c r="F73" s="107" t="str">
        <f t="shared" si="18"/>
        <v>£000</v>
      </c>
      <c r="G73" s="173"/>
      <c r="H73" s="173"/>
      <c r="I73" s="173"/>
      <c r="J73" s="173"/>
      <c r="K73" s="173"/>
      <c r="L73" s="173"/>
      <c r="M73" s="173"/>
      <c r="N73" s="173"/>
      <c r="O73" s="173"/>
      <c r="P73" s="173"/>
      <c r="Q73" s="173"/>
      <c r="R73" s="173"/>
      <c r="S73" s="173"/>
      <c r="T73" s="173"/>
      <c r="U73" s="173"/>
      <c r="V73" s="173"/>
      <c r="W73" s="173"/>
      <c r="X73" s="173"/>
      <c r="Y73" s="173"/>
      <c r="Z73" s="173"/>
      <c r="AA73" s="173"/>
      <c r="AB73" s="173"/>
      <c r="AC73" s="174"/>
      <c r="AE73" s="507"/>
      <c r="AG73" s="507"/>
      <c r="AI73" s="507"/>
      <c r="AK73" s="92"/>
    </row>
    <row r="74" spans="3:37" ht="12.75" customHeight="1" outlineLevel="1">
      <c r="D74" s="106" t="str">
        <f>'Line Items'!D20</f>
        <v>Other: Centro concessions</v>
      </c>
      <c r="E74" s="89"/>
      <c r="F74" s="107" t="str">
        <f t="shared" si="18"/>
        <v>£000</v>
      </c>
      <c r="G74" s="173"/>
      <c r="H74" s="173"/>
      <c r="I74" s="173"/>
      <c r="J74" s="173"/>
      <c r="K74" s="173"/>
      <c r="L74" s="173"/>
      <c r="M74" s="173"/>
      <c r="N74" s="173"/>
      <c r="O74" s="173"/>
      <c r="P74" s="173"/>
      <c r="Q74" s="173"/>
      <c r="R74" s="173"/>
      <c r="S74" s="173"/>
      <c r="T74" s="173"/>
      <c r="U74" s="173"/>
      <c r="V74" s="173"/>
      <c r="W74" s="173"/>
      <c r="X74" s="173"/>
      <c r="Y74" s="173"/>
      <c r="Z74" s="173"/>
      <c r="AA74" s="173"/>
      <c r="AB74" s="173"/>
      <c r="AC74" s="174"/>
      <c r="AE74" s="507"/>
      <c r="AG74" s="507"/>
      <c r="AI74" s="507"/>
      <c r="AK74" s="92"/>
    </row>
    <row r="75" spans="3:37" ht="12.75" customHeight="1" outlineLevel="1">
      <c r="D75" s="106" t="str">
        <f>'Line Items'!D21</f>
        <v>Other: Centro nNetwork</v>
      </c>
      <c r="E75" s="89"/>
      <c r="F75" s="107" t="str">
        <f t="shared" si="18"/>
        <v>£000</v>
      </c>
      <c r="G75" s="173"/>
      <c r="H75" s="173"/>
      <c r="I75" s="173"/>
      <c r="J75" s="173"/>
      <c r="K75" s="173"/>
      <c r="L75" s="173"/>
      <c r="M75" s="173"/>
      <c r="N75" s="173"/>
      <c r="O75" s="173"/>
      <c r="P75" s="173"/>
      <c r="Q75" s="173"/>
      <c r="R75" s="173"/>
      <c r="S75" s="173"/>
      <c r="T75" s="173"/>
      <c r="U75" s="173"/>
      <c r="V75" s="173"/>
      <c r="W75" s="173"/>
      <c r="X75" s="173"/>
      <c r="Y75" s="173"/>
      <c r="Z75" s="173"/>
      <c r="AA75" s="173"/>
      <c r="AB75" s="173"/>
      <c r="AC75" s="174"/>
      <c r="AE75" s="507"/>
      <c r="AG75" s="507"/>
      <c r="AI75" s="507"/>
      <c r="AK75" s="92"/>
    </row>
    <row r="76" spans="3:37" ht="12.75" customHeight="1" outlineLevel="1">
      <c r="D76" s="106" t="str">
        <f>'Line Items'!D22</f>
        <v>Other: miscellaneous</v>
      </c>
      <c r="E76" s="89"/>
      <c r="F76" s="107" t="str">
        <f t="shared" si="18"/>
        <v>£000</v>
      </c>
      <c r="G76" s="173"/>
      <c r="H76" s="173"/>
      <c r="I76" s="173"/>
      <c r="J76" s="173"/>
      <c r="K76" s="173"/>
      <c r="L76" s="173"/>
      <c r="M76" s="173"/>
      <c r="N76" s="173"/>
      <c r="O76" s="173"/>
      <c r="P76" s="173"/>
      <c r="Q76" s="173"/>
      <c r="R76" s="173"/>
      <c r="S76" s="173"/>
      <c r="T76" s="173"/>
      <c r="U76" s="173"/>
      <c r="V76" s="173"/>
      <c r="W76" s="173"/>
      <c r="X76" s="173"/>
      <c r="Y76" s="173"/>
      <c r="Z76" s="173"/>
      <c r="AA76" s="173"/>
      <c r="AB76" s="173"/>
      <c r="AC76" s="174"/>
      <c r="AE76" s="507"/>
      <c r="AG76" s="507"/>
      <c r="AI76" s="507"/>
      <c r="AK76" s="92"/>
    </row>
    <row r="77" spans="3:37" ht="12.75" customHeight="1" outlineLevel="1">
      <c r="D77" s="106" t="str">
        <f>'Line Items'!D23</f>
        <v>[Passenger Revenue Service Groups Line 10]</v>
      </c>
      <c r="E77" s="89"/>
      <c r="F77" s="107" t="str">
        <f t="shared" si="18"/>
        <v>£000</v>
      </c>
      <c r="G77" s="173"/>
      <c r="H77" s="173"/>
      <c r="I77" s="173"/>
      <c r="J77" s="173"/>
      <c r="K77" s="173"/>
      <c r="L77" s="173"/>
      <c r="M77" s="173"/>
      <c r="N77" s="173"/>
      <c r="O77" s="173"/>
      <c r="P77" s="173"/>
      <c r="Q77" s="173"/>
      <c r="R77" s="173"/>
      <c r="S77" s="173"/>
      <c r="T77" s="173"/>
      <c r="U77" s="173"/>
      <c r="V77" s="173"/>
      <c r="W77" s="173"/>
      <c r="X77" s="173"/>
      <c r="Y77" s="173"/>
      <c r="Z77" s="173"/>
      <c r="AA77" s="173"/>
      <c r="AB77" s="173"/>
      <c r="AC77" s="174"/>
      <c r="AE77" s="507"/>
      <c r="AG77" s="507"/>
      <c r="AI77" s="507"/>
      <c r="AK77" s="92"/>
    </row>
    <row r="78" spans="3:37" ht="12.75" customHeight="1" outlineLevel="1">
      <c r="D78" s="106" t="str">
        <f>'Line Items'!D24</f>
        <v>[Passenger Revenue Service Groups Line 11]</v>
      </c>
      <c r="E78" s="89"/>
      <c r="F78" s="107" t="str">
        <f t="shared" si="18"/>
        <v>£000</v>
      </c>
      <c r="G78" s="173"/>
      <c r="H78" s="173"/>
      <c r="I78" s="173"/>
      <c r="J78" s="173"/>
      <c r="K78" s="173"/>
      <c r="L78" s="173"/>
      <c r="M78" s="173"/>
      <c r="N78" s="173"/>
      <c r="O78" s="173"/>
      <c r="P78" s="173"/>
      <c r="Q78" s="173"/>
      <c r="R78" s="173"/>
      <c r="S78" s="173"/>
      <c r="T78" s="173"/>
      <c r="U78" s="173"/>
      <c r="V78" s="173"/>
      <c r="W78" s="173"/>
      <c r="X78" s="173"/>
      <c r="Y78" s="173"/>
      <c r="Z78" s="173"/>
      <c r="AA78" s="173"/>
      <c r="AB78" s="173"/>
      <c r="AC78" s="174"/>
      <c r="AE78" s="507"/>
      <c r="AG78" s="507"/>
      <c r="AI78" s="507"/>
      <c r="AK78" s="92"/>
    </row>
    <row r="79" spans="3:37" ht="12.75" customHeight="1" outlineLevel="1">
      <c r="D79" s="106" t="str">
        <f>'Line Items'!D25</f>
        <v>[Passenger Revenue Service Groups Line 12]</v>
      </c>
      <c r="E79" s="89"/>
      <c r="F79" s="107" t="str">
        <f t="shared" ref="F79:F87" si="19">F53</f>
        <v>£000</v>
      </c>
      <c r="G79" s="173"/>
      <c r="H79" s="173"/>
      <c r="I79" s="173"/>
      <c r="J79" s="173"/>
      <c r="K79" s="173"/>
      <c r="L79" s="173"/>
      <c r="M79" s="173"/>
      <c r="N79" s="173"/>
      <c r="O79" s="173"/>
      <c r="P79" s="173"/>
      <c r="Q79" s="173"/>
      <c r="R79" s="173"/>
      <c r="S79" s="173"/>
      <c r="T79" s="173"/>
      <c r="U79" s="173"/>
      <c r="V79" s="173"/>
      <c r="W79" s="173"/>
      <c r="X79" s="173"/>
      <c r="Y79" s="173"/>
      <c r="Z79" s="173"/>
      <c r="AA79" s="173"/>
      <c r="AB79" s="173"/>
      <c r="AC79" s="174"/>
      <c r="AE79" s="507"/>
      <c r="AG79" s="507"/>
      <c r="AI79" s="507"/>
      <c r="AK79" s="92"/>
    </row>
    <row r="80" spans="3:37" ht="12.75" customHeight="1" outlineLevel="1">
      <c r="D80" s="106" t="str">
        <f>'Line Items'!D26</f>
        <v>[Passenger Revenue Service Groups Line 13]</v>
      </c>
      <c r="E80" s="89"/>
      <c r="F80" s="107" t="str">
        <f t="shared" si="19"/>
        <v>£000</v>
      </c>
      <c r="G80" s="173"/>
      <c r="H80" s="173"/>
      <c r="I80" s="173"/>
      <c r="J80" s="173"/>
      <c r="K80" s="173"/>
      <c r="L80" s="173"/>
      <c r="M80" s="173"/>
      <c r="N80" s="173"/>
      <c r="O80" s="173"/>
      <c r="P80" s="173"/>
      <c r="Q80" s="173"/>
      <c r="R80" s="173"/>
      <c r="S80" s="173"/>
      <c r="T80" s="173"/>
      <c r="U80" s="173"/>
      <c r="V80" s="173"/>
      <c r="W80" s="173"/>
      <c r="X80" s="173"/>
      <c r="Y80" s="173"/>
      <c r="Z80" s="173"/>
      <c r="AA80" s="173"/>
      <c r="AB80" s="173"/>
      <c r="AC80" s="174"/>
      <c r="AE80" s="507"/>
      <c r="AG80" s="507"/>
      <c r="AI80" s="507"/>
      <c r="AK80" s="92"/>
    </row>
    <row r="81" spans="3:37" ht="12.75" customHeight="1" outlineLevel="1">
      <c r="D81" s="106" t="str">
        <f>'Line Items'!D27</f>
        <v>[Passenger Revenue Service Groups Line 14]</v>
      </c>
      <c r="E81" s="89"/>
      <c r="F81" s="107" t="str">
        <f t="shared" si="19"/>
        <v>£000</v>
      </c>
      <c r="G81" s="173"/>
      <c r="H81" s="173"/>
      <c r="I81" s="173"/>
      <c r="J81" s="173"/>
      <c r="K81" s="173"/>
      <c r="L81" s="173"/>
      <c r="M81" s="173"/>
      <c r="N81" s="173"/>
      <c r="O81" s="173"/>
      <c r="P81" s="173"/>
      <c r="Q81" s="173"/>
      <c r="R81" s="173"/>
      <c r="S81" s="173"/>
      <c r="T81" s="173"/>
      <c r="U81" s="173"/>
      <c r="V81" s="173"/>
      <c r="W81" s="173"/>
      <c r="X81" s="173"/>
      <c r="Y81" s="173"/>
      <c r="Z81" s="173"/>
      <c r="AA81" s="173"/>
      <c r="AB81" s="173"/>
      <c r="AC81" s="174"/>
      <c r="AE81" s="507"/>
      <c r="AG81" s="507"/>
      <c r="AI81" s="507"/>
      <c r="AK81" s="92"/>
    </row>
    <row r="82" spans="3:37" ht="12.75" customHeight="1" outlineLevel="1">
      <c r="D82" s="106" t="str">
        <f>'Line Items'!D28</f>
        <v>[Passenger Revenue Service Groups Line 15]</v>
      </c>
      <c r="E82" s="89"/>
      <c r="F82" s="107" t="str">
        <f t="shared" si="19"/>
        <v>£000</v>
      </c>
      <c r="G82" s="173"/>
      <c r="H82" s="173"/>
      <c r="I82" s="173"/>
      <c r="J82" s="173"/>
      <c r="K82" s="173"/>
      <c r="L82" s="173"/>
      <c r="M82" s="173"/>
      <c r="N82" s="173"/>
      <c r="O82" s="173"/>
      <c r="P82" s="173"/>
      <c r="Q82" s="173"/>
      <c r="R82" s="173"/>
      <c r="S82" s="173"/>
      <c r="T82" s="173"/>
      <c r="U82" s="173"/>
      <c r="V82" s="173"/>
      <c r="W82" s="173"/>
      <c r="X82" s="173"/>
      <c r="Y82" s="173"/>
      <c r="Z82" s="173"/>
      <c r="AA82" s="173"/>
      <c r="AB82" s="173"/>
      <c r="AC82" s="174"/>
      <c r="AE82" s="507"/>
      <c r="AG82" s="507"/>
      <c r="AI82" s="507"/>
      <c r="AK82" s="92"/>
    </row>
    <row r="83" spans="3:37" ht="12.75" customHeight="1" outlineLevel="1">
      <c r="D83" s="106" t="str">
        <f>'Line Items'!D29</f>
        <v>[Passenger Revenue Service Groups Line 16]</v>
      </c>
      <c r="E83" s="89"/>
      <c r="F83" s="107" t="str">
        <f t="shared" si="19"/>
        <v>£000</v>
      </c>
      <c r="G83" s="173"/>
      <c r="H83" s="173"/>
      <c r="I83" s="173"/>
      <c r="J83" s="173"/>
      <c r="K83" s="173"/>
      <c r="L83" s="173"/>
      <c r="M83" s="173"/>
      <c r="N83" s="173"/>
      <c r="O83" s="173"/>
      <c r="P83" s="173"/>
      <c r="Q83" s="173"/>
      <c r="R83" s="173"/>
      <c r="S83" s="173"/>
      <c r="T83" s="173"/>
      <c r="U83" s="173"/>
      <c r="V83" s="173"/>
      <c r="W83" s="173"/>
      <c r="X83" s="173"/>
      <c r="Y83" s="173"/>
      <c r="Z83" s="173"/>
      <c r="AA83" s="173"/>
      <c r="AB83" s="173"/>
      <c r="AC83" s="174"/>
      <c r="AE83" s="507"/>
      <c r="AG83" s="507"/>
      <c r="AI83" s="507"/>
      <c r="AK83" s="92"/>
    </row>
    <row r="84" spans="3:37" ht="12.75" customHeight="1" outlineLevel="1">
      <c r="D84" s="106" t="str">
        <f>'Line Items'!D30</f>
        <v>[Passenger Revenue Service Groups Line 17]</v>
      </c>
      <c r="E84" s="89"/>
      <c r="F84" s="107" t="str">
        <f t="shared" si="19"/>
        <v>£000</v>
      </c>
      <c r="G84" s="173"/>
      <c r="H84" s="173"/>
      <c r="I84" s="173"/>
      <c r="J84" s="173"/>
      <c r="K84" s="173"/>
      <c r="L84" s="173"/>
      <c r="M84" s="173"/>
      <c r="N84" s="173"/>
      <c r="O84" s="173"/>
      <c r="P84" s="173"/>
      <c r="Q84" s="173"/>
      <c r="R84" s="173"/>
      <c r="S84" s="173"/>
      <c r="T84" s="173"/>
      <c r="U84" s="173"/>
      <c r="V84" s="173"/>
      <c r="W84" s="173"/>
      <c r="X84" s="173"/>
      <c r="Y84" s="173"/>
      <c r="Z84" s="173"/>
      <c r="AA84" s="173"/>
      <c r="AB84" s="173"/>
      <c r="AC84" s="174"/>
      <c r="AE84" s="507"/>
      <c r="AG84" s="507"/>
      <c r="AI84" s="507"/>
      <c r="AK84" s="92"/>
    </row>
    <row r="85" spans="3:37" ht="12.75" customHeight="1" outlineLevel="1">
      <c r="D85" s="106" t="str">
        <f>'Line Items'!D31</f>
        <v>[Passenger Revenue Service Groups Line 18]</v>
      </c>
      <c r="E85" s="89"/>
      <c r="F85" s="107" t="str">
        <f t="shared" si="19"/>
        <v>£000</v>
      </c>
      <c r="G85" s="173"/>
      <c r="H85" s="173"/>
      <c r="I85" s="173"/>
      <c r="J85" s="173"/>
      <c r="K85" s="173"/>
      <c r="L85" s="173"/>
      <c r="M85" s="173"/>
      <c r="N85" s="173"/>
      <c r="O85" s="173"/>
      <c r="P85" s="173"/>
      <c r="Q85" s="173"/>
      <c r="R85" s="173"/>
      <c r="S85" s="173"/>
      <c r="T85" s="173"/>
      <c r="U85" s="173"/>
      <c r="V85" s="173"/>
      <c r="W85" s="173"/>
      <c r="X85" s="173"/>
      <c r="Y85" s="173"/>
      <c r="Z85" s="173"/>
      <c r="AA85" s="173"/>
      <c r="AB85" s="173"/>
      <c r="AC85" s="174"/>
      <c r="AE85" s="507"/>
      <c r="AG85" s="507"/>
      <c r="AI85" s="507"/>
      <c r="AK85" s="92"/>
    </row>
    <row r="86" spans="3:37" ht="12.75" customHeight="1" outlineLevel="1">
      <c r="D86" s="106" t="str">
        <f>'Line Items'!D32</f>
        <v>[Passenger Revenue Service Groups Line 19]</v>
      </c>
      <c r="E86" s="89"/>
      <c r="F86" s="107" t="str">
        <f t="shared" si="19"/>
        <v>£000</v>
      </c>
      <c r="G86" s="173"/>
      <c r="H86" s="173"/>
      <c r="I86" s="173"/>
      <c r="J86" s="173"/>
      <c r="K86" s="173"/>
      <c r="L86" s="173"/>
      <c r="M86" s="173"/>
      <c r="N86" s="173"/>
      <c r="O86" s="173"/>
      <c r="P86" s="173"/>
      <c r="Q86" s="173"/>
      <c r="R86" s="173"/>
      <c r="S86" s="173"/>
      <c r="T86" s="173"/>
      <c r="U86" s="173"/>
      <c r="V86" s="173"/>
      <c r="W86" s="173"/>
      <c r="X86" s="173"/>
      <c r="Y86" s="173"/>
      <c r="Z86" s="173"/>
      <c r="AA86" s="173"/>
      <c r="AB86" s="173"/>
      <c r="AC86" s="174"/>
      <c r="AE86" s="507"/>
      <c r="AG86" s="507"/>
      <c r="AI86" s="507"/>
      <c r="AK86" s="92"/>
    </row>
    <row r="87" spans="3:37" ht="12.75" customHeight="1" outlineLevel="1">
      <c r="D87" s="117" t="str">
        <f>'Line Items'!D33</f>
        <v>[Passenger Revenue Service Groups Line 20]</v>
      </c>
      <c r="E87" s="175"/>
      <c r="F87" s="118" t="str">
        <f t="shared" si="19"/>
        <v>£000</v>
      </c>
      <c r="G87" s="176"/>
      <c r="H87" s="176"/>
      <c r="I87" s="176"/>
      <c r="J87" s="176"/>
      <c r="K87" s="176"/>
      <c r="L87" s="176"/>
      <c r="M87" s="176"/>
      <c r="N87" s="176"/>
      <c r="O87" s="176"/>
      <c r="P87" s="176"/>
      <c r="Q87" s="176"/>
      <c r="R87" s="176"/>
      <c r="S87" s="176"/>
      <c r="T87" s="176"/>
      <c r="U87" s="176"/>
      <c r="V87" s="176"/>
      <c r="W87" s="176"/>
      <c r="X87" s="176"/>
      <c r="Y87" s="176"/>
      <c r="Z87" s="176"/>
      <c r="AA87" s="176"/>
      <c r="AB87" s="176"/>
      <c r="AC87" s="177"/>
      <c r="AE87" s="508"/>
      <c r="AG87" s="508"/>
      <c r="AI87" s="508"/>
      <c r="AK87" s="96"/>
    </row>
    <row r="88" spans="3:37" ht="12.75" customHeight="1" outlineLevel="1">
      <c r="G88" s="90"/>
      <c r="H88" s="90"/>
      <c r="I88" s="90"/>
      <c r="J88" s="90"/>
      <c r="K88" s="90"/>
      <c r="L88" s="90"/>
      <c r="M88" s="90"/>
      <c r="N88" s="90"/>
      <c r="O88" s="90"/>
      <c r="P88" s="90"/>
      <c r="Q88" s="90"/>
      <c r="R88" s="90"/>
      <c r="S88" s="90"/>
      <c r="T88" s="90"/>
      <c r="U88" s="90"/>
      <c r="V88" s="90"/>
      <c r="W88" s="90"/>
      <c r="X88" s="90"/>
      <c r="Y88" s="90"/>
      <c r="Z88" s="90"/>
      <c r="AA88" s="90"/>
      <c r="AB88" s="90"/>
      <c r="AC88" s="90"/>
      <c r="AD88" s="90"/>
      <c r="AE88" s="90"/>
      <c r="AG88" s="90"/>
      <c r="AI88" s="90"/>
    </row>
    <row r="89" spans="3:37" ht="12.75" customHeight="1" outlineLevel="1">
      <c r="D89" s="178" t="str">
        <f>"Total "&amp;C67</f>
        <v>Total Full Fare (First)</v>
      </c>
      <c r="E89" s="179"/>
      <c r="F89" s="180" t="str">
        <f>F87</f>
        <v>£000</v>
      </c>
      <c r="G89" s="181">
        <f t="shared" ref="G89:AB89" si="20">SUM(G68:G87)</f>
        <v>0</v>
      </c>
      <c r="H89" s="181">
        <f t="shared" si="20"/>
        <v>0</v>
      </c>
      <c r="I89" s="181">
        <f>SUM(I68:I87)</f>
        <v>0</v>
      </c>
      <c r="J89" s="181">
        <f>SUM(J68:J87)</f>
        <v>0</v>
      </c>
      <c r="K89" s="181">
        <f t="shared" si="20"/>
        <v>0</v>
      </c>
      <c r="L89" s="181">
        <f t="shared" si="20"/>
        <v>0</v>
      </c>
      <c r="M89" s="181">
        <f t="shared" si="20"/>
        <v>0</v>
      </c>
      <c r="N89" s="181">
        <f t="shared" si="20"/>
        <v>0</v>
      </c>
      <c r="O89" s="181">
        <f t="shared" si="20"/>
        <v>0</v>
      </c>
      <c r="P89" s="181">
        <f t="shared" si="20"/>
        <v>0</v>
      </c>
      <c r="Q89" s="181">
        <f t="shared" si="20"/>
        <v>0</v>
      </c>
      <c r="R89" s="181">
        <f t="shared" si="20"/>
        <v>0</v>
      </c>
      <c r="S89" s="181">
        <f t="shared" si="20"/>
        <v>0</v>
      </c>
      <c r="T89" s="181">
        <f t="shared" si="20"/>
        <v>0</v>
      </c>
      <c r="U89" s="181">
        <f t="shared" si="20"/>
        <v>0</v>
      </c>
      <c r="V89" s="181">
        <f t="shared" si="20"/>
        <v>0</v>
      </c>
      <c r="W89" s="181">
        <f t="shared" si="20"/>
        <v>0</v>
      </c>
      <c r="X89" s="181">
        <f t="shared" si="20"/>
        <v>0</v>
      </c>
      <c r="Y89" s="181">
        <f t="shared" si="20"/>
        <v>0</v>
      </c>
      <c r="Z89" s="181">
        <f t="shared" si="20"/>
        <v>0</v>
      </c>
      <c r="AA89" s="181">
        <f t="shared" si="20"/>
        <v>0</v>
      </c>
      <c r="AB89" s="181">
        <f t="shared" si="20"/>
        <v>0</v>
      </c>
      <c r="AC89" s="182">
        <f t="shared" ref="AC89" si="21">SUM(AC68:AC87)</f>
        <v>0</v>
      </c>
      <c r="AE89" s="509">
        <f t="shared" ref="AE89" si="22">SUM(AE68:AE87)</f>
        <v>0</v>
      </c>
      <c r="AG89" s="509">
        <f t="shared" ref="AG89" si="23">SUM(AG68:AG87)</f>
        <v>0</v>
      </c>
      <c r="AI89" s="509">
        <f t="shared" ref="AI89" si="24">SUM(AI68:AI87)</f>
        <v>0</v>
      </c>
      <c r="AK89" s="852"/>
    </row>
    <row r="90" spans="3:37" ht="12.75" customHeight="1" outlineLevel="1">
      <c r="G90" s="90"/>
      <c r="H90" s="90"/>
      <c r="I90" s="90"/>
      <c r="J90" s="90"/>
      <c r="K90" s="90"/>
      <c r="L90" s="90"/>
      <c r="M90" s="90"/>
      <c r="N90" s="90"/>
      <c r="O90" s="90"/>
      <c r="P90" s="90"/>
      <c r="Q90" s="90"/>
      <c r="R90" s="90"/>
      <c r="S90" s="90"/>
      <c r="T90" s="90"/>
      <c r="U90" s="90"/>
      <c r="V90" s="90"/>
      <c r="W90" s="90"/>
      <c r="X90" s="90"/>
      <c r="Y90" s="90"/>
      <c r="Z90" s="90"/>
      <c r="AA90" s="90"/>
      <c r="AB90" s="90"/>
      <c r="AC90" s="90"/>
      <c r="AD90" s="90"/>
      <c r="AE90" s="90"/>
      <c r="AG90" s="90"/>
      <c r="AI90" s="90"/>
    </row>
    <row r="91" spans="3:37" ht="12.75" customHeight="1" outlineLevel="1">
      <c r="C91" s="138" t="s">
        <v>419</v>
      </c>
      <c r="G91" s="90"/>
      <c r="H91" s="90"/>
      <c r="I91" s="90"/>
      <c r="J91" s="90"/>
      <c r="K91" s="90"/>
      <c r="L91" s="90"/>
      <c r="M91" s="90"/>
      <c r="N91" s="90"/>
      <c r="O91" s="90"/>
      <c r="P91" s="90"/>
      <c r="Q91" s="90"/>
      <c r="R91" s="90"/>
      <c r="S91" s="90"/>
      <c r="T91" s="90"/>
      <c r="U91" s="90"/>
      <c r="V91" s="90"/>
      <c r="W91" s="90"/>
      <c r="X91" s="90"/>
      <c r="Y91" s="90"/>
      <c r="Z91" s="90"/>
      <c r="AA91" s="90"/>
      <c r="AB91" s="90"/>
      <c r="AC91" s="90"/>
      <c r="AD91" s="90"/>
      <c r="AE91" s="90"/>
      <c r="AG91" s="90"/>
      <c r="AI91" s="90"/>
    </row>
    <row r="92" spans="3:37" ht="12.75" customHeight="1" outlineLevel="1">
      <c r="D92" s="100" t="str">
        <f>'Line Items'!D14</f>
        <v>EJ01 West Mids Snow Hill</v>
      </c>
      <c r="E92" s="85"/>
      <c r="F92" s="183" t="str">
        <f t="shared" ref="F92:F102" si="25">F68</f>
        <v>£000</v>
      </c>
      <c r="G92" s="171"/>
      <c r="H92" s="171"/>
      <c r="I92" s="172"/>
      <c r="J92" s="171"/>
      <c r="K92" s="172"/>
      <c r="L92" s="172"/>
      <c r="M92" s="171"/>
      <c r="N92" s="171"/>
      <c r="O92" s="171"/>
      <c r="P92" s="171"/>
      <c r="Q92" s="171"/>
      <c r="R92" s="171"/>
      <c r="S92" s="171"/>
      <c r="T92" s="171"/>
      <c r="U92" s="171"/>
      <c r="V92" s="171"/>
      <c r="W92" s="171"/>
      <c r="X92" s="171"/>
      <c r="Y92" s="171"/>
      <c r="Z92" s="171"/>
      <c r="AA92" s="171"/>
      <c r="AB92" s="171"/>
      <c r="AC92" s="410"/>
      <c r="AE92" s="506"/>
      <c r="AG92" s="506"/>
      <c r="AI92" s="506"/>
      <c r="AK92" s="88"/>
    </row>
    <row r="93" spans="3:37" ht="12.75" customHeight="1" outlineLevel="1">
      <c r="D93" s="106" t="str">
        <f>'Line Items'!D15</f>
        <v>EJ02 Trent Valley</v>
      </c>
      <c r="E93" s="89"/>
      <c r="F93" s="107" t="str">
        <f t="shared" si="25"/>
        <v>£000</v>
      </c>
      <c r="G93" s="173"/>
      <c r="H93" s="173"/>
      <c r="I93" s="173"/>
      <c r="J93" s="173"/>
      <c r="K93" s="173"/>
      <c r="L93" s="173"/>
      <c r="M93" s="173"/>
      <c r="N93" s="173"/>
      <c r="O93" s="173"/>
      <c r="P93" s="173"/>
      <c r="Q93" s="173"/>
      <c r="R93" s="173"/>
      <c r="S93" s="173"/>
      <c r="T93" s="173"/>
      <c r="U93" s="173"/>
      <c r="V93" s="173"/>
      <c r="W93" s="173"/>
      <c r="X93" s="173"/>
      <c r="Y93" s="173"/>
      <c r="Z93" s="173"/>
      <c r="AA93" s="173"/>
      <c r="AB93" s="173"/>
      <c r="AC93" s="174"/>
      <c r="AE93" s="507"/>
      <c r="AG93" s="507"/>
      <c r="AI93" s="507"/>
      <c r="AK93" s="92"/>
    </row>
    <row r="94" spans="3:37" ht="12.75" customHeight="1" outlineLevel="1">
      <c r="D94" s="106" t="str">
        <f>'Line Items'!D16</f>
        <v>EJ03 West Mids New Street</v>
      </c>
      <c r="E94" s="89"/>
      <c r="F94" s="107" t="str">
        <f t="shared" si="25"/>
        <v>£000</v>
      </c>
      <c r="G94" s="173"/>
      <c r="H94" s="173"/>
      <c r="I94" s="173"/>
      <c r="J94" s="173"/>
      <c r="K94" s="173"/>
      <c r="L94" s="173"/>
      <c r="M94" s="173"/>
      <c r="N94" s="173"/>
      <c r="O94" s="173"/>
      <c r="P94" s="173"/>
      <c r="Q94" s="173"/>
      <c r="R94" s="173"/>
      <c r="S94" s="173"/>
      <c r="T94" s="173"/>
      <c r="U94" s="173"/>
      <c r="V94" s="173"/>
      <c r="W94" s="173"/>
      <c r="X94" s="173"/>
      <c r="Y94" s="173"/>
      <c r="Z94" s="173"/>
      <c r="AA94" s="173"/>
      <c r="AB94" s="173"/>
      <c r="AC94" s="174"/>
      <c r="AE94" s="507"/>
      <c r="AG94" s="507"/>
      <c r="AI94" s="507"/>
      <c r="AK94" s="92"/>
    </row>
    <row r="95" spans="3:37" ht="12.75" customHeight="1" outlineLevel="1">
      <c r="D95" s="106" t="str">
        <f>'Line Items'!D17</f>
        <v>EJ04 West Mids inter-urban</v>
      </c>
      <c r="E95" s="89"/>
      <c r="F95" s="107" t="str">
        <f t="shared" si="25"/>
        <v>£000</v>
      </c>
      <c r="G95" s="173"/>
      <c r="H95" s="173"/>
      <c r="I95" s="173"/>
      <c r="J95" s="173"/>
      <c r="K95" s="173"/>
      <c r="L95" s="173"/>
      <c r="M95" s="173"/>
      <c r="N95" s="173"/>
      <c r="O95" s="173"/>
      <c r="P95" s="173"/>
      <c r="Q95" s="173"/>
      <c r="R95" s="173"/>
      <c r="S95" s="173"/>
      <c r="T95" s="173"/>
      <c r="U95" s="173"/>
      <c r="V95" s="173"/>
      <c r="W95" s="173"/>
      <c r="X95" s="173"/>
      <c r="Y95" s="173"/>
      <c r="Z95" s="173"/>
      <c r="AA95" s="173"/>
      <c r="AB95" s="173"/>
      <c r="AC95" s="174"/>
      <c r="AE95" s="507"/>
      <c r="AG95" s="507"/>
      <c r="AI95" s="507"/>
      <c r="AK95" s="92"/>
    </row>
    <row r="96" spans="3:37" ht="12.75" customHeight="1" outlineLevel="1">
      <c r="D96" s="106" t="str">
        <f>'Line Items'!D18</f>
        <v>EJ05 WC London - Northampton</v>
      </c>
      <c r="E96" s="89"/>
      <c r="F96" s="107" t="str">
        <f t="shared" si="25"/>
        <v>£000</v>
      </c>
      <c r="G96" s="173"/>
      <c r="H96" s="173"/>
      <c r="I96" s="173"/>
      <c r="J96" s="173"/>
      <c r="K96" s="173"/>
      <c r="L96" s="173"/>
      <c r="M96" s="173"/>
      <c r="N96" s="173"/>
      <c r="O96" s="173"/>
      <c r="P96" s="173"/>
      <c r="Q96" s="173"/>
      <c r="R96" s="173"/>
      <c r="S96" s="173"/>
      <c r="T96" s="173"/>
      <c r="U96" s="173"/>
      <c r="V96" s="173"/>
      <c r="W96" s="173"/>
      <c r="X96" s="173"/>
      <c r="Y96" s="173"/>
      <c r="Z96" s="173"/>
      <c r="AA96" s="173"/>
      <c r="AB96" s="173"/>
      <c r="AC96" s="174"/>
      <c r="AE96" s="507"/>
      <c r="AG96" s="507"/>
      <c r="AI96" s="507"/>
      <c r="AK96" s="92"/>
    </row>
    <row r="97" spans="4:37" ht="12.75" customHeight="1" outlineLevel="1">
      <c r="D97" s="106" t="str">
        <f>'Line Items'!D19</f>
        <v>EJ06 WCML Branches</v>
      </c>
      <c r="E97" s="89"/>
      <c r="F97" s="107" t="str">
        <f t="shared" si="25"/>
        <v>£000</v>
      </c>
      <c r="G97" s="173"/>
      <c r="H97" s="173"/>
      <c r="I97" s="173"/>
      <c r="J97" s="173"/>
      <c r="K97" s="173"/>
      <c r="L97" s="173"/>
      <c r="M97" s="173"/>
      <c r="N97" s="173"/>
      <c r="O97" s="173"/>
      <c r="P97" s="173"/>
      <c r="Q97" s="173"/>
      <c r="R97" s="173"/>
      <c r="S97" s="173"/>
      <c r="T97" s="173"/>
      <c r="U97" s="173"/>
      <c r="V97" s="173"/>
      <c r="W97" s="173"/>
      <c r="X97" s="173"/>
      <c r="Y97" s="173"/>
      <c r="Z97" s="173"/>
      <c r="AA97" s="173"/>
      <c r="AB97" s="173"/>
      <c r="AC97" s="174"/>
      <c r="AE97" s="507"/>
      <c r="AG97" s="507"/>
      <c r="AI97" s="507"/>
      <c r="AK97" s="92"/>
    </row>
    <row r="98" spans="4:37" ht="12.75" customHeight="1" outlineLevel="1">
      <c r="D98" s="106" t="str">
        <f>'Line Items'!D20</f>
        <v>Other: Centro concessions</v>
      </c>
      <c r="E98" s="89"/>
      <c r="F98" s="107" t="str">
        <f t="shared" si="25"/>
        <v>£000</v>
      </c>
      <c r="G98" s="173"/>
      <c r="H98" s="173"/>
      <c r="I98" s="173"/>
      <c r="J98" s="173"/>
      <c r="K98" s="173"/>
      <c r="L98" s="173"/>
      <c r="M98" s="173"/>
      <c r="N98" s="173"/>
      <c r="O98" s="173"/>
      <c r="P98" s="173"/>
      <c r="Q98" s="173"/>
      <c r="R98" s="173"/>
      <c r="S98" s="173"/>
      <c r="T98" s="173"/>
      <c r="U98" s="173"/>
      <c r="V98" s="173"/>
      <c r="W98" s="173"/>
      <c r="X98" s="173"/>
      <c r="Y98" s="173"/>
      <c r="Z98" s="173"/>
      <c r="AA98" s="173"/>
      <c r="AB98" s="173"/>
      <c r="AC98" s="174"/>
      <c r="AE98" s="507"/>
      <c r="AG98" s="507"/>
      <c r="AI98" s="507"/>
      <c r="AK98" s="92"/>
    </row>
    <row r="99" spans="4:37" ht="12.75" customHeight="1" outlineLevel="1">
      <c r="D99" s="106" t="str">
        <f>'Line Items'!D21</f>
        <v>Other: Centro nNetwork</v>
      </c>
      <c r="E99" s="89"/>
      <c r="F99" s="107" t="str">
        <f t="shared" si="25"/>
        <v>£000</v>
      </c>
      <c r="G99" s="173"/>
      <c r="H99" s="173"/>
      <c r="I99" s="173"/>
      <c r="J99" s="173"/>
      <c r="K99" s="173"/>
      <c r="L99" s="173"/>
      <c r="M99" s="173"/>
      <c r="N99" s="173"/>
      <c r="O99" s="173"/>
      <c r="P99" s="173"/>
      <c r="Q99" s="173"/>
      <c r="R99" s="173"/>
      <c r="S99" s="173"/>
      <c r="T99" s="173"/>
      <c r="U99" s="173"/>
      <c r="V99" s="173"/>
      <c r="W99" s="173"/>
      <c r="X99" s="173"/>
      <c r="Y99" s="173"/>
      <c r="Z99" s="173"/>
      <c r="AA99" s="173"/>
      <c r="AB99" s="173"/>
      <c r="AC99" s="174"/>
      <c r="AE99" s="507"/>
      <c r="AG99" s="507"/>
      <c r="AI99" s="507"/>
      <c r="AK99" s="92"/>
    </row>
    <row r="100" spans="4:37" ht="12.75" customHeight="1" outlineLevel="1">
      <c r="D100" s="106" t="str">
        <f>'Line Items'!D22</f>
        <v>Other: miscellaneous</v>
      </c>
      <c r="E100" s="89"/>
      <c r="F100" s="107" t="str">
        <f t="shared" si="25"/>
        <v>£000</v>
      </c>
      <c r="G100" s="173"/>
      <c r="H100" s="173"/>
      <c r="I100" s="173"/>
      <c r="J100" s="173"/>
      <c r="K100" s="173"/>
      <c r="L100" s="173"/>
      <c r="M100" s="173"/>
      <c r="N100" s="173"/>
      <c r="O100" s="173"/>
      <c r="P100" s="173"/>
      <c r="Q100" s="173"/>
      <c r="R100" s="173"/>
      <c r="S100" s="173"/>
      <c r="T100" s="173"/>
      <c r="U100" s="173"/>
      <c r="V100" s="173"/>
      <c r="W100" s="173"/>
      <c r="X100" s="173"/>
      <c r="Y100" s="173"/>
      <c r="Z100" s="173"/>
      <c r="AA100" s="173"/>
      <c r="AB100" s="173"/>
      <c r="AC100" s="174"/>
      <c r="AE100" s="507"/>
      <c r="AG100" s="507"/>
      <c r="AI100" s="507"/>
      <c r="AK100" s="92"/>
    </row>
    <row r="101" spans="4:37" ht="12.75" customHeight="1" outlineLevel="1">
      <c r="D101" s="106" t="str">
        <f>'Line Items'!D23</f>
        <v>[Passenger Revenue Service Groups Line 10]</v>
      </c>
      <c r="E101" s="89"/>
      <c r="F101" s="107" t="str">
        <f t="shared" si="25"/>
        <v>£000</v>
      </c>
      <c r="G101" s="173"/>
      <c r="H101" s="173"/>
      <c r="I101" s="173"/>
      <c r="J101" s="173"/>
      <c r="K101" s="173"/>
      <c r="L101" s="173"/>
      <c r="M101" s="173"/>
      <c r="N101" s="173"/>
      <c r="O101" s="173"/>
      <c r="P101" s="173"/>
      <c r="Q101" s="173"/>
      <c r="R101" s="173"/>
      <c r="S101" s="173"/>
      <c r="T101" s="173"/>
      <c r="U101" s="173"/>
      <c r="V101" s="173"/>
      <c r="W101" s="173"/>
      <c r="X101" s="173"/>
      <c r="Y101" s="173"/>
      <c r="Z101" s="173"/>
      <c r="AA101" s="173"/>
      <c r="AB101" s="173"/>
      <c r="AC101" s="174"/>
      <c r="AE101" s="507"/>
      <c r="AG101" s="507"/>
      <c r="AI101" s="507"/>
      <c r="AK101" s="92"/>
    </row>
    <row r="102" spans="4:37" ht="12.75" customHeight="1" outlineLevel="1">
      <c r="D102" s="106" t="str">
        <f>'Line Items'!D24</f>
        <v>[Passenger Revenue Service Groups Line 11]</v>
      </c>
      <c r="E102" s="89"/>
      <c r="F102" s="107" t="str">
        <f t="shared" si="25"/>
        <v>£000</v>
      </c>
      <c r="G102" s="173"/>
      <c r="H102" s="173"/>
      <c r="I102" s="173"/>
      <c r="J102" s="173"/>
      <c r="K102" s="173"/>
      <c r="L102" s="173"/>
      <c r="M102" s="173"/>
      <c r="N102" s="173"/>
      <c r="O102" s="173"/>
      <c r="P102" s="173"/>
      <c r="Q102" s="173"/>
      <c r="R102" s="173"/>
      <c r="S102" s="173"/>
      <c r="T102" s="173"/>
      <c r="U102" s="173"/>
      <c r="V102" s="173"/>
      <c r="W102" s="173"/>
      <c r="X102" s="173"/>
      <c r="Y102" s="173"/>
      <c r="Z102" s="173"/>
      <c r="AA102" s="173"/>
      <c r="AB102" s="173"/>
      <c r="AC102" s="174"/>
      <c r="AE102" s="507"/>
      <c r="AG102" s="507"/>
      <c r="AI102" s="507"/>
      <c r="AK102" s="92"/>
    </row>
    <row r="103" spans="4:37" ht="12.75" customHeight="1" outlineLevel="1">
      <c r="D103" s="106" t="str">
        <f>'Line Items'!D25</f>
        <v>[Passenger Revenue Service Groups Line 12]</v>
      </c>
      <c r="E103" s="89"/>
      <c r="F103" s="107" t="str">
        <f t="shared" ref="F103:F111" si="26">F79</f>
        <v>£000</v>
      </c>
      <c r="G103" s="173"/>
      <c r="H103" s="173"/>
      <c r="I103" s="173"/>
      <c r="J103" s="173"/>
      <c r="K103" s="173"/>
      <c r="L103" s="173"/>
      <c r="M103" s="173"/>
      <c r="N103" s="173"/>
      <c r="O103" s="173"/>
      <c r="P103" s="173"/>
      <c r="Q103" s="173"/>
      <c r="R103" s="173"/>
      <c r="S103" s="173"/>
      <c r="T103" s="173"/>
      <c r="U103" s="173"/>
      <c r="V103" s="173"/>
      <c r="W103" s="173"/>
      <c r="X103" s="173"/>
      <c r="Y103" s="173"/>
      <c r="Z103" s="173"/>
      <c r="AA103" s="173"/>
      <c r="AB103" s="173"/>
      <c r="AC103" s="174"/>
      <c r="AE103" s="507"/>
      <c r="AG103" s="507"/>
      <c r="AI103" s="507"/>
      <c r="AK103" s="92"/>
    </row>
    <row r="104" spans="4:37" ht="12.75" customHeight="1" outlineLevel="1">
      <c r="D104" s="106" t="str">
        <f>'Line Items'!D26</f>
        <v>[Passenger Revenue Service Groups Line 13]</v>
      </c>
      <c r="E104" s="89"/>
      <c r="F104" s="107" t="str">
        <f t="shared" si="26"/>
        <v>£000</v>
      </c>
      <c r="G104" s="173"/>
      <c r="H104" s="173"/>
      <c r="I104" s="173"/>
      <c r="J104" s="173"/>
      <c r="K104" s="173"/>
      <c r="L104" s="173"/>
      <c r="M104" s="173"/>
      <c r="N104" s="173"/>
      <c r="O104" s="173"/>
      <c r="P104" s="173"/>
      <c r="Q104" s="173"/>
      <c r="R104" s="173"/>
      <c r="S104" s="173"/>
      <c r="T104" s="173"/>
      <c r="U104" s="173"/>
      <c r="V104" s="173"/>
      <c r="W104" s="173"/>
      <c r="X104" s="173"/>
      <c r="Y104" s="173"/>
      <c r="Z104" s="173"/>
      <c r="AA104" s="173"/>
      <c r="AB104" s="173"/>
      <c r="AC104" s="174"/>
      <c r="AE104" s="507"/>
      <c r="AG104" s="507"/>
      <c r="AI104" s="507"/>
      <c r="AK104" s="92"/>
    </row>
    <row r="105" spans="4:37" ht="12.75" customHeight="1" outlineLevel="1">
      <c r="D105" s="106" t="str">
        <f>'Line Items'!D27</f>
        <v>[Passenger Revenue Service Groups Line 14]</v>
      </c>
      <c r="E105" s="89"/>
      <c r="F105" s="107" t="str">
        <f t="shared" si="26"/>
        <v>£000</v>
      </c>
      <c r="G105" s="173"/>
      <c r="H105" s="173"/>
      <c r="I105" s="173"/>
      <c r="J105" s="173"/>
      <c r="K105" s="173"/>
      <c r="L105" s="173"/>
      <c r="M105" s="173"/>
      <c r="N105" s="173"/>
      <c r="O105" s="173"/>
      <c r="P105" s="173"/>
      <c r="Q105" s="173"/>
      <c r="R105" s="173"/>
      <c r="S105" s="173"/>
      <c r="T105" s="173"/>
      <c r="U105" s="173"/>
      <c r="V105" s="173"/>
      <c r="W105" s="173"/>
      <c r="X105" s="173"/>
      <c r="Y105" s="173"/>
      <c r="Z105" s="173"/>
      <c r="AA105" s="173"/>
      <c r="AB105" s="173"/>
      <c r="AC105" s="174"/>
      <c r="AE105" s="507"/>
      <c r="AG105" s="507"/>
      <c r="AI105" s="507"/>
      <c r="AK105" s="92"/>
    </row>
    <row r="106" spans="4:37" ht="12.75" customHeight="1" outlineLevel="1">
      <c r="D106" s="106" t="str">
        <f>'Line Items'!D28</f>
        <v>[Passenger Revenue Service Groups Line 15]</v>
      </c>
      <c r="E106" s="89"/>
      <c r="F106" s="107" t="str">
        <f t="shared" si="26"/>
        <v>£000</v>
      </c>
      <c r="G106" s="173"/>
      <c r="H106" s="173"/>
      <c r="I106" s="173"/>
      <c r="J106" s="173"/>
      <c r="K106" s="173"/>
      <c r="L106" s="173"/>
      <c r="M106" s="173"/>
      <c r="N106" s="173"/>
      <c r="O106" s="173"/>
      <c r="P106" s="173"/>
      <c r="Q106" s="173"/>
      <c r="R106" s="173"/>
      <c r="S106" s="173"/>
      <c r="T106" s="173"/>
      <c r="U106" s="173"/>
      <c r="V106" s="173"/>
      <c r="W106" s="173"/>
      <c r="X106" s="173"/>
      <c r="Y106" s="173"/>
      <c r="Z106" s="173"/>
      <c r="AA106" s="173"/>
      <c r="AB106" s="173"/>
      <c r="AC106" s="174"/>
      <c r="AE106" s="507"/>
      <c r="AG106" s="507"/>
      <c r="AI106" s="507"/>
      <c r="AK106" s="92"/>
    </row>
    <row r="107" spans="4:37" ht="12.75" customHeight="1" outlineLevel="1">
      <c r="D107" s="106" t="str">
        <f>'Line Items'!D29</f>
        <v>[Passenger Revenue Service Groups Line 16]</v>
      </c>
      <c r="E107" s="89"/>
      <c r="F107" s="107" t="str">
        <f t="shared" si="26"/>
        <v>£000</v>
      </c>
      <c r="G107" s="173"/>
      <c r="H107" s="173"/>
      <c r="I107" s="173"/>
      <c r="J107" s="173"/>
      <c r="K107" s="173"/>
      <c r="L107" s="173"/>
      <c r="M107" s="173"/>
      <c r="N107" s="173"/>
      <c r="O107" s="173"/>
      <c r="P107" s="173"/>
      <c r="Q107" s="173"/>
      <c r="R107" s="173"/>
      <c r="S107" s="173"/>
      <c r="T107" s="173"/>
      <c r="U107" s="173"/>
      <c r="V107" s="173"/>
      <c r="W107" s="173"/>
      <c r="X107" s="173"/>
      <c r="Y107" s="173"/>
      <c r="Z107" s="173"/>
      <c r="AA107" s="173"/>
      <c r="AB107" s="173"/>
      <c r="AC107" s="174"/>
      <c r="AE107" s="507"/>
      <c r="AG107" s="507"/>
      <c r="AI107" s="507"/>
      <c r="AK107" s="92"/>
    </row>
    <row r="108" spans="4:37" ht="12.75" customHeight="1" outlineLevel="1">
      <c r="D108" s="106" t="str">
        <f>'Line Items'!D30</f>
        <v>[Passenger Revenue Service Groups Line 17]</v>
      </c>
      <c r="E108" s="89"/>
      <c r="F108" s="107" t="str">
        <f t="shared" si="26"/>
        <v>£000</v>
      </c>
      <c r="G108" s="173"/>
      <c r="H108" s="173"/>
      <c r="I108" s="173"/>
      <c r="J108" s="173"/>
      <c r="K108" s="173"/>
      <c r="L108" s="173"/>
      <c r="M108" s="173"/>
      <c r="N108" s="173"/>
      <c r="O108" s="173"/>
      <c r="P108" s="173"/>
      <c r="Q108" s="173"/>
      <c r="R108" s="173"/>
      <c r="S108" s="173"/>
      <c r="T108" s="173"/>
      <c r="U108" s="173"/>
      <c r="V108" s="173"/>
      <c r="W108" s="173"/>
      <c r="X108" s="173"/>
      <c r="Y108" s="173"/>
      <c r="Z108" s="173"/>
      <c r="AA108" s="173"/>
      <c r="AB108" s="173"/>
      <c r="AC108" s="174"/>
      <c r="AE108" s="507"/>
      <c r="AG108" s="507"/>
      <c r="AI108" s="507"/>
      <c r="AK108" s="92"/>
    </row>
    <row r="109" spans="4:37" ht="12.75" customHeight="1" outlineLevel="1">
      <c r="D109" s="106" t="str">
        <f>'Line Items'!D31</f>
        <v>[Passenger Revenue Service Groups Line 18]</v>
      </c>
      <c r="E109" s="89"/>
      <c r="F109" s="107" t="str">
        <f t="shared" si="26"/>
        <v>£000</v>
      </c>
      <c r="G109" s="173"/>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4"/>
      <c r="AE109" s="507"/>
      <c r="AG109" s="507"/>
      <c r="AI109" s="507"/>
      <c r="AK109" s="92"/>
    </row>
    <row r="110" spans="4:37" ht="12.75" customHeight="1" outlineLevel="1">
      <c r="D110" s="106" t="str">
        <f>'Line Items'!D32</f>
        <v>[Passenger Revenue Service Groups Line 19]</v>
      </c>
      <c r="E110" s="89"/>
      <c r="F110" s="107" t="str">
        <f t="shared" si="26"/>
        <v>£000</v>
      </c>
      <c r="G110" s="173"/>
      <c r="H110" s="173"/>
      <c r="I110" s="173"/>
      <c r="J110" s="173"/>
      <c r="K110" s="173"/>
      <c r="L110" s="173"/>
      <c r="M110" s="173"/>
      <c r="N110" s="173"/>
      <c r="O110" s="173"/>
      <c r="P110" s="173"/>
      <c r="Q110" s="173"/>
      <c r="R110" s="173"/>
      <c r="S110" s="173"/>
      <c r="T110" s="173"/>
      <c r="U110" s="173"/>
      <c r="V110" s="173"/>
      <c r="W110" s="173"/>
      <c r="X110" s="173"/>
      <c r="Y110" s="173"/>
      <c r="Z110" s="173"/>
      <c r="AA110" s="173"/>
      <c r="AB110" s="173"/>
      <c r="AC110" s="174"/>
      <c r="AE110" s="507"/>
      <c r="AG110" s="507"/>
      <c r="AI110" s="507"/>
      <c r="AK110" s="92"/>
    </row>
    <row r="111" spans="4:37" ht="12.75" customHeight="1" outlineLevel="1">
      <c r="D111" s="117" t="str">
        <f>'Line Items'!D33</f>
        <v>[Passenger Revenue Service Groups Line 20]</v>
      </c>
      <c r="E111" s="175"/>
      <c r="F111" s="118" t="str">
        <f t="shared" si="26"/>
        <v>£000</v>
      </c>
      <c r="G111" s="176"/>
      <c r="H111" s="176"/>
      <c r="I111" s="176"/>
      <c r="J111" s="176"/>
      <c r="K111" s="176"/>
      <c r="L111" s="176"/>
      <c r="M111" s="176"/>
      <c r="N111" s="176"/>
      <c r="O111" s="176"/>
      <c r="P111" s="176"/>
      <c r="Q111" s="176"/>
      <c r="R111" s="176"/>
      <c r="S111" s="176"/>
      <c r="T111" s="176"/>
      <c r="U111" s="176"/>
      <c r="V111" s="176"/>
      <c r="W111" s="176"/>
      <c r="X111" s="176"/>
      <c r="Y111" s="176"/>
      <c r="Z111" s="176"/>
      <c r="AA111" s="176"/>
      <c r="AB111" s="176"/>
      <c r="AC111" s="177"/>
      <c r="AE111" s="508"/>
      <c r="AG111" s="508"/>
      <c r="AI111" s="508"/>
      <c r="AK111" s="96"/>
    </row>
    <row r="112" spans="4:37" ht="12.75" customHeight="1" outlineLevel="1">
      <c r="G112" s="90"/>
      <c r="H112" s="90"/>
      <c r="I112" s="90"/>
      <c r="J112" s="90"/>
      <c r="K112" s="90"/>
      <c r="L112" s="90"/>
      <c r="M112" s="90"/>
      <c r="N112" s="90"/>
      <c r="O112" s="90"/>
      <c r="P112" s="90"/>
      <c r="Q112" s="90"/>
      <c r="R112" s="90"/>
      <c r="S112" s="90"/>
      <c r="T112" s="90"/>
      <c r="U112" s="90"/>
      <c r="V112" s="90"/>
      <c r="W112" s="90"/>
      <c r="X112" s="90"/>
      <c r="Y112" s="90"/>
      <c r="Z112" s="90"/>
      <c r="AA112" s="90"/>
      <c r="AB112" s="90"/>
      <c r="AC112" s="90"/>
      <c r="AD112" s="90"/>
      <c r="AE112" s="90"/>
      <c r="AG112" s="90"/>
      <c r="AH112" s="90"/>
      <c r="AI112" s="90"/>
    </row>
    <row r="113" spans="3:37" ht="12.75" customHeight="1" outlineLevel="1">
      <c r="D113" s="178" t="str">
        <f>"Total "&amp;C91</f>
        <v>Total Full Fare (Standard)</v>
      </c>
      <c r="E113" s="179"/>
      <c r="F113" s="180" t="str">
        <f>F111</f>
        <v>£000</v>
      </c>
      <c r="G113" s="181">
        <f t="shared" ref="G113:AB113" si="27">SUM(G92:G111)</f>
        <v>0</v>
      </c>
      <c r="H113" s="181">
        <f t="shared" si="27"/>
        <v>0</v>
      </c>
      <c r="I113" s="181">
        <f>SUM(I92:I111)</f>
        <v>0</v>
      </c>
      <c r="J113" s="181">
        <f>SUM(J92:J111)</f>
        <v>0</v>
      </c>
      <c r="K113" s="181">
        <f t="shared" si="27"/>
        <v>0</v>
      </c>
      <c r="L113" s="181">
        <f t="shared" si="27"/>
        <v>0</v>
      </c>
      <c r="M113" s="181">
        <f t="shared" si="27"/>
        <v>0</v>
      </c>
      <c r="N113" s="181">
        <f t="shared" si="27"/>
        <v>0</v>
      </c>
      <c r="O113" s="181">
        <f t="shared" si="27"/>
        <v>0</v>
      </c>
      <c r="P113" s="181">
        <f t="shared" si="27"/>
        <v>0</v>
      </c>
      <c r="Q113" s="181">
        <f t="shared" si="27"/>
        <v>0</v>
      </c>
      <c r="R113" s="181">
        <f t="shared" si="27"/>
        <v>0</v>
      </c>
      <c r="S113" s="181">
        <f t="shared" si="27"/>
        <v>0</v>
      </c>
      <c r="T113" s="181">
        <f t="shared" si="27"/>
        <v>0</v>
      </c>
      <c r="U113" s="181">
        <f t="shared" si="27"/>
        <v>0</v>
      </c>
      <c r="V113" s="181">
        <f t="shared" si="27"/>
        <v>0</v>
      </c>
      <c r="W113" s="181">
        <f t="shared" si="27"/>
        <v>0</v>
      </c>
      <c r="X113" s="181">
        <f t="shared" si="27"/>
        <v>0</v>
      </c>
      <c r="Y113" s="181">
        <f t="shared" si="27"/>
        <v>0</v>
      </c>
      <c r="Z113" s="181">
        <f t="shared" si="27"/>
        <v>0</v>
      </c>
      <c r="AA113" s="181">
        <f t="shared" si="27"/>
        <v>0</v>
      </c>
      <c r="AB113" s="181">
        <f t="shared" si="27"/>
        <v>0</v>
      </c>
      <c r="AC113" s="182">
        <f t="shared" ref="AC113" si="28">SUM(AC92:AC111)</f>
        <v>0</v>
      </c>
      <c r="AE113" s="509">
        <f t="shared" ref="AE113" si="29">SUM(AE92:AE111)</f>
        <v>0</v>
      </c>
      <c r="AG113" s="509">
        <f t="shared" ref="AG113" si="30">SUM(AG92:AG111)</f>
        <v>0</v>
      </c>
      <c r="AI113" s="509">
        <f t="shared" ref="AI113" si="31">SUM(AI92:AI111)</f>
        <v>0</v>
      </c>
      <c r="AK113" s="852"/>
    </row>
    <row r="114" spans="3:37" ht="12.75" customHeight="1" outlineLevel="1">
      <c r="G114" s="90"/>
      <c r="H114" s="90"/>
      <c r="I114" s="90"/>
      <c r="J114" s="90"/>
      <c r="K114" s="90"/>
      <c r="L114" s="90"/>
      <c r="M114" s="90"/>
      <c r="N114" s="90"/>
      <c r="O114" s="90"/>
      <c r="P114" s="90"/>
      <c r="Q114" s="90"/>
      <c r="R114" s="90"/>
      <c r="S114" s="90"/>
      <c r="T114" s="90"/>
      <c r="U114" s="90"/>
      <c r="V114" s="90"/>
      <c r="W114" s="90"/>
      <c r="X114" s="90"/>
      <c r="Y114" s="90"/>
      <c r="Z114" s="90"/>
      <c r="AA114" s="90"/>
      <c r="AB114" s="90"/>
      <c r="AC114" s="90"/>
      <c r="AD114" s="90"/>
      <c r="AE114" s="90"/>
      <c r="AG114" s="90"/>
      <c r="AI114" s="90"/>
    </row>
    <row r="115" spans="3:37" ht="12.75" customHeight="1" outlineLevel="1">
      <c r="D115" s="178" t="s">
        <v>420</v>
      </c>
      <c r="E115" s="179"/>
      <c r="F115" s="180" t="str">
        <f>F113</f>
        <v>£000</v>
      </c>
      <c r="G115" s="181">
        <f t="shared" ref="G115:AB115" si="32">SUM(G89,G113)</f>
        <v>0</v>
      </c>
      <c r="H115" s="181">
        <f t="shared" si="32"/>
        <v>0</v>
      </c>
      <c r="I115" s="181">
        <f t="shared" si="32"/>
        <v>0</v>
      </c>
      <c r="J115" s="181">
        <f t="shared" si="32"/>
        <v>0</v>
      </c>
      <c r="K115" s="181">
        <f t="shared" si="32"/>
        <v>0</v>
      </c>
      <c r="L115" s="181">
        <f t="shared" si="32"/>
        <v>0</v>
      </c>
      <c r="M115" s="181">
        <f t="shared" si="32"/>
        <v>0</v>
      </c>
      <c r="N115" s="181">
        <f t="shared" si="32"/>
        <v>0</v>
      </c>
      <c r="O115" s="181">
        <f t="shared" si="32"/>
        <v>0</v>
      </c>
      <c r="P115" s="181">
        <f t="shared" si="32"/>
        <v>0</v>
      </c>
      <c r="Q115" s="181">
        <f t="shared" si="32"/>
        <v>0</v>
      </c>
      <c r="R115" s="181">
        <f t="shared" si="32"/>
        <v>0</v>
      </c>
      <c r="S115" s="181">
        <f t="shared" si="32"/>
        <v>0</v>
      </c>
      <c r="T115" s="181">
        <f t="shared" si="32"/>
        <v>0</v>
      </c>
      <c r="U115" s="181">
        <f t="shared" si="32"/>
        <v>0</v>
      </c>
      <c r="V115" s="181">
        <f t="shared" si="32"/>
        <v>0</v>
      </c>
      <c r="W115" s="181">
        <f t="shared" si="32"/>
        <v>0</v>
      </c>
      <c r="X115" s="181">
        <f t="shared" si="32"/>
        <v>0</v>
      </c>
      <c r="Y115" s="181">
        <f t="shared" si="32"/>
        <v>0</v>
      </c>
      <c r="Z115" s="181">
        <f t="shared" si="32"/>
        <v>0</v>
      </c>
      <c r="AA115" s="181">
        <f t="shared" si="32"/>
        <v>0</v>
      </c>
      <c r="AB115" s="181">
        <f t="shared" si="32"/>
        <v>0</v>
      </c>
      <c r="AC115" s="182">
        <f t="shared" ref="AC115" si="33">SUM(AC89,AC113)</f>
        <v>0</v>
      </c>
      <c r="AE115" s="509">
        <f t="shared" ref="AE115" si="34">SUM(AE89,AE113)</f>
        <v>0</v>
      </c>
      <c r="AG115" s="509">
        <f t="shared" ref="AG115" si="35">SUM(AG89,AG113)</f>
        <v>0</v>
      </c>
      <c r="AI115" s="509">
        <f t="shared" ref="AI115" si="36">SUM(AI89,AI113)</f>
        <v>0</v>
      </c>
      <c r="AK115" s="852"/>
    </row>
    <row r="116" spans="3:37" ht="12.6" customHeight="1" outlineLevel="1">
      <c r="G116" s="90"/>
      <c r="H116" s="90"/>
      <c r="I116" s="90"/>
      <c r="J116" s="90"/>
      <c r="K116" s="90"/>
      <c r="L116" s="90"/>
      <c r="M116" s="90"/>
      <c r="N116" s="90"/>
      <c r="O116" s="90"/>
      <c r="P116" s="90"/>
      <c r="Q116" s="90"/>
      <c r="R116" s="90"/>
      <c r="S116" s="90"/>
      <c r="T116" s="90"/>
      <c r="U116" s="90"/>
      <c r="V116" s="90"/>
      <c r="W116" s="90"/>
      <c r="X116" s="90"/>
      <c r="Y116" s="90"/>
      <c r="Z116" s="90"/>
      <c r="AA116" s="90"/>
      <c r="AB116" s="90"/>
      <c r="AC116" s="90"/>
      <c r="AD116" s="90"/>
      <c r="AE116" s="90"/>
      <c r="AG116" s="90"/>
      <c r="AI116" s="90"/>
    </row>
    <row r="117" spans="3:37" ht="12.6" customHeight="1" outlineLevel="1">
      <c r="C117" s="138" t="s">
        <v>421</v>
      </c>
      <c r="G117" s="90"/>
      <c r="H117" s="90"/>
      <c r="I117" s="90"/>
      <c r="J117" s="90"/>
      <c r="K117" s="90"/>
      <c r="L117" s="90"/>
      <c r="M117" s="90"/>
      <c r="N117" s="90"/>
      <c r="O117" s="90"/>
      <c r="P117" s="90"/>
      <c r="Q117" s="90"/>
      <c r="R117" s="90"/>
      <c r="S117" s="90"/>
      <c r="T117" s="90"/>
      <c r="U117" s="90"/>
      <c r="V117" s="90"/>
      <c r="W117" s="90"/>
      <c r="X117" s="90"/>
      <c r="Y117" s="90"/>
      <c r="Z117" s="90"/>
      <c r="AA117" s="90"/>
      <c r="AB117" s="90"/>
      <c r="AC117" s="90"/>
      <c r="AD117" s="90"/>
      <c r="AE117" s="90"/>
      <c r="AG117" s="90"/>
      <c r="AI117" s="90"/>
    </row>
    <row r="118" spans="3:37" ht="12.6" customHeight="1" outlineLevel="1">
      <c r="D118" s="100" t="str">
        <f>'Line Items'!D14</f>
        <v>EJ01 West Mids Snow Hill</v>
      </c>
      <c r="E118" s="85"/>
      <c r="F118" s="183" t="str">
        <f t="shared" ref="F118:F128" si="37">F92</f>
        <v>£000</v>
      </c>
      <c r="G118" s="171"/>
      <c r="H118" s="171"/>
      <c r="I118" s="172"/>
      <c r="J118" s="171"/>
      <c r="K118" s="172"/>
      <c r="L118" s="172"/>
      <c r="M118" s="171"/>
      <c r="N118" s="171"/>
      <c r="O118" s="171"/>
      <c r="P118" s="171"/>
      <c r="Q118" s="171"/>
      <c r="R118" s="171"/>
      <c r="S118" s="171"/>
      <c r="T118" s="171"/>
      <c r="U118" s="171"/>
      <c r="V118" s="171"/>
      <c r="W118" s="171"/>
      <c r="X118" s="171"/>
      <c r="Y118" s="171"/>
      <c r="Z118" s="171"/>
      <c r="AA118" s="171"/>
      <c r="AB118" s="171"/>
      <c r="AC118" s="410"/>
      <c r="AE118" s="506"/>
      <c r="AG118" s="506"/>
      <c r="AI118" s="506"/>
      <c r="AK118" s="88"/>
    </row>
    <row r="119" spans="3:37" ht="12.6" customHeight="1" outlineLevel="1">
      <c r="D119" s="106" t="str">
        <f>'Line Items'!D15</f>
        <v>EJ02 Trent Valley</v>
      </c>
      <c r="E119" s="89"/>
      <c r="F119" s="107" t="str">
        <f t="shared" si="37"/>
        <v>£000</v>
      </c>
      <c r="G119" s="173"/>
      <c r="H119" s="173"/>
      <c r="I119" s="173"/>
      <c r="J119" s="173"/>
      <c r="K119" s="173"/>
      <c r="L119" s="173"/>
      <c r="M119" s="173"/>
      <c r="N119" s="173"/>
      <c r="O119" s="173"/>
      <c r="P119" s="173"/>
      <c r="Q119" s="173"/>
      <c r="R119" s="173"/>
      <c r="S119" s="173"/>
      <c r="T119" s="173"/>
      <c r="U119" s="173"/>
      <c r="V119" s="173"/>
      <c r="W119" s="173"/>
      <c r="X119" s="173"/>
      <c r="Y119" s="173"/>
      <c r="Z119" s="173"/>
      <c r="AA119" s="173"/>
      <c r="AB119" s="173"/>
      <c r="AC119" s="174"/>
      <c r="AE119" s="507"/>
      <c r="AG119" s="507"/>
      <c r="AI119" s="507"/>
      <c r="AK119" s="92"/>
    </row>
    <row r="120" spans="3:37" ht="12.6" customHeight="1" outlineLevel="1">
      <c r="D120" s="106" t="str">
        <f>'Line Items'!D16</f>
        <v>EJ03 West Mids New Street</v>
      </c>
      <c r="E120" s="89"/>
      <c r="F120" s="107" t="str">
        <f t="shared" si="37"/>
        <v>£000</v>
      </c>
      <c r="G120" s="173"/>
      <c r="H120" s="173"/>
      <c r="I120" s="173"/>
      <c r="J120" s="173"/>
      <c r="K120" s="173"/>
      <c r="L120" s="173"/>
      <c r="M120" s="173"/>
      <c r="N120" s="173"/>
      <c r="O120" s="173"/>
      <c r="P120" s="173"/>
      <c r="Q120" s="173"/>
      <c r="R120" s="173"/>
      <c r="S120" s="173"/>
      <c r="T120" s="173"/>
      <c r="U120" s="173"/>
      <c r="V120" s="173"/>
      <c r="W120" s="173"/>
      <c r="X120" s="173"/>
      <c r="Y120" s="173"/>
      <c r="Z120" s="173"/>
      <c r="AA120" s="173"/>
      <c r="AB120" s="173"/>
      <c r="AC120" s="174"/>
      <c r="AE120" s="507"/>
      <c r="AG120" s="507"/>
      <c r="AI120" s="507"/>
      <c r="AK120" s="92"/>
    </row>
    <row r="121" spans="3:37" ht="12.6" customHeight="1" outlineLevel="1">
      <c r="D121" s="106" t="str">
        <f>'Line Items'!D17</f>
        <v>EJ04 West Mids inter-urban</v>
      </c>
      <c r="E121" s="89"/>
      <c r="F121" s="107" t="str">
        <f t="shared" si="37"/>
        <v>£000</v>
      </c>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4"/>
      <c r="AE121" s="507"/>
      <c r="AG121" s="507"/>
      <c r="AI121" s="507"/>
      <c r="AK121" s="92"/>
    </row>
    <row r="122" spans="3:37" ht="12.6" customHeight="1" outlineLevel="1">
      <c r="D122" s="106" t="str">
        <f>'Line Items'!D18</f>
        <v>EJ05 WC London - Northampton</v>
      </c>
      <c r="E122" s="89"/>
      <c r="F122" s="107" t="str">
        <f t="shared" si="37"/>
        <v>£000</v>
      </c>
      <c r="G122" s="173"/>
      <c r="H122" s="173"/>
      <c r="I122" s="173"/>
      <c r="J122" s="173"/>
      <c r="K122" s="173"/>
      <c r="L122" s="173"/>
      <c r="M122" s="173"/>
      <c r="N122" s="173"/>
      <c r="O122" s="173"/>
      <c r="P122" s="173"/>
      <c r="Q122" s="173"/>
      <c r="R122" s="173"/>
      <c r="S122" s="173"/>
      <c r="T122" s="173"/>
      <c r="U122" s="173"/>
      <c r="V122" s="173"/>
      <c r="W122" s="173"/>
      <c r="X122" s="173"/>
      <c r="Y122" s="173"/>
      <c r="Z122" s="173"/>
      <c r="AA122" s="173"/>
      <c r="AB122" s="173"/>
      <c r="AC122" s="174"/>
      <c r="AE122" s="507"/>
      <c r="AG122" s="507"/>
      <c r="AI122" s="507"/>
      <c r="AK122" s="92"/>
    </row>
    <row r="123" spans="3:37" ht="12.6" customHeight="1" outlineLevel="1">
      <c r="D123" s="106" t="str">
        <f>'Line Items'!D19</f>
        <v>EJ06 WCML Branches</v>
      </c>
      <c r="E123" s="89"/>
      <c r="F123" s="107" t="str">
        <f t="shared" si="37"/>
        <v>£000</v>
      </c>
      <c r="G123" s="173"/>
      <c r="H123" s="173"/>
      <c r="I123" s="173"/>
      <c r="J123" s="173"/>
      <c r="K123" s="173"/>
      <c r="L123" s="173"/>
      <c r="M123" s="173"/>
      <c r="N123" s="173"/>
      <c r="O123" s="173"/>
      <c r="P123" s="173"/>
      <c r="Q123" s="173"/>
      <c r="R123" s="173"/>
      <c r="S123" s="173"/>
      <c r="T123" s="173"/>
      <c r="U123" s="173"/>
      <c r="V123" s="173"/>
      <c r="W123" s="173"/>
      <c r="X123" s="173"/>
      <c r="Y123" s="173"/>
      <c r="Z123" s="173"/>
      <c r="AA123" s="173"/>
      <c r="AB123" s="173"/>
      <c r="AC123" s="174"/>
      <c r="AE123" s="507"/>
      <c r="AG123" s="507"/>
      <c r="AI123" s="507"/>
      <c r="AK123" s="92"/>
    </row>
    <row r="124" spans="3:37" ht="12.6" customHeight="1" outlineLevel="1">
      <c r="D124" s="106" t="str">
        <f>'Line Items'!D20</f>
        <v>Other: Centro concessions</v>
      </c>
      <c r="E124" s="89"/>
      <c r="F124" s="107" t="str">
        <f t="shared" si="37"/>
        <v>£000</v>
      </c>
      <c r="G124" s="173"/>
      <c r="H124" s="173"/>
      <c r="I124" s="173"/>
      <c r="J124" s="173"/>
      <c r="K124" s="173"/>
      <c r="L124" s="173"/>
      <c r="M124" s="173"/>
      <c r="N124" s="173"/>
      <c r="O124" s="173"/>
      <c r="P124" s="173"/>
      <c r="Q124" s="173"/>
      <c r="R124" s="173"/>
      <c r="S124" s="173"/>
      <c r="T124" s="173"/>
      <c r="U124" s="173"/>
      <c r="V124" s="173"/>
      <c r="W124" s="173"/>
      <c r="X124" s="173"/>
      <c r="Y124" s="173"/>
      <c r="Z124" s="173"/>
      <c r="AA124" s="173"/>
      <c r="AB124" s="173"/>
      <c r="AC124" s="174"/>
      <c r="AE124" s="507"/>
      <c r="AG124" s="507"/>
      <c r="AI124" s="507"/>
      <c r="AK124" s="92"/>
    </row>
    <row r="125" spans="3:37" ht="12.6" customHeight="1" outlineLevel="1">
      <c r="D125" s="106" t="str">
        <f>'Line Items'!D21</f>
        <v>Other: Centro nNetwork</v>
      </c>
      <c r="E125" s="89"/>
      <c r="F125" s="107" t="str">
        <f t="shared" si="37"/>
        <v>£000</v>
      </c>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4"/>
      <c r="AE125" s="507"/>
      <c r="AG125" s="507"/>
      <c r="AI125" s="507"/>
      <c r="AK125" s="92"/>
    </row>
    <row r="126" spans="3:37" ht="12.6" customHeight="1" outlineLevel="1">
      <c r="D126" s="106" t="str">
        <f>'Line Items'!D22</f>
        <v>Other: miscellaneous</v>
      </c>
      <c r="E126" s="89"/>
      <c r="F126" s="107" t="str">
        <f t="shared" si="37"/>
        <v>£000</v>
      </c>
      <c r="G126" s="173"/>
      <c r="H126" s="173"/>
      <c r="I126" s="173"/>
      <c r="J126" s="173"/>
      <c r="K126" s="173"/>
      <c r="L126" s="173"/>
      <c r="M126" s="173"/>
      <c r="N126" s="173"/>
      <c r="O126" s="173"/>
      <c r="P126" s="173"/>
      <c r="Q126" s="173"/>
      <c r="R126" s="173"/>
      <c r="S126" s="173"/>
      <c r="T126" s="173"/>
      <c r="U126" s="173"/>
      <c r="V126" s="173"/>
      <c r="W126" s="173"/>
      <c r="X126" s="173"/>
      <c r="Y126" s="173"/>
      <c r="Z126" s="173"/>
      <c r="AA126" s="173"/>
      <c r="AB126" s="173"/>
      <c r="AC126" s="174"/>
      <c r="AE126" s="507"/>
      <c r="AG126" s="507"/>
      <c r="AI126" s="507"/>
      <c r="AK126" s="92"/>
    </row>
    <row r="127" spans="3:37" ht="12.75" customHeight="1" outlineLevel="1">
      <c r="D127" s="106" t="str">
        <f>'Line Items'!D23</f>
        <v>[Passenger Revenue Service Groups Line 10]</v>
      </c>
      <c r="E127" s="89"/>
      <c r="F127" s="107" t="str">
        <f t="shared" si="37"/>
        <v>£000</v>
      </c>
      <c r="G127" s="173"/>
      <c r="H127" s="173"/>
      <c r="I127" s="173"/>
      <c r="J127" s="173"/>
      <c r="K127" s="173"/>
      <c r="L127" s="173"/>
      <c r="M127" s="173"/>
      <c r="N127" s="173"/>
      <c r="O127" s="173"/>
      <c r="P127" s="173"/>
      <c r="Q127" s="173"/>
      <c r="R127" s="173"/>
      <c r="S127" s="173"/>
      <c r="T127" s="173"/>
      <c r="U127" s="173"/>
      <c r="V127" s="173"/>
      <c r="W127" s="173"/>
      <c r="X127" s="173"/>
      <c r="Y127" s="173"/>
      <c r="Z127" s="173"/>
      <c r="AA127" s="173"/>
      <c r="AB127" s="173"/>
      <c r="AC127" s="174"/>
      <c r="AE127" s="507"/>
      <c r="AG127" s="507"/>
      <c r="AI127" s="507"/>
      <c r="AK127" s="92"/>
    </row>
    <row r="128" spans="3:37" ht="12.75" customHeight="1" outlineLevel="1">
      <c r="D128" s="106" t="str">
        <f>'Line Items'!D24</f>
        <v>[Passenger Revenue Service Groups Line 11]</v>
      </c>
      <c r="E128" s="89"/>
      <c r="F128" s="107" t="str">
        <f t="shared" si="37"/>
        <v>£000</v>
      </c>
      <c r="G128" s="173"/>
      <c r="H128" s="173"/>
      <c r="I128" s="173"/>
      <c r="J128" s="173"/>
      <c r="K128" s="173"/>
      <c r="L128" s="173"/>
      <c r="M128" s="173"/>
      <c r="N128" s="173"/>
      <c r="O128" s="173"/>
      <c r="P128" s="173"/>
      <c r="Q128" s="173"/>
      <c r="R128" s="173"/>
      <c r="S128" s="173"/>
      <c r="T128" s="173"/>
      <c r="U128" s="173"/>
      <c r="V128" s="173"/>
      <c r="W128" s="173"/>
      <c r="X128" s="173"/>
      <c r="Y128" s="173"/>
      <c r="Z128" s="173"/>
      <c r="AA128" s="173"/>
      <c r="AB128" s="173"/>
      <c r="AC128" s="174"/>
      <c r="AE128" s="507"/>
      <c r="AG128" s="507"/>
      <c r="AI128" s="507"/>
      <c r="AK128" s="92"/>
    </row>
    <row r="129" spans="3:37" ht="12.75" customHeight="1" outlineLevel="1">
      <c r="D129" s="106" t="str">
        <f>'Line Items'!D25</f>
        <v>[Passenger Revenue Service Groups Line 12]</v>
      </c>
      <c r="E129" s="89"/>
      <c r="F129" s="107" t="str">
        <f t="shared" ref="F129:F137" si="38">F103</f>
        <v>£000</v>
      </c>
      <c r="G129" s="173"/>
      <c r="H129" s="173"/>
      <c r="I129" s="173"/>
      <c r="J129" s="173"/>
      <c r="K129" s="173"/>
      <c r="L129" s="173"/>
      <c r="M129" s="173"/>
      <c r="N129" s="173"/>
      <c r="O129" s="173"/>
      <c r="P129" s="173"/>
      <c r="Q129" s="173"/>
      <c r="R129" s="173"/>
      <c r="S129" s="173"/>
      <c r="T129" s="173"/>
      <c r="U129" s="173"/>
      <c r="V129" s="173"/>
      <c r="W129" s="173"/>
      <c r="X129" s="173"/>
      <c r="Y129" s="173"/>
      <c r="Z129" s="173"/>
      <c r="AA129" s="173"/>
      <c r="AB129" s="173"/>
      <c r="AC129" s="174"/>
      <c r="AE129" s="507"/>
      <c r="AG129" s="507"/>
      <c r="AI129" s="507"/>
      <c r="AK129" s="92"/>
    </row>
    <row r="130" spans="3:37" ht="12.75" customHeight="1" outlineLevel="1">
      <c r="D130" s="106" t="str">
        <f>'Line Items'!D26</f>
        <v>[Passenger Revenue Service Groups Line 13]</v>
      </c>
      <c r="E130" s="89"/>
      <c r="F130" s="107" t="str">
        <f t="shared" si="38"/>
        <v>£000</v>
      </c>
      <c r="G130" s="173"/>
      <c r="H130" s="173"/>
      <c r="I130" s="173"/>
      <c r="J130" s="173"/>
      <c r="K130" s="173"/>
      <c r="L130" s="173"/>
      <c r="M130" s="173"/>
      <c r="N130" s="173"/>
      <c r="O130" s="173"/>
      <c r="P130" s="173"/>
      <c r="Q130" s="173"/>
      <c r="R130" s="173"/>
      <c r="S130" s="173"/>
      <c r="T130" s="173"/>
      <c r="U130" s="173"/>
      <c r="V130" s="173"/>
      <c r="W130" s="173"/>
      <c r="X130" s="173"/>
      <c r="Y130" s="173"/>
      <c r="Z130" s="173"/>
      <c r="AA130" s="173"/>
      <c r="AB130" s="173"/>
      <c r="AC130" s="174"/>
      <c r="AE130" s="507"/>
      <c r="AG130" s="507"/>
      <c r="AI130" s="507"/>
      <c r="AK130" s="92"/>
    </row>
    <row r="131" spans="3:37" ht="12.75" customHeight="1" outlineLevel="1">
      <c r="D131" s="106" t="str">
        <f>'Line Items'!D27</f>
        <v>[Passenger Revenue Service Groups Line 14]</v>
      </c>
      <c r="E131" s="89"/>
      <c r="F131" s="107" t="str">
        <f t="shared" si="38"/>
        <v>£000</v>
      </c>
      <c r="G131" s="173"/>
      <c r="H131" s="173"/>
      <c r="I131" s="173"/>
      <c r="J131" s="173"/>
      <c r="K131" s="173"/>
      <c r="L131" s="173"/>
      <c r="M131" s="173"/>
      <c r="N131" s="173"/>
      <c r="O131" s="173"/>
      <c r="P131" s="173"/>
      <c r="Q131" s="173"/>
      <c r="R131" s="173"/>
      <c r="S131" s="173"/>
      <c r="T131" s="173"/>
      <c r="U131" s="173"/>
      <c r="V131" s="173"/>
      <c r="W131" s="173"/>
      <c r="X131" s="173"/>
      <c r="Y131" s="173"/>
      <c r="Z131" s="173"/>
      <c r="AA131" s="173"/>
      <c r="AB131" s="173"/>
      <c r="AC131" s="174"/>
      <c r="AE131" s="507"/>
      <c r="AG131" s="507"/>
      <c r="AI131" s="507"/>
      <c r="AK131" s="92"/>
    </row>
    <row r="132" spans="3:37" ht="12.75" customHeight="1" outlineLevel="1">
      <c r="D132" s="106" t="str">
        <f>'Line Items'!D28</f>
        <v>[Passenger Revenue Service Groups Line 15]</v>
      </c>
      <c r="E132" s="89"/>
      <c r="F132" s="107" t="str">
        <f t="shared" si="38"/>
        <v>£000</v>
      </c>
      <c r="G132" s="173"/>
      <c r="H132" s="173"/>
      <c r="I132" s="173"/>
      <c r="J132" s="173"/>
      <c r="K132" s="173"/>
      <c r="L132" s="173"/>
      <c r="M132" s="173"/>
      <c r="N132" s="173"/>
      <c r="O132" s="173"/>
      <c r="P132" s="173"/>
      <c r="Q132" s="173"/>
      <c r="R132" s="173"/>
      <c r="S132" s="173"/>
      <c r="T132" s="173"/>
      <c r="U132" s="173"/>
      <c r="V132" s="173"/>
      <c r="W132" s="173"/>
      <c r="X132" s="173"/>
      <c r="Y132" s="173"/>
      <c r="Z132" s="173"/>
      <c r="AA132" s="173"/>
      <c r="AB132" s="173"/>
      <c r="AC132" s="174"/>
      <c r="AE132" s="507"/>
      <c r="AG132" s="507"/>
      <c r="AI132" s="507"/>
      <c r="AK132" s="92"/>
    </row>
    <row r="133" spans="3:37" ht="12.75" customHeight="1" outlineLevel="1">
      <c r="D133" s="106" t="str">
        <f>'Line Items'!D29</f>
        <v>[Passenger Revenue Service Groups Line 16]</v>
      </c>
      <c r="E133" s="89"/>
      <c r="F133" s="107" t="str">
        <f t="shared" si="38"/>
        <v>£000</v>
      </c>
      <c r="G133" s="173"/>
      <c r="H133" s="173"/>
      <c r="I133" s="173"/>
      <c r="J133" s="173"/>
      <c r="K133" s="173"/>
      <c r="L133" s="173"/>
      <c r="M133" s="173"/>
      <c r="N133" s="173"/>
      <c r="O133" s="173"/>
      <c r="P133" s="173"/>
      <c r="Q133" s="173"/>
      <c r="R133" s="173"/>
      <c r="S133" s="173"/>
      <c r="T133" s="173"/>
      <c r="U133" s="173"/>
      <c r="V133" s="173"/>
      <c r="W133" s="173"/>
      <c r="X133" s="173"/>
      <c r="Y133" s="173"/>
      <c r="Z133" s="173"/>
      <c r="AA133" s="173"/>
      <c r="AB133" s="173"/>
      <c r="AC133" s="174"/>
      <c r="AE133" s="507"/>
      <c r="AG133" s="507"/>
      <c r="AI133" s="507"/>
      <c r="AK133" s="92"/>
    </row>
    <row r="134" spans="3:37" ht="12.75" customHeight="1" outlineLevel="1">
      <c r="D134" s="106" t="str">
        <f>'Line Items'!D30</f>
        <v>[Passenger Revenue Service Groups Line 17]</v>
      </c>
      <c r="E134" s="89"/>
      <c r="F134" s="107" t="str">
        <f t="shared" si="38"/>
        <v>£000</v>
      </c>
      <c r="G134" s="173"/>
      <c r="H134" s="173"/>
      <c r="I134" s="173"/>
      <c r="J134" s="173"/>
      <c r="K134" s="173"/>
      <c r="L134" s="173"/>
      <c r="M134" s="173"/>
      <c r="N134" s="173"/>
      <c r="O134" s="173"/>
      <c r="P134" s="173"/>
      <c r="Q134" s="173"/>
      <c r="R134" s="173"/>
      <c r="S134" s="173"/>
      <c r="T134" s="173"/>
      <c r="U134" s="173"/>
      <c r="V134" s="173"/>
      <c r="W134" s="173"/>
      <c r="X134" s="173"/>
      <c r="Y134" s="173"/>
      <c r="Z134" s="173"/>
      <c r="AA134" s="173"/>
      <c r="AB134" s="173"/>
      <c r="AC134" s="174"/>
      <c r="AE134" s="507"/>
      <c r="AG134" s="507"/>
      <c r="AI134" s="507"/>
      <c r="AK134" s="92"/>
    </row>
    <row r="135" spans="3:37" ht="12.75" customHeight="1" outlineLevel="1">
      <c r="D135" s="106" t="str">
        <f>'Line Items'!D31</f>
        <v>[Passenger Revenue Service Groups Line 18]</v>
      </c>
      <c r="E135" s="89"/>
      <c r="F135" s="107" t="str">
        <f t="shared" si="38"/>
        <v>£000</v>
      </c>
      <c r="G135" s="173"/>
      <c r="H135" s="173"/>
      <c r="I135" s="173"/>
      <c r="J135" s="173"/>
      <c r="K135" s="173"/>
      <c r="L135" s="173"/>
      <c r="M135" s="173"/>
      <c r="N135" s="173"/>
      <c r="O135" s="173"/>
      <c r="P135" s="173"/>
      <c r="Q135" s="173"/>
      <c r="R135" s="173"/>
      <c r="S135" s="173"/>
      <c r="T135" s="173"/>
      <c r="U135" s="173"/>
      <c r="V135" s="173"/>
      <c r="W135" s="173"/>
      <c r="X135" s="173"/>
      <c r="Y135" s="173"/>
      <c r="Z135" s="173"/>
      <c r="AA135" s="173"/>
      <c r="AB135" s="173"/>
      <c r="AC135" s="174"/>
      <c r="AE135" s="507"/>
      <c r="AG135" s="507"/>
      <c r="AI135" s="507"/>
      <c r="AK135" s="92"/>
    </row>
    <row r="136" spans="3:37" ht="12.75" customHeight="1" outlineLevel="1">
      <c r="D136" s="106" t="str">
        <f>'Line Items'!D32</f>
        <v>[Passenger Revenue Service Groups Line 19]</v>
      </c>
      <c r="E136" s="89"/>
      <c r="F136" s="107" t="str">
        <f t="shared" si="38"/>
        <v>£000</v>
      </c>
      <c r="G136" s="173"/>
      <c r="H136" s="173"/>
      <c r="I136" s="173"/>
      <c r="J136" s="173"/>
      <c r="K136" s="173"/>
      <c r="L136" s="173"/>
      <c r="M136" s="173"/>
      <c r="N136" s="173"/>
      <c r="O136" s="173"/>
      <c r="P136" s="173"/>
      <c r="Q136" s="173"/>
      <c r="R136" s="173"/>
      <c r="S136" s="173"/>
      <c r="T136" s="173"/>
      <c r="U136" s="173"/>
      <c r="V136" s="173"/>
      <c r="W136" s="173"/>
      <c r="X136" s="173"/>
      <c r="Y136" s="173"/>
      <c r="Z136" s="173"/>
      <c r="AA136" s="173"/>
      <c r="AB136" s="173"/>
      <c r="AC136" s="174"/>
      <c r="AE136" s="507"/>
      <c r="AG136" s="507"/>
      <c r="AI136" s="507"/>
      <c r="AK136" s="92"/>
    </row>
    <row r="137" spans="3:37" ht="12.75" customHeight="1" outlineLevel="1">
      <c r="D137" s="117" t="str">
        <f>'Line Items'!D33</f>
        <v>[Passenger Revenue Service Groups Line 20]</v>
      </c>
      <c r="E137" s="175"/>
      <c r="F137" s="118" t="str">
        <f t="shared" si="38"/>
        <v>£000</v>
      </c>
      <c r="G137" s="176"/>
      <c r="H137" s="176"/>
      <c r="I137" s="176"/>
      <c r="J137" s="176"/>
      <c r="K137" s="176"/>
      <c r="L137" s="176"/>
      <c r="M137" s="176"/>
      <c r="N137" s="176"/>
      <c r="O137" s="176"/>
      <c r="P137" s="176"/>
      <c r="Q137" s="176"/>
      <c r="R137" s="176"/>
      <c r="S137" s="176"/>
      <c r="T137" s="176"/>
      <c r="U137" s="176"/>
      <c r="V137" s="176"/>
      <c r="W137" s="176"/>
      <c r="X137" s="176"/>
      <c r="Y137" s="176"/>
      <c r="Z137" s="176"/>
      <c r="AA137" s="176"/>
      <c r="AB137" s="176"/>
      <c r="AC137" s="177"/>
      <c r="AE137" s="508"/>
      <c r="AG137" s="508"/>
      <c r="AI137" s="508"/>
      <c r="AK137" s="96"/>
    </row>
    <row r="138" spans="3:37" ht="12.75" customHeight="1" outlineLevel="1">
      <c r="G138" s="90"/>
      <c r="H138" s="90"/>
      <c r="I138" s="90"/>
      <c r="J138" s="90"/>
      <c r="K138" s="90"/>
      <c r="L138" s="90"/>
      <c r="M138" s="90"/>
      <c r="N138" s="90"/>
      <c r="O138" s="90"/>
      <c r="P138" s="90"/>
      <c r="Q138" s="90"/>
      <c r="R138" s="90"/>
      <c r="S138" s="90"/>
      <c r="T138" s="90"/>
      <c r="U138" s="90"/>
      <c r="V138" s="90"/>
      <c r="W138" s="90"/>
      <c r="X138" s="90"/>
      <c r="Y138" s="90"/>
      <c r="Z138" s="90"/>
      <c r="AA138" s="90"/>
      <c r="AB138" s="90"/>
      <c r="AC138" s="90"/>
      <c r="AD138" s="90"/>
      <c r="AE138" s="90"/>
      <c r="AG138" s="90"/>
      <c r="AI138" s="90"/>
    </row>
    <row r="139" spans="3:37" ht="12.75" customHeight="1" outlineLevel="1">
      <c r="D139" s="178" t="str">
        <f>"Total "&amp;C117</f>
        <v>Total Advance (First)</v>
      </c>
      <c r="E139" s="179"/>
      <c r="F139" s="180" t="str">
        <f>F137</f>
        <v>£000</v>
      </c>
      <c r="G139" s="181">
        <f t="shared" ref="G139:AB139" si="39">SUM(G118:G137)</f>
        <v>0</v>
      </c>
      <c r="H139" s="181">
        <f t="shared" si="39"/>
        <v>0</v>
      </c>
      <c r="I139" s="181">
        <f>SUM(I118:I137)</f>
        <v>0</v>
      </c>
      <c r="J139" s="181">
        <f>SUM(J118:J137)</f>
        <v>0</v>
      </c>
      <c r="K139" s="181">
        <f t="shared" si="39"/>
        <v>0</v>
      </c>
      <c r="L139" s="181">
        <f t="shared" si="39"/>
        <v>0</v>
      </c>
      <c r="M139" s="181">
        <f t="shared" si="39"/>
        <v>0</v>
      </c>
      <c r="N139" s="181">
        <f t="shared" si="39"/>
        <v>0</v>
      </c>
      <c r="O139" s="181">
        <f t="shared" si="39"/>
        <v>0</v>
      </c>
      <c r="P139" s="181">
        <f t="shared" si="39"/>
        <v>0</v>
      </c>
      <c r="Q139" s="181">
        <f t="shared" si="39"/>
        <v>0</v>
      </c>
      <c r="R139" s="181">
        <f t="shared" si="39"/>
        <v>0</v>
      </c>
      <c r="S139" s="181">
        <f t="shared" si="39"/>
        <v>0</v>
      </c>
      <c r="T139" s="181">
        <f t="shared" si="39"/>
        <v>0</v>
      </c>
      <c r="U139" s="181">
        <f t="shared" si="39"/>
        <v>0</v>
      </c>
      <c r="V139" s="181">
        <f t="shared" si="39"/>
        <v>0</v>
      </c>
      <c r="W139" s="181">
        <f t="shared" si="39"/>
        <v>0</v>
      </c>
      <c r="X139" s="181">
        <f t="shared" si="39"/>
        <v>0</v>
      </c>
      <c r="Y139" s="181">
        <f t="shared" si="39"/>
        <v>0</v>
      </c>
      <c r="Z139" s="181">
        <f t="shared" si="39"/>
        <v>0</v>
      </c>
      <c r="AA139" s="181">
        <f t="shared" si="39"/>
        <v>0</v>
      </c>
      <c r="AB139" s="181">
        <f t="shared" si="39"/>
        <v>0</v>
      </c>
      <c r="AC139" s="182">
        <f t="shared" ref="AC139" si="40">SUM(AC118:AC137)</f>
        <v>0</v>
      </c>
      <c r="AE139" s="509">
        <f t="shared" ref="AE139" si="41">SUM(AE118:AE137)</f>
        <v>0</v>
      </c>
      <c r="AG139" s="509">
        <f t="shared" ref="AG139" si="42">SUM(AG118:AG137)</f>
        <v>0</v>
      </c>
      <c r="AI139" s="509">
        <f t="shared" ref="AI139" si="43">SUM(AI118:AI137)</f>
        <v>0</v>
      </c>
      <c r="AK139" s="852"/>
    </row>
    <row r="140" spans="3:37" ht="12.75" customHeight="1" outlineLevel="1">
      <c r="G140" s="90"/>
      <c r="H140" s="90"/>
      <c r="I140" s="90"/>
      <c r="J140" s="90"/>
      <c r="K140" s="90"/>
      <c r="L140" s="90"/>
      <c r="M140" s="90"/>
      <c r="N140" s="90"/>
      <c r="O140" s="90"/>
      <c r="P140" s="90"/>
      <c r="Q140" s="90"/>
      <c r="R140" s="90"/>
      <c r="S140" s="90"/>
      <c r="T140" s="90"/>
      <c r="U140" s="90"/>
      <c r="V140" s="90"/>
      <c r="W140" s="90"/>
      <c r="X140" s="90"/>
      <c r="Y140" s="90"/>
      <c r="Z140" s="90"/>
      <c r="AA140" s="90"/>
      <c r="AB140" s="90"/>
      <c r="AC140" s="90"/>
      <c r="AD140" s="90"/>
      <c r="AE140" s="90"/>
      <c r="AG140" s="90"/>
      <c r="AI140" s="90"/>
    </row>
    <row r="141" spans="3:37" ht="12.75" customHeight="1" outlineLevel="1">
      <c r="C141" s="138" t="s">
        <v>422</v>
      </c>
      <c r="G141" s="90"/>
      <c r="H141" s="90"/>
      <c r="I141" s="90"/>
      <c r="J141" s="90"/>
      <c r="K141" s="90"/>
      <c r="L141" s="90"/>
      <c r="M141" s="90"/>
      <c r="N141" s="90"/>
      <c r="O141" s="90"/>
      <c r="P141" s="90"/>
      <c r="Q141" s="90"/>
      <c r="R141" s="90"/>
      <c r="S141" s="90"/>
      <c r="T141" s="90"/>
      <c r="U141" s="90"/>
      <c r="V141" s="90"/>
      <c r="W141" s="90"/>
      <c r="X141" s="90"/>
      <c r="Y141" s="90"/>
      <c r="Z141" s="90"/>
      <c r="AA141" s="90"/>
      <c r="AB141" s="90"/>
      <c r="AC141" s="90"/>
      <c r="AD141" s="90"/>
      <c r="AE141" s="90"/>
      <c r="AG141" s="90"/>
      <c r="AI141" s="90"/>
    </row>
    <row r="142" spans="3:37" ht="12.75" customHeight="1" outlineLevel="1">
      <c r="D142" s="100" t="str">
        <f>'Line Items'!D14</f>
        <v>EJ01 West Mids Snow Hill</v>
      </c>
      <c r="E142" s="85"/>
      <c r="F142" s="183" t="str">
        <f t="shared" ref="F142:F152" si="44">F118</f>
        <v>£000</v>
      </c>
      <c r="G142" s="171"/>
      <c r="H142" s="171"/>
      <c r="I142" s="172"/>
      <c r="J142" s="171"/>
      <c r="K142" s="172"/>
      <c r="L142" s="172"/>
      <c r="M142" s="171"/>
      <c r="N142" s="171"/>
      <c r="O142" s="171"/>
      <c r="P142" s="171"/>
      <c r="Q142" s="171"/>
      <c r="R142" s="171"/>
      <c r="S142" s="171"/>
      <c r="T142" s="171"/>
      <c r="U142" s="171"/>
      <c r="V142" s="171"/>
      <c r="W142" s="171"/>
      <c r="X142" s="171"/>
      <c r="Y142" s="171"/>
      <c r="Z142" s="171"/>
      <c r="AA142" s="171"/>
      <c r="AB142" s="171"/>
      <c r="AC142" s="410"/>
      <c r="AE142" s="506"/>
      <c r="AG142" s="506"/>
      <c r="AI142" s="506"/>
      <c r="AK142" s="88"/>
    </row>
    <row r="143" spans="3:37" ht="12.75" customHeight="1" outlineLevel="1">
      <c r="D143" s="106" t="str">
        <f>'Line Items'!D15</f>
        <v>EJ02 Trent Valley</v>
      </c>
      <c r="E143" s="89"/>
      <c r="F143" s="107" t="str">
        <f t="shared" si="44"/>
        <v>£000</v>
      </c>
      <c r="G143" s="173"/>
      <c r="H143" s="173"/>
      <c r="I143" s="173"/>
      <c r="J143" s="173"/>
      <c r="K143" s="173"/>
      <c r="L143" s="173"/>
      <c r="M143" s="173"/>
      <c r="N143" s="173"/>
      <c r="O143" s="173"/>
      <c r="P143" s="173"/>
      <c r="Q143" s="173"/>
      <c r="R143" s="173"/>
      <c r="S143" s="173"/>
      <c r="T143" s="173"/>
      <c r="U143" s="173"/>
      <c r="V143" s="173"/>
      <c r="W143" s="173"/>
      <c r="X143" s="173"/>
      <c r="Y143" s="173"/>
      <c r="Z143" s="173"/>
      <c r="AA143" s="173"/>
      <c r="AB143" s="173"/>
      <c r="AC143" s="174"/>
      <c r="AE143" s="507"/>
      <c r="AG143" s="507"/>
      <c r="AI143" s="507"/>
      <c r="AK143" s="92"/>
    </row>
    <row r="144" spans="3:37" ht="12.75" customHeight="1" outlineLevel="1">
      <c r="D144" s="106" t="str">
        <f>'Line Items'!D16</f>
        <v>EJ03 West Mids New Street</v>
      </c>
      <c r="E144" s="89"/>
      <c r="F144" s="107" t="str">
        <f t="shared" si="44"/>
        <v>£000</v>
      </c>
      <c r="G144" s="173"/>
      <c r="H144" s="173"/>
      <c r="I144" s="173"/>
      <c r="J144" s="173"/>
      <c r="K144" s="173"/>
      <c r="L144" s="173"/>
      <c r="M144" s="173"/>
      <c r="N144" s="173"/>
      <c r="O144" s="173"/>
      <c r="P144" s="173"/>
      <c r="Q144" s="173"/>
      <c r="R144" s="173"/>
      <c r="S144" s="173"/>
      <c r="T144" s="173"/>
      <c r="U144" s="173"/>
      <c r="V144" s="173"/>
      <c r="W144" s="173"/>
      <c r="X144" s="173"/>
      <c r="Y144" s="173"/>
      <c r="Z144" s="173"/>
      <c r="AA144" s="173"/>
      <c r="AB144" s="173"/>
      <c r="AC144" s="174"/>
      <c r="AE144" s="507"/>
      <c r="AG144" s="507"/>
      <c r="AI144" s="507"/>
      <c r="AK144" s="92"/>
    </row>
    <row r="145" spans="4:37" ht="12.75" customHeight="1" outlineLevel="1">
      <c r="D145" s="106" t="str">
        <f>'Line Items'!D17</f>
        <v>EJ04 West Mids inter-urban</v>
      </c>
      <c r="E145" s="89"/>
      <c r="F145" s="107" t="str">
        <f t="shared" si="44"/>
        <v>£000</v>
      </c>
      <c r="G145" s="173"/>
      <c r="H145" s="173"/>
      <c r="I145" s="173"/>
      <c r="J145" s="173"/>
      <c r="K145" s="173"/>
      <c r="L145" s="173"/>
      <c r="M145" s="173"/>
      <c r="N145" s="173"/>
      <c r="O145" s="173"/>
      <c r="P145" s="173"/>
      <c r="Q145" s="173"/>
      <c r="R145" s="173"/>
      <c r="S145" s="173"/>
      <c r="T145" s="173"/>
      <c r="U145" s="173"/>
      <c r="V145" s="173"/>
      <c r="W145" s="173"/>
      <c r="X145" s="173"/>
      <c r="Y145" s="173"/>
      <c r="Z145" s="173"/>
      <c r="AA145" s="173"/>
      <c r="AB145" s="173"/>
      <c r="AC145" s="174"/>
      <c r="AE145" s="507"/>
      <c r="AG145" s="507"/>
      <c r="AI145" s="507"/>
      <c r="AK145" s="92"/>
    </row>
    <row r="146" spans="4:37" ht="12.75" customHeight="1" outlineLevel="1">
      <c r="D146" s="106" t="str">
        <f>'Line Items'!D18</f>
        <v>EJ05 WC London - Northampton</v>
      </c>
      <c r="E146" s="89"/>
      <c r="F146" s="107" t="str">
        <f t="shared" si="44"/>
        <v>£000</v>
      </c>
      <c r="G146" s="173"/>
      <c r="H146" s="173"/>
      <c r="I146" s="173"/>
      <c r="J146" s="173"/>
      <c r="K146" s="173"/>
      <c r="L146" s="173"/>
      <c r="M146" s="173"/>
      <c r="N146" s="173"/>
      <c r="O146" s="173"/>
      <c r="P146" s="173"/>
      <c r="Q146" s="173"/>
      <c r="R146" s="173"/>
      <c r="S146" s="173"/>
      <c r="T146" s="173"/>
      <c r="U146" s="173"/>
      <c r="V146" s="173"/>
      <c r="W146" s="173"/>
      <c r="X146" s="173"/>
      <c r="Y146" s="173"/>
      <c r="Z146" s="173"/>
      <c r="AA146" s="173"/>
      <c r="AB146" s="173"/>
      <c r="AC146" s="174"/>
      <c r="AE146" s="507"/>
      <c r="AG146" s="507"/>
      <c r="AI146" s="507"/>
      <c r="AK146" s="92"/>
    </row>
    <row r="147" spans="4:37" ht="12.75" customHeight="1" outlineLevel="1">
      <c r="D147" s="106" t="str">
        <f>'Line Items'!D19</f>
        <v>EJ06 WCML Branches</v>
      </c>
      <c r="E147" s="89"/>
      <c r="F147" s="107" t="str">
        <f t="shared" si="44"/>
        <v>£000</v>
      </c>
      <c r="G147" s="173"/>
      <c r="H147" s="173"/>
      <c r="I147" s="173"/>
      <c r="J147" s="173"/>
      <c r="K147" s="173"/>
      <c r="L147" s="173"/>
      <c r="M147" s="173"/>
      <c r="N147" s="173"/>
      <c r="O147" s="173"/>
      <c r="P147" s="173"/>
      <c r="Q147" s="173"/>
      <c r="R147" s="173"/>
      <c r="S147" s="173"/>
      <c r="T147" s="173"/>
      <c r="U147" s="173"/>
      <c r="V147" s="173"/>
      <c r="W147" s="173"/>
      <c r="X147" s="173"/>
      <c r="Y147" s="173"/>
      <c r="Z147" s="173"/>
      <c r="AA147" s="173"/>
      <c r="AB147" s="173"/>
      <c r="AC147" s="174"/>
      <c r="AE147" s="507"/>
      <c r="AG147" s="507"/>
      <c r="AI147" s="507"/>
      <c r="AK147" s="92"/>
    </row>
    <row r="148" spans="4:37" ht="12.75" customHeight="1" outlineLevel="1">
      <c r="D148" s="106" t="str">
        <f>'Line Items'!D20</f>
        <v>Other: Centro concessions</v>
      </c>
      <c r="E148" s="89"/>
      <c r="F148" s="107" t="str">
        <f t="shared" si="44"/>
        <v>£000</v>
      </c>
      <c r="G148" s="173"/>
      <c r="H148" s="173"/>
      <c r="I148" s="173"/>
      <c r="J148" s="173"/>
      <c r="K148" s="173"/>
      <c r="L148" s="173"/>
      <c r="M148" s="173"/>
      <c r="N148" s="173"/>
      <c r="O148" s="173"/>
      <c r="P148" s="173"/>
      <c r="Q148" s="173"/>
      <c r="R148" s="173"/>
      <c r="S148" s="173"/>
      <c r="T148" s="173"/>
      <c r="U148" s="173"/>
      <c r="V148" s="173"/>
      <c r="W148" s="173"/>
      <c r="X148" s="173"/>
      <c r="Y148" s="173"/>
      <c r="Z148" s="173"/>
      <c r="AA148" s="173"/>
      <c r="AB148" s="173"/>
      <c r="AC148" s="174"/>
      <c r="AE148" s="507"/>
      <c r="AG148" s="507"/>
      <c r="AI148" s="507"/>
      <c r="AK148" s="92"/>
    </row>
    <row r="149" spans="4:37" ht="12.75" customHeight="1" outlineLevel="1">
      <c r="D149" s="106" t="str">
        <f>'Line Items'!D21</f>
        <v>Other: Centro nNetwork</v>
      </c>
      <c r="E149" s="89"/>
      <c r="F149" s="107" t="str">
        <f t="shared" si="44"/>
        <v>£000</v>
      </c>
      <c r="G149" s="173"/>
      <c r="H149" s="173"/>
      <c r="I149" s="173"/>
      <c r="J149" s="173"/>
      <c r="K149" s="173"/>
      <c r="L149" s="173"/>
      <c r="M149" s="173"/>
      <c r="N149" s="173"/>
      <c r="O149" s="173"/>
      <c r="P149" s="173"/>
      <c r="Q149" s="173"/>
      <c r="R149" s="173"/>
      <c r="S149" s="173"/>
      <c r="T149" s="173"/>
      <c r="U149" s="173"/>
      <c r="V149" s="173"/>
      <c r="W149" s="173"/>
      <c r="X149" s="173"/>
      <c r="Y149" s="173"/>
      <c r="Z149" s="173"/>
      <c r="AA149" s="173"/>
      <c r="AB149" s="173"/>
      <c r="AC149" s="174"/>
      <c r="AE149" s="507"/>
      <c r="AG149" s="507"/>
      <c r="AI149" s="507"/>
      <c r="AK149" s="92"/>
    </row>
    <row r="150" spans="4:37" ht="12.75" customHeight="1" outlineLevel="1">
      <c r="D150" s="106" t="str">
        <f>'Line Items'!D22</f>
        <v>Other: miscellaneous</v>
      </c>
      <c r="E150" s="89"/>
      <c r="F150" s="107" t="str">
        <f t="shared" si="44"/>
        <v>£000</v>
      </c>
      <c r="G150" s="173"/>
      <c r="H150" s="173"/>
      <c r="I150" s="173"/>
      <c r="J150" s="173"/>
      <c r="K150" s="173"/>
      <c r="L150" s="173"/>
      <c r="M150" s="173"/>
      <c r="N150" s="173"/>
      <c r="O150" s="173"/>
      <c r="P150" s="173"/>
      <c r="Q150" s="173"/>
      <c r="R150" s="173"/>
      <c r="S150" s="173"/>
      <c r="T150" s="173"/>
      <c r="U150" s="173"/>
      <c r="V150" s="173"/>
      <c r="W150" s="173"/>
      <c r="X150" s="173"/>
      <c r="Y150" s="173"/>
      <c r="Z150" s="173"/>
      <c r="AA150" s="173"/>
      <c r="AB150" s="173"/>
      <c r="AC150" s="174"/>
      <c r="AE150" s="507"/>
      <c r="AG150" s="507"/>
      <c r="AI150" s="507"/>
      <c r="AK150" s="92"/>
    </row>
    <row r="151" spans="4:37" ht="12.75" customHeight="1" outlineLevel="1">
      <c r="D151" s="106" t="str">
        <f>'Line Items'!D23</f>
        <v>[Passenger Revenue Service Groups Line 10]</v>
      </c>
      <c r="E151" s="89"/>
      <c r="F151" s="107" t="str">
        <f t="shared" si="44"/>
        <v>£000</v>
      </c>
      <c r="G151" s="173"/>
      <c r="H151" s="173"/>
      <c r="I151" s="173"/>
      <c r="J151" s="173"/>
      <c r="K151" s="173"/>
      <c r="L151" s="173"/>
      <c r="M151" s="173"/>
      <c r="N151" s="173"/>
      <c r="O151" s="173"/>
      <c r="P151" s="173"/>
      <c r="Q151" s="173"/>
      <c r="R151" s="173"/>
      <c r="S151" s="173"/>
      <c r="T151" s="173"/>
      <c r="U151" s="173"/>
      <c r="V151" s="173"/>
      <c r="W151" s="173"/>
      <c r="X151" s="173"/>
      <c r="Y151" s="173"/>
      <c r="Z151" s="173"/>
      <c r="AA151" s="173"/>
      <c r="AB151" s="173"/>
      <c r="AC151" s="174"/>
      <c r="AE151" s="507"/>
      <c r="AG151" s="507"/>
      <c r="AI151" s="507"/>
      <c r="AK151" s="92"/>
    </row>
    <row r="152" spans="4:37" ht="12.75" customHeight="1" outlineLevel="1">
      <c r="D152" s="106" t="str">
        <f>'Line Items'!D24</f>
        <v>[Passenger Revenue Service Groups Line 11]</v>
      </c>
      <c r="E152" s="89"/>
      <c r="F152" s="107" t="str">
        <f t="shared" si="44"/>
        <v>£000</v>
      </c>
      <c r="G152" s="173"/>
      <c r="H152" s="173"/>
      <c r="I152" s="173"/>
      <c r="J152" s="173"/>
      <c r="K152" s="173"/>
      <c r="L152" s="173"/>
      <c r="M152" s="173"/>
      <c r="N152" s="173"/>
      <c r="O152" s="173"/>
      <c r="P152" s="173"/>
      <c r="Q152" s="173"/>
      <c r="R152" s="173"/>
      <c r="S152" s="173"/>
      <c r="T152" s="173"/>
      <c r="U152" s="173"/>
      <c r="V152" s="173"/>
      <c r="W152" s="173"/>
      <c r="X152" s="173"/>
      <c r="Y152" s="173"/>
      <c r="Z152" s="173"/>
      <c r="AA152" s="173"/>
      <c r="AB152" s="173"/>
      <c r="AC152" s="174"/>
      <c r="AE152" s="507"/>
      <c r="AG152" s="507"/>
      <c r="AI152" s="507"/>
      <c r="AK152" s="92"/>
    </row>
    <row r="153" spans="4:37" ht="12.75" customHeight="1" outlineLevel="1">
      <c r="D153" s="106" t="str">
        <f>'Line Items'!D25</f>
        <v>[Passenger Revenue Service Groups Line 12]</v>
      </c>
      <c r="E153" s="89"/>
      <c r="F153" s="107" t="str">
        <f t="shared" ref="F153:F161" si="45">F129</f>
        <v>£000</v>
      </c>
      <c r="G153" s="173"/>
      <c r="H153" s="173"/>
      <c r="I153" s="173"/>
      <c r="J153" s="173"/>
      <c r="K153" s="173"/>
      <c r="L153" s="173"/>
      <c r="M153" s="173"/>
      <c r="N153" s="173"/>
      <c r="O153" s="173"/>
      <c r="P153" s="173"/>
      <c r="Q153" s="173"/>
      <c r="R153" s="173"/>
      <c r="S153" s="173"/>
      <c r="T153" s="173"/>
      <c r="U153" s="173"/>
      <c r="V153" s="173"/>
      <c r="W153" s="173"/>
      <c r="X153" s="173"/>
      <c r="Y153" s="173"/>
      <c r="Z153" s="173"/>
      <c r="AA153" s="173"/>
      <c r="AB153" s="173"/>
      <c r="AC153" s="174"/>
      <c r="AE153" s="507"/>
      <c r="AG153" s="507"/>
      <c r="AI153" s="507"/>
      <c r="AK153" s="92"/>
    </row>
    <row r="154" spans="4:37" ht="12.75" customHeight="1" outlineLevel="1">
      <c r="D154" s="106" t="str">
        <f>'Line Items'!D26</f>
        <v>[Passenger Revenue Service Groups Line 13]</v>
      </c>
      <c r="E154" s="89"/>
      <c r="F154" s="107" t="str">
        <f t="shared" si="45"/>
        <v>£000</v>
      </c>
      <c r="G154" s="173"/>
      <c r="H154" s="173"/>
      <c r="I154" s="173"/>
      <c r="J154" s="173"/>
      <c r="K154" s="173"/>
      <c r="L154" s="173"/>
      <c r="M154" s="173"/>
      <c r="N154" s="173"/>
      <c r="O154" s="173"/>
      <c r="P154" s="173"/>
      <c r="Q154" s="173"/>
      <c r="R154" s="173"/>
      <c r="S154" s="173"/>
      <c r="T154" s="173"/>
      <c r="U154" s="173"/>
      <c r="V154" s="173"/>
      <c r="W154" s="173"/>
      <c r="X154" s="173"/>
      <c r="Y154" s="173"/>
      <c r="Z154" s="173"/>
      <c r="AA154" s="173"/>
      <c r="AB154" s="173"/>
      <c r="AC154" s="174"/>
      <c r="AE154" s="507"/>
      <c r="AG154" s="507"/>
      <c r="AI154" s="507"/>
      <c r="AK154" s="92"/>
    </row>
    <row r="155" spans="4:37" ht="12.75" customHeight="1" outlineLevel="1">
      <c r="D155" s="106" t="str">
        <f>'Line Items'!D27</f>
        <v>[Passenger Revenue Service Groups Line 14]</v>
      </c>
      <c r="E155" s="89"/>
      <c r="F155" s="107" t="str">
        <f t="shared" si="45"/>
        <v>£000</v>
      </c>
      <c r="G155" s="173"/>
      <c r="H155" s="173"/>
      <c r="I155" s="173"/>
      <c r="J155" s="173"/>
      <c r="K155" s="173"/>
      <c r="L155" s="173"/>
      <c r="M155" s="173"/>
      <c r="N155" s="173"/>
      <c r="O155" s="173"/>
      <c r="P155" s="173"/>
      <c r="Q155" s="173"/>
      <c r="R155" s="173"/>
      <c r="S155" s="173"/>
      <c r="T155" s="173"/>
      <c r="U155" s="173"/>
      <c r="V155" s="173"/>
      <c r="W155" s="173"/>
      <c r="X155" s="173"/>
      <c r="Y155" s="173"/>
      <c r="Z155" s="173"/>
      <c r="AA155" s="173"/>
      <c r="AB155" s="173"/>
      <c r="AC155" s="174"/>
      <c r="AE155" s="507"/>
      <c r="AG155" s="507"/>
      <c r="AI155" s="507"/>
      <c r="AK155" s="92"/>
    </row>
    <row r="156" spans="4:37" ht="12.75" customHeight="1" outlineLevel="1">
      <c r="D156" s="106" t="str">
        <f>'Line Items'!D28</f>
        <v>[Passenger Revenue Service Groups Line 15]</v>
      </c>
      <c r="E156" s="89"/>
      <c r="F156" s="107" t="str">
        <f t="shared" si="45"/>
        <v>£000</v>
      </c>
      <c r="G156" s="173"/>
      <c r="H156" s="173"/>
      <c r="I156" s="173"/>
      <c r="J156" s="173"/>
      <c r="K156" s="173"/>
      <c r="L156" s="173"/>
      <c r="M156" s="173"/>
      <c r="N156" s="173"/>
      <c r="O156" s="173"/>
      <c r="P156" s="173"/>
      <c r="Q156" s="173"/>
      <c r="R156" s="173"/>
      <c r="S156" s="173"/>
      <c r="T156" s="173"/>
      <c r="U156" s="173"/>
      <c r="V156" s="173"/>
      <c r="W156" s="173"/>
      <c r="X156" s="173"/>
      <c r="Y156" s="173"/>
      <c r="Z156" s="173"/>
      <c r="AA156" s="173"/>
      <c r="AB156" s="173"/>
      <c r="AC156" s="174"/>
      <c r="AE156" s="507"/>
      <c r="AG156" s="507"/>
      <c r="AI156" s="507"/>
      <c r="AK156" s="92"/>
    </row>
    <row r="157" spans="4:37" ht="12.75" customHeight="1" outlineLevel="1">
      <c r="D157" s="106" t="str">
        <f>'Line Items'!D29</f>
        <v>[Passenger Revenue Service Groups Line 16]</v>
      </c>
      <c r="E157" s="89"/>
      <c r="F157" s="107" t="str">
        <f t="shared" si="45"/>
        <v>£000</v>
      </c>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4"/>
      <c r="AE157" s="507"/>
      <c r="AG157" s="507"/>
      <c r="AI157" s="507"/>
      <c r="AK157" s="92"/>
    </row>
    <row r="158" spans="4:37" ht="12.75" customHeight="1" outlineLevel="1">
      <c r="D158" s="106" t="str">
        <f>'Line Items'!D30</f>
        <v>[Passenger Revenue Service Groups Line 17]</v>
      </c>
      <c r="E158" s="89"/>
      <c r="F158" s="107" t="str">
        <f t="shared" si="45"/>
        <v>£000</v>
      </c>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4"/>
      <c r="AE158" s="507"/>
      <c r="AG158" s="507"/>
      <c r="AI158" s="507"/>
      <c r="AK158" s="92"/>
    </row>
    <row r="159" spans="4:37" ht="12.75" customHeight="1" outlineLevel="1">
      <c r="D159" s="106" t="str">
        <f>'Line Items'!D31</f>
        <v>[Passenger Revenue Service Groups Line 18]</v>
      </c>
      <c r="E159" s="89"/>
      <c r="F159" s="107" t="str">
        <f t="shared" si="45"/>
        <v>£000</v>
      </c>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4"/>
      <c r="AE159" s="507"/>
      <c r="AG159" s="507"/>
      <c r="AI159" s="507"/>
      <c r="AK159" s="92"/>
    </row>
    <row r="160" spans="4:37" ht="12.75" customHeight="1" outlineLevel="1">
      <c r="D160" s="106" t="str">
        <f>'Line Items'!D32</f>
        <v>[Passenger Revenue Service Groups Line 19]</v>
      </c>
      <c r="E160" s="89"/>
      <c r="F160" s="107" t="str">
        <f t="shared" si="45"/>
        <v>£000</v>
      </c>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4"/>
      <c r="AE160" s="507"/>
      <c r="AG160" s="507"/>
      <c r="AI160" s="507"/>
      <c r="AK160" s="92"/>
    </row>
    <row r="161" spans="3:37" ht="12.75" customHeight="1" outlineLevel="1">
      <c r="D161" s="117" t="str">
        <f>'Line Items'!D33</f>
        <v>[Passenger Revenue Service Groups Line 20]</v>
      </c>
      <c r="E161" s="175"/>
      <c r="F161" s="118" t="str">
        <f t="shared" si="45"/>
        <v>£000</v>
      </c>
      <c r="G161" s="176"/>
      <c r="H161" s="176"/>
      <c r="I161" s="176"/>
      <c r="J161" s="176"/>
      <c r="K161" s="176"/>
      <c r="L161" s="176"/>
      <c r="M161" s="176"/>
      <c r="N161" s="176"/>
      <c r="O161" s="176"/>
      <c r="P161" s="176"/>
      <c r="Q161" s="176"/>
      <c r="R161" s="176"/>
      <c r="S161" s="176"/>
      <c r="T161" s="176"/>
      <c r="U161" s="176"/>
      <c r="V161" s="176"/>
      <c r="W161" s="176"/>
      <c r="X161" s="176"/>
      <c r="Y161" s="176"/>
      <c r="Z161" s="176"/>
      <c r="AA161" s="176"/>
      <c r="AB161" s="176"/>
      <c r="AC161" s="177"/>
      <c r="AE161" s="508"/>
      <c r="AG161" s="508"/>
      <c r="AI161" s="508"/>
      <c r="AK161" s="96"/>
    </row>
    <row r="162" spans="3:37" ht="12.75" customHeight="1" outlineLevel="1">
      <c r="G162" s="90"/>
      <c r="H162" s="90"/>
      <c r="I162" s="90"/>
      <c r="J162" s="90"/>
      <c r="K162" s="90"/>
      <c r="L162" s="90"/>
      <c r="M162" s="90"/>
      <c r="N162" s="90"/>
      <c r="O162" s="90"/>
      <c r="P162" s="90"/>
      <c r="Q162" s="90"/>
      <c r="R162" s="90"/>
      <c r="S162" s="90"/>
      <c r="T162" s="90"/>
      <c r="U162" s="90"/>
      <c r="V162" s="90"/>
      <c r="W162" s="90"/>
      <c r="X162" s="90"/>
      <c r="Y162" s="90"/>
      <c r="Z162" s="90"/>
      <c r="AA162" s="90"/>
      <c r="AB162" s="90"/>
      <c r="AC162" s="90"/>
      <c r="AD162" s="90"/>
      <c r="AE162" s="90"/>
      <c r="AG162" s="90"/>
      <c r="AI162" s="90"/>
    </row>
    <row r="163" spans="3:37" ht="12.75" customHeight="1" outlineLevel="1">
      <c r="D163" s="178" t="str">
        <f>"Total "&amp;C141</f>
        <v>Total Advance (Standard)</v>
      </c>
      <c r="E163" s="179"/>
      <c r="F163" s="180" t="str">
        <f>F161</f>
        <v>£000</v>
      </c>
      <c r="G163" s="181">
        <f t="shared" ref="G163:AB163" si="46">SUM(G142:G161)</f>
        <v>0</v>
      </c>
      <c r="H163" s="181">
        <f t="shared" si="46"/>
        <v>0</v>
      </c>
      <c r="I163" s="181">
        <f>SUM(I142:I161)</f>
        <v>0</v>
      </c>
      <c r="J163" s="181">
        <f>SUM(J142:J161)</f>
        <v>0</v>
      </c>
      <c r="K163" s="181">
        <f t="shared" si="46"/>
        <v>0</v>
      </c>
      <c r="L163" s="181">
        <f t="shared" si="46"/>
        <v>0</v>
      </c>
      <c r="M163" s="181">
        <f t="shared" si="46"/>
        <v>0</v>
      </c>
      <c r="N163" s="181">
        <f t="shared" si="46"/>
        <v>0</v>
      </c>
      <c r="O163" s="181">
        <f t="shared" si="46"/>
        <v>0</v>
      </c>
      <c r="P163" s="181">
        <f t="shared" si="46"/>
        <v>0</v>
      </c>
      <c r="Q163" s="181">
        <f t="shared" si="46"/>
        <v>0</v>
      </c>
      <c r="R163" s="181">
        <f t="shared" si="46"/>
        <v>0</v>
      </c>
      <c r="S163" s="181">
        <f t="shared" si="46"/>
        <v>0</v>
      </c>
      <c r="T163" s="181">
        <f t="shared" si="46"/>
        <v>0</v>
      </c>
      <c r="U163" s="181">
        <f t="shared" si="46"/>
        <v>0</v>
      </c>
      <c r="V163" s="181">
        <f t="shared" si="46"/>
        <v>0</v>
      </c>
      <c r="W163" s="181">
        <f t="shared" si="46"/>
        <v>0</v>
      </c>
      <c r="X163" s="181">
        <f t="shared" si="46"/>
        <v>0</v>
      </c>
      <c r="Y163" s="181">
        <f t="shared" si="46"/>
        <v>0</v>
      </c>
      <c r="Z163" s="181">
        <f t="shared" si="46"/>
        <v>0</v>
      </c>
      <c r="AA163" s="181">
        <f t="shared" si="46"/>
        <v>0</v>
      </c>
      <c r="AB163" s="181">
        <f t="shared" si="46"/>
        <v>0</v>
      </c>
      <c r="AC163" s="182">
        <f t="shared" ref="AC163" si="47">SUM(AC142:AC161)</f>
        <v>0</v>
      </c>
      <c r="AE163" s="509">
        <f t="shared" ref="AE163" si="48">SUM(AE142:AE161)</f>
        <v>0</v>
      </c>
      <c r="AG163" s="509">
        <f t="shared" ref="AG163" si="49">SUM(AG142:AG161)</f>
        <v>0</v>
      </c>
      <c r="AI163" s="509">
        <f t="shared" ref="AI163" si="50">SUM(AI142:AI161)</f>
        <v>0</v>
      </c>
      <c r="AK163" s="852"/>
    </row>
    <row r="164" spans="3:37" ht="12.75" customHeight="1" outlineLevel="1">
      <c r="G164" s="90"/>
      <c r="H164" s="90"/>
      <c r="I164" s="90"/>
      <c r="J164" s="90"/>
      <c r="K164" s="90"/>
      <c r="L164" s="90"/>
      <c r="M164" s="90"/>
      <c r="N164" s="90"/>
      <c r="O164" s="90"/>
      <c r="P164" s="90"/>
      <c r="Q164" s="90"/>
      <c r="R164" s="90"/>
      <c r="S164" s="90"/>
      <c r="T164" s="90"/>
      <c r="U164" s="90"/>
      <c r="V164" s="90"/>
      <c r="W164" s="90"/>
      <c r="X164" s="90"/>
      <c r="Y164" s="90"/>
      <c r="Z164" s="90"/>
      <c r="AA164" s="90"/>
      <c r="AB164" s="90"/>
      <c r="AC164" s="90"/>
      <c r="AD164" s="90"/>
      <c r="AE164" s="90"/>
      <c r="AF164" s="90"/>
      <c r="AG164" s="90"/>
      <c r="AI164" s="90"/>
    </row>
    <row r="165" spans="3:37" ht="12.75" customHeight="1" outlineLevel="1">
      <c r="D165" s="178" t="s">
        <v>423</v>
      </c>
      <c r="E165" s="179"/>
      <c r="F165" s="180" t="str">
        <f>F163</f>
        <v>£000</v>
      </c>
      <c r="G165" s="181">
        <f t="shared" ref="G165:AB165" si="51">SUM(G139,G163)</f>
        <v>0</v>
      </c>
      <c r="H165" s="181">
        <f t="shared" si="51"/>
        <v>0</v>
      </c>
      <c r="I165" s="181">
        <f t="shared" si="51"/>
        <v>0</v>
      </c>
      <c r="J165" s="181">
        <f t="shared" si="51"/>
        <v>0</v>
      </c>
      <c r="K165" s="181">
        <f t="shared" si="51"/>
        <v>0</v>
      </c>
      <c r="L165" s="181">
        <f t="shared" si="51"/>
        <v>0</v>
      </c>
      <c r="M165" s="181">
        <f t="shared" si="51"/>
        <v>0</v>
      </c>
      <c r="N165" s="181">
        <f t="shared" si="51"/>
        <v>0</v>
      </c>
      <c r="O165" s="181">
        <f t="shared" si="51"/>
        <v>0</v>
      </c>
      <c r="P165" s="181">
        <f t="shared" si="51"/>
        <v>0</v>
      </c>
      <c r="Q165" s="181">
        <f t="shared" si="51"/>
        <v>0</v>
      </c>
      <c r="R165" s="181">
        <f t="shared" si="51"/>
        <v>0</v>
      </c>
      <c r="S165" s="181">
        <f t="shared" si="51"/>
        <v>0</v>
      </c>
      <c r="T165" s="181">
        <f t="shared" si="51"/>
        <v>0</v>
      </c>
      <c r="U165" s="181">
        <f t="shared" si="51"/>
        <v>0</v>
      </c>
      <c r="V165" s="181">
        <f t="shared" si="51"/>
        <v>0</v>
      </c>
      <c r="W165" s="181">
        <f t="shared" si="51"/>
        <v>0</v>
      </c>
      <c r="X165" s="181">
        <f t="shared" si="51"/>
        <v>0</v>
      </c>
      <c r="Y165" s="181">
        <f t="shared" si="51"/>
        <v>0</v>
      </c>
      <c r="Z165" s="181">
        <f t="shared" si="51"/>
        <v>0</v>
      </c>
      <c r="AA165" s="181">
        <f t="shared" si="51"/>
        <v>0</v>
      </c>
      <c r="AB165" s="181">
        <f t="shared" si="51"/>
        <v>0</v>
      </c>
      <c r="AC165" s="182">
        <f t="shared" ref="AC165" si="52">SUM(AC139,AC163)</f>
        <v>0</v>
      </c>
      <c r="AE165" s="509">
        <f t="shared" ref="AE165" si="53">SUM(AE139,AE163)</f>
        <v>0</v>
      </c>
      <c r="AG165" s="509">
        <f t="shared" ref="AG165" si="54">SUM(AG139,AG163)</f>
        <v>0</v>
      </c>
      <c r="AI165" s="509">
        <f t="shared" ref="AI165" si="55">SUM(AI139,AI163)</f>
        <v>0</v>
      </c>
      <c r="AK165" s="852"/>
    </row>
    <row r="166" spans="3:37" ht="12.75" customHeight="1" outlineLevel="1">
      <c r="G166" s="90"/>
      <c r="H166" s="90"/>
      <c r="I166" s="90"/>
      <c r="J166" s="90"/>
      <c r="K166" s="90"/>
      <c r="L166" s="90"/>
      <c r="M166" s="90"/>
      <c r="N166" s="90"/>
      <c r="O166" s="90"/>
      <c r="P166" s="90"/>
      <c r="Q166" s="90"/>
      <c r="R166" s="90"/>
      <c r="S166" s="90"/>
      <c r="T166" s="90"/>
      <c r="U166" s="90"/>
      <c r="V166" s="90"/>
      <c r="W166" s="90"/>
      <c r="X166" s="90"/>
      <c r="Y166" s="90"/>
      <c r="Z166" s="90"/>
      <c r="AA166" s="90"/>
      <c r="AB166" s="90"/>
      <c r="AC166" s="90"/>
      <c r="AD166" s="90"/>
      <c r="AE166" s="90"/>
      <c r="AF166" s="90"/>
      <c r="AG166" s="90"/>
      <c r="AI166" s="90"/>
    </row>
    <row r="167" spans="3:37" ht="12.75" customHeight="1" outlineLevel="1">
      <c r="C167" s="138" t="s">
        <v>424</v>
      </c>
      <c r="G167" s="90"/>
      <c r="H167" s="90"/>
      <c r="I167" s="90"/>
      <c r="J167" s="90"/>
      <c r="K167" s="90"/>
      <c r="L167" s="90"/>
      <c r="M167" s="90"/>
      <c r="N167" s="90"/>
      <c r="O167" s="90"/>
      <c r="P167" s="90"/>
      <c r="Q167" s="90"/>
      <c r="R167" s="90"/>
      <c r="S167" s="90"/>
      <c r="T167" s="90"/>
      <c r="U167" s="90"/>
      <c r="V167" s="90"/>
      <c r="W167" s="90"/>
      <c r="X167" s="90"/>
      <c r="Y167" s="90"/>
      <c r="Z167" s="90"/>
      <c r="AA167" s="90"/>
      <c r="AB167" s="90"/>
      <c r="AC167" s="90"/>
      <c r="AD167" s="90"/>
      <c r="AE167" s="90"/>
      <c r="AF167" s="90"/>
      <c r="AG167" s="90"/>
      <c r="AI167" s="90"/>
    </row>
    <row r="168" spans="3:37" ht="12.75" customHeight="1" outlineLevel="1">
      <c r="D168" s="100" t="str">
        <f>'Line Items'!D14</f>
        <v>EJ01 West Mids Snow Hill</v>
      </c>
      <c r="E168" s="85"/>
      <c r="F168" s="183" t="str">
        <f t="shared" ref="F168:F178" si="56">F142</f>
        <v>£000</v>
      </c>
      <c r="G168" s="171"/>
      <c r="H168" s="171"/>
      <c r="I168" s="172"/>
      <c r="J168" s="171"/>
      <c r="K168" s="172"/>
      <c r="L168" s="172"/>
      <c r="M168" s="171"/>
      <c r="N168" s="171"/>
      <c r="O168" s="171"/>
      <c r="P168" s="171"/>
      <c r="Q168" s="171"/>
      <c r="R168" s="171"/>
      <c r="S168" s="171"/>
      <c r="T168" s="171"/>
      <c r="U168" s="171"/>
      <c r="V168" s="171"/>
      <c r="W168" s="171"/>
      <c r="X168" s="171"/>
      <c r="Y168" s="171"/>
      <c r="Z168" s="171"/>
      <c r="AA168" s="171"/>
      <c r="AB168" s="171"/>
      <c r="AC168" s="410"/>
      <c r="AE168" s="506"/>
      <c r="AG168" s="506"/>
      <c r="AI168" s="506"/>
      <c r="AK168" s="88"/>
    </row>
    <row r="169" spans="3:37" ht="12.75" customHeight="1" outlineLevel="1">
      <c r="D169" s="106" t="str">
        <f>'Line Items'!D15</f>
        <v>EJ02 Trent Valley</v>
      </c>
      <c r="E169" s="89"/>
      <c r="F169" s="107" t="str">
        <f t="shared" si="56"/>
        <v>£000</v>
      </c>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4"/>
      <c r="AE169" s="507"/>
      <c r="AG169" s="507"/>
      <c r="AI169" s="507"/>
      <c r="AK169" s="92"/>
    </row>
    <row r="170" spans="3:37" ht="12.75" customHeight="1" outlineLevel="1">
      <c r="D170" s="106" t="str">
        <f>'Line Items'!D16</f>
        <v>EJ03 West Mids New Street</v>
      </c>
      <c r="E170" s="89"/>
      <c r="F170" s="107" t="str">
        <f t="shared" si="56"/>
        <v>£000</v>
      </c>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4"/>
      <c r="AE170" s="507"/>
      <c r="AG170" s="507"/>
      <c r="AI170" s="507"/>
      <c r="AK170" s="92"/>
    </row>
    <row r="171" spans="3:37" ht="12.75" customHeight="1" outlineLevel="1">
      <c r="D171" s="106" t="str">
        <f>'Line Items'!D17</f>
        <v>EJ04 West Mids inter-urban</v>
      </c>
      <c r="E171" s="89"/>
      <c r="F171" s="107" t="str">
        <f t="shared" si="56"/>
        <v>£000</v>
      </c>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4"/>
      <c r="AE171" s="507"/>
      <c r="AG171" s="507"/>
      <c r="AI171" s="507"/>
      <c r="AK171" s="92"/>
    </row>
    <row r="172" spans="3:37" ht="12.75" customHeight="1" outlineLevel="1">
      <c r="D172" s="106" t="str">
        <f>'Line Items'!D18</f>
        <v>EJ05 WC London - Northampton</v>
      </c>
      <c r="E172" s="89"/>
      <c r="F172" s="107" t="str">
        <f t="shared" si="56"/>
        <v>£000</v>
      </c>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4"/>
      <c r="AE172" s="507"/>
      <c r="AG172" s="507"/>
      <c r="AI172" s="507"/>
      <c r="AK172" s="92"/>
    </row>
    <row r="173" spans="3:37" ht="12.75" customHeight="1" outlineLevel="1">
      <c r="D173" s="106" t="str">
        <f>'Line Items'!D19</f>
        <v>EJ06 WCML Branches</v>
      </c>
      <c r="E173" s="89"/>
      <c r="F173" s="107" t="str">
        <f t="shared" si="56"/>
        <v>£000</v>
      </c>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4"/>
      <c r="AE173" s="507"/>
      <c r="AG173" s="507"/>
      <c r="AI173" s="507"/>
      <c r="AK173" s="92"/>
    </row>
    <row r="174" spans="3:37" ht="12.75" customHeight="1" outlineLevel="1">
      <c r="D174" s="106" t="str">
        <f>'Line Items'!D20</f>
        <v>Other: Centro concessions</v>
      </c>
      <c r="E174" s="89"/>
      <c r="F174" s="107" t="str">
        <f t="shared" si="56"/>
        <v>£000</v>
      </c>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4"/>
      <c r="AE174" s="507"/>
      <c r="AG174" s="507"/>
      <c r="AI174" s="507"/>
      <c r="AK174" s="92"/>
    </row>
    <row r="175" spans="3:37" ht="12.75" customHeight="1" outlineLevel="1">
      <c r="D175" s="106" t="str">
        <f>'Line Items'!D21</f>
        <v>Other: Centro nNetwork</v>
      </c>
      <c r="E175" s="89"/>
      <c r="F175" s="107" t="str">
        <f t="shared" si="56"/>
        <v>£000</v>
      </c>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4"/>
      <c r="AE175" s="507"/>
      <c r="AG175" s="507"/>
      <c r="AI175" s="507"/>
      <c r="AK175" s="92"/>
    </row>
    <row r="176" spans="3:37" ht="12.75" customHeight="1" outlineLevel="1">
      <c r="D176" s="106" t="str">
        <f>'Line Items'!D22</f>
        <v>Other: miscellaneous</v>
      </c>
      <c r="E176" s="89"/>
      <c r="F176" s="107" t="str">
        <f t="shared" si="56"/>
        <v>£000</v>
      </c>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4"/>
      <c r="AE176" s="507"/>
      <c r="AG176" s="507"/>
      <c r="AI176" s="507"/>
      <c r="AK176" s="92"/>
    </row>
    <row r="177" spans="3:37" ht="12.75" customHeight="1" outlineLevel="1">
      <c r="D177" s="106" t="str">
        <f>'Line Items'!D23</f>
        <v>[Passenger Revenue Service Groups Line 10]</v>
      </c>
      <c r="E177" s="89"/>
      <c r="F177" s="107" t="str">
        <f t="shared" si="56"/>
        <v>£000</v>
      </c>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4"/>
      <c r="AE177" s="507"/>
      <c r="AG177" s="507"/>
      <c r="AI177" s="507"/>
      <c r="AK177" s="92"/>
    </row>
    <row r="178" spans="3:37" ht="12.75" customHeight="1" outlineLevel="1">
      <c r="D178" s="106" t="str">
        <f>'Line Items'!D24</f>
        <v>[Passenger Revenue Service Groups Line 11]</v>
      </c>
      <c r="E178" s="89"/>
      <c r="F178" s="107" t="str">
        <f t="shared" si="56"/>
        <v>£000</v>
      </c>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4"/>
      <c r="AE178" s="507"/>
      <c r="AG178" s="507"/>
      <c r="AI178" s="507"/>
      <c r="AK178" s="92"/>
    </row>
    <row r="179" spans="3:37" ht="12.75" customHeight="1" outlineLevel="1">
      <c r="D179" s="106" t="str">
        <f>'Line Items'!D25</f>
        <v>[Passenger Revenue Service Groups Line 12]</v>
      </c>
      <c r="E179" s="89"/>
      <c r="F179" s="107" t="str">
        <f t="shared" ref="F179:F187" si="57">F153</f>
        <v>£000</v>
      </c>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4"/>
      <c r="AE179" s="507"/>
      <c r="AG179" s="507"/>
      <c r="AI179" s="507"/>
      <c r="AK179" s="92"/>
    </row>
    <row r="180" spans="3:37" ht="12.75" customHeight="1" outlineLevel="1">
      <c r="D180" s="106" t="str">
        <f>'Line Items'!D26</f>
        <v>[Passenger Revenue Service Groups Line 13]</v>
      </c>
      <c r="E180" s="89"/>
      <c r="F180" s="107" t="str">
        <f t="shared" si="57"/>
        <v>£000</v>
      </c>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4"/>
      <c r="AE180" s="507"/>
      <c r="AG180" s="507"/>
      <c r="AI180" s="507"/>
      <c r="AK180" s="92"/>
    </row>
    <row r="181" spans="3:37" ht="12.75" customHeight="1" outlineLevel="1">
      <c r="D181" s="106" t="str">
        <f>'Line Items'!D27</f>
        <v>[Passenger Revenue Service Groups Line 14]</v>
      </c>
      <c r="E181" s="89"/>
      <c r="F181" s="107" t="str">
        <f t="shared" si="57"/>
        <v>£000</v>
      </c>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4"/>
      <c r="AE181" s="507"/>
      <c r="AG181" s="507"/>
      <c r="AI181" s="507"/>
      <c r="AK181" s="92"/>
    </row>
    <row r="182" spans="3:37" ht="12.75" customHeight="1" outlineLevel="1">
      <c r="D182" s="106" t="str">
        <f>'Line Items'!D28</f>
        <v>[Passenger Revenue Service Groups Line 15]</v>
      </c>
      <c r="E182" s="89"/>
      <c r="F182" s="107" t="str">
        <f t="shared" si="57"/>
        <v>£000</v>
      </c>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4"/>
      <c r="AE182" s="507"/>
      <c r="AG182" s="507"/>
      <c r="AI182" s="507"/>
      <c r="AK182" s="92"/>
    </row>
    <row r="183" spans="3:37" ht="12.75" customHeight="1" outlineLevel="1">
      <c r="D183" s="106" t="str">
        <f>'Line Items'!D29</f>
        <v>[Passenger Revenue Service Groups Line 16]</v>
      </c>
      <c r="E183" s="89"/>
      <c r="F183" s="107" t="str">
        <f t="shared" si="57"/>
        <v>£000</v>
      </c>
      <c r="G183" s="173"/>
      <c r="H183" s="173"/>
      <c r="I183" s="173"/>
      <c r="J183" s="173"/>
      <c r="K183" s="173"/>
      <c r="L183" s="173"/>
      <c r="M183" s="173"/>
      <c r="N183" s="173"/>
      <c r="O183" s="173"/>
      <c r="P183" s="173"/>
      <c r="Q183" s="173"/>
      <c r="R183" s="173"/>
      <c r="S183" s="173"/>
      <c r="T183" s="173"/>
      <c r="U183" s="173"/>
      <c r="V183" s="173"/>
      <c r="W183" s="173"/>
      <c r="X183" s="173"/>
      <c r="Y183" s="173"/>
      <c r="Z183" s="173"/>
      <c r="AA183" s="173"/>
      <c r="AB183" s="173"/>
      <c r="AC183" s="174"/>
      <c r="AE183" s="507"/>
      <c r="AG183" s="507"/>
      <c r="AI183" s="507"/>
      <c r="AK183" s="92"/>
    </row>
    <row r="184" spans="3:37" ht="12.75" customHeight="1" outlineLevel="1">
      <c r="D184" s="106" t="str">
        <f>'Line Items'!D30</f>
        <v>[Passenger Revenue Service Groups Line 17]</v>
      </c>
      <c r="E184" s="89"/>
      <c r="F184" s="107" t="str">
        <f t="shared" si="57"/>
        <v>£000</v>
      </c>
      <c r="G184" s="173"/>
      <c r="H184" s="173"/>
      <c r="I184" s="173"/>
      <c r="J184" s="173"/>
      <c r="K184" s="173"/>
      <c r="L184" s="173"/>
      <c r="M184" s="173"/>
      <c r="N184" s="173"/>
      <c r="O184" s="173"/>
      <c r="P184" s="173"/>
      <c r="Q184" s="173"/>
      <c r="R184" s="173"/>
      <c r="S184" s="173"/>
      <c r="T184" s="173"/>
      <c r="U184" s="173"/>
      <c r="V184" s="173"/>
      <c r="W184" s="173"/>
      <c r="X184" s="173"/>
      <c r="Y184" s="173"/>
      <c r="Z184" s="173"/>
      <c r="AA184" s="173"/>
      <c r="AB184" s="173"/>
      <c r="AC184" s="174"/>
      <c r="AE184" s="507"/>
      <c r="AG184" s="507"/>
      <c r="AI184" s="507"/>
      <c r="AK184" s="92"/>
    </row>
    <row r="185" spans="3:37" ht="12.75" customHeight="1" outlineLevel="1">
      <c r="D185" s="106" t="str">
        <f>'Line Items'!D31</f>
        <v>[Passenger Revenue Service Groups Line 18]</v>
      </c>
      <c r="E185" s="89"/>
      <c r="F185" s="107" t="str">
        <f t="shared" si="57"/>
        <v>£000</v>
      </c>
      <c r="G185" s="173"/>
      <c r="H185" s="173"/>
      <c r="I185" s="173"/>
      <c r="J185" s="173"/>
      <c r="K185" s="173"/>
      <c r="L185" s="173"/>
      <c r="M185" s="173"/>
      <c r="N185" s="173"/>
      <c r="O185" s="173"/>
      <c r="P185" s="173"/>
      <c r="Q185" s="173"/>
      <c r="R185" s="173"/>
      <c r="S185" s="173"/>
      <c r="T185" s="173"/>
      <c r="U185" s="173"/>
      <c r="V185" s="173"/>
      <c r="W185" s="173"/>
      <c r="X185" s="173"/>
      <c r="Y185" s="173"/>
      <c r="Z185" s="173"/>
      <c r="AA185" s="173"/>
      <c r="AB185" s="173"/>
      <c r="AC185" s="174"/>
      <c r="AE185" s="507"/>
      <c r="AG185" s="507"/>
      <c r="AI185" s="507"/>
      <c r="AK185" s="92"/>
    </row>
    <row r="186" spans="3:37" ht="12.75" customHeight="1" outlineLevel="1">
      <c r="D186" s="106" t="str">
        <f>'Line Items'!D32</f>
        <v>[Passenger Revenue Service Groups Line 19]</v>
      </c>
      <c r="E186" s="89"/>
      <c r="F186" s="107" t="str">
        <f t="shared" si="57"/>
        <v>£000</v>
      </c>
      <c r="G186" s="173"/>
      <c r="H186" s="173"/>
      <c r="I186" s="173"/>
      <c r="J186" s="173"/>
      <c r="K186" s="173"/>
      <c r="L186" s="173"/>
      <c r="M186" s="173"/>
      <c r="N186" s="173"/>
      <c r="O186" s="173"/>
      <c r="P186" s="173"/>
      <c r="Q186" s="173"/>
      <c r="R186" s="173"/>
      <c r="S186" s="173"/>
      <c r="T186" s="173"/>
      <c r="U186" s="173"/>
      <c r="V186" s="173"/>
      <c r="W186" s="173"/>
      <c r="X186" s="173"/>
      <c r="Y186" s="173"/>
      <c r="Z186" s="173"/>
      <c r="AA186" s="173"/>
      <c r="AB186" s="173"/>
      <c r="AC186" s="174"/>
      <c r="AE186" s="507"/>
      <c r="AG186" s="507"/>
      <c r="AI186" s="507"/>
      <c r="AK186" s="92"/>
    </row>
    <row r="187" spans="3:37" ht="12.75" customHeight="1" outlineLevel="1">
      <c r="D187" s="117" t="str">
        <f>'Line Items'!D33</f>
        <v>[Passenger Revenue Service Groups Line 20]</v>
      </c>
      <c r="E187" s="175"/>
      <c r="F187" s="118" t="str">
        <f t="shared" si="57"/>
        <v>£000</v>
      </c>
      <c r="G187" s="176"/>
      <c r="H187" s="176"/>
      <c r="I187" s="176"/>
      <c r="J187" s="176"/>
      <c r="K187" s="176"/>
      <c r="L187" s="176"/>
      <c r="M187" s="176"/>
      <c r="N187" s="176"/>
      <c r="O187" s="176"/>
      <c r="P187" s="176"/>
      <c r="Q187" s="176"/>
      <c r="R187" s="176"/>
      <c r="S187" s="176"/>
      <c r="T187" s="176"/>
      <c r="U187" s="176"/>
      <c r="V187" s="176"/>
      <c r="W187" s="176"/>
      <c r="X187" s="176"/>
      <c r="Y187" s="176"/>
      <c r="Z187" s="176"/>
      <c r="AA187" s="176"/>
      <c r="AB187" s="176"/>
      <c r="AC187" s="177"/>
      <c r="AE187" s="508"/>
      <c r="AG187" s="508"/>
      <c r="AI187" s="508"/>
      <c r="AK187" s="96"/>
    </row>
    <row r="188" spans="3:37" ht="12.75" customHeight="1" outlineLevel="1">
      <c r="G188" s="90"/>
      <c r="H188" s="90"/>
      <c r="I188" s="90"/>
      <c r="J188" s="90"/>
      <c r="K188" s="90"/>
      <c r="L188" s="90"/>
      <c r="M188" s="90"/>
      <c r="N188" s="90"/>
      <c r="O188" s="90"/>
      <c r="P188" s="90"/>
      <c r="Q188" s="90"/>
      <c r="R188" s="90"/>
      <c r="S188" s="90"/>
      <c r="T188" s="90"/>
      <c r="U188" s="90"/>
      <c r="V188" s="90"/>
      <c r="W188" s="90"/>
      <c r="X188" s="90"/>
      <c r="Y188" s="90"/>
      <c r="Z188" s="90"/>
      <c r="AA188" s="90"/>
      <c r="AB188" s="90"/>
      <c r="AC188" s="90"/>
      <c r="AD188" s="90"/>
      <c r="AE188" s="90"/>
      <c r="AG188" s="90"/>
      <c r="AI188" s="90"/>
    </row>
    <row r="189" spans="3:37" ht="12.75" customHeight="1" outlineLevel="1">
      <c r="D189" s="178" t="str">
        <f>"Total "&amp;C167</f>
        <v>Total Off-Peak (First)</v>
      </c>
      <c r="E189" s="179"/>
      <c r="F189" s="180" t="str">
        <f>F187</f>
        <v>£000</v>
      </c>
      <c r="G189" s="181">
        <f t="shared" ref="G189:AB189" si="58">SUM(G168:G187)</f>
        <v>0</v>
      </c>
      <c r="H189" s="181">
        <f t="shared" si="58"/>
        <v>0</v>
      </c>
      <c r="I189" s="181">
        <f>SUM(I168:I187)</f>
        <v>0</v>
      </c>
      <c r="J189" s="181">
        <f>SUM(J168:J187)</f>
        <v>0</v>
      </c>
      <c r="K189" s="181">
        <f t="shared" si="58"/>
        <v>0</v>
      </c>
      <c r="L189" s="181">
        <f t="shared" si="58"/>
        <v>0</v>
      </c>
      <c r="M189" s="181">
        <f t="shared" si="58"/>
        <v>0</v>
      </c>
      <c r="N189" s="181">
        <f t="shared" si="58"/>
        <v>0</v>
      </c>
      <c r="O189" s="181">
        <f t="shared" si="58"/>
        <v>0</v>
      </c>
      <c r="P189" s="181">
        <f t="shared" si="58"/>
        <v>0</v>
      </c>
      <c r="Q189" s="181">
        <f t="shared" si="58"/>
        <v>0</v>
      </c>
      <c r="R189" s="181">
        <f t="shared" si="58"/>
        <v>0</v>
      </c>
      <c r="S189" s="181">
        <f t="shared" si="58"/>
        <v>0</v>
      </c>
      <c r="T189" s="181">
        <f t="shared" si="58"/>
        <v>0</v>
      </c>
      <c r="U189" s="181">
        <f t="shared" si="58"/>
        <v>0</v>
      </c>
      <c r="V189" s="181">
        <f t="shared" si="58"/>
        <v>0</v>
      </c>
      <c r="W189" s="181">
        <f t="shared" si="58"/>
        <v>0</v>
      </c>
      <c r="X189" s="181">
        <f t="shared" si="58"/>
        <v>0</v>
      </c>
      <c r="Y189" s="181">
        <f t="shared" si="58"/>
        <v>0</v>
      </c>
      <c r="Z189" s="181">
        <f t="shared" si="58"/>
        <v>0</v>
      </c>
      <c r="AA189" s="181">
        <f t="shared" si="58"/>
        <v>0</v>
      </c>
      <c r="AB189" s="181">
        <f t="shared" si="58"/>
        <v>0</v>
      </c>
      <c r="AC189" s="182">
        <f t="shared" ref="AC189" si="59">SUM(AC168:AC187)</f>
        <v>0</v>
      </c>
      <c r="AE189" s="509">
        <f t="shared" ref="AE189" si="60">SUM(AE168:AE187)</f>
        <v>0</v>
      </c>
      <c r="AG189" s="509">
        <f t="shared" ref="AG189" si="61">SUM(AG168:AG187)</f>
        <v>0</v>
      </c>
      <c r="AI189" s="509">
        <f t="shared" ref="AI189" si="62">SUM(AI168:AI187)</f>
        <v>0</v>
      </c>
      <c r="AK189" s="852"/>
    </row>
    <row r="190" spans="3:37" ht="12.75" customHeight="1" outlineLevel="1">
      <c r="G190" s="90"/>
      <c r="H190" s="90"/>
      <c r="I190" s="90"/>
      <c r="J190" s="90"/>
      <c r="K190" s="90"/>
      <c r="L190" s="90"/>
      <c r="M190" s="90"/>
      <c r="N190" s="90"/>
      <c r="O190" s="90"/>
      <c r="P190" s="90"/>
      <c r="Q190" s="90"/>
      <c r="R190" s="90"/>
      <c r="S190" s="90"/>
      <c r="T190" s="90"/>
      <c r="U190" s="90"/>
      <c r="V190" s="90"/>
      <c r="W190" s="90"/>
      <c r="X190" s="90"/>
      <c r="Y190" s="90"/>
      <c r="Z190" s="90"/>
      <c r="AA190" s="90"/>
      <c r="AB190" s="90"/>
      <c r="AC190" s="90"/>
      <c r="AD190" s="90"/>
      <c r="AE190" s="90"/>
      <c r="AG190" s="90"/>
      <c r="AI190" s="90"/>
    </row>
    <row r="191" spans="3:37" ht="12.75" customHeight="1" outlineLevel="1">
      <c r="C191" s="138" t="s">
        <v>425</v>
      </c>
      <c r="G191" s="90"/>
      <c r="H191" s="90"/>
      <c r="I191" s="90"/>
      <c r="J191" s="90"/>
      <c r="K191" s="90"/>
      <c r="L191" s="90"/>
      <c r="M191" s="90"/>
      <c r="N191" s="90"/>
      <c r="O191" s="90"/>
      <c r="P191" s="90"/>
      <c r="Q191" s="90"/>
      <c r="R191" s="90"/>
      <c r="S191" s="90"/>
      <c r="T191" s="90"/>
      <c r="U191" s="90"/>
      <c r="V191" s="90"/>
      <c r="W191" s="90"/>
      <c r="X191" s="90"/>
      <c r="Y191" s="90"/>
      <c r="Z191" s="90"/>
      <c r="AA191" s="90"/>
      <c r="AB191" s="90"/>
      <c r="AC191" s="90"/>
      <c r="AD191" s="90"/>
      <c r="AE191" s="90"/>
      <c r="AG191" s="90"/>
      <c r="AI191" s="90"/>
    </row>
    <row r="192" spans="3:37" ht="12.75" customHeight="1" outlineLevel="1">
      <c r="D192" s="100" t="str">
        <f>'Line Items'!D14</f>
        <v>EJ01 West Mids Snow Hill</v>
      </c>
      <c r="E192" s="85"/>
      <c r="F192" s="183" t="str">
        <f t="shared" ref="F192:F202" si="63">F168</f>
        <v>£000</v>
      </c>
      <c r="G192" s="171"/>
      <c r="H192" s="171"/>
      <c r="I192" s="172"/>
      <c r="J192" s="171"/>
      <c r="K192" s="172"/>
      <c r="L192" s="172"/>
      <c r="M192" s="171"/>
      <c r="N192" s="171"/>
      <c r="O192" s="171"/>
      <c r="P192" s="171"/>
      <c r="Q192" s="171"/>
      <c r="R192" s="171"/>
      <c r="S192" s="171"/>
      <c r="T192" s="171"/>
      <c r="U192" s="171"/>
      <c r="V192" s="171"/>
      <c r="W192" s="171"/>
      <c r="X192" s="171"/>
      <c r="Y192" s="171"/>
      <c r="Z192" s="171"/>
      <c r="AA192" s="171"/>
      <c r="AB192" s="171"/>
      <c r="AC192" s="410"/>
      <c r="AE192" s="506"/>
      <c r="AG192" s="506"/>
      <c r="AI192" s="506"/>
      <c r="AK192" s="88"/>
    </row>
    <row r="193" spans="4:37" ht="12.75" customHeight="1" outlineLevel="1">
      <c r="D193" s="106" t="str">
        <f>'Line Items'!D15</f>
        <v>EJ02 Trent Valley</v>
      </c>
      <c r="E193" s="89"/>
      <c r="F193" s="107" t="str">
        <f t="shared" si="63"/>
        <v>£000</v>
      </c>
      <c r="G193" s="173"/>
      <c r="H193" s="173"/>
      <c r="I193" s="173"/>
      <c r="J193" s="173"/>
      <c r="K193" s="173"/>
      <c r="L193" s="173"/>
      <c r="M193" s="173"/>
      <c r="N193" s="173"/>
      <c r="O193" s="173"/>
      <c r="P193" s="173"/>
      <c r="Q193" s="173"/>
      <c r="R193" s="173"/>
      <c r="S193" s="173"/>
      <c r="T193" s="173"/>
      <c r="U193" s="173"/>
      <c r="V193" s="173"/>
      <c r="W193" s="173"/>
      <c r="X193" s="173"/>
      <c r="Y193" s="173"/>
      <c r="Z193" s="173"/>
      <c r="AA193" s="173"/>
      <c r="AB193" s="173"/>
      <c r="AC193" s="174"/>
      <c r="AE193" s="507"/>
      <c r="AG193" s="507"/>
      <c r="AI193" s="507"/>
      <c r="AK193" s="92"/>
    </row>
    <row r="194" spans="4:37" ht="12.75" customHeight="1" outlineLevel="1">
      <c r="D194" s="106" t="str">
        <f>'Line Items'!D16</f>
        <v>EJ03 West Mids New Street</v>
      </c>
      <c r="E194" s="89"/>
      <c r="F194" s="107" t="str">
        <f t="shared" si="63"/>
        <v>£000</v>
      </c>
      <c r="G194" s="173"/>
      <c r="H194" s="173"/>
      <c r="I194" s="173"/>
      <c r="J194" s="173"/>
      <c r="K194" s="173"/>
      <c r="L194" s="173"/>
      <c r="M194" s="173"/>
      <c r="N194" s="173"/>
      <c r="O194" s="173"/>
      <c r="P194" s="173"/>
      <c r="Q194" s="173"/>
      <c r="R194" s="173"/>
      <c r="S194" s="173"/>
      <c r="T194" s="173"/>
      <c r="U194" s="173"/>
      <c r="V194" s="173"/>
      <c r="W194" s="173"/>
      <c r="X194" s="173"/>
      <c r="Y194" s="173"/>
      <c r="Z194" s="173"/>
      <c r="AA194" s="173"/>
      <c r="AB194" s="173"/>
      <c r="AC194" s="174"/>
      <c r="AE194" s="507"/>
      <c r="AG194" s="507"/>
      <c r="AI194" s="507"/>
      <c r="AK194" s="92"/>
    </row>
    <row r="195" spans="4:37" ht="12.75" customHeight="1" outlineLevel="1">
      <c r="D195" s="106" t="str">
        <f>'Line Items'!D17</f>
        <v>EJ04 West Mids inter-urban</v>
      </c>
      <c r="E195" s="89"/>
      <c r="F195" s="107" t="str">
        <f t="shared" si="63"/>
        <v>£000</v>
      </c>
      <c r="G195" s="173"/>
      <c r="H195" s="173"/>
      <c r="I195" s="173"/>
      <c r="J195" s="173"/>
      <c r="K195" s="173"/>
      <c r="L195" s="173"/>
      <c r="M195" s="173"/>
      <c r="N195" s="173"/>
      <c r="O195" s="173"/>
      <c r="P195" s="173"/>
      <c r="Q195" s="173"/>
      <c r="R195" s="173"/>
      <c r="S195" s="173"/>
      <c r="T195" s="173"/>
      <c r="U195" s="173"/>
      <c r="V195" s="173"/>
      <c r="W195" s="173"/>
      <c r="X195" s="173"/>
      <c r="Y195" s="173"/>
      <c r="Z195" s="173"/>
      <c r="AA195" s="173"/>
      <c r="AB195" s="173"/>
      <c r="AC195" s="174"/>
      <c r="AE195" s="507"/>
      <c r="AG195" s="507"/>
      <c r="AI195" s="507"/>
      <c r="AK195" s="92"/>
    </row>
    <row r="196" spans="4:37" ht="12.75" customHeight="1" outlineLevel="1">
      <c r="D196" s="106" t="str">
        <f>'Line Items'!D18</f>
        <v>EJ05 WC London - Northampton</v>
      </c>
      <c r="E196" s="89"/>
      <c r="F196" s="107" t="str">
        <f t="shared" si="63"/>
        <v>£000</v>
      </c>
      <c r="G196" s="173"/>
      <c r="H196" s="173"/>
      <c r="I196" s="173"/>
      <c r="J196" s="173"/>
      <c r="K196" s="173"/>
      <c r="L196" s="173"/>
      <c r="M196" s="173"/>
      <c r="N196" s="173"/>
      <c r="O196" s="173"/>
      <c r="P196" s="173"/>
      <c r="Q196" s="173"/>
      <c r="R196" s="173"/>
      <c r="S196" s="173"/>
      <c r="T196" s="173"/>
      <c r="U196" s="173"/>
      <c r="V196" s="173"/>
      <c r="W196" s="173"/>
      <c r="X196" s="173"/>
      <c r="Y196" s="173"/>
      <c r="Z196" s="173"/>
      <c r="AA196" s="173"/>
      <c r="AB196" s="173"/>
      <c r="AC196" s="174"/>
      <c r="AE196" s="507"/>
      <c r="AG196" s="507"/>
      <c r="AI196" s="507"/>
      <c r="AK196" s="92"/>
    </row>
    <row r="197" spans="4:37" ht="12.75" customHeight="1" outlineLevel="1">
      <c r="D197" s="106" t="str">
        <f>'Line Items'!D19</f>
        <v>EJ06 WCML Branches</v>
      </c>
      <c r="E197" s="89"/>
      <c r="F197" s="107" t="str">
        <f t="shared" si="63"/>
        <v>£000</v>
      </c>
      <c r="G197" s="173"/>
      <c r="H197" s="173"/>
      <c r="I197" s="173"/>
      <c r="J197" s="173"/>
      <c r="K197" s="173"/>
      <c r="L197" s="173"/>
      <c r="M197" s="173"/>
      <c r="N197" s="173"/>
      <c r="O197" s="173"/>
      <c r="P197" s="173"/>
      <c r="Q197" s="173"/>
      <c r="R197" s="173"/>
      <c r="S197" s="173"/>
      <c r="T197" s="173"/>
      <c r="U197" s="173"/>
      <c r="V197" s="173"/>
      <c r="W197" s="173"/>
      <c r="X197" s="173"/>
      <c r="Y197" s="173"/>
      <c r="Z197" s="173"/>
      <c r="AA197" s="173"/>
      <c r="AB197" s="173"/>
      <c r="AC197" s="174"/>
      <c r="AE197" s="507"/>
      <c r="AG197" s="507"/>
      <c r="AI197" s="507"/>
      <c r="AK197" s="92"/>
    </row>
    <row r="198" spans="4:37" ht="12.75" customHeight="1" outlineLevel="1">
      <c r="D198" s="106" t="str">
        <f>'Line Items'!D20</f>
        <v>Other: Centro concessions</v>
      </c>
      <c r="E198" s="89"/>
      <c r="F198" s="107" t="str">
        <f t="shared" si="63"/>
        <v>£000</v>
      </c>
      <c r="G198" s="173"/>
      <c r="H198" s="173"/>
      <c r="I198" s="173"/>
      <c r="J198" s="173"/>
      <c r="K198" s="173"/>
      <c r="L198" s="173"/>
      <c r="M198" s="173"/>
      <c r="N198" s="173"/>
      <c r="O198" s="173"/>
      <c r="P198" s="173"/>
      <c r="Q198" s="173"/>
      <c r="R198" s="173"/>
      <c r="S198" s="173"/>
      <c r="T198" s="173"/>
      <c r="U198" s="173"/>
      <c r="V198" s="173"/>
      <c r="W198" s="173"/>
      <c r="X198" s="173"/>
      <c r="Y198" s="173"/>
      <c r="Z198" s="173"/>
      <c r="AA198" s="173"/>
      <c r="AB198" s="173"/>
      <c r="AC198" s="174"/>
      <c r="AE198" s="507"/>
      <c r="AG198" s="507"/>
      <c r="AI198" s="507"/>
      <c r="AK198" s="92"/>
    </row>
    <row r="199" spans="4:37" ht="12.75" customHeight="1" outlineLevel="1">
      <c r="D199" s="106" t="str">
        <f>'Line Items'!D21</f>
        <v>Other: Centro nNetwork</v>
      </c>
      <c r="E199" s="89"/>
      <c r="F199" s="107" t="str">
        <f t="shared" si="63"/>
        <v>£000</v>
      </c>
      <c r="G199" s="173"/>
      <c r="H199" s="173"/>
      <c r="I199" s="173"/>
      <c r="J199" s="173"/>
      <c r="K199" s="173"/>
      <c r="L199" s="173"/>
      <c r="M199" s="173"/>
      <c r="N199" s="173"/>
      <c r="O199" s="173"/>
      <c r="P199" s="173"/>
      <c r="Q199" s="173"/>
      <c r="R199" s="173"/>
      <c r="S199" s="173"/>
      <c r="T199" s="173"/>
      <c r="U199" s="173"/>
      <c r="V199" s="173"/>
      <c r="W199" s="173"/>
      <c r="X199" s="173"/>
      <c r="Y199" s="173"/>
      <c r="Z199" s="173"/>
      <c r="AA199" s="173"/>
      <c r="AB199" s="173"/>
      <c r="AC199" s="174"/>
      <c r="AE199" s="507"/>
      <c r="AG199" s="507"/>
      <c r="AI199" s="507"/>
      <c r="AK199" s="92"/>
    </row>
    <row r="200" spans="4:37" ht="12.75" customHeight="1" outlineLevel="1">
      <c r="D200" s="106" t="str">
        <f>'Line Items'!D22</f>
        <v>Other: miscellaneous</v>
      </c>
      <c r="E200" s="89"/>
      <c r="F200" s="107" t="str">
        <f t="shared" si="63"/>
        <v>£000</v>
      </c>
      <c r="G200" s="173"/>
      <c r="H200" s="173"/>
      <c r="I200" s="173"/>
      <c r="J200" s="173"/>
      <c r="K200" s="173"/>
      <c r="L200" s="173"/>
      <c r="M200" s="173"/>
      <c r="N200" s="173"/>
      <c r="O200" s="173"/>
      <c r="P200" s="173"/>
      <c r="Q200" s="173"/>
      <c r="R200" s="173"/>
      <c r="S200" s="173"/>
      <c r="T200" s="173"/>
      <c r="U200" s="173"/>
      <c r="V200" s="173"/>
      <c r="W200" s="173"/>
      <c r="X200" s="173"/>
      <c r="Y200" s="173"/>
      <c r="Z200" s="173"/>
      <c r="AA200" s="173"/>
      <c r="AB200" s="173"/>
      <c r="AC200" s="174"/>
      <c r="AE200" s="507"/>
      <c r="AG200" s="507"/>
      <c r="AI200" s="507"/>
      <c r="AK200" s="92"/>
    </row>
    <row r="201" spans="4:37" ht="12.75" customHeight="1" outlineLevel="1">
      <c r="D201" s="106" t="str">
        <f>'Line Items'!D23</f>
        <v>[Passenger Revenue Service Groups Line 10]</v>
      </c>
      <c r="E201" s="89"/>
      <c r="F201" s="107" t="str">
        <f t="shared" si="63"/>
        <v>£000</v>
      </c>
      <c r="G201" s="173"/>
      <c r="H201" s="173"/>
      <c r="I201" s="173"/>
      <c r="J201" s="173"/>
      <c r="K201" s="173"/>
      <c r="L201" s="173"/>
      <c r="M201" s="173"/>
      <c r="N201" s="173"/>
      <c r="O201" s="173"/>
      <c r="P201" s="173"/>
      <c r="Q201" s="173"/>
      <c r="R201" s="173"/>
      <c r="S201" s="173"/>
      <c r="T201" s="173"/>
      <c r="U201" s="173"/>
      <c r="V201" s="173"/>
      <c r="W201" s="173"/>
      <c r="X201" s="173"/>
      <c r="Y201" s="173"/>
      <c r="Z201" s="173"/>
      <c r="AA201" s="173"/>
      <c r="AB201" s="173"/>
      <c r="AC201" s="174"/>
      <c r="AE201" s="507"/>
      <c r="AG201" s="507"/>
      <c r="AI201" s="507"/>
      <c r="AK201" s="92"/>
    </row>
    <row r="202" spans="4:37" ht="12.75" customHeight="1" outlineLevel="1">
      <c r="D202" s="106" t="str">
        <f>'Line Items'!D24</f>
        <v>[Passenger Revenue Service Groups Line 11]</v>
      </c>
      <c r="E202" s="89"/>
      <c r="F202" s="107" t="str">
        <f t="shared" si="63"/>
        <v>£000</v>
      </c>
      <c r="G202" s="173"/>
      <c r="H202" s="173"/>
      <c r="I202" s="173"/>
      <c r="J202" s="173"/>
      <c r="K202" s="173"/>
      <c r="L202" s="173"/>
      <c r="M202" s="173"/>
      <c r="N202" s="173"/>
      <c r="O202" s="173"/>
      <c r="P202" s="173"/>
      <c r="Q202" s="173"/>
      <c r="R202" s="173"/>
      <c r="S202" s="173"/>
      <c r="T202" s="173"/>
      <c r="U202" s="173"/>
      <c r="V202" s="173"/>
      <c r="W202" s="173"/>
      <c r="X202" s="173"/>
      <c r="Y202" s="173"/>
      <c r="Z202" s="173"/>
      <c r="AA202" s="173"/>
      <c r="AB202" s="173"/>
      <c r="AC202" s="174"/>
      <c r="AE202" s="507"/>
      <c r="AG202" s="507"/>
      <c r="AI202" s="507"/>
      <c r="AK202" s="92"/>
    </row>
    <row r="203" spans="4:37" ht="12.75" customHeight="1" outlineLevel="1">
      <c r="D203" s="106" t="str">
        <f>'Line Items'!D25</f>
        <v>[Passenger Revenue Service Groups Line 12]</v>
      </c>
      <c r="E203" s="89"/>
      <c r="F203" s="107" t="str">
        <f t="shared" ref="F203:F211" si="64">F179</f>
        <v>£000</v>
      </c>
      <c r="G203" s="173"/>
      <c r="H203" s="173"/>
      <c r="I203" s="173"/>
      <c r="J203" s="173"/>
      <c r="K203" s="173"/>
      <c r="L203" s="173"/>
      <c r="M203" s="173"/>
      <c r="N203" s="173"/>
      <c r="O203" s="173"/>
      <c r="P203" s="173"/>
      <c r="Q203" s="173"/>
      <c r="R203" s="173"/>
      <c r="S203" s="173"/>
      <c r="T203" s="173"/>
      <c r="U203" s="173"/>
      <c r="V203" s="173"/>
      <c r="W203" s="173"/>
      <c r="X203" s="173"/>
      <c r="Y203" s="173"/>
      <c r="Z203" s="173"/>
      <c r="AA203" s="173"/>
      <c r="AB203" s="173"/>
      <c r="AC203" s="174"/>
      <c r="AE203" s="507"/>
      <c r="AG203" s="507"/>
      <c r="AI203" s="507"/>
      <c r="AK203" s="92"/>
    </row>
    <row r="204" spans="4:37" ht="12.75" customHeight="1" outlineLevel="1">
      <c r="D204" s="106" t="str">
        <f>'Line Items'!D26</f>
        <v>[Passenger Revenue Service Groups Line 13]</v>
      </c>
      <c r="E204" s="89"/>
      <c r="F204" s="107" t="str">
        <f t="shared" si="64"/>
        <v>£000</v>
      </c>
      <c r="G204" s="173"/>
      <c r="H204" s="173"/>
      <c r="I204" s="173"/>
      <c r="J204" s="173"/>
      <c r="K204" s="173"/>
      <c r="L204" s="173"/>
      <c r="M204" s="173"/>
      <c r="N204" s="173"/>
      <c r="O204" s="173"/>
      <c r="P204" s="173"/>
      <c r="Q204" s="173"/>
      <c r="R204" s="173"/>
      <c r="S204" s="173"/>
      <c r="T204" s="173"/>
      <c r="U204" s="173"/>
      <c r="V204" s="173"/>
      <c r="W204" s="173"/>
      <c r="X204" s="173"/>
      <c r="Y204" s="173"/>
      <c r="Z204" s="173"/>
      <c r="AA204" s="173"/>
      <c r="AB204" s="173"/>
      <c r="AC204" s="174"/>
      <c r="AE204" s="507"/>
      <c r="AG204" s="507"/>
      <c r="AI204" s="507"/>
      <c r="AK204" s="92"/>
    </row>
    <row r="205" spans="4:37" ht="12.75" customHeight="1" outlineLevel="1">
      <c r="D205" s="106" t="str">
        <f>'Line Items'!D27</f>
        <v>[Passenger Revenue Service Groups Line 14]</v>
      </c>
      <c r="E205" s="89"/>
      <c r="F205" s="107" t="str">
        <f t="shared" si="64"/>
        <v>£000</v>
      </c>
      <c r="G205" s="173"/>
      <c r="H205" s="173"/>
      <c r="I205" s="173"/>
      <c r="J205" s="173"/>
      <c r="K205" s="173"/>
      <c r="L205" s="173"/>
      <c r="M205" s="173"/>
      <c r="N205" s="173"/>
      <c r="O205" s="173"/>
      <c r="P205" s="173"/>
      <c r="Q205" s="173"/>
      <c r="R205" s="173"/>
      <c r="S205" s="173"/>
      <c r="T205" s="173"/>
      <c r="U205" s="173"/>
      <c r="V205" s="173"/>
      <c r="W205" s="173"/>
      <c r="X205" s="173"/>
      <c r="Y205" s="173"/>
      <c r="Z205" s="173"/>
      <c r="AA205" s="173"/>
      <c r="AB205" s="173"/>
      <c r="AC205" s="174"/>
      <c r="AE205" s="507"/>
      <c r="AG205" s="507"/>
      <c r="AI205" s="507"/>
      <c r="AK205" s="92"/>
    </row>
    <row r="206" spans="4:37" ht="12.75" customHeight="1" outlineLevel="1">
      <c r="D206" s="106" t="str">
        <f>'Line Items'!D28</f>
        <v>[Passenger Revenue Service Groups Line 15]</v>
      </c>
      <c r="E206" s="89"/>
      <c r="F206" s="107" t="str">
        <f t="shared" si="64"/>
        <v>£000</v>
      </c>
      <c r="G206" s="173"/>
      <c r="H206" s="173"/>
      <c r="I206" s="173"/>
      <c r="J206" s="173"/>
      <c r="K206" s="173"/>
      <c r="L206" s="173"/>
      <c r="M206" s="173"/>
      <c r="N206" s="173"/>
      <c r="O206" s="173"/>
      <c r="P206" s="173"/>
      <c r="Q206" s="173"/>
      <c r="R206" s="173"/>
      <c r="S206" s="173"/>
      <c r="T206" s="173"/>
      <c r="U206" s="173"/>
      <c r="V206" s="173"/>
      <c r="W206" s="173"/>
      <c r="X206" s="173"/>
      <c r="Y206" s="173"/>
      <c r="Z206" s="173"/>
      <c r="AA206" s="173"/>
      <c r="AB206" s="173"/>
      <c r="AC206" s="174"/>
      <c r="AE206" s="507"/>
      <c r="AG206" s="507"/>
      <c r="AI206" s="507"/>
      <c r="AK206" s="92"/>
    </row>
    <row r="207" spans="4:37" ht="12.75" customHeight="1" outlineLevel="1">
      <c r="D207" s="106" t="str">
        <f>'Line Items'!D29</f>
        <v>[Passenger Revenue Service Groups Line 16]</v>
      </c>
      <c r="E207" s="89"/>
      <c r="F207" s="107" t="str">
        <f t="shared" si="64"/>
        <v>£000</v>
      </c>
      <c r="G207" s="173"/>
      <c r="H207" s="173"/>
      <c r="I207" s="173"/>
      <c r="J207" s="173"/>
      <c r="K207" s="173"/>
      <c r="L207" s="173"/>
      <c r="M207" s="173"/>
      <c r="N207" s="173"/>
      <c r="O207" s="173"/>
      <c r="P207" s="173"/>
      <c r="Q207" s="173"/>
      <c r="R207" s="173"/>
      <c r="S207" s="173"/>
      <c r="T207" s="173"/>
      <c r="U207" s="173"/>
      <c r="V207" s="173"/>
      <c r="W207" s="173"/>
      <c r="X207" s="173"/>
      <c r="Y207" s="173"/>
      <c r="Z207" s="173"/>
      <c r="AA207" s="173"/>
      <c r="AB207" s="173"/>
      <c r="AC207" s="174"/>
      <c r="AE207" s="507"/>
      <c r="AG207" s="507"/>
      <c r="AI207" s="507"/>
      <c r="AK207" s="92"/>
    </row>
    <row r="208" spans="4:37" ht="12.75" customHeight="1" outlineLevel="1">
      <c r="D208" s="106" t="str">
        <f>'Line Items'!D30</f>
        <v>[Passenger Revenue Service Groups Line 17]</v>
      </c>
      <c r="E208" s="89"/>
      <c r="F208" s="107" t="str">
        <f t="shared" si="64"/>
        <v>£000</v>
      </c>
      <c r="G208" s="173"/>
      <c r="H208" s="173"/>
      <c r="I208" s="173"/>
      <c r="J208" s="173"/>
      <c r="K208" s="173"/>
      <c r="L208" s="173"/>
      <c r="M208" s="173"/>
      <c r="N208" s="173"/>
      <c r="O208" s="173"/>
      <c r="P208" s="173"/>
      <c r="Q208" s="173"/>
      <c r="R208" s="173"/>
      <c r="S208" s="173"/>
      <c r="T208" s="173"/>
      <c r="U208" s="173"/>
      <c r="V208" s="173"/>
      <c r="W208" s="173"/>
      <c r="X208" s="173"/>
      <c r="Y208" s="173"/>
      <c r="Z208" s="173"/>
      <c r="AA208" s="173"/>
      <c r="AB208" s="173"/>
      <c r="AC208" s="174"/>
      <c r="AE208" s="507"/>
      <c r="AG208" s="507"/>
      <c r="AI208" s="507"/>
      <c r="AK208" s="92"/>
    </row>
    <row r="209" spans="3:37" ht="12.75" customHeight="1" outlineLevel="1">
      <c r="D209" s="106" t="str">
        <f>'Line Items'!D31</f>
        <v>[Passenger Revenue Service Groups Line 18]</v>
      </c>
      <c r="E209" s="89"/>
      <c r="F209" s="107" t="str">
        <f t="shared" si="64"/>
        <v>£000</v>
      </c>
      <c r="G209" s="173"/>
      <c r="H209" s="173"/>
      <c r="I209" s="173"/>
      <c r="J209" s="173"/>
      <c r="K209" s="173"/>
      <c r="L209" s="173"/>
      <c r="M209" s="173"/>
      <c r="N209" s="173"/>
      <c r="O209" s="173"/>
      <c r="P209" s="173"/>
      <c r="Q209" s="173"/>
      <c r="R209" s="173"/>
      <c r="S209" s="173"/>
      <c r="T209" s="173"/>
      <c r="U209" s="173"/>
      <c r="V209" s="173"/>
      <c r="W209" s="173"/>
      <c r="X209" s="173"/>
      <c r="Y209" s="173"/>
      <c r="Z209" s="173"/>
      <c r="AA209" s="173"/>
      <c r="AB209" s="173"/>
      <c r="AC209" s="174"/>
      <c r="AE209" s="507"/>
      <c r="AG209" s="507"/>
      <c r="AI209" s="507"/>
      <c r="AK209" s="92"/>
    </row>
    <row r="210" spans="3:37" ht="12.75" customHeight="1" outlineLevel="1">
      <c r="D210" s="106" t="str">
        <f>'Line Items'!D32</f>
        <v>[Passenger Revenue Service Groups Line 19]</v>
      </c>
      <c r="E210" s="89"/>
      <c r="F210" s="107" t="str">
        <f t="shared" si="64"/>
        <v>£000</v>
      </c>
      <c r="G210" s="173"/>
      <c r="H210" s="173"/>
      <c r="I210" s="173"/>
      <c r="J210" s="173"/>
      <c r="K210" s="173"/>
      <c r="L210" s="173"/>
      <c r="M210" s="173"/>
      <c r="N210" s="173"/>
      <c r="O210" s="173"/>
      <c r="P210" s="173"/>
      <c r="Q210" s="173"/>
      <c r="R210" s="173"/>
      <c r="S210" s="173"/>
      <c r="T210" s="173"/>
      <c r="U210" s="173"/>
      <c r="V210" s="173"/>
      <c r="W210" s="173"/>
      <c r="X210" s="173"/>
      <c r="Y210" s="173"/>
      <c r="Z210" s="173"/>
      <c r="AA210" s="173"/>
      <c r="AB210" s="173"/>
      <c r="AC210" s="174"/>
      <c r="AE210" s="507"/>
      <c r="AG210" s="507"/>
      <c r="AI210" s="507"/>
      <c r="AK210" s="92"/>
    </row>
    <row r="211" spans="3:37" ht="12.75" customHeight="1" outlineLevel="1">
      <c r="D211" s="117" t="str">
        <f>'Line Items'!D33</f>
        <v>[Passenger Revenue Service Groups Line 20]</v>
      </c>
      <c r="E211" s="175"/>
      <c r="F211" s="118" t="str">
        <f t="shared" si="64"/>
        <v>£000</v>
      </c>
      <c r="G211" s="176"/>
      <c r="H211" s="176"/>
      <c r="I211" s="176"/>
      <c r="J211" s="176"/>
      <c r="K211" s="176"/>
      <c r="L211" s="176"/>
      <c r="M211" s="176"/>
      <c r="N211" s="176"/>
      <c r="O211" s="176"/>
      <c r="P211" s="176"/>
      <c r="Q211" s="176"/>
      <c r="R211" s="176"/>
      <c r="S211" s="176"/>
      <c r="T211" s="176"/>
      <c r="U211" s="176"/>
      <c r="V211" s="176"/>
      <c r="W211" s="176"/>
      <c r="X211" s="176"/>
      <c r="Y211" s="176"/>
      <c r="Z211" s="176"/>
      <c r="AA211" s="176"/>
      <c r="AB211" s="176"/>
      <c r="AC211" s="177"/>
      <c r="AE211" s="508"/>
      <c r="AG211" s="508"/>
      <c r="AI211" s="508"/>
      <c r="AK211" s="96"/>
    </row>
    <row r="212" spans="3:37" ht="12.75" customHeight="1" outlineLevel="1">
      <c r="G212" s="90"/>
      <c r="H212" s="90"/>
      <c r="I212" s="90"/>
      <c r="J212" s="90"/>
      <c r="K212" s="90"/>
      <c r="L212" s="90"/>
      <c r="M212" s="90"/>
      <c r="N212" s="90"/>
      <c r="O212" s="90"/>
      <c r="P212" s="90"/>
      <c r="Q212" s="90"/>
      <c r="R212" s="90"/>
      <c r="S212" s="90"/>
      <c r="T212" s="90"/>
      <c r="U212" s="90"/>
      <c r="V212" s="90"/>
      <c r="W212" s="90"/>
      <c r="X212" s="90"/>
      <c r="Y212" s="90"/>
      <c r="Z212" s="90"/>
      <c r="AA212" s="90"/>
      <c r="AB212" s="90"/>
      <c r="AC212" s="90"/>
      <c r="AD212" s="90"/>
      <c r="AE212" s="90"/>
      <c r="AG212" s="90"/>
      <c r="AI212" s="90"/>
    </row>
    <row r="213" spans="3:37" ht="12.75" customHeight="1" outlineLevel="1">
      <c r="D213" s="178" t="str">
        <f>"Total "&amp;C191</f>
        <v>Total Off-Peak (Standard)</v>
      </c>
      <c r="E213" s="179"/>
      <c r="F213" s="180" t="str">
        <f>F211</f>
        <v>£000</v>
      </c>
      <c r="G213" s="181">
        <f t="shared" ref="G213:AC213" si="65">SUM(G192:G211)</f>
        <v>0</v>
      </c>
      <c r="H213" s="181">
        <f t="shared" si="65"/>
        <v>0</v>
      </c>
      <c r="I213" s="181">
        <f t="shared" si="65"/>
        <v>0</v>
      </c>
      <c r="J213" s="181">
        <f t="shared" si="65"/>
        <v>0</v>
      </c>
      <c r="K213" s="181">
        <f t="shared" si="65"/>
        <v>0</v>
      </c>
      <c r="L213" s="181">
        <f t="shared" si="65"/>
        <v>0</v>
      </c>
      <c r="M213" s="181">
        <f t="shared" si="65"/>
        <v>0</v>
      </c>
      <c r="N213" s="181">
        <f t="shared" si="65"/>
        <v>0</v>
      </c>
      <c r="O213" s="181">
        <f t="shared" si="65"/>
        <v>0</v>
      </c>
      <c r="P213" s="181">
        <f t="shared" si="65"/>
        <v>0</v>
      </c>
      <c r="Q213" s="181">
        <f t="shared" si="65"/>
        <v>0</v>
      </c>
      <c r="R213" s="181">
        <f t="shared" si="65"/>
        <v>0</v>
      </c>
      <c r="S213" s="181">
        <f t="shared" si="65"/>
        <v>0</v>
      </c>
      <c r="T213" s="181">
        <f t="shared" si="65"/>
        <v>0</v>
      </c>
      <c r="U213" s="181">
        <f t="shared" si="65"/>
        <v>0</v>
      </c>
      <c r="V213" s="181">
        <f t="shared" si="65"/>
        <v>0</v>
      </c>
      <c r="W213" s="181">
        <f t="shared" si="65"/>
        <v>0</v>
      </c>
      <c r="X213" s="181">
        <f t="shared" si="65"/>
        <v>0</v>
      </c>
      <c r="Y213" s="181">
        <f t="shared" si="65"/>
        <v>0</v>
      </c>
      <c r="Z213" s="181">
        <f t="shared" si="65"/>
        <v>0</v>
      </c>
      <c r="AA213" s="181">
        <f t="shared" si="65"/>
        <v>0</v>
      </c>
      <c r="AB213" s="181">
        <f t="shared" si="65"/>
        <v>0</v>
      </c>
      <c r="AC213" s="182">
        <f t="shared" si="65"/>
        <v>0</v>
      </c>
      <c r="AE213" s="509">
        <f>SUM(AE192:AE211)</f>
        <v>0</v>
      </c>
      <c r="AG213" s="509">
        <f>SUM(AG192:AG211)</f>
        <v>0</v>
      </c>
      <c r="AI213" s="509">
        <f>SUM(AI192:AI211)</f>
        <v>0</v>
      </c>
      <c r="AK213" s="852"/>
    </row>
    <row r="214" spans="3:37" ht="12.75" customHeight="1" outlineLevel="1">
      <c r="G214" s="90"/>
      <c r="H214" s="90"/>
      <c r="I214" s="90"/>
      <c r="J214" s="90"/>
      <c r="K214" s="90"/>
      <c r="L214" s="90"/>
      <c r="M214" s="90"/>
      <c r="N214" s="90"/>
      <c r="O214" s="90"/>
      <c r="P214" s="90"/>
      <c r="Q214" s="90"/>
      <c r="R214" s="90"/>
      <c r="S214" s="90"/>
      <c r="T214" s="90"/>
      <c r="U214" s="90"/>
      <c r="V214" s="90"/>
      <c r="W214" s="90"/>
      <c r="X214" s="90"/>
      <c r="Y214" s="90"/>
      <c r="Z214" s="90"/>
      <c r="AA214" s="90"/>
      <c r="AB214" s="90"/>
      <c r="AC214" s="90"/>
      <c r="AD214" s="90"/>
      <c r="AE214" s="90"/>
      <c r="AG214" s="90"/>
      <c r="AI214" s="90"/>
    </row>
    <row r="215" spans="3:37" ht="12.75" customHeight="1" outlineLevel="1">
      <c r="D215" s="178" t="s">
        <v>426</v>
      </c>
      <c r="E215" s="179"/>
      <c r="F215" s="180" t="str">
        <f>F213</f>
        <v>£000</v>
      </c>
      <c r="G215" s="181">
        <f t="shared" ref="G215:AC215" si="66">SUM(G189,G213)</f>
        <v>0</v>
      </c>
      <c r="H215" s="181">
        <f t="shared" si="66"/>
        <v>0</v>
      </c>
      <c r="I215" s="181">
        <f t="shared" si="66"/>
        <v>0</v>
      </c>
      <c r="J215" s="181">
        <f t="shared" si="66"/>
        <v>0</v>
      </c>
      <c r="K215" s="181">
        <f t="shared" si="66"/>
        <v>0</v>
      </c>
      <c r="L215" s="181">
        <f t="shared" si="66"/>
        <v>0</v>
      </c>
      <c r="M215" s="181">
        <f t="shared" si="66"/>
        <v>0</v>
      </c>
      <c r="N215" s="181">
        <f t="shared" si="66"/>
        <v>0</v>
      </c>
      <c r="O215" s="181">
        <f t="shared" si="66"/>
        <v>0</v>
      </c>
      <c r="P215" s="181">
        <f t="shared" si="66"/>
        <v>0</v>
      </c>
      <c r="Q215" s="181">
        <f t="shared" si="66"/>
        <v>0</v>
      </c>
      <c r="R215" s="181">
        <f t="shared" si="66"/>
        <v>0</v>
      </c>
      <c r="S215" s="181">
        <f t="shared" si="66"/>
        <v>0</v>
      </c>
      <c r="T215" s="181">
        <f t="shared" si="66"/>
        <v>0</v>
      </c>
      <c r="U215" s="181">
        <f t="shared" si="66"/>
        <v>0</v>
      </c>
      <c r="V215" s="181">
        <f t="shared" si="66"/>
        <v>0</v>
      </c>
      <c r="W215" s="181">
        <f t="shared" si="66"/>
        <v>0</v>
      </c>
      <c r="X215" s="181">
        <f t="shared" si="66"/>
        <v>0</v>
      </c>
      <c r="Y215" s="181">
        <f t="shared" si="66"/>
        <v>0</v>
      </c>
      <c r="Z215" s="181">
        <f t="shared" si="66"/>
        <v>0</v>
      </c>
      <c r="AA215" s="181">
        <f t="shared" si="66"/>
        <v>0</v>
      </c>
      <c r="AB215" s="181">
        <f t="shared" si="66"/>
        <v>0</v>
      </c>
      <c r="AC215" s="182">
        <f t="shared" si="66"/>
        <v>0</v>
      </c>
      <c r="AE215" s="509">
        <f>SUM(AE189,AE213)</f>
        <v>0</v>
      </c>
      <c r="AG215" s="509">
        <f>SUM(AG189,AG213)</f>
        <v>0</v>
      </c>
      <c r="AI215" s="509">
        <f>SUM(AI189,AI213)</f>
        <v>0</v>
      </c>
      <c r="AK215" s="852"/>
    </row>
    <row r="216" spans="3:37" ht="12.75" customHeight="1" outlineLevel="1">
      <c r="G216" s="90"/>
      <c r="H216" s="90"/>
      <c r="I216" s="90"/>
      <c r="J216" s="90"/>
      <c r="K216" s="90"/>
      <c r="L216" s="90"/>
      <c r="M216" s="90"/>
      <c r="N216" s="90"/>
      <c r="O216" s="90"/>
      <c r="P216" s="90"/>
      <c r="Q216" s="90"/>
      <c r="R216" s="90"/>
      <c r="S216" s="90"/>
      <c r="T216" s="90"/>
      <c r="U216" s="90"/>
      <c r="V216" s="90"/>
      <c r="W216" s="90"/>
      <c r="X216" s="90"/>
      <c r="Y216" s="90"/>
      <c r="Z216" s="90"/>
      <c r="AA216" s="90"/>
      <c r="AB216" s="90"/>
      <c r="AC216" s="90"/>
      <c r="AD216" s="90"/>
      <c r="AE216" s="90"/>
      <c r="AG216" s="90"/>
      <c r="AI216" s="90"/>
    </row>
    <row r="217" spans="3:37" ht="12.75" customHeight="1" outlineLevel="1">
      <c r="C217" s="138" t="s">
        <v>427</v>
      </c>
      <c r="G217" s="90"/>
      <c r="H217" s="90"/>
      <c r="I217" s="90"/>
      <c r="J217" s="90"/>
      <c r="K217" s="90"/>
      <c r="L217" s="90"/>
      <c r="M217" s="90"/>
      <c r="N217" s="90"/>
      <c r="O217" s="90"/>
      <c r="P217" s="90"/>
      <c r="Q217" s="90"/>
      <c r="R217" s="90"/>
      <c r="S217" s="90"/>
      <c r="T217" s="90"/>
      <c r="U217" s="90"/>
      <c r="V217" s="90"/>
      <c r="W217" s="90"/>
      <c r="X217" s="90"/>
      <c r="Y217" s="90"/>
      <c r="Z217" s="90"/>
      <c r="AA217" s="90"/>
      <c r="AB217" s="90"/>
      <c r="AC217" s="90"/>
      <c r="AD217" s="90"/>
      <c r="AE217" s="90"/>
      <c r="AG217" s="90"/>
      <c r="AI217" s="90"/>
    </row>
    <row r="218" spans="3:37" ht="12.75" customHeight="1" outlineLevel="1">
      <c r="D218" s="100" t="str">
        <f>'Line Items'!D14</f>
        <v>EJ01 West Mids Snow Hill</v>
      </c>
      <c r="E218" s="85"/>
      <c r="F218" s="183" t="str">
        <f t="shared" ref="F218:F228" si="67">F192</f>
        <v>£000</v>
      </c>
      <c r="G218" s="86">
        <f t="shared" ref="G218:AC218" si="68">SUM(G18,G42,G68,G92,G118,G142,G168,G192)</f>
        <v>0</v>
      </c>
      <c r="H218" s="86">
        <f t="shared" si="68"/>
        <v>0</v>
      </c>
      <c r="I218" s="86">
        <f t="shared" si="68"/>
        <v>0</v>
      </c>
      <c r="J218" s="86">
        <f t="shared" si="68"/>
        <v>0</v>
      </c>
      <c r="K218" s="86">
        <f t="shared" si="68"/>
        <v>0</v>
      </c>
      <c r="L218" s="86">
        <f t="shared" si="68"/>
        <v>0</v>
      </c>
      <c r="M218" s="86">
        <f t="shared" si="68"/>
        <v>0</v>
      </c>
      <c r="N218" s="86">
        <f t="shared" si="68"/>
        <v>0</v>
      </c>
      <c r="O218" s="86">
        <f t="shared" si="68"/>
        <v>0</v>
      </c>
      <c r="P218" s="86">
        <f t="shared" si="68"/>
        <v>0</v>
      </c>
      <c r="Q218" s="86">
        <f t="shared" si="68"/>
        <v>0</v>
      </c>
      <c r="R218" s="86">
        <f t="shared" si="68"/>
        <v>0</v>
      </c>
      <c r="S218" s="86">
        <f t="shared" si="68"/>
        <v>0</v>
      </c>
      <c r="T218" s="86">
        <f t="shared" si="68"/>
        <v>0</v>
      </c>
      <c r="U218" s="86">
        <f t="shared" si="68"/>
        <v>0</v>
      </c>
      <c r="V218" s="86">
        <f t="shared" si="68"/>
        <v>0</v>
      </c>
      <c r="W218" s="86">
        <f t="shared" si="68"/>
        <v>0</v>
      </c>
      <c r="X218" s="86">
        <f t="shared" si="68"/>
        <v>0</v>
      </c>
      <c r="Y218" s="86">
        <f t="shared" si="68"/>
        <v>0</v>
      </c>
      <c r="Z218" s="86">
        <f t="shared" si="68"/>
        <v>0</v>
      </c>
      <c r="AA218" s="86">
        <f t="shared" si="68"/>
        <v>0</v>
      </c>
      <c r="AB218" s="86">
        <f t="shared" si="68"/>
        <v>0</v>
      </c>
      <c r="AC218" s="87">
        <f t="shared" si="68"/>
        <v>0</v>
      </c>
      <c r="AE218" s="475">
        <f t="shared" ref="AE218:AE228" si="69">SUM(AE18,AE42,AE68,AE92,AE118,AE142,AE168,AE192)</f>
        <v>0</v>
      </c>
      <c r="AG218" s="475">
        <f t="shared" ref="AG218:AG228" si="70">SUM(AG18,AG42,AG68,AG92,AG118,AG142,AG168,AG192)</f>
        <v>0</v>
      </c>
      <c r="AI218" s="475">
        <f t="shared" ref="AI218:AI228" si="71">SUM(AI18,AI42,AI68,AI92,AI118,AI142,AI168,AI192)</f>
        <v>0</v>
      </c>
      <c r="AK218" s="201"/>
    </row>
    <row r="219" spans="3:37" ht="12.75" customHeight="1" outlineLevel="1">
      <c r="D219" s="106" t="str">
        <f>'Line Items'!D15</f>
        <v>EJ02 Trent Valley</v>
      </c>
      <c r="E219" s="89"/>
      <c r="F219" s="107" t="str">
        <f t="shared" si="67"/>
        <v>£000</v>
      </c>
      <c r="G219" s="90">
        <f t="shared" ref="G219:AC219" si="72">SUM(G19,G43,G69,G93,G119,G143,G169,G193)</f>
        <v>0</v>
      </c>
      <c r="H219" s="90">
        <f t="shared" si="72"/>
        <v>0</v>
      </c>
      <c r="I219" s="90">
        <f t="shared" si="72"/>
        <v>0</v>
      </c>
      <c r="J219" s="90">
        <f t="shared" si="72"/>
        <v>0</v>
      </c>
      <c r="K219" s="90">
        <f t="shared" si="72"/>
        <v>0</v>
      </c>
      <c r="L219" s="90">
        <f t="shared" si="72"/>
        <v>0</v>
      </c>
      <c r="M219" s="90">
        <f t="shared" si="72"/>
        <v>0</v>
      </c>
      <c r="N219" s="90">
        <f t="shared" si="72"/>
        <v>0</v>
      </c>
      <c r="O219" s="90">
        <f t="shared" si="72"/>
        <v>0</v>
      </c>
      <c r="P219" s="90">
        <f t="shared" si="72"/>
        <v>0</v>
      </c>
      <c r="Q219" s="90">
        <f t="shared" si="72"/>
        <v>0</v>
      </c>
      <c r="R219" s="90">
        <f t="shared" si="72"/>
        <v>0</v>
      </c>
      <c r="S219" s="90">
        <f t="shared" si="72"/>
        <v>0</v>
      </c>
      <c r="T219" s="90">
        <f t="shared" si="72"/>
        <v>0</v>
      </c>
      <c r="U219" s="90">
        <f t="shared" si="72"/>
        <v>0</v>
      </c>
      <c r="V219" s="90">
        <f t="shared" si="72"/>
        <v>0</v>
      </c>
      <c r="W219" s="90">
        <f t="shared" si="72"/>
        <v>0</v>
      </c>
      <c r="X219" s="90">
        <f t="shared" si="72"/>
        <v>0</v>
      </c>
      <c r="Y219" s="90">
        <f t="shared" si="72"/>
        <v>0</v>
      </c>
      <c r="Z219" s="90">
        <f t="shared" si="72"/>
        <v>0</v>
      </c>
      <c r="AA219" s="90">
        <f t="shared" si="72"/>
        <v>0</v>
      </c>
      <c r="AB219" s="90">
        <f t="shared" si="72"/>
        <v>0</v>
      </c>
      <c r="AC219" s="91">
        <f t="shared" si="72"/>
        <v>0</v>
      </c>
      <c r="AE219" s="476">
        <f t="shared" si="69"/>
        <v>0</v>
      </c>
      <c r="AG219" s="476">
        <f t="shared" si="70"/>
        <v>0</v>
      </c>
      <c r="AI219" s="476">
        <f t="shared" si="71"/>
        <v>0</v>
      </c>
      <c r="AK219" s="202"/>
    </row>
    <row r="220" spans="3:37" ht="12.75" customHeight="1" outlineLevel="1">
      <c r="D220" s="106" t="str">
        <f>'Line Items'!D16</f>
        <v>EJ03 West Mids New Street</v>
      </c>
      <c r="E220" s="89"/>
      <c r="F220" s="107" t="str">
        <f t="shared" si="67"/>
        <v>£000</v>
      </c>
      <c r="G220" s="90">
        <f t="shared" ref="G220:AC220" si="73">SUM(G20,G44,G70,G94,G120,G144,G170,G194)</f>
        <v>0</v>
      </c>
      <c r="H220" s="90">
        <f t="shared" si="73"/>
        <v>0</v>
      </c>
      <c r="I220" s="90">
        <f t="shared" si="73"/>
        <v>0</v>
      </c>
      <c r="J220" s="90">
        <f t="shared" si="73"/>
        <v>0</v>
      </c>
      <c r="K220" s="90">
        <f t="shared" si="73"/>
        <v>0</v>
      </c>
      <c r="L220" s="90">
        <f t="shared" si="73"/>
        <v>0</v>
      </c>
      <c r="M220" s="90">
        <f t="shared" si="73"/>
        <v>0</v>
      </c>
      <c r="N220" s="90">
        <f t="shared" si="73"/>
        <v>0</v>
      </c>
      <c r="O220" s="90">
        <f t="shared" si="73"/>
        <v>0</v>
      </c>
      <c r="P220" s="90">
        <f t="shared" si="73"/>
        <v>0</v>
      </c>
      <c r="Q220" s="90">
        <f t="shared" si="73"/>
        <v>0</v>
      </c>
      <c r="R220" s="90">
        <f t="shared" si="73"/>
        <v>0</v>
      </c>
      <c r="S220" s="90">
        <f t="shared" si="73"/>
        <v>0</v>
      </c>
      <c r="T220" s="90">
        <f t="shared" si="73"/>
        <v>0</v>
      </c>
      <c r="U220" s="90">
        <f t="shared" si="73"/>
        <v>0</v>
      </c>
      <c r="V220" s="90">
        <f t="shared" si="73"/>
        <v>0</v>
      </c>
      <c r="W220" s="90">
        <f t="shared" si="73"/>
        <v>0</v>
      </c>
      <c r="X220" s="90">
        <f t="shared" si="73"/>
        <v>0</v>
      </c>
      <c r="Y220" s="90">
        <f t="shared" si="73"/>
        <v>0</v>
      </c>
      <c r="Z220" s="90">
        <f t="shared" si="73"/>
        <v>0</v>
      </c>
      <c r="AA220" s="90">
        <f t="shared" si="73"/>
        <v>0</v>
      </c>
      <c r="AB220" s="90">
        <f t="shared" si="73"/>
        <v>0</v>
      </c>
      <c r="AC220" s="91">
        <f t="shared" si="73"/>
        <v>0</v>
      </c>
      <c r="AE220" s="476">
        <f t="shared" si="69"/>
        <v>0</v>
      </c>
      <c r="AG220" s="476">
        <f t="shared" si="70"/>
        <v>0</v>
      </c>
      <c r="AI220" s="476">
        <f t="shared" si="71"/>
        <v>0</v>
      </c>
      <c r="AK220" s="202"/>
    </row>
    <row r="221" spans="3:37" ht="12.75" customHeight="1" outlineLevel="1">
      <c r="D221" s="106" t="str">
        <f>'Line Items'!D17</f>
        <v>EJ04 West Mids inter-urban</v>
      </c>
      <c r="E221" s="89"/>
      <c r="F221" s="107" t="str">
        <f t="shared" si="67"/>
        <v>£000</v>
      </c>
      <c r="G221" s="90">
        <f t="shared" ref="G221:AC221" si="74">SUM(G21,G45,G71,G95,G121,G145,G171,G195)</f>
        <v>0</v>
      </c>
      <c r="H221" s="90">
        <f t="shared" si="74"/>
        <v>0</v>
      </c>
      <c r="I221" s="90">
        <f t="shared" si="74"/>
        <v>0</v>
      </c>
      <c r="J221" s="90">
        <f t="shared" si="74"/>
        <v>0</v>
      </c>
      <c r="K221" s="90">
        <f t="shared" si="74"/>
        <v>0</v>
      </c>
      <c r="L221" s="90">
        <f t="shared" si="74"/>
        <v>0</v>
      </c>
      <c r="M221" s="90">
        <f t="shared" si="74"/>
        <v>0</v>
      </c>
      <c r="N221" s="90">
        <f t="shared" si="74"/>
        <v>0</v>
      </c>
      <c r="O221" s="90">
        <f t="shared" si="74"/>
        <v>0</v>
      </c>
      <c r="P221" s="90">
        <f t="shared" si="74"/>
        <v>0</v>
      </c>
      <c r="Q221" s="90">
        <f t="shared" si="74"/>
        <v>0</v>
      </c>
      <c r="R221" s="90">
        <f t="shared" si="74"/>
        <v>0</v>
      </c>
      <c r="S221" s="90">
        <f t="shared" si="74"/>
        <v>0</v>
      </c>
      <c r="T221" s="90">
        <f t="shared" si="74"/>
        <v>0</v>
      </c>
      <c r="U221" s="90">
        <f t="shared" si="74"/>
        <v>0</v>
      </c>
      <c r="V221" s="90">
        <f t="shared" si="74"/>
        <v>0</v>
      </c>
      <c r="W221" s="90">
        <f t="shared" si="74"/>
        <v>0</v>
      </c>
      <c r="X221" s="90">
        <f t="shared" si="74"/>
        <v>0</v>
      </c>
      <c r="Y221" s="90">
        <f t="shared" si="74"/>
        <v>0</v>
      </c>
      <c r="Z221" s="90">
        <f t="shared" si="74"/>
        <v>0</v>
      </c>
      <c r="AA221" s="90">
        <f t="shared" si="74"/>
        <v>0</v>
      </c>
      <c r="AB221" s="90">
        <f t="shared" si="74"/>
        <v>0</v>
      </c>
      <c r="AC221" s="91">
        <f t="shared" si="74"/>
        <v>0</v>
      </c>
      <c r="AE221" s="476">
        <f t="shared" si="69"/>
        <v>0</v>
      </c>
      <c r="AG221" s="476">
        <f t="shared" si="70"/>
        <v>0</v>
      </c>
      <c r="AI221" s="476">
        <f t="shared" si="71"/>
        <v>0</v>
      </c>
      <c r="AK221" s="202"/>
    </row>
    <row r="222" spans="3:37" ht="12.75" customHeight="1" outlineLevel="1">
      <c r="D222" s="106" t="str">
        <f>'Line Items'!D18</f>
        <v>EJ05 WC London - Northampton</v>
      </c>
      <c r="E222" s="89"/>
      <c r="F222" s="107" t="str">
        <f t="shared" si="67"/>
        <v>£000</v>
      </c>
      <c r="G222" s="90">
        <f t="shared" ref="G222:AC222" si="75">SUM(G22,G46,G72,G96,G122,G146,G172,G196)</f>
        <v>0</v>
      </c>
      <c r="H222" s="90">
        <f t="shared" si="75"/>
        <v>0</v>
      </c>
      <c r="I222" s="90">
        <f t="shared" si="75"/>
        <v>0</v>
      </c>
      <c r="J222" s="90">
        <f t="shared" si="75"/>
        <v>0</v>
      </c>
      <c r="K222" s="90">
        <f t="shared" si="75"/>
        <v>0</v>
      </c>
      <c r="L222" s="90">
        <f t="shared" si="75"/>
        <v>0</v>
      </c>
      <c r="M222" s="90">
        <f t="shared" si="75"/>
        <v>0</v>
      </c>
      <c r="N222" s="90">
        <f t="shared" si="75"/>
        <v>0</v>
      </c>
      <c r="O222" s="90">
        <f t="shared" si="75"/>
        <v>0</v>
      </c>
      <c r="P222" s="90">
        <f t="shared" si="75"/>
        <v>0</v>
      </c>
      <c r="Q222" s="90">
        <f t="shared" si="75"/>
        <v>0</v>
      </c>
      <c r="R222" s="90">
        <f t="shared" si="75"/>
        <v>0</v>
      </c>
      <c r="S222" s="90">
        <f t="shared" si="75"/>
        <v>0</v>
      </c>
      <c r="T222" s="90">
        <f t="shared" si="75"/>
        <v>0</v>
      </c>
      <c r="U222" s="90">
        <f t="shared" si="75"/>
        <v>0</v>
      </c>
      <c r="V222" s="90">
        <f t="shared" si="75"/>
        <v>0</v>
      </c>
      <c r="W222" s="90">
        <f t="shared" si="75"/>
        <v>0</v>
      </c>
      <c r="X222" s="90">
        <f t="shared" si="75"/>
        <v>0</v>
      </c>
      <c r="Y222" s="90">
        <f t="shared" si="75"/>
        <v>0</v>
      </c>
      <c r="Z222" s="90">
        <f t="shared" si="75"/>
        <v>0</v>
      </c>
      <c r="AA222" s="90">
        <f t="shared" si="75"/>
        <v>0</v>
      </c>
      <c r="AB222" s="90">
        <f t="shared" si="75"/>
        <v>0</v>
      </c>
      <c r="AC222" s="91">
        <f t="shared" si="75"/>
        <v>0</v>
      </c>
      <c r="AE222" s="476">
        <f t="shared" si="69"/>
        <v>0</v>
      </c>
      <c r="AG222" s="476">
        <f t="shared" si="70"/>
        <v>0</v>
      </c>
      <c r="AI222" s="476">
        <f t="shared" si="71"/>
        <v>0</v>
      </c>
      <c r="AK222" s="202"/>
    </row>
    <row r="223" spans="3:37" ht="12.75" customHeight="1" outlineLevel="1">
      <c r="D223" s="106" t="str">
        <f>'Line Items'!D19</f>
        <v>EJ06 WCML Branches</v>
      </c>
      <c r="E223" s="89"/>
      <c r="F223" s="107" t="str">
        <f t="shared" si="67"/>
        <v>£000</v>
      </c>
      <c r="G223" s="90">
        <f t="shared" ref="G223:AC223" si="76">SUM(G23,G47,G73,G97,G123,G147,G173,G197)</f>
        <v>0</v>
      </c>
      <c r="H223" s="90">
        <f t="shared" si="76"/>
        <v>0</v>
      </c>
      <c r="I223" s="90">
        <f t="shared" si="76"/>
        <v>0</v>
      </c>
      <c r="J223" s="90">
        <f t="shared" si="76"/>
        <v>0</v>
      </c>
      <c r="K223" s="90">
        <f t="shared" si="76"/>
        <v>0</v>
      </c>
      <c r="L223" s="90">
        <f t="shared" si="76"/>
        <v>0</v>
      </c>
      <c r="M223" s="90">
        <f t="shared" si="76"/>
        <v>0</v>
      </c>
      <c r="N223" s="90">
        <f t="shared" si="76"/>
        <v>0</v>
      </c>
      <c r="O223" s="90">
        <f t="shared" si="76"/>
        <v>0</v>
      </c>
      <c r="P223" s="90">
        <f t="shared" si="76"/>
        <v>0</v>
      </c>
      <c r="Q223" s="90">
        <f t="shared" si="76"/>
        <v>0</v>
      </c>
      <c r="R223" s="90">
        <f t="shared" si="76"/>
        <v>0</v>
      </c>
      <c r="S223" s="90">
        <f t="shared" si="76"/>
        <v>0</v>
      </c>
      <c r="T223" s="90">
        <f t="shared" si="76"/>
        <v>0</v>
      </c>
      <c r="U223" s="90">
        <f t="shared" si="76"/>
        <v>0</v>
      </c>
      <c r="V223" s="90">
        <f t="shared" si="76"/>
        <v>0</v>
      </c>
      <c r="W223" s="90">
        <f t="shared" si="76"/>
        <v>0</v>
      </c>
      <c r="X223" s="90">
        <f t="shared" si="76"/>
        <v>0</v>
      </c>
      <c r="Y223" s="90">
        <f t="shared" si="76"/>
        <v>0</v>
      </c>
      <c r="Z223" s="90">
        <f t="shared" si="76"/>
        <v>0</v>
      </c>
      <c r="AA223" s="90">
        <f t="shared" si="76"/>
        <v>0</v>
      </c>
      <c r="AB223" s="90">
        <f t="shared" si="76"/>
        <v>0</v>
      </c>
      <c r="AC223" s="91">
        <f t="shared" si="76"/>
        <v>0</v>
      </c>
      <c r="AE223" s="476">
        <f t="shared" si="69"/>
        <v>0</v>
      </c>
      <c r="AG223" s="476">
        <f t="shared" si="70"/>
        <v>0</v>
      </c>
      <c r="AI223" s="476">
        <f t="shared" si="71"/>
        <v>0</v>
      </c>
      <c r="AK223" s="202"/>
    </row>
    <row r="224" spans="3:37" ht="12.75" customHeight="1" outlineLevel="1">
      <c r="D224" s="106" t="str">
        <f>'Line Items'!D20</f>
        <v>Other: Centro concessions</v>
      </c>
      <c r="E224" s="89"/>
      <c r="F224" s="107" t="str">
        <f t="shared" si="67"/>
        <v>£000</v>
      </c>
      <c r="G224" s="90">
        <f t="shared" ref="G224:AC224" si="77">SUM(G24,G48,G74,G98,G124,G148,G174,G198)</f>
        <v>0</v>
      </c>
      <c r="H224" s="90">
        <f t="shared" si="77"/>
        <v>0</v>
      </c>
      <c r="I224" s="90">
        <f t="shared" si="77"/>
        <v>0</v>
      </c>
      <c r="J224" s="90">
        <f t="shared" si="77"/>
        <v>0</v>
      </c>
      <c r="K224" s="90">
        <f t="shared" si="77"/>
        <v>0</v>
      </c>
      <c r="L224" s="90">
        <f t="shared" si="77"/>
        <v>0</v>
      </c>
      <c r="M224" s="90">
        <f t="shared" si="77"/>
        <v>0</v>
      </c>
      <c r="N224" s="90">
        <f t="shared" si="77"/>
        <v>0</v>
      </c>
      <c r="O224" s="90">
        <f t="shared" si="77"/>
        <v>0</v>
      </c>
      <c r="P224" s="90">
        <f t="shared" si="77"/>
        <v>0</v>
      </c>
      <c r="Q224" s="90">
        <f t="shared" si="77"/>
        <v>0</v>
      </c>
      <c r="R224" s="90">
        <f t="shared" si="77"/>
        <v>0</v>
      </c>
      <c r="S224" s="90">
        <f t="shared" si="77"/>
        <v>0</v>
      </c>
      <c r="T224" s="90">
        <f t="shared" si="77"/>
        <v>0</v>
      </c>
      <c r="U224" s="90">
        <f t="shared" si="77"/>
        <v>0</v>
      </c>
      <c r="V224" s="90">
        <f t="shared" si="77"/>
        <v>0</v>
      </c>
      <c r="W224" s="90">
        <f t="shared" si="77"/>
        <v>0</v>
      </c>
      <c r="X224" s="90">
        <f t="shared" si="77"/>
        <v>0</v>
      </c>
      <c r="Y224" s="90">
        <f t="shared" si="77"/>
        <v>0</v>
      </c>
      <c r="Z224" s="90">
        <f t="shared" si="77"/>
        <v>0</v>
      </c>
      <c r="AA224" s="90">
        <f t="shared" si="77"/>
        <v>0</v>
      </c>
      <c r="AB224" s="90">
        <f t="shared" si="77"/>
        <v>0</v>
      </c>
      <c r="AC224" s="91">
        <f t="shared" si="77"/>
        <v>0</v>
      </c>
      <c r="AE224" s="476">
        <f t="shared" si="69"/>
        <v>0</v>
      </c>
      <c r="AG224" s="476">
        <f t="shared" si="70"/>
        <v>0</v>
      </c>
      <c r="AI224" s="476">
        <f t="shared" si="71"/>
        <v>0</v>
      </c>
      <c r="AK224" s="202"/>
    </row>
    <row r="225" spans="4:37" ht="12.75" customHeight="1" outlineLevel="1">
      <c r="D225" s="106" t="str">
        <f>'Line Items'!D21</f>
        <v>Other: Centro nNetwork</v>
      </c>
      <c r="E225" s="89"/>
      <c r="F225" s="107" t="str">
        <f t="shared" si="67"/>
        <v>£000</v>
      </c>
      <c r="G225" s="90">
        <f t="shared" ref="G225:AC225" si="78">SUM(G25,G49,G75,G99,G125,G149,G175,G199)</f>
        <v>0</v>
      </c>
      <c r="H225" s="90">
        <f t="shared" si="78"/>
        <v>0</v>
      </c>
      <c r="I225" s="90">
        <f t="shared" si="78"/>
        <v>0</v>
      </c>
      <c r="J225" s="90">
        <f t="shared" si="78"/>
        <v>0</v>
      </c>
      <c r="K225" s="90">
        <f t="shared" si="78"/>
        <v>0</v>
      </c>
      <c r="L225" s="90">
        <f t="shared" si="78"/>
        <v>0</v>
      </c>
      <c r="M225" s="90">
        <f t="shared" si="78"/>
        <v>0</v>
      </c>
      <c r="N225" s="90">
        <f t="shared" si="78"/>
        <v>0</v>
      </c>
      <c r="O225" s="90">
        <f t="shared" si="78"/>
        <v>0</v>
      </c>
      <c r="P225" s="90">
        <f t="shared" si="78"/>
        <v>0</v>
      </c>
      <c r="Q225" s="90">
        <f t="shared" si="78"/>
        <v>0</v>
      </c>
      <c r="R225" s="90">
        <f t="shared" si="78"/>
        <v>0</v>
      </c>
      <c r="S225" s="90">
        <f t="shared" si="78"/>
        <v>0</v>
      </c>
      <c r="T225" s="90">
        <f t="shared" si="78"/>
        <v>0</v>
      </c>
      <c r="U225" s="90">
        <f t="shared" si="78"/>
        <v>0</v>
      </c>
      <c r="V225" s="90">
        <f t="shared" si="78"/>
        <v>0</v>
      </c>
      <c r="W225" s="90">
        <f t="shared" si="78"/>
        <v>0</v>
      </c>
      <c r="X225" s="90">
        <f t="shared" si="78"/>
        <v>0</v>
      </c>
      <c r="Y225" s="90">
        <f t="shared" si="78"/>
        <v>0</v>
      </c>
      <c r="Z225" s="90">
        <f t="shared" si="78"/>
        <v>0</v>
      </c>
      <c r="AA225" s="90">
        <f t="shared" si="78"/>
        <v>0</v>
      </c>
      <c r="AB225" s="90">
        <f t="shared" si="78"/>
        <v>0</v>
      </c>
      <c r="AC225" s="91">
        <f t="shared" si="78"/>
        <v>0</v>
      </c>
      <c r="AE225" s="476">
        <f t="shared" si="69"/>
        <v>0</v>
      </c>
      <c r="AG225" s="476">
        <f t="shared" si="70"/>
        <v>0</v>
      </c>
      <c r="AI225" s="476">
        <f t="shared" si="71"/>
        <v>0</v>
      </c>
      <c r="AK225" s="202"/>
    </row>
    <row r="226" spans="4:37" ht="12.75" customHeight="1" outlineLevel="1">
      <c r="D226" s="106" t="str">
        <f>'Line Items'!D22</f>
        <v>Other: miscellaneous</v>
      </c>
      <c r="E226" s="89"/>
      <c r="F226" s="107" t="str">
        <f t="shared" si="67"/>
        <v>£000</v>
      </c>
      <c r="G226" s="90">
        <f t="shared" ref="G226:AC226" si="79">SUM(G26,G50,G76,G100,G126,G150,G176,G200)</f>
        <v>0</v>
      </c>
      <c r="H226" s="90">
        <f t="shared" si="79"/>
        <v>0</v>
      </c>
      <c r="I226" s="90">
        <f t="shared" si="79"/>
        <v>0</v>
      </c>
      <c r="J226" s="90">
        <f t="shared" si="79"/>
        <v>0</v>
      </c>
      <c r="K226" s="90">
        <f t="shared" si="79"/>
        <v>0</v>
      </c>
      <c r="L226" s="90">
        <f t="shared" si="79"/>
        <v>0</v>
      </c>
      <c r="M226" s="90">
        <f t="shared" si="79"/>
        <v>0</v>
      </c>
      <c r="N226" s="90">
        <f t="shared" si="79"/>
        <v>0</v>
      </c>
      <c r="O226" s="90">
        <f t="shared" si="79"/>
        <v>0</v>
      </c>
      <c r="P226" s="90">
        <f t="shared" si="79"/>
        <v>0</v>
      </c>
      <c r="Q226" s="90">
        <f t="shared" si="79"/>
        <v>0</v>
      </c>
      <c r="R226" s="90">
        <f t="shared" si="79"/>
        <v>0</v>
      </c>
      <c r="S226" s="90">
        <f t="shared" si="79"/>
        <v>0</v>
      </c>
      <c r="T226" s="90">
        <f t="shared" si="79"/>
        <v>0</v>
      </c>
      <c r="U226" s="90">
        <f t="shared" si="79"/>
        <v>0</v>
      </c>
      <c r="V226" s="90">
        <f t="shared" si="79"/>
        <v>0</v>
      </c>
      <c r="W226" s="90">
        <f t="shared" si="79"/>
        <v>0</v>
      </c>
      <c r="X226" s="90">
        <f t="shared" si="79"/>
        <v>0</v>
      </c>
      <c r="Y226" s="90">
        <f t="shared" si="79"/>
        <v>0</v>
      </c>
      <c r="Z226" s="90">
        <f t="shared" si="79"/>
        <v>0</v>
      </c>
      <c r="AA226" s="90">
        <f t="shared" si="79"/>
        <v>0</v>
      </c>
      <c r="AB226" s="90">
        <f t="shared" si="79"/>
        <v>0</v>
      </c>
      <c r="AC226" s="91">
        <f t="shared" si="79"/>
        <v>0</v>
      </c>
      <c r="AE226" s="476">
        <f t="shared" si="69"/>
        <v>0</v>
      </c>
      <c r="AG226" s="476">
        <f t="shared" si="70"/>
        <v>0</v>
      </c>
      <c r="AI226" s="476">
        <f t="shared" si="71"/>
        <v>0</v>
      </c>
      <c r="AK226" s="202"/>
    </row>
    <row r="227" spans="4:37" ht="12.75" customHeight="1" outlineLevel="1">
      <c r="D227" s="106" t="str">
        <f>'Line Items'!D23</f>
        <v>[Passenger Revenue Service Groups Line 10]</v>
      </c>
      <c r="E227" s="89"/>
      <c r="F227" s="107" t="str">
        <f t="shared" si="67"/>
        <v>£000</v>
      </c>
      <c r="G227" s="90">
        <f t="shared" ref="G227:AC227" si="80">SUM(G27,G51,G77,G101,G127,G151,G177,G201)</f>
        <v>0</v>
      </c>
      <c r="H227" s="90">
        <f t="shared" si="80"/>
        <v>0</v>
      </c>
      <c r="I227" s="90">
        <f t="shared" si="80"/>
        <v>0</v>
      </c>
      <c r="J227" s="90">
        <f t="shared" si="80"/>
        <v>0</v>
      </c>
      <c r="K227" s="90">
        <f t="shared" si="80"/>
        <v>0</v>
      </c>
      <c r="L227" s="90">
        <f t="shared" si="80"/>
        <v>0</v>
      </c>
      <c r="M227" s="90">
        <f t="shared" si="80"/>
        <v>0</v>
      </c>
      <c r="N227" s="90">
        <f t="shared" si="80"/>
        <v>0</v>
      </c>
      <c r="O227" s="90">
        <f t="shared" si="80"/>
        <v>0</v>
      </c>
      <c r="P227" s="90">
        <f t="shared" si="80"/>
        <v>0</v>
      </c>
      <c r="Q227" s="90">
        <f t="shared" si="80"/>
        <v>0</v>
      </c>
      <c r="R227" s="90">
        <f t="shared" si="80"/>
        <v>0</v>
      </c>
      <c r="S227" s="90">
        <f t="shared" si="80"/>
        <v>0</v>
      </c>
      <c r="T227" s="90">
        <f t="shared" si="80"/>
        <v>0</v>
      </c>
      <c r="U227" s="90">
        <f t="shared" si="80"/>
        <v>0</v>
      </c>
      <c r="V227" s="90">
        <f t="shared" si="80"/>
        <v>0</v>
      </c>
      <c r="W227" s="90">
        <f t="shared" si="80"/>
        <v>0</v>
      </c>
      <c r="X227" s="90">
        <f t="shared" si="80"/>
        <v>0</v>
      </c>
      <c r="Y227" s="90">
        <f t="shared" si="80"/>
        <v>0</v>
      </c>
      <c r="Z227" s="90">
        <f t="shared" si="80"/>
        <v>0</v>
      </c>
      <c r="AA227" s="90">
        <f t="shared" si="80"/>
        <v>0</v>
      </c>
      <c r="AB227" s="90">
        <f t="shared" si="80"/>
        <v>0</v>
      </c>
      <c r="AC227" s="91">
        <f t="shared" si="80"/>
        <v>0</v>
      </c>
      <c r="AE227" s="476">
        <f t="shared" si="69"/>
        <v>0</v>
      </c>
      <c r="AG227" s="476">
        <f t="shared" si="70"/>
        <v>0</v>
      </c>
      <c r="AI227" s="476">
        <f t="shared" si="71"/>
        <v>0</v>
      </c>
      <c r="AK227" s="202"/>
    </row>
    <row r="228" spans="4:37" ht="12.75" customHeight="1" outlineLevel="1">
      <c r="D228" s="106" t="str">
        <f>'Line Items'!D24</f>
        <v>[Passenger Revenue Service Groups Line 11]</v>
      </c>
      <c r="E228" s="89"/>
      <c r="F228" s="107" t="str">
        <f t="shared" si="67"/>
        <v>£000</v>
      </c>
      <c r="G228" s="90">
        <f t="shared" ref="G228:AC228" si="81">SUM(G28,G52,G78,G102,G128,G152,G178,G202)</f>
        <v>0</v>
      </c>
      <c r="H228" s="90">
        <f t="shared" si="81"/>
        <v>0</v>
      </c>
      <c r="I228" s="90">
        <f t="shared" si="81"/>
        <v>0</v>
      </c>
      <c r="J228" s="90">
        <f t="shared" si="81"/>
        <v>0</v>
      </c>
      <c r="K228" s="90">
        <f t="shared" si="81"/>
        <v>0</v>
      </c>
      <c r="L228" s="90">
        <f t="shared" si="81"/>
        <v>0</v>
      </c>
      <c r="M228" s="90">
        <f t="shared" si="81"/>
        <v>0</v>
      </c>
      <c r="N228" s="90">
        <f t="shared" si="81"/>
        <v>0</v>
      </c>
      <c r="O228" s="90">
        <f t="shared" si="81"/>
        <v>0</v>
      </c>
      <c r="P228" s="90">
        <f t="shared" si="81"/>
        <v>0</v>
      </c>
      <c r="Q228" s="90">
        <f t="shared" si="81"/>
        <v>0</v>
      </c>
      <c r="R228" s="90">
        <f t="shared" si="81"/>
        <v>0</v>
      </c>
      <c r="S228" s="90">
        <f t="shared" si="81"/>
        <v>0</v>
      </c>
      <c r="T228" s="90">
        <f t="shared" si="81"/>
        <v>0</v>
      </c>
      <c r="U228" s="90">
        <f t="shared" si="81"/>
        <v>0</v>
      </c>
      <c r="V228" s="90">
        <f t="shared" si="81"/>
        <v>0</v>
      </c>
      <c r="W228" s="90">
        <f t="shared" si="81"/>
        <v>0</v>
      </c>
      <c r="X228" s="90">
        <f t="shared" si="81"/>
        <v>0</v>
      </c>
      <c r="Y228" s="90">
        <f t="shared" si="81"/>
        <v>0</v>
      </c>
      <c r="Z228" s="90">
        <f t="shared" si="81"/>
        <v>0</v>
      </c>
      <c r="AA228" s="90">
        <f t="shared" si="81"/>
        <v>0</v>
      </c>
      <c r="AB228" s="90">
        <f t="shared" si="81"/>
        <v>0</v>
      </c>
      <c r="AC228" s="91">
        <f t="shared" si="81"/>
        <v>0</v>
      </c>
      <c r="AE228" s="476">
        <f t="shared" si="69"/>
        <v>0</v>
      </c>
      <c r="AG228" s="476">
        <f t="shared" si="70"/>
        <v>0</v>
      </c>
      <c r="AI228" s="476">
        <f t="shared" si="71"/>
        <v>0</v>
      </c>
      <c r="AK228" s="202"/>
    </row>
    <row r="229" spans="4:37" ht="12.75" customHeight="1" outlineLevel="1">
      <c r="D229" s="106" t="str">
        <f>'Line Items'!D25</f>
        <v>[Passenger Revenue Service Groups Line 12]</v>
      </c>
      <c r="E229" s="89"/>
      <c r="F229" s="107" t="str">
        <f t="shared" ref="F229:F237" si="82">F203</f>
        <v>£000</v>
      </c>
      <c r="G229" s="90">
        <f t="shared" ref="G229:AB229" si="83">SUM(G29,G53,G79,G103,G129,G153,G179,G203)</f>
        <v>0</v>
      </c>
      <c r="H229" s="90">
        <f t="shared" si="83"/>
        <v>0</v>
      </c>
      <c r="I229" s="90">
        <f t="shared" si="83"/>
        <v>0</v>
      </c>
      <c r="J229" s="90">
        <f t="shared" si="83"/>
        <v>0</v>
      </c>
      <c r="K229" s="90">
        <f t="shared" si="83"/>
        <v>0</v>
      </c>
      <c r="L229" s="90">
        <f t="shared" si="83"/>
        <v>0</v>
      </c>
      <c r="M229" s="90">
        <f t="shared" si="83"/>
        <v>0</v>
      </c>
      <c r="N229" s="90">
        <f t="shared" si="83"/>
        <v>0</v>
      </c>
      <c r="O229" s="90">
        <f t="shared" si="83"/>
        <v>0</v>
      </c>
      <c r="P229" s="90">
        <f t="shared" si="83"/>
        <v>0</v>
      </c>
      <c r="Q229" s="90">
        <f t="shared" si="83"/>
        <v>0</v>
      </c>
      <c r="R229" s="90">
        <f t="shared" si="83"/>
        <v>0</v>
      </c>
      <c r="S229" s="90">
        <f t="shared" si="83"/>
        <v>0</v>
      </c>
      <c r="T229" s="90">
        <f t="shared" si="83"/>
        <v>0</v>
      </c>
      <c r="U229" s="90">
        <f t="shared" si="83"/>
        <v>0</v>
      </c>
      <c r="V229" s="90">
        <f t="shared" si="83"/>
        <v>0</v>
      </c>
      <c r="W229" s="90">
        <f t="shared" si="83"/>
        <v>0</v>
      </c>
      <c r="X229" s="90">
        <f t="shared" si="83"/>
        <v>0</v>
      </c>
      <c r="Y229" s="90">
        <f t="shared" si="83"/>
        <v>0</v>
      </c>
      <c r="Z229" s="90">
        <f t="shared" si="83"/>
        <v>0</v>
      </c>
      <c r="AA229" s="90">
        <f t="shared" si="83"/>
        <v>0</v>
      </c>
      <c r="AB229" s="90">
        <f t="shared" si="83"/>
        <v>0</v>
      </c>
      <c r="AC229" s="91">
        <f t="shared" ref="AC229" si="84">SUM(AC29,AC53,AC79,AC103,AC129,AC153,AC179,AC203)</f>
        <v>0</v>
      </c>
      <c r="AE229" s="476">
        <f t="shared" ref="AE229:AE237" si="85">SUM(AE29,AE53,AE79,AE103,AE129,AE153,AE179,AE203)</f>
        <v>0</v>
      </c>
      <c r="AG229" s="476">
        <f t="shared" ref="AG229:AG237" si="86">SUM(AG29,AG53,AG79,AG103,AG129,AG153,AG179,AG203)</f>
        <v>0</v>
      </c>
      <c r="AI229" s="476">
        <f t="shared" ref="AI229:AI237" si="87">SUM(AI29,AI53,AI79,AI103,AI129,AI153,AI179,AI203)</f>
        <v>0</v>
      </c>
      <c r="AK229" s="202"/>
    </row>
    <row r="230" spans="4:37" ht="12.75" customHeight="1" outlineLevel="1">
      <c r="D230" s="106" t="str">
        <f>'Line Items'!D26</f>
        <v>[Passenger Revenue Service Groups Line 13]</v>
      </c>
      <c r="E230" s="89"/>
      <c r="F230" s="107" t="str">
        <f t="shared" si="82"/>
        <v>£000</v>
      </c>
      <c r="G230" s="90">
        <f t="shared" ref="G230:AB230" si="88">SUM(G30,G54,G80,G104,G130,G154,G180,G204)</f>
        <v>0</v>
      </c>
      <c r="H230" s="90">
        <f t="shared" si="88"/>
        <v>0</v>
      </c>
      <c r="I230" s="90">
        <f t="shared" si="88"/>
        <v>0</v>
      </c>
      <c r="J230" s="90">
        <f t="shared" si="88"/>
        <v>0</v>
      </c>
      <c r="K230" s="90">
        <f t="shared" si="88"/>
        <v>0</v>
      </c>
      <c r="L230" s="90">
        <f t="shared" si="88"/>
        <v>0</v>
      </c>
      <c r="M230" s="90">
        <f t="shared" si="88"/>
        <v>0</v>
      </c>
      <c r="N230" s="90">
        <f t="shared" si="88"/>
        <v>0</v>
      </c>
      <c r="O230" s="90">
        <f t="shared" si="88"/>
        <v>0</v>
      </c>
      <c r="P230" s="90">
        <f t="shared" si="88"/>
        <v>0</v>
      </c>
      <c r="Q230" s="90">
        <f t="shared" si="88"/>
        <v>0</v>
      </c>
      <c r="R230" s="90">
        <f t="shared" si="88"/>
        <v>0</v>
      </c>
      <c r="S230" s="90">
        <f t="shared" si="88"/>
        <v>0</v>
      </c>
      <c r="T230" s="90">
        <f t="shared" si="88"/>
        <v>0</v>
      </c>
      <c r="U230" s="90">
        <f t="shared" si="88"/>
        <v>0</v>
      </c>
      <c r="V230" s="90">
        <f t="shared" si="88"/>
        <v>0</v>
      </c>
      <c r="W230" s="90">
        <f t="shared" si="88"/>
        <v>0</v>
      </c>
      <c r="X230" s="90">
        <f t="shared" si="88"/>
        <v>0</v>
      </c>
      <c r="Y230" s="90">
        <f t="shared" si="88"/>
        <v>0</v>
      </c>
      <c r="Z230" s="90">
        <f t="shared" si="88"/>
        <v>0</v>
      </c>
      <c r="AA230" s="90">
        <f t="shared" si="88"/>
        <v>0</v>
      </c>
      <c r="AB230" s="90">
        <f t="shared" si="88"/>
        <v>0</v>
      </c>
      <c r="AC230" s="91">
        <f t="shared" ref="AC230" si="89">SUM(AC30,AC54,AC80,AC104,AC130,AC154,AC180,AC204)</f>
        <v>0</v>
      </c>
      <c r="AE230" s="476">
        <f t="shared" si="85"/>
        <v>0</v>
      </c>
      <c r="AG230" s="476">
        <f t="shared" si="86"/>
        <v>0</v>
      </c>
      <c r="AI230" s="476">
        <f t="shared" si="87"/>
        <v>0</v>
      </c>
      <c r="AK230" s="202"/>
    </row>
    <row r="231" spans="4:37" ht="12.75" customHeight="1" outlineLevel="1">
      <c r="D231" s="106" t="str">
        <f>'Line Items'!D27</f>
        <v>[Passenger Revenue Service Groups Line 14]</v>
      </c>
      <c r="E231" s="89"/>
      <c r="F231" s="107" t="str">
        <f t="shared" si="82"/>
        <v>£000</v>
      </c>
      <c r="G231" s="90">
        <f t="shared" ref="G231:AB231" si="90">SUM(G31,G55,G81,G105,G131,G155,G181,G205)</f>
        <v>0</v>
      </c>
      <c r="H231" s="90">
        <f t="shared" si="90"/>
        <v>0</v>
      </c>
      <c r="I231" s="90">
        <f t="shared" si="90"/>
        <v>0</v>
      </c>
      <c r="J231" s="90">
        <f t="shared" si="90"/>
        <v>0</v>
      </c>
      <c r="K231" s="90">
        <f t="shared" si="90"/>
        <v>0</v>
      </c>
      <c r="L231" s="90">
        <f t="shared" si="90"/>
        <v>0</v>
      </c>
      <c r="M231" s="90">
        <f t="shared" si="90"/>
        <v>0</v>
      </c>
      <c r="N231" s="90">
        <f t="shared" si="90"/>
        <v>0</v>
      </c>
      <c r="O231" s="90">
        <f t="shared" si="90"/>
        <v>0</v>
      </c>
      <c r="P231" s="90">
        <f t="shared" si="90"/>
        <v>0</v>
      </c>
      <c r="Q231" s="90">
        <f t="shared" si="90"/>
        <v>0</v>
      </c>
      <c r="R231" s="90">
        <f t="shared" si="90"/>
        <v>0</v>
      </c>
      <c r="S231" s="90">
        <f t="shared" si="90"/>
        <v>0</v>
      </c>
      <c r="T231" s="90">
        <f t="shared" si="90"/>
        <v>0</v>
      </c>
      <c r="U231" s="90">
        <f t="shared" si="90"/>
        <v>0</v>
      </c>
      <c r="V231" s="90">
        <f t="shared" si="90"/>
        <v>0</v>
      </c>
      <c r="W231" s="90">
        <f t="shared" si="90"/>
        <v>0</v>
      </c>
      <c r="X231" s="90">
        <f t="shared" si="90"/>
        <v>0</v>
      </c>
      <c r="Y231" s="90">
        <f t="shared" si="90"/>
        <v>0</v>
      </c>
      <c r="Z231" s="90">
        <f t="shared" si="90"/>
        <v>0</v>
      </c>
      <c r="AA231" s="90">
        <f t="shared" si="90"/>
        <v>0</v>
      </c>
      <c r="AB231" s="90">
        <f t="shared" si="90"/>
        <v>0</v>
      </c>
      <c r="AC231" s="91">
        <f t="shared" ref="AC231" si="91">SUM(AC31,AC55,AC81,AC105,AC131,AC155,AC181,AC205)</f>
        <v>0</v>
      </c>
      <c r="AE231" s="476">
        <f t="shared" si="85"/>
        <v>0</v>
      </c>
      <c r="AG231" s="476">
        <f t="shared" si="86"/>
        <v>0</v>
      </c>
      <c r="AI231" s="476">
        <f t="shared" si="87"/>
        <v>0</v>
      </c>
      <c r="AK231" s="202"/>
    </row>
    <row r="232" spans="4:37" ht="12.75" customHeight="1" outlineLevel="1">
      <c r="D232" s="106" t="str">
        <f>'Line Items'!D28</f>
        <v>[Passenger Revenue Service Groups Line 15]</v>
      </c>
      <c r="E232" s="89"/>
      <c r="F232" s="107" t="str">
        <f t="shared" si="82"/>
        <v>£000</v>
      </c>
      <c r="G232" s="90">
        <f t="shared" ref="G232:AB232" si="92">SUM(G32,G56,G82,G106,G132,G156,G182,G206)</f>
        <v>0</v>
      </c>
      <c r="H232" s="90">
        <f t="shared" si="92"/>
        <v>0</v>
      </c>
      <c r="I232" s="90">
        <f t="shared" si="92"/>
        <v>0</v>
      </c>
      <c r="J232" s="90">
        <f t="shared" si="92"/>
        <v>0</v>
      </c>
      <c r="K232" s="90">
        <f t="shared" si="92"/>
        <v>0</v>
      </c>
      <c r="L232" s="90">
        <f t="shared" si="92"/>
        <v>0</v>
      </c>
      <c r="M232" s="90">
        <f t="shared" si="92"/>
        <v>0</v>
      </c>
      <c r="N232" s="90">
        <f t="shared" si="92"/>
        <v>0</v>
      </c>
      <c r="O232" s="90">
        <f t="shared" si="92"/>
        <v>0</v>
      </c>
      <c r="P232" s="90">
        <f t="shared" si="92"/>
        <v>0</v>
      </c>
      <c r="Q232" s="90">
        <f t="shared" si="92"/>
        <v>0</v>
      </c>
      <c r="R232" s="90">
        <f t="shared" si="92"/>
        <v>0</v>
      </c>
      <c r="S232" s="90">
        <f t="shared" si="92"/>
        <v>0</v>
      </c>
      <c r="T232" s="90">
        <f t="shared" si="92"/>
        <v>0</v>
      </c>
      <c r="U232" s="90">
        <f t="shared" si="92"/>
        <v>0</v>
      </c>
      <c r="V232" s="90">
        <f t="shared" si="92"/>
        <v>0</v>
      </c>
      <c r="W232" s="90">
        <f t="shared" si="92"/>
        <v>0</v>
      </c>
      <c r="X232" s="90">
        <f t="shared" si="92"/>
        <v>0</v>
      </c>
      <c r="Y232" s="90">
        <f t="shared" si="92"/>
        <v>0</v>
      </c>
      <c r="Z232" s="90">
        <f t="shared" si="92"/>
        <v>0</v>
      </c>
      <c r="AA232" s="90">
        <f t="shared" si="92"/>
        <v>0</v>
      </c>
      <c r="AB232" s="90">
        <f t="shared" si="92"/>
        <v>0</v>
      </c>
      <c r="AC232" s="91">
        <f t="shared" ref="AC232" si="93">SUM(AC32,AC56,AC82,AC106,AC132,AC156,AC182,AC206)</f>
        <v>0</v>
      </c>
      <c r="AE232" s="476">
        <f t="shared" si="85"/>
        <v>0</v>
      </c>
      <c r="AG232" s="476">
        <f t="shared" si="86"/>
        <v>0</v>
      </c>
      <c r="AI232" s="476">
        <f t="shared" si="87"/>
        <v>0</v>
      </c>
      <c r="AK232" s="202"/>
    </row>
    <row r="233" spans="4:37" ht="12.75" customHeight="1" outlineLevel="1">
      <c r="D233" s="106" t="str">
        <f>'Line Items'!D29</f>
        <v>[Passenger Revenue Service Groups Line 16]</v>
      </c>
      <c r="E233" s="89"/>
      <c r="F233" s="107" t="str">
        <f t="shared" si="82"/>
        <v>£000</v>
      </c>
      <c r="G233" s="90">
        <f t="shared" ref="G233:AB233" si="94">SUM(G33,G57,G83,G107,G133,G157,G183,G207)</f>
        <v>0</v>
      </c>
      <c r="H233" s="90">
        <f t="shared" si="94"/>
        <v>0</v>
      </c>
      <c r="I233" s="90">
        <f t="shared" si="94"/>
        <v>0</v>
      </c>
      <c r="J233" s="90">
        <f t="shared" si="94"/>
        <v>0</v>
      </c>
      <c r="K233" s="90">
        <f t="shared" si="94"/>
        <v>0</v>
      </c>
      <c r="L233" s="90">
        <f t="shared" si="94"/>
        <v>0</v>
      </c>
      <c r="M233" s="90">
        <f t="shared" si="94"/>
        <v>0</v>
      </c>
      <c r="N233" s="90">
        <f t="shared" si="94"/>
        <v>0</v>
      </c>
      <c r="O233" s="90">
        <f t="shared" si="94"/>
        <v>0</v>
      </c>
      <c r="P233" s="90">
        <f t="shared" si="94"/>
        <v>0</v>
      </c>
      <c r="Q233" s="90">
        <f t="shared" si="94"/>
        <v>0</v>
      </c>
      <c r="R233" s="90">
        <f t="shared" si="94"/>
        <v>0</v>
      </c>
      <c r="S233" s="90">
        <f t="shared" si="94"/>
        <v>0</v>
      </c>
      <c r="T233" s="90">
        <f t="shared" si="94"/>
        <v>0</v>
      </c>
      <c r="U233" s="90">
        <f t="shared" si="94"/>
        <v>0</v>
      </c>
      <c r="V233" s="90">
        <f t="shared" si="94"/>
        <v>0</v>
      </c>
      <c r="W233" s="90">
        <f t="shared" si="94"/>
        <v>0</v>
      </c>
      <c r="X233" s="90">
        <f t="shared" si="94"/>
        <v>0</v>
      </c>
      <c r="Y233" s="90">
        <f t="shared" si="94"/>
        <v>0</v>
      </c>
      <c r="Z233" s="90">
        <f t="shared" si="94"/>
        <v>0</v>
      </c>
      <c r="AA233" s="90">
        <f t="shared" si="94"/>
        <v>0</v>
      </c>
      <c r="AB233" s="90">
        <f t="shared" si="94"/>
        <v>0</v>
      </c>
      <c r="AC233" s="91">
        <f t="shared" ref="AC233" si="95">SUM(AC33,AC57,AC83,AC107,AC133,AC157,AC183,AC207)</f>
        <v>0</v>
      </c>
      <c r="AE233" s="476">
        <f t="shared" si="85"/>
        <v>0</v>
      </c>
      <c r="AG233" s="476">
        <f t="shared" si="86"/>
        <v>0</v>
      </c>
      <c r="AI233" s="476">
        <f t="shared" si="87"/>
        <v>0</v>
      </c>
      <c r="AK233" s="202"/>
    </row>
    <row r="234" spans="4:37" ht="12.75" customHeight="1" outlineLevel="1">
      <c r="D234" s="106" t="str">
        <f>'Line Items'!D30</f>
        <v>[Passenger Revenue Service Groups Line 17]</v>
      </c>
      <c r="E234" s="89"/>
      <c r="F234" s="107" t="str">
        <f t="shared" si="82"/>
        <v>£000</v>
      </c>
      <c r="G234" s="90">
        <f t="shared" ref="G234:AB234" si="96">SUM(G34,G58,G84,G108,G134,G158,G184,G208)</f>
        <v>0</v>
      </c>
      <c r="H234" s="90">
        <f t="shared" si="96"/>
        <v>0</v>
      </c>
      <c r="I234" s="90">
        <f t="shared" si="96"/>
        <v>0</v>
      </c>
      <c r="J234" s="90">
        <f t="shared" si="96"/>
        <v>0</v>
      </c>
      <c r="K234" s="90">
        <f t="shared" si="96"/>
        <v>0</v>
      </c>
      <c r="L234" s="90">
        <f t="shared" si="96"/>
        <v>0</v>
      </c>
      <c r="M234" s="90">
        <f t="shared" si="96"/>
        <v>0</v>
      </c>
      <c r="N234" s="90">
        <f t="shared" si="96"/>
        <v>0</v>
      </c>
      <c r="O234" s="90">
        <f t="shared" si="96"/>
        <v>0</v>
      </c>
      <c r="P234" s="90">
        <f t="shared" si="96"/>
        <v>0</v>
      </c>
      <c r="Q234" s="90">
        <f t="shared" si="96"/>
        <v>0</v>
      </c>
      <c r="R234" s="90">
        <f t="shared" si="96"/>
        <v>0</v>
      </c>
      <c r="S234" s="90">
        <f t="shared" si="96"/>
        <v>0</v>
      </c>
      <c r="T234" s="90">
        <f t="shared" si="96"/>
        <v>0</v>
      </c>
      <c r="U234" s="90">
        <f t="shared" si="96"/>
        <v>0</v>
      </c>
      <c r="V234" s="90">
        <f t="shared" si="96"/>
        <v>0</v>
      </c>
      <c r="W234" s="90">
        <f t="shared" si="96"/>
        <v>0</v>
      </c>
      <c r="X234" s="90">
        <f t="shared" si="96"/>
        <v>0</v>
      </c>
      <c r="Y234" s="90">
        <f t="shared" si="96"/>
        <v>0</v>
      </c>
      <c r="Z234" s="90">
        <f t="shared" si="96"/>
        <v>0</v>
      </c>
      <c r="AA234" s="90">
        <f t="shared" si="96"/>
        <v>0</v>
      </c>
      <c r="AB234" s="90">
        <f t="shared" si="96"/>
        <v>0</v>
      </c>
      <c r="AC234" s="91">
        <f t="shared" ref="AC234" si="97">SUM(AC34,AC58,AC84,AC108,AC134,AC158,AC184,AC208)</f>
        <v>0</v>
      </c>
      <c r="AE234" s="476">
        <f t="shared" si="85"/>
        <v>0</v>
      </c>
      <c r="AG234" s="476">
        <f t="shared" si="86"/>
        <v>0</v>
      </c>
      <c r="AI234" s="476">
        <f t="shared" si="87"/>
        <v>0</v>
      </c>
      <c r="AK234" s="202"/>
    </row>
    <row r="235" spans="4:37" ht="12.75" customHeight="1" outlineLevel="1">
      <c r="D235" s="106" t="str">
        <f>'Line Items'!D31</f>
        <v>[Passenger Revenue Service Groups Line 18]</v>
      </c>
      <c r="E235" s="89"/>
      <c r="F235" s="107" t="str">
        <f t="shared" si="82"/>
        <v>£000</v>
      </c>
      <c r="G235" s="90">
        <f t="shared" ref="G235:AB235" si="98">SUM(G35,G59,G85,G109,G135,G159,G185,G209)</f>
        <v>0</v>
      </c>
      <c r="H235" s="90">
        <f t="shared" si="98"/>
        <v>0</v>
      </c>
      <c r="I235" s="90">
        <f t="shared" si="98"/>
        <v>0</v>
      </c>
      <c r="J235" s="90">
        <f t="shared" si="98"/>
        <v>0</v>
      </c>
      <c r="K235" s="90">
        <f t="shared" si="98"/>
        <v>0</v>
      </c>
      <c r="L235" s="90">
        <f t="shared" si="98"/>
        <v>0</v>
      </c>
      <c r="M235" s="90">
        <f t="shared" si="98"/>
        <v>0</v>
      </c>
      <c r="N235" s="90">
        <f t="shared" si="98"/>
        <v>0</v>
      </c>
      <c r="O235" s="90">
        <f t="shared" si="98"/>
        <v>0</v>
      </c>
      <c r="P235" s="90">
        <f t="shared" si="98"/>
        <v>0</v>
      </c>
      <c r="Q235" s="90">
        <f t="shared" si="98"/>
        <v>0</v>
      </c>
      <c r="R235" s="90">
        <f t="shared" si="98"/>
        <v>0</v>
      </c>
      <c r="S235" s="90">
        <f t="shared" si="98"/>
        <v>0</v>
      </c>
      <c r="T235" s="90">
        <f t="shared" si="98"/>
        <v>0</v>
      </c>
      <c r="U235" s="90">
        <f t="shared" si="98"/>
        <v>0</v>
      </c>
      <c r="V235" s="90">
        <f t="shared" si="98"/>
        <v>0</v>
      </c>
      <c r="W235" s="90">
        <f t="shared" si="98"/>
        <v>0</v>
      </c>
      <c r="X235" s="90">
        <f t="shared" si="98"/>
        <v>0</v>
      </c>
      <c r="Y235" s="90">
        <f t="shared" si="98"/>
        <v>0</v>
      </c>
      <c r="Z235" s="90">
        <f t="shared" si="98"/>
        <v>0</v>
      </c>
      <c r="AA235" s="90">
        <f t="shared" si="98"/>
        <v>0</v>
      </c>
      <c r="AB235" s="90">
        <f t="shared" si="98"/>
        <v>0</v>
      </c>
      <c r="AC235" s="91">
        <f t="shared" ref="AC235" si="99">SUM(AC35,AC59,AC85,AC109,AC135,AC159,AC185,AC209)</f>
        <v>0</v>
      </c>
      <c r="AE235" s="476">
        <f t="shared" si="85"/>
        <v>0</v>
      </c>
      <c r="AG235" s="476">
        <f t="shared" si="86"/>
        <v>0</v>
      </c>
      <c r="AI235" s="476">
        <f t="shared" si="87"/>
        <v>0</v>
      </c>
      <c r="AK235" s="202"/>
    </row>
    <row r="236" spans="4:37" ht="12.75" customHeight="1" outlineLevel="1">
      <c r="D236" s="106" t="str">
        <f>'Line Items'!D32</f>
        <v>[Passenger Revenue Service Groups Line 19]</v>
      </c>
      <c r="E236" s="89"/>
      <c r="F236" s="107" t="str">
        <f t="shared" si="82"/>
        <v>£000</v>
      </c>
      <c r="G236" s="90">
        <f t="shared" ref="G236:AB236" si="100">SUM(G36,G60,G86,G110,G136,G160,G186,G210)</f>
        <v>0</v>
      </c>
      <c r="H236" s="90">
        <f t="shared" si="100"/>
        <v>0</v>
      </c>
      <c r="I236" s="90">
        <f t="shared" si="100"/>
        <v>0</v>
      </c>
      <c r="J236" s="90">
        <f t="shared" si="100"/>
        <v>0</v>
      </c>
      <c r="K236" s="90">
        <f t="shared" si="100"/>
        <v>0</v>
      </c>
      <c r="L236" s="90">
        <f t="shared" si="100"/>
        <v>0</v>
      </c>
      <c r="M236" s="90">
        <f t="shared" si="100"/>
        <v>0</v>
      </c>
      <c r="N236" s="90">
        <f t="shared" si="100"/>
        <v>0</v>
      </c>
      <c r="O236" s="90">
        <f t="shared" si="100"/>
        <v>0</v>
      </c>
      <c r="P236" s="90">
        <f t="shared" si="100"/>
        <v>0</v>
      </c>
      <c r="Q236" s="90">
        <f t="shared" si="100"/>
        <v>0</v>
      </c>
      <c r="R236" s="90">
        <f t="shared" si="100"/>
        <v>0</v>
      </c>
      <c r="S236" s="90">
        <f t="shared" si="100"/>
        <v>0</v>
      </c>
      <c r="T236" s="90">
        <f t="shared" si="100"/>
        <v>0</v>
      </c>
      <c r="U236" s="90">
        <f t="shared" si="100"/>
        <v>0</v>
      </c>
      <c r="V236" s="90">
        <f t="shared" si="100"/>
        <v>0</v>
      </c>
      <c r="W236" s="90">
        <f t="shared" si="100"/>
        <v>0</v>
      </c>
      <c r="X236" s="90">
        <f t="shared" si="100"/>
        <v>0</v>
      </c>
      <c r="Y236" s="90">
        <f t="shared" si="100"/>
        <v>0</v>
      </c>
      <c r="Z236" s="90">
        <f t="shared" si="100"/>
        <v>0</v>
      </c>
      <c r="AA236" s="90">
        <f t="shared" si="100"/>
        <v>0</v>
      </c>
      <c r="AB236" s="90">
        <f t="shared" si="100"/>
        <v>0</v>
      </c>
      <c r="AC236" s="91">
        <f t="shared" ref="AC236" si="101">SUM(AC36,AC60,AC86,AC110,AC136,AC160,AC186,AC210)</f>
        <v>0</v>
      </c>
      <c r="AE236" s="476">
        <f t="shared" si="85"/>
        <v>0</v>
      </c>
      <c r="AG236" s="476">
        <f t="shared" si="86"/>
        <v>0</v>
      </c>
      <c r="AI236" s="476">
        <f t="shared" si="87"/>
        <v>0</v>
      </c>
      <c r="AK236" s="202"/>
    </row>
    <row r="237" spans="4:37" ht="12.75" customHeight="1" outlineLevel="1">
      <c r="D237" s="117" t="str">
        <f>'Line Items'!D33</f>
        <v>[Passenger Revenue Service Groups Line 20]</v>
      </c>
      <c r="E237" s="175"/>
      <c r="F237" s="118" t="str">
        <f t="shared" si="82"/>
        <v>£000</v>
      </c>
      <c r="G237" s="94">
        <f t="shared" ref="G237:AB237" si="102">SUM(G37,G61,G87,G111,G137,G161,G187,G211)</f>
        <v>0</v>
      </c>
      <c r="H237" s="94">
        <f t="shared" si="102"/>
        <v>0</v>
      </c>
      <c r="I237" s="94">
        <f t="shared" si="102"/>
        <v>0</v>
      </c>
      <c r="J237" s="94">
        <f t="shared" si="102"/>
        <v>0</v>
      </c>
      <c r="K237" s="94">
        <f t="shared" si="102"/>
        <v>0</v>
      </c>
      <c r="L237" s="94">
        <f t="shared" si="102"/>
        <v>0</v>
      </c>
      <c r="M237" s="94">
        <f t="shared" si="102"/>
        <v>0</v>
      </c>
      <c r="N237" s="94">
        <f t="shared" si="102"/>
        <v>0</v>
      </c>
      <c r="O237" s="94">
        <f t="shared" si="102"/>
        <v>0</v>
      </c>
      <c r="P237" s="94">
        <f t="shared" si="102"/>
        <v>0</v>
      </c>
      <c r="Q237" s="94">
        <f t="shared" si="102"/>
        <v>0</v>
      </c>
      <c r="R237" s="94">
        <f t="shared" si="102"/>
        <v>0</v>
      </c>
      <c r="S237" s="94">
        <f t="shared" si="102"/>
        <v>0</v>
      </c>
      <c r="T237" s="94">
        <f t="shared" si="102"/>
        <v>0</v>
      </c>
      <c r="U237" s="94">
        <f t="shared" si="102"/>
        <v>0</v>
      </c>
      <c r="V237" s="94">
        <f t="shared" si="102"/>
        <v>0</v>
      </c>
      <c r="W237" s="94">
        <f t="shared" si="102"/>
        <v>0</v>
      </c>
      <c r="X237" s="94">
        <f t="shared" si="102"/>
        <v>0</v>
      </c>
      <c r="Y237" s="94">
        <f t="shared" si="102"/>
        <v>0</v>
      </c>
      <c r="Z237" s="94">
        <f t="shared" si="102"/>
        <v>0</v>
      </c>
      <c r="AA237" s="94">
        <f t="shared" si="102"/>
        <v>0</v>
      </c>
      <c r="AB237" s="94">
        <f t="shared" si="102"/>
        <v>0</v>
      </c>
      <c r="AC237" s="95">
        <f t="shared" ref="AC237" si="103">SUM(AC37,AC61,AC87,AC111,AC137,AC161,AC187,AC211)</f>
        <v>0</v>
      </c>
      <c r="AE237" s="477">
        <f t="shared" si="85"/>
        <v>0</v>
      </c>
      <c r="AG237" s="477">
        <f t="shared" si="86"/>
        <v>0</v>
      </c>
      <c r="AI237" s="477">
        <f t="shared" si="87"/>
        <v>0</v>
      </c>
      <c r="AK237" s="203"/>
    </row>
    <row r="238" spans="4:37" ht="12.75" customHeight="1" outlineLevel="1">
      <c r="G238" s="90"/>
      <c r="H238" s="90"/>
      <c r="I238" s="90"/>
      <c r="J238" s="90"/>
      <c r="K238" s="90"/>
      <c r="L238" s="90"/>
      <c r="M238" s="90"/>
      <c r="N238" s="90"/>
      <c r="O238" s="90"/>
      <c r="P238" s="90"/>
      <c r="Q238" s="90"/>
      <c r="R238" s="90"/>
      <c r="S238" s="90"/>
      <c r="T238" s="90"/>
      <c r="U238" s="90"/>
      <c r="V238" s="90"/>
      <c r="W238" s="90"/>
      <c r="X238" s="90"/>
      <c r="Y238" s="90"/>
      <c r="Z238" s="90"/>
      <c r="AA238" s="90"/>
      <c r="AB238" s="90"/>
      <c r="AC238" s="90"/>
      <c r="AD238" s="90"/>
      <c r="AE238" s="90"/>
      <c r="AG238" s="90"/>
      <c r="AI238" s="90"/>
    </row>
    <row r="239" spans="4:37" ht="12.75" customHeight="1" outlineLevel="1">
      <c r="D239" s="178" t="str">
        <f>C217</f>
        <v>TOTAL REVENUE BY SERVICE GROUP</v>
      </c>
      <c r="E239" s="179"/>
      <c r="F239" s="180" t="str">
        <f>F237</f>
        <v>£000</v>
      </c>
      <c r="G239" s="181">
        <f t="shared" ref="G239:AC239" si="104">SUM(G218:G237)</f>
        <v>0</v>
      </c>
      <c r="H239" s="181">
        <f t="shared" si="104"/>
        <v>0</v>
      </c>
      <c r="I239" s="181">
        <f t="shared" si="104"/>
        <v>0</v>
      </c>
      <c r="J239" s="181">
        <f t="shared" si="104"/>
        <v>0</v>
      </c>
      <c r="K239" s="181">
        <f t="shared" si="104"/>
        <v>0</v>
      </c>
      <c r="L239" s="181">
        <f t="shared" si="104"/>
        <v>0</v>
      </c>
      <c r="M239" s="181">
        <f t="shared" si="104"/>
        <v>0</v>
      </c>
      <c r="N239" s="181">
        <f t="shared" si="104"/>
        <v>0</v>
      </c>
      <c r="O239" s="181">
        <f t="shared" si="104"/>
        <v>0</v>
      </c>
      <c r="P239" s="181">
        <f t="shared" si="104"/>
        <v>0</v>
      </c>
      <c r="Q239" s="181">
        <f t="shared" si="104"/>
        <v>0</v>
      </c>
      <c r="R239" s="181">
        <f t="shared" si="104"/>
        <v>0</v>
      </c>
      <c r="S239" s="181">
        <f t="shared" si="104"/>
        <v>0</v>
      </c>
      <c r="T239" s="181">
        <f t="shared" si="104"/>
        <v>0</v>
      </c>
      <c r="U239" s="181">
        <f t="shared" si="104"/>
        <v>0</v>
      </c>
      <c r="V239" s="181">
        <f t="shared" si="104"/>
        <v>0</v>
      </c>
      <c r="W239" s="181">
        <f t="shared" si="104"/>
        <v>0</v>
      </c>
      <c r="X239" s="181">
        <f t="shared" si="104"/>
        <v>0</v>
      </c>
      <c r="Y239" s="181">
        <f t="shared" si="104"/>
        <v>0</v>
      </c>
      <c r="Z239" s="181">
        <f t="shared" si="104"/>
        <v>0</v>
      </c>
      <c r="AA239" s="181">
        <f t="shared" si="104"/>
        <v>0</v>
      </c>
      <c r="AB239" s="181">
        <f t="shared" si="104"/>
        <v>0</v>
      </c>
      <c r="AC239" s="182">
        <f t="shared" si="104"/>
        <v>0</v>
      </c>
      <c r="AE239" s="509">
        <f>SUM(AE218:AE237)</f>
        <v>0</v>
      </c>
      <c r="AG239" s="509">
        <f>SUM(AG218:AG237)</f>
        <v>0</v>
      </c>
      <c r="AI239" s="509">
        <f>SUM(AI218:AI237)</f>
        <v>0</v>
      </c>
      <c r="AK239" s="852"/>
    </row>
    <row r="240" spans="4:37">
      <c r="G240" s="90"/>
      <c r="H240" s="90"/>
      <c r="I240" s="90"/>
      <c r="J240" s="90"/>
      <c r="K240" s="90"/>
      <c r="L240" s="90"/>
      <c r="M240" s="90"/>
      <c r="N240" s="90"/>
      <c r="O240" s="90"/>
      <c r="P240" s="90"/>
      <c r="Q240" s="90"/>
      <c r="R240" s="90"/>
      <c r="S240" s="90"/>
      <c r="T240" s="90"/>
      <c r="U240" s="90"/>
      <c r="V240" s="90"/>
      <c r="W240" s="90"/>
      <c r="X240" s="90"/>
      <c r="Y240" s="90"/>
      <c r="Z240" s="90"/>
      <c r="AA240" s="90"/>
      <c r="AB240" s="90"/>
      <c r="AC240" s="90"/>
      <c r="AD240" s="90"/>
      <c r="AE240" s="90"/>
      <c r="AG240" s="90"/>
      <c r="AI240" s="90"/>
    </row>
    <row r="241" spans="2:37">
      <c r="B241" s="15" t="str">
        <f>'Line Items'!B35</f>
        <v>Other Fares Revenue</v>
      </c>
      <c r="C241" s="15"/>
      <c r="D241" s="170"/>
      <c r="E241" s="170"/>
      <c r="F241" s="15"/>
      <c r="G241" s="184"/>
      <c r="H241" s="184"/>
      <c r="I241" s="184"/>
      <c r="J241" s="184"/>
      <c r="K241" s="184"/>
      <c r="L241" s="184"/>
      <c r="M241" s="184"/>
      <c r="N241" s="184"/>
      <c r="O241" s="184"/>
      <c r="P241" s="184"/>
      <c r="Q241" s="184"/>
      <c r="R241" s="184"/>
      <c r="S241" s="184"/>
      <c r="T241" s="184"/>
      <c r="U241" s="184"/>
      <c r="V241" s="184"/>
      <c r="W241" s="184"/>
      <c r="X241" s="184"/>
      <c r="Y241" s="184"/>
      <c r="Z241" s="184"/>
      <c r="AA241" s="184"/>
      <c r="AB241" s="184"/>
      <c r="AC241" s="184"/>
      <c r="AD241" s="15"/>
      <c r="AE241" s="510"/>
      <c r="AF241" s="15"/>
      <c r="AG241" s="510"/>
      <c r="AH241" s="15"/>
      <c r="AI241" s="510"/>
      <c r="AJ241" s="15"/>
      <c r="AK241" s="15"/>
    </row>
    <row r="242" spans="2:37" ht="12.75" customHeight="1" outlineLevel="1">
      <c r="G242" s="90"/>
      <c r="H242" s="90"/>
      <c r="I242" s="90"/>
      <c r="J242" s="90"/>
      <c r="K242" s="90"/>
      <c r="L242" s="90"/>
      <c r="M242" s="90"/>
      <c r="N242" s="90"/>
      <c r="O242" s="90"/>
      <c r="P242" s="90"/>
      <c r="Q242" s="90"/>
      <c r="R242" s="90"/>
      <c r="S242" s="90"/>
      <c r="T242" s="90"/>
      <c r="U242" s="90"/>
      <c r="V242" s="90"/>
      <c r="W242" s="90"/>
      <c r="X242" s="90"/>
      <c r="Y242" s="90"/>
      <c r="Z242" s="90"/>
      <c r="AA242" s="90"/>
      <c r="AB242" s="90"/>
      <c r="AC242" s="90"/>
      <c r="AD242" s="90"/>
      <c r="AE242" s="90"/>
      <c r="AG242" s="90"/>
      <c r="AI242" s="90"/>
    </row>
    <row r="243" spans="2:37" ht="12.75" customHeight="1" outlineLevel="1">
      <c r="D243" s="100" t="str">
        <f>'Line Items'!D37</f>
        <v>Travelcard Revenue</v>
      </c>
      <c r="E243" s="85"/>
      <c r="F243" s="101" t="s">
        <v>102</v>
      </c>
      <c r="G243" s="171"/>
      <c r="H243" s="171"/>
      <c r="I243" s="171"/>
      <c r="J243" s="171"/>
      <c r="K243" s="171"/>
      <c r="L243" s="171"/>
      <c r="M243" s="171"/>
      <c r="N243" s="171"/>
      <c r="O243" s="171"/>
      <c r="P243" s="171"/>
      <c r="Q243" s="171"/>
      <c r="R243" s="171"/>
      <c r="S243" s="171"/>
      <c r="T243" s="171"/>
      <c r="U243" s="171"/>
      <c r="V243" s="171"/>
      <c r="W243" s="171"/>
      <c r="X243" s="171"/>
      <c r="Y243" s="171"/>
      <c r="Z243" s="171"/>
      <c r="AA243" s="171"/>
      <c r="AB243" s="171"/>
      <c r="AC243" s="185"/>
      <c r="AE243" s="511"/>
      <c r="AG243" s="511"/>
      <c r="AI243" s="511"/>
      <c r="AK243" s="88"/>
    </row>
    <row r="244" spans="2:37" ht="12.75" customHeight="1" outlineLevel="1">
      <c r="D244" s="106" t="str">
        <f>'Line Items'!D38</f>
        <v>Travelcard mitigation</v>
      </c>
      <c r="E244" s="89"/>
      <c r="F244" s="107" t="str">
        <f t="shared" ref="F244:F272" si="105">F243</f>
        <v>£000</v>
      </c>
      <c r="G244" s="173"/>
      <c r="H244" s="173"/>
      <c r="I244" s="173"/>
      <c r="J244" s="173"/>
      <c r="K244" s="173"/>
      <c r="L244" s="173"/>
      <c r="M244" s="173"/>
      <c r="N244" s="173"/>
      <c r="O244" s="173"/>
      <c r="P244" s="173"/>
      <c r="Q244" s="173"/>
      <c r="R244" s="173"/>
      <c r="S244" s="173"/>
      <c r="T244" s="173"/>
      <c r="U244" s="173"/>
      <c r="V244" s="173"/>
      <c r="W244" s="173"/>
      <c r="X244" s="173"/>
      <c r="Y244" s="173"/>
      <c r="Z244" s="173"/>
      <c r="AA244" s="173"/>
      <c r="AB244" s="173"/>
      <c r="AC244" s="174"/>
      <c r="AE244" s="507"/>
      <c r="AG244" s="507"/>
      <c r="AI244" s="507"/>
      <c r="AK244" s="92"/>
    </row>
    <row r="245" spans="2:37" ht="12.75" customHeight="1" outlineLevel="1">
      <c r="D245" s="106" t="str">
        <f>'Line Items'!D39</f>
        <v>Passenger Charter Discounts</v>
      </c>
      <c r="E245" s="89"/>
      <c r="F245" s="107" t="str">
        <f t="shared" si="105"/>
        <v>£000</v>
      </c>
      <c r="G245" s="173"/>
      <c r="H245" s="173"/>
      <c r="I245" s="173"/>
      <c r="J245" s="173"/>
      <c r="K245" s="173"/>
      <c r="L245" s="173"/>
      <c r="M245" s="173"/>
      <c r="N245" s="173"/>
      <c r="O245" s="173"/>
      <c r="P245" s="173"/>
      <c r="Q245" s="173"/>
      <c r="R245" s="173"/>
      <c r="S245" s="173"/>
      <c r="T245" s="173"/>
      <c r="U245" s="173"/>
      <c r="V245" s="173"/>
      <c r="W245" s="173"/>
      <c r="X245" s="173"/>
      <c r="Y245" s="173"/>
      <c r="Z245" s="173"/>
      <c r="AA245" s="173"/>
      <c r="AB245" s="173"/>
      <c r="AC245" s="174"/>
      <c r="AE245" s="507"/>
      <c r="AG245" s="507"/>
      <c r="AI245" s="507"/>
      <c r="AK245" s="92"/>
    </row>
    <row r="246" spans="2:37" ht="12.75" customHeight="1" outlineLevel="1">
      <c r="D246" s="106" t="str">
        <f>'Line Items'!D40</f>
        <v>Delay Repay</v>
      </c>
      <c r="E246" s="89"/>
      <c r="F246" s="107" t="str">
        <f t="shared" si="105"/>
        <v>£000</v>
      </c>
      <c r="G246" s="173"/>
      <c r="H246" s="173"/>
      <c r="I246" s="173"/>
      <c r="J246" s="173"/>
      <c r="K246" s="173"/>
      <c r="L246" s="173"/>
      <c r="M246" s="173"/>
      <c r="N246" s="173"/>
      <c r="O246" s="173"/>
      <c r="P246" s="173"/>
      <c r="Q246" s="173"/>
      <c r="R246" s="173"/>
      <c r="S246" s="173"/>
      <c r="T246" s="173"/>
      <c r="U246" s="173"/>
      <c r="V246" s="173"/>
      <c r="W246" s="173"/>
      <c r="X246" s="173"/>
      <c r="Y246" s="173"/>
      <c r="Z246" s="173"/>
      <c r="AA246" s="173"/>
      <c r="AB246" s="173"/>
      <c r="AC246" s="174"/>
      <c r="AE246" s="507"/>
      <c r="AG246" s="507"/>
      <c r="AI246" s="507"/>
      <c r="AK246" s="92"/>
    </row>
    <row r="247" spans="2:37" ht="12.75" customHeight="1" outlineLevel="1">
      <c r="D247" s="106" t="str">
        <f>'Line Items'!D41</f>
        <v>Concessionary Travel</v>
      </c>
      <c r="E247" s="89"/>
      <c r="F247" s="107" t="str">
        <f t="shared" si="105"/>
        <v>£000</v>
      </c>
      <c r="G247" s="173"/>
      <c r="H247" s="173"/>
      <c r="I247" s="173"/>
      <c r="J247" s="173"/>
      <c r="K247" s="173"/>
      <c r="L247" s="173"/>
      <c r="M247" s="173"/>
      <c r="N247" s="173"/>
      <c r="O247" s="173"/>
      <c r="P247" s="173"/>
      <c r="Q247" s="173"/>
      <c r="R247" s="173"/>
      <c r="S247" s="173"/>
      <c r="T247" s="173"/>
      <c r="U247" s="173"/>
      <c r="V247" s="173"/>
      <c r="W247" s="173"/>
      <c r="X247" s="173"/>
      <c r="Y247" s="173"/>
      <c r="Z247" s="173"/>
      <c r="AA247" s="173"/>
      <c r="AB247" s="173"/>
      <c r="AC247" s="174"/>
      <c r="AE247" s="507"/>
      <c r="AG247" s="507"/>
      <c r="AI247" s="507"/>
      <c r="AK247" s="92"/>
    </row>
    <row r="248" spans="2:37" ht="12.75" customHeight="1" outlineLevel="1">
      <c r="D248" s="106" t="str">
        <f>'Line Items'!D42</f>
        <v>Railcard Sales</v>
      </c>
      <c r="E248" s="89"/>
      <c r="F248" s="107" t="str">
        <f t="shared" si="105"/>
        <v>£000</v>
      </c>
      <c r="G248" s="173"/>
      <c r="H248" s="173"/>
      <c r="I248" s="173"/>
      <c r="J248" s="173"/>
      <c r="K248" s="173"/>
      <c r="L248" s="173"/>
      <c r="M248" s="173"/>
      <c r="N248" s="173"/>
      <c r="O248" s="173"/>
      <c r="P248" s="173"/>
      <c r="Q248" s="173"/>
      <c r="R248" s="173"/>
      <c r="S248" s="173"/>
      <c r="T248" s="173"/>
      <c r="U248" s="173"/>
      <c r="V248" s="173"/>
      <c r="W248" s="173"/>
      <c r="X248" s="173"/>
      <c r="Y248" s="173"/>
      <c r="Z248" s="173"/>
      <c r="AA248" s="173"/>
      <c r="AB248" s="173"/>
      <c r="AC248" s="174"/>
      <c r="AE248" s="507"/>
      <c r="AG248" s="507"/>
      <c r="AI248" s="507"/>
      <c r="AK248" s="92"/>
    </row>
    <row r="249" spans="2:37" ht="12.75" customHeight="1" outlineLevel="1">
      <c r="D249" s="106" t="str">
        <f>'Line Items'!D43</f>
        <v>Refunds</v>
      </c>
      <c r="E249" s="89"/>
      <c r="F249" s="107" t="str">
        <f t="shared" si="105"/>
        <v>£000</v>
      </c>
      <c r="G249" s="173"/>
      <c r="H249" s="173"/>
      <c r="I249" s="173"/>
      <c r="J249" s="173"/>
      <c r="K249" s="173"/>
      <c r="L249" s="173"/>
      <c r="M249" s="173"/>
      <c r="N249" s="173"/>
      <c r="O249" s="173"/>
      <c r="P249" s="173"/>
      <c r="Q249" s="173"/>
      <c r="R249" s="173"/>
      <c r="S249" s="173"/>
      <c r="T249" s="173"/>
      <c r="U249" s="173"/>
      <c r="V249" s="173"/>
      <c r="W249" s="173"/>
      <c r="X249" s="173"/>
      <c r="Y249" s="173"/>
      <c r="Z249" s="173"/>
      <c r="AA249" s="173"/>
      <c r="AB249" s="173"/>
      <c r="AC249" s="174"/>
      <c r="AE249" s="507"/>
      <c r="AG249" s="507"/>
      <c r="AI249" s="507"/>
      <c r="AK249" s="92"/>
    </row>
    <row r="250" spans="2:37" ht="12.75" customHeight="1" outlineLevel="1">
      <c r="D250" s="106" t="str">
        <f>'Line Items'!D44</f>
        <v>Penalty Fares</v>
      </c>
      <c r="E250" s="89"/>
      <c r="F250" s="107" t="str">
        <f t="shared" si="105"/>
        <v>£000</v>
      </c>
      <c r="G250" s="173"/>
      <c r="H250" s="173"/>
      <c r="I250" s="173"/>
      <c r="J250" s="173"/>
      <c r="K250" s="173"/>
      <c r="L250" s="173"/>
      <c r="M250" s="173"/>
      <c r="N250" s="173"/>
      <c r="O250" s="173"/>
      <c r="P250" s="173"/>
      <c r="Q250" s="173"/>
      <c r="R250" s="173"/>
      <c r="S250" s="173"/>
      <c r="T250" s="173"/>
      <c r="U250" s="173"/>
      <c r="V250" s="173"/>
      <c r="W250" s="173"/>
      <c r="X250" s="173"/>
      <c r="Y250" s="173"/>
      <c r="Z250" s="173"/>
      <c r="AA250" s="173"/>
      <c r="AB250" s="173"/>
      <c r="AC250" s="174"/>
      <c r="AE250" s="507"/>
      <c r="AG250" s="507"/>
      <c r="AI250" s="507"/>
      <c r="AK250" s="92"/>
    </row>
    <row r="251" spans="2:37" ht="12.75" customHeight="1" outlineLevel="1">
      <c r="D251" s="106" t="str">
        <f>'Line Items'!D45</f>
        <v>Excess Fares</v>
      </c>
      <c r="E251" s="89"/>
      <c r="F251" s="107" t="str">
        <f t="shared" si="105"/>
        <v>£000</v>
      </c>
      <c r="G251" s="173"/>
      <c r="H251" s="173"/>
      <c r="I251" s="173"/>
      <c r="J251" s="173"/>
      <c r="K251" s="173"/>
      <c r="L251" s="173"/>
      <c r="M251" s="173"/>
      <c r="N251" s="173"/>
      <c r="O251" s="173"/>
      <c r="P251" s="173"/>
      <c r="Q251" s="173"/>
      <c r="R251" s="173"/>
      <c r="S251" s="173"/>
      <c r="T251" s="173"/>
      <c r="U251" s="173"/>
      <c r="V251" s="173"/>
      <c r="W251" s="173"/>
      <c r="X251" s="173"/>
      <c r="Y251" s="173"/>
      <c r="Z251" s="173"/>
      <c r="AA251" s="173"/>
      <c r="AB251" s="173"/>
      <c r="AC251" s="174"/>
      <c r="AE251" s="507"/>
      <c r="AG251" s="507"/>
      <c r="AI251" s="507"/>
      <c r="AK251" s="92"/>
    </row>
    <row r="252" spans="2:37" ht="12.75" customHeight="1" outlineLevel="1">
      <c r="D252" s="106" t="str">
        <f>'Line Items'!D46</f>
        <v>Upgrades</v>
      </c>
      <c r="E252" s="89"/>
      <c r="F252" s="107" t="str">
        <f t="shared" si="105"/>
        <v>£000</v>
      </c>
      <c r="G252" s="173"/>
      <c r="H252" s="173"/>
      <c r="I252" s="173"/>
      <c r="J252" s="173"/>
      <c r="K252" s="173"/>
      <c r="L252" s="173"/>
      <c r="M252" s="173"/>
      <c r="N252" s="173"/>
      <c r="O252" s="173"/>
      <c r="P252" s="173"/>
      <c r="Q252" s="173"/>
      <c r="R252" s="173"/>
      <c r="S252" s="173"/>
      <c r="T252" s="173"/>
      <c r="U252" s="173"/>
      <c r="V252" s="173"/>
      <c r="W252" s="173"/>
      <c r="X252" s="173"/>
      <c r="Y252" s="173"/>
      <c r="Z252" s="173"/>
      <c r="AA252" s="173"/>
      <c r="AB252" s="173"/>
      <c r="AC252" s="174"/>
      <c r="AE252" s="507"/>
      <c r="AG252" s="507"/>
      <c r="AI252" s="507"/>
      <c r="AK252" s="92"/>
    </row>
    <row r="253" spans="2:37" ht="12.75" customHeight="1" outlineLevel="1">
      <c r="D253" s="106" t="str">
        <f>'Line Items'!D47</f>
        <v>Rail Staff Travel</v>
      </c>
      <c r="E253" s="89"/>
      <c r="F253" s="107" t="str">
        <f t="shared" si="105"/>
        <v>£000</v>
      </c>
      <c r="G253" s="173"/>
      <c r="H253" s="173"/>
      <c r="I253" s="173"/>
      <c r="J253" s="173"/>
      <c r="K253" s="173"/>
      <c r="L253" s="173"/>
      <c r="M253" s="173"/>
      <c r="N253" s="173"/>
      <c r="O253" s="173"/>
      <c r="P253" s="173"/>
      <c r="Q253" s="173"/>
      <c r="R253" s="173"/>
      <c r="S253" s="173"/>
      <c r="T253" s="173"/>
      <c r="U253" s="173"/>
      <c r="V253" s="173"/>
      <c r="W253" s="173"/>
      <c r="X253" s="173"/>
      <c r="Y253" s="173"/>
      <c r="Z253" s="173"/>
      <c r="AA253" s="173"/>
      <c r="AB253" s="173"/>
      <c r="AC253" s="174"/>
      <c r="AE253" s="507"/>
      <c r="AG253" s="507"/>
      <c r="AI253" s="507"/>
      <c r="AK253" s="92"/>
    </row>
    <row r="254" spans="2:37" ht="12.75" customHeight="1" outlineLevel="1">
      <c r="D254" s="106" t="str">
        <f>'Line Items'!D48</f>
        <v>BT Police</v>
      </c>
      <c r="E254" s="89"/>
      <c r="F254" s="107" t="str">
        <f t="shared" si="105"/>
        <v>£000</v>
      </c>
      <c r="G254" s="173"/>
      <c r="H254" s="173"/>
      <c r="I254" s="173"/>
      <c r="J254" s="173"/>
      <c r="K254" s="173"/>
      <c r="L254" s="173"/>
      <c r="M254" s="173"/>
      <c r="N254" s="173"/>
      <c r="O254" s="173"/>
      <c r="P254" s="173"/>
      <c r="Q254" s="173"/>
      <c r="R254" s="173"/>
      <c r="S254" s="173"/>
      <c r="T254" s="173"/>
      <c r="U254" s="173"/>
      <c r="V254" s="173"/>
      <c r="W254" s="173"/>
      <c r="X254" s="173"/>
      <c r="Y254" s="173"/>
      <c r="Z254" s="173"/>
      <c r="AA254" s="173"/>
      <c r="AB254" s="173"/>
      <c r="AC254" s="174"/>
      <c r="AE254" s="507"/>
      <c r="AG254" s="507"/>
      <c r="AI254" s="507"/>
      <c r="AK254" s="92"/>
    </row>
    <row r="255" spans="2:37" ht="12.75" customHeight="1" outlineLevel="1">
      <c r="D255" s="106" t="str">
        <f>'Line Items'!D49</f>
        <v>Met &amp; City Police</v>
      </c>
      <c r="E255" s="89"/>
      <c r="F255" s="107" t="str">
        <f t="shared" si="105"/>
        <v>£000</v>
      </c>
      <c r="G255" s="173"/>
      <c r="H255" s="173"/>
      <c r="I255" s="173"/>
      <c r="J255" s="173"/>
      <c r="K255" s="173"/>
      <c r="L255" s="173"/>
      <c r="M255" s="173"/>
      <c r="N255" s="173"/>
      <c r="O255" s="173"/>
      <c r="P255" s="173"/>
      <c r="Q255" s="173"/>
      <c r="R255" s="173"/>
      <c r="S255" s="173"/>
      <c r="T255" s="173"/>
      <c r="U255" s="173"/>
      <c r="V255" s="173"/>
      <c r="W255" s="173"/>
      <c r="X255" s="173"/>
      <c r="Y255" s="173"/>
      <c r="Z255" s="173"/>
      <c r="AA255" s="173"/>
      <c r="AB255" s="173"/>
      <c r="AC255" s="174"/>
      <c r="AE255" s="507"/>
      <c r="AG255" s="507"/>
      <c r="AI255" s="507"/>
      <c r="AK255" s="92"/>
    </row>
    <row r="256" spans="2:37" ht="12.75" customHeight="1" outlineLevel="1">
      <c r="D256" s="106" t="str">
        <f>'Line Items'!D50</f>
        <v>Bus Feeder Income</v>
      </c>
      <c r="E256" s="89"/>
      <c r="F256" s="107" t="str">
        <f t="shared" si="105"/>
        <v>£000</v>
      </c>
      <c r="G256" s="173"/>
      <c r="H256" s="173"/>
      <c r="I256" s="173"/>
      <c r="J256" s="173"/>
      <c r="K256" s="173"/>
      <c r="L256" s="173"/>
      <c r="M256" s="173"/>
      <c r="N256" s="173"/>
      <c r="O256" s="173"/>
      <c r="P256" s="173"/>
      <c r="Q256" s="173"/>
      <c r="R256" s="173"/>
      <c r="S256" s="173"/>
      <c r="T256" s="173"/>
      <c r="U256" s="173"/>
      <c r="V256" s="173"/>
      <c r="W256" s="173"/>
      <c r="X256" s="173"/>
      <c r="Y256" s="173"/>
      <c r="Z256" s="173"/>
      <c r="AA256" s="173"/>
      <c r="AB256" s="173"/>
      <c r="AC256" s="174"/>
      <c r="AE256" s="507"/>
      <c r="AG256" s="507"/>
      <c r="AI256" s="507"/>
      <c r="AK256" s="92"/>
    </row>
    <row r="257" spans="4:37" ht="12.75" customHeight="1" outlineLevel="1">
      <c r="D257" s="106" t="str">
        <f>'Line Items'!D51</f>
        <v>Non-geographical</v>
      </c>
      <c r="E257" s="89"/>
      <c r="F257" s="107" t="str">
        <f t="shared" si="105"/>
        <v>£000</v>
      </c>
      <c r="G257" s="173"/>
      <c r="H257" s="173"/>
      <c r="I257" s="173"/>
      <c r="J257" s="173"/>
      <c r="K257" s="173"/>
      <c r="L257" s="173"/>
      <c r="M257" s="173"/>
      <c r="N257" s="173"/>
      <c r="O257" s="173"/>
      <c r="P257" s="173"/>
      <c r="Q257" s="173"/>
      <c r="R257" s="173"/>
      <c r="S257" s="173"/>
      <c r="T257" s="173"/>
      <c r="U257" s="173"/>
      <c r="V257" s="173"/>
      <c r="W257" s="173"/>
      <c r="X257" s="173"/>
      <c r="Y257" s="173"/>
      <c r="Z257" s="173"/>
      <c r="AA257" s="173"/>
      <c r="AB257" s="173"/>
      <c r="AC257" s="174"/>
      <c r="AE257" s="507"/>
      <c r="AG257" s="507"/>
      <c r="AI257" s="507"/>
      <c r="AK257" s="92"/>
    </row>
    <row r="258" spans="4:37" ht="12.75" customHeight="1" outlineLevel="1">
      <c r="D258" s="106" t="str">
        <f>'Line Items'!D52</f>
        <v>Permits to travel</v>
      </c>
      <c r="E258" s="89"/>
      <c r="F258" s="107" t="str">
        <f t="shared" si="105"/>
        <v>£000</v>
      </c>
      <c r="G258" s="173"/>
      <c r="H258" s="173"/>
      <c r="I258" s="173"/>
      <c r="J258" s="173"/>
      <c r="K258" s="173"/>
      <c r="L258" s="173"/>
      <c r="M258" s="173"/>
      <c r="N258" s="173"/>
      <c r="O258" s="173"/>
      <c r="P258" s="173"/>
      <c r="Q258" s="173"/>
      <c r="R258" s="173"/>
      <c r="S258" s="173"/>
      <c r="T258" s="173"/>
      <c r="U258" s="173"/>
      <c r="V258" s="173"/>
      <c r="W258" s="173"/>
      <c r="X258" s="173"/>
      <c r="Y258" s="173"/>
      <c r="Z258" s="173"/>
      <c r="AA258" s="173"/>
      <c r="AB258" s="173"/>
      <c r="AC258" s="174"/>
      <c r="AE258" s="507"/>
      <c r="AG258" s="507"/>
      <c r="AI258" s="507"/>
      <c r="AK258" s="92"/>
    </row>
    <row r="259" spans="4:37" ht="12.75" customHeight="1" outlineLevel="1">
      <c r="D259" s="106" t="str">
        <f>'Line Items'!D53</f>
        <v>Fares Checking Differences</v>
      </c>
      <c r="E259" s="89"/>
      <c r="F259" s="107" t="str">
        <f t="shared" si="105"/>
        <v>£000</v>
      </c>
      <c r="G259" s="173"/>
      <c r="H259" s="173"/>
      <c r="I259" s="173"/>
      <c r="J259" s="173"/>
      <c r="K259" s="173"/>
      <c r="L259" s="173"/>
      <c r="M259" s="173"/>
      <c r="N259" s="173"/>
      <c r="O259" s="173"/>
      <c r="P259" s="173"/>
      <c r="Q259" s="173"/>
      <c r="R259" s="173"/>
      <c r="S259" s="173"/>
      <c r="T259" s="173"/>
      <c r="U259" s="173"/>
      <c r="V259" s="173"/>
      <c r="W259" s="173"/>
      <c r="X259" s="173"/>
      <c r="Y259" s="173"/>
      <c r="Z259" s="173"/>
      <c r="AA259" s="173"/>
      <c r="AB259" s="173"/>
      <c r="AC259" s="174"/>
      <c r="AE259" s="507"/>
      <c r="AG259" s="507"/>
      <c r="AI259" s="507"/>
      <c r="AK259" s="92"/>
    </row>
    <row r="260" spans="4:37" ht="12.75" customHeight="1" outlineLevel="1">
      <c r="D260" s="106" t="str">
        <f>'Line Items'!D54</f>
        <v>Refund balancing</v>
      </c>
      <c r="E260" s="89"/>
      <c r="F260" s="107" t="str">
        <f t="shared" si="105"/>
        <v>£000</v>
      </c>
      <c r="G260" s="173"/>
      <c r="H260" s="173"/>
      <c r="I260" s="173"/>
      <c r="J260" s="173"/>
      <c r="K260" s="173"/>
      <c r="L260" s="173"/>
      <c r="M260" s="173"/>
      <c r="N260" s="173"/>
      <c r="O260" s="173"/>
      <c r="P260" s="173"/>
      <c r="Q260" s="173"/>
      <c r="R260" s="173"/>
      <c r="S260" s="173"/>
      <c r="T260" s="173"/>
      <c r="U260" s="173"/>
      <c r="V260" s="173"/>
      <c r="W260" s="173"/>
      <c r="X260" s="173"/>
      <c r="Y260" s="173"/>
      <c r="Z260" s="173"/>
      <c r="AA260" s="173"/>
      <c r="AB260" s="173"/>
      <c r="AC260" s="174"/>
      <c r="AE260" s="507"/>
      <c r="AG260" s="507"/>
      <c r="AI260" s="507"/>
      <c r="AK260" s="92"/>
    </row>
    <row r="261" spans="4:37" ht="12.75" customHeight="1" outlineLevel="1">
      <c r="D261" s="106" t="str">
        <f>'Line Items'!D55</f>
        <v>Claim provisions</v>
      </c>
      <c r="E261" s="89"/>
      <c r="F261" s="107" t="str">
        <f t="shared" si="105"/>
        <v>£000</v>
      </c>
      <c r="G261" s="173"/>
      <c r="H261" s="173"/>
      <c r="I261" s="173"/>
      <c r="J261" s="173"/>
      <c r="K261" s="173"/>
      <c r="L261" s="173"/>
      <c r="M261" s="173"/>
      <c r="N261" s="173"/>
      <c r="O261" s="173"/>
      <c r="P261" s="173"/>
      <c r="Q261" s="173"/>
      <c r="R261" s="173"/>
      <c r="S261" s="173"/>
      <c r="T261" s="173"/>
      <c r="U261" s="173"/>
      <c r="V261" s="173"/>
      <c r="W261" s="173"/>
      <c r="X261" s="173"/>
      <c r="Y261" s="173"/>
      <c r="Z261" s="173"/>
      <c r="AA261" s="173"/>
      <c r="AB261" s="173"/>
      <c r="AC261" s="174"/>
      <c r="AE261" s="507"/>
      <c r="AG261" s="507"/>
      <c r="AI261" s="507"/>
      <c r="AK261" s="92"/>
    </row>
    <row r="262" spans="4:37" ht="12.75" customHeight="1" outlineLevel="1">
      <c r="D262" s="106" t="str">
        <f>'Line Items'!D56</f>
        <v>[Other Fares Revenue Line 20]</v>
      </c>
      <c r="E262" s="89"/>
      <c r="F262" s="107" t="str">
        <f t="shared" si="105"/>
        <v>£000</v>
      </c>
      <c r="G262" s="173"/>
      <c r="H262" s="173"/>
      <c r="I262" s="173"/>
      <c r="J262" s="173"/>
      <c r="K262" s="173"/>
      <c r="L262" s="173"/>
      <c r="M262" s="173"/>
      <c r="N262" s="173"/>
      <c r="O262" s="173"/>
      <c r="P262" s="173"/>
      <c r="Q262" s="173"/>
      <c r="R262" s="173"/>
      <c r="S262" s="173"/>
      <c r="T262" s="173"/>
      <c r="U262" s="173"/>
      <c r="V262" s="173"/>
      <c r="W262" s="173"/>
      <c r="X262" s="173"/>
      <c r="Y262" s="173"/>
      <c r="Z262" s="173"/>
      <c r="AA262" s="173"/>
      <c r="AB262" s="173"/>
      <c r="AC262" s="174"/>
      <c r="AE262" s="507"/>
      <c r="AG262" s="507"/>
      <c r="AI262" s="507"/>
      <c r="AK262" s="92"/>
    </row>
    <row r="263" spans="4:37" ht="12.75" customHeight="1" outlineLevel="1">
      <c r="D263" s="106" t="str">
        <f>'Line Items'!D57</f>
        <v>[Other Fares Revenue Line 21]</v>
      </c>
      <c r="E263" s="89"/>
      <c r="F263" s="107" t="str">
        <f t="shared" si="105"/>
        <v>£000</v>
      </c>
      <c r="G263" s="173"/>
      <c r="H263" s="173"/>
      <c r="I263" s="173"/>
      <c r="J263" s="173"/>
      <c r="K263" s="173"/>
      <c r="L263" s="173"/>
      <c r="M263" s="173"/>
      <c r="N263" s="173"/>
      <c r="O263" s="173"/>
      <c r="P263" s="173"/>
      <c r="Q263" s="173"/>
      <c r="R263" s="173"/>
      <c r="S263" s="173"/>
      <c r="T263" s="173"/>
      <c r="U263" s="173"/>
      <c r="V263" s="173"/>
      <c r="W263" s="173"/>
      <c r="X263" s="173"/>
      <c r="Y263" s="173"/>
      <c r="Z263" s="173"/>
      <c r="AA263" s="173"/>
      <c r="AB263" s="173"/>
      <c r="AC263" s="174"/>
      <c r="AE263" s="507"/>
      <c r="AG263" s="507"/>
      <c r="AI263" s="507"/>
      <c r="AK263" s="92"/>
    </row>
    <row r="264" spans="4:37" ht="12.75" customHeight="1" outlineLevel="1">
      <c r="D264" s="106" t="str">
        <f>'Line Items'!D58</f>
        <v>[Other Fares Revenue Line 22]</v>
      </c>
      <c r="E264" s="89"/>
      <c r="F264" s="107" t="str">
        <f t="shared" si="105"/>
        <v>£000</v>
      </c>
      <c r="G264" s="173"/>
      <c r="H264" s="173"/>
      <c r="I264" s="173"/>
      <c r="J264" s="173"/>
      <c r="K264" s="173"/>
      <c r="L264" s="173"/>
      <c r="M264" s="173"/>
      <c r="N264" s="173"/>
      <c r="O264" s="173"/>
      <c r="P264" s="173"/>
      <c r="Q264" s="173"/>
      <c r="R264" s="173"/>
      <c r="S264" s="173"/>
      <c r="T264" s="173"/>
      <c r="U264" s="173"/>
      <c r="V264" s="173"/>
      <c r="W264" s="173"/>
      <c r="X264" s="173"/>
      <c r="Y264" s="173"/>
      <c r="Z264" s="173"/>
      <c r="AA264" s="173"/>
      <c r="AB264" s="173"/>
      <c r="AC264" s="174"/>
      <c r="AE264" s="507"/>
      <c r="AG264" s="507"/>
      <c r="AI264" s="507"/>
      <c r="AK264" s="92"/>
    </row>
    <row r="265" spans="4:37" ht="12.75" customHeight="1" outlineLevel="1">
      <c r="D265" s="106" t="str">
        <f>'Line Items'!D59</f>
        <v>[Other Fares Revenue Line 23]</v>
      </c>
      <c r="E265" s="89"/>
      <c r="F265" s="107" t="str">
        <f t="shared" si="105"/>
        <v>£000</v>
      </c>
      <c r="G265" s="173"/>
      <c r="H265" s="173"/>
      <c r="I265" s="173"/>
      <c r="J265" s="173"/>
      <c r="K265" s="173"/>
      <c r="L265" s="173"/>
      <c r="M265" s="173"/>
      <c r="N265" s="173"/>
      <c r="O265" s="173"/>
      <c r="P265" s="173"/>
      <c r="Q265" s="173"/>
      <c r="R265" s="173"/>
      <c r="S265" s="173"/>
      <c r="T265" s="173"/>
      <c r="U265" s="173"/>
      <c r="V265" s="173"/>
      <c r="W265" s="173"/>
      <c r="X265" s="173"/>
      <c r="Y265" s="173"/>
      <c r="Z265" s="173"/>
      <c r="AA265" s="173"/>
      <c r="AB265" s="173"/>
      <c r="AC265" s="174"/>
      <c r="AE265" s="507"/>
      <c r="AG265" s="507"/>
      <c r="AI265" s="507"/>
      <c r="AK265" s="92"/>
    </row>
    <row r="266" spans="4:37" ht="12.75" customHeight="1" outlineLevel="1">
      <c r="D266" s="106" t="str">
        <f>'Line Items'!D60</f>
        <v>[Other Fares Revenue Line 24]</v>
      </c>
      <c r="E266" s="89"/>
      <c r="F266" s="107" t="str">
        <f t="shared" si="105"/>
        <v>£000</v>
      </c>
      <c r="G266" s="173"/>
      <c r="H266" s="173"/>
      <c r="I266" s="173"/>
      <c r="J266" s="173"/>
      <c r="K266" s="173"/>
      <c r="L266" s="173"/>
      <c r="M266" s="173"/>
      <c r="N266" s="173"/>
      <c r="O266" s="173"/>
      <c r="P266" s="173"/>
      <c r="Q266" s="173"/>
      <c r="R266" s="173"/>
      <c r="S266" s="173"/>
      <c r="T266" s="173"/>
      <c r="U266" s="173"/>
      <c r="V266" s="173"/>
      <c r="W266" s="173"/>
      <c r="X266" s="173"/>
      <c r="Y266" s="173"/>
      <c r="Z266" s="173"/>
      <c r="AA266" s="173"/>
      <c r="AB266" s="173"/>
      <c r="AC266" s="174"/>
      <c r="AE266" s="507"/>
      <c r="AG266" s="507"/>
      <c r="AI266" s="507"/>
      <c r="AK266" s="92"/>
    </row>
    <row r="267" spans="4:37" ht="12.75" customHeight="1" outlineLevel="1">
      <c r="D267" s="106" t="str">
        <f>'Line Items'!D61</f>
        <v>[Other Fares Revenue Line 25]</v>
      </c>
      <c r="E267" s="89"/>
      <c r="F267" s="107" t="str">
        <f t="shared" si="105"/>
        <v>£000</v>
      </c>
      <c r="G267" s="173"/>
      <c r="H267" s="173"/>
      <c r="I267" s="173"/>
      <c r="J267" s="173"/>
      <c r="K267" s="173"/>
      <c r="L267" s="173"/>
      <c r="M267" s="173"/>
      <c r="N267" s="173"/>
      <c r="O267" s="173"/>
      <c r="P267" s="173"/>
      <c r="Q267" s="173"/>
      <c r="R267" s="173"/>
      <c r="S267" s="173"/>
      <c r="T267" s="173"/>
      <c r="U267" s="173"/>
      <c r="V267" s="173"/>
      <c r="W267" s="173"/>
      <c r="X267" s="173"/>
      <c r="Y267" s="173"/>
      <c r="Z267" s="173"/>
      <c r="AA267" s="173"/>
      <c r="AB267" s="173"/>
      <c r="AC267" s="174"/>
      <c r="AE267" s="507"/>
      <c r="AG267" s="507"/>
      <c r="AI267" s="507"/>
      <c r="AK267" s="92"/>
    </row>
    <row r="268" spans="4:37" ht="12.75" customHeight="1" outlineLevel="1">
      <c r="D268" s="106" t="str">
        <f>'Line Items'!D62</f>
        <v>[Other Fares Revenue Line 26]</v>
      </c>
      <c r="E268" s="89"/>
      <c r="F268" s="107" t="str">
        <f t="shared" si="105"/>
        <v>£000</v>
      </c>
      <c r="G268" s="173"/>
      <c r="H268" s="173"/>
      <c r="I268" s="173"/>
      <c r="J268" s="173"/>
      <c r="K268" s="173"/>
      <c r="L268" s="173"/>
      <c r="M268" s="173"/>
      <c r="N268" s="173"/>
      <c r="O268" s="173"/>
      <c r="P268" s="173"/>
      <c r="Q268" s="173"/>
      <c r="R268" s="173"/>
      <c r="S268" s="173"/>
      <c r="T268" s="173"/>
      <c r="U268" s="173"/>
      <c r="V268" s="173"/>
      <c r="W268" s="173"/>
      <c r="X268" s="173"/>
      <c r="Y268" s="173"/>
      <c r="Z268" s="173"/>
      <c r="AA268" s="173"/>
      <c r="AB268" s="173"/>
      <c r="AC268" s="174"/>
      <c r="AE268" s="507"/>
      <c r="AG268" s="507"/>
      <c r="AI268" s="507"/>
      <c r="AK268" s="92"/>
    </row>
    <row r="269" spans="4:37" ht="12.75" customHeight="1" outlineLevel="1">
      <c r="D269" s="106" t="str">
        <f>'Line Items'!D63</f>
        <v>[Other Fares Revenue Line 27]</v>
      </c>
      <c r="E269" s="89"/>
      <c r="F269" s="107" t="str">
        <f t="shared" si="105"/>
        <v>£000</v>
      </c>
      <c r="G269" s="173"/>
      <c r="H269" s="173"/>
      <c r="I269" s="173"/>
      <c r="J269" s="173"/>
      <c r="K269" s="173"/>
      <c r="L269" s="173"/>
      <c r="M269" s="173"/>
      <c r="N269" s="173"/>
      <c r="O269" s="173"/>
      <c r="P269" s="173"/>
      <c r="Q269" s="173"/>
      <c r="R269" s="173"/>
      <c r="S269" s="173"/>
      <c r="T269" s="173"/>
      <c r="U269" s="173"/>
      <c r="V269" s="173"/>
      <c r="W269" s="173"/>
      <c r="X269" s="173"/>
      <c r="Y269" s="173"/>
      <c r="Z269" s="173"/>
      <c r="AA269" s="173"/>
      <c r="AB269" s="173"/>
      <c r="AC269" s="174"/>
      <c r="AE269" s="507"/>
      <c r="AG269" s="507"/>
      <c r="AI269" s="507"/>
      <c r="AK269" s="92"/>
    </row>
    <row r="270" spans="4:37" ht="12.75" customHeight="1" outlineLevel="1">
      <c r="D270" s="106" t="str">
        <f>'Line Items'!D64</f>
        <v>[Other Fares Revenue Line 28]</v>
      </c>
      <c r="E270" s="89"/>
      <c r="F270" s="107" t="str">
        <f t="shared" si="105"/>
        <v>£000</v>
      </c>
      <c r="G270" s="173"/>
      <c r="H270" s="173"/>
      <c r="I270" s="173"/>
      <c r="J270" s="173"/>
      <c r="K270" s="173"/>
      <c r="L270" s="173"/>
      <c r="M270" s="173"/>
      <c r="N270" s="173"/>
      <c r="O270" s="173"/>
      <c r="P270" s="173"/>
      <c r="Q270" s="173"/>
      <c r="R270" s="173"/>
      <c r="S270" s="173"/>
      <c r="T270" s="173"/>
      <c r="U270" s="173"/>
      <c r="V270" s="173"/>
      <c r="W270" s="173"/>
      <c r="X270" s="173"/>
      <c r="Y270" s="173"/>
      <c r="Z270" s="173"/>
      <c r="AA270" s="173"/>
      <c r="AB270" s="173"/>
      <c r="AC270" s="174"/>
      <c r="AE270" s="507"/>
      <c r="AG270" s="507"/>
      <c r="AI270" s="507"/>
      <c r="AK270" s="92"/>
    </row>
    <row r="271" spans="4:37" ht="12.75" customHeight="1" outlineLevel="1">
      <c r="D271" s="106" t="str">
        <f>'Line Items'!D65</f>
        <v>[Other Fares Revenue Line 29]</v>
      </c>
      <c r="E271" s="89"/>
      <c r="F271" s="107" t="str">
        <f t="shared" si="105"/>
        <v>£000</v>
      </c>
      <c r="G271" s="173"/>
      <c r="H271" s="173"/>
      <c r="I271" s="173"/>
      <c r="J271" s="173"/>
      <c r="K271" s="173"/>
      <c r="L271" s="173"/>
      <c r="M271" s="173"/>
      <c r="N271" s="173"/>
      <c r="O271" s="173"/>
      <c r="P271" s="173"/>
      <c r="Q271" s="173"/>
      <c r="R271" s="173"/>
      <c r="S271" s="173"/>
      <c r="T271" s="173"/>
      <c r="U271" s="173"/>
      <c r="V271" s="173"/>
      <c r="W271" s="173"/>
      <c r="X271" s="173"/>
      <c r="Y271" s="173"/>
      <c r="Z271" s="173"/>
      <c r="AA271" s="173"/>
      <c r="AB271" s="173"/>
      <c r="AC271" s="174"/>
      <c r="AE271" s="507"/>
      <c r="AG271" s="507"/>
      <c r="AI271" s="507"/>
      <c r="AK271" s="92"/>
    </row>
    <row r="272" spans="4:37" ht="12.75" customHeight="1" outlineLevel="1">
      <c r="D272" s="117" t="str">
        <f>'Line Items'!D66</f>
        <v>[Other Fares Revenue Line 30]</v>
      </c>
      <c r="E272" s="175"/>
      <c r="F272" s="118" t="str">
        <f t="shared" si="105"/>
        <v>£000</v>
      </c>
      <c r="G272" s="176"/>
      <c r="H272" s="176"/>
      <c r="I272" s="176"/>
      <c r="J272" s="176"/>
      <c r="K272" s="176"/>
      <c r="L272" s="176"/>
      <c r="M272" s="176"/>
      <c r="N272" s="176"/>
      <c r="O272" s="176"/>
      <c r="P272" s="176"/>
      <c r="Q272" s="176"/>
      <c r="R272" s="176"/>
      <c r="S272" s="176"/>
      <c r="T272" s="176"/>
      <c r="U272" s="176"/>
      <c r="V272" s="176"/>
      <c r="W272" s="176"/>
      <c r="X272" s="176"/>
      <c r="Y272" s="176"/>
      <c r="Z272" s="176"/>
      <c r="AA272" s="176"/>
      <c r="AB272" s="176"/>
      <c r="AC272" s="177"/>
      <c r="AE272" s="508"/>
      <c r="AG272" s="508"/>
      <c r="AI272" s="508"/>
      <c r="AK272" s="96"/>
    </row>
    <row r="273" spans="2:37" ht="12.75" customHeight="1" outlineLevel="1">
      <c r="G273" s="90"/>
      <c r="H273" s="90"/>
      <c r="I273" s="90"/>
      <c r="J273" s="90"/>
      <c r="K273" s="90"/>
      <c r="L273" s="90"/>
      <c r="M273" s="90"/>
      <c r="N273" s="90"/>
      <c r="O273" s="90"/>
      <c r="P273" s="90"/>
      <c r="Q273" s="90"/>
      <c r="R273" s="90"/>
      <c r="S273" s="90"/>
      <c r="T273" s="90"/>
      <c r="U273" s="90"/>
      <c r="V273" s="90"/>
      <c r="W273" s="90"/>
      <c r="X273" s="90"/>
      <c r="Y273" s="90"/>
      <c r="Z273" s="90"/>
      <c r="AA273" s="90"/>
      <c r="AB273" s="90"/>
      <c r="AC273" s="90"/>
      <c r="AD273" s="90"/>
      <c r="AE273" s="90"/>
      <c r="AG273" s="90"/>
      <c r="AI273" s="90"/>
    </row>
    <row r="274" spans="2:37" ht="12.75" customHeight="1" outlineLevel="1">
      <c r="D274" s="178" t="str">
        <f>B241</f>
        <v>Other Fares Revenue</v>
      </c>
      <c r="E274" s="179"/>
      <c r="F274" s="180" t="str">
        <f>F272</f>
        <v>£000</v>
      </c>
      <c r="G274" s="181">
        <f>SUM(G243:G272)</f>
        <v>0</v>
      </c>
      <c r="H274" s="181">
        <f t="shared" ref="H274:AA274" si="106">SUM(H243:H272)</f>
        <v>0</v>
      </c>
      <c r="I274" s="181">
        <f t="shared" si="106"/>
        <v>0</v>
      </c>
      <c r="J274" s="181">
        <f t="shared" si="106"/>
        <v>0</v>
      </c>
      <c r="K274" s="181">
        <f t="shared" si="106"/>
        <v>0</v>
      </c>
      <c r="L274" s="181">
        <f t="shared" si="106"/>
        <v>0</v>
      </c>
      <c r="M274" s="181">
        <f t="shared" si="106"/>
        <v>0</v>
      </c>
      <c r="N274" s="181">
        <f t="shared" si="106"/>
        <v>0</v>
      </c>
      <c r="O274" s="181">
        <f t="shared" si="106"/>
        <v>0</v>
      </c>
      <c r="P274" s="181">
        <f t="shared" si="106"/>
        <v>0</v>
      </c>
      <c r="Q274" s="181">
        <f t="shared" si="106"/>
        <v>0</v>
      </c>
      <c r="R274" s="181">
        <f t="shared" si="106"/>
        <v>0</v>
      </c>
      <c r="S274" s="181">
        <f t="shared" si="106"/>
        <v>0</v>
      </c>
      <c r="T274" s="181">
        <f t="shared" si="106"/>
        <v>0</v>
      </c>
      <c r="U274" s="181">
        <f t="shared" si="106"/>
        <v>0</v>
      </c>
      <c r="V274" s="181">
        <f t="shared" si="106"/>
        <v>0</v>
      </c>
      <c r="W274" s="181">
        <f t="shared" si="106"/>
        <v>0</v>
      </c>
      <c r="X274" s="181">
        <f t="shared" si="106"/>
        <v>0</v>
      </c>
      <c r="Y274" s="181">
        <f t="shared" si="106"/>
        <v>0</v>
      </c>
      <c r="Z274" s="181">
        <f t="shared" si="106"/>
        <v>0</v>
      </c>
      <c r="AA274" s="181">
        <f t="shared" si="106"/>
        <v>0</v>
      </c>
      <c r="AB274" s="181">
        <f>SUM(AB243:AB272)</f>
        <v>0</v>
      </c>
      <c r="AC274" s="182">
        <f>SUM(AC243:AC272)</f>
        <v>0</v>
      </c>
      <c r="AE274" s="509">
        <f>SUM(AE243:AE272)</f>
        <v>0</v>
      </c>
      <c r="AG274" s="509">
        <f>SUM(AG243:AG272)</f>
        <v>0</v>
      </c>
      <c r="AI274" s="509">
        <f>SUM(AI243:AI272)</f>
        <v>0</v>
      </c>
      <c r="AK274" s="852"/>
    </row>
    <row r="275" spans="2:37">
      <c r="G275" s="90"/>
      <c r="H275" s="90"/>
      <c r="I275" s="90"/>
      <c r="J275" s="90"/>
      <c r="K275" s="90"/>
      <c r="L275" s="90"/>
      <c r="M275" s="90"/>
      <c r="N275" s="90"/>
      <c r="O275" s="90"/>
      <c r="P275" s="90"/>
      <c r="Q275" s="90"/>
      <c r="R275" s="90"/>
      <c r="S275" s="90"/>
      <c r="T275" s="90"/>
      <c r="U275" s="90"/>
      <c r="V275" s="90"/>
      <c r="W275" s="90"/>
      <c r="X275" s="90"/>
      <c r="Y275" s="90"/>
      <c r="Z275" s="90"/>
      <c r="AA275" s="90"/>
      <c r="AB275" s="90"/>
      <c r="AC275" s="90"/>
      <c r="AD275" s="90"/>
      <c r="AE275" s="90"/>
      <c r="AG275" s="90"/>
      <c r="AI275" s="90"/>
    </row>
    <row r="276" spans="2:37">
      <c r="G276" s="90"/>
      <c r="H276" s="90"/>
      <c r="I276" s="90"/>
      <c r="J276" s="90"/>
      <c r="K276" s="90"/>
      <c r="L276" s="90"/>
      <c r="M276" s="90"/>
      <c r="N276" s="90"/>
      <c r="O276" s="90"/>
      <c r="P276" s="90"/>
      <c r="Q276" s="90"/>
      <c r="R276" s="90"/>
      <c r="S276" s="90"/>
      <c r="T276" s="90"/>
      <c r="U276" s="90"/>
      <c r="V276" s="90"/>
      <c r="W276" s="90"/>
      <c r="X276" s="90"/>
      <c r="Y276" s="90"/>
      <c r="Z276" s="90"/>
      <c r="AA276" s="90"/>
      <c r="AB276" s="90"/>
      <c r="AC276" s="90"/>
      <c r="AD276" s="90"/>
      <c r="AE276" s="90"/>
      <c r="AG276" s="90"/>
      <c r="AI276" s="90"/>
    </row>
    <row r="277" spans="2:37" ht="16.5">
      <c r="B277" s="5" t="str">
        <f>"Total "&amp;B13</f>
        <v>Total Passenger Fares Revenue</v>
      </c>
      <c r="C277" s="5"/>
      <c r="D277" s="5"/>
      <c r="E277" s="5"/>
      <c r="F277" s="5"/>
      <c r="G277" s="186"/>
      <c r="H277" s="186"/>
      <c r="I277" s="186"/>
      <c r="J277" s="186"/>
      <c r="K277" s="186"/>
      <c r="L277" s="186"/>
      <c r="M277" s="186"/>
      <c r="N277" s="186"/>
      <c r="O277" s="186"/>
      <c r="P277" s="186"/>
      <c r="Q277" s="186"/>
      <c r="R277" s="186"/>
      <c r="S277" s="186"/>
      <c r="T277" s="186"/>
      <c r="U277" s="186"/>
      <c r="V277" s="186"/>
      <c r="W277" s="186"/>
      <c r="X277" s="186"/>
      <c r="Y277" s="186"/>
      <c r="Z277" s="186"/>
      <c r="AA277" s="186"/>
      <c r="AB277" s="186"/>
      <c r="AC277" s="186"/>
      <c r="AD277" s="186"/>
      <c r="AE277" s="186"/>
      <c r="AF277" s="5"/>
      <c r="AG277" s="186"/>
      <c r="AH277" s="5"/>
      <c r="AI277" s="186"/>
      <c r="AJ277" s="5"/>
      <c r="AK277" s="5"/>
    </row>
    <row r="278" spans="2:37" ht="12.75" customHeight="1" outlineLevel="1">
      <c r="G278" s="90"/>
      <c r="H278" s="90"/>
      <c r="I278" s="90"/>
      <c r="J278" s="90"/>
      <c r="K278" s="90"/>
      <c r="L278" s="90"/>
      <c r="M278" s="90"/>
      <c r="N278" s="90"/>
      <c r="O278" s="90"/>
      <c r="P278" s="90"/>
      <c r="Q278" s="90"/>
      <c r="R278" s="90"/>
      <c r="S278" s="90"/>
      <c r="T278" s="90"/>
      <c r="U278" s="90"/>
      <c r="V278" s="90"/>
      <c r="W278" s="90"/>
      <c r="X278" s="90"/>
      <c r="Y278" s="90"/>
      <c r="Z278" s="90"/>
      <c r="AA278" s="90"/>
      <c r="AB278" s="90"/>
      <c r="AC278" s="90"/>
      <c r="AD278" s="90"/>
      <c r="AE278" s="90"/>
      <c r="AG278" s="90"/>
      <c r="AI278" s="90"/>
    </row>
    <row r="279" spans="2:37" ht="12.75" customHeight="1" outlineLevel="1">
      <c r="D279" s="100" t="str">
        <f>PROPER(D239)</f>
        <v>Total Revenue By Service Group</v>
      </c>
      <c r="E279" s="85"/>
      <c r="F279" s="183" t="str">
        <f t="shared" ref="F279" si="107">F239</f>
        <v>£000</v>
      </c>
      <c r="G279" s="86">
        <f>G239</f>
        <v>0</v>
      </c>
      <c r="H279" s="86">
        <f t="shared" ref="H279:S279" si="108">H239</f>
        <v>0</v>
      </c>
      <c r="I279" s="86">
        <f>I239</f>
        <v>0</v>
      </c>
      <c r="J279" s="86">
        <f t="shared" si="108"/>
        <v>0</v>
      </c>
      <c r="K279" s="86">
        <f t="shared" si="108"/>
        <v>0</v>
      </c>
      <c r="L279" s="86">
        <f t="shared" si="108"/>
        <v>0</v>
      </c>
      <c r="M279" s="86">
        <f t="shared" si="108"/>
        <v>0</v>
      </c>
      <c r="N279" s="86">
        <f t="shared" si="108"/>
        <v>0</v>
      </c>
      <c r="O279" s="86">
        <f t="shared" si="108"/>
        <v>0</v>
      </c>
      <c r="P279" s="86">
        <f t="shared" si="108"/>
        <v>0</v>
      </c>
      <c r="Q279" s="86">
        <f t="shared" si="108"/>
        <v>0</v>
      </c>
      <c r="R279" s="86">
        <f t="shared" si="108"/>
        <v>0</v>
      </c>
      <c r="S279" s="86">
        <f t="shared" si="108"/>
        <v>0</v>
      </c>
      <c r="T279" s="86">
        <f>T239</f>
        <v>0</v>
      </c>
      <c r="U279" s="86">
        <f>U239</f>
        <v>0</v>
      </c>
      <c r="V279" s="86">
        <f t="shared" ref="V279:AA279" si="109">V239</f>
        <v>0</v>
      </c>
      <c r="W279" s="86">
        <f t="shared" si="109"/>
        <v>0</v>
      </c>
      <c r="X279" s="86">
        <f t="shared" si="109"/>
        <v>0</v>
      </c>
      <c r="Y279" s="86">
        <f t="shared" si="109"/>
        <v>0</v>
      </c>
      <c r="Z279" s="86">
        <f t="shared" si="109"/>
        <v>0</v>
      </c>
      <c r="AA279" s="86">
        <f t="shared" si="109"/>
        <v>0</v>
      </c>
      <c r="AB279" s="86">
        <f>AB239</f>
        <v>0</v>
      </c>
      <c r="AC279" s="87">
        <f>AC239</f>
        <v>0</v>
      </c>
      <c r="AE279" s="475">
        <f>AE239</f>
        <v>0</v>
      </c>
      <c r="AG279" s="475">
        <f>AG239</f>
        <v>0</v>
      </c>
      <c r="AI279" s="475">
        <f>AI239</f>
        <v>0</v>
      </c>
      <c r="AK279" s="201"/>
    </row>
    <row r="280" spans="2:37" ht="12.75" customHeight="1" outlineLevel="1">
      <c r="D280" s="117" t="str">
        <f>D274</f>
        <v>Other Fares Revenue</v>
      </c>
      <c r="E280" s="175"/>
      <c r="F280" s="118" t="str">
        <f t="shared" ref="F280" si="110">F274</f>
        <v>£000</v>
      </c>
      <c r="G280" s="94">
        <f>G274</f>
        <v>0</v>
      </c>
      <c r="H280" s="94">
        <f t="shared" ref="H280:S280" si="111">H274</f>
        <v>0</v>
      </c>
      <c r="I280" s="94">
        <f t="shared" si="111"/>
        <v>0</v>
      </c>
      <c r="J280" s="94">
        <f t="shared" si="111"/>
        <v>0</v>
      </c>
      <c r="K280" s="94">
        <f t="shared" si="111"/>
        <v>0</v>
      </c>
      <c r="L280" s="94">
        <f t="shared" si="111"/>
        <v>0</v>
      </c>
      <c r="M280" s="94">
        <f t="shared" si="111"/>
        <v>0</v>
      </c>
      <c r="N280" s="94">
        <f t="shared" si="111"/>
        <v>0</v>
      </c>
      <c r="O280" s="94">
        <f t="shared" si="111"/>
        <v>0</v>
      </c>
      <c r="P280" s="94">
        <f t="shared" si="111"/>
        <v>0</v>
      </c>
      <c r="Q280" s="94">
        <f t="shared" si="111"/>
        <v>0</v>
      </c>
      <c r="R280" s="94">
        <f t="shared" si="111"/>
        <v>0</v>
      </c>
      <c r="S280" s="94">
        <f t="shared" si="111"/>
        <v>0</v>
      </c>
      <c r="T280" s="94">
        <f>T274</f>
        <v>0</v>
      </c>
      <c r="U280" s="94">
        <f>U274</f>
        <v>0</v>
      </c>
      <c r="V280" s="94">
        <f t="shared" ref="V280:AA280" si="112">V274</f>
        <v>0</v>
      </c>
      <c r="W280" s="94">
        <f t="shared" si="112"/>
        <v>0</v>
      </c>
      <c r="X280" s="94">
        <f t="shared" si="112"/>
        <v>0</v>
      </c>
      <c r="Y280" s="94">
        <f t="shared" si="112"/>
        <v>0</v>
      </c>
      <c r="Z280" s="94">
        <f t="shared" si="112"/>
        <v>0</v>
      </c>
      <c r="AA280" s="94">
        <f t="shared" si="112"/>
        <v>0</v>
      </c>
      <c r="AB280" s="94">
        <f>AB274</f>
        <v>0</v>
      </c>
      <c r="AC280" s="95">
        <f>AC274</f>
        <v>0</v>
      </c>
      <c r="AE280" s="477">
        <f>AE274</f>
        <v>0</v>
      </c>
      <c r="AG280" s="477">
        <f>AG274</f>
        <v>0</v>
      </c>
      <c r="AI280" s="477">
        <f>AI274</f>
        <v>0</v>
      </c>
      <c r="AK280" s="203"/>
    </row>
    <row r="281" spans="2:37" ht="12.75" customHeight="1" outlineLevel="1">
      <c r="G281" s="90"/>
      <c r="H281" s="90"/>
      <c r="I281" s="90"/>
      <c r="J281" s="90"/>
      <c r="K281" s="90"/>
      <c r="L281" s="90"/>
      <c r="M281" s="90"/>
      <c r="N281" s="90"/>
      <c r="O281" s="90"/>
      <c r="P281" s="90"/>
      <c r="Q281" s="90"/>
      <c r="R281" s="90"/>
      <c r="S281" s="90"/>
      <c r="T281" s="90"/>
      <c r="U281" s="90"/>
      <c r="V281" s="90"/>
      <c r="W281" s="90"/>
      <c r="X281" s="90"/>
      <c r="Y281" s="90"/>
      <c r="Z281" s="90"/>
      <c r="AA281" s="90"/>
      <c r="AB281" s="90"/>
      <c r="AC281" s="90"/>
      <c r="AD281" s="90"/>
      <c r="AE281" s="90"/>
      <c r="AG281" s="90"/>
      <c r="AI281" s="90"/>
    </row>
    <row r="282" spans="2:37" ht="12.75" customHeight="1" outlineLevel="1">
      <c r="D282" s="178" t="str">
        <f>B277</f>
        <v>Total Passenger Fares Revenue</v>
      </c>
      <c r="E282" s="179"/>
      <c r="F282" s="180" t="str">
        <f>F280</f>
        <v>£000</v>
      </c>
      <c r="G282" s="181">
        <f>SUM(G279:G280)</f>
        <v>0</v>
      </c>
      <c r="H282" s="181">
        <f t="shared" ref="H282:S282" si="113">SUM(H279:H280)</f>
        <v>0</v>
      </c>
      <c r="I282" s="181">
        <f t="shared" si="113"/>
        <v>0</v>
      </c>
      <c r="J282" s="181">
        <f t="shared" si="113"/>
        <v>0</v>
      </c>
      <c r="K282" s="181">
        <f t="shared" si="113"/>
        <v>0</v>
      </c>
      <c r="L282" s="181">
        <f t="shared" si="113"/>
        <v>0</v>
      </c>
      <c r="M282" s="181">
        <f t="shared" si="113"/>
        <v>0</v>
      </c>
      <c r="N282" s="181">
        <f t="shared" si="113"/>
        <v>0</v>
      </c>
      <c r="O282" s="181">
        <f t="shared" si="113"/>
        <v>0</v>
      </c>
      <c r="P282" s="181">
        <f t="shared" si="113"/>
        <v>0</v>
      </c>
      <c r="Q282" s="181">
        <f t="shared" si="113"/>
        <v>0</v>
      </c>
      <c r="R282" s="181">
        <f t="shared" si="113"/>
        <v>0</v>
      </c>
      <c r="S282" s="181">
        <f t="shared" si="113"/>
        <v>0</v>
      </c>
      <c r="T282" s="181">
        <f>SUM(T279:T280)</f>
        <v>0</v>
      </c>
      <c r="U282" s="181">
        <f>SUM(U279:U280)</f>
        <v>0</v>
      </c>
      <c r="V282" s="181">
        <f t="shared" ref="V282:AA282" si="114">SUM(V279:V280)</f>
        <v>0</v>
      </c>
      <c r="W282" s="181">
        <f t="shared" si="114"/>
        <v>0</v>
      </c>
      <c r="X282" s="181">
        <f t="shared" si="114"/>
        <v>0</v>
      </c>
      <c r="Y282" s="181">
        <f t="shared" si="114"/>
        <v>0</v>
      </c>
      <c r="Z282" s="181">
        <f t="shared" si="114"/>
        <v>0</v>
      </c>
      <c r="AA282" s="181">
        <f t="shared" si="114"/>
        <v>0</v>
      </c>
      <c r="AB282" s="181">
        <f>SUM(AB279:AB280)</f>
        <v>0</v>
      </c>
      <c r="AC282" s="182">
        <f>SUM(AC279:AC280)</f>
        <v>0</v>
      </c>
      <c r="AE282" s="509">
        <f>SUM(AE279:AE280)</f>
        <v>0</v>
      </c>
      <c r="AG282" s="509">
        <f>SUM(AG279:AG280)</f>
        <v>0</v>
      </c>
      <c r="AI282" s="509">
        <f>SUM(AI279:AI280)</f>
        <v>0</v>
      </c>
      <c r="AK282" s="852"/>
    </row>
    <row r="283" spans="2:37">
      <c r="G283" s="90"/>
      <c r="H283" s="90"/>
      <c r="I283" s="90"/>
      <c r="J283" s="90"/>
      <c r="K283" s="90"/>
      <c r="L283" s="90"/>
      <c r="M283" s="90"/>
      <c r="N283" s="90"/>
      <c r="O283" s="90"/>
      <c r="P283" s="90"/>
      <c r="Q283" s="90"/>
      <c r="R283" s="90"/>
      <c r="S283" s="90"/>
      <c r="T283" s="90"/>
      <c r="U283" s="90"/>
      <c r="V283" s="90"/>
      <c r="W283" s="90"/>
      <c r="X283" s="90"/>
      <c r="Y283" s="90"/>
      <c r="Z283" s="90"/>
      <c r="AA283" s="90"/>
      <c r="AB283" s="90"/>
      <c r="AC283" s="90"/>
      <c r="AD283" s="90"/>
      <c r="AE283" s="90"/>
      <c r="AG283" s="90"/>
      <c r="AI283" s="90"/>
    </row>
    <row r="284" spans="2:37">
      <c r="G284" s="90"/>
      <c r="H284" s="90"/>
      <c r="I284" s="90"/>
      <c r="J284" s="90"/>
      <c r="K284" s="90"/>
      <c r="L284" s="90"/>
      <c r="M284" s="90"/>
      <c r="N284" s="90"/>
      <c r="O284" s="90"/>
      <c r="P284" s="90"/>
      <c r="Q284" s="90"/>
      <c r="R284" s="90"/>
      <c r="S284" s="90"/>
      <c r="T284" s="90"/>
      <c r="U284" s="90"/>
      <c r="V284" s="90"/>
      <c r="W284" s="90"/>
      <c r="X284" s="90"/>
      <c r="Y284" s="90"/>
      <c r="Z284" s="90"/>
      <c r="AA284" s="90"/>
      <c r="AB284" s="90"/>
      <c r="AC284" s="90"/>
      <c r="AD284" s="90"/>
      <c r="AE284" s="90"/>
      <c r="AG284" s="90"/>
      <c r="AI284" s="90"/>
    </row>
    <row r="285" spans="2:37" ht="16.5">
      <c r="B285" s="5" t="s">
        <v>428</v>
      </c>
      <c r="C285" s="5"/>
      <c r="D285" s="5"/>
      <c r="E285" s="5"/>
      <c r="F285" s="5"/>
      <c r="G285" s="186"/>
      <c r="H285" s="186"/>
      <c r="I285" s="186"/>
      <c r="J285" s="186"/>
      <c r="K285" s="186"/>
      <c r="L285" s="186"/>
      <c r="M285" s="186"/>
      <c r="N285" s="186"/>
      <c r="O285" s="186"/>
      <c r="P285" s="186"/>
      <c r="Q285" s="186"/>
      <c r="R285" s="186"/>
      <c r="S285" s="186"/>
      <c r="T285" s="186"/>
      <c r="U285" s="186"/>
      <c r="V285" s="186"/>
      <c r="W285" s="186"/>
      <c r="X285" s="186"/>
      <c r="Y285" s="186"/>
      <c r="Z285" s="186"/>
      <c r="AA285" s="186"/>
      <c r="AB285" s="186"/>
      <c r="AC285" s="186"/>
      <c r="AD285" s="186"/>
      <c r="AE285" s="186"/>
      <c r="AF285" s="186"/>
      <c r="AG285" s="186"/>
      <c r="AH285" s="5"/>
      <c r="AI285" s="186"/>
      <c r="AJ285" s="5"/>
      <c r="AK285" s="5"/>
    </row>
    <row r="286" spans="2:37">
      <c r="G286" s="90"/>
      <c r="H286" s="90"/>
      <c r="I286" s="90"/>
      <c r="J286" s="90"/>
      <c r="K286" s="90"/>
      <c r="L286" s="90"/>
      <c r="M286" s="90"/>
      <c r="N286" s="90"/>
      <c r="O286" s="90"/>
      <c r="P286" s="90"/>
      <c r="Q286" s="90"/>
      <c r="R286" s="90"/>
      <c r="S286" s="90"/>
      <c r="T286" s="90"/>
      <c r="U286" s="90"/>
      <c r="V286" s="90"/>
      <c r="W286" s="90"/>
      <c r="X286" s="90"/>
      <c r="Y286" s="90"/>
      <c r="Z286" s="90"/>
      <c r="AA286" s="90"/>
      <c r="AB286" s="90"/>
      <c r="AC286" s="90"/>
      <c r="AD286" s="90"/>
      <c r="AE286" s="90"/>
      <c r="AG286" s="90"/>
      <c r="AI286" s="90"/>
    </row>
    <row r="287" spans="2:37">
      <c r="B287" s="15" t="s">
        <v>429</v>
      </c>
      <c r="C287" s="15"/>
      <c r="D287" s="170"/>
      <c r="E287" s="170"/>
      <c r="F287" s="15"/>
      <c r="G287" s="184"/>
      <c r="H287" s="184"/>
      <c r="I287" s="184"/>
      <c r="J287" s="184"/>
      <c r="K287" s="184"/>
      <c r="L287" s="184"/>
      <c r="M287" s="184"/>
      <c r="N287" s="184"/>
      <c r="O287" s="184"/>
      <c r="P287" s="184"/>
      <c r="Q287" s="184"/>
      <c r="R287" s="184"/>
      <c r="S287" s="184"/>
      <c r="T287" s="184"/>
      <c r="U287" s="184"/>
      <c r="V287" s="184"/>
      <c r="W287" s="184"/>
      <c r="X287" s="184"/>
      <c r="Y287" s="184"/>
      <c r="Z287" s="184"/>
      <c r="AA287" s="184"/>
      <c r="AB287" s="184"/>
      <c r="AC287" s="184"/>
      <c r="AD287" s="15"/>
      <c r="AE287" s="510"/>
      <c r="AF287" s="15"/>
      <c r="AG287" s="510"/>
      <c r="AH287" s="15"/>
      <c r="AI287" s="510"/>
      <c r="AJ287" s="15"/>
      <c r="AK287" s="15"/>
    </row>
    <row r="288" spans="2:37" ht="12.75" customHeight="1" outlineLevel="1">
      <c r="G288" s="90"/>
      <c r="H288" s="90"/>
      <c r="I288" s="90"/>
      <c r="J288" s="90"/>
      <c r="K288" s="90"/>
      <c r="L288" s="90"/>
      <c r="M288" s="90"/>
      <c r="N288" s="90"/>
      <c r="O288" s="90"/>
      <c r="P288" s="90"/>
      <c r="Q288" s="90"/>
      <c r="R288" s="90"/>
      <c r="S288" s="90"/>
      <c r="T288" s="90"/>
      <c r="U288" s="90"/>
      <c r="V288" s="90"/>
      <c r="W288" s="90"/>
      <c r="X288" s="90"/>
      <c r="Y288" s="90"/>
      <c r="Z288" s="90"/>
      <c r="AA288" s="90"/>
      <c r="AB288" s="90"/>
      <c r="AC288" s="90"/>
      <c r="AD288" s="90"/>
      <c r="AE288" s="90"/>
      <c r="AG288" s="90"/>
      <c r="AI288" s="90"/>
    </row>
    <row r="289" spans="3:37" ht="12.75" customHeight="1" outlineLevel="1">
      <c r="C289" s="138" t="str">
        <f>C17</f>
        <v>Seasons (First)</v>
      </c>
      <c r="G289" s="90"/>
      <c r="H289" s="90"/>
      <c r="I289" s="90"/>
      <c r="J289" s="90"/>
      <c r="K289" s="90"/>
      <c r="L289" s="90"/>
      <c r="M289" s="90"/>
      <c r="N289" s="90"/>
      <c r="O289" s="90"/>
      <c r="P289" s="90"/>
      <c r="Q289" s="90"/>
      <c r="R289" s="90"/>
      <c r="S289" s="90"/>
      <c r="T289" s="90"/>
      <c r="U289" s="90"/>
      <c r="V289" s="90"/>
      <c r="W289" s="90"/>
      <c r="X289" s="90"/>
      <c r="Y289" s="90"/>
      <c r="Z289" s="90"/>
      <c r="AA289" s="90"/>
      <c r="AB289" s="90"/>
      <c r="AC289" s="90"/>
      <c r="AD289" s="90"/>
      <c r="AE289" s="90"/>
      <c r="AG289" s="90"/>
      <c r="AI289" s="90"/>
    </row>
    <row r="290" spans="3:37" ht="12.75" customHeight="1" outlineLevel="1">
      <c r="D290" s="100" t="str">
        <f>'Line Items'!D14</f>
        <v>EJ01 West Mids Snow Hill</v>
      </c>
      <c r="E290" s="85"/>
      <c r="F290" s="101" t="s">
        <v>430</v>
      </c>
      <c r="G290" s="171"/>
      <c r="H290" s="171"/>
      <c r="I290" s="172"/>
      <c r="J290" s="171"/>
      <c r="K290" s="172"/>
      <c r="L290" s="172"/>
      <c r="M290" s="171"/>
      <c r="N290" s="171"/>
      <c r="O290" s="171"/>
      <c r="P290" s="171"/>
      <c r="Q290" s="171"/>
      <c r="R290" s="171"/>
      <c r="S290" s="171"/>
      <c r="T290" s="171"/>
      <c r="U290" s="171"/>
      <c r="V290" s="171"/>
      <c r="W290" s="171"/>
      <c r="X290" s="171"/>
      <c r="Y290" s="171"/>
      <c r="Z290" s="171"/>
      <c r="AA290" s="171"/>
      <c r="AB290" s="171"/>
      <c r="AC290" s="410"/>
      <c r="AE290" s="506"/>
      <c r="AG290" s="506"/>
      <c r="AI290" s="506"/>
      <c r="AK290" s="88"/>
    </row>
    <row r="291" spans="3:37" ht="12.75" customHeight="1" outlineLevel="1">
      <c r="D291" s="106" t="str">
        <f>'Line Items'!D15</f>
        <v>EJ02 Trent Valley</v>
      </c>
      <c r="E291" s="89"/>
      <c r="F291" s="107" t="str">
        <f t="shared" ref="F291:F309" si="115">F290</f>
        <v>000 Jnys</v>
      </c>
      <c r="G291" s="173"/>
      <c r="H291" s="173"/>
      <c r="I291" s="173"/>
      <c r="J291" s="173"/>
      <c r="K291" s="173"/>
      <c r="L291" s="173"/>
      <c r="M291" s="173"/>
      <c r="N291" s="173"/>
      <c r="O291" s="173"/>
      <c r="P291" s="173"/>
      <c r="Q291" s="173"/>
      <c r="R291" s="173"/>
      <c r="S291" s="173"/>
      <c r="T291" s="173"/>
      <c r="U291" s="173"/>
      <c r="V291" s="173"/>
      <c r="W291" s="173"/>
      <c r="X291" s="173"/>
      <c r="Y291" s="173"/>
      <c r="Z291" s="173"/>
      <c r="AA291" s="173"/>
      <c r="AB291" s="173"/>
      <c r="AC291" s="174"/>
      <c r="AE291" s="507"/>
      <c r="AG291" s="507"/>
      <c r="AI291" s="507"/>
      <c r="AK291" s="92"/>
    </row>
    <row r="292" spans="3:37" ht="12.75" customHeight="1" outlineLevel="1">
      <c r="D292" s="106" t="str">
        <f>'Line Items'!D16</f>
        <v>EJ03 West Mids New Street</v>
      </c>
      <c r="E292" s="89"/>
      <c r="F292" s="107" t="str">
        <f t="shared" si="115"/>
        <v>000 Jnys</v>
      </c>
      <c r="G292" s="173"/>
      <c r="H292" s="173"/>
      <c r="I292" s="173"/>
      <c r="J292" s="173"/>
      <c r="K292" s="173"/>
      <c r="L292" s="173"/>
      <c r="M292" s="173"/>
      <c r="N292" s="173"/>
      <c r="O292" s="173"/>
      <c r="P292" s="173"/>
      <c r="Q292" s="173"/>
      <c r="R292" s="173"/>
      <c r="S292" s="173"/>
      <c r="T292" s="173"/>
      <c r="U292" s="173"/>
      <c r="V292" s="173"/>
      <c r="W292" s="173"/>
      <c r="X292" s="173"/>
      <c r="Y292" s="173"/>
      <c r="Z292" s="173"/>
      <c r="AA292" s="173"/>
      <c r="AB292" s="173"/>
      <c r="AC292" s="174"/>
      <c r="AE292" s="507"/>
      <c r="AG292" s="507"/>
      <c r="AI292" s="507"/>
      <c r="AK292" s="92"/>
    </row>
    <row r="293" spans="3:37" ht="12.75" customHeight="1" outlineLevel="1">
      <c r="D293" s="106" t="str">
        <f>'Line Items'!D17</f>
        <v>EJ04 West Mids inter-urban</v>
      </c>
      <c r="E293" s="89"/>
      <c r="F293" s="107" t="str">
        <f t="shared" si="115"/>
        <v>000 Jnys</v>
      </c>
      <c r="G293" s="173"/>
      <c r="H293" s="173"/>
      <c r="I293" s="173"/>
      <c r="J293" s="173"/>
      <c r="K293" s="173"/>
      <c r="L293" s="173"/>
      <c r="M293" s="173"/>
      <c r="N293" s="173"/>
      <c r="O293" s="173"/>
      <c r="P293" s="173"/>
      <c r="Q293" s="173"/>
      <c r="R293" s="173"/>
      <c r="S293" s="173"/>
      <c r="T293" s="173"/>
      <c r="U293" s="173"/>
      <c r="V293" s="173"/>
      <c r="W293" s="173"/>
      <c r="X293" s="173"/>
      <c r="Y293" s="173"/>
      <c r="Z293" s="173"/>
      <c r="AA293" s="173"/>
      <c r="AB293" s="173"/>
      <c r="AC293" s="174"/>
      <c r="AE293" s="507"/>
      <c r="AG293" s="507"/>
      <c r="AI293" s="507"/>
      <c r="AK293" s="92"/>
    </row>
    <row r="294" spans="3:37" ht="12.75" customHeight="1" outlineLevel="1">
      <c r="D294" s="106" t="str">
        <f>'Line Items'!D18</f>
        <v>EJ05 WC London - Northampton</v>
      </c>
      <c r="E294" s="89"/>
      <c r="F294" s="107" t="str">
        <f t="shared" si="115"/>
        <v>000 Jnys</v>
      </c>
      <c r="G294" s="173"/>
      <c r="H294" s="173"/>
      <c r="I294" s="173"/>
      <c r="J294" s="173"/>
      <c r="K294" s="173"/>
      <c r="L294" s="173"/>
      <c r="M294" s="173"/>
      <c r="N294" s="173"/>
      <c r="O294" s="173"/>
      <c r="P294" s="173"/>
      <c r="Q294" s="173"/>
      <c r="R294" s="173"/>
      <c r="S294" s="173"/>
      <c r="T294" s="173"/>
      <c r="U294" s="173"/>
      <c r="V294" s="173"/>
      <c r="W294" s="173"/>
      <c r="X294" s="173"/>
      <c r="Y294" s="173"/>
      <c r="Z294" s="173"/>
      <c r="AA294" s="173"/>
      <c r="AB294" s="173"/>
      <c r="AC294" s="174"/>
      <c r="AE294" s="507"/>
      <c r="AG294" s="507"/>
      <c r="AI294" s="507"/>
      <c r="AK294" s="92"/>
    </row>
    <row r="295" spans="3:37" ht="12.75" customHeight="1" outlineLevel="1">
      <c r="D295" s="106" t="str">
        <f>'Line Items'!D19</f>
        <v>EJ06 WCML Branches</v>
      </c>
      <c r="E295" s="89"/>
      <c r="F295" s="107" t="str">
        <f t="shared" si="115"/>
        <v>000 Jnys</v>
      </c>
      <c r="G295" s="173"/>
      <c r="H295" s="173"/>
      <c r="I295" s="173"/>
      <c r="J295" s="173"/>
      <c r="K295" s="173"/>
      <c r="L295" s="173"/>
      <c r="M295" s="173"/>
      <c r="N295" s="173"/>
      <c r="O295" s="173"/>
      <c r="P295" s="173"/>
      <c r="Q295" s="173"/>
      <c r="R295" s="173"/>
      <c r="S295" s="173"/>
      <c r="T295" s="173"/>
      <c r="U295" s="173"/>
      <c r="V295" s="173"/>
      <c r="W295" s="173"/>
      <c r="X295" s="173"/>
      <c r="Y295" s="173"/>
      <c r="Z295" s="173"/>
      <c r="AA295" s="173"/>
      <c r="AB295" s="173"/>
      <c r="AC295" s="174"/>
      <c r="AE295" s="507"/>
      <c r="AG295" s="507"/>
      <c r="AI295" s="507"/>
      <c r="AK295" s="92"/>
    </row>
    <row r="296" spans="3:37" ht="12.75" customHeight="1" outlineLevel="1">
      <c r="D296" s="106" t="str">
        <f>'Line Items'!D20</f>
        <v>Other: Centro concessions</v>
      </c>
      <c r="E296" s="89"/>
      <c r="F296" s="107" t="str">
        <f t="shared" si="115"/>
        <v>000 Jnys</v>
      </c>
      <c r="G296" s="173"/>
      <c r="H296" s="173"/>
      <c r="I296" s="173"/>
      <c r="J296" s="173"/>
      <c r="K296" s="173"/>
      <c r="L296" s="173"/>
      <c r="M296" s="173"/>
      <c r="N296" s="173"/>
      <c r="O296" s="173"/>
      <c r="P296" s="173"/>
      <c r="Q296" s="173"/>
      <c r="R296" s="173"/>
      <c r="S296" s="173"/>
      <c r="T296" s="173"/>
      <c r="U296" s="173"/>
      <c r="V296" s="173"/>
      <c r="W296" s="173"/>
      <c r="X296" s="173"/>
      <c r="Y296" s="173"/>
      <c r="Z296" s="173"/>
      <c r="AA296" s="173"/>
      <c r="AB296" s="173"/>
      <c r="AC296" s="174"/>
      <c r="AE296" s="507"/>
      <c r="AG296" s="507"/>
      <c r="AI296" s="507"/>
      <c r="AK296" s="92"/>
    </row>
    <row r="297" spans="3:37" ht="12.75" customHeight="1" outlineLevel="1">
      <c r="D297" s="106" t="str">
        <f>'Line Items'!D21</f>
        <v>Other: Centro nNetwork</v>
      </c>
      <c r="E297" s="89"/>
      <c r="F297" s="107" t="str">
        <f t="shared" si="115"/>
        <v>000 Jnys</v>
      </c>
      <c r="G297" s="173"/>
      <c r="H297" s="173"/>
      <c r="I297" s="173"/>
      <c r="J297" s="173"/>
      <c r="K297" s="173"/>
      <c r="L297" s="173"/>
      <c r="M297" s="173"/>
      <c r="N297" s="173"/>
      <c r="O297" s="173"/>
      <c r="P297" s="173"/>
      <c r="Q297" s="173"/>
      <c r="R297" s="173"/>
      <c r="S297" s="173"/>
      <c r="T297" s="173"/>
      <c r="U297" s="173"/>
      <c r="V297" s="173"/>
      <c r="W297" s="173"/>
      <c r="X297" s="173"/>
      <c r="Y297" s="173"/>
      <c r="Z297" s="173"/>
      <c r="AA297" s="173"/>
      <c r="AB297" s="173"/>
      <c r="AC297" s="174"/>
      <c r="AE297" s="507"/>
      <c r="AG297" s="507"/>
      <c r="AI297" s="507"/>
      <c r="AK297" s="92"/>
    </row>
    <row r="298" spans="3:37" ht="12.75" customHeight="1" outlineLevel="1">
      <c r="D298" s="106" t="str">
        <f>'Line Items'!D22</f>
        <v>Other: miscellaneous</v>
      </c>
      <c r="E298" s="89"/>
      <c r="F298" s="107" t="str">
        <f t="shared" si="115"/>
        <v>000 Jnys</v>
      </c>
      <c r="G298" s="173"/>
      <c r="H298" s="173"/>
      <c r="I298" s="173"/>
      <c r="J298" s="173"/>
      <c r="K298" s="173"/>
      <c r="L298" s="173"/>
      <c r="M298" s="173"/>
      <c r="N298" s="173"/>
      <c r="O298" s="173"/>
      <c r="P298" s="173"/>
      <c r="Q298" s="173"/>
      <c r="R298" s="173"/>
      <c r="S298" s="173"/>
      <c r="T298" s="173"/>
      <c r="U298" s="173"/>
      <c r="V298" s="173"/>
      <c r="W298" s="173"/>
      <c r="X298" s="173"/>
      <c r="Y298" s="173"/>
      <c r="Z298" s="173"/>
      <c r="AA298" s="173"/>
      <c r="AB298" s="173"/>
      <c r="AC298" s="174"/>
      <c r="AE298" s="507"/>
      <c r="AG298" s="507"/>
      <c r="AI298" s="507"/>
      <c r="AK298" s="92"/>
    </row>
    <row r="299" spans="3:37" ht="12.75" customHeight="1" outlineLevel="1">
      <c r="D299" s="106" t="str">
        <f>'Line Items'!D23</f>
        <v>[Passenger Revenue Service Groups Line 10]</v>
      </c>
      <c r="E299" s="89"/>
      <c r="F299" s="107" t="str">
        <f t="shared" si="115"/>
        <v>000 Jnys</v>
      </c>
      <c r="G299" s="173"/>
      <c r="H299" s="173"/>
      <c r="I299" s="173"/>
      <c r="J299" s="173"/>
      <c r="K299" s="173"/>
      <c r="L299" s="173"/>
      <c r="M299" s="173"/>
      <c r="N299" s="173"/>
      <c r="O299" s="173"/>
      <c r="P299" s="173"/>
      <c r="Q299" s="173"/>
      <c r="R299" s="173"/>
      <c r="S299" s="173"/>
      <c r="T299" s="173"/>
      <c r="U299" s="173"/>
      <c r="V299" s="173"/>
      <c r="W299" s="173"/>
      <c r="X299" s="173"/>
      <c r="Y299" s="173"/>
      <c r="Z299" s="173"/>
      <c r="AA299" s="173"/>
      <c r="AB299" s="173"/>
      <c r="AC299" s="174"/>
      <c r="AE299" s="507"/>
      <c r="AG299" s="507"/>
      <c r="AI299" s="507"/>
      <c r="AK299" s="92"/>
    </row>
    <row r="300" spans="3:37" ht="12.75" customHeight="1" outlineLevel="1">
      <c r="D300" s="106" t="str">
        <f>'Line Items'!D24</f>
        <v>[Passenger Revenue Service Groups Line 11]</v>
      </c>
      <c r="E300" s="89"/>
      <c r="F300" s="107" t="str">
        <f t="shared" si="115"/>
        <v>000 Jnys</v>
      </c>
      <c r="G300" s="173"/>
      <c r="H300" s="173"/>
      <c r="I300" s="173"/>
      <c r="J300" s="173"/>
      <c r="K300" s="173"/>
      <c r="L300" s="173"/>
      <c r="M300" s="173"/>
      <c r="N300" s="173"/>
      <c r="O300" s="173"/>
      <c r="P300" s="173"/>
      <c r="Q300" s="173"/>
      <c r="R300" s="173"/>
      <c r="S300" s="173"/>
      <c r="T300" s="173"/>
      <c r="U300" s="173"/>
      <c r="V300" s="173"/>
      <c r="W300" s="173"/>
      <c r="X300" s="173"/>
      <c r="Y300" s="173"/>
      <c r="Z300" s="173"/>
      <c r="AA300" s="173"/>
      <c r="AB300" s="173"/>
      <c r="AC300" s="174"/>
      <c r="AE300" s="507"/>
      <c r="AG300" s="507"/>
      <c r="AI300" s="507"/>
      <c r="AK300" s="92"/>
    </row>
    <row r="301" spans="3:37" ht="12.75" customHeight="1" outlineLevel="1">
      <c r="D301" s="106" t="str">
        <f>'Line Items'!D25</f>
        <v>[Passenger Revenue Service Groups Line 12]</v>
      </c>
      <c r="E301" s="89"/>
      <c r="F301" s="107" t="str">
        <f t="shared" si="115"/>
        <v>000 Jnys</v>
      </c>
      <c r="G301" s="173"/>
      <c r="H301" s="173"/>
      <c r="I301" s="173"/>
      <c r="J301" s="173"/>
      <c r="K301" s="173"/>
      <c r="L301" s="173"/>
      <c r="M301" s="173"/>
      <c r="N301" s="173"/>
      <c r="O301" s="173"/>
      <c r="P301" s="173"/>
      <c r="Q301" s="173"/>
      <c r="R301" s="173"/>
      <c r="S301" s="173"/>
      <c r="T301" s="173"/>
      <c r="U301" s="173"/>
      <c r="V301" s="173"/>
      <c r="W301" s="173"/>
      <c r="X301" s="173"/>
      <c r="Y301" s="173"/>
      <c r="Z301" s="173"/>
      <c r="AA301" s="173"/>
      <c r="AB301" s="173"/>
      <c r="AC301" s="174"/>
      <c r="AE301" s="507"/>
      <c r="AG301" s="507"/>
      <c r="AI301" s="507"/>
      <c r="AK301" s="92"/>
    </row>
    <row r="302" spans="3:37" ht="12.75" customHeight="1" outlineLevel="1">
      <c r="D302" s="106" t="str">
        <f>'Line Items'!D26</f>
        <v>[Passenger Revenue Service Groups Line 13]</v>
      </c>
      <c r="E302" s="89"/>
      <c r="F302" s="107" t="str">
        <f t="shared" si="115"/>
        <v>000 Jnys</v>
      </c>
      <c r="G302" s="173"/>
      <c r="H302" s="173"/>
      <c r="I302" s="173"/>
      <c r="J302" s="173"/>
      <c r="K302" s="173"/>
      <c r="L302" s="173"/>
      <c r="M302" s="173"/>
      <c r="N302" s="173"/>
      <c r="O302" s="173"/>
      <c r="P302" s="173"/>
      <c r="Q302" s="173"/>
      <c r="R302" s="173"/>
      <c r="S302" s="173"/>
      <c r="T302" s="173"/>
      <c r="U302" s="173"/>
      <c r="V302" s="173"/>
      <c r="W302" s="173"/>
      <c r="X302" s="173"/>
      <c r="Y302" s="173"/>
      <c r="Z302" s="173"/>
      <c r="AA302" s="173"/>
      <c r="AB302" s="173"/>
      <c r="AC302" s="174"/>
      <c r="AE302" s="507"/>
      <c r="AG302" s="507"/>
      <c r="AI302" s="507"/>
      <c r="AK302" s="92"/>
    </row>
    <row r="303" spans="3:37" ht="12.75" customHeight="1" outlineLevel="1">
      <c r="D303" s="106" t="str">
        <f>'Line Items'!D27</f>
        <v>[Passenger Revenue Service Groups Line 14]</v>
      </c>
      <c r="E303" s="89"/>
      <c r="F303" s="107" t="str">
        <f t="shared" si="115"/>
        <v>000 Jnys</v>
      </c>
      <c r="G303" s="173"/>
      <c r="H303" s="173"/>
      <c r="I303" s="173"/>
      <c r="J303" s="173"/>
      <c r="K303" s="173"/>
      <c r="L303" s="173"/>
      <c r="M303" s="173"/>
      <c r="N303" s="173"/>
      <c r="O303" s="173"/>
      <c r="P303" s="173"/>
      <c r="Q303" s="173"/>
      <c r="R303" s="173"/>
      <c r="S303" s="173"/>
      <c r="T303" s="173"/>
      <c r="U303" s="173"/>
      <c r="V303" s="173"/>
      <c r="W303" s="173"/>
      <c r="X303" s="173"/>
      <c r="Y303" s="173"/>
      <c r="Z303" s="173"/>
      <c r="AA303" s="173"/>
      <c r="AB303" s="173"/>
      <c r="AC303" s="174"/>
      <c r="AE303" s="507"/>
      <c r="AG303" s="507"/>
      <c r="AI303" s="507"/>
      <c r="AK303" s="92"/>
    </row>
    <row r="304" spans="3:37" ht="12.75" customHeight="1" outlineLevel="1">
      <c r="D304" s="106" t="str">
        <f>'Line Items'!D28</f>
        <v>[Passenger Revenue Service Groups Line 15]</v>
      </c>
      <c r="E304" s="89"/>
      <c r="F304" s="107" t="str">
        <f t="shared" si="115"/>
        <v>000 Jnys</v>
      </c>
      <c r="G304" s="173"/>
      <c r="H304" s="173"/>
      <c r="I304" s="173"/>
      <c r="J304" s="173"/>
      <c r="K304" s="173"/>
      <c r="L304" s="173"/>
      <c r="M304" s="173"/>
      <c r="N304" s="173"/>
      <c r="O304" s="173"/>
      <c r="P304" s="173"/>
      <c r="Q304" s="173"/>
      <c r="R304" s="173"/>
      <c r="S304" s="173"/>
      <c r="T304" s="173"/>
      <c r="U304" s="173"/>
      <c r="V304" s="173"/>
      <c r="W304" s="173"/>
      <c r="X304" s="173"/>
      <c r="Y304" s="173"/>
      <c r="Z304" s="173"/>
      <c r="AA304" s="173"/>
      <c r="AB304" s="173"/>
      <c r="AC304" s="174"/>
      <c r="AE304" s="507"/>
      <c r="AG304" s="507"/>
      <c r="AI304" s="507"/>
      <c r="AK304" s="92"/>
    </row>
    <row r="305" spans="3:37" ht="12.75" customHeight="1" outlineLevel="1">
      <c r="D305" s="106" t="str">
        <f>'Line Items'!D29</f>
        <v>[Passenger Revenue Service Groups Line 16]</v>
      </c>
      <c r="E305" s="89"/>
      <c r="F305" s="107" t="str">
        <f t="shared" si="115"/>
        <v>000 Jnys</v>
      </c>
      <c r="G305" s="173"/>
      <c r="H305" s="173"/>
      <c r="I305" s="173"/>
      <c r="J305" s="173"/>
      <c r="K305" s="173"/>
      <c r="L305" s="173"/>
      <c r="M305" s="173"/>
      <c r="N305" s="173"/>
      <c r="O305" s="173"/>
      <c r="P305" s="173"/>
      <c r="Q305" s="173"/>
      <c r="R305" s="173"/>
      <c r="S305" s="173"/>
      <c r="T305" s="173"/>
      <c r="U305" s="173"/>
      <c r="V305" s="173"/>
      <c r="W305" s="173"/>
      <c r="X305" s="173"/>
      <c r="Y305" s="173"/>
      <c r="Z305" s="173"/>
      <c r="AA305" s="173"/>
      <c r="AB305" s="173"/>
      <c r="AC305" s="174"/>
      <c r="AE305" s="507"/>
      <c r="AG305" s="507"/>
      <c r="AI305" s="507"/>
      <c r="AK305" s="92"/>
    </row>
    <row r="306" spans="3:37" ht="12.75" customHeight="1" outlineLevel="1">
      <c r="D306" s="106" t="str">
        <f>'Line Items'!D30</f>
        <v>[Passenger Revenue Service Groups Line 17]</v>
      </c>
      <c r="E306" s="89"/>
      <c r="F306" s="107" t="str">
        <f t="shared" si="115"/>
        <v>000 Jnys</v>
      </c>
      <c r="G306" s="173"/>
      <c r="H306" s="173"/>
      <c r="I306" s="173"/>
      <c r="J306" s="173"/>
      <c r="K306" s="173"/>
      <c r="L306" s="173"/>
      <c r="M306" s="173"/>
      <c r="N306" s="173"/>
      <c r="O306" s="173"/>
      <c r="P306" s="173"/>
      <c r="Q306" s="173"/>
      <c r="R306" s="173"/>
      <c r="S306" s="173"/>
      <c r="T306" s="173"/>
      <c r="U306" s="173"/>
      <c r="V306" s="173"/>
      <c r="W306" s="173"/>
      <c r="X306" s="173"/>
      <c r="Y306" s="173"/>
      <c r="Z306" s="173"/>
      <c r="AA306" s="173"/>
      <c r="AB306" s="173"/>
      <c r="AC306" s="174"/>
      <c r="AE306" s="507"/>
      <c r="AG306" s="507"/>
      <c r="AI306" s="507"/>
      <c r="AK306" s="92"/>
    </row>
    <row r="307" spans="3:37" ht="12.75" customHeight="1" outlineLevel="1">
      <c r="D307" s="106" t="str">
        <f>'Line Items'!D31</f>
        <v>[Passenger Revenue Service Groups Line 18]</v>
      </c>
      <c r="E307" s="89"/>
      <c r="F307" s="107" t="str">
        <f t="shared" si="115"/>
        <v>000 Jnys</v>
      </c>
      <c r="G307" s="173"/>
      <c r="H307" s="173"/>
      <c r="I307" s="173"/>
      <c r="J307" s="173"/>
      <c r="K307" s="173"/>
      <c r="L307" s="173"/>
      <c r="M307" s="173"/>
      <c r="N307" s="173"/>
      <c r="O307" s="173"/>
      <c r="P307" s="173"/>
      <c r="Q307" s="173"/>
      <c r="R307" s="173"/>
      <c r="S307" s="173"/>
      <c r="T307" s="173"/>
      <c r="U307" s="173"/>
      <c r="V307" s="173"/>
      <c r="W307" s="173"/>
      <c r="X307" s="173"/>
      <c r="Y307" s="173"/>
      <c r="Z307" s="173"/>
      <c r="AA307" s="173"/>
      <c r="AB307" s="173"/>
      <c r="AC307" s="174"/>
      <c r="AE307" s="507"/>
      <c r="AG307" s="507"/>
      <c r="AI307" s="507"/>
      <c r="AK307" s="92"/>
    </row>
    <row r="308" spans="3:37" ht="12.75" customHeight="1" outlineLevel="1">
      <c r="D308" s="106" t="str">
        <f>'Line Items'!D32</f>
        <v>[Passenger Revenue Service Groups Line 19]</v>
      </c>
      <c r="E308" s="89"/>
      <c r="F308" s="107" t="str">
        <f t="shared" si="115"/>
        <v>000 Jnys</v>
      </c>
      <c r="G308" s="173"/>
      <c r="H308" s="173"/>
      <c r="I308" s="173"/>
      <c r="J308" s="173"/>
      <c r="K308" s="173"/>
      <c r="L308" s="173"/>
      <c r="M308" s="173"/>
      <c r="N308" s="173"/>
      <c r="O308" s="173"/>
      <c r="P308" s="173"/>
      <c r="Q308" s="173"/>
      <c r="R308" s="173"/>
      <c r="S308" s="173"/>
      <c r="T308" s="173"/>
      <c r="U308" s="173"/>
      <c r="V308" s="173"/>
      <c r="W308" s="173"/>
      <c r="X308" s="173"/>
      <c r="Y308" s="173"/>
      <c r="Z308" s="173"/>
      <c r="AA308" s="173"/>
      <c r="AB308" s="173"/>
      <c r="AC308" s="174"/>
      <c r="AE308" s="507"/>
      <c r="AG308" s="507"/>
      <c r="AI308" s="507"/>
      <c r="AK308" s="92"/>
    </row>
    <row r="309" spans="3:37" ht="12.75" customHeight="1" outlineLevel="1">
      <c r="D309" s="117" t="str">
        <f>'Line Items'!D33</f>
        <v>[Passenger Revenue Service Groups Line 20]</v>
      </c>
      <c r="E309" s="175"/>
      <c r="F309" s="118" t="str">
        <f t="shared" si="115"/>
        <v>000 Jnys</v>
      </c>
      <c r="G309" s="176"/>
      <c r="H309" s="176"/>
      <c r="I309" s="176"/>
      <c r="J309" s="176"/>
      <c r="K309" s="176"/>
      <c r="L309" s="176"/>
      <c r="M309" s="176"/>
      <c r="N309" s="176"/>
      <c r="O309" s="176"/>
      <c r="P309" s="176"/>
      <c r="Q309" s="176"/>
      <c r="R309" s="176"/>
      <c r="S309" s="176"/>
      <c r="T309" s="176"/>
      <c r="U309" s="176"/>
      <c r="V309" s="176"/>
      <c r="W309" s="176"/>
      <c r="X309" s="176"/>
      <c r="Y309" s="176"/>
      <c r="Z309" s="176"/>
      <c r="AA309" s="176"/>
      <c r="AB309" s="176"/>
      <c r="AC309" s="177"/>
      <c r="AE309" s="508"/>
      <c r="AG309" s="508"/>
      <c r="AI309" s="508"/>
      <c r="AK309" s="96"/>
    </row>
    <row r="310" spans="3:37" ht="12.75" customHeight="1" outlineLevel="1">
      <c r="G310" s="90"/>
      <c r="H310" s="90"/>
      <c r="I310" s="90"/>
      <c r="J310" s="90"/>
      <c r="K310" s="90"/>
      <c r="L310" s="90"/>
      <c r="M310" s="90"/>
      <c r="N310" s="90"/>
      <c r="O310" s="90"/>
      <c r="P310" s="90"/>
      <c r="Q310" s="90"/>
      <c r="R310" s="90"/>
      <c r="S310" s="90"/>
      <c r="T310" s="90"/>
      <c r="U310" s="90"/>
      <c r="V310" s="90"/>
      <c r="W310" s="90"/>
      <c r="X310" s="90"/>
      <c r="Y310" s="90"/>
      <c r="Z310" s="90"/>
      <c r="AA310" s="90"/>
      <c r="AB310" s="90"/>
      <c r="AC310" s="90"/>
      <c r="AD310" s="90"/>
      <c r="AE310" s="90"/>
      <c r="AG310" s="90"/>
      <c r="AI310" s="90"/>
    </row>
    <row r="311" spans="3:37" ht="12.75" customHeight="1" outlineLevel="1">
      <c r="D311" s="178" t="str">
        <f>"Total "&amp;C289</f>
        <v>Total Seasons (First)</v>
      </c>
      <c r="E311" s="179"/>
      <c r="F311" s="180" t="str">
        <f>F309</f>
        <v>000 Jnys</v>
      </c>
      <c r="G311" s="181">
        <f t="shared" ref="G311:AC311" si="116">SUM(G290:G309)</f>
        <v>0</v>
      </c>
      <c r="H311" s="181">
        <f t="shared" si="116"/>
        <v>0</v>
      </c>
      <c r="I311" s="181">
        <f t="shared" si="116"/>
        <v>0</v>
      </c>
      <c r="J311" s="181">
        <f t="shared" si="116"/>
        <v>0</v>
      </c>
      <c r="K311" s="181">
        <f t="shared" si="116"/>
        <v>0</v>
      </c>
      <c r="L311" s="181">
        <f t="shared" si="116"/>
        <v>0</v>
      </c>
      <c r="M311" s="181">
        <f t="shared" si="116"/>
        <v>0</v>
      </c>
      <c r="N311" s="181">
        <f t="shared" si="116"/>
        <v>0</v>
      </c>
      <c r="O311" s="181">
        <f t="shared" si="116"/>
        <v>0</v>
      </c>
      <c r="P311" s="181">
        <f t="shared" si="116"/>
        <v>0</v>
      </c>
      <c r="Q311" s="181">
        <f t="shared" si="116"/>
        <v>0</v>
      </c>
      <c r="R311" s="181">
        <f t="shared" si="116"/>
        <v>0</v>
      </c>
      <c r="S311" s="181">
        <f t="shared" si="116"/>
        <v>0</v>
      </c>
      <c r="T311" s="181">
        <f t="shared" si="116"/>
        <v>0</v>
      </c>
      <c r="U311" s="181">
        <f t="shared" si="116"/>
        <v>0</v>
      </c>
      <c r="V311" s="181">
        <f t="shared" si="116"/>
        <v>0</v>
      </c>
      <c r="W311" s="181">
        <f t="shared" si="116"/>
        <v>0</v>
      </c>
      <c r="X311" s="181">
        <f t="shared" si="116"/>
        <v>0</v>
      </c>
      <c r="Y311" s="181">
        <f t="shared" si="116"/>
        <v>0</v>
      </c>
      <c r="Z311" s="181">
        <f t="shared" si="116"/>
        <v>0</v>
      </c>
      <c r="AA311" s="181">
        <f t="shared" si="116"/>
        <v>0</v>
      </c>
      <c r="AB311" s="181">
        <f t="shared" si="116"/>
        <v>0</v>
      </c>
      <c r="AC311" s="182">
        <f t="shared" si="116"/>
        <v>0</v>
      </c>
      <c r="AE311" s="509">
        <f>SUM(AE290:AE309)</f>
        <v>0</v>
      </c>
      <c r="AG311" s="509">
        <f>SUM(AG290:AG309)</f>
        <v>0</v>
      </c>
      <c r="AI311" s="509">
        <f>SUM(AI290:AI309)</f>
        <v>0</v>
      </c>
      <c r="AK311" s="852"/>
    </row>
    <row r="312" spans="3:37" ht="12.75" customHeight="1" outlineLevel="1">
      <c r="G312" s="90"/>
      <c r="H312" s="90"/>
      <c r="I312" s="90"/>
      <c r="J312" s="90"/>
      <c r="K312" s="90"/>
      <c r="L312" s="90"/>
      <c r="M312" s="90"/>
      <c r="N312" s="90"/>
      <c r="O312" s="90"/>
      <c r="P312" s="90"/>
      <c r="Q312" s="90"/>
      <c r="R312" s="90"/>
      <c r="S312" s="90"/>
      <c r="T312" s="90"/>
      <c r="U312" s="90"/>
      <c r="V312" s="90"/>
      <c r="W312" s="90"/>
      <c r="X312" s="90"/>
      <c r="Y312" s="90"/>
      <c r="Z312" s="90"/>
      <c r="AA312" s="90"/>
      <c r="AB312" s="90"/>
      <c r="AC312" s="90"/>
      <c r="AD312" s="90"/>
      <c r="AE312" s="90"/>
      <c r="AG312" s="90"/>
      <c r="AI312" s="90"/>
    </row>
    <row r="313" spans="3:37" ht="12.75" customHeight="1" outlineLevel="1">
      <c r="C313" s="138" t="str">
        <f>C41</f>
        <v>Seasons (Standard)</v>
      </c>
      <c r="G313" s="90"/>
      <c r="H313" s="90"/>
      <c r="I313" s="90"/>
      <c r="J313" s="90"/>
      <c r="K313" s="90"/>
      <c r="L313" s="90"/>
      <c r="M313" s="90"/>
      <c r="N313" s="90"/>
      <c r="O313" s="90"/>
      <c r="P313" s="90"/>
      <c r="Q313" s="90"/>
      <c r="R313" s="90"/>
      <c r="S313" s="90"/>
      <c r="T313" s="90"/>
      <c r="U313" s="90"/>
      <c r="V313" s="90"/>
      <c r="W313" s="90"/>
      <c r="X313" s="90"/>
      <c r="Y313" s="90"/>
      <c r="Z313" s="90"/>
      <c r="AA313" s="90"/>
      <c r="AB313" s="90"/>
      <c r="AC313" s="90"/>
      <c r="AD313" s="90"/>
      <c r="AE313" s="90"/>
      <c r="AG313" s="90"/>
      <c r="AI313" s="90"/>
    </row>
    <row r="314" spans="3:37" ht="12.75" customHeight="1" outlineLevel="1">
      <c r="D314" s="100" t="str">
        <f>'Line Items'!D14</f>
        <v>EJ01 West Mids Snow Hill</v>
      </c>
      <c r="E314" s="85"/>
      <c r="F314" s="183" t="str">
        <f t="shared" ref="F314:F332" si="117">F290</f>
        <v>000 Jnys</v>
      </c>
      <c r="G314" s="171"/>
      <c r="H314" s="171"/>
      <c r="I314" s="172"/>
      <c r="J314" s="171"/>
      <c r="K314" s="172"/>
      <c r="L314" s="172"/>
      <c r="M314" s="171"/>
      <c r="N314" s="171"/>
      <c r="O314" s="171"/>
      <c r="P314" s="171"/>
      <c r="Q314" s="171"/>
      <c r="R314" s="171"/>
      <c r="S314" s="171"/>
      <c r="T314" s="171"/>
      <c r="U314" s="171"/>
      <c r="V314" s="171"/>
      <c r="W314" s="171"/>
      <c r="X314" s="171"/>
      <c r="Y314" s="171"/>
      <c r="Z314" s="171"/>
      <c r="AA314" s="171"/>
      <c r="AB314" s="171"/>
      <c r="AC314" s="410"/>
      <c r="AE314" s="506"/>
      <c r="AG314" s="506"/>
      <c r="AI314" s="506"/>
      <c r="AK314" s="88"/>
    </row>
    <row r="315" spans="3:37" ht="12.75" customHeight="1" outlineLevel="1">
      <c r="D315" s="106" t="str">
        <f>'Line Items'!D15</f>
        <v>EJ02 Trent Valley</v>
      </c>
      <c r="E315" s="89"/>
      <c r="F315" s="107" t="str">
        <f t="shared" si="117"/>
        <v>000 Jnys</v>
      </c>
      <c r="G315" s="173"/>
      <c r="H315" s="173"/>
      <c r="I315" s="173"/>
      <c r="J315" s="173"/>
      <c r="K315" s="173"/>
      <c r="L315" s="173"/>
      <c r="M315" s="173"/>
      <c r="N315" s="173"/>
      <c r="O315" s="173"/>
      <c r="P315" s="173"/>
      <c r="Q315" s="173"/>
      <c r="R315" s="173"/>
      <c r="S315" s="173"/>
      <c r="T315" s="173"/>
      <c r="U315" s="173"/>
      <c r="V315" s="173"/>
      <c r="W315" s="173"/>
      <c r="X315" s="173"/>
      <c r="Y315" s="173"/>
      <c r="Z315" s="173"/>
      <c r="AA315" s="173"/>
      <c r="AB315" s="173"/>
      <c r="AC315" s="174"/>
      <c r="AE315" s="507"/>
      <c r="AG315" s="507"/>
      <c r="AI315" s="507"/>
      <c r="AK315" s="92"/>
    </row>
    <row r="316" spans="3:37" ht="12.75" customHeight="1" outlineLevel="1">
      <c r="D316" s="106" t="str">
        <f>'Line Items'!D16</f>
        <v>EJ03 West Mids New Street</v>
      </c>
      <c r="E316" s="89"/>
      <c r="F316" s="107" t="str">
        <f t="shared" si="117"/>
        <v>000 Jnys</v>
      </c>
      <c r="G316" s="173"/>
      <c r="H316" s="173"/>
      <c r="I316" s="173"/>
      <c r="J316" s="173"/>
      <c r="K316" s="173"/>
      <c r="L316" s="173"/>
      <c r="M316" s="173"/>
      <c r="N316" s="173"/>
      <c r="O316" s="173"/>
      <c r="P316" s="173"/>
      <c r="Q316" s="173"/>
      <c r="R316" s="173"/>
      <c r="S316" s="173"/>
      <c r="T316" s="173"/>
      <c r="U316" s="173"/>
      <c r="V316" s="173"/>
      <c r="W316" s="173"/>
      <c r="X316" s="173"/>
      <c r="Y316" s="173"/>
      <c r="Z316" s="173"/>
      <c r="AA316" s="173"/>
      <c r="AB316" s="173"/>
      <c r="AC316" s="174"/>
      <c r="AE316" s="507"/>
      <c r="AG316" s="507"/>
      <c r="AI316" s="507"/>
      <c r="AK316" s="92"/>
    </row>
    <row r="317" spans="3:37" ht="12.75" customHeight="1" outlineLevel="1">
      <c r="D317" s="106" t="str">
        <f>'Line Items'!D17</f>
        <v>EJ04 West Mids inter-urban</v>
      </c>
      <c r="E317" s="89"/>
      <c r="F317" s="107" t="str">
        <f t="shared" si="117"/>
        <v>000 Jnys</v>
      </c>
      <c r="G317" s="173"/>
      <c r="H317" s="173"/>
      <c r="I317" s="173"/>
      <c r="J317" s="173"/>
      <c r="K317" s="173"/>
      <c r="L317" s="173"/>
      <c r="M317" s="173"/>
      <c r="N317" s="173"/>
      <c r="O317" s="173"/>
      <c r="P317" s="173"/>
      <c r="Q317" s="173"/>
      <c r="R317" s="173"/>
      <c r="S317" s="173"/>
      <c r="T317" s="173"/>
      <c r="U317" s="173"/>
      <c r="V317" s="173"/>
      <c r="W317" s="173"/>
      <c r="X317" s="173"/>
      <c r="Y317" s="173"/>
      <c r="Z317" s="173"/>
      <c r="AA317" s="173"/>
      <c r="AB317" s="173"/>
      <c r="AC317" s="174"/>
      <c r="AE317" s="507"/>
      <c r="AG317" s="507"/>
      <c r="AI317" s="507"/>
      <c r="AK317" s="92"/>
    </row>
    <row r="318" spans="3:37" ht="12.75" customHeight="1" outlineLevel="1">
      <c r="D318" s="106" t="str">
        <f>'Line Items'!D18</f>
        <v>EJ05 WC London - Northampton</v>
      </c>
      <c r="E318" s="89"/>
      <c r="F318" s="107" t="str">
        <f t="shared" si="117"/>
        <v>000 Jnys</v>
      </c>
      <c r="G318" s="173"/>
      <c r="H318" s="173"/>
      <c r="I318" s="173"/>
      <c r="J318" s="173"/>
      <c r="K318" s="173"/>
      <c r="L318" s="173"/>
      <c r="M318" s="173"/>
      <c r="N318" s="173"/>
      <c r="O318" s="173"/>
      <c r="P318" s="173"/>
      <c r="Q318" s="173"/>
      <c r="R318" s="173"/>
      <c r="S318" s="173"/>
      <c r="T318" s="173"/>
      <c r="U318" s="173"/>
      <c r="V318" s="173"/>
      <c r="W318" s="173"/>
      <c r="X318" s="173"/>
      <c r="Y318" s="173"/>
      <c r="Z318" s="173"/>
      <c r="AA318" s="173"/>
      <c r="AB318" s="173"/>
      <c r="AC318" s="174"/>
      <c r="AE318" s="507"/>
      <c r="AG318" s="507"/>
      <c r="AI318" s="507"/>
      <c r="AK318" s="92"/>
    </row>
    <row r="319" spans="3:37" ht="12.75" customHeight="1" outlineLevel="1">
      <c r="D319" s="106" t="str">
        <f>'Line Items'!D19</f>
        <v>EJ06 WCML Branches</v>
      </c>
      <c r="E319" s="89"/>
      <c r="F319" s="107" t="str">
        <f t="shared" si="117"/>
        <v>000 Jnys</v>
      </c>
      <c r="G319" s="173"/>
      <c r="H319" s="173"/>
      <c r="I319" s="173"/>
      <c r="J319" s="173"/>
      <c r="K319" s="173"/>
      <c r="L319" s="173"/>
      <c r="M319" s="173"/>
      <c r="N319" s="173"/>
      <c r="O319" s="173"/>
      <c r="P319" s="173"/>
      <c r="Q319" s="173"/>
      <c r="R319" s="173"/>
      <c r="S319" s="173"/>
      <c r="T319" s="173"/>
      <c r="U319" s="173"/>
      <c r="V319" s="173"/>
      <c r="W319" s="173"/>
      <c r="X319" s="173"/>
      <c r="Y319" s="173"/>
      <c r="Z319" s="173"/>
      <c r="AA319" s="173"/>
      <c r="AB319" s="173"/>
      <c r="AC319" s="174"/>
      <c r="AE319" s="507"/>
      <c r="AG319" s="507"/>
      <c r="AI319" s="507"/>
      <c r="AK319" s="92"/>
    </row>
    <row r="320" spans="3:37" ht="12.75" customHeight="1" outlineLevel="1">
      <c r="D320" s="106" t="str">
        <f>'Line Items'!D20</f>
        <v>Other: Centro concessions</v>
      </c>
      <c r="E320" s="89"/>
      <c r="F320" s="107" t="str">
        <f t="shared" si="117"/>
        <v>000 Jnys</v>
      </c>
      <c r="G320" s="173"/>
      <c r="H320" s="173"/>
      <c r="I320" s="173"/>
      <c r="J320" s="173"/>
      <c r="K320" s="173"/>
      <c r="L320" s="173"/>
      <c r="M320" s="173"/>
      <c r="N320" s="173"/>
      <c r="O320" s="173"/>
      <c r="P320" s="173"/>
      <c r="Q320" s="173"/>
      <c r="R320" s="173"/>
      <c r="S320" s="173"/>
      <c r="T320" s="173"/>
      <c r="U320" s="173"/>
      <c r="V320" s="173"/>
      <c r="W320" s="173"/>
      <c r="X320" s="173"/>
      <c r="Y320" s="173"/>
      <c r="Z320" s="173"/>
      <c r="AA320" s="173"/>
      <c r="AB320" s="173"/>
      <c r="AC320" s="174"/>
      <c r="AE320" s="507"/>
      <c r="AG320" s="507"/>
      <c r="AI320" s="507"/>
      <c r="AK320" s="92"/>
    </row>
    <row r="321" spans="4:37" ht="12.75" customHeight="1" outlineLevel="1">
      <c r="D321" s="106" t="str">
        <f>'Line Items'!D21</f>
        <v>Other: Centro nNetwork</v>
      </c>
      <c r="E321" s="89"/>
      <c r="F321" s="107" t="str">
        <f t="shared" si="117"/>
        <v>000 Jnys</v>
      </c>
      <c r="G321" s="173"/>
      <c r="H321" s="173"/>
      <c r="I321" s="173"/>
      <c r="J321" s="173"/>
      <c r="K321" s="173"/>
      <c r="L321" s="173"/>
      <c r="M321" s="173"/>
      <c r="N321" s="173"/>
      <c r="O321" s="173"/>
      <c r="P321" s="173"/>
      <c r="Q321" s="173"/>
      <c r="R321" s="173"/>
      <c r="S321" s="173"/>
      <c r="T321" s="173"/>
      <c r="U321" s="173"/>
      <c r="V321" s="173"/>
      <c r="W321" s="173"/>
      <c r="X321" s="173"/>
      <c r="Y321" s="173"/>
      <c r="Z321" s="173"/>
      <c r="AA321" s="173"/>
      <c r="AB321" s="173"/>
      <c r="AC321" s="174"/>
      <c r="AE321" s="507"/>
      <c r="AG321" s="507"/>
      <c r="AI321" s="507"/>
      <c r="AK321" s="92"/>
    </row>
    <row r="322" spans="4:37" ht="12.75" customHeight="1" outlineLevel="1">
      <c r="D322" s="106" t="str">
        <f>'Line Items'!D22</f>
        <v>Other: miscellaneous</v>
      </c>
      <c r="E322" s="89"/>
      <c r="F322" s="107" t="str">
        <f t="shared" si="117"/>
        <v>000 Jnys</v>
      </c>
      <c r="G322" s="173"/>
      <c r="H322" s="173"/>
      <c r="I322" s="173"/>
      <c r="J322" s="173"/>
      <c r="K322" s="173"/>
      <c r="L322" s="173"/>
      <c r="M322" s="173"/>
      <c r="N322" s="173"/>
      <c r="O322" s="173"/>
      <c r="P322" s="173"/>
      <c r="Q322" s="173"/>
      <c r="R322" s="173"/>
      <c r="S322" s="173"/>
      <c r="T322" s="173"/>
      <c r="U322" s="173"/>
      <c r="V322" s="173"/>
      <c r="W322" s="173"/>
      <c r="X322" s="173"/>
      <c r="Y322" s="173"/>
      <c r="Z322" s="173"/>
      <c r="AA322" s="173"/>
      <c r="AB322" s="173"/>
      <c r="AC322" s="174"/>
      <c r="AE322" s="507"/>
      <c r="AG322" s="507"/>
      <c r="AI322" s="507"/>
      <c r="AK322" s="92"/>
    </row>
    <row r="323" spans="4:37" ht="12.75" customHeight="1" outlineLevel="1">
      <c r="D323" s="106" t="str">
        <f>'Line Items'!D23</f>
        <v>[Passenger Revenue Service Groups Line 10]</v>
      </c>
      <c r="E323" s="89"/>
      <c r="F323" s="107" t="str">
        <f t="shared" si="117"/>
        <v>000 Jnys</v>
      </c>
      <c r="G323" s="173"/>
      <c r="H323" s="173"/>
      <c r="I323" s="173"/>
      <c r="J323" s="173"/>
      <c r="K323" s="173"/>
      <c r="L323" s="173"/>
      <c r="M323" s="173"/>
      <c r="N323" s="173"/>
      <c r="O323" s="173"/>
      <c r="P323" s="173"/>
      <c r="Q323" s="173"/>
      <c r="R323" s="173"/>
      <c r="S323" s="173"/>
      <c r="T323" s="173"/>
      <c r="U323" s="173"/>
      <c r="V323" s="173"/>
      <c r="W323" s="173"/>
      <c r="X323" s="173"/>
      <c r="Y323" s="173"/>
      <c r="Z323" s="173"/>
      <c r="AA323" s="173"/>
      <c r="AB323" s="173"/>
      <c r="AC323" s="174"/>
      <c r="AE323" s="507"/>
      <c r="AG323" s="507"/>
      <c r="AI323" s="507"/>
      <c r="AK323" s="92"/>
    </row>
    <row r="324" spans="4:37" ht="12.75" customHeight="1" outlineLevel="1">
      <c r="D324" s="106" t="str">
        <f>'Line Items'!D24</f>
        <v>[Passenger Revenue Service Groups Line 11]</v>
      </c>
      <c r="E324" s="89"/>
      <c r="F324" s="107" t="str">
        <f t="shared" si="117"/>
        <v>000 Jnys</v>
      </c>
      <c r="G324" s="173"/>
      <c r="H324" s="173"/>
      <c r="I324" s="173"/>
      <c r="J324" s="173"/>
      <c r="K324" s="173"/>
      <c r="L324" s="173"/>
      <c r="M324" s="173"/>
      <c r="N324" s="173"/>
      <c r="O324" s="173"/>
      <c r="P324" s="173"/>
      <c r="Q324" s="173"/>
      <c r="R324" s="173"/>
      <c r="S324" s="173"/>
      <c r="T324" s="173"/>
      <c r="U324" s="173"/>
      <c r="V324" s="173"/>
      <c r="W324" s="173"/>
      <c r="X324" s="173"/>
      <c r="Y324" s="173"/>
      <c r="Z324" s="173"/>
      <c r="AA324" s="173"/>
      <c r="AB324" s="173"/>
      <c r="AC324" s="174"/>
      <c r="AE324" s="507"/>
      <c r="AG324" s="507"/>
      <c r="AI324" s="507"/>
      <c r="AK324" s="92"/>
    </row>
    <row r="325" spans="4:37" ht="12.75" customHeight="1" outlineLevel="1">
      <c r="D325" s="106" t="str">
        <f>'Line Items'!D25</f>
        <v>[Passenger Revenue Service Groups Line 12]</v>
      </c>
      <c r="E325" s="89"/>
      <c r="F325" s="107" t="str">
        <f t="shared" si="117"/>
        <v>000 Jnys</v>
      </c>
      <c r="G325" s="173"/>
      <c r="H325" s="173"/>
      <c r="I325" s="173"/>
      <c r="J325" s="173"/>
      <c r="K325" s="173"/>
      <c r="L325" s="173"/>
      <c r="M325" s="173"/>
      <c r="N325" s="173"/>
      <c r="O325" s="173"/>
      <c r="P325" s="173"/>
      <c r="Q325" s="173"/>
      <c r="R325" s="173"/>
      <c r="S325" s="173"/>
      <c r="T325" s="173"/>
      <c r="U325" s="173"/>
      <c r="V325" s="173"/>
      <c r="W325" s="173"/>
      <c r="X325" s="173"/>
      <c r="Y325" s="173"/>
      <c r="Z325" s="173"/>
      <c r="AA325" s="173"/>
      <c r="AB325" s="173"/>
      <c r="AC325" s="174"/>
      <c r="AE325" s="507"/>
      <c r="AG325" s="507"/>
      <c r="AI325" s="507"/>
      <c r="AK325" s="92"/>
    </row>
    <row r="326" spans="4:37" ht="12.75" customHeight="1" outlineLevel="1">
      <c r="D326" s="106" t="str">
        <f>'Line Items'!D26</f>
        <v>[Passenger Revenue Service Groups Line 13]</v>
      </c>
      <c r="E326" s="89"/>
      <c r="F326" s="107" t="str">
        <f t="shared" si="117"/>
        <v>000 Jnys</v>
      </c>
      <c r="G326" s="173"/>
      <c r="H326" s="173"/>
      <c r="I326" s="173"/>
      <c r="J326" s="173"/>
      <c r="K326" s="173"/>
      <c r="L326" s="173"/>
      <c r="M326" s="173"/>
      <c r="N326" s="173"/>
      <c r="O326" s="173"/>
      <c r="P326" s="173"/>
      <c r="Q326" s="173"/>
      <c r="R326" s="173"/>
      <c r="S326" s="173"/>
      <c r="T326" s="173"/>
      <c r="U326" s="173"/>
      <c r="V326" s="173"/>
      <c r="W326" s="173"/>
      <c r="X326" s="173"/>
      <c r="Y326" s="173"/>
      <c r="Z326" s="173"/>
      <c r="AA326" s="173"/>
      <c r="AB326" s="173"/>
      <c r="AC326" s="174"/>
      <c r="AE326" s="507"/>
      <c r="AG326" s="507"/>
      <c r="AI326" s="507"/>
      <c r="AK326" s="92"/>
    </row>
    <row r="327" spans="4:37" ht="12.75" customHeight="1" outlineLevel="1">
      <c r="D327" s="106" t="str">
        <f>'Line Items'!D27</f>
        <v>[Passenger Revenue Service Groups Line 14]</v>
      </c>
      <c r="E327" s="89"/>
      <c r="F327" s="107" t="str">
        <f t="shared" si="117"/>
        <v>000 Jnys</v>
      </c>
      <c r="G327" s="173"/>
      <c r="H327" s="173"/>
      <c r="I327" s="173"/>
      <c r="J327" s="173"/>
      <c r="K327" s="173"/>
      <c r="L327" s="173"/>
      <c r="M327" s="173"/>
      <c r="N327" s="173"/>
      <c r="O327" s="173"/>
      <c r="P327" s="173"/>
      <c r="Q327" s="173"/>
      <c r="R327" s="173"/>
      <c r="S327" s="173"/>
      <c r="T327" s="173"/>
      <c r="U327" s="173"/>
      <c r="V327" s="173"/>
      <c r="W327" s="173"/>
      <c r="X327" s="173"/>
      <c r="Y327" s="173"/>
      <c r="Z327" s="173"/>
      <c r="AA327" s="173"/>
      <c r="AB327" s="173"/>
      <c r="AC327" s="174"/>
      <c r="AE327" s="507"/>
      <c r="AG327" s="507"/>
      <c r="AI327" s="507"/>
      <c r="AK327" s="92"/>
    </row>
    <row r="328" spans="4:37" ht="12.75" customHeight="1" outlineLevel="1">
      <c r="D328" s="106" t="str">
        <f>'Line Items'!D28</f>
        <v>[Passenger Revenue Service Groups Line 15]</v>
      </c>
      <c r="E328" s="89"/>
      <c r="F328" s="107" t="str">
        <f t="shared" si="117"/>
        <v>000 Jnys</v>
      </c>
      <c r="G328" s="173"/>
      <c r="H328" s="173"/>
      <c r="I328" s="173"/>
      <c r="J328" s="173"/>
      <c r="K328" s="173"/>
      <c r="L328" s="173"/>
      <c r="M328" s="173"/>
      <c r="N328" s="173"/>
      <c r="O328" s="173"/>
      <c r="P328" s="173"/>
      <c r="Q328" s="173"/>
      <c r="R328" s="173"/>
      <c r="S328" s="173"/>
      <c r="T328" s="173"/>
      <c r="U328" s="173"/>
      <c r="V328" s="173"/>
      <c r="W328" s="173"/>
      <c r="X328" s="173"/>
      <c r="Y328" s="173"/>
      <c r="Z328" s="173"/>
      <c r="AA328" s="173"/>
      <c r="AB328" s="173"/>
      <c r="AC328" s="174"/>
      <c r="AE328" s="507"/>
      <c r="AG328" s="507"/>
      <c r="AI328" s="507"/>
      <c r="AK328" s="92"/>
    </row>
    <row r="329" spans="4:37" ht="12.75" customHeight="1" outlineLevel="1">
      <c r="D329" s="106" t="str">
        <f>'Line Items'!D29</f>
        <v>[Passenger Revenue Service Groups Line 16]</v>
      </c>
      <c r="E329" s="89"/>
      <c r="F329" s="107" t="str">
        <f t="shared" si="117"/>
        <v>000 Jnys</v>
      </c>
      <c r="G329" s="173"/>
      <c r="H329" s="173"/>
      <c r="I329" s="173"/>
      <c r="J329" s="173"/>
      <c r="K329" s="173"/>
      <c r="L329" s="173"/>
      <c r="M329" s="173"/>
      <c r="N329" s="173"/>
      <c r="O329" s="173"/>
      <c r="P329" s="173"/>
      <c r="Q329" s="173"/>
      <c r="R329" s="173"/>
      <c r="S329" s="173"/>
      <c r="T329" s="173"/>
      <c r="U329" s="173"/>
      <c r="V329" s="173"/>
      <c r="W329" s="173"/>
      <c r="X329" s="173"/>
      <c r="Y329" s="173"/>
      <c r="Z329" s="173"/>
      <c r="AA329" s="173"/>
      <c r="AB329" s="173"/>
      <c r="AC329" s="174"/>
      <c r="AE329" s="507"/>
      <c r="AG329" s="507"/>
      <c r="AI329" s="507"/>
      <c r="AK329" s="92"/>
    </row>
    <row r="330" spans="4:37" ht="12.75" customHeight="1" outlineLevel="1">
      <c r="D330" s="106" t="str">
        <f>'Line Items'!D30</f>
        <v>[Passenger Revenue Service Groups Line 17]</v>
      </c>
      <c r="E330" s="89"/>
      <c r="F330" s="107" t="str">
        <f t="shared" si="117"/>
        <v>000 Jnys</v>
      </c>
      <c r="G330" s="173"/>
      <c r="H330" s="173"/>
      <c r="I330" s="173"/>
      <c r="J330" s="173"/>
      <c r="K330" s="173"/>
      <c r="L330" s="173"/>
      <c r="M330" s="173"/>
      <c r="N330" s="173"/>
      <c r="O330" s="173"/>
      <c r="P330" s="173"/>
      <c r="Q330" s="173"/>
      <c r="R330" s="173"/>
      <c r="S330" s="173"/>
      <c r="T330" s="173"/>
      <c r="U330" s="173"/>
      <c r="V330" s="173"/>
      <c r="W330" s="173"/>
      <c r="X330" s="173"/>
      <c r="Y330" s="173"/>
      <c r="Z330" s="173"/>
      <c r="AA330" s="173"/>
      <c r="AB330" s="173"/>
      <c r="AC330" s="174"/>
      <c r="AE330" s="507"/>
      <c r="AG330" s="507"/>
      <c r="AI330" s="507"/>
      <c r="AK330" s="92"/>
    </row>
    <row r="331" spans="4:37" ht="12.75" customHeight="1" outlineLevel="1">
      <c r="D331" s="106" t="str">
        <f>'Line Items'!D31</f>
        <v>[Passenger Revenue Service Groups Line 18]</v>
      </c>
      <c r="E331" s="89"/>
      <c r="F331" s="107" t="str">
        <f t="shared" si="117"/>
        <v>000 Jnys</v>
      </c>
      <c r="G331" s="173"/>
      <c r="H331" s="173"/>
      <c r="I331" s="173"/>
      <c r="J331" s="173"/>
      <c r="K331" s="173"/>
      <c r="L331" s="173"/>
      <c r="M331" s="173"/>
      <c r="N331" s="173"/>
      <c r="O331" s="173"/>
      <c r="P331" s="173"/>
      <c r="Q331" s="173"/>
      <c r="R331" s="173"/>
      <c r="S331" s="173"/>
      <c r="T331" s="173"/>
      <c r="U331" s="173"/>
      <c r="V331" s="173"/>
      <c r="W331" s="173"/>
      <c r="X331" s="173"/>
      <c r="Y331" s="173"/>
      <c r="Z331" s="173"/>
      <c r="AA331" s="173"/>
      <c r="AB331" s="173"/>
      <c r="AC331" s="174"/>
      <c r="AE331" s="507"/>
      <c r="AG331" s="507"/>
      <c r="AI331" s="507"/>
      <c r="AK331" s="92"/>
    </row>
    <row r="332" spans="4:37" ht="12.75" customHeight="1" outlineLevel="1">
      <c r="D332" s="106" t="str">
        <f>'Line Items'!D32</f>
        <v>[Passenger Revenue Service Groups Line 19]</v>
      </c>
      <c r="E332" s="89"/>
      <c r="F332" s="107" t="str">
        <f t="shared" si="117"/>
        <v>000 Jnys</v>
      </c>
      <c r="G332" s="173"/>
      <c r="H332" s="173"/>
      <c r="I332" s="173"/>
      <c r="J332" s="173"/>
      <c r="K332" s="173"/>
      <c r="L332" s="173"/>
      <c r="M332" s="173"/>
      <c r="N332" s="173"/>
      <c r="O332" s="173"/>
      <c r="P332" s="173"/>
      <c r="Q332" s="173"/>
      <c r="R332" s="173"/>
      <c r="S332" s="173"/>
      <c r="T332" s="173"/>
      <c r="U332" s="173"/>
      <c r="V332" s="173"/>
      <c r="W332" s="173"/>
      <c r="X332" s="173"/>
      <c r="Y332" s="173"/>
      <c r="Z332" s="173"/>
      <c r="AA332" s="173"/>
      <c r="AB332" s="173"/>
      <c r="AC332" s="174"/>
      <c r="AE332" s="507"/>
      <c r="AG332" s="507"/>
      <c r="AI332" s="507"/>
      <c r="AK332" s="92"/>
    </row>
    <row r="333" spans="4:37" ht="12.75" customHeight="1" outlineLevel="1">
      <c r="D333" s="117" t="str">
        <f>'Line Items'!D33</f>
        <v>[Passenger Revenue Service Groups Line 20]</v>
      </c>
      <c r="E333" s="175"/>
      <c r="F333" s="118" t="str">
        <f t="shared" ref="F333" si="118">F309</f>
        <v>000 Jnys</v>
      </c>
      <c r="G333" s="176"/>
      <c r="H333" s="176"/>
      <c r="I333" s="176"/>
      <c r="J333" s="176"/>
      <c r="K333" s="176"/>
      <c r="L333" s="176"/>
      <c r="M333" s="176"/>
      <c r="N333" s="176"/>
      <c r="O333" s="176"/>
      <c r="P333" s="176"/>
      <c r="Q333" s="176"/>
      <c r="R333" s="176"/>
      <c r="S333" s="176"/>
      <c r="T333" s="176"/>
      <c r="U333" s="176"/>
      <c r="V333" s="176"/>
      <c r="W333" s="176"/>
      <c r="X333" s="176"/>
      <c r="Y333" s="176"/>
      <c r="Z333" s="176"/>
      <c r="AA333" s="176"/>
      <c r="AB333" s="176"/>
      <c r="AC333" s="177"/>
      <c r="AE333" s="508"/>
      <c r="AG333" s="508"/>
      <c r="AI333" s="508"/>
      <c r="AK333" s="96"/>
    </row>
    <row r="334" spans="4:37" ht="12.75" customHeight="1" outlineLevel="1">
      <c r="G334" s="90"/>
      <c r="H334" s="90"/>
      <c r="I334" s="90"/>
      <c r="J334" s="90"/>
      <c r="K334" s="90"/>
      <c r="L334" s="90"/>
      <c r="M334" s="90"/>
      <c r="N334" s="90"/>
      <c r="O334" s="90"/>
      <c r="P334" s="90"/>
      <c r="Q334" s="90"/>
      <c r="R334" s="90"/>
      <c r="S334" s="90"/>
      <c r="T334" s="90"/>
      <c r="U334" s="90"/>
      <c r="V334" s="90"/>
      <c r="W334" s="90"/>
      <c r="X334" s="90"/>
      <c r="Y334" s="90"/>
      <c r="Z334" s="90"/>
      <c r="AA334" s="90"/>
      <c r="AB334" s="90"/>
      <c r="AC334" s="90"/>
      <c r="AD334" s="90"/>
      <c r="AE334" s="90"/>
      <c r="AG334" s="90"/>
      <c r="AI334" s="90"/>
    </row>
    <row r="335" spans="4:37" ht="12.75" customHeight="1" outlineLevel="1">
      <c r="D335" s="178" t="str">
        <f>"Total "&amp;C313</f>
        <v>Total Seasons (Standard)</v>
      </c>
      <c r="E335" s="179"/>
      <c r="F335" s="180" t="str">
        <f>F333</f>
        <v>000 Jnys</v>
      </c>
      <c r="G335" s="181">
        <f t="shared" ref="G335:AB335" si="119">SUM(G314:G333)</f>
        <v>0</v>
      </c>
      <c r="H335" s="181">
        <f t="shared" si="119"/>
        <v>0</v>
      </c>
      <c r="I335" s="181">
        <f t="shared" si="119"/>
        <v>0</v>
      </c>
      <c r="J335" s="181">
        <f t="shared" si="119"/>
        <v>0</v>
      </c>
      <c r="K335" s="181">
        <f t="shared" si="119"/>
        <v>0</v>
      </c>
      <c r="L335" s="181">
        <f t="shared" si="119"/>
        <v>0</v>
      </c>
      <c r="M335" s="181">
        <f t="shared" si="119"/>
        <v>0</v>
      </c>
      <c r="N335" s="181">
        <f t="shared" si="119"/>
        <v>0</v>
      </c>
      <c r="O335" s="181">
        <f t="shared" si="119"/>
        <v>0</v>
      </c>
      <c r="P335" s="181">
        <f t="shared" si="119"/>
        <v>0</v>
      </c>
      <c r="Q335" s="181">
        <f t="shared" si="119"/>
        <v>0</v>
      </c>
      <c r="R335" s="181">
        <f t="shared" si="119"/>
        <v>0</v>
      </c>
      <c r="S335" s="181">
        <f t="shared" si="119"/>
        <v>0</v>
      </c>
      <c r="T335" s="181">
        <f t="shared" si="119"/>
        <v>0</v>
      </c>
      <c r="U335" s="181">
        <f t="shared" si="119"/>
        <v>0</v>
      </c>
      <c r="V335" s="181">
        <f t="shared" si="119"/>
        <v>0</v>
      </c>
      <c r="W335" s="181">
        <f t="shared" si="119"/>
        <v>0</v>
      </c>
      <c r="X335" s="181">
        <f t="shared" si="119"/>
        <v>0</v>
      </c>
      <c r="Y335" s="181">
        <f t="shared" si="119"/>
        <v>0</v>
      </c>
      <c r="Z335" s="181">
        <f t="shared" si="119"/>
        <v>0</v>
      </c>
      <c r="AA335" s="181">
        <f t="shared" si="119"/>
        <v>0</v>
      </c>
      <c r="AB335" s="181">
        <f t="shared" si="119"/>
        <v>0</v>
      </c>
      <c r="AC335" s="182">
        <f t="shared" ref="AC335" si="120">SUM(AC314:AC333)</f>
        <v>0</v>
      </c>
      <c r="AE335" s="509">
        <f t="shared" ref="AE335" si="121">SUM(AE314:AE333)</f>
        <v>0</v>
      </c>
      <c r="AG335" s="509">
        <f t="shared" ref="AG335" si="122">SUM(AG314:AG333)</f>
        <v>0</v>
      </c>
      <c r="AI335" s="509">
        <f t="shared" ref="AI335" si="123">SUM(AI314:AI333)</f>
        <v>0</v>
      </c>
      <c r="AK335" s="852"/>
    </row>
    <row r="336" spans="4:37" ht="12.75" customHeight="1" outlineLevel="1">
      <c r="G336" s="90"/>
      <c r="H336" s="90"/>
      <c r="I336" s="90"/>
      <c r="J336" s="90"/>
      <c r="K336" s="90"/>
      <c r="L336" s="90"/>
      <c r="M336" s="90"/>
      <c r="N336" s="90"/>
      <c r="O336" s="90"/>
      <c r="P336" s="90"/>
      <c r="Q336" s="90"/>
      <c r="R336" s="90"/>
      <c r="S336" s="90"/>
      <c r="T336" s="90"/>
      <c r="U336" s="90"/>
      <c r="V336" s="90"/>
      <c r="W336" s="90"/>
      <c r="X336" s="90"/>
      <c r="Y336" s="90"/>
      <c r="Z336" s="90"/>
      <c r="AA336" s="90"/>
      <c r="AB336" s="90"/>
      <c r="AC336" s="90"/>
      <c r="AD336" s="90"/>
      <c r="AE336" s="90"/>
      <c r="AG336" s="90"/>
      <c r="AI336" s="90"/>
    </row>
    <row r="337" spans="3:37" ht="12.75" customHeight="1" outlineLevel="1">
      <c r="D337" s="178" t="s">
        <v>431</v>
      </c>
      <c r="E337" s="179"/>
      <c r="F337" s="180" t="str">
        <f>F335</f>
        <v>000 Jnys</v>
      </c>
      <c r="G337" s="181">
        <f t="shared" ref="G337:AB337" si="124">SUM(G311,G335)</f>
        <v>0</v>
      </c>
      <c r="H337" s="181">
        <f t="shared" si="124"/>
        <v>0</v>
      </c>
      <c r="I337" s="181">
        <f t="shared" si="124"/>
        <v>0</v>
      </c>
      <c r="J337" s="181">
        <f t="shared" si="124"/>
        <v>0</v>
      </c>
      <c r="K337" s="181">
        <f t="shared" si="124"/>
        <v>0</v>
      </c>
      <c r="L337" s="181">
        <f t="shared" si="124"/>
        <v>0</v>
      </c>
      <c r="M337" s="181">
        <f t="shared" si="124"/>
        <v>0</v>
      </c>
      <c r="N337" s="181">
        <f t="shared" si="124"/>
        <v>0</v>
      </c>
      <c r="O337" s="181">
        <f t="shared" si="124"/>
        <v>0</v>
      </c>
      <c r="P337" s="181">
        <f t="shared" si="124"/>
        <v>0</v>
      </c>
      <c r="Q337" s="181">
        <f t="shared" si="124"/>
        <v>0</v>
      </c>
      <c r="R337" s="181">
        <f t="shared" si="124"/>
        <v>0</v>
      </c>
      <c r="S337" s="181">
        <f t="shared" si="124"/>
        <v>0</v>
      </c>
      <c r="T337" s="181">
        <f t="shared" si="124"/>
        <v>0</v>
      </c>
      <c r="U337" s="181">
        <f t="shared" si="124"/>
        <v>0</v>
      </c>
      <c r="V337" s="181">
        <f t="shared" si="124"/>
        <v>0</v>
      </c>
      <c r="W337" s="181">
        <f t="shared" si="124"/>
        <v>0</v>
      </c>
      <c r="X337" s="181">
        <f t="shared" si="124"/>
        <v>0</v>
      </c>
      <c r="Y337" s="181">
        <f t="shared" si="124"/>
        <v>0</v>
      </c>
      <c r="Z337" s="181">
        <f t="shared" si="124"/>
        <v>0</v>
      </c>
      <c r="AA337" s="181">
        <f t="shared" si="124"/>
        <v>0</v>
      </c>
      <c r="AB337" s="181">
        <f t="shared" si="124"/>
        <v>0</v>
      </c>
      <c r="AC337" s="182">
        <f t="shared" ref="AC337" si="125">SUM(AC311,AC335)</f>
        <v>0</v>
      </c>
      <c r="AE337" s="509">
        <f t="shared" ref="AE337" si="126">SUM(AE311,AE335)</f>
        <v>0</v>
      </c>
      <c r="AG337" s="509">
        <f t="shared" ref="AG337" si="127">SUM(AG311,AG335)</f>
        <v>0</v>
      </c>
      <c r="AI337" s="509">
        <f t="shared" ref="AI337" si="128">SUM(AI311,AI335)</f>
        <v>0</v>
      </c>
      <c r="AK337" s="852"/>
    </row>
    <row r="338" spans="3:37" ht="12.75" customHeight="1" outlineLevel="1">
      <c r="G338" s="90"/>
      <c r="H338" s="90"/>
      <c r="I338" s="90"/>
      <c r="J338" s="90"/>
      <c r="K338" s="90"/>
      <c r="L338" s="90"/>
      <c r="M338" s="90"/>
      <c r="N338" s="90"/>
      <c r="O338" s="90"/>
      <c r="P338" s="90"/>
      <c r="Q338" s="90"/>
      <c r="R338" s="90"/>
      <c r="S338" s="90"/>
      <c r="T338" s="90"/>
      <c r="U338" s="90"/>
      <c r="V338" s="90"/>
      <c r="W338" s="90"/>
      <c r="X338" s="90"/>
      <c r="Y338" s="90"/>
      <c r="Z338" s="90"/>
      <c r="AA338" s="90"/>
      <c r="AB338" s="90"/>
      <c r="AC338" s="90"/>
      <c r="AD338" s="90"/>
      <c r="AE338" s="90"/>
      <c r="AG338" s="90"/>
      <c r="AI338" s="90"/>
    </row>
    <row r="339" spans="3:37" ht="12.75" customHeight="1" outlineLevel="1">
      <c r="C339" s="138" t="str">
        <f>C67</f>
        <v>Full Fare (First)</v>
      </c>
      <c r="G339" s="90"/>
      <c r="H339" s="90"/>
      <c r="I339" s="90"/>
      <c r="J339" s="90"/>
      <c r="K339" s="90"/>
      <c r="L339" s="90"/>
      <c r="M339" s="90"/>
      <c r="N339" s="90"/>
      <c r="O339" s="90"/>
      <c r="P339" s="90"/>
      <c r="Q339" s="90"/>
      <c r="R339" s="90"/>
      <c r="S339" s="90"/>
      <c r="T339" s="90"/>
      <c r="U339" s="90"/>
      <c r="V339" s="90"/>
      <c r="W339" s="90"/>
      <c r="X339" s="90"/>
      <c r="Y339" s="90"/>
      <c r="Z339" s="90"/>
      <c r="AA339" s="90"/>
      <c r="AB339" s="90"/>
      <c r="AC339" s="90"/>
      <c r="AD339" s="90"/>
      <c r="AE339" s="90"/>
      <c r="AG339" s="90"/>
      <c r="AI339" s="90"/>
    </row>
    <row r="340" spans="3:37" ht="12.75" customHeight="1" outlineLevel="1">
      <c r="D340" s="100" t="str">
        <f>'Line Items'!D14</f>
        <v>EJ01 West Mids Snow Hill</v>
      </c>
      <c r="E340" s="85"/>
      <c r="F340" s="183" t="str">
        <f t="shared" ref="F340:F358" si="129">F314</f>
        <v>000 Jnys</v>
      </c>
      <c r="G340" s="171"/>
      <c r="H340" s="171"/>
      <c r="I340" s="172"/>
      <c r="J340" s="171"/>
      <c r="K340" s="172"/>
      <c r="L340" s="172"/>
      <c r="M340" s="171"/>
      <c r="N340" s="171"/>
      <c r="O340" s="171"/>
      <c r="P340" s="171"/>
      <c r="Q340" s="171"/>
      <c r="R340" s="171"/>
      <c r="S340" s="171"/>
      <c r="T340" s="171"/>
      <c r="U340" s="171"/>
      <c r="V340" s="171"/>
      <c r="W340" s="171"/>
      <c r="X340" s="171"/>
      <c r="Y340" s="171"/>
      <c r="Z340" s="171"/>
      <c r="AA340" s="171"/>
      <c r="AB340" s="171"/>
      <c r="AC340" s="410"/>
      <c r="AE340" s="506"/>
      <c r="AG340" s="506"/>
      <c r="AI340" s="506"/>
      <c r="AK340" s="88"/>
    </row>
    <row r="341" spans="3:37" ht="12.75" customHeight="1" outlineLevel="1">
      <c r="D341" s="106" t="str">
        <f>'Line Items'!D15</f>
        <v>EJ02 Trent Valley</v>
      </c>
      <c r="E341" s="89"/>
      <c r="F341" s="107" t="str">
        <f t="shared" si="129"/>
        <v>000 Jnys</v>
      </c>
      <c r="G341" s="173"/>
      <c r="H341" s="173"/>
      <c r="I341" s="173"/>
      <c r="J341" s="173"/>
      <c r="K341" s="173"/>
      <c r="L341" s="173"/>
      <c r="M341" s="173"/>
      <c r="N341" s="173"/>
      <c r="O341" s="173"/>
      <c r="P341" s="173"/>
      <c r="Q341" s="173"/>
      <c r="R341" s="173"/>
      <c r="S341" s="173"/>
      <c r="T341" s="173"/>
      <c r="U341" s="173"/>
      <c r="V341" s="173"/>
      <c r="W341" s="173"/>
      <c r="X341" s="173"/>
      <c r="Y341" s="173"/>
      <c r="Z341" s="173"/>
      <c r="AA341" s="173"/>
      <c r="AB341" s="173"/>
      <c r="AC341" s="174"/>
      <c r="AE341" s="507"/>
      <c r="AG341" s="507"/>
      <c r="AI341" s="507"/>
      <c r="AK341" s="92"/>
    </row>
    <row r="342" spans="3:37" ht="12.75" customHeight="1" outlineLevel="1">
      <c r="D342" s="106" t="str">
        <f>'Line Items'!D16</f>
        <v>EJ03 West Mids New Street</v>
      </c>
      <c r="E342" s="89"/>
      <c r="F342" s="107" t="str">
        <f t="shared" si="129"/>
        <v>000 Jnys</v>
      </c>
      <c r="G342" s="173"/>
      <c r="H342" s="173"/>
      <c r="I342" s="173"/>
      <c r="J342" s="173"/>
      <c r="K342" s="173"/>
      <c r="L342" s="173"/>
      <c r="M342" s="173"/>
      <c r="N342" s="173"/>
      <c r="O342" s="173"/>
      <c r="P342" s="173"/>
      <c r="Q342" s="173"/>
      <c r="R342" s="173"/>
      <c r="S342" s="173"/>
      <c r="T342" s="173"/>
      <c r="U342" s="173"/>
      <c r="V342" s="173"/>
      <c r="W342" s="173"/>
      <c r="X342" s="173"/>
      <c r="Y342" s="173"/>
      <c r="Z342" s="173"/>
      <c r="AA342" s="173"/>
      <c r="AB342" s="173"/>
      <c r="AC342" s="174"/>
      <c r="AE342" s="507"/>
      <c r="AG342" s="507"/>
      <c r="AI342" s="507"/>
      <c r="AK342" s="92"/>
    </row>
    <row r="343" spans="3:37" ht="12.75" customHeight="1" outlineLevel="1">
      <c r="D343" s="106" t="str">
        <f>'Line Items'!D17</f>
        <v>EJ04 West Mids inter-urban</v>
      </c>
      <c r="E343" s="89"/>
      <c r="F343" s="107" t="str">
        <f t="shared" si="129"/>
        <v>000 Jnys</v>
      </c>
      <c r="G343" s="173"/>
      <c r="H343" s="173"/>
      <c r="I343" s="173"/>
      <c r="J343" s="173"/>
      <c r="K343" s="173"/>
      <c r="L343" s="173"/>
      <c r="M343" s="173"/>
      <c r="N343" s="173"/>
      <c r="O343" s="173"/>
      <c r="P343" s="173"/>
      <c r="Q343" s="173"/>
      <c r="R343" s="173"/>
      <c r="S343" s="173"/>
      <c r="T343" s="173"/>
      <c r="U343" s="173"/>
      <c r="V343" s="173"/>
      <c r="W343" s="173"/>
      <c r="X343" s="173"/>
      <c r="Y343" s="173"/>
      <c r="Z343" s="173"/>
      <c r="AA343" s="173"/>
      <c r="AB343" s="173"/>
      <c r="AC343" s="174"/>
      <c r="AE343" s="507"/>
      <c r="AG343" s="507"/>
      <c r="AI343" s="507"/>
      <c r="AK343" s="92"/>
    </row>
    <row r="344" spans="3:37" ht="12.75" customHeight="1" outlineLevel="1">
      <c r="D344" s="106" t="str">
        <f>'Line Items'!D18</f>
        <v>EJ05 WC London - Northampton</v>
      </c>
      <c r="E344" s="89"/>
      <c r="F344" s="107" t="str">
        <f t="shared" si="129"/>
        <v>000 Jnys</v>
      </c>
      <c r="G344" s="173"/>
      <c r="H344" s="173"/>
      <c r="I344" s="173"/>
      <c r="J344" s="173"/>
      <c r="K344" s="173"/>
      <c r="L344" s="173"/>
      <c r="M344" s="173"/>
      <c r="N344" s="173"/>
      <c r="O344" s="173"/>
      <c r="P344" s="173"/>
      <c r="Q344" s="173"/>
      <c r="R344" s="173"/>
      <c r="S344" s="173"/>
      <c r="T344" s="173"/>
      <c r="U344" s="173"/>
      <c r="V344" s="173"/>
      <c r="W344" s="173"/>
      <c r="X344" s="173"/>
      <c r="Y344" s="173"/>
      <c r="Z344" s="173"/>
      <c r="AA344" s="173"/>
      <c r="AB344" s="173"/>
      <c r="AC344" s="174"/>
      <c r="AE344" s="507"/>
      <c r="AG344" s="507"/>
      <c r="AI344" s="507"/>
      <c r="AK344" s="92"/>
    </row>
    <row r="345" spans="3:37" ht="12.75" customHeight="1" outlineLevel="1">
      <c r="D345" s="106" t="str">
        <f>'Line Items'!D19</f>
        <v>EJ06 WCML Branches</v>
      </c>
      <c r="E345" s="89"/>
      <c r="F345" s="107" t="str">
        <f t="shared" si="129"/>
        <v>000 Jnys</v>
      </c>
      <c r="G345" s="173"/>
      <c r="H345" s="173"/>
      <c r="I345" s="173"/>
      <c r="J345" s="173"/>
      <c r="K345" s="173"/>
      <c r="L345" s="173"/>
      <c r="M345" s="173"/>
      <c r="N345" s="173"/>
      <c r="O345" s="173"/>
      <c r="P345" s="173"/>
      <c r="Q345" s="173"/>
      <c r="R345" s="173"/>
      <c r="S345" s="173"/>
      <c r="T345" s="173"/>
      <c r="U345" s="173"/>
      <c r="V345" s="173"/>
      <c r="W345" s="173"/>
      <c r="X345" s="173"/>
      <c r="Y345" s="173"/>
      <c r="Z345" s="173"/>
      <c r="AA345" s="173"/>
      <c r="AB345" s="173"/>
      <c r="AC345" s="174"/>
      <c r="AE345" s="507"/>
      <c r="AG345" s="507"/>
      <c r="AI345" s="507"/>
      <c r="AK345" s="92"/>
    </row>
    <row r="346" spans="3:37" ht="12.75" customHeight="1" outlineLevel="1">
      <c r="D346" s="106" t="str">
        <f>'Line Items'!D20</f>
        <v>Other: Centro concessions</v>
      </c>
      <c r="E346" s="89"/>
      <c r="F346" s="107" t="str">
        <f t="shared" si="129"/>
        <v>000 Jnys</v>
      </c>
      <c r="G346" s="173"/>
      <c r="H346" s="173"/>
      <c r="I346" s="173"/>
      <c r="J346" s="173"/>
      <c r="K346" s="173"/>
      <c r="L346" s="173"/>
      <c r="M346" s="173"/>
      <c r="N346" s="173"/>
      <c r="O346" s="173"/>
      <c r="P346" s="173"/>
      <c r="Q346" s="173"/>
      <c r="R346" s="173"/>
      <c r="S346" s="173"/>
      <c r="T346" s="173"/>
      <c r="U346" s="173"/>
      <c r="V346" s="173"/>
      <c r="W346" s="173"/>
      <c r="X346" s="173"/>
      <c r="Y346" s="173"/>
      <c r="Z346" s="173"/>
      <c r="AA346" s="173"/>
      <c r="AB346" s="173"/>
      <c r="AC346" s="174"/>
      <c r="AE346" s="507"/>
      <c r="AG346" s="507"/>
      <c r="AI346" s="507"/>
      <c r="AK346" s="92"/>
    </row>
    <row r="347" spans="3:37" ht="12.75" customHeight="1" outlineLevel="1">
      <c r="D347" s="106" t="str">
        <f>'Line Items'!D21</f>
        <v>Other: Centro nNetwork</v>
      </c>
      <c r="E347" s="89"/>
      <c r="F347" s="107" t="str">
        <f t="shared" si="129"/>
        <v>000 Jnys</v>
      </c>
      <c r="G347" s="173"/>
      <c r="H347" s="173"/>
      <c r="I347" s="173"/>
      <c r="J347" s="173"/>
      <c r="K347" s="173"/>
      <c r="L347" s="173"/>
      <c r="M347" s="173"/>
      <c r="N347" s="173"/>
      <c r="O347" s="173"/>
      <c r="P347" s="173"/>
      <c r="Q347" s="173"/>
      <c r="R347" s="173"/>
      <c r="S347" s="173"/>
      <c r="T347" s="173"/>
      <c r="U347" s="173"/>
      <c r="V347" s="173"/>
      <c r="W347" s="173"/>
      <c r="X347" s="173"/>
      <c r="Y347" s="173"/>
      <c r="Z347" s="173"/>
      <c r="AA347" s="173"/>
      <c r="AB347" s="173"/>
      <c r="AC347" s="174"/>
      <c r="AE347" s="507"/>
      <c r="AG347" s="507"/>
      <c r="AI347" s="507"/>
      <c r="AK347" s="92"/>
    </row>
    <row r="348" spans="3:37" ht="12.75" customHeight="1" outlineLevel="1">
      <c r="D348" s="106" t="str">
        <f>'Line Items'!D22</f>
        <v>Other: miscellaneous</v>
      </c>
      <c r="E348" s="89"/>
      <c r="F348" s="107" t="str">
        <f t="shared" si="129"/>
        <v>000 Jnys</v>
      </c>
      <c r="G348" s="173"/>
      <c r="H348" s="173"/>
      <c r="I348" s="173"/>
      <c r="J348" s="173"/>
      <c r="K348" s="173"/>
      <c r="L348" s="173"/>
      <c r="M348" s="173"/>
      <c r="N348" s="173"/>
      <c r="O348" s="173"/>
      <c r="P348" s="173"/>
      <c r="Q348" s="173"/>
      <c r="R348" s="173"/>
      <c r="S348" s="173"/>
      <c r="T348" s="173"/>
      <c r="U348" s="173"/>
      <c r="V348" s="173"/>
      <c r="W348" s="173"/>
      <c r="X348" s="173"/>
      <c r="Y348" s="173"/>
      <c r="Z348" s="173"/>
      <c r="AA348" s="173"/>
      <c r="AB348" s="173"/>
      <c r="AC348" s="174"/>
      <c r="AE348" s="507"/>
      <c r="AG348" s="507"/>
      <c r="AI348" s="507"/>
      <c r="AK348" s="92"/>
    </row>
    <row r="349" spans="3:37" ht="12.75" customHeight="1" outlineLevel="1">
      <c r="D349" s="106" t="str">
        <f>'Line Items'!D23</f>
        <v>[Passenger Revenue Service Groups Line 10]</v>
      </c>
      <c r="E349" s="89"/>
      <c r="F349" s="107" t="str">
        <f t="shared" si="129"/>
        <v>000 Jnys</v>
      </c>
      <c r="G349" s="173"/>
      <c r="H349" s="173"/>
      <c r="I349" s="173"/>
      <c r="J349" s="173"/>
      <c r="K349" s="173"/>
      <c r="L349" s="173"/>
      <c r="M349" s="173"/>
      <c r="N349" s="173"/>
      <c r="O349" s="173"/>
      <c r="P349" s="173"/>
      <c r="Q349" s="173"/>
      <c r="R349" s="173"/>
      <c r="S349" s="173"/>
      <c r="T349" s="173"/>
      <c r="U349" s="173"/>
      <c r="V349" s="173"/>
      <c r="W349" s="173"/>
      <c r="X349" s="173"/>
      <c r="Y349" s="173"/>
      <c r="Z349" s="173"/>
      <c r="AA349" s="173"/>
      <c r="AB349" s="173"/>
      <c r="AC349" s="174"/>
      <c r="AE349" s="507"/>
      <c r="AG349" s="507"/>
      <c r="AI349" s="507"/>
      <c r="AK349" s="92"/>
    </row>
    <row r="350" spans="3:37" ht="12.75" customHeight="1" outlineLevel="1">
      <c r="D350" s="106" t="str">
        <f>'Line Items'!D24</f>
        <v>[Passenger Revenue Service Groups Line 11]</v>
      </c>
      <c r="E350" s="89"/>
      <c r="F350" s="107" t="str">
        <f t="shared" si="129"/>
        <v>000 Jnys</v>
      </c>
      <c r="G350" s="173"/>
      <c r="H350" s="173"/>
      <c r="I350" s="173"/>
      <c r="J350" s="173"/>
      <c r="K350" s="173"/>
      <c r="L350" s="173"/>
      <c r="M350" s="173"/>
      <c r="N350" s="173"/>
      <c r="O350" s="173"/>
      <c r="P350" s="173"/>
      <c r="Q350" s="173"/>
      <c r="R350" s="173"/>
      <c r="S350" s="173"/>
      <c r="T350" s="173"/>
      <c r="U350" s="173"/>
      <c r="V350" s="173"/>
      <c r="W350" s="173"/>
      <c r="X350" s="173"/>
      <c r="Y350" s="173"/>
      <c r="Z350" s="173"/>
      <c r="AA350" s="173"/>
      <c r="AB350" s="173"/>
      <c r="AC350" s="174"/>
      <c r="AE350" s="507"/>
      <c r="AG350" s="507"/>
      <c r="AI350" s="507"/>
      <c r="AK350" s="92"/>
    </row>
    <row r="351" spans="3:37" ht="12.75" customHeight="1" outlineLevel="1">
      <c r="D351" s="106" t="str">
        <f>'Line Items'!D25</f>
        <v>[Passenger Revenue Service Groups Line 12]</v>
      </c>
      <c r="E351" s="89"/>
      <c r="F351" s="107" t="str">
        <f t="shared" si="129"/>
        <v>000 Jnys</v>
      </c>
      <c r="G351" s="173"/>
      <c r="H351" s="173"/>
      <c r="I351" s="173"/>
      <c r="J351" s="173"/>
      <c r="K351" s="173"/>
      <c r="L351" s="173"/>
      <c r="M351" s="173"/>
      <c r="N351" s="173"/>
      <c r="O351" s="173"/>
      <c r="P351" s="173"/>
      <c r="Q351" s="173"/>
      <c r="R351" s="173"/>
      <c r="S351" s="173"/>
      <c r="T351" s="173"/>
      <c r="U351" s="173"/>
      <c r="V351" s="173"/>
      <c r="W351" s="173"/>
      <c r="X351" s="173"/>
      <c r="Y351" s="173"/>
      <c r="Z351" s="173"/>
      <c r="AA351" s="173"/>
      <c r="AB351" s="173"/>
      <c r="AC351" s="174"/>
      <c r="AE351" s="507"/>
      <c r="AG351" s="507"/>
      <c r="AI351" s="507"/>
      <c r="AK351" s="92"/>
    </row>
    <row r="352" spans="3:37" ht="12.75" customHeight="1" outlineLevel="1">
      <c r="D352" s="106" t="str">
        <f>'Line Items'!D26</f>
        <v>[Passenger Revenue Service Groups Line 13]</v>
      </c>
      <c r="E352" s="89"/>
      <c r="F352" s="107" t="str">
        <f t="shared" si="129"/>
        <v>000 Jnys</v>
      </c>
      <c r="G352" s="173"/>
      <c r="H352" s="173"/>
      <c r="I352" s="173"/>
      <c r="J352" s="173"/>
      <c r="K352" s="173"/>
      <c r="L352" s="173"/>
      <c r="M352" s="173"/>
      <c r="N352" s="173"/>
      <c r="O352" s="173"/>
      <c r="P352" s="173"/>
      <c r="Q352" s="173"/>
      <c r="R352" s="173"/>
      <c r="S352" s="173"/>
      <c r="T352" s="173"/>
      <c r="U352" s="173"/>
      <c r="V352" s="173"/>
      <c r="W352" s="173"/>
      <c r="X352" s="173"/>
      <c r="Y352" s="173"/>
      <c r="Z352" s="173"/>
      <c r="AA352" s="173"/>
      <c r="AB352" s="173"/>
      <c r="AC352" s="174"/>
      <c r="AE352" s="507"/>
      <c r="AG352" s="507"/>
      <c r="AI352" s="507"/>
      <c r="AK352" s="92"/>
    </row>
    <row r="353" spans="3:37" ht="12.75" customHeight="1" outlineLevel="1">
      <c r="D353" s="106" t="str">
        <f>'Line Items'!D27</f>
        <v>[Passenger Revenue Service Groups Line 14]</v>
      </c>
      <c r="E353" s="89"/>
      <c r="F353" s="107" t="str">
        <f t="shared" si="129"/>
        <v>000 Jnys</v>
      </c>
      <c r="G353" s="173"/>
      <c r="H353" s="173"/>
      <c r="I353" s="173"/>
      <c r="J353" s="173"/>
      <c r="K353" s="173"/>
      <c r="L353" s="173"/>
      <c r="M353" s="173"/>
      <c r="N353" s="173"/>
      <c r="O353" s="173"/>
      <c r="P353" s="173"/>
      <c r="Q353" s="173"/>
      <c r="R353" s="173"/>
      <c r="S353" s="173"/>
      <c r="T353" s="173"/>
      <c r="U353" s="173"/>
      <c r="V353" s="173"/>
      <c r="W353" s="173"/>
      <c r="X353" s="173"/>
      <c r="Y353" s="173"/>
      <c r="Z353" s="173"/>
      <c r="AA353" s="173"/>
      <c r="AB353" s="173"/>
      <c r="AC353" s="174"/>
      <c r="AE353" s="507"/>
      <c r="AG353" s="507"/>
      <c r="AI353" s="507"/>
      <c r="AK353" s="92"/>
    </row>
    <row r="354" spans="3:37" ht="12.75" customHeight="1" outlineLevel="1">
      <c r="D354" s="106" t="str">
        <f>'Line Items'!D28</f>
        <v>[Passenger Revenue Service Groups Line 15]</v>
      </c>
      <c r="E354" s="89"/>
      <c r="F354" s="107" t="str">
        <f t="shared" si="129"/>
        <v>000 Jnys</v>
      </c>
      <c r="G354" s="173"/>
      <c r="H354" s="173"/>
      <c r="I354" s="173"/>
      <c r="J354" s="173"/>
      <c r="K354" s="173"/>
      <c r="L354" s="173"/>
      <c r="M354" s="173"/>
      <c r="N354" s="173"/>
      <c r="O354" s="173"/>
      <c r="P354" s="173"/>
      <c r="Q354" s="173"/>
      <c r="R354" s="173"/>
      <c r="S354" s="173"/>
      <c r="T354" s="173"/>
      <c r="U354" s="173"/>
      <c r="V354" s="173"/>
      <c r="W354" s="173"/>
      <c r="X354" s="173"/>
      <c r="Y354" s="173"/>
      <c r="Z354" s="173"/>
      <c r="AA354" s="173"/>
      <c r="AB354" s="173"/>
      <c r="AC354" s="174"/>
      <c r="AE354" s="507"/>
      <c r="AG354" s="507"/>
      <c r="AI354" s="507"/>
      <c r="AK354" s="92"/>
    </row>
    <row r="355" spans="3:37" ht="12.75" customHeight="1" outlineLevel="1">
      <c r="D355" s="106" t="str">
        <f>'Line Items'!D29</f>
        <v>[Passenger Revenue Service Groups Line 16]</v>
      </c>
      <c r="E355" s="89"/>
      <c r="F355" s="107" t="str">
        <f t="shared" si="129"/>
        <v>000 Jnys</v>
      </c>
      <c r="G355" s="173"/>
      <c r="H355" s="173"/>
      <c r="I355" s="173"/>
      <c r="J355" s="173"/>
      <c r="K355" s="173"/>
      <c r="L355" s="173"/>
      <c r="M355" s="173"/>
      <c r="N355" s="173"/>
      <c r="O355" s="173"/>
      <c r="P355" s="173"/>
      <c r="Q355" s="173"/>
      <c r="R355" s="173"/>
      <c r="S355" s="173"/>
      <c r="T355" s="173"/>
      <c r="U355" s="173"/>
      <c r="V355" s="173"/>
      <c r="W355" s="173"/>
      <c r="X355" s="173"/>
      <c r="Y355" s="173"/>
      <c r="Z355" s="173"/>
      <c r="AA355" s="173"/>
      <c r="AB355" s="173"/>
      <c r="AC355" s="174"/>
      <c r="AE355" s="507"/>
      <c r="AG355" s="507"/>
      <c r="AI355" s="507"/>
      <c r="AK355" s="92"/>
    </row>
    <row r="356" spans="3:37" ht="12.75" customHeight="1" outlineLevel="1">
      <c r="D356" s="106" t="str">
        <f>'Line Items'!D30</f>
        <v>[Passenger Revenue Service Groups Line 17]</v>
      </c>
      <c r="E356" s="89"/>
      <c r="F356" s="107" t="str">
        <f t="shared" si="129"/>
        <v>000 Jnys</v>
      </c>
      <c r="G356" s="173"/>
      <c r="H356" s="173"/>
      <c r="I356" s="173"/>
      <c r="J356" s="173"/>
      <c r="K356" s="173"/>
      <c r="L356" s="173"/>
      <c r="M356" s="173"/>
      <c r="N356" s="173"/>
      <c r="O356" s="173"/>
      <c r="P356" s="173"/>
      <c r="Q356" s="173"/>
      <c r="R356" s="173"/>
      <c r="S356" s="173"/>
      <c r="T356" s="173"/>
      <c r="U356" s="173"/>
      <c r="V356" s="173"/>
      <c r="W356" s="173"/>
      <c r="X356" s="173"/>
      <c r="Y356" s="173"/>
      <c r="Z356" s="173"/>
      <c r="AA356" s="173"/>
      <c r="AB356" s="173"/>
      <c r="AC356" s="174"/>
      <c r="AE356" s="507"/>
      <c r="AG356" s="507"/>
      <c r="AI356" s="507"/>
      <c r="AK356" s="92"/>
    </row>
    <row r="357" spans="3:37" ht="12.75" customHeight="1" outlineLevel="1">
      <c r="D357" s="106" t="str">
        <f>'Line Items'!D31</f>
        <v>[Passenger Revenue Service Groups Line 18]</v>
      </c>
      <c r="E357" s="89"/>
      <c r="F357" s="107" t="str">
        <f t="shared" si="129"/>
        <v>000 Jnys</v>
      </c>
      <c r="G357" s="173"/>
      <c r="H357" s="173"/>
      <c r="I357" s="173"/>
      <c r="J357" s="173"/>
      <c r="K357" s="173"/>
      <c r="L357" s="173"/>
      <c r="M357" s="173"/>
      <c r="N357" s="173"/>
      <c r="O357" s="173"/>
      <c r="P357" s="173"/>
      <c r="Q357" s="173"/>
      <c r="R357" s="173"/>
      <c r="S357" s="173"/>
      <c r="T357" s="173"/>
      <c r="U357" s="173"/>
      <c r="V357" s="173"/>
      <c r="W357" s="173"/>
      <c r="X357" s="173"/>
      <c r="Y357" s="173"/>
      <c r="Z357" s="173"/>
      <c r="AA357" s="173"/>
      <c r="AB357" s="173"/>
      <c r="AC357" s="174"/>
      <c r="AE357" s="507"/>
      <c r="AG357" s="507"/>
      <c r="AI357" s="507"/>
      <c r="AK357" s="92"/>
    </row>
    <row r="358" spans="3:37" ht="12.75" customHeight="1" outlineLevel="1">
      <c r="D358" s="106" t="str">
        <f>'Line Items'!D32</f>
        <v>[Passenger Revenue Service Groups Line 19]</v>
      </c>
      <c r="E358" s="89"/>
      <c r="F358" s="107" t="str">
        <f t="shared" si="129"/>
        <v>000 Jnys</v>
      </c>
      <c r="G358" s="173"/>
      <c r="H358" s="173"/>
      <c r="I358" s="173"/>
      <c r="J358" s="173"/>
      <c r="K358" s="173"/>
      <c r="L358" s="173"/>
      <c r="M358" s="173"/>
      <c r="N358" s="173"/>
      <c r="O358" s="173"/>
      <c r="P358" s="173"/>
      <c r="Q358" s="173"/>
      <c r="R358" s="173"/>
      <c r="S358" s="173"/>
      <c r="T358" s="173"/>
      <c r="U358" s="173"/>
      <c r="V358" s="173"/>
      <c r="W358" s="173"/>
      <c r="X358" s="173"/>
      <c r="Y358" s="173"/>
      <c r="Z358" s="173"/>
      <c r="AA358" s="173"/>
      <c r="AB358" s="173"/>
      <c r="AC358" s="174"/>
      <c r="AE358" s="507"/>
      <c r="AG358" s="507"/>
      <c r="AI358" s="507"/>
      <c r="AK358" s="92"/>
    </row>
    <row r="359" spans="3:37" ht="12.75" customHeight="1" outlineLevel="1">
      <c r="D359" s="117" t="str">
        <f>'Line Items'!D33</f>
        <v>[Passenger Revenue Service Groups Line 20]</v>
      </c>
      <c r="E359" s="175"/>
      <c r="F359" s="118" t="str">
        <f t="shared" ref="F359" si="130">F333</f>
        <v>000 Jnys</v>
      </c>
      <c r="G359" s="176"/>
      <c r="H359" s="176"/>
      <c r="I359" s="176"/>
      <c r="J359" s="176"/>
      <c r="K359" s="176"/>
      <c r="L359" s="176"/>
      <c r="M359" s="176"/>
      <c r="N359" s="176"/>
      <c r="O359" s="176"/>
      <c r="P359" s="176"/>
      <c r="Q359" s="176"/>
      <c r="R359" s="176"/>
      <c r="S359" s="176"/>
      <c r="T359" s="176"/>
      <c r="U359" s="176"/>
      <c r="V359" s="176"/>
      <c r="W359" s="176"/>
      <c r="X359" s="176"/>
      <c r="Y359" s="176"/>
      <c r="Z359" s="176"/>
      <c r="AA359" s="176"/>
      <c r="AB359" s="176"/>
      <c r="AC359" s="177"/>
      <c r="AE359" s="508"/>
      <c r="AG359" s="508"/>
      <c r="AI359" s="508"/>
      <c r="AK359" s="96"/>
    </row>
    <row r="360" spans="3:37" ht="12.75" customHeight="1" outlineLevel="1">
      <c r="G360" s="90"/>
      <c r="H360" s="90"/>
      <c r="I360" s="90"/>
      <c r="J360" s="90"/>
      <c r="K360" s="90"/>
      <c r="L360" s="90"/>
      <c r="M360" s="90"/>
      <c r="N360" s="90"/>
      <c r="O360" s="90"/>
      <c r="P360" s="90"/>
      <c r="Q360" s="90"/>
      <c r="R360" s="90"/>
      <c r="S360" s="90"/>
      <c r="T360" s="90"/>
      <c r="U360" s="90"/>
      <c r="V360" s="90"/>
      <c r="W360" s="90"/>
      <c r="X360" s="90"/>
      <c r="Y360" s="90"/>
      <c r="Z360" s="90"/>
      <c r="AA360" s="90"/>
      <c r="AB360" s="90"/>
      <c r="AC360" s="90"/>
      <c r="AD360" s="90"/>
      <c r="AE360" s="90"/>
      <c r="AG360" s="90"/>
      <c r="AI360" s="90"/>
    </row>
    <row r="361" spans="3:37" ht="12.75" customHeight="1" outlineLevel="1">
      <c r="D361" s="178" t="str">
        <f>"Total "&amp;C339</f>
        <v>Total Full Fare (First)</v>
      </c>
      <c r="E361" s="179"/>
      <c r="F361" s="180" t="str">
        <f>F359</f>
        <v>000 Jnys</v>
      </c>
      <c r="G361" s="181">
        <f t="shared" ref="G361:AB361" si="131">SUM(G340:G359)</f>
        <v>0</v>
      </c>
      <c r="H361" s="181">
        <f t="shared" si="131"/>
        <v>0</v>
      </c>
      <c r="I361" s="181">
        <f>SUM(I340:I359)</f>
        <v>0</v>
      </c>
      <c r="J361" s="181">
        <f>SUM(J340:J359)</f>
        <v>0</v>
      </c>
      <c r="K361" s="181">
        <f t="shared" si="131"/>
        <v>0</v>
      </c>
      <c r="L361" s="181">
        <f t="shared" si="131"/>
        <v>0</v>
      </c>
      <c r="M361" s="181">
        <f t="shared" si="131"/>
        <v>0</v>
      </c>
      <c r="N361" s="181">
        <f t="shared" si="131"/>
        <v>0</v>
      </c>
      <c r="O361" s="181">
        <f t="shared" si="131"/>
        <v>0</v>
      </c>
      <c r="P361" s="181">
        <f t="shared" si="131"/>
        <v>0</v>
      </c>
      <c r="Q361" s="181">
        <f t="shared" si="131"/>
        <v>0</v>
      </c>
      <c r="R361" s="181">
        <f t="shared" si="131"/>
        <v>0</v>
      </c>
      <c r="S361" s="181">
        <f t="shared" si="131"/>
        <v>0</v>
      </c>
      <c r="T361" s="181">
        <f t="shared" si="131"/>
        <v>0</v>
      </c>
      <c r="U361" s="181">
        <f t="shared" si="131"/>
        <v>0</v>
      </c>
      <c r="V361" s="181">
        <f t="shared" si="131"/>
        <v>0</v>
      </c>
      <c r="W361" s="181">
        <f t="shared" si="131"/>
        <v>0</v>
      </c>
      <c r="X361" s="181">
        <f t="shared" si="131"/>
        <v>0</v>
      </c>
      <c r="Y361" s="181">
        <f t="shared" si="131"/>
        <v>0</v>
      </c>
      <c r="Z361" s="181">
        <f t="shared" si="131"/>
        <v>0</v>
      </c>
      <c r="AA361" s="181">
        <f t="shared" si="131"/>
        <v>0</v>
      </c>
      <c r="AB361" s="181">
        <f t="shared" si="131"/>
        <v>0</v>
      </c>
      <c r="AC361" s="182">
        <f t="shared" ref="AC361" si="132">SUM(AC340:AC359)</f>
        <v>0</v>
      </c>
      <c r="AE361" s="509">
        <f t="shared" ref="AE361" si="133">SUM(AE340:AE359)</f>
        <v>0</v>
      </c>
      <c r="AG361" s="509">
        <f t="shared" ref="AG361" si="134">SUM(AG340:AG359)</f>
        <v>0</v>
      </c>
      <c r="AI361" s="509">
        <f t="shared" ref="AI361" si="135">SUM(AI340:AI359)</f>
        <v>0</v>
      </c>
      <c r="AK361" s="852"/>
    </row>
    <row r="362" spans="3:37" ht="12.75" customHeight="1" outlineLevel="1">
      <c r="G362" s="90"/>
      <c r="H362" s="90"/>
      <c r="I362" s="90"/>
      <c r="J362" s="90"/>
      <c r="K362" s="90"/>
      <c r="L362" s="90"/>
      <c r="M362" s="90"/>
      <c r="N362" s="90"/>
      <c r="O362" s="90"/>
      <c r="P362" s="90"/>
      <c r="Q362" s="90"/>
      <c r="R362" s="90"/>
      <c r="S362" s="90"/>
      <c r="T362" s="90"/>
      <c r="U362" s="90"/>
      <c r="V362" s="90"/>
      <c r="W362" s="90"/>
      <c r="X362" s="90"/>
      <c r="Y362" s="90"/>
      <c r="Z362" s="90"/>
      <c r="AA362" s="90"/>
      <c r="AB362" s="90"/>
      <c r="AC362" s="90"/>
      <c r="AD362" s="90"/>
      <c r="AE362" s="90"/>
      <c r="AG362" s="90"/>
      <c r="AI362" s="90"/>
    </row>
    <row r="363" spans="3:37" ht="12.75" customHeight="1" outlineLevel="1">
      <c r="C363" s="138" t="str">
        <f>C91</f>
        <v>Full Fare (Standard)</v>
      </c>
      <c r="G363" s="90"/>
      <c r="H363" s="90"/>
      <c r="I363" s="90"/>
      <c r="J363" s="90"/>
      <c r="K363" s="90"/>
      <c r="L363" s="90"/>
      <c r="M363" s="90"/>
      <c r="N363" s="90"/>
      <c r="O363" s="90"/>
      <c r="P363" s="90"/>
      <c r="Q363" s="90"/>
      <c r="R363" s="90"/>
      <c r="S363" s="90"/>
      <c r="T363" s="90"/>
      <c r="U363" s="90"/>
      <c r="V363" s="90"/>
      <c r="W363" s="90"/>
      <c r="X363" s="90"/>
      <c r="Y363" s="90"/>
      <c r="Z363" s="90"/>
      <c r="AA363" s="90"/>
      <c r="AB363" s="90"/>
      <c r="AC363" s="90"/>
      <c r="AD363" s="90"/>
      <c r="AE363" s="90"/>
      <c r="AG363" s="90"/>
      <c r="AI363" s="90"/>
    </row>
    <row r="364" spans="3:37" ht="12.75" customHeight="1" outlineLevel="1">
      <c r="D364" s="100" t="str">
        <f>'Line Items'!D14</f>
        <v>EJ01 West Mids Snow Hill</v>
      </c>
      <c r="E364" s="85"/>
      <c r="F364" s="183" t="str">
        <f t="shared" ref="F364:F382" si="136">F340</f>
        <v>000 Jnys</v>
      </c>
      <c r="G364" s="171"/>
      <c r="H364" s="171"/>
      <c r="I364" s="172"/>
      <c r="J364" s="171"/>
      <c r="K364" s="172"/>
      <c r="L364" s="172"/>
      <c r="M364" s="171"/>
      <c r="N364" s="171"/>
      <c r="O364" s="171"/>
      <c r="P364" s="171"/>
      <c r="Q364" s="171"/>
      <c r="R364" s="171"/>
      <c r="S364" s="171"/>
      <c r="T364" s="171"/>
      <c r="U364" s="171"/>
      <c r="V364" s="171"/>
      <c r="W364" s="171"/>
      <c r="X364" s="171"/>
      <c r="Y364" s="171"/>
      <c r="Z364" s="171"/>
      <c r="AA364" s="171"/>
      <c r="AB364" s="171"/>
      <c r="AC364" s="410"/>
      <c r="AE364" s="506"/>
      <c r="AG364" s="506"/>
      <c r="AI364" s="506"/>
      <c r="AK364" s="88"/>
    </row>
    <row r="365" spans="3:37" ht="12.75" customHeight="1" outlineLevel="1">
      <c r="D365" s="106" t="str">
        <f>'Line Items'!D15</f>
        <v>EJ02 Trent Valley</v>
      </c>
      <c r="E365" s="89"/>
      <c r="F365" s="107" t="str">
        <f t="shared" si="136"/>
        <v>000 Jnys</v>
      </c>
      <c r="G365" s="173"/>
      <c r="H365" s="173"/>
      <c r="I365" s="173"/>
      <c r="J365" s="173"/>
      <c r="K365" s="173"/>
      <c r="L365" s="173"/>
      <c r="M365" s="173"/>
      <c r="N365" s="173"/>
      <c r="O365" s="173"/>
      <c r="P365" s="173"/>
      <c r="Q365" s="173"/>
      <c r="R365" s="173"/>
      <c r="S365" s="173"/>
      <c r="T365" s="173"/>
      <c r="U365" s="173"/>
      <c r="V365" s="173"/>
      <c r="W365" s="173"/>
      <c r="X365" s="173"/>
      <c r="Y365" s="173"/>
      <c r="Z365" s="173"/>
      <c r="AA365" s="173"/>
      <c r="AB365" s="173"/>
      <c r="AC365" s="174"/>
      <c r="AE365" s="507"/>
      <c r="AG365" s="507"/>
      <c r="AI365" s="507"/>
      <c r="AK365" s="92"/>
    </row>
    <row r="366" spans="3:37" ht="12.75" customHeight="1" outlineLevel="1">
      <c r="D366" s="106" t="str">
        <f>'Line Items'!D16</f>
        <v>EJ03 West Mids New Street</v>
      </c>
      <c r="E366" s="89"/>
      <c r="F366" s="107" t="str">
        <f t="shared" si="136"/>
        <v>000 Jnys</v>
      </c>
      <c r="G366" s="173"/>
      <c r="H366" s="173"/>
      <c r="I366" s="173"/>
      <c r="J366" s="173"/>
      <c r="K366" s="173"/>
      <c r="L366" s="173"/>
      <c r="M366" s="173"/>
      <c r="N366" s="173"/>
      <c r="O366" s="173"/>
      <c r="P366" s="173"/>
      <c r="Q366" s="173"/>
      <c r="R366" s="173"/>
      <c r="S366" s="173"/>
      <c r="T366" s="173"/>
      <c r="U366" s="173"/>
      <c r="V366" s="173"/>
      <c r="W366" s="173"/>
      <c r="X366" s="173"/>
      <c r="Y366" s="173"/>
      <c r="Z366" s="173"/>
      <c r="AA366" s="173"/>
      <c r="AB366" s="173"/>
      <c r="AC366" s="174"/>
      <c r="AE366" s="507"/>
      <c r="AG366" s="507"/>
      <c r="AI366" s="507"/>
      <c r="AK366" s="92"/>
    </row>
    <row r="367" spans="3:37" ht="12.75" customHeight="1" outlineLevel="1">
      <c r="D367" s="106" t="str">
        <f>'Line Items'!D17</f>
        <v>EJ04 West Mids inter-urban</v>
      </c>
      <c r="E367" s="89"/>
      <c r="F367" s="107" t="str">
        <f t="shared" si="136"/>
        <v>000 Jnys</v>
      </c>
      <c r="G367" s="173"/>
      <c r="H367" s="173"/>
      <c r="I367" s="173"/>
      <c r="J367" s="173"/>
      <c r="K367" s="173"/>
      <c r="L367" s="173"/>
      <c r="M367" s="173"/>
      <c r="N367" s="173"/>
      <c r="O367" s="173"/>
      <c r="P367" s="173"/>
      <c r="Q367" s="173"/>
      <c r="R367" s="173"/>
      <c r="S367" s="173"/>
      <c r="T367" s="173"/>
      <c r="U367" s="173"/>
      <c r="V367" s="173"/>
      <c r="W367" s="173"/>
      <c r="X367" s="173"/>
      <c r="Y367" s="173"/>
      <c r="Z367" s="173"/>
      <c r="AA367" s="173"/>
      <c r="AB367" s="173"/>
      <c r="AC367" s="174"/>
      <c r="AE367" s="507"/>
      <c r="AG367" s="507"/>
      <c r="AI367" s="507"/>
      <c r="AK367" s="92"/>
    </row>
    <row r="368" spans="3:37" ht="12.75" customHeight="1" outlineLevel="1">
      <c r="D368" s="106" t="str">
        <f>'Line Items'!D18</f>
        <v>EJ05 WC London - Northampton</v>
      </c>
      <c r="E368" s="89"/>
      <c r="F368" s="107" t="str">
        <f t="shared" si="136"/>
        <v>000 Jnys</v>
      </c>
      <c r="G368" s="173"/>
      <c r="H368" s="173"/>
      <c r="I368" s="173"/>
      <c r="J368" s="173"/>
      <c r="K368" s="173"/>
      <c r="L368" s="173"/>
      <c r="M368" s="173"/>
      <c r="N368" s="173"/>
      <c r="O368" s="173"/>
      <c r="P368" s="173"/>
      <c r="Q368" s="173"/>
      <c r="R368" s="173"/>
      <c r="S368" s="173"/>
      <c r="T368" s="173"/>
      <c r="U368" s="173"/>
      <c r="V368" s="173"/>
      <c r="W368" s="173"/>
      <c r="X368" s="173"/>
      <c r="Y368" s="173"/>
      <c r="Z368" s="173"/>
      <c r="AA368" s="173"/>
      <c r="AB368" s="173"/>
      <c r="AC368" s="174"/>
      <c r="AE368" s="507"/>
      <c r="AG368" s="507"/>
      <c r="AI368" s="507"/>
      <c r="AK368" s="92"/>
    </row>
    <row r="369" spans="4:37" ht="12.75" customHeight="1" outlineLevel="1">
      <c r="D369" s="106" t="str">
        <f>'Line Items'!D19</f>
        <v>EJ06 WCML Branches</v>
      </c>
      <c r="E369" s="89"/>
      <c r="F369" s="107" t="str">
        <f t="shared" si="136"/>
        <v>000 Jnys</v>
      </c>
      <c r="G369" s="173"/>
      <c r="H369" s="173"/>
      <c r="I369" s="173"/>
      <c r="J369" s="173"/>
      <c r="K369" s="173"/>
      <c r="L369" s="173"/>
      <c r="M369" s="173"/>
      <c r="N369" s="173"/>
      <c r="O369" s="173"/>
      <c r="P369" s="173"/>
      <c r="Q369" s="173"/>
      <c r="R369" s="173"/>
      <c r="S369" s="173"/>
      <c r="T369" s="173"/>
      <c r="U369" s="173"/>
      <c r="V369" s="173"/>
      <c r="W369" s="173"/>
      <c r="X369" s="173"/>
      <c r="Y369" s="173"/>
      <c r="Z369" s="173"/>
      <c r="AA369" s="173"/>
      <c r="AB369" s="173"/>
      <c r="AC369" s="174"/>
      <c r="AE369" s="507"/>
      <c r="AG369" s="507"/>
      <c r="AI369" s="507"/>
      <c r="AK369" s="92"/>
    </row>
    <row r="370" spans="4:37" ht="12.75" customHeight="1" outlineLevel="1">
      <c r="D370" s="106" t="str">
        <f>'Line Items'!D20</f>
        <v>Other: Centro concessions</v>
      </c>
      <c r="E370" s="89"/>
      <c r="F370" s="107" t="str">
        <f t="shared" si="136"/>
        <v>000 Jnys</v>
      </c>
      <c r="G370" s="173"/>
      <c r="H370" s="173"/>
      <c r="I370" s="173"/>
      <c r="J370" s="173"/>
      <c r="K370" s="173"/>
      <c r="L370" s="173"/>
      <c r="M370" s="173"/>
      <c r="N370" s="173"/>
      <c r="O370" s="173"/>
      <c r="P370" s="173"/>
      <c r="Q370" s="173"/>
      <c r="R370" s="173"/>
      <c r="S370" s="173"/>
      <c r="T370" s="173"/>
      <c r="U370" s="173"/>
      <c r="V370" s="173"/>
      <c r="W370" s="173"/>
      <c r="X370" s="173"/>
      <c r="Y370" s="173"/>
      <c r="Z370" s="173"/>
      <c r="AA370" s="173"/>
      <c r="AB370" s="173"/>
      <c r="AC370" s="174"/>
      <c r="AE370" s="507"/>
      <c r="AG370" s="507"/>
      <c r="AI370" s="507"/>
      <c r="AK370" s="92"/>
    </row>
    <row r="371" spans="4:37" ht="12.75" customHeight="1" outlineLevel="1">
      <c r="D371" s="106" t="str">
        <f>'Line Items'!D21</f>
        <v>Other: Centro nNetwork</v>
      </c>
      <c r="E371" s="89"/>
      <c r="F371" s="107" t="str">
        <f t="shared" si="136"/>
        <v>000 Jnys</v>
      </c>
      <c r="G371" s="173"/>
      <c r="H371" s="173"/>
      <c r="I371" s="173"/>
      <c r="J371" s="173"/>
      <c r="K371" s="173"/>
      <c r="L371" s="173"/>
      <c r="M371" s="173"/>
      <c r="N371" s="173"/>
      <c r="O371" s="173"/>
      <c r="P371" s="173"/>
      <c r="Q371" s="173"/>
      <c r="R371" s="173"/>
      <c r="S371" s="173"/>
      <c r="T371" s="173"/>
      <c r="U371" s="173"/>
      <c r="V371" s="173"/>
      <c r="W371" s="173"/>
      <c r="X371" s="173"/>
      <c r="Y371" s="173"/>
      <c r="Z371" s="173"/>
      <c r="AA371" s="173"/>
      <c r="AB371" s="173"/>
      <c r="AC371" s="174"/>
      <c r="AE371" s="507"/>
      <c r="AG371" s="507"/>
      <c r="AI371" s="507"/>
      <c r="AK371" s="92"/>
    </row>
    <row r="372" spans="4:37" ht="12.75" customHeight="1" outlineLevel="1">
      <c r="D372" s="106" t="str">
        <f>'Line Items'!D22</f>
        <v>Other: miscellaneous</v>
      </c>
      <c r="E372" s="89"/>
      <c r="F372" s="107" t="str">
        <f t="shared" si="136"/>
        <v>000 Jnys</v>
      </c>
      <c r="G372" s="173"/>
      <c r="H372" s="173"/>
      <c r="I372" s="173"/>
      <c r="J372" s="173"/>
      <c r="K372" s="173"/>
      <c r="L372" s="173"/>
      <c r="M372" s="173"/>
      <c r="N372" s="173"/>
      <c r="O372" s="173"/>
      <c r="P372" s="173"/>
      <c r="Q372" s="173"/>
      <c r="R372" s="173"/>
      <c r="S372" s="173"/>
      <c r="T372" s="173"/>
      <c r="U372" s="173"/>
      <c r="V372" s="173"/>
      <c r="W372" s="173"/>
      <c r="X372" s="173"/>
      <c r="Y372" s="173"/>
      <c r="Z372" s="173"/>
      <c r="AA372" s="173"/>
      <c r="AB372" s="173"/>
      <c r="AC372" s="174"/>
      <c r="AE372" s="507"/>
      <c r="AG372" s="507"/>
      <c r="AI372" s="507"/>
      <c r="AK372" s="92"/>
    </row>
    <row r="373" spans="4:37" ht="12.75" customHeight="1" outlineLevel="1">
      <c r="D373" s="106" t="str">
        <f>'Line Items'!D23</f>
        <v>[Passenger Revenue Service Groups Line 10]</v>
      </c>
      <c r="E373" s="89"/>
      <c r="F373" s="107" t="str">
        <f t="shared" si="136"/>
        <v>000 Jnys</v>
      </c>
      <c r="G373" s="173"/>
      <c r="H373" s="173"/>
      <c r="I373" s="173"/>
      <c r="J373" s="173"/>
      <c r="K373" s="173"/>
      <c r="L373" s="173"/>
      <c r="M373" s="173"/>
      <c r="N373" s="173"/>
      <c r="O373" s="173"/>
      <c r="P373" s="173"/>
      <c r="Q373" s="173"/>
      <c r="R373" s="173"/>
      <c r="S373" s="173"/>
      <c r="T373" s="173"/>
      <c r="U373" s="173"/>
      <c r="V373" s="173"/>
      <c r="W373" s="173"/>
      <c r="X373" s="173"/>
      <c r="Y373" s="173"/>
      <c r="Z373" s="173"/>
      <c r="AA373" s="173"/>
      <c r="AB373" s="173"/>
      <c r="AC373" s="174"/>
      <c r="AE373" s="507"/>
      <c r="AG373" s="507"/>
      <c r="AI373" s="507"/>
      <c r="AK373" s="92"/>
    </row>
    <row r="374" spans="4:37" ht="12.75" customHeight="1" outlineLevel="1">
      <c r="D374" s="106" t="str">
        <f>'Line Items'!D24</f>
        <v>[Passenger Revenue Service Groups Line 11]</v>
      </c>
      <c r="E374" s="89"/>
      <c r="F374" s="107" t="str">
        <f t="shared" si="136"/>
        <v>000 Jnys</v>
      </c>
      <c r="G374" s="173"/>
      <c r="H374" s="173"/>
      <c r="I374" s="173"/>
      <c r="J374" s="173"/>
      <c r="K374" s="173"/>
      <c r="L374" s="173"/>
      <c r="M374" s="173"/>
      <c r="N374" s="173"/>
      <c r="O374" s="173"/>
      <c r="P374" s="173"/>
      <c r="Q374" s="173"/>
      <c r="R374" s="173"/>
      <c r="S374" s="173"/>
      <c r="T374" s="173"/>
      <c r="U374" s="173"/>
      <c r="V374" s="173"/>
      <c r="W374" s="173"/>
      <c r="X374" s="173"/>
      <c r="Y374" s="173"/>
      <c r="Z374" s="173"/>
      <c r="AA374" s="173"/>
      <c r="AB374" s="173"/>
      <c r="AC374" s="174"/>
      <c r="AE374" s="507"/>
      <c r="AG374" s="507"/>
      <c r="AI374" s="507"/>
      <c r="AK374" s="92"/>
    </row>
    <row r="375" spans="4:37" ht="12.75" customHeight="1" outlineLevel="1">
      <c r="D375" s="106" t="str">
        <f>'Line Items'!D25</f>
        <v>[Passenger Revenue Service Groups Line 12]</v>
      </c>
      <c r="E375" s="89"/>
      <c r="F375" s="107" t="str">
        <f t="shared" si="136"/>
        <v>000 Jnys</v>
      </c>
      <c r="G375" s="173"/>
      <c r="H375" s="173"/>
      <c r="I375" s="173"/>
      <c r="J375" s="173"/>
      <c r="K375" s="173"/>
      <c r="L375" s="173"/>
      <c r="M375" s="173"/>
      <c r="N375" s="173"/>
      <c r="O375" s="173"/>
      <c r="P375" s="173"/>
      <c r="Q375" s="173"/>
      <c r="R375" s="173"/>
      <c r="S375" s="173"/>
      <c r="T375" s="173"/>
      <c r="U375" s="173"/>
      <c r="V375" s="173"/>
      <c r="W375" s="173"/>
      <c r="X375" s="173"/>
      <c r="Y375" s="173"/>
      <c r="Z375" s="173"/>
      <c r="AA375" s="173"/>
      <c r="AB375" s="173"/>
      <c r="AC375" s="174"/>
      <c r="AE375" s="507"/>
      <c r="AG375" s="507"/>
      <c r="AI375" s="507"/>
      <c r="AK375" s="92"/>
    </row>
    <row r="376" spans="4:37" ht="12.75" customHeight="1" outlineLevel="1">
      <c r="D376" s="106" t="str">
        <f>'Line Items'!D26</f>
        <v>[Passenger Revenue Service Groups Line 13]</v>
      </c>
      <c r="E376" s="89"/>
      <c r="F376" s="107" t="str">
        <f t="shared" si="136"/>
        <v>000 Jnys</v>
      </c>
      <c r="G376" s="173"/>
      <c r="H376" s="173"/>
      <c r="I376" s="173"/>
      <c r="J376" s="173"/>
      <c r="K376" s="173"/>
      <c r="L376" s="173"/>
      <c r="M376" s="173"/>
      <c r="N376" s="173"/>
      <c r="O376" s="173"/>
      <c r="P376" s="173"/>
      <c r="Q376" s="173"/>
      <c r="R376" s="173"/>
      <c r="S376" s="173"/>
      <c r="T376" s="173"/>
      <c r="U376" s="173"/>
      <c r="V376" s="173"/>
      <c r="W376" s="173"/>
      <c r="X376" s="173"/>
      <c r="Y376" s="173"/>
      <c r="Z376" s="173"/>
      <c r="AA376" s="173"/>
      <c r="AB376" s="173"/>
      <c r="AC376" s="174"/>
      <c r="AE376" s="507"/>
      <c r="AG376" s="507"/>
      <c r="AI376" s="507"/>
      <c r="AK376" s="92"/>
    </row>
    <row r="377" spans="4:37" ht="12.75" customHeight="1" outlineLevel="1">
      <c r="D377" s="106" t="str">
        <f>'Line Items'!D27</f>
        <v>[Passenger Revenue Service Groups Line 14]</v>
      </c>
      <c r="E377" s="89"/>
      <c r="F377" s="107" t="str">
        <f t="shared" si="136"/>
        <v>000 Jnys</v>
      </c>
      <c r="G377" s="173"/>
      <c r="H377" s="173"/>
      <c r="I377" s="173"/>
      <c r="J377" s="173"/>
      <c r="K377" s="173"/>
      <c r="L377" s="173"/>
      <c r="M377" s="173"/>
      <c r="N377" s="173"/>
      <c r="O377" s="173"/>
      <c r="P377" s="173"/>
      <c r="Q377" s="173"/>
      <c r="R377" s="173"/>
      <c r="S377" s="173"/>
      <c r="T377" s="173"/>
      <c r="U377" s="173"/>
      <c r="V377" s="173"/>
      <c r="W377" s="173"/>
      <c r="X377" s="173"/>
      <c r="Y377" s="173"/>
      <c r="Z377" s="173"/>
      <c r="AA377" s="173"/>
      <c r="AB377" s="173"/>
      <c r="AC377" s="174"/>
      <c r="AE377" s="507"/>
      <c r="AG377" s="507"/>
      <c r="AI377" s="507"/>
      <c r="AK377" s="92"/>
    </row>
    <row r="378" spans="4:37" ht="12.75" customHeight="1" outlineLevel="1">
      <c r="D378" s="106" t="str">
        <f>'Line Items'!D28</f>
        <v>[Passenger Revenue Service Groups Line 15]</v>
      </c>
      <c r="E378" s="89"/>
      <c r="F378" s="107" t="str">
        <f t="shared" si="136"/>
        <v>000 Jnys</v>
      </c>
      <c r="G378" s="173"/>
      <c r="H378" s="173"/>
      <c r="I378" s="173"/>
      <c r="J378" s="173"/>
      <c r="K378" s="173"/>
      <c r="L378" s="173"/>
      <c r="M378" s="173"/>
      <c r="N378" s="173"/>
      <c r="O378" s="173"/>
      <c r="P378" s="173"/>
      <c r="Q378" s="173"/>
      <c r="R378" s="173"/>
      <c r="S378" s="173"/>
      <c r="T378" s="173"/>
      <c r="U378" s="173"/>
      <c r="V378" s="173"/>
      <c r="W378" s="173"/>
      <c r="X378" s="173"/>
      <c r="Y378" s="173"/>
      <c r="Z378" s="173"/>
      <c r="AA378" s="173"/>
      <c r="AB378" s="173"/>
      <c r="AC378" s="174"/>
      <c r="AE378" s="507"/>
      <c r="AG378" s="507"/>
      <c r="AI378" s="507"/>
      <c r="AK378" s="92"/>
    </row>
    <row r="379" spans="4:37" ht="12.75" customHeight="1" outlineLevel="1">
      <c r="D379" s="106" t="str">
        <f>'Line Items'!D29</f>
        <v>[Passenger Revenue Service Groups Line 16]</v>
      </c>
      <c r="E379" s="89"/>
      <c r="F379" s="107" t="str">
        <f t="shared" si="136"/>
        <v>000 Jnys</v>
      </c>
      <c r="G379" s="173"/>
      <c r="H379" s="173"/>
      <c r="I379" s="173"/>
      <c r="J379" s="173"/>
      <c r="K379" s="173"/>
      <c r="L379" s="173"/>
      <c r="M379" s="173"/>
      <c r="N379" s="173"/>
      <c r="O379" s="173"/>
      <c r="P379" s="173"/>
      <c r="Q379" s="173"/>
      <c r="R379" s="173"/>
      <c r="S379" s="173"/>
      <c r="T379" s="173"/>
      <c r="U379" s="173"/>
      <c r="V379" s="173"/>
      <c r="W379" s="173"/>
      <c r="X379" s="173"/>
      <c r="Y379" s="173"/>
      <c r="Z379" s="173"/>
      <c r="AA379" s="173"/>
      <c r="AB379" s="173"/>
      <c r="AC379" s="174"/>
      <c r="AE379" s="507"/>
      <c r="AG379" s="507"/>
      <c r="AI379" s="507"/>
      <c r="AK379" s="92"/>
    </row>
    <row r="380" spans="4:37" ht="12.75" customHeight="1" outlineLevel="1">
      <c r="D380" s="106" t="str">
        <f>'Line Items'!D30</f>
        <v>[Passenger Revenue Service Groups Line 17]</v>
      </c>
      <c r="E380" s="89"/>
      <c r="F380" s="107" t="str">
        <f t="shared" si="136"/>
        <v>000 Jnys</v>
      </c>
      <c r="G380" s="173"/>
      <c r="H380" s="173"/>
      <c r="I380" s="173"/>
      <c r="J380" s="173"/>
      <c r="K380" s="173"/>
      <c r="L380" s="173"/>
      <c r="M380" s="173"/>
      <c r="N380" s="173"/>
      <c r="O380" s="173"/>
      <c r="P380" s="173"/>
      <c r="Q380" s="173"/>
      <c r="R380" s="173"/>
      <c r="S380" s="173"/>
      <c r="T380" s="173"/>
      <c r="U380" s="173"/>
      <c r="V380" s="173"/>
      <c r="W380" s="173"/>
      <c r="X380" s="173"/>
      <c r="Y380" s="173"/>
      <c r="Z380" s="173"/>
      <c r="AA380" s="173"/>
      <c r="AB380" s="173"/>
      <c r="AC380" s="174"/>
      <c r="AE380" s="507"/>
      <c r="AG380" s="507"/>
      <c r="AI380" s="507"/>
      <c r="AK380" s="92"/>
    </row>
    <row r="381" spans="4:37" ht="12.75" customHeight="1" outlineLevel="1">
      <c r="D381" s="106" t="str">
        <f>'Line Items'!D31</f>
        <v>[Passenger Revenue Service Groups Line 18]</v>
      </c>
      <c r="E381" s="89"/>
      <c r="F381" s="107" t="str">
        <f t="shared" si="136"/>
        <v>000 Jnys</v>
      </c>
      <c r="G381" s="173"/>
      <c r="H381" s="173"/>
      <c r="I381" s="173"/>
      <c r="J381" s="173"/>
      <c r="K381" s="173"/>
      <c r="L381" s="173"/>
      <c r="M381" s="173"/>
      <c r="N381" s="173"/>
      <c r="O381" s="173"/>
      <c r="P381" s="173"/>
      <c r="Q381" s="173"/>
      <c r="R381" s="173"/>
      <c r="S381" s="173"/>
      <c r="T381" s="173"/>
      <c r="U381" s="173"/>
      <c r="V381" s="173"/>
      <c r="W381" s="173"/>
      <c r="X381" s="173"/>
      <c r="Y381" s="173"/>
      <c r="Z381" s="173"/>
      <c r="AA381" s="173"/>
      <c r="AB381" s="173"/>
      <c r="AC381" s="174"/>
      <c r="AE381" s="507"/>
      <c r="AG381" s="507"/>
      <c r="AI381" s="507"/>
      <c r="AK381" s="92"/>
    </row>
    <row r="382" spans="4:37" ht="12.75" customHeight="1" outlineLevel="1">
      <c r="D382" s="106" t="str">
        <f>'Line Items'!D32</f>
        <v>[Passenger Revenue Service Groups Line 19]</v>
      </c>
      <c r="E382" s="89"/>
      <c r="F382" s="107" t="str">
        <f t="shared" si="136"/>
        <v>000 Jnys</v>
      </c>
      <c r="G382" s="173"/>
      <c r="H382" s="173"/>
      <c r="I382" s="173"/>
      <c r="J382" s="173"/>
      <c r="K382" s="173"/>
      <c r="L382" s="173"/>
      <c r="M382" s="173"/>
      <c r="N382" s="173"/>
      <c r="O382" s="173"/>
      <c r="P382" s="173"/>
      <c r="Q382" s="173"/>
      <c r="R382" s="173"/>
      <c r="S382" s="173"/>
      <c r="T382" s="173"/>
      <c r="U382" s="173"/>
      <c r="V382" s="173"/>
      <c r="W382" s="173"/>
      <c r="X382" s="173"/>
      <c r="Y382" s="173"/>
      <c r="Z382" s="173"/>
      <c r="AA382" s="173"/>
      <c r="AB382" s="173"/>
      <c r="AC382" s="174"/>
      <c r="AE382" s="507"/>
      <c r="AG382" s="507"/>
      <c r="AI382" s="507"/>
      <c r="AK382" s="92"/>
    </row>
    <row r="383" spans="4:37" ht="12.75" customHeight="1" outlineLevel="1">
      <c r="D383" s="117" t="str">
        <f>'Line Items'!D33</f>
        <v>[Passenger Revenue Service Groups Line 20]</v>
      </c>
      <c r="E383" s="175"/>
      <c r="F383" s="118" t="str">
        <f t="shared" ref="F383" si="137">F359</f>
        <v>000 Jnys</v>
      </c>
      <c r="G383" s="176"/>
      <c r="H383" s="176"/>
      <c r="I383" s="176"/>
      <c r="J383" s="176"/>
      <c r="K383" s="176"/>
      <c r="L383" s="176"/>
      <c r="M383" s="176"/>
      <c r="N383" s="176"/>
      <c r="O383" s="176"/>
      <c r="P383" s="176"/>
      <c r="Q383" s="176"/>
      <c r="R383" s="176"/>
      <c r="S383" s="176"/>
      <c r="T383" s="176"/>
      <c r="U383" s="176"/>
      <c r="V383" s="176"/>
      <c r="W383" s="176"/>
      <c r="X383" s="176"/>
      <c r="Y383" s="176"/>
      <c r="Z383" s="176"/>
      <c r="AA383" s="176"/>
      <c r="AB383" s="176"/>
      <c r="AC383" s="177"/>
      <c r="AE383" s="508"/>
      <c r="AG383" s="508"/>
      <c r="AI383" s="508"/>
      <c r="AK383" s="96"/>
    </row>
    <row r="384" spans="4:37" ht="12.75" customHeight="1" outlineLevel="1">
      <c r="G384" s="90"/>
      <c r="H384" s="90"/>
      <c r="I384" s="90"/>
      <c r="J384" s="90"/>
      <c r="K384" s="90"/>
      <c r="L384" s="90"/>
      <c r="M384" s="90"/>
      <c r="N384" s="90"/>
      <c r="O384" s="90"/>
      <c r="P384" s="90"/>
      <c r="Q384" s="90"/>
      <c r="R384" s="90"/>
      <c r="S384" s="90"/>
      <c r="T384" s="90"/>
      <c r="U384" s="90"/>
      <c r="V384" s="90"/>
      <c r="W384" s="90"/>
      <c r="X384" s="90"/>
      <c r="Y384" s="90"/>
      <c r="Z384" s="90"/>
      <c r="AA384" s="90"/>
      <c r="AB384" s="90"/>
      <c r="AC384" s="90"/>
    </row>
    <row r="385" spans="3:37" ht="12.75" customHeight="1" outlineLevel="1">
      <c r="D385" s="178" t="str">
        <f>"Total "&amp;C363</f>
        <v>Total Full Fare (Standard)</v>
      </c>
      <c r="E385" s="179"/>
      <c r="F385" s="180" t="str">
        <f>F383</f>
        <v>000 Jnys</v>
      </c>
      <c r="G385" s="181">
        <f t="shared" ref="G385:AB385" si="138">SUM(G364:G383)</f>
        <v>0</v>
      </c>
      <c r="H385" s="181">
        <f t="shared" si="138"/>
        <v>0</v>
      </c>
      <c r="I385" s="181">
        <f>SUM(I364:I383)</f>
        <v>0</v>
      </c>
      <c r="J385" s="181">
        <f>SUM(J364:J383)</f>
        <v>0</v>
      </c>
      <c r="K385" s="181">
        <f t="shared" si="138"/>
        <v>0</v>
      </c>
      <c r="L385" s="181">
        <f t="shared" si="138"/>
        <v>0</v>
      </c>
      <c r="M385" s="181">
        <f t="shared" si="138"/>
        <v>0</v>
      </c>
      <c r="N385" s="181">
        <f t="shared" si="138"/>
        <v>0</v>
      </c>
      <c r="O385" s="181">
        <f t="shared" si="138"/>
        <v>0</v>
      </c>
      <c r="P385" s="181">
        <f t="shared" si="138"/>
        <v>0</v>
      </c>
      <c r="Q385" s="181">
        <f t="shared" si="138"/>
        <v>0</v>
      </c>
      <c r="R385" s="181">
        <f t="shared" si="138"/>
        <v>0</v>
      </c>
      <c r="S385" s="181">
        <f t="shared" si="138"/>
        <v>0</v>
      </c>
      <c r="T385" s="181">
        <f t="shared" si="138"/>
        <v>0</v>
      </c>
      <c r="U385" s="181">
        <f t="shared" si="138"/>
        <v>0</v>
      </c>
      <c r="V385" s="181">
        <f t="shared" si="138"/>
        <v>0</v>
      </c>
      <c r="W385" s="181">
        <f t="shared" si="138"/>
        <v>0</v>
      </c>
      <c r="X385" s="181">
        <f t="shared" si="138"/>
        <v>0</v>
      </c>
      <c r="Y385" s="181">
        <f t="shared" si="138"/>
        <v>0</v>
      </c>
      <c r="Z385" s="181">
        <f t="shared" si="138"/>
        <v>0</v>
      </c>
      <c r="AA385" s="181">
        <f t="shared" si="138"/>
        <v>0</v>
      </c>
      <c r="AB385" s="181">
        <f t="shared" si="138"/>
        <v>0</v>
      </c>
      <c r="AC385" s="182">
        <f t="shared" ref="AC385" si="139">SUM(AC364:AC383)</f>
        <v>0</v>
      </c>
      <c r="AE385" s="509">
        <f t="shared" ref="AE385" si="140">SUM(AE364:AE383)</f>
        <v>0</v>
      </c>
      <c r="AG385" s="509">
        <f t="shared" ref="AG385" si="141">SUM(AG364:AG383)</f>
        <v>0</v>
      </c>
      <c r="AI385" s="509">
        <f t="shared" ref="AI385" si="142">SUM(AI364:AI383)</f>
        <v>0</v>
      </c>
      <c r="AK385" s="852"/>
    </row>
    <row r="386" spans="3:37" ht="12.75" customHeight="1" outlineLevel="1">
      <c r="G386" s="90"/>
      <c r="H386" s="90"/>
      <c r="I386" s="90"/>
      <c r="J386" s="90"/>
      <c r="K386" s="90"/>
      <c r="L386" s="90"/>
      <c r="M386" s="90"/>
      <c r="N386" s="90"/>
      <c r="O386" s="90"/>
      <c r="P386" s="90"/>
      <c r="Q386" s="90"/>
      <c r="R386" s="90"/>
      <c r="S386" s="90"/>
      <c r="T386" s="90"/>
      <c r="U386" s="90"/>
      <c r="V386" s="90"/>
      <c r="W386" s="90"/>
      <c r="X386" s="90"/>
      <c r="Y386" s="90"/>
      <c r="Z386" s="90"/>
      <c r="AA386" s="90"/>
      <c r="AB386" s="90"/>
      <c r="AC386" s="90"/>
      <c r="AD386" s="90"/>
      <c r="AE386" s="90"/>
      <c r="AG386" s="90"/>
      <c r="AI386" s="90"/>
    </row>
    <row r="387" spans="3:37" ht="12.75" customHeight="1" outlineLevel="1">
      <c r="D387" s="178" t="s">
        <v>420</v>
      </c>
      <c r="E387" s="179"/>
      <c r="F387" s="180" t="str">
        <f>F385</f>
        <v>000 Jnys</v>
      </c>
      <c r="G387" s="181">
        <f t="shared" ref="G387:AB387" si="143">SUM(G361,G385)</f>
        <v>0</v>
      </c>
      <c r="H387" s="181">
        <f t="shared" si="143"/>
        <v>0</v>
      </c>
      <c r="I387" s="181">
        <f t="shared" si="143"/>
        <v>0</v>
      </c>
      <c r="J387" s="181">
        <f t="shared" si="143"/>
        <v>0</v>
      </c>
      <c r="K387" s="181">
        <f t="shared" si="143"/>
        <v>0</v>
      </c>
      <c r="L387" s="181">
        <f t="shared" si="143"/>
        <v>0</v>
      </c>
      <c r="M387" s="181">
        <f t="shared" si="143"/>
        <v>0</v>
      </c>
      <c r="N387" s="181">
        <f t="shared" si="143"/>
        <v>0</v>
      </c>
      <c r="O387" s="181">
        <f t="shared" si="143"/>
        <v>0</v>
      </c>
      <c r="P387" s="181">
        <f t="shared" si="143"/>
        <v>0</v>
      </c>
      <c r="Q387" s="181">
        <f t="shared" si="143"/>
        <v>0</v>
      </c>
      <c r="R387" s="181">
        <f t="shared" si="143"/>
        <v>0</v>
      </c>
      <c r="S387" s="181">
        <f t="shared" si="143"/>
        <v>0</v>
      </c>
      <c r="T387" s="181">
        <f t="shared" si="143"/>
        <v>0</v>
      </c>
      <c r="U387" s="181">
        <f t="shared" si="143"/>
        <v>0</v>
      </c>
      <c r="V387" s="181">
        <f t="shared" si="143"/>
        <v>0</v>
      </c>
      <c r="W387" s="181">
        <f t="shared" si="143"/>
        <v>0</v>
      </c>
      <c r="X387" s="181">
        <f t="shared" si="143"/>
        <v>0</v>
      </c>
      <c r="Y387" s="181">
        <f t="shared" si="143"/>
        <v>0</v>
      </c>
      <c r="Z387" s="181">
        <f t="shared" si="143"/>
        <v>0</v>
      </c>
      <c r="AA387" s="181">
        <f t="shared" si="143"/>
        <v>0</v>
      </c>
      <c r="AB387" s="181">
        <f t="shared" si="143"/>
        <v>0</v>
      </c>
      <c r="AC387" s="182">
        <f t="shared" ref="AC387" si="144">SUM(AC361,AC385)</f>
        <v>0</v>
      </c>
      <c r="AE387" s="509">
        <f t="shared" ref="AE387" si="145">SUM(AE361,AE385)</f>
        <v>0</v>
      </c>
      <c r="AG387" s="509">
        <f t="shared" ref="AG387" si="146">SUM(AG361,AG385)</f>
        <v>0</v>
      </c>
      <c r="AI387" s="509">
        <f t="shared" ref="AI387" si="147">SUM(AI361,AI385)</f>
        <v>0</v>
      </c>
      <c r="AK387" s="852"/>
    </row>
    <row r="388" spans="3:37" ht="12.75" customHeight="1" outlineLevel="1">
      <c r="G388" s="90"/>
      <c r="H388" s="90"/>
      <c r="I388" s="90"/>
      <c r="J388" s="90"/>
      <c r="K388" s="90"/>
      <c r="L388" s="90"/>
      <c r="M388" s="90"/>
      <c r="N388" s="90"/>
      <c r="O388" s="90"/>
      <c r="P388" s="90"/>
      <c r="Q388" s="90"/>
      <c r="R388" s="90"/>
      <c r="S388" s="90"/>
      <c r="T388" s="90"/>
      <c r="U388" s="90"/>
      <c r="V388" s="90"/>
      <c r="W388" s="90"/>
      <c r="X388" s="90"/>
      <c r="Y388" s="90"/>
      <c r="Z388" s="90"/>
      <c r="AA388" s="90"/>
      <c r="AB388" s="90"/>
      <c r="AC388" s="90"/>
      <c r="AD388" s="90"/>
      <c r="AE388" s="90"/>
      <c r="AG388" s="90"/>
      <c r="AI388" s="90"/>
    </row>
    <row r="389" spans="3:37" ht="12.75" customHeight="1" outlineLevel="1">
      <c r="C389" s="138" t="str">
        <f>C117</f>
        <v>Advance (First)</v>
      </c>
      <c r="G389" s="90"/>
      <c r="H389" s="90"/>
      <c r="I389" s="90"/>
      <c r="J389" s="90"/>
      <c r="K389" s="90"/>
      <c r="L389" s="90"/>
      <c r="M389" s="90"/>
      <c r="N389" s="90"/>
      <c r="O389" s="90"/>
      <c r="P389" s="90"/>
      <c r="Q389" s="90"/>
      <c r="R389" s="90"/>
      <c r="S389" s="90"/>
      <c r="T389" s="90"/>
      <c r="U389" s="90"/>
      <c r="V389" s="90"/>
      <c r="W389" s="90"/>
      <c r="X389" s="90"/>
      <c r="Y389" s="90"/>
      <c r="Z389" s="90"/>
      <c r="AA389" s="90"/>
      <c r="AB389" s="90"/>
      <c r="AC389" s="90"/>
      <c r="AD389" s="90"/>
      <c r="AE389" s="90"/>
      <c r="AG389" s="90"/>
      <c r="AI389" s="90"/>
    </row>
    <row r="390" spans="3:37" ht="12.75" customHeight="1" outlineLevel="1">
      <c r="D390" s="100" t="str">
        <f>'Line Items'!D14</f>
        <v>EJ01 West Mids Snow Hill</v>
      </c>
      <c r="E390" s="85"/>
      <c r="F390" s="183" t="str">
        <f t="shared" ref="F390:F408" si="148">F364</f>
        <v>000 Jnys</v>
      </c>
      <c r="G390" s="171"/>
      <c r="H390" s="171"/>
      <c r="I390" s="172"/>
      <c r="J390" s="171"/>
      <c r="K390" s="172"/>
      <c r="L390" s="172"/>
      <c r="M390" s="171"/>
      <c r="N390" s="171"/>
      <c r="O390" s="171"/>
      <c r="P390" s="171"/>
      <c r="Q390" s="171"/>
      <c r="R390" s="171"/>
      <c r="S390" s="171"/>
      <c r="T390" s="171"/>
      <c r="U390" s="171"/>
      <c r="V390" s="171"/>
      <c r="W390" s="171"/>
      <c r="X390" s="171"/>
      <c r="Y390" s="171"/>
      <c r="Z390" s="171"/>
      <c r="AA390" s="171"/>
      <c r="AB390" s="171"/>
      <c r="AC390" s="410"/>
      <c r="AE390" s="506"/>
      <c r="AG390" s="506"/>
      <c r="AI390" s="506"/>
      <c r="AK390" s="88"/>
    </row>
    <row r="391" spans="3:37" ht="12.75" customHeight="1" outlineLevel="1">
      <c r="D391" s="106" t="str">
        <f>'Line Items'!D15</f>
        <v>EJ02 Trent Valley</v>
      </c>
      <c r="E391" s="89"/>
      <c r="F391" s="107" t="str">
        <f t="shared" si="148"/>
        <v>000 Jnys</v>
      </c>
      <c r="G391" s="173"/>
      <c r="H391" s="173"/>
      <c r="I391" s="173"/>
      <c r="J391" s="173"/>
      <c r="K391" s="173"/>
      <c r="L391" s="173"/>
      <c r="M391" s="173"/>
      <c r="N391" s="173"/>
      <c r="O391" s="173"/>
      <c r="P391" s="173"/>
      <c r="Q391" s="173"/>
      <c r="R391" s="173"/>
      <c r="S391" s="173"/>
      <c r="T391" s="173"/>
      <c r="U391" s="173"/>
      <c r="V391" s="173"/>
      <c r="W391" s="173"/>
      <c r="X391" s="173"/>
      <c r="Y391" s="173"/>
      <c r="Z391" s="173"/>
      <c r="AA391" s="173"/>
      <c r="AB391" s="173"/>
      <c r="AC391" s="174"/>
      <c r="AE391" s="507"/>
      <c r="AG391" s="507"/>
      <c r="AI391" s="507"/>
      <c r="AK391" s="92"/>
    </row>
    <row r="392" spans="3:37" ht="12.75" customHeight="1" outlineLevel="1">
      <c r="D392" s="106" t="str">
        <f>'Line Items'!D16</f>
        <v>EJ03 West Mids New Street</v>
      </c>
      <c r="E392" s="89"/>
      <c r="F392" s="107" t="str">
        <f t="shared" si="148"/>
        <v>000 Jnys</v>
      </c>
      <c r="G392" s="173"/>
      <c r="H392" s="173"/>
      <c r="I392" s="173"/>
      <c r="J392" s="173"/>
      <c r="K392" s="173"/>
      <c r="L392" s="173"/>
      <c r="M392" s="173"/>
      <c r="N392" s="173"/>
      <c r="O392" s="173"/>
      <c r="P392" s="173"/>
      <c r="Q392" s="173"/>
      <c r="R392" s="173"/>
      <c r="S392" s="173"/>
      <c r="T392" s="173"/>
      <c r="U392" s="173"/>
      <c r="V392" s="173"/>
      <c r="W392" s="173"/>
      <c r="X392" s="173"/>
      <c r="Y392" s="173"/>
      <c r="Z392" s="173"/>
      <c r="AA392" s="173"/>
      <c r="AB392" s="173"/>
      <c r="AC392" s="174"/>
      <c r="AE392" s="507"/>
      <c r="AG392" s="507"/>
      <c r="AI392" s="507"/>
      <c r="AK392" s="92"/>
    </row>
    <row r="393" spans="3:37" ht="12.75" customHeight="1" outlineLevel="1">
      <c r="D393" s="106" t="str">
        <f>'Line Items'!D17</f>
        <v>EJ04 West Mids inter-urban</v>
      </c>
      <c r="E393" s="89"/>
      <c r="F393" s="107" t="str">
        <f t="shared" si="148"/>
        <v>000 Jnys</v>
      </c>
      <c r="G393" s="173"/>
      <c r="H393" s="173"/>
      <c r="I393" s="173"/>
      <c r="J393" s="173"/>
      <c r="K393" s="173"/>
      <c r="L393" s="173"/>
      <c r="M393" s="173"/>
      <c r="N393" s="173"/>
      <c r="O393" s="173"/>
      <c r="P393" s="173"/>
      <c r="Q393" s="173"/>
      <c r="R393" s="173"/>
      <c r="S393" s="173"/>
      <c r="T393" s="173"/>
      <c r="U393" s="173"/>
      <c r="V393" s="173"/>
      <c r="W393" s="173"/>
      <c r="X393" s="173"/>
      <c r="Y393" s="173"/>
      <c r="Z393" s="173"/>
      <c r="AA393" s="173"/>
      <c r="AB393" s="173"/>
      <c r="AC393" s="174"/>
      <c r="AE393" s="507"/>
      <c r="AG393" s="507"/>
      <c r="AI393" s="507"/>
      <c r="AK393" s="92"/>
    </row>
    <row r="394" spans="3:37" ht="12.75" customHeight="1" outlineLevel="1">
      <c r="D394" s="106" t="str">
        <f>'Line Items'!D18</f>
        <v>EJ05 WC London - Northampton</v>
      </c>
      <c r="E394" s="89"/>
      <c r="F394" s="107" t="str">
        <f t="shared" si="148"/>
        <v>000 Jnys</v>
      </c>
      <c r="G394" s="173"/>
      <c r="H394" s="173"/>
      <c r="I394" s="173"/>
      <c r="J394" s="173"/>
      <c r="K394" s="173"/>
      <c r="L394" s="173"/>
      <c r="M394" s="173"/>
      <c r="N394" s="173"/>
      <c r="O394" s="173"/>
      <c r="P394" s="173"/>
      <c r="Q394" s="173"/>
      <c r="R394" s="173"/>
      <c r="S394" s="173"/>
      <c r="T394" s="173"/>
      <c r="U394" s="173"/>
      <c r="V394" s="173"/>
      <c r="W394" s="173"/>
      <c r="X394" s="173"/>
      <c r="Y394" s="173"/>
      <c r="Z394" s="173"/>
      <c r="AA394" s="173"/>
      <c r="AB394" s="173"/>
      <c r="AC394" s="174"/>
      <c r="AE394" s="507"/>
      <c r="AG394" s="507"/>
      <c r="AI394" s="507"/>
      <c r="AK394" s="92"/>
    </row>
    <row r="395" spans="3:37" ht="12.75" customHeight="1" outlineLevel="1">
      <c r="D395" s="106" t="str">
        <f>'Line Items'!D19</f>
        <v>EJ06 WCML Branches</v>
      </c>
      <c r="E395" s="89"/>
      <c r="F395" s="107" t="str">
        <f t="shared" si="148"/>
        <v>000 Jnys</v>
      </c>
      <c r="G395" s="173"/>
      <c r="H395" s="173"/>
      <c r="I395" s="173"/>
      <c r="J395" s="173"/>
      <c r="K395" s="173"/>
      <c r="L395" s="173"/>
      <c r="M395" s="173"/>
      <c r="N395" s="173"/>
      <c r="O395" s="173"/>
      <c r="P395" s="173"/>
      <c r="Q395" s="173"/>
      <c r="R395" s="173"/>
      <c r="S395" s="173"/>
      <c r="T395" s="173"/>
      <c r="U395" s="173"/>
      <c r="V395" s="173"/>
      <c r="W395" s="173"/>
      <c r="X395" s="173"/>
      <c r="Y395" s="173"/>
      <c r="Z395" s="173"/>
      <c r="AA395" s="173"/>
      <c r="AB395" s="173"/>
      <c r="AC395" s="174"/>
      <c r="AE395" s="507"/>
      <c r="AG395" s="507"/>
      <c r="AI395" s="507"/>
      <c r="AK395" s="92"/>
    </row>
    <row r="396" spans="3:37" ht="12.75" customHeight="1" outlineLevel="1">
      <c r="D396" s="106" t="str">
        <f>'Line Items'!D20</f>
        <v>Other: Centro concessions</v>
      </c>
      <c r="E396" s="89"/>
      <c r="F396" s="107" t="str">
        <f t="shared" si="148"/>
        <v>000 Jnys</v>
      </c>
      <c r="G396" s="173"/>
      <c r="H396" s="173"/>
      <c r="I396" s="173"/>
      <c r="J396" s="173"/>
      <c r="K396" s="173"/>
      <c r="L396" s="173"/>
      <c r="M396" s="173"/>
      <c r="N396" s="173"/>
      <c r="O396" s="173"/>
      <c r="P396" s="173"/>
      <c r="Q396" s="173"/>
      <c r="R396" s="173"/>
      <c r="S396" s="173"/>
      <c r="T396" s="173"/>
      <c r="U396" s="173"/>
      <c r="V396" s="173"/>
      <c r="W396" s="173"/>
      <c r="X396" s="173"/>
      <c r="Y396" s="173"/>
      <c r="Z396" s="173"/>
      <c r="AA396" s="173"/>
      <c r="AB396" s="173"/>
      <c r="AC396" s="174"/>
      <c r="AE396" s="507"/>
      <c r="AG396" s="507"/>
      <c r="AI396" s="507"/>
      <c r="AK396" s="92"/>
    </row>
    <row r="397" spans="3:37" ht="12.75" customHeight="1" outlineLevel="1">
      <c r="D397" s="106" t="str">
        <f>'Line Items'!D21</f>
        <v>Other: Centro nNetwork</v>
      </c>
      <c r="E397" s="89"/>
      <c r="F397" s="107" t="str">
        <f t="shared" si="148"/>
        <v>000 Jnys</v>
      </c>
      <c r="G397" s="173"/>
      <c r="H397" s="173"/>
      <c r="I397" s="173"/>
      <c r="J397" s="173"/>
      <c r="K397" s="173"/>
      <c r="L397" s="173"/>
      <c r="M397" s="173"/>
      <c r="N397" s="173"/>
      <c r="O397" s="173"/>
      <c r="P397" s="173"/>
      <c r="Q397" s="173"/>
      <c r="R397" s="173"/>
      <c r="S397" s="173"/>
      <c r="T397" s="173"/>
      <c r="U397" s="173"/>
      <c r="V397" s="173"/>
      <c r="W397" s="173"/>
      <c r="X397" s="173"/>
      <c r="Y397" s="173"/>
      <c r="Z397" s="173"/>
      <c r="AA397" s="173"/>
      <c r="AB397" s="173"/>
      <c r="AC397" s="174"/>
      <c r="AE397" s="507"/>
      <c r="AG397" s="507"/>
      <c r="AI397" s="507"/>
      <c r="AK397" s="92"/>
    </row>
    <row r="398" spans="3:37" ht="12.75" customHeight="1" outlineLevel="1">
      <c r="D398" s="106" t="str">
        <f>'Line Items'!D22</f>
        <v>Other: miscellaneous</v>
      </c>
      <c r="E398" s="89"/>
      <c r="F398" s="107" t="str">
        <f t="shared" si="148"/>
        <v>000 Jnys</v>
      </c>
      <c r="G398" s="173"/>
      <c r="H398" s="173"/>
      <c r="I398" s="173"/>
      <c r="J398" s="173"/>
      <c r="K398" s="173"/>
      <c r="L398" s="173"/>
      <c r="M398" s="173"/>
      <c r="N398" s="173"/>
      <c r="O398" s="173"/>
      <c r="P398" s="173"/>
      <c r="Q398" s="173"/>
      <c r="R398" s="173"/>
      <c r="S398" s="173"/>
      <c r="T398" s="173"/>
      <c r="U398" s="173"/>
      <c r="V398" s="173"/>
      <c r="W398" s="173"/>
      <c r="X398" s="173"/>
      <c r="Y398" s="173"/>
      <c r="Z398" s="173"/>
      <c r="AA398" s="173"/>
      <c r="AB398" s="173"/>
      <c r="AC398" s="174"/>
      <c r="AE398" s="507"/>
      <c r="AG398" s="507"/>
      <c r="AI398" s="507"/>
      <c r="AK398" s="92"/>
    </row>
    <row r="399" spans="3:37" ht="12.75" customHeight="1" outlineLevel="1">
      <c r="D399" s="106" t="str">
        <f>'Line Items'!D23</f>
        <v>[Passenger Revenue Service Groups Line 10]</v>
      </c>
      <c r="E399" s="89"/>
      <c r="F399" s="107" t="str">
        <f t="shared" si="148"/>
        <v>000 Jnys</v>
      </c>
      <c r="G399" s="173"/>
      <c r="H399" s="173"/>
      <c r="I399" s="173"/>
      <c r="J399" s="173"/>
      <c r="K399" s="173"/>
      <c r="L399" s="173"/>
      <c r="M399" s="173"/>
      <c r="N399" s="173"/>
      <c r="O399" s="173"/>
      <c r="P399" s="173"/>
      <c r="Q399" s="173"/>
      <c r="R399" s="173"/>
      <c r="S399" s="173"/>
      <c r="T399" s="173"/>
      <c r="U399" s="173"/>
      <c r="V399" s="173"/>
      <c r="W399" s="173"/>
      <c r="X399" s="173"/>
      <c r="Y399" s="173"/>
      <c r="Z399" s="173"/>
      <c r="AA399" s="173"/>
      <c r="AB399" s="173"/>
      <c r="AC399" s="174"/>
      <c r="AE399" s="507"/>
      <c r="AG399" s="507"/>
      <c r="AI399" s="507"/>
      <c r="AK399" s="92"/>
    </row>
    <row r="400" spans="3:37" ht="12.75" customHeight="1" outlineLevel="1">
      <c r="D400" s="106" t="str">
        <f>'Line Items'!D24</f>
        <v>[Passenger Revenue Service Groups Line 11]</v>
      </c>
      <c r="E400" s="89"/>
      <c r="F400" s="107" t="str">
        <f t="shared" si="148"/>
        <v>000 Jnys</v>
      </c>
      <c r="G400" s="173"/>
      <c r="H400" s="173"/>
      <c r="I400" s="173"/>
      <c r="J400" s="173"/>
      <c r="K400" s="173"/>
      <c r="L400" s="173"/>
      <c r="M400" s="173"/>
      <c r="N400" s="173"/>
      <c r="O400" s="173"/>
      <c r="P400" s="173"/>
      <c r="Q400" s="173"/>
      <c r="R400" s="173"/>
      <c r="S400" s="173"/>
      <c r="T400" s="173"/>
      <c r="U400" s="173"/>
      <c r="V400" s="173"/>
      <c r="W400" s="173"/>
      <c r="X400" s="173"/>
      <c r="Y400" s="173"/>
      <c r="Z400" s="173"/>
      <c r="AA400" s="173"/>
      <c r="AB400" s="173"/>
      <c r="AC400" s="174"/>
      <c r="AE400" s="507"/>
      <c r="AG400" s="507"/>
      <c r="AI400" s="507"/>
      <c r="AK400" s="92"/>
    </row>
    <row r="401" spans="3:37" ht="12.75" customHeight="1" outlineLevel="1">
      <c r="D401" s="106" t="str">
        <f>'Line Items'!D25</f>
        <v>[Passenger Revenue Service Groups Line 12]</v>
      </c>
      <c r="E401" s="89"/>
      <c r="F401" s="107" t="str">
        <f t="shared" si="148"/>
        <v>000 Jnys</v>
      </c>
      <c r="G401" s="173"/>
      <c r="H401" s="173"/>
      <c r="I401" s="173"/>
      <c r="J401" s="173"/>
      <c r="K401" s="173"/>
      <c r="L401" s="173"/>
      <c r="M401" s="173"/>
      <c r="N401" s="173"/>
      <c r="O401" s="173"/>
      <c r="P401" s="173"/>
      <c r="Q401" s="173"/>
      <c r="R401" s="173"/>
      <c r="S401" s="173"/>
      <c r="T401" s="173"/>
      <c r="U401" s="173"/>
      <c r="V401" s="173"/>
      <c r="W401" s="173"/>
      <c r="X401" s="173"/>
      <c r="Y401" s="173"/>
      <c r="Z401" s="173"/>
      <c r="AA401" s="173"/>
      <c r="AB401" s="173"/>
      <c r="AC401" s="174"/>
      <c r="AE401" s="507"/>
      <c r="AG401" s="507"/>
      <c r="AI401" s="507"/>
      <c r="AK401" s="92"/>
    </row>
    <row r="402" spans="3:37" ht="12.75" customHeight="1" outlineLevel="1">
      <c r="D402" s="106" t="str">
        <f>'Line Items'!D26</f>
        <v>[Passenger Revenue Service Groups Line 13]</v>
      </c>
      <c r="E402" s="89"/>
      <c r="F402" s="107" t="str">
        <f t="shared" si="148"/>
        <v>000 Jnys</v>
      </c>
      <c r="G402" s="173"/>
      <c r="H402" s="173"/>
      <c r="I402" s="173"/>
      <c r="J402" s="173"/>
      <c r="K402" s="173"/>
      <c r="L402" s="173"/>
      <c r="M402" s="173"/>
      <c r="N402" s="173"/>
      <c r="O402" s="173"/>
      <c r="P402" s="173"/>
      <c r="Q402" s="173"/>
      <c r="R402" s="173"/>
      <c r="S402" s="173"/>
      <c r="T402" s="173"/>
      <c r="U402" s="173"/>
      <c r="V402" s="173"/>
      <c r="W402" s="173"/>
      <c r="X402" s="173"/>
      <c r="Y402" s="173"/>
      <c r="Z402" s="173"/>
      <c r="AA402" s="173"/>
      <c r="AB402" s="173"/>
      <c r="AC402" s="174"/>
      <c r="AE402" s="507"/>
      <c r="AG402" s="507"/>
      <c r="AI402" s="507"/>
      <c r="AK402" s="92"/>
    </row>
    <row r="403" spans="3:37" ht="12.75" customHeight="1" outlineLevel="1">
      <c r="D403" s="106" t="str">
        <f>'Line Items'!D27</f>
        <v>[Passenger Revenue Service Groups Line 14]</v>
      </c>
      <c r="E403" s="89"/>
      <c r="F403" s="107" t="str">
        <f t="shared" si="148"/>
        <v>000 Jnys</v>
      </c>
      <c r="G403" s="173"/>
      <c r="H403" s="173"/>
      <c r="I403" s="173"/>
      <c r="J403" s="173"/>
      <c r="K403" s="173"/>
      <c r="L403" s="173"/>
      <c r="M403" s="173"/>
      <c r="N403" s="173"/>
      <c r="O403" s="173"/>
      <c r="P403" s="173"/>
      <c r="Q403" s="173"/>
      <c r="R403" s="173"/>
      <c r="S403" s="173"/>
      <c r="T403" s="173"/>
      <c r="U403" s="173"/>
      <c r="V403" s="173"/>
      <c r="W403" s="173"/>
      <c r="X403" s="173"/>
      <c r="Y403" s="173"/>
      <c r="Z403" s="173"/>
      <c r="AA403" s="173"/>
      <c r="AB403" s="173"/>
      <c r="AC403" s="174"/>
      <c r="AE403" s="507"/>
      <c r="AG403" s="507"/>
      <c r="AI403" s="507"/>
      <c r="AK403" s="92"/>
    </row>
    <row r="404" spans="3:37" ht="12.75" customHeight="1" outlineLevel="1">
      <c r="D404" s="106" t="str">
        <f>'Line Items'!D28</f>
        <v>[Passenger Revenue Service Groups Line 15]</v>
      </c>
      <c r="E404" s="89"/>
      <c r="F404" s="107" t="str">
        <f t="shared" si="148"/>
        <v>000 Jnys</v>
      </c>
      <c r="G404" s="173"/>
      <c r="H404" s="173"/>
      <c r="I404" s="173"/>
      <c r="J404" s="173"/>
      <c r="K404" s="173"/>
      <c r="L404" s="173"/>
      <c r="M404" s="173"/>
      <c r="N404" s="173"/>
      <c r="O404" s="173"/>
      <c r="P404" s="173"/>
      <c r="Q404" s="173"/>
      <c r="R404" s="173"/>
      <c r="S404" s="173"/>
      <c r="T404" s="173"/>
      <c r="U404" s="173"/>
      <c r="V404" s="173"/>
      <c r="W404" s="173"/>
      <c r="X404" s="173"/>
      <c r="Y404" s="173"/>
      <c r="Z404" s="173"/>
      <c r="AA404" s="173"/>
      <c r="AB404" s="173"/>
      <c r="AC404" s="174"/>
      <c r="AE404" s="507"/>
      <c r="AG404" s="507"/>
      <c r="AI404" s="507"/>
      <c r="AK404" s="92"/>
    </row>
    <row r="405" spans="3:37" ht="12.75" customHeight="1" outlineLevel="1">
      <c r="D405" s="106" t="str">
        <f>'Line Items'!D29</f>
        <v>[Passenger Revenue Service Groups Line 16]</v>
      </c>
      <c r="E405" s="89"/>
      <c r="F405" s="107" t="str">
        <f t="shared" si="148"/>
        <v>000 Jnys</v>
      </c>
      <c r="G405" s="173"/>
      <c r="H405" s="173"/>
      <c r="I405" s="173"/>
      <c r="J405" s="173"/>
      <c r="K405" s="173"/>
      <c r="L405" s="173"/>
      <c r="M405" s="173"/>
      <c r="N405" s="173"/>
      <c r="O405" s="173"/>
      <c r="P405" s="173"/>
      <c r="Q405" s="173"/>
      <c r="R405" s="173"/>
      <c r="S405" s="173"/>
      <c r="T405" s="173"/>
      <c r="U405" s="173"/>
      <c r="V405" s="173"/>
      <c r="W405" s="173"/>
      <c r="X405" s="173"/>
      <c r="Y405" s="173"/>
      <c r="Z405" s="173"/>
      <c r="AA405" s="173"/>
      <c r="AB405" s="173"/>
      <c r="AC405" s="174"/>
      <c r="AE405" s="507"/>
      <c r="AG405" s="507"/>
      <c r="AI405" s="507"/>
      <c r="AK405" s="92"/>
    </row>
    <row r="406" spans="3:37" ht="12.75" customHeight="1" outlineLevel="1">
      <c r="D406" s="106" t="str">
        <f>'Line Items'!D30</f>
        <v>[Passenger Revenue Service Groups Line 17]</v>
      </c>
      <c r="E406" s="89"/>
      <c r="F406" s="107" t="str">
        <f t="shared" si="148"/>
        <v>000 Jnys</v>
      </c>
      <c r="G406" s="173"/>
      <c r="H406" s="173"/>
      <c r="I406" s="173"/>
      <c r="J406" s="173"/>
      <c r="K406" s="173"/>
      <c r="L406" s="173"/>
      <c r="M406" s="173"/>
      <c r="N406" s="173"/>
      <c r="O406" s="173"/>
      <c r="P406" s="173"/>
      <c r="Q406" s="173"/>
      <c r="R406" s="173"/>
      <c r="S406" s="173"/>
      <c r="T406" s="173"/>
      <c r="U406" s="173"/>
      <c r="V406" s="173"/>
      <c r="W406" s="173"/>
      <c r="X406" s="173"/>
      <c r="Y406" s="173"/>
      <c r="Z406" s="173"/>
      <c r="AA406" s="173"/>
      <c r="AB406" s="173"/>
      <c r="AC406" s="174"/>
      <c r="AE406" s="507"/>
      <c r="AG406" s="507"/>
      <c r="AI406" s="507"/>
      <c r="AK406" s="92"/>
    </row>
    <row r="407" spans="3:37" ht="12.75" customHeight="1" outlineLevel="1">
      <c r="D407" s="106" t="str">
        <f>'Line Items'!D31</f>
        <v>[Passenger Revenue Service Groups Line 18]</v>
      </c>
      <c r="E407" s="89"/>
      <c r="F407" s="107" t="str">
        <f t="shared" si="148"/>
        <v>000 Jnys</v>
      </c>
      <c r="G407" s="173"/>
      <c r="H407" s="173"/>
      <c r="I407" s="173"/>
      <c r="J407" s="173"/>
      <c r="K407" s="173"/>
      <c r="L407" s="173"/>
      <c r="M407" s="173"/>
      <c r="N407" s="173"/>
      <c r="O407" s="173"/>
      <c r="P407" s="173"/>
      <c r="Q407" s="173"/>
      <c r="R407" s="173"/>
      <c r="S407" s="173"/>
      <c r="T407" s="173"/>
      <c r="U407" s="173"/>
      <c r="V407" s="173"/>
      <c r="W407" s="173"/>
      <c r="X407" s="173"/>
      <c r="Y407" s="173"/>
      <c r="Z407" s="173"/>
      <c r="AA407" s="173"/>
      <c r="AB407" s="173"/>
      <c r="AC407" s="174"/>
      <c r="AE407" s="507"/>
      <c r="AG407" s="507"/>
      <c r="AI407" s="507"/>
      <c r="AK407" s="92"/>
    </row>
    <row r="408" spans="3:37" ht="12.75" customHeight="1" outlineLevel="1">
      <c r="D408" s="106" t="str">
        <f>'Line Items'!D32</f>
        <v>[Passenger Revenue Service Groups Line 19]</v>
      </c>
      <c r="E408" s="89"/>
      <c r="F408" s="107" t="str">
        <f t="shared" si="148"/>
        <v>000 Jnys</v>
      </c>
      <c r="G408" s="173"/>
      <c r="H408" s="173"/>
      <c r="I408" s="173"/>
      <c r="J408" s="173"/>
      <c r="K408" s="173"/>
      <c r="L408" s="173"/>
      <c r="M408" s="173"/>
      <c r="N408" s="173"/>
      <c r="O408" s="173"/>
      <c r="P408" s="173"/>
      <c r="Q408" s="173"/>
      <c r="R408" s="173"/>
      <c r="S408" s="173"/>
      <c r="T408" s="173"/>
      <c r="U408" s="173"/>
      <c r="V408" s="173"/>
      <c r="W408" s="173"/>
      <c r="X408" s="173"/>
      <c r="Y408" s="173"/>
      <c r="Z408" s="173"/>
      <c r="AA408" s="173"/>
      <c r="AB408" s="173"/>
      <c r="AC408" s="174"/>
      <c r="AE408" s="507"/>
      <c r="AG408" s="507"/>
      <c r="AI408" s="507"/>
      <c r="AK408" s="92"/>
    </row>
    <row r="409" spans="3:37" ht="12.75" customHeight="1" outlineLevel="1">
      <c r="D409" s="117" t="str">
        <f>'Line Items'!D33</f>
        <v>[Passenger Revenue Service Groups Line 20]</v>
      </c>
      <c r="E409" s="175"/>
      <c r="F409" s="118" t="str">
        <f t="shared" ref="F409" si="149">F383</f>
        <v>000 Jnys</v>
      </c>
      <c r="G409" s="176"/>
      <c r="H409" s="176"/>
      <c r="I409" s="176"/>
      <c r="J409" s="176"/>
      <c r="K409" s="176"/>
      <c r="L409" s="176"/>
      <c r="M409" s="176"/>
      <c r="N409" s="176"/>
      <c r="O409" s="176"/>
      <c r="P409" s="176"/>
      <c r="Q409" s="176"/>
      <c r="R409" s="176"/>
      <c r="S409" s="176"/>
      <c r="T409" s="176"/>
      <c r="U409" s="176"/>
      <c r="V409" s="176"/>
      <c r="W409" s="176"/>
      <c r="X409" s="176"/>
      <c r="Y409" s="176"/>
      <c r="Z409" s="176"/>
      <c r="AA409" s="176"/>
      <c r="AB409" s="176"/>
      <c r="AC409" s="177"/>
      <c r="AE409" s="508"/>
      <c r="AG409" s="508"/>
      <c r="AI409" s="508"/>
      <c r="AK409" s="96"/>
    </row>
    <row r="410" spans="3:37" ht="12.75" customHeight="1" outlineLevel="1">
      <c r="G410" s="90"/>
      <c r="H410" s="90"/>
      <c r="I410" s="90"/>
      <c r="J410" s="90"/>
      <c r="K410" s="90"/>
      <c r="L410" s="90"/>
      <c r="M410" s="90"/>
      <c r="N410" s="90"/>
      <c r="O410" s="90"/>
      <c r="P410" s="90"/>
      <c r="Q410" s="90"/>
      <c r="R410" s="90"/>
      <c r="S410" s="90"/>
      <c r="T410" s="90"/>
      <c r="U410" s="90"/>
      <c r="V410" s="90"/>
      <c r="W410" s="90"/>
      <c r="X410" s="90"/>
      <c r="Y410" s="90"/>
      <c r="Z410" s="90"/>
      <c r="AA410" s="90"/>
      <c r="AB410" s="90"/>
      <c r="AC410" s="90"/>
    </row>
    <row r="411" spans="3:37" ht="12.75" customHeight="1" outlineLevel="1">
      <c r="D411" s="178" t="str">
        <f>"Total "&amp;C389</f>
        <v>Total Advance (First)</v>
      </c>
      <c r="E411" s="179"/>
      <c r="F411" s="180" t="str">
        <f>F409</f>
        <v>000 Jnys</v>
      </c>
      <c r="G411" s="181">
        <f t="shared" ref="G411:AB411" si="150">SUM(G390:G409)</f>
        <v>0</v>
      </c>
      <c r="H411" s="181">
        <f t="shared" si="150"/>
        <v>0</v>
      </c>
      <c r="I411" s="181">
        <f>SUM(I390:I409)</f>
        <v>0</v>
      </c>
      <c r="J411" s="181">
        <f>SUM(J390:J409)</f>
        <v>0</v>
      </c>
      <c r="K411" s="181">
        <f t="shared" si="150"/>
        <v>0</v>
      </c>
      <c r="L411" s="181">
        <f t="shared" si="150"/>
        <v>0</v>
      </c>
      <c r="M411" s="181">
        <f t="shared" si="150"/>
        <v>0</v>
      </c>
      <c r="N411" s="181">
        <f t="shared" si="150"/>
        <v>0</v>
      </c>
      <c r="O411" s="181">
        <f t="shared" si="150"/>
        <v>0</v>
      </c>
      <c r="P411" s="181">
        <f t="shared" si="150"/>
        <v>0</v>
      </c>
      <c r="Q411" s="181">
        <f t="shared" si="150"/>
        <v>0</v>
      </c>
      <c r="R411" s="181">
        <f t="shared" si="150"/>
        <v>0</v>
      </c>
      <c r="S411" s="181">
        <f t="shared" si="150"/>
        <v>0</v>
      </c>
      <c r="T411" s="181">
        <f t="shared" si="150"/>
        <v>0</v>
      </c>
      <c r="U411" s="181">
        <f t="shared" si="150"/>
        <v>0</v>
      </c>
      <c r="V411" s="181">
        <f t="shared" si="150"/>
        <v>0</v>
      </c>
      <c r="W411" s="181">
        <f t="shared" si="150"/>
        <v>0</v>
      </c>
      <c r="X411" s="181">
        <f t="shared" si="150"/>
        <v>0</v>
      </c>
      <c r="Y411" s="181">
        <f t="shared" si="150"/>
        <v>0</v>
      </c>
      <c r="Z411" s="181">
        <f t="shared" si="150"/>
        <v>0</v>
      </c>
      <c r="AA411" s="181">
        <f t="shared" si="150"/>
        <v>0</v>
      </c>
      <c r="AB411" s="181">
        <f t="shared" si="150"/>
        <v>0</v>
      </c>
      <c r="AC411" s="182">
        <f t="shared" ref="AC411" si="151">SUM(AC390:AC409)</f>
        <v>0</v>
      </c>
      <c r="AE411" s="509">
        <f t="shared" ref="AE411" si="152">SUM(AE390:AE409)</f>
        <v>0</v>
      </c>
      <c r="AG411" s="509">
        <f t="shared" ref="AG411" si="153">SUM(AG390:AG409)</f>
        <v>0</v>
      </c>
      <c r="AI411" s="509">
        <f t="shared" ref="AI411" si="154">SUM(AI390:AI409)</f>
        <v>0</v>
      </c>
      <c r="AK411" s="852"/>
    </row>
    <row r="412" spans="3:37" ht="12.75" customHeight="1" outlineLevel="1">
      <c r="G412" s="90"/>
      <c r="H412" s="90"/>
      <c r="I412" s="90"/>
      <c r="J412" s="90"/>
      <c r="K412" s="90"/>
      <c r="L412" s="90"/>
      <c r="M412" s="90"/>
      <c r="N412" s="90"/>
      <c r="O412" s="90"/>
      <c r="P412" s="90"/>
      <c r="Q412" s="90"/>
      <c r="R412" s="90"/>
      <c r="S412" s="90"/>
      <c r="T412" s="90"/>
      <c r="U412" s="90"/>
      <c r="V412" s="90"/>
      <c r="W412" s="90"/>
      <c r="X412" s="90"/>
      <c r="Y412" s="90"/>
      <c r="Z412" s="90"/>
      <c r="AA412" s="90"/>
      <c r="AB412" s="90"/>
      <c r="AC412" s="90"/>
      <c r="AD412" s="90"/>
      <c r="AE412" s="90"/>
      <c r="AG412" s="90"/>
      <c r="AI412" s="90"/>
    </row>
    <row r="413" spans="3:37" ht="12.75" customHeight="1" outlineLevel="1">
      <c r="C413" s="138" t="str">
        <f>C141</f>
        <v>Advance (Standard)</v>
      </c>
      <c r="G413" s="90"/>
      <c r="H413" s="90"/>
      <c r="I413" s="90"/>
      <c r="J413" s="90"/>
      <c r="K413" s="90"/>
      <c r="L413" s="90"/>
      <c r="M413" s="90"/>
      <c r="N413" s="90"/>
      <c r="O413" s="90"/>
      <c r="P413" s="90"/>
      <c r="Q413" s="90"/>
      <c r="R413" s="90"/>
      <c r="S413" s="90"/>
      <c r="T413" s="90"/>
      <c r="U413" s="90"/>
      <c r="V413" s="90"/>
      <c r="W413" s="90"/>
      <c r="X413" s="90"/>
      <c r="Y413" s="90"/>
      <c r="Z413" s="90"/>
      <c r="AA413" s="90"/>
      <c r="AB413" s="90"/>
      <c r="AC413" s="90"/>
      <c r="AD413" s="90"/>
      <c r="AE413" s="90"/>
      <c r="AG413" s="90"/>
      <c r="AI413" s="90"/>
    </row>
    <row r="414" spans="3:37" ht="12.75" customHeight="1" outlineLevel="1">
      <c r="D414" s="100" t="str">
        <f>'Line Items'!D14</f>
        <v>EJ01 West Mids Snow Hill</v>
      </c>
      <c r="E414" s="85"/>
      <c r="F414" s="183" t="str">
        <f t="shared" ref="F414:F432" si="155">F390</f>
        <v>000 Jnys</v>
      </c>
      <c r="G414" s="171"/>
      <c r="H414" s="171"/>
      <c r="I414" s="172"/>
      <c r="J414" s="171"/>
      <c r="K414" s="172"/>
      <c r="L414" s="172"/>
      <c r="M414" s="171"/>
      <c r="N414" s="171"/>
      <c r="O414" s="171"/>
      <c r="P414" s="171"/>
      <c r="Q414" s="171"/>
      <c r="R414" s="171"/>
      <c r="S414" s="171"/>
      <c r="T414" s="171"/>
      <c r="U414" s="171"/>
      <c r="V414" s="171"/>
      <c r="W414" s="171"/>
      <c r="X414" s="171"/>
      <c r="Y414" s="171"/>
      <c r="Z414" s="171"/>
      <c r="AA414" s="171"/>
      <c r="AB414" s="171"/>
      <c r="AC414" s="410"/>
      <c r="AE414" s="506"/>
      <c r="AG414" s="506"/>
      <c r="AI414" s="506"/>
      <c r="AK414" s="88"/>
    </row>
    <row r="415" spans="3:37" ht="12.75" customHeight="1" outlineLevel="1">
      <c r="D415" s="106" t="str">
        <f>'Line Items'!D15</f>
        <v>EJ02 Trent Valley</v>
      </c>
      <c r="E415" s="89"/>
      <c r="F415" s="107" t="str">
        <f t="shared" si="155"/>
        <v>000 Jnys</v>
      </c>
      <c r="G415" s="173"/>
      <c r="H415" s="173"/>
      <c r="I415" s="173"/>
      <c r="J415" s="173"/>
      <c r="K415" s="173"/>
      <c r="L415" s="173"/>
      <c r="M415" s="173"/>
      <c r="N415" s="173"/>
      <c r="O415" s="173"/>
      <c r="P415" s="173"/>
      <c r="Q415" s="173"/>
      <c r="R415" s="173"/>
      <c r="S415" s="173"/>
      <c r="T415" s="173"/>
      <c r="U415" s="173"/>
      <c r="V415" s="173"/>
      <c r="W415" s="173"/>
      <c r="X415" s="173"/>
      <c r="Y415" s="173"/>
      <c r="Z415" s="173"/>
      <c r="AA415" s="173"/>
      <c r="AB415" s="173"/>
      <c r="AC415" s="174"/>
      <c r="AE415" s="507"/>
      <c r="AG415" s="507"/>
      <c r="AI415" s="507"/>
      <c r="AK415" s="92"/>
    </row>
    <row r="416" spans="3:37" ht="12.75" customHeight="1" outlineLevel="1">
      <c r="D416" s="106" t="str">
        <f>'Line Items'!D16</f>
        <v>EJ03 West Mids New Street</v>
      </c>
      <c r="E416" s="89"/>
      <c r="F416" s="107" t="str">
        <f t="shared" si="155"/>
        <v>000 Jnys</v>
      </c>
      <c r="G416" s="173"/>
      <c r="H416" s="173"/>
      <c r="I416" s="173"/>
      <c r="J416" s="173"/>
      <c r="K416" s="173"/>
      <c r="L416" s="173"/>
      <c r="M416" s="173"/>
      <c r="N416" s="173"/>
      <c r="O416" s="173"/>
      <c r="P416" s="173"/>
      <c r="Q416" s="173"/>
      <c r="R416" s="173"/>
      <c r="S416" s="173"/>
      <c r="T416" s="173"/>
      <c r="U416" s="173"/>
      <c r="V416" s="173"/>
      <c r="W416" s="173"/>
      <c r="X416" s="173"/>
      <c r="Y416" s="173"/>
      <c r="Z416" s="173"/>
      <c r="AA416" s="173"/>
      <c r="AB416" s="173"/>
      <c r="AC416" s="174"/>
      <c r="AE416" s="507"/>
      <c r="AG416" s="507"/>
      <c r="AI416" s="507"/>
      <c r="AK416" s="92"/>
    </row>
    <row r="417" spans="4:37" ht="12.75" customHeight="1" outlineLevel="1">
      <c r="D417" s="106" t="str">
        <f>'Line Items'!D17</f>
        <v>EJ04 West Mids inter-urban</v>
      </c>
      <c r="E417" s="89"/>
      <c r="F417" s="107" t="str">
        <f t="shared" si="155"/>
        <v>000 Jnys</v>
      </c>
      <c r="G417" s="173"/>
      <c r="H417" s="173"/>
      <c r="I417" s="173"/>
      <c r="J417" s="173"/>
      <c r="K417" s="173"/>
      <c r="L417" s="173"/>
      <c r="M417" s="173"/>
      <c r="N417" s="173"/>
      <c r="O417" s="173"/>
      <c r="P417" s="173"/>
      <c r="Q417" s="173"/>
      <c r="R417" s="173"/>
      <c r="S417" s="173"/>
      <c r="T417" s="173"/>
      <c r="U417" s="173"/>
      <c r="V417" s="173"/>
      <c r="W417" s="173"/>
      <c r="X417" s="173"/>
      <c r="Y417" s="173"/>
      <c r="Z417" s="173"/>
      <c r="AA417" s="173"/>
      <c r="AB417" s="173"/>
      <c r="AC417" s="174"/>
      <c r="AE417" s="507"/>
      <c r="AG417" s="507"/>
      <c r="AI417" s="507"/>
      <c r="AK417" s="92"/>
    </row>
    <row r="418" spans="4:37" ht="12.75" customHeight="1" outlineLevel="1">
      <c r="D418" s="106" t="str">
        <f>'Line Items'!D18</f>
        <v>EJ05 WC London - Northampton</v>
      </c>
      <c r="E418" s="89"/>
      <c r="F418" s="107" t="str">
        <f t="shared" si="155"/>
        <v>000 Jnys</v>
      </c>
      <c r="G418" s="173"/>
      <c r="H418" s="173"/>
      <c r="I418" s="173"/>
      <c r="J418" s="173"/>
      <c r="K418" s="173"/>
      <c r="L418" s="173"/>
      <c r="M418" s="173"/>
      <c r="N418" s="173"/>
      <c r="O418" s="173"/>
      <c r="P418" s="173"/>
      <c r="Q418" s="173"/>
      <c r="R418" s="173"/>
      <c r="S418" s="173"/>
      <c r="T418" s="173"/>
      <c r="U418" s="173"/>
      <c r="V418" s="173"/>
      <c r="W418" s="173"/>
      <c r="X418" s="173"/>
      <c r="Y418" s="173"/>
      <c r="Z418" s="173"/>
      <c r="AA418" s="173"/>
      <c r="AB418" s="173"/>
      <c r="AC418" s="174"/>
      <c r="AE418" s="507"/>
      <c r="AG418" s="507"/>
      <c r="AI418" s="507"/>
      <c r="AK418" s="92"/>
    </row>
    <row r="419" spans="4:37" ht="12.75" customHeight="1" outlineLevel="1">
      <c r="D419" s="106" t="str">
        <f>'Line Items'!D19</f>
        <v>EJ06 WCML Branches</v>
      </c>
      <c r="E419" s="89"/>
      <c r="F419" s="107" t="str">
        <f t="shared" si="155"/>
        <v>000 Jnys</v>
      </c>
      <c r="G419" s="173"/>
      <c r="H419" s="173"/>
      <c r="I419" s="173"/>
      <c r="J419" s="173"/>
      <c r="K419" s="173"/>
      <c r="L419" s="173"/>
      <c r="M419" s="173"/>
      <c r="N419" s="173"/>
      <c r="O419" s="173"/>
      <c r="P419" s="173"/>
      <c r="Q419" s="173"/>
      <c r="R419" s="173"/>
      <c r="S419" s="173"/>
      <c r="T419" s="173"/>
      <c r="U419" s="173"/>
      <c r="V419" s="173"/>
      <c r="W419" s="173"/>
      <c r="X419" s="173"/>
      <c r="Y419" s="173"/>
      <c r="Z419" s="173"/>
      <c r="AA419" s="173"/>
      <c r="AB419" s="173"/>
      <c r="AC419" s="174"/>
      <c r="AE419" s="507"/>
      <c r="AG419" s="507"/>
      <c r="AI419" s="507"/>
      <c r="AK419" s="92"/>
    </row>
    <row r="420" spans="4:37" ht="12.75" customHeight="1" outlineLevel="1">
      <c r="D420" s="106" t="str">
        <f>'Line Items'!D20</f>
        <v>Other: Centro concessions</v>
      </c>
      <c r="E420" s="89"/>
      <c r="F420" s="107" t="str">
        <f t="shared" si="155"/>
        <v>000 Jnys</v>
      </c>
      <c r="G420" s="173"/>
      <c r="H420" s="173"/>
      <c r="I420" s="173"/>
      <c r="J420" s="173"/>
      <c r="K420" s="173"/>
      <c r="L420" s="173"/>
      <c r="M420" s="173"/>
      <c r="N420" s="173"/>
      <c r="O420" s="173"/>
      <c r="P420" s="173"/>
      <c r="Q420" s="173"/>
      <c r="R420" s="173"/>
      <c r="S420" s="173"/>
      <c r="T420" s="173"/>
      <c r="U420" s="173"/>
      <c r="V420" s="173"/>
      <c r="W420" s="173"/>
      <c r="X420" s="173"/>
      <c r="Y420" s="173"/>
      <c r="Z420" s="173"/>
      <c r="AA420" s="173"/>
      <c r="AB420" s="173"/>
      <c r="AC420" s="174"/>
      <c r="AE420" s="507"/>
      <c r="AG420" s="507"/>
      <c r="AI420" s="507"/>
      <c r="AK420" s="92"/>
    </row>
    <row r="421" spans="4:37" ht="12.75" customHeight="1" outlineLevel="1">
      <c r="D421" s="106" t="str">
        <f>'Line Items'!D21</f>
        <v>Other: Centro nNetwork</v>
      </c>
      <c r="E421" s="89"/>
      <c r="F421" s="107" t="str">
        <f t="shared" si="155"/>
        <v>000 Jnys</v>
      </c>
      <c r="G421" s="173"/>
      <c r="H421" s="173"/>
      <c r="I421" s="173"/>
      <c r="J421" s="173"/>
      <c r="K421" s="173"/>
      <c r="L421" s="173"/>
      <c r="M421" s="173"/>
      <c r="N421" s="173"/>
      <c r="O421" s="173"/>
      <c r="P421" s="173"/>
      <c r="Q421" s="173"/>
      <c r="R421" s="173"/>
      <c r="S421" s="173"/>
      <c r="T421" s="173"/>
      <c r="U421" s="173"/>
      <c r="V421" s="173"/>
      <c r="W421" s="173"/>
      <c r="X421" s="173"/>
      <c r="Y421" s="173"/>
      <c r="Z421" s="173"/>
      <c r="AA421" s="173"/>
      <c r="AB421" s="173"/>
      <c r="AC421" s="174"/>
      <c r="AE421" s="507"/>
      <c r="AG421" s="507"/>
      <c r="AI421" s="507"/>
      <c r="AK421" s="92"/>
    </row>
    <row r="422" spans="4:37" ht="12.75" customHeight="1" outlineLevel="1">
      <c r="D422" s="106" t="str">
        <f>'Line Items'!D22</f>
        <v>Other: miscellaneous</v>
      </c>
      <c r="E422" s="89"/>
      <c r="F422" s="107" t="str">
        <f t="shared" si="155"/>
        <v>000 Jnys</v>
      </c>
      <c r="G422" s="173"/>
      <c r="H422" s="173"/>
      <c r="I422" s="173"/>
      <c r="J422" s="173"/>
      <c r="K422" s="173"/>
      <c r="L422" s="173"/>
      <c r="M422" s="173"/>
      <c r="N422" s="173"/>
      <c r="O422" s="173"/>
      <c r="P422" s="173"/>
      <c r="Q422" s="173"/>
      <c r="R422" s="173"/>
      <c r="S422" s="173"/>
      <c r="T422" s="173"/>
      <c r="U422" s="173"/>
      <c r="V422" s="173"/>
      <c r="W422" s="173"/>
      <c r="X422" s="173"/>
      <c r="Y422" s="173"/>
      <c r="Z422" s="173"/>
      <c r="AA422" s="173"/>
      <c r="AB422" s="173"/>
      <c r="AC422" s="174"/>
      <c r="AE422" s="507"/>
      <c r="AG422" s="507"/>
      <c r="AI422" s="507"/>
      <c r="AK422" s="92"/>
    </row>
    <row r="423" spans="4:37" ht="12.75" customHeight="1" outlineLevel="1">
      <c r="D423" s="106" t="str">
        <f>'Line Items'!D23</f>
        <v>[Passenger Revenue Service Groups Line 10]</v>
      </c>
      <c r="E423" s="89"/>
      <c r="F423" s="107" t="str">
        <f t="shared" si="155"/>
        <v>000 Jnys</v>
      </c>
      <c r="G423" s="173"/>
      <c r="H423" s="173"/>
      <c r="I423" s="173"/>
      <c r="J423" s="173"/>
      <c r="K423" s="173"/>
      <c r="L423" s="173"/>
      <c r="M423" s="173"/>
      <c r="N423" s="173"/>
      <c r="O423" s="173"/>
      <c r="P423" s="173"/>
      <c r="Q423" s="173"/>
      <c r="R423" s="173"/>
      <c r="S423" s="173"/>
      <c r="T423" s="173"/>
      <c r="U423" s="173"/>
      <c r="V423" s="173"/>
      <c r="W423" s="173"/>
      <c r="X423" s="173"/>
      <c r="Y423" s="173"/>
      <c r="Z423" s="173"/>
      <c r="AA423" s="173"/>
      <c r="AB423" s="173"/>
      <c r="AC423" s="174"/>
      <c r="AE423" s="507"/>
      <c r="AG423" s="507"/>
      <c r="AI423" s="507"/>
      <c r="AK423" s="92"/>
    </row>
    <row r="424" spans="4:37" ht="12.75" customHeight="1" outlineLevel="1">
      <c r="D424" s="106" t="str">
        <f>'Line Items'!D24</f>
        <v>[Passenger Revenue Service Groups Line 11]</v>
      </c>
      <c r="E424" s="89"/>
      <c r="F424" s="107" t="str">
        <f t="shared" si="155"/>
        <v>000 Jnys</v>
      </c>
      <c r="G424" s="173"/>
      <c r="H424" s="173"/>
      <c r="I424" s="173"/>
      <c r="J424" s="173"/>
      <c r="K424" s="173"/>
      <c r="L424" s="173"/>
      <c r="M424" s="173"/>
      <c r="N424" s="173"/>
      <c r="O424" s="173"/>
      <c r="P424" s="173"/>
      <c r="Q424" s="173"/>
      <c r="R424" s="173"/>
      <c r="S424" s="173"/>
      <c r="T424" s="173"/>
      <c r="U424" s="173"/>
      <c r="V424" s="173"/>
      <c r="W424" s="173"/>
      <c r="X424" s="173"/>
      <c r="Y424" s="173"/>
      <c r="Z424" s="173"/>
      <c r="AA424" s="173"/>
      <c r="AB424" s="173"/>
      <c r="AC424" s="174"/>
      <c r="AE424" s="507"/>
      <c r="AG424" s="507"/>
      <c r="AI424" s="507"/>
      <c r="AK424" s="92"/>
    </row>
    <row r="425" spans="4:37" ht="12.75" customHeight="1" outlineLevel="1">
      <c r="D425" s="106" t="str">
        <f>'Line Items'!D25</f>
        <v>[Passenger Revenue Service Groups Line 12]</v>
      </c>
      <c r="E425" s="89"/>
      <c r="F425" s="107" t="str">
        <f t="shared" si="155"/>
        <v>000 Jnys</v>
      </c>
      <c r="G425" s="173"/>
      <c r="H425" s="173"/>
      <c r="I425" s="173"/>
      <c r="J425" s="173"/>
      <c r="K425" s="173"/>
      <c r="L425" s="173"/>
      <c r="M425" s="173"/>
      <c r="N425" s="173"/>
      <c r="O425" s="173"/>
      <c r="P425" s="173"/>
      <c r="Q425" s="173"/>
      <c r="R425" s="173"/>
      <c r="S425" s="173"/>
      <c r="T425" s="173"/>
      <c r="U425" s="173"/>
      <c r="V425" s="173"/>
      <c r="W425" s="173"/>
      <c r="X425" s="173"/>
      <c r="Y425" s="173"/>
      <c r="Z425" s="173"/>
      <c r="AA425" s="173"/>
      <c r="AB425" s="173"/>
      <c r="AC425" s="174"/>
      <c r="AE425" s="507"/>
      <c r="AG425" s="507"/>
      <c r="AI425" s="507"/>
      <c r="AK425" s="92"/>
    </row>
    <row r="426" spans="4:37" ht="12.75" customHeight="1" outlineLevel="1">
      <c r="D426" s="106" t="str">
        <f>'Line Items'!D26</f>
        <v>[Passenger Revenue Service Groups Line 13]</v>
      </c>
      <c r="E426" s="89"/>
      <c r="F426" s="107" t="str">
        <f t="shared" si="155"/>
        <v>000 Jnys</v>
      </c>
      <c r="G426" s="173"/>
      <c r="H426" s="173"/>
      <c r="I426" s="173"/>
      <c r="J426" s="173"/>
      <c r="K426" s="173"/>
      <c r="L426" s="173"/>
      <c r="M426" s="173"/>
      <c r="N426" s="173"/>
      <c r="O426" s="173"/>
      <c r="P426" s="173"/>
      <c r="Q426" s="173"/>
      <c r="R426" s="173"/>
      <c r="S426" s="173"/>
      <c r="T426" s="173"/>
      <c r="U426" s="173"/>
      <c r="V426" s="173"/>
      <c r="W426" s="173"/>
      <c r="X426" s="173"/>
      <c r="Y426" s="173"/>
      <c r="Z426" s="173"/>
      <c r="AA426" s="173"/>
      <c r="AB426" s="173"/>
      <c r="AC426" s="174"/>
      <c r="AE426" s="507"/>
      <c r="AG426" s="507"/>
      <c r="AI426" s="507"/>
      <c r="AK426" s="92"/>
    </row>
    <row r="427" spans="4:37" ht="12.75" customHeight="1" outlineLevel="1">
      <c r="D427" s="106" t="str">
        <f>'Line Items'!D27</f>
        <v>[Passenger Revenue Service Groups Line 14]</v>
      </c>
      <c r="E427" s="89"/>
      <c r="F427" s="107" t="str">
        <f t="shared" si="155"/>
        <v>000 Jnys</v>
      </c>
      <c r="G427" s="173"/>
      <c r="H427" s="173"/>
      <c r="I427" s="173"/>
      <c r="J427" s="173"/>
      <c r="K427" s="173"/>
      <c r="L427" s="173"/>
      <c r="M427" s="173"/>
      <c r="N427" s="173"/>
      <c r="O427" s="173"/>
      <c r="P427" s="173"/>
      <c r="Q427" s="173"/>
      <c r="R427" s="173"/>
      <c r="S427" s="173"/>
      <c r="T427" s="173"/>
      <c r="U427" s="173"/>
      <c r="V427" s="173"/>
      <c r="W427" s="173"/>
      <c r="X427" s="173"/>
      <c r="Y427" s="173"/>
      <c r="Z427" s="173"/>
      <c r="AA427" s="173"/>
      <c r="AB427" s="173"/>
      <c r="AC427" s="174"/>
      <c r="AE427" s="507"/>
      <c r="AG427" s="507"/>
      <c r="AI427" s="507"/>
      <c r="AK427" s="92"/>
    </row>
    <row r="428" spans="4:37" ht="12.75" customHeight="1" outlineLevel="1">
      <c r="D428" s="106" t="str">
        <f>'Line Items'!D28</f>
        <v>[Passenger Revenue Service Groups Line 15]</v>
      </c>
      <c r="E428" s="89"/>
      <c r="F428" s="107" t="str">
        <f t="shared" si="155"/>
        <v>000 Jnys</v>
      </c>
      <c r="G428" s="173"/>
      <c r="H428" s="173"/>
      <c r="I428" s="173"/>
      <c r="J428" s="173"/>
      <c r="K428" s="173"/>
      <c r="L428" s="173"/>
      <c r="M428" s="173"/>
      <c r="N428" s="173"/>
      <c r="O428" s="173"/>
      <c r="P428" s="173"/>
      <c r="Q428" s="173"/>
      <c r="R428" s="173"/>
      <c r="S428" s="173"/>
      <c r="T428" s="173"/>
      <c r="U428" s="173"/>
      <c r="V428" s="173"/>
      <c r="W428" s="173"/>
      <c r="X428" s="173"/>
      <c r="Y428" s="173"/>
      <c r="Z428" s="173"/>
      <c r="AA428" s="173"/>
      <c r="AB428" s="173"/>
      <c r="AC428" s="174"/>
      <c r="AE428" s="507"/>
      <c r="AG428" s="507"/>
      <c r="AI428" s="507"/>
      <c r="AK428" s="92"/>
    </row>
    <row r="429" spans="4:37" ht="12.75" customHeight="1" outlineLevel="1">
      <c r="D429" s="106" t="str">
        <f>'Line Items'!D29</f>
        <v>[Passenger Revenue Service Groups Line 16]</v>
      </c>
      <c r="E429" s="89"/>
      <c r="F429" s="107" t="str">
        <f t="shared" si="155"/>
        <v>000 Jnys</v>
      </c>
      <c r="G429" s="173"/>
      <c r="H429" s="173"/>
      <c r="I429" s="173"/>
      <c r="J429" s="173"/>
      <c r="K429" s="173"/>
      <c r="L429" s="173"/>
      <c r="M429" s="173"/>
      <c r="N429" s="173"/>
      <c r="O429" s="173"/>
      <c r="P429" s="173"/>
      <c r="Q429" s="173"/>
      <c r="R429" s="173"/>
      <c r="S429" s="173"/>
      <c r="T429" s="173"/>
      <c r="U429" s="173"/>
      <c r="V429" s="173"/>
      <c r="W429" s="173"/>
      <c r="X429" s="173"/>
      <c r="Y429" s="173"/>
      <c r="Z429" s="173"/>
      <c r="AA429" s="173"/>
      <c r="AB429" s="173"/>
      <c r="AC429" s="174"/>
      <c r="AE429" s="507"/>
      <c r="AG429" s="507"/>
      <c r="AI429" s="507"/>
      <c r="AK429" s="92"/>
    </row>
    <row r="430" spans="4:37" ht="12.75" customHeight="1" outlineLevel="1">
      <c r="D430" s="106" t="str">
        <f>'Line Items'!D30</f>
        <v>[Passenger Revenue Service Groups Line 17]</v>
      </c>
      <c r="E430" s="89"/>
      <c r="F430" s="107" t="str">
        <f t="shared" si="155"/>
        <v>000 Jnys</v>
      </c>
      <c r="G430" s="173"/>
      <c r="H430" s="173"/>
      <c r="I430" s="173"/>
      <c r="J430" s="173"/>
      <c r="K430" s="173"/>
      <c r="L430" s="173"/>
      <c r="M430" s="173"/>
      <c r="N430" s="173"/>
      <c r="O430" s="173"/>
      <c r="P430" s="173"/>
      <c r="Q430" s="173"/>
      <c r="R430" s="173"/>
      <c r="S430" s="173"/>
      <c r="T430" s="173"/>
      <c r="U430" s="173"/>
      <c r="V430" s="173"/>
      <c r="W430" s="173"/>
      <c r="X430" s="173"/>
      <c r="Y430" s="173"/>
      <c r="Z430" s="173"/>
      <c r="AA430" s="173"/>
      <c r="AB430" s="173"/>
      <c r="AC430" s="174"/>
      <c r="AE430" s="507"/>
      <c r="AG430" s="507"/>
      <c r="AI430" s="507"/>
      <c r="AK430" s="92"/>
    </row>
    <row r="431" spans="4:37" ht="12.75" customHeight="1" outlineLevel="1">
      <c r="D431" s="106" t="str">
        <f>'Line Items'!D31</f>
        <v>[Passenger Revenue Service Groups Line 18]</v>
      </c>
      <c r="E431" s="89"/>
      <c r="F431" s="107" t="str">
        <f t="shared" si="155"/>
        <v>000 Jnys</v>
      </c>
      <c r="G431" s="173"/>
      <c r="H431" s="173"/>
      <c r="I431" s="173"/>
      <c r="J431" s="173"/>
      <c r="K431" s="173"/>
      <c r="L431" s="173"/>
      <c r="M431" s="173"/>
      <c r="N431" s="173"/>
      <c r="O431" s="173"/>
      <c r="P431" s="173"/>
      <c r="Q431" s="173"/>
      <c r="R431" s="173"/>
      <c r="S431" s="173"/>
      <c r="T431" s="173"/>
      <c r="U431" s="173"/>
      <c r="V431" s="173"/>
      <c r="W431" s="173"/>
      <c r="X431" s="173"/>
      <c r="Y431" s="173"/>
      <c r="Z431" s="173"/>
      <c r="AA431" s="173"/>
      <c r="AB431" s="173"/>
      <c r="AC431" s="174"/>
      <c r="AE431" s="507"/>
      <c r="AG431" s="507"/>
      <c r="AI431" s="507"/>
      <c r="AK431" s="92"/>
    </row>
    <row r="432" spans="4:37" ht="12.75" customHeight="1" outlineLevel="1">
      <c r="D432" s="106" t="str">
        <f>'Line Items'!D32</f>
        <v>[Passenger Revenue Service Groups Line 19]</v>
      </c>
      <c r="E432" s="89"/>
      <c r="F432" s="107" t="str">
        <f t="shared" si="155"/>
        <v>000 Jnys</v>
      </c>
      <c r="G432" s="173"/>
      <c r="H432" s="173"/>
      <c r="I432" s="173"/>
      <c r="J432" s="173"/>
      <c r="K432" s="173"/>
      <c r="L432" s="173"/>
      <c r="M432" s="173"/>
      <c r="N432" s="173"/>
      <c r="O432" s="173"/>
      <c r="P432" s="173"/>
      <c r="Q432" s="173"/>
      <c r="R432" s="173"/>
      <c r="S432" s="173"/>
      <c r="T432" s="173"/>
      <c r="U432" s="173"/>
      <c r="V432" s="173"/>
      <c r="W432" s="173"/>
      <c r="X432" s="173"/>
      <c r="Y432" s="173"/>
      <c r="Z432" s="173"/>
      <c r="AA432" s="173"/>
      <c r="AB432" s="173"/>
      <c r="AC432" s="174"/>
      <c r="AE432" s="507"/>
      <c r="AG432" s="507"/>
      <c r="AI432" s="507"/>
      <c r="AK432" s="92"/>
    </row>
    <row r="433" spans="3:37" ht="12.75" customHeight="1" outlineLevel="1">
      <c r="D433" s="117" t="str">
        <f>'Line Items'!D33</f>
        <v>[Passenger Revenue Service Groups Line 20]</v>
      </c>
      <c r="E433" s="175"/>
      <c r="F433" s="118" t="str">
        <f t="shared" ref="F433" si="156">F409</f>
        <v>000 Jnys</v>
      </c>
      <c r="G433" s="176"/>
      <c r="H433" s="176"/>
      <c r="I433" s="176"/>
      <c r="J433" s="176"/>
      <c r="K433" s="176"/>
      <c r="L433" s="176"/>
      <c r="M433" s="176"/>
      <c r="N433" s="176"/>
      <c r="O433" s="176"/>
      <c r="P433" s="176"/>
      <c r="Q433" s="176"/>
      <c r="R433" s="176"/>
      <c r="S433" s="176"/>
      <c r="T433" s="176"/>
      <c r="U433" s="176"/>
      <c r="V433" s="176"/>
      <c r="W433" s="176"/>
      <c r="X433" s="176"/>
      <c r="Y433" s="176"/>
      <c r="Z433" s="176"/>
      <c r="AA433" s="176"/>
      <c r="AB433" s="176"/>
      <c r="AC433" s="177"/>
      <c r="AE433" s="508"/>
      <c r="AG433" s="508"/>
      <c r="AI433" s="508"/>
      <c r="AK433" s="96"/>
    </row>
    <row r="434" spans="3:37" ht="12.75" customHeight="1" outlineLevel="1">
      <c r="G434" s="90"/>
      <c r="H434" s="90"/>
      <c r="I434" s="90"/>
      <c r="J434" s="90"/>
      <c r="K434" s="90"/>
      <c r="L434" s="90"/>
      <c r="M434" s="90"/>
      <c r="N434" s="90"/>
      <c r="O434" s="90"/>
      <c r="P434" s="90"/>
      <c r="Q434" s="90"/>
      <c r="R434" s="90"/>
      <c r="S434" s="90"/>
      <c r="T434" s="90"/>
      <c r="U434" s="90"/>
      <c r="V434" s="90"/>
      <c r="W434" s="90"/>
      <c r="X434" s="90"/>
      <c r="Y434" s="90"/>
      <c r="Z434" s="90"/>
      <c r="AA434" s="90"/>
      <c r="AB434" s="90"/>
      <c r="AC434" s="90"/>
      <c r="AD434" s="90"/>
      <c r="AE434" s="90"/>
      <c r="AG434" s="90"/>
      <c r="AI434" s="90"/>
    </row>
    <row r="435" spans="3:37" ht="12.75" customHeight="1" outlineLevel="1">
      <c r="D435" s="178" t="str">
        <f>"Total "&amp;C413</f>
        <v>Total Advance (Standard)</v>
      </c>
      <c r="E435" s="179"/>
      <c r="F435" s="180" t="str">
        <f>F433</f>
        <v>000 Jnys</v>
      </c>
      <c r="G435" s="181">
        <f t="shared" ref="G435:AB435" si="157">SUM(G414:G433)</f>
        <v>0</v>
      </c>
      <c r="H435" s="181">
        <f t="shared" si="157"/>
        <v>0</v>
      </c>
      <c r="I435" s="181">
        <f>SUM(I414:I433)</f>
        <v>0</v>
      </c>
      <c r="J435" s="181">
        <f>SUM(J414:J433)</f>
        <v>0</v>
      </c>
      <c r="K435" s="181">
        <f t="shared" si="157"/>
        <v>0</v>
      </c>
      <c r="L435" s="181">
        <f t="shared" si="157"/>
        <v>0</v>
      </c>
      <c r="M435" s="181">
        <f t="shared" si="157"/>
        <v>0</v>
      </c>
      <c r="N435" s="181">
        <f t="shared" si="157"/>
        <v>0</v>
      </c>
      <c r="O435" s="181">
        <f t="shared" si="157"/>
        <v>0</v>
      </c>
      <c r="P435" s="181">
        <f t="shared" si="157"/>
        <v>0</v>
      </c>
      <c r="Q435" s="181">
        <f t="shared" si="157"/>
        <v>0</v>
      </c>
      <c r="R435" s="181">
        <f t="shared" si="157"/>
        <v>0</v>
      </c>
      <c r="S435" s="181">
        <f t="shared" si="157"/>
        <v>0</v>
      </c>
      <c r="T435" s="181">
        <f t="shared" si="157"/>
        <v>0</v>
      </c>
      <c r="U435" s="181">
        <f t="shared" si="157"/>
        <v>0</v>
      </c>
      <c r="V435" s="181">
        <f t="shared" si="157"/>
        <v>0</v>
      </c>
      <c r="W435" s="181">
        <f t="shared" si="157"/>
        <v>0</v>
      </c>
      <c r="X435" s="181">
        <f t="shared" si="157"/>
        <v>0</v>
      </c>
      <c r="Y435" s="181">
        <f t="shared" si="157"/>
        <v>0</v>
      </c>
      <c r="Z435" s="181">
        <f t="shared" si="157"/>
        <v>0</v>
      </c>
      <c r="AA435" s="181">
        <f t="shared" si="157"/>
        <v>0</v>
      </c>
      <c r="AB435" s="181">
        <f t="shared" si="157"/>
        <v>0</v>
      </c>
      <c r="AC435" s="182">
        <f t="shared" ref="AC435" si="158">SUM(AC414:AC433)</f>
        <v>0</v>
      </c>
      <c r="AE435" s="509">
        <f t="shared" ref="AE435" si="159">SUM(AE414:AE433)</f>
        <v>0</v>
      </c>
      <c r="AG435" s="509">
        <f t="shared" ref="AG435" si="160">SUM(AG414:AG433)</f>
        <v>0</v>
      </c>
      <c r="AI435" s="509">
        <f t="shared" ref="AI435" si="161">SUM(AI414:AI433)</f>
        <v>0</v>
      </c>
      <c r="AK435" s="852"/>
    </row>
    <row r="436" spans="3:37" ht="12.75" customHeight="1" outlineLevel="1">
      <c r="G436" s="90"/>
      <c r="H436" s="90"/>
      <c r="I436" s="90"/>
      <c r="J436" s="90"/>
      <c r="K436" s="90"/>
      <c r="L436" s="90"/>
      <c r="M436" s="90"/>
      <c r="N436" s="90"/>
      <c r="O436" s="90"/>
      <c r="P436" s="90"/>
      <c r="Q436" s="90"/>
      <c r="R436" s="90"/>
      <c r="S436" s="90"/>
      <c r="T436" s="90"/>
      <c r="U436" s="90"/>
      <c r="V436" s="90"/>
      <c r="W436" s="90"/>
      <c r="X436" s="90"/>
      <c r="Y436" s="90"/>
      <c r="Z436" s="90"/>
      <c r="AA436" s="90"/>
      <c r="AB436" s="90"/>
      <c r="AC436" s="90"/>
      <c r="AD436" s="90"/>
      <c r="AE436" s="90"/>
      <c r="AG436" s="90"/>
      <c r="AI436" s="90"/>
    </row>
    <row r="437" spans="3:37" ht="12.75" customHeight="1" outlineLevel="1">
      <c r="D437" s="178" t="s">
        <v>432</v>
      </c>
      <c r="E437" s="179"/>
      <c r="F437" s="180" t="str">
        <f>F435</f>
        <v>000 Jnys</v>
      </c>
      <c r="G437" s="181">
        <f t="shared" ref="G437:AB437" si="162">SUM(G411,G435)</f>
        <v>0</v>
      </c>
      <c r="H437" s="181">
        <f t="shared" si="162"/>
        <v>0</v>
      </c>
      <c r="I437" s="181">
        <f t="shared" si="162"/>
        <v>0</v>
      </c>
      <c r="J437" s="181">
        <f t="shared" si="162"/>
        <v>0</v>
      </c>
      <c r="K437" s="181">
        <f t="shared" si="162"/>
        <v>0</v>
      </c>
      <c r="L437" s="181">
        <f t="shared" si="162"/>
        <v>0</v>
      </c>
      <c r="M437" s="181">
        <f t="shared" si="162"/>
        <v>0</v>
      </c>
      <c r="N437" s="181">
        <f t="shared" si="162"/>
        <v>0</v>
      </c>
      <c r="O437" s="181">
        <f t="shared" si="162"/>
        <v>0</v>
      </c>
      <c r="P437" s="181">
        <f t="shared" si="162"/>
        <v>0</v>
      </c>
      <c r="Q437" s="181">
        <f t="shared" si="162"/>
        <v>0</v>
      </c>
      <c r="R437" s="181">
        <f t="shared" si="162"/>
        <v>0</v>
      </c>
      <c r="S437" s="181">
        <f t="shared" si="162"/>
        <v>0</v>
      </c>
      <c r="T437" s="181">
        <f t="shared" si="162"/>
        <v>0</v>
      </c>
      <c r="U437" s="181">
        <f t="shared" si="162"/>
        <v>0</v>
      </c>
      <c r="V437" s="181">
        <f t="shared" si="162"/>
        <v>0</v>
      </c>
      <c r="W437" s="181">
        <f t="shared" si="162"/>
        <v>0</v>
      </c>
      <c r="X437" s="181">
        <f t="shared" si="162"/>
        <v>0</v>
      </c>
      <c r="Y437" s="181">
        <f t="shared" si="162"/>
        <v>0</v>
      </c>
      <c r="Z437" s="181">
        <f t="shared" si="162"/>
        <v>0</v>
      </c>
      <c r="AA437" s="181">
        <f t="shared" si="162"/>
        <v>0</v>
      </c>
      <c r="AB437" s="181">
        <f t="shared" si="162"/>
        <v>0</v>
      </c>
      <c r="AC437" s="182">
        <f t="shared" ref="AC437" si="163">SUM(AC411,AC435)</f>
        <v>0</v>
      </c>
      <c r="AE437" s="509">
        <f t="shared" ref="AE437" si="164">SUM(AE411,AE435)</f>
        <v>0</v>
      </c>
      <c r="AG437" s="509">
        <f t="shared" ref="AG437" si="165">SUM(AG411,AG435)</f>
        <v>0</v>
      </c>
      <c r="AI437" s="509">
        <f t="shared" ref="AI437" si="166">SUM(AI411,AI435)</f>
        <v>0</v>
      </c>
      <c r="AK437" s="852"/>
    </row>
    <row r="438" spans="3:37" ht="12.75" customHeight="1" outlineLevel="1">
      <c r="G438" s="90"/>
      <c r="H438" s="90"/>
      <c r="I438" s="90"/>
      <c r="J438" s="90"/>
      <c r="K438" s="90"/>
      <c r="L438" s="90"/>
      <c r="M438" s="90"/>
      <c r="N438" s="90"/>
      <c r="O438" s="90"/>
      <c r="P438" s="90"/>
      <c r="Q438" s="90"/>
      <c r="R438" s="90"/>
      <c r="S438" s="90"/>
      <c r="T438" s="90"/>
      <c r="U438" s="90"/>
      <c r="V438" s="90"/>
      <c r="W438" s="90"/>
      <c r="X438" s="90"/>
      <c r="Y438" s="90"/>
      <c r="Z438" s="90"/>
      <c r="AA438" s="90"/>
      <c r="AB438" s="90"/>
      <c r="AC438" s="90"/>
      <c r="AD438" s="90"/>
      <c r="AE438" s="90"/>
      <c r="AG438" s="90"/>
      <c r="AI438" s="90"/>
    </row>
    <row r="439" spans="3:37" ht="12.75" customHeight="1" outlineLevel="1">
      <c r="C439" s="138" t="str">
        <f>C167</f>
        <v>Off-Peak (First)</v>
      </c>
      <c r="G439" s="90"/>
      <c r="H439" s="90"/>
      <c r="I439" s="90"/>
      <c r="J439" s="90"/>
      <c r="K439" s="90"/>
      <c r="L439" s="90"/>
      <c r="M439" s="90"/>
      <c r="N439" s="90"/>
      <c r="O439" s="90"/>
      <c r="P439" s="90"/>
      <c r="Q439" s="90"/>
      <c r="R439" s="90"/>
      <c r="S439" s="90"/>
      <c r="T439" s="90"/>
      <c r="U439" s="90"/>
      <c r="V439" s="90"/>
      <c r="W439" s="90"/>
      <c r="X439" s="90"/>
      <c r="Y439" s="90"/>
      <c r="Z439" s="90"/>
      <c r="AA439" s="90"/>
      <c r="AB439" s="90"/>
      <c r="AC439" s="90"/>
      <c r="AD439" s="90"/>
      <c r="AE439" s="90"/>
      <c r="AG439" s="90"/>
      <c r="AI439" s="90"/>
    </row>
    <row r="440" spans="3:37" ht="12.75" customHeight="1" outlineLevel="1">
      <c r="D440" s="100" t="str">
        <f>'Line Items'!D14</f>
        <v>EJ01 West Mids Snow Hill</v>
      </c>
      <c r="E440" s="85"/>
      <c r="F440" s="183" t="str">
        <f t="shared" ref="F440:F458" si="167">F414</f>
        <v>000 Jnys</v>
      </c>
      <c r="G440" s="171"/>
      <c r="H440" s="171"/>
      <c r="I440" s="172"/>
      <c r="J440" s="171"/>
      <c r="K440" s="172"/>
      <c r="L440" s="172"/>
      <c r="M440" s="171"/>
      <c r="N440" s="171"/>
      <c r="O440" s="171"/>
      <c r="P440" s="171"/>
      <c r="Q440" s="171"/>
      <c r="R440" s="171"/>
      <c r="S440" s="171"/>
      <c r="T440" s="171"/>
      <c r="U440" s="171"/>
      <c r="V440" s="171"/>
      <c r="W440" s="171"/>
      <c r="X440" s="171"/>
      <c r="Y440" s="171"/>
      <c r="Z440" s="171"/>
      <c r="AA440" s="171"/>
      <c r="AB440" s="171"/>
      <c r="AC440" s="410"/>
      <c r="AE440" s="506"/>
      <c r="AG440" s="506"/>
      <c r="AI440" s="506"/>
      <c r="AK440" s="88"/>
    </row>
    <row r="441" spans="3:37" ht="12.75" customHeight="1" outlineLevel="1">
      <c r="D441" s="106" t="str">
        <f>'Line Items'!D15</f>
        <v>EJ02 Trent Valley</v>
      </c>
      <c r="E441" s="89"/>
      <c r="F441" s="107" t="str">
        <f t="shared" si="167"/>
        <v>000 Jnys</v>
      </c>
      <c r="G441" s="173"/>
      <c r="H441" s="173"/>
      <c r="I441" s="173"/>
      <c r="J441" s="173"/>
      <c r="K441" s="173"/>
      <c r="L441" s="173"/>
      <c r="M441" s="173"/>
      <c r="N441" s="173"/>
      <c r="O441" s="173"/>
      <c r="P441" s="173"/>
      <c r="Q441" s="173"/>
      <c r="R441" s="173"/>
      <c r="S441" s="173"/>
      <c r="T441" s="173"/>
      <c r="U441" s="173"/>
      <c r="V441" s="173"/>
      <c r="W441" s="173"/>
      <c r="X441" s="173"/>
      <c r="Y441" s="173"/>
      <c r="Z441" s="173"/>
      <c r="AA441" s="173"/>
      <c r="AB441" s="173"/>
      <c r="AC441" s="174"/>
      <c r="AE441" s="507"/>
      <c r="AG441" s="507"/>
      <c r="AI441" s="507"/>
      <c r="AK441" s="92"/>
    </row>
    <row r="442" spans="3:37" ht="12.75" customHeight="1" outlineLevel="1">
      <c r="D442" s="106" t="str">
        <f>'Line Items'!D16</f>
        <v>EJ03 West Mids New Street</v>
      </c>
      <c r="E442" s="89"/>
      <c r="F442" s="107" t="str">
        <f t="shared" si="167"/>
        <v>000 Jnys</v>
      </c>
      <c r="G442" s="173"/>
      <c r="H442" s="173"/>
      <c r="I442" s="173"/>
      <c r="J442" s="173"/>
      <c r="K442" s="173"/>
      <c r="L442" s="173"/>
      <c r="M442" s="173"/>
      <c r="N442" s="173"/>
      <c r="O442" s="173"/>
      <c r="P442" s="173"/>
      <c r="Q442" s="173"/>
      <c r="R442" s="173"/>
      <c r="S442" s="173"/>
      <c r="T442" s="173"/>
      <c r="U442" s="173"/>
      <c r="V442" s="173"/>
      <c r="W442" s="173"/>
      <c r="X442" s="173"/>
      <c r="Y442" s="173"/>
      <c r="Z442" s="173"/>
      <c r="AA442" s="173"/>
      <c r="AB442" s="173"/>
      <c r="AC442" s="174"/>
      <c r="AE442" s="507"/>
      <c r="AG442" s="507"/>
      <c r="AI442" s="507"/>
      <c r="AK442" s="92"/>
    </row>
    <row r="443" spans="3:37" ht="12.75" customHeight="1" outlineLevel="1">
      <c r="D443" s="106" t="str">
        <f>'Line Items'!D17</f>
        <v>EJ04 West Mids inter-urban</v>
      </c>
      <c r="E443" s="89"/>
      <c r="F443" s="107" t="str">
        <f t="shared" si="167"/>
        <v>000 Jnys</v>
      </c>
      <c r="G443" s="173"/>
      <c r="H443" s="173"/>
      <c r="I443" s="173"/>
      <c r="J443" s="173"/>
      <c r="K443" s="173"/>
      <c r="L443" s="173"/>
      <c r="M443" s="173"/>
      <c r="N443" s="173"/>
      <c r="O443" s="173"/>
      <c r="P443" s="173"/>
      <c r="Q443" s="173"/>
      <c r="R443" s="173"/>
      <c r="S443" s="173"/>
      <c r="T443" s="173"/>
      <c r="U443" s="173"/>
      <c r="V443" s="173"/>
      <c r="W443" s="173"/>
      <c r="X443" s="173"/>
      <c r="Y443" s="173"/>
      <c r="Z443" s="173"/>
      <c r="AA443" s="173"/>
      <c r="AB443" s="173"/>
      <c r="AC443" s="174"/>
      <c r="AE443" s="507"/>
      <c r="AG443" s="507"/>
      <c r="AI443" s="507"/>
      <c r="AK443" s="92"/>
    </row>
    <row r="444" spans="3:37" ht="12.75" customHeight="1" outlineLevel="1">
      <c r="D444" s="106" t="str">
        <f>'Line Items'!D18</f>
        <v>EJ05 WC London - Northampton</v>
      </c>
      <c r="E444" s="89"/>
      <c r="F444" s="107" t="str">
        <f t="shared" si="167"/>
        <v>000 Jnys</v>
      </c>
      <c r="G444" s="173"/>
      <c r="H444" s="173"/>
      <c r="I444" s="173"/>
      <c r="J444" s="173"/>
      <c r="K444" s="173"/>
      <c r="L444" s="173"/>
      <c r="M444" s="173"/>
      <c r="N444" s="173"/>
      <c r="O444" s="173"/>
      <c r="P444" s="173"/>
      <c r="Q444" s="173"/>
      <c r="R444" s="173"/>
      <c r="S444" s="173"/>
      <c r="T444" s="173"/>
      <c r="U444" s="173"/>
      <c r="V444" s="173"/>
      <c r="W444" s="173"/>
      <c r="X444" s="173"/>
      <c r="Y444" s="173"/>
      <c r="Z444" s="173"/>
      <c r="AA444" s="173"/>
      <c r="AB444" s="173"/>
      <c r="AC444" s="174"/>
      <c r="AE444" s="507"/>
      <c r="AG444" s="507"/>
      <c r="AI444" s="507"/>
      <c r="AK444" s="92"/>
    </row>
    <row r="445" spans="3:37" ht="12.75" customHeight="1" outlineLevel="1">
      <c r="D445" s="106" t="str">
        <f>'Line Items'!D19</f>
        <v>EJ06 WCML Branches</v>
      </c>
      <c r="E445" s="89"/>
      <c r="F445" s="107" t="str">
        <f t="shared" si="167"/>
        <v>000 Jnys</v>
      </c>
      <c r="G445" s="173"/>
      <c r="H445" s="173"/>
      <c r="I445" s="173"/>
      <c r="J445" s="173"/>
      <c r="K445" s="173"/>
      <c r="L445" s="173"/>
      <c r="M445" s="173"/>
      <c r="N445" s="173"/>
      <c r="O445" s="173"/>
      <c r="P445" s="173"/>
      <c r="Q445" s="173"/>
      <c r="R445" s="173"/>
      <c r="S445" s="173"/>
      <c r="T445" s="173"/>
      <c r="U445" s="173"/>
      <c r="V445" s="173"/>
      <c r="W445" s="173"/>
      <c r="X445" s="173"/>
      <c r="Y445" s="173"/>
      <c r="Z445" s="173"/>
      <c r="AA445" s="173"/>
      <c r="AB445" s="173"/>
      <c r="AC445" s="174"/>
      <c r="AE445" s="507"/>
      <c r="AG445" s="507"/>
      <c r="AI445" s="507"/>
      <c r="AK445" s="92"/>
    </row>
    <row r="446" spans="3:37" ht="12.75" customHeight="1" outlineLevel="1">
      <c r="D446" s="106" t="str">
        <f>'Line Items'!D20</f>
        <v>Other: Centro concessions</v>
      </c>
      <c r="E446" s="89"/>
      <c r="F446" s="107" t="str">
        <f t="shared" si="167"/>
        <v>000 Jnys</v>
      </c>
      <c r="G446" s="173"/>
      <c r="H446" s="173"/>
      <c r="I446" s="173"/>
      <c r="J446" s="173"/>
      <c r="K446" s="173"/>
      <c r="L446" s="173"/>
      <c r="M446" s="173"/>
      <c r="N446" s="173"/>
      <c r="O446" s="173"/>
      <c r="P446" s="173"/>
      <c r="Q446" s="173"/>
      <c r="R446" s="173"/>
      <c r="S446" s="173"/>
      <c r="T446" s="173"/>
      <c r="U446" s="173"/>
      <c r="V446" s="173"/>
      <c r="W446" s="173"/>
      <c r="X446" s="173"/>
      <c r="Y446" s="173"/>
      <c r="Z446" s="173"/>
      <c r="AA446" s="173"/>
      <c r="AB446" s="173"/>
      <c r="AC446" s="174"/>
      <c r="AE446" s="507"/>
      <c r="AG446" s="507"/>
      <c r="AI446" s="507"/>
      <c r="AK446" s="92"/>
    </row>
    <row r="447" spans="3:37" ht="12.75" customHeight="1" outlineLevel="1">
      <c r="D447" s="106" t="str">
        <f>'Line Items'!D21</f>
        <v>Other: Centro nNetwork</v>
      </c>
      <c r="E447" s="89"/>
      <c r="F447" s="107" t="str">
        <f t="shared" si="167"/>
        <v>000 Jnys</v>
      </c>
      <c r="G447" s="173"/>
      <c r="H447" s="173"/>
      <c r="I447" s="173"/>
      <c r="J447" s="173"/>
      <c r="K447" s="173"/>
      <c r="L447" s="173"/>
      <c r="M447" s="173"/>
      <c r="N447" s="173"/>
      <c r="O447" s="173"/>
      <c r="P447" s="173"/>
      <c r="Q447" s="173"/>
      <c r="R447" s="173"/>
      <c r="S447" s="173"/>
      <c r="T447" s="173"/>
      <c r="U447" s="173"/>
      <c r="V447" s="173"/>
      <c r="W447" s="173"/>
      <c r="X447" s="173"/>
      <c r="Y447" s="173"/>
      <c r="Z447" s="173"/>
      <c r="AA447" s="173"/>
      <c r="AB447" s="173"/>
      <c r="AC447" s="174"/>
      <c r="AE447" s="507"/>
      <c r="AG447" s="507"/>
      <c r="AI447" s="507"/>
      <c r="AK447" s="92"/>
    </row>
    <row r="448" spans="3:37" ht="12.75" customHeight="1" outlineLevel="1">
      <c r="D448" s="106" t="str">
        <f>'Line Items'!D22</f>
        <v>Other: miscellaneous</v>
      </c>
      <c r="E448" s="89"/>
      <c r="F448" s="107" t="str">
        <f t="shared" si="167"/>
        <v>000 Jnys</v>
      </c>
      <c r="G448" s="173"/>
      <c r="H448" s="173"/>
      <c r="I448" s="173"/>
      <c r="J448" s="173"/>
      <c r="K448" s="173"/>
      <c r="L448" s="173"/>
      <c r="M448" s="173"/>
      <c r="N448" s="173"/>
      <c r="O448" s="173"/>
      <c r="P448" s="173"/>
      <c r="Q448" s="173"/>
      <c r="R448" s="173"/>
      <c r="S448" s="173"/>
      <c r="T448" s="173"/>
      <c r="U448" s="173"/>
      <c r="V448" s="173"/>
      <c r="W448" s="173"/>
      <c r="X448" s="173"/>
      <c r="Y448" s="173"/>
      <c r="Z448" s="173"/>
      <c r="AA448" s="173"/>
      <c r="AB448" s="173"/>
      <c r="AC448" s="174"/>
      <c r="AE448" s="507"/>
      <c r="AG448" s="507"/>
      <c r="AI448" s="507"/>
      <c r="AK448" s="92"/>
    </row>
    <row r="449" spans="3:37" ht="12.75" customHeight="1" outlineLevel="1">
      <c r="D449" s="106" t="str">
        <f>'Line Items'!D23</f>
        <v>[Passenger Revenue Service Groups Line 10]</v>
      </c>
      <c r="E449" s="89"/>
      <c r="F449" s="107" t="str">
        <f t="shared" si="167"/>
        <v>000 Jnys</v>
      </c>
      <c r="G449" s="173"/>
      <c r="H449" s="173"/>
      <c r="I449" s="173"/>
      <c r="J449" s="173"/>
      <c r="K449" s="173"/>
      <c r="L449" s="173"/>
      <c r="M449" s="173"/>
      <c r="N449" s="173"/>
      <c r="O449" s="173"/>
      <c r="P449" s="173"/>
      <c r="Q449" s="173"/>
      <c r="R449" s="173"/>
      <c r="S449" s="173"/>
      <c r="T449" s="173"/>
      <c r="U449" s="173"/>
      <c r="V449" s="173"/>
      <c r="W449" s="173"/>
      <c r="X449" s="173"/>
      <c r="Y449" s="173"/>
      <c r="Z449" s="173"/>
      <c r="AA449" s="173"/>
      <c r="AB449" s="173"/>
      <c r="AC449" s="174"/>
      <c r="AE449" s="507"/>
      <c r="AG449" s="507"/>
      <c r="AI449" s="507"/>
      <c r="AK449" s="92"/>
    </row>
    <row r="450" spans="3:37" ht="12.75" customHeight="1" outlineLevel="1">
      <c r="D450" s="106" t="str">
        <f>'Line Items'!D24</f>
        <v>[Passenger Revenue Service Groups Line 11]</v>
      </c>
      <c r="E450" s="89"/>
      <c r="F450" s="107" t="str">
        <f t="shared" si="167"/>
        <v>000 Jnys</v>
      </c>
      <c r="G450" s="173"/>
      <c r="H450" s="173"/>
      <c r="I450" s="173"/>
      <c r="J450" s="173"/>
      <c r="K450" s="173"/>
      <c r="L450" s="173"/>
      <c r="M450" s="173"/>
      <c r="N450" s="173"/>
      <c r="O450" s="173"/>
      <c r="P450" s="173"/>
      <c r="Q450" s="173"/>
      <c r="R450" s="173"/>
      <c r="S450" s="173"/>
      <c r="T450" s="173"/>
      <c r="U450" s="173"/>
      <c r="V450" s="173"/>
      <c r="W450" s="173"/>
      <c r="X450" s="173"/>
      <c r="Y450" s="173"/>
      <c r="Z450" s="173"/>
      <c r="AA450" s="173"/>
      <c r="AB450" s="173"/>
      <c r="AC450" s="174"/>
      <c r="AE450" s="507"/>
      <c r="AG450" s="507"/>
      <c r="AI450" s="507"/>
      <c r="AK450" s="92"/>
    </row>
    <row r="451" spans="3:37" ht="12.75" customHeight="1" outlineLevel="1">
      <c r="D451" s="106" t="str">
        <f>'Line Items'!D25</f>
        <v>[Passenger Revenue Service Groups Line 12]</v>
      </c>
      <c r="E451" s="89"/>
      <c r="F451" s="107" t="str">
        <f t="shared" si="167"/>
        <v>000 Jnys</v>
      </c>
      <c r="G451" s="173"/>
      <c r="H451" s="173"/>
      <c r="I451" s="173"/>
      <c r="J451" s="173"/>
      <c r="K451" s="173"/>
      <c r="L451" s="173"/>
      <c r="M451" s="173"/>
      <c r="N451" s="173"/>
      <c r="O451" s="173"/>
      <c r="P451" s="173"/>
      <c r="Q451" s="173"/>
      <c r="R451" s="173"/>
      <c r="S451" s="173"/>
      <c r="T451" s="173"/>
      <c r="U451" s="173"/>
      <c r="V451" s="173"/>
      <c r="W451" s="173"/>
      <c r="X451" s="173"/>
      <c r="Y451" s="173"/>
      <c r="Z451" s="173"/>
      <c r="AA451" s="173"/>
      <c r="AB451" s="173"/>
      <c r="AC451" s="174"/>
      <c r="AE451" s="507"/>
      <c r="AG451" s="507"/>
      <c r="AI451" s="507"/>
      <c r="AK451" s="92"/>
    </row>
    <row r="452" spans="3:37" ht="12.75" customHeight="1" outlineLevel="1">
      <c r="D452" s="106" t="str">
        <f>'Line Items'!D26</f>
        <v>[Passenger Revenue Service Groups Line 13]</v>
      </c>
      <c r="E452" s="89"/>
      <c r="F452" s="107" t="str">
        <f t="shared" si="167"/>
        <v>000 Jnys</v>
      </c>
      <c r="G452" s="173"/>
      <c r="H452" s="173"/>
      <c r="I452" s="173"/>
      <c r="J452" s="173"/>
      <c r="K452" s="173"/>
      <c r="L452" s="173"/>
      <c r="M452" s="173"/>
      <c r="N452" s="173"/>
      <c r="O452" s="173"/>
      <c r="P452" s="173"/>
      <c r="Q452" s="173"/>
      <c r="R452" s="173"/>
      <c r="S452" s="173"/>
      <c r="T452" s="173"/>
      <c r="U452" s="173"/>
      <c r="V452" s="173"/>
      <c r="W452" s="173"/>
      <c r="X452" s="173"/>
      <c r="Y452" s="173"/>
      <c r="Z452" s="173"/>
      <c r="AA452" s="173"/>
      <c r="AB452" s="173"/>
      <c r="AC452" s="174"/>
      <c r="AE452" s="507"/>
      <c r="AG452" s="507"/>
      <c r="AI452" s="507"/>
      <c r="AK452" s="92"/>
    </row>
    <row r="453" spans="3:37" ht="12.75" customHeight="1" outlineLevel="1">
      <c r="D453" s="106" t="str">
        <f>'Line Items'!D27</f>
        <v>[Passenger Revenue Service Groups Line 14]</v>
      </c>
      <c r="E453" s="89"/>
      <c r="F453" s="107" t="str">
        <f t="shared" si="167"/>
        <v>000 Jnys</v>
      </c>
      <c r="G453" s="173"/>
      <c r="H453" s="173"/>
      <c r="I453" s="173"/>
      <c r="J453" s="173"/>
      <c r="K453" s="173"/>
      <c r="L453" s="173"/>
      <c r="M453" s="173"/>
      <c r="N453" s="173"/>
      <c r="O453" s="173"/>
      <c r="P453" s="173"/>
      <c r="Q453" s="173"/>
      <c r="R453" s="173"/>
      <c r="S453" s="173"/>
      <c r="T453" s="173"/>
      <c r="U453" s="173"/>
      <c r="V453" s="173"/>
      <c r="W453" s="173"/>
      <c r="X453" s="173"/>
      <c r="Y453" s="173"/>
      <c r="Z453" s="173"/>
      <c r="AA453" s="173"/>
      <c r="AB453" s="173"/>
      <c r="AC453" s="174"/>
      <c r="AE453" s="507"/>
      <c r="AG453" s="507"/>
      <c r="AI453" s="507"/>
      <c r="AK453" s="92"/>
    </row>
    <row r="454" spans="3:37" ht="12.75" customHeight="1" outlineLevel="1">
      <c r="D454" s="106" t="str">
        <f>'Line Items'!D28</f>
        <v>[Passenger Revenue Service Groups Line 15]</v>
      </c>
      <c r="E454" s="89"/>
      <c r="F454" s="107" t="str">
        <f t="shared" si="167"/>
        <v>000 Jnys</v>
      </c>
      <c r="G454" s="173"/>
      <c r="H454" s="173"/>
      <c r="I454" s="173"/>
      <c r="J454" s="173"/>
      <c r="K454" s="173"/>
      <c r="L454" s="173"/>
      <c r="M454" s="173"/>
      <c r="N454" s="173"/>
      <c r="O454" s="173"/>
      <c r="P454" s="173"/>
      <c r="Q454" s="173"/>
      <c r="R454" s="173"/>
      <c r="S454" s="173"/>
      <c r="T454" s="173"/>
      <c r="U454" s="173"/>
      <c r="V454" s="173"/>
      <c r="W454" s="173"/>
      <c r="X454" s="173"/>
      <c r="Y454" s="173"/>
      <c r="Z454" s="173"/>
      <c r="AA454" s="173"/>
      <c r="AB454" s="173"/>
      <c r="AC454" s="174"/>
      <c r="AE454" s="507"/>
      <c r="AG454" s="507"/>
      <c r="AI454" s="507"/>
      <c r="AK454" s="92"/>
    </row>
    <row r="455" spans="3:37" ht="12.75" customHeight="1" outlineLevel="1">
      <c r="D455" s="106" t="str">
        <f>'Line Items'!D29</f>
        <v>[Passenger Revenue Service Groups Line 16]</v>
      </c>
      <c r="E455" s="89"/>
      <c r="F455" s="107" t="str">
        <f t="shared" si="167"/>
        <v>000 Jnys</v>
      </c>
      <c r="G455" s="173"/>
      <c r="H455" s="173"/>
      <c r="I455" s="173"/>
      <c r="J455" s="173"/>
      <c r="K455" s="173"/>
      <c r="L455" s="173"/>
      <c r="M455" s="173"/>
      <c r="N455" s="173"/>
      <c r="O455" s="173"/>
      <c r="P455" s="173"/>
      <c r="Q455" s="173"/>
      <c r="R455" s="173"/>
      <c r="S455" s="173"/>
      <c r="T455" s="173"/>
      <c r="U455" s="173"/>
      <c r="V455" s="173"/>
      <c r="W455" s="173"/>
      <c r="X455" s="173"/>
      <c r="Y455" s="173"/>
      <c r="Z455" s="173"/>
      <c r="AA455" s="173"/>
      <c r="AB455" s="173"/>
      <c r="AC455" s="174"/>
      <c r="AE455" s="507"/>
      <c r="AG455" s="507"/>
      <c r="AI455" s="507"/>
      <c r="AK455" s="92"/>
    </row>
    <row r="456" spans="3:37" ht="12.75" customHeight="1" outlineLevel="1">
      <c r="D456" s="106" t="str">
        <f>'Line Items'!D30</f>
        <v>[Passenger Revenue Service Groups Line 17]</v>
      </c>
      <c r="E456" s="89"/>
      <c r="F456" s="107" t="str">
        <f t="shared" si="167"/>
        <v>000 Jnys</v>
      </c>
      <c r="G456" s="173"/>
      <c r="H456" s="173"/>
      <c r="I456" s="173"/>
      <c r="J456" s="173"/>
      <c r="K456" s="173"/>
      <c r="L456" s="173"/>
      <c r="M456" s="173"/>
      <c r="N456" s="173"/>
      <c r="O456" s="173"/>
      <c r="P456" s="173"/>
      <c r="Q456" s="173"/>
      <c r="R456" s="173"/>
      <c r="S456" s="173"/>
      <c r="T456" s="173"/>
      <c r="U456" s="173"/>
      <c r="V456" s="173"/>
      <c r="W456" s="173"/>
      <c r="X456" s="173"/>
      <c r="Y456" s="173"/>
      <c r="Z456" s="173"/>
      <c r="AA456" s="173"/>
      <c r="AB456" s="173"/>
      <c r="AC456" s="174"/>
      <c r="AE456" s="507"/>
      <c r="AG456" s="507"/>
      <c r="AI456" s="507"/>
      <c r="AK456" s="92"/>
    </row>
    <row r="457" spans="3:37" ht="12.75" customHeight="1" outlineLevel="1">
      <c r="D457" s="106" t="str">
        <f>'Line Items'!D31</f>
        <v>[Passenger Revenue Service Groups Line 18]</v>
      </c>
      <c r="E457" s="89"/>
      <c r="F457" s="107" t="str">
        <f t="shared" si="167"/>
        <v>000 Jnys</v>
      </c>
      <c r="G457" s="173"/>
      <c r="H457" s="173"/>
      <c r="I457" s="173"/>
      <c r="J457" s="173"/>
      <c r="K457" s="173"/>
      <c r="L457" s="173"/>
      <c r="M457" s="173"/>
      <c r="N457" s="173"/>
      <c r="O457" s="173"/>
      <c r="P457" s="173"/>
      <c r="Q457" s="173"/>
      <c r="R457" s="173"/>
      <c r="S457" s="173"/>
      <c r="T457" s="173"/>
      <c r="U457" s="173"/>
      <c r="V457" s="173"/>
      <c r="W457" s="173"/>
      <c r="X457" s="173"/>
      <c r="Y457" s="173"/>
      <c r="Z457" s="173"/>
      <c r="AA457" s="173"/>
      <c r="AB457" s="173"/>
      <c r="AC457" s="174"/>
      <c r="AE457" s="507"/>
      <c r="AG457" s="507"/>
      <c r="AI457" s="507"/>
      <c r="AK457" s="92"/>
    </row>
    <row r="458" spans="3:37" ht="12.75" customHeight="1" outlineLevel="1">
      <c r="D458" s="106" t="str">
        <f>'Line Items'!D32</f>
        <v>[Passenger Revenue Service Groups Line 19]</v>
      </c>
      <c r="E458" s="89"/>
      <c r="F458" s="107" t="str">
        <f t="shared" si="167"/>
        <v>000 Jnys</v>
      </c>
      <c r="G458" s="173"/>
      <c r="H458" s="173"/>
      <c r="I458" s="173"/>
      <c r="J458" s="173"/>
      <c r="K458" s="173"/>
      <c r="L458" s="173"/>
      <c r="M458" s="173"/>
      <c r="N458" s="173"/>
      <c r="O458" s="173"/>
      <c r="P458" s="173"/>
      <c r="Q458" s="173"/>
      <c r="R458" s="173"/>
      <c r="S458" s="173"/>
      <c r="T458" s="173"/>
      <c r="U458" s="173"/>
      <c r="V458" s="173"/>
      <c r="W458" s="173"/>
      <c r="X458" s="173"/>
      <c r="Y458" s="173"/>
      <c r="Z458" s="173"/>
      <c r="AA458" s="173"/>
      <c r="AB458" s="173"/>
      <c r="AC458" s="174"/>
      <c r="AE458" s="507"/>
      <c r="AG458" s="507"/>
      <c r="AI458" s="507"/>
      <c r="AK458" s="92"/>
    </row>
    <row r="459" spans="3:37" ht="12.75" customHeight="1" outlineLevel="1">
      <c r="D459" s="117" t="str">
        <f>'Line Items'!D33</f>
        <v>[Passenger Revenue Service Groups Line 20]</v>
      </c>
      <c r="E459" s="175"/>
      <c r="F459" s="118" t="str">
        <f t="shared" ref="F459" si="168">F433</f>
        <v>000 Jnys</v>
      </c>
      <c r="G459" s="176"/>
      <c r="H459" s="176"/>
      <c r="I459" s="176"/>
      <c r="J459" s="176"/>
      <c r="K459" s="176"/>
      <c r="L459" s="176"/>
      <c r="M459" s="176"/>
      <c r="N459" s="176"/>
      <c r="O459" s="176"/>
      <c r="P459" s="176"/>
      <c r="Q459" s="176"/>
      <c r="R459" s="176"/>
      <c r="S459" s="176"/>
      <c r="T459" s="176"/>
      <c r="U459" s="176"/>
      <c r="V459" s="176"/>
      <c r="W459" s="176"/>
      <c r="X459" s="176"/>
      <c r="Y459" s="176"/>
      <c r="Z459" s="176"/>
      <c r="AA459" s="176"/>
      <c r="AB459" s="176"/>
      <c r="AC459" s="177"/>
      <c r="AE459" s="508"/>
      <c r="AG459" s="508"/>
      <c r="AI459" s="508"/>
      <c r="AK459" s="96"/>
    </row>
    <row r="460" spans="3:37" ht="12.75" customHeight="1" outlineLevel="1">
      <c r="G460" s="90"/>
      <c r="H460" s="90"/>
      <c r="I460" s="90"/>
      <c r="J460" s="90"/>
      <c r="K460" s="90"/>
      <c r="L460" s="90"/>
      <c r="M460" s="90"/>
      <c r="N460" s="90"/>
      <c r="O460" s="90"/>
      <c r="P460" s="90"/>
      <c r="Q460" s="90"/>
      <c r="R460" s="90"/>
      <c r="S460" s="90"/>
      <c r="T460" s="90"/>
      <c r="U460" s="90"/>
      <c r="V460" s="90"/>
      <c r="W460" s="90"/>
      <c r="X460" s="90"/>
      <c r="Y460" s="90"/>
      <c r="Z460" s="90"/>
      <c r="AA460" s="90"/>
      <c r="AB460" s="90"/>
      <c r="AC460" s="90"/>
      <c r="AD460" s="90"/>
      <c r="AE460" s="90"/>
      <c r="AG460" s="90"/>
      <c r="AI460" s="90"/>
    </row>
    <row r="461" spans="3:37" ht="12.75" customHeight="1" outlineLevel="1">
      <c r="D461" s="178" t="str">
        <f>"Total "&amp;C439</f>
        <v>Total Off-Peak (First)</v>
      </c>
      <c r="E461" s="179"/>
      <c r="F461" s="180" t="str">
        <f>F459</f>
        <v>000 Jnys</v>
      </c>
      <c r="G461" s="181">
        <f t="shared" ref="G461:AB461" si="169">SUM(G440:G459)</f>
        <v>0</v>
      </c>
      <c r="H461" s="181">
        <f t="shared" si="169"/>
        <v>0</v>
      </c>
      <c r="I461" s="181">
        <f>SUM(I440:I459)</f>
        <v>0</v>
      </c>
      <c r="J461" s="181">
        <f>SUM(J440:J459)</f>
        <v>0</v>
      </c>
      <c r="K461" s="181">
        <f t="shared" si="169"/>
        <v>0</v>
      </c>
      <c r="L461" s="181">
        <f t="shared" si="169"/>
        <v>0</v>
      </c>
      <c r="M461" s="181">
        <f t="shared" si="169"/>
        <v>0</v>
      </c>
      <c r="N461" s="181">
        <f t="shared" si="169"/>
        <v>0</v>
      </c>
      <c r="O461" s="181">
        <f t="shared" si="169"/>
        <v>0</v>
      </c>
      <c r="P461" s="181">
        <f t="shared" si="169"/>
        <v>0</v>
      </c>
      <c r="Q461" s="181">
        <f t="shared" si="169"/>
        <v>0</v>
      </c>
      <c r="R461" s="181">
        <f t="shared" si="169"/>
        <v>0</v>
      </c>
      <c r="S461" s="181">
        <f t="shared" si="169"/>
        <v>0</v>
      </c>
      <c r="T461" s="181">
        <f t="shared" si="169"/>
        <v>0</v>
      </c>
      <c r="U461" s="181">
        <f t="shared" si="169"/>
        <v>0</v>
      </c>
      <c r="V461" s="181">
        <f t="shared" si="169"/>
        <v>0</v>
      </c>
      <c r="W461" s="181">
        <f t="shared" si="169"/>
        <v>0</v>
      </c>
      <c r="X461" s="181">
        <f t="shared" si="169"/>
        <v>0</v>
      </c>
      <c r="Y461" s="181">
        <f t="shared" si="169"/>
        <v>0</v>
      </c>
      <c r="Z461" s="181">
        <f t="shared" si="169"/>
        <v>0</v>
      </c>
      <c r="AA461" s="181">
        <f t="shared" si="169"/>
        <v>0</v>
      </c>
      <c r="AB461" s="181">
        <f t="shared" si="169"/>
        <v>0</v>
      </c>
      <c r="AC461" s="182">
        <f t="shared" ref="AC461" si="170">SUM(AC440:AC459)</f>
        <v>0</v>
      </c>
      <c r="AE461" s="509">
        <f t="shared" ref="AE461" si="171">SUM(AE440:AE459)</f>
        <v>0</v>
      </c>
      <c r="AG461" s="509">
        <f t="shared" ref="AG461" si="172">SUM(AG440:AG459)</f>
        <v>0</v>
      </c>
      <c r="AI461" s="509">
        <f t="shared" ref="AI461" si="173">SUM(AI440:AI459)</f>
        <v>0</v>
      </c>
      <c r="AK461" s="852"/>
    </row>
    <row r="462" spans="3:37" ht="12.75" customHeight="1" outlineLevel="1">
      <c r="G462" s="90"/>
      <c r="H462" s="90"/>
      <c r="I462" s="90"/>
      <c r="J462" s="90"/>
      <c r="K462" s="90"/>
      <c r="L462" s="90"/>
      <c r="M462" s="90"/>
      <c r="N462" s="90"/>
      <c r="O462" s="90"/>
      <c r="P462" s="90"/>
      <c r="Q462" s="90"/>
      <c r="R462" s="90"/>
      <c r="S462" s="90"/>
      <c r="T462" s="90"/>
      <c r="U462" s="90"/>
      <c r="V462" s="90"/>
      <c r="W462" s="90"/>
      <c r="X462" s="90"/>
      <c r="Y462" s="90"/>
      <c r="Z462" s="90"/>
      <c r="AA462" s="90"/>
      <c r="AB462" s="90"/>
      <c r="AC462" s="90"/>
      <c r="AD462" s="90"/>
      <c r="AE462" s="90"/>
      <c r="AG462" s="90"/>
      <c r="AI462" s="90"/>
    </row>
    <row r="463" spans="3:37" ht="12.75" customHeight="1" outlineLevel="1">
      <c r="C463" s="138" t="str">
        <f>C191</f>
        <v>Off-Peak (Standard)</v>
      </c>
      <c r="G463" s="90"/>
      <c r="H463" s="90"/>
      <c r="I463" s="90"/>
      <c r="J463" s="90"/>
      <c r="K463" s="90"/>
      <c r="L463" s="90"/>
      <c r="M463" s="90"/>
      <c r="N463" s="90"/>
      <c r="O463" s="90"/>
      <c r="P463" s="90"/>
      <c r="Q463" s="90"/>
      <c r="R463" s="90"/>
      <c r="S463" s="90"/>
      <c r="T463" s="90"/>
      <c r="U463" s="90"/>
      <c r="V463" s="90"/>
      <c r="W463" s="90"/>
      <c r="X463" s="90"/>
      <c r="Y463" s="90"/>
      <c r="Z463" s="90"/>
      <c r="AA463" s="90"/>
      <c r="AB463" s="90"/>
      <c r="AC463" s="90"/>
      <c r="AD463" s="90"/>
      <c r="AE463" s="90"/>
      <c r="AG463" s="90"/>
      <c r="AI463" s="90"/>
    </row>
    <row r="464" spans="3:37" ht="12.75" customHeight="1" outlineLevel="1">
      <c r="D464" s="100" t="str">
        <f>'Line Items'!D14</f>
        <v>EJ01 West Mids Snow Hill</v>
      </c>
      <c r="E464" s="85"/>
      <c r="F464" s="183" t="str">
        <f t="shared" ref="F464:F482" si="174">F440</f>
        <v>000 Jnys</v>
      </c>
      <c r="G464" s="171"/>
      <c r="H464" s="171"/>
      <c r="I464" s="172"/>
      <c r="J464" s="171"/>
      <c r="K464" s="172"/>
      <c r="L464" s="172"/>
      <c r="M464" s="171"/>
      <c r="N464" s="171"/>
      <c r="O464" s="171"/>
      <c r="P464" s="171"/>
      <c r="Q464" s="171"/>
      <c r="R464" s="171"/>
      <c r="S464" s="171"/>
      <c r="T464" s="171"/>
      <c r="U464" s="171"/>
      <c r="V464" s="171"/>
      <c r="W464" s="171"/>
      <c r="X464" s="171"/>
      <c r="Y464" s="171"/>
      <c r="Z464" s="171"/>
      <c r="AA464" s="171"/>
      <c r="AB464" s="171"/>
      <c r="AC464" s="410"/>
      <c r="AE464" s="506"/>
      <c r="AG464" s="506"/>
      <c r="AI464" s="506"/>
      <c r="AK464" s="88"/>
    </row>
    <row r="465" spans="4:37" ht="12.75" customHeight="1" outlineLevel="1">
      <c r="D465" s="106" t="str">
        <f>'Line Items'!D15</f>
        <v>EJ02 Trent Valley</v>
      </c>
      <c r="E465" s="89"/>
      <c r="F465" s="107" t="str">
        <f t="shared" si="174"/>
        <v>000 Jnys</v>
      </c>
      <c r="G465" s="173"/>
      <c r="H465" s="173"/>
      <c r="I465" s="173"/>
      <c r="J465" s="173"/>
      <c r="K465" s="173"/>
      <c r="L465" s="173"/>
      <c r="M465" s="173"/>
      <c r="N465" s="173"/>
      <c r="O465" s="173"/>
      <c r="P465" s="173"/>
      <c r="Q465" s="173"/>
      <c r="R465" s="173"/>
      <c r="S465" s="173"/>
      <c r="T465" s="173"/>
      <c r="U465" s="173"/>
      <c r="V465" s="173"/>
      <c r="W465" s="173"/>
      <c r="X465" s="173"/>
      <c r="Y465" s="173"/>
      <c r="Z465" s="173"/>
      <c r="AA465" s="173"/>
      <c r="AB465" s="173"/>
      <c r="AC465" s="174"/>
      <c r="AE465" s="507"/>
      <c r="AG465" s="507"/>
      <c r="AI465" s="507"/>
      <c r="AK465" s="92"/>
    </row>
    <row r="466" spans="4:37" ht="12.75" customHeight="1" outlineLevel="1">
      <c r="D466" s="106" t="str">
        <f>'Line Items'!D16</f>
        <v>EJ03 West Mids New Street</v>
      </c>
      <c r="E466" s="89"/>
      <c r="F466" s="107" t="str">
        <f t="shared" si="174"/>
        <v>000 Jnys</v>
      </c>
      <c r="G466" s="173"/>
      <c r="H466" s="173"/>
      <c r="I466" s="173"/>
      <c r="J466" s="173"/>
      <c r="K466" s="173"/>
      <c r="L466" s="173"/>
      <c r="M466" s="173"/>
      <c r="N466" s="173"/>
      <c r="O466" s="173"/>
      <c r="P466" s="173"/>
      <c r="Q466" s="173"/>
      <c r="R466" s="173"/>
      <c r="S466" s="173"/>
      <c r="T466" s="173"/>
      <c r="U466" s="173"/>
      <c r="V466" s="173"/>
      <c r="W466" s="173"/>
      <c r="X466" s="173"/>
      <c r="Y466" s="173"/>
      <c r="Z466" s="173"/>
      <c r="AA466" s="173"/>
      <c r="AB466" s="173"/>
      <c r="AC466" s="174"/>
      <c r="AE466" s="507"/>
      <c r="AG466" s="507"/>
      <c r="AI466" s="507"/>
      <c r="AK466" s="92"/>
    </row>
    <row r="467" spans="4:37" ht="12.75" customHeight="1" outlineLevel="1">
      <c r="D467" s="106" t="str">
        <f>'Line Items'!D17</f>
        <v>EJ04 West Mids inter-urban</v>
      </c>
      <c r="E467" s="89"/>
      <c r="F467" s="107" t="str">
        <f t="shared" si="174"/>
        <v>000 Jnys</v>
      </c>
      <c r="G467" s="173"/>
      <c r="H467" s="173"/>
      <c r="I467" s="173"/>
      <c r="J467" s="173"/>
      <c r="K467" s="173"/>
      <c r="L467" s="173"/>
      <c r="M467" s="173"/>
      <c r="N467" s="173"/>
      <c r="O467" s="173"/>
      <c r="P467" s="173"/>
      <c r="Q467" s="173"/>
      <c r="R467" s="173"/>
      <c r="S467" s="173"/>
      <c r="T467" s="173"/>
      <c r="U467" s="173"/>
      <c r="V467" s="173"/>
      <c r="W467" s="173"/>
      <c r="X467" s="173"/>
      <c r="Y467" s="173"/>
      <c r="Z467" s="173"/>
      <c r="AA467" s="173"/>
      <c r="AB467" s="173"/>
      <c r="AC467" s="174"/>
      <c r="AE467" s="507"/>
      <c r="AG467" s="507"/>
      <c r="AI467" s="507"/>
      <c r="AK467" s="92"/>
    </row>
    <row r="468" spans="4:37" ht="12.75" customHeight="1" outlineLevel="1">
      <c r="D468" s="106" t="str">
        <f>'Line Items'!D18</f>
        <v>EJ05 WC London - Northampton</v>
      </c>
      <c r="E468" s="89"/>
      <c r="F468" s="107" t="str">
        <f t="shared" si="174"/>
        <v>000 Jnys</v>
      </c>
      <c r="G468" s="173"/>
      <c r="H468" s="173"/>
      <c r="I468" s="173"/>
      <c r="J468" s="173"/>
      <c r="K468" s="173"/>
      <c r="L468" s="173"/>
      <c r="M468" s="173"/>
      <c r="N468" s="173"/>
      <c r="O468" s="173"/>
      <c r="P468" s="173"/>
      <c r="Q468" s="173"/>
      <c r="R468" s="173"/>
      <c r="S468" s="173"/>
      <c r="T468" s="173"/>
      <c r="U468" s="173"/>
      <c r="V468" s="173"/>
      <c r="W468" s="173"/>
      <c r="X468" s="173"/>
      <c r="Y468" s="173"/>
      <c r="Z468" s="173"/>
      <c r="AA468" s="173"/>
      <c r="AB468" s="173"/>
      <c r="AC468" s="174"/>
      <c r="AE468" s="507"/>
      <c r="AG468" s="507"/>
      <c r="AI468" s="507"/>
      <c r="AK468" s="92"/>
    </row>
    <row r="469" spans="4:37" ht="12.75" customHeight="1" outlineLevel="1">
      <c r="D469" s="106" t="str">
        <f>'Line Items'!D19</f>
        <v>EJ06 WCML Branches</v>
      </c>
      <c r="E469" s="89"/>
      <c r="F469" s="107" t="str">
        <f t="shared" si="174"/>
        <v>000 Jnys</v>
      </c>
      <c r="G469" s="173"/>
      <c r="H469" s="173"/>
      <c r="I469" s="173"/>
      <c r="J469" s="173"/>
      <c r="K469" s="173"/>
      <c r="L469" s="173"/>
      <c r="M469" s="173"/>
      <c r="N469" s="173"/>
      <c r="O469" s="173"/>
      <c r="P469" s="173"/>
      <c r="Q469" s="173"/>
      <c r="R469" s="173"/>
      <c r="S469" s="173"/>
      <c r="T469" s="173"/>
      <c r="U469" s="173"/>
      <c r="V469" s="173"/>
      <c r="W469" s="173"/>
      <c r="X469" s="173"/>
      <c r="Y469" s="173"/>
      <c r="Z469" s="173"/>
      <c r="AA469" s="173"/>
      <c r="AB469" s="173"/>
      <c r="AC469" s="174"/>
      <c r="AE469" s="507"/>
      <c r="AG469" s="507"/>
      <c r="AI469" s="507"/>
      <c r="AK469" s="92"/>
    </row>
    <row r="470" spans="4:37" ht="12.75" customHeight="1" outlineLevel="1">
      <c r="D470" s="106" t="str">
        <f>'Line Items'!D20</f>
        <v>Other: Centro concessions</v>
      </c>
      <c r="E470" s="89"/>
      <c r="F470" s="107" t="str">
        <f t="shared" si="174"/>
        <v>000 Jnys</v>
      </c>
      <c r="G470" s="173"/>
      <c r="H470" s="173"/>
      <c r="I470" s="173"/>
      <c r="J470" s="173"/>
      <c r="K470" s="173"/>
      <c r="L470" s="173"/>
      <c r="M470" s="173"/>
      <c r="N470" s="173"/>
      <c r="O470" s="173"/>
      <c r="P470" s="173"/>
      <c r="Q470" s="173"/>
      <c r="R470" s="173"/>
      <c r="S470" s="173"/>
      <c r="T470" s="173"/>
      <c r="U470" s="173"/>
      <c r="V470" s="173"/>
      <c r="W470" s="173"/>
      <c r="X470" s="173"/>
      <c r="Y470" s="173"/>
      <c r="Z470" s="173"/>
      <c r="AA470" s="173"/>
      <c r="AB470" s="173"/>
      <c r="AC470" s="174"/>
      <c r="AE470" s="507"/>
      <c r="AG470" s="507"/>
      <c r="AI470" s="507"/>
      <c r="AK470" s="92"/>
    </row>
    <row r="471" spans="4:37" ht="12.75" customHeight="1" outlineLevel="1">
      <c r="D471" s="106" t="str">
        <f>'Line Items'!D21</f>
        <v>Other: Centro nNetwork</v>
      </c>
      <c r="E471" s="89"/>
      <c r="F471" s="107" t="str">
        <f t="shared" si="174"/>
        <v>000 Jnys</v>
      </c>
      <c r="G471" s="173"/>
      <c r="H471" s="173"/>
      <c r="I471" s="173"/>
      <c r="J471" s="173"/>
      <c r="K471" s="173"/>
      <c r="L471" s="173"/>
      <c r="M471" s="173"/>
      <c r="N471" s="173"/>
      <c r="O471" s="173"/>
      <c r="P471" s="173"/>
      <c r="Q471" s="173"/>
      <c r="R471" s="173"/>
      <c r="S471" s="173"/>
      <c r="T471" s="173"/>
      <c r="U471" s="173"/>
      <c r="V471" s="173"/>
      <c r="W471" s="173"/>
      <c r="X471" s="173"/>
      <c r="Y471" s="173"/>
      <c r="Z471" s="173"/>
      <c r="AA471" s="173"/>
      <c r="AB471" s="173"/>
      <c r="AC471" s="174"/>
      <c r="AE471" s="507"/>
      <c r="AG471" s="507"/>
      <c r="AI471" s="507"/>
      <c r="AK471" s="92"/>
    </row>
    <row r="472" spans="4:37" ht="12.75" customHeight="1" outlineLevel="1">
      <c r="D472" s="106" t="str">
        <f>'Line Items'!D22</f>
        <v>Other: miscellaneous</v>
      </c>
      <c r="E472" s="89"/>
      <c r="F472" s="107" t="str">
        <f t="shared" si="174"/>
        <v>000 Jnys</v>
      </c>
      <c r="G472" s="173"/>
      <c r="H472" s="173"/>
      <c r="I472" s="173"/>
      <c r="J472" s="173"/>
      <c r="K472" s="173"/>
      <c r="L472" s="173"/>
      <c r="M472" s="173"/>
      <c r="N472" s="173"/>
      <c r="O472" s="173"/>
      <c r="P472" s="173"/>
      <c r="Q472" s="173"/>
      <c r="R472" s="173"/>
      <c r="S472" s="173"/>
      <c r="T472" s="173"/>
      <c r="U472" s="173"/>
      <c r="V472" s="173"/>
      <c r="W472" s="173"/>
      <c r="X472" s="173"/>
      <c r="Y472" s="173"/>
      <c r="Z472" s="173"/>
      <c r="AA472" s="173"/>
      <c r="AB472" s="173"/>
      <c r="AC472" s="174"/>
      <c r="AE472" s="507"/>
      <c r="AG472" s="507"/>
      <c r="AI472" s="507"/>
      <c r="AK472" s="92"/>
    </row>
    <row r="473" spans="4:37" ht="12.75" customHeight="1" outlineLevel="1">
      <c r="D473" s="106" t="str">
        <f>'Line Items'!D23</f>
        <v>[Passenger Revenue Service Groups Line 10]</v>
      </c>
      <c r="E473" s="89"/>
      <c r="F473" s="107" t="str">
        <f t="shared" si="174"/>
        <v>000 Jnys</v>
      </c>
      <c r="G473" s="173"/>
      <c r="H473" s="173"/>
      <c r="I473" s="173"/>
      <c r="J473" s="173"/>
      <c r="K473" s="173"/>
      <c r="L473" s="173"/>
      <c r="M473" s="173"/>
      <c r="N473" s="173"/>
      <c r="O473" s="173"/>
      <c r="P473" s="173"/>
      <c r="Q473" s="173"/>
      <c r="R473" s="173"/>
      <c r="S473" s="173"/>
      <c r="T473" s="173"/>
      <c r="U473" s="173"/>
      <c r="V473" s="173"/>
      <c r="W473" s="173"/>
      <c r="X473" s="173"/>
      <c r="Y473" s="173"/>
      <c r="Z473" s="173"/>
      <c r="AA473" s="173"/>
      <c r="AB473" s="173"/>
      <c r="AC473" s="174"/>
      <c r="AE473" s="507"/>
      <c r="AG473" s="507"/>
      <c r="AI473" s="507"/>
      <c r="AK473" s="92"/>
    </row>
    <row r="474" spans="4:37" ht="12.75" customHeight="1" outlineLevel="1">
      <c r="D474" s="106" t="str">
        <f>'Line Items'!D24</f>
        <v>[Passenger Revenue Service Groups Line 11]</v>
      </c>
      <c r="E474" s="89"/>
      <c r="F474" s="107" t="str">
        <f t="shared" si="174"/>
        <v>000 Jnys</v>
      </c>
      <c r="G474" s="173"/>
      <c r="H474" s="173"/>
      <c r="I474" s="173"/>
      <c r="J474" s="173"/>
      <c r="K474" s="173"/>
      <c r="L474" s="173"/>
      <c r="M474" s="173"/>
      <c r="N474" s="173"/>
      <c r="O474" s="173"/>
      <c r="P474" s="173"/>
      <c r="Q474" s="173"/>
      <c r="R474" s="173"/>
      <c r="S474" s="173"/>
      <c r="T474" s="173"/>
      <c r="U474" s="173"/>
      <c r="V474" s="173"/>
      <c r="W474" s="173"/>
      <c r="X474" s="173"/>
      <c r="Y474" s="173"/>
      <c r="Z474" s="173"/>
      <c r="AA474" s="173"/>
      <c r="AB474" s="173"/>
      <c r="AC474" s="174"/>
      <c r="AE474" s="507"/>
      <c r="AG474" s="507"/>
      <c r="AI474" s="507"/>
      <c r="AK474" s="92"/>
    </row>
    <row r="475" spans="4:37" ht="12.75" customHeight="1" outlineLevel="1">
      <c r="D475" s="106" t="str">
        <f>'Line Items'!D25</f>
        <v>[Passenger Revenue Service Groups Line 12]</v>
      </c>
      <c r="E475" s="89"/>
      <c r="F475" s="107" t="str">
        <f t="shared" si="174"/>
        <v>000 Jnys</v>
      </c>
      <c r="G475" s="173"/>
      <c r="H475" s="173"/>
      <c r="I475" s="173"/>
      <c r="J475" s="173"/>
      <c r="K475" s="173"/>
      <c r="L475" s="173"/>
      <c r="M475" s="173"/>
      <c r="N475" s="173"/>
      <c r="O475" s="173"/>
      <c r="P475" s="173"/>
      <c r="Q475" s="173"/>
      <c r="R475" s="173"/>
      <c r="S475" s="173"/>
      <c r="T475" s="173"/>
      <c r="U475" s="173"/>
      <c r="V475" s="173"/>
      <c r="W475" s="173"/>
      <c r="X475" s="173"/>
      <c r="Y475" s="173"/>
      <c r="Z475" s="173"/>
      <c r="AA475" s="173"/>
      <c r="AB475" s="173"/>
      <c r="AC475" s="174"/>
      <c r="AE475" s="507"/>
      <c r="AG475" s="507"/>
      <c r="AI475" s="507"/>
      <c r="AK475" s="92"/>
    </row>
    <row r="476" spans="4:37" ht="12.75" customHeight="1" outlineLevel="1">
      <c r="D476" s="106" t="str">
        <f>'Line Items'!D26</f>
        <v>[Passenger Revenue Service Groups Line 13]</v>
      </c>
      <c r="E476" s="89"/>
      <c r="F476" s="107" t="str">
        <f t="shared" si="174"/>
        <v>000 Jnys</v>
      </c>
      <c r="G476" s="173"/>
      <c r="H476" s="173"/>
      <c r="I476" s="173"/>
      <c r="J476" s="173"/>
      <c r="K476" s="173"/>
      <c r="L476" s="173"/>
      <c r="M476" s="173"/>
      <c r="N476" s="173"/>
      <c r="O476" s="173"/>
      <c r="P476" s="173"/>
      <c r="Q476" s="173"/>
      <c r="R476" s="173"/>
      <c r="S476" s="173"/>
      <c r="T476" s="173"/>
      <c r="U476" s="173"/>
      <c r="V476" s="173"/>
      <c r="W476" s="173"/>
      <c r="X476" s="173"/>
      <c r="Y476" s="173"/>
      <c r="Z476" s="173"/>
      <c r="AA476" s="173"/>
      <c r="AB476" s="173"/>
      <c r="AC476" s="174"/>
      <c r="AE476" s="507"/>
      <c r="AG476" s="507"/>
      <c r="AI476" s="507"/>
      <c r="AK476" s="92"/>
    </row>
    <row r="477" spans="4:37" ht="12.75" customHeight="1" outlineLevel="1">
      <c r="D477" s="106" t="str">
        <f>'Line Items'!D27</f>
        <v>[Passenger Revenue Service Groups Line 14]</v>
      </c>
      <c r="E477" s="89"/>
      <c r="F477" s="107" t="str">
        <f t="shared" si="174"/>
        <v>000 Jnys</v>
      </c>
      <c r="G477" s="173"/>
      <c r="H477" s="173"/>
      <c r="I477" s="173"/>
      <c r="J477" s="173"/>
      <c r="K477" s="173"/>
      <c r="L477" s="173"/>
      <c r="M477" s="173"/>
      <c r="N477" s="173"/>
      <c r="O477" s="173"/>
      <c r="P477" s="173"/>
      <c r="Q477" s="173"/>
      <c r="R477" s="173"/>
      <c r="S477" s="173"/>
      <c r="T477" s="173"/>
      <c r="U477" s="173"/>
      <c r="V477" s="173"/>
      <c r="W477" s="173"/>
      <c r="X477" s="173"/>
      <c r="Y477" s="173"/>
      <c r="Z477" s="173"/>
      <c r="AA477" s="173"/>
      <c r="AB477" s="173"/>
      <c r="AC477" s="174"/>
      <c r="AE477" s="507"/>
      <c r="AG477" s="507"/>
      <c r="AI477" s="507"/>
      <c r="AK477" s="92"/>
    </row>
    <row r="478" spans="4:37" ht="12.75" customHeight="1" outlineLevel="1">
      <c r="D478" s="106" t="str">
        <f>'Line Items'!D28</f>
        <v>[Passenger Revenue Service Groups Line 15]</v>
      </c>
      <c r="E478" s="89"/>
      <c r="F478" s="107" t="str">
        <f t="shared" si="174"/>
        <v>000 Jnys</v>
      </c>
      <c r="G478" s="173"/>
      <c r="H478" s="173"/>
      <c r="I478" s="173"/>
      <c r="J478" s="173"/>
      <c r="K478" s="173"/>
      <c r="L478" s="173"/>
      <c r="M478" s="173"/>
      <c r="N478" s="173"/>
      <c r="O478" s="173"/>
      <c r="P478" s="173"/>
      <c r="Q478" s="173"/>
      <c r="R478" s="173"/>
      <c r="S478" s="173"/>
      <c r="T478" s="173"/>
      <c r="U478" s="173"/>
      <c r="V478" s="173"/>
      <c r="W478" s="173"/>
      <c r="X478" s="173"/>
      <c r="Y478" s="173"/>
      <c r="Z478" s="173"/>
      <c r="AA478" s="173"/>
      <c r="AB478" s="173"/>
      <c r="AC478" s="174"/>
      <c r="AE478" s="507"/>
      <c r="AG478" s="507"/>
      <c r="AI478" s="507"/>
      <c r="AK478" s="92"/>
    </row>
    <row r="479" spans="4:37" ht="12.75" customHeight="1" outlineLevel="1">
      <c r="D479" s="106" t="str">
        <f>'Line Items'!D29</f>
        <v>[Passenger Revenue Service Groups Line 16]</v>
      </c>
      <c r="E479" s="89"/>
      <c r="F479" s="107" t="str">
        <f t="shared" si="174"/>
        <v>000 Jnys</v>
      </c>
      <c r="G479" s="173"/>
      <c r="H479" s="173"/>
      <c r="I479" s="173"/>
      <c r="J479" s="173"/>
      <c r="K479" s="173"/>
      <c r="L479" s="173"/>
      <c r="M479" s="173"/>
      <c r="N479" s="173"/>
      <c r="O479" s="173"/>
      <c r="P479" s="173"/>
      <c r="Q479" s="173"/>
      <c r="R479" s="173"/>
      <c r="S479" s="173"/>
      <c r="T479" s="173"/>
      <c r="U479" s="173"/>
      <c r="V479" s="173"/>
      <c r="W479" s="173"/>
      <c r="X479" s="173"/>
      <c r="Y479" s="173"/>
      <c r="Z479" s="173"/>
      <c r="AA479" s="173"/>
      <c r="AB479" s="173"/>
      <c r="AC479" s="174"/>
      <c r="AE479" s="507"/>
      <c r="AG479" s="507"/>
      <c r="AI479" s="507"/>
      <c r="AK479" s="92"/>
    </row>
    <row r="480" spans="4:37" ht="12.75" customHeight="1" outlineLevel="1">
      <c r="D480" s="106" t="str">
        <f>'Line Items'!D30</f>
        <v>[Passenger Revenue Service Groups Line 17]</v>
      </c>
      <c r="E480" s="89"/>
      <c r="F480" s="107" t="str">
        <f t="shared" si="174"/>
        <v>000 Jnys</v>
      </c>
      <c r="G480" s="173"/>
      <c r="H480" s="173"/>
      <c r="I480" s="173"/>
      <c r="J480" s="173"/>
      <c r="K480" s="173"/>
      <c r="L480" s="173"/>
      <c r="M480" s="173"/>
      <c r="N480" s="173"/>
      <c r="O480" s="173"/>
      <c r="P480" s="173"/>
      <c r="Q480" s="173"/>
      <c r="R480" s="173"/>
      <c r="S480" s="173"/>
      <c r="T480" s="173"/>
      <c r="U480" s="173"/>
      <c r="V480" s="173"/>
      <c r="W480" s="173"/>
      <c r="X480" s="173"/>
      <c r="Y480" s="173"/>
      <c r="Z480" s="173"/>
      <c r="AA480" s="173"/>
      <c r="AB480" s="173"/>
      <c r="AC480" s="174"/>
      <c r="AE480" s="507"/>
      <c r="AG480" s="507"/>
      <c r="AI480" s="507"/>
      <c r="AK480" s="92"/>
    </row>
    <row r="481" spans="3:37" ht="12.75" customHeight="1" outlineLevel="1">
      <c r="D481" s="106" t="str">
        <f>'Line Items'!D31</f>
        <v>[Passenger Revenue Service Groups Line 18]</v>
      </c>
      <c r="E481" s="89"/>
      <c r="F481" s="107" t="str">
        <f t="shared" si="174"/>
        <v>000 Jnys</v>
      </c>
      <c r="G481" s="173"/>
      <c r="H481" s="173"/>
      <c r="I481" s="173"/>
      <c r="J481" s="173"/>
      <c r="K481" s="173"/>
      <c r="L481" s="173"/>
      <c r="M481" s="173"/>
      <c r="N481" s="173"/>
      <c r="O481" s="173"/>
      <c r="P481" s="173"/>
      <c r="Q481" s="173"/>
      <c r="R481" s="173"/>
      <c r="S481" s="173"/>
      <c r="T481" s="173"/>
      <c r="U481" s="173"/>
      <c r="V481" s="173"/>
      <c r="W481" s="173"/>
      <c r="X481" s="173"/>
      <c r="Y481" s="173"/>
      <c r="Z481" s="173"/>
      <c r="AA481" s="173"/>
      <c r="AB481" s="173"/>
      <c r="AC481" s="174"/>
      <c r="AE481" s="507"/>
      <c r="AG481" s="507"/>
      <c r="AI481" s="507"/>
      <c r="AK481" s="92"/>
    </row>
    <row r="482" spans="3:37" ht="12.75" customHeight="1" outlineLevel="1">
      <c r="D482" s="106" t="str">
        <f>'Line Items'!D32</f>
        <v>[Passenger Revenue Service Groups Line 19]</v>
      </c>
      <c r="E482" s="89"/>
      <c r="F482" s="107" t="str">
        <f t="shared" si="174"/>
        <v>000 Jnys</v>
      </c>
      <c r="G482" s="173"/>
      <c r="H482" s="173"/>
      <c r="I482" s="173"/>
      <c r="J482" s="173"/>
      <c r="K482" s="173"/>
      <c r="L482" s="173"/>
      <c r="M482" s="173"/>
      <c r="N482" s="173"/>
      <c r="O482" s="173"/>
      <c r="P482" s="173"/>
      <c r="Q482" s="173"/>
      <c r="R482" s="173"/>
      <c r="S482" s="173"/>
      <c r="T482" s="173"/>
      <c r="U482" s="173"/>
      <c r="V482" s="173"/>
      <c r="W482" s="173"/>
      <c r="X482" s="173"/>
      <c r="Y482" s="173"/>
      <c r="Z482" s="173"/>
      <c r="AA482" s="173"/>
      <c r="AB482" s="173"/>
      <c r="AC482" s="174"/>
      <c r="AE482" s="507"/>
      <c r="AG482" s="507"/>
      <c r="AI482" s="507"/>
      <c r="AK482" s="92"/>
    </row>
    <row r="483" spans="3:37" ht="12.75" customHeight="1" outlineLevel="1">
      <c r="D483" s="117" t="str">
        <f>'Line Items'!D33</f>
        <v>[Passenger Revenue Service Groups Line 20]</v>
      </c>
      <c r="E483" s="175"/>
      <c r="F483" s="118" t="str">
        <f t="shared" ref="F483" si="175">F459</f>
        <v>000 Jnys</v>
      </c>
      <c r="G483" s="176"/>
      <c r="H483" s="176"/>
      <c r="I483" s="176"/>
      <c r="J483" s="176"/>
      <c r="K483" s="176"/>
      <c r="L483" s="176"/>
      <c r="M483" s="176"/>
      <c r="N483" s="176"/>
      <c r="O483" s="176"/>
      <c r="P483" s="176"/>
      <c r="Q483" s="176"/>
      <c r="R483" s="176"/>
      <c r="S483" s="176"/>
      <c r="T483" s="176"/>
      <c r="U483" s="176"/>
      <c r="V483" s="176"/>
      <c r="W483" s="176"/>
      <c r="X483" s="176"/>
      <c r="Y483" s="176"/>
      <c r="Z483" s="176"/>
      <c r="AA483" s="176"/>
      <c r="AB483" s="176"/>
      <c r="AC483" s="177"/>
      <c r="AE483" s="508"/>
      <c r="AG483" s="508"/>
      <c r="AI483" s="508"/>
      <c r="AK483" s="96"/>
    </row>
    <row r="484" spans="3:37" ht="12.75" customHeight="1" outlineLevel="1">
      <c r="G484" s="90"/>
      <c r="H484" s="90"/>
      <c r="I484" s="90"/>
      <c r="J484" s="90"/>
      <c r="K484" s="90"/>
      <c r="L484" s="90"/>
      <c r="M484" s="90"/>
      <c r="N484" s="90"/>
      <c r="O484" s="90"/>
      <c r="P484" s="90"/>
      <c r="Q484" s="90"/>
      <c r="R484" s="90"/>
      <c r="S484" s="90"/>
      <c r="T484" s="90"/>
      <c r="U484" s="90"/>
      <c r="V484" s="90"/>
      <c r="W484" s="90"/>
      <c r="X484" s="90"/>
      <c r="Y484" s="90"/>
      <c r="Z484" s="90"/>
      <c r="AA484" s="90"/>
      <c r="AB484" s="90"/>
      <c r="AC484" s="90"/>
      <c r="AD484" s="90"/>
      <c r="AE484" s="90"/>
      <c r="AG484" s="90"/>
      <c r="AI484" s="90"/>
    </row>
    <row r="485" spans="3:37" ht="12.75" customHeight="1" outlineLevel="1">
      <c r="D485" s="178" t="str">
        <f>"Total "&amp;C463</f>
        <v>Total Off-Peak (Standard)</v>
      </c>
      <c r="E485" s="179"/>
      <c r="F485" s="180" t="str">
        <f>F483</f>
        <v>000 Jnys</v>
      </c>
      <c r="G485" s="181">
        <f t="shared" ref="G485:AB485" si="176">SUM(G464:G483)</f>
        <v>0</v>
      </c>
      <c r="H485" s="181">
        <f t="shared" si="176"/>
        <v>0</v>
      </c>
      <c r="I485" s="181">
        <f t="shared" si="176"/>
        <v>0</v>
      </c>
      <c r="J485" s="181">
        <f t="shared" si="176"/>
        <v>0</v>
      </c>
      <c r="K485" s="181">
        <f t="shared" si="176"/>
        <v>0</v>
      </c>
      <c r="L485" s="181">
        <f t="shared" si="176"/>
        <v>0</v>
      </c>
      <c r="M485" s="181">
        <f t="shared" si="176"/>
        <v>0</v>
      </c>
      <c r="N485" s="181">
        <f t="shared" si="176"/>
        <v>0</v>
      </c>
      <c r="O485" s="181">
        <f t="shared" si="176"/>
        <v>0</v>
      </c>
      <c r="P485" s="181">
        <f t="shared" si="176"/>
        <v>0</v>
      </c>
      <c r="Q485" s="181">
        <f t="shared" si="176"/>
        <v>0</v>
      </c>
      <c r="R485" s="181">
        <f t="shared" si="176"/>
        <v>0</v>
      </c>
      <c r="S485" s="181">
        <f t="shared" si="176"/>
        <v>0</v>
      </c>
      <c r="T485" s="181">
        <f t="shared" si="176"/>
        <v>0</v>
      </c>
      <c r="U485" s="181">
        <f t="shared" si="176"/>
        <v>0</v>
      </c>
      <c r="V485" s="181">
        <f t="shared" si="176"/>
        <v>0</v>
      </c>
      <c r="W485" s="181">
        <f t="shared" si="176"/>
        <v>0</v>
      </c>
      <c r="X485" s="181">
        <f t="shared" si="176"/>
        <v>0</v>
      </c>
      <c r="Y485" s="181">
        <f t="shared" si="176"/>
        <v>0</v>
      </c>
      <c r="Z485" s="181">
        <f t="shared" si="176"/>
        <v>0</v>
      </c>
      <c r="AA485" s="181">
        <f t="shared" si="176"/>
        <v>0</v>
      </c>
      <c r="AB485" s="181">
        <f t="shared" si="176"/>
        <v>0</v>
      </c>
      <c r="AC485" s="182">
        <f t="shared" ref="AC485" si="177">SUM(AC464:AC483)</f>
        <v>0</v>
      </c>
      <c r="AE485" s="509">
        <f t="shared" ref="AE485" si="178">SUM(AE464:AE483)</f>
        <v>0</v>
      </c>
      <c r="AG485" s="509">
        <f t="shared" ref="AG485" si="179">SUM(AG464:AG483)</f>
        <v>0</v>
      </c>
      <c r="AI485" s="509">
        <f t="shared" ref="AI485" si="180">SUM(AI464:AI483)</f>
        <v>0</v>
      </c>
      <c r="AK485" s="852"/>
    </row>
    <row r="486" spans="3:37" ht="12.75" customHeight="1" outlineLevel="1">
      <c r="G486" s="90"/>
      <c r="H486" s="90"/>
      <c r="I486" s="90"/>
      <c r="J486" s="90"/>
      <c r="K486" s="90"/>
      <c r="L486" s="90"/>
      <c r="M486" s="90"/>
      <c r="N486" s="90"/>
      <c r="O486" s="90"/>
      <c r="P486" s="90"/>
      <c r="Q486" s="90"/>
      <c r="R486" s="90"/>
      <c r="S486" s="90"/>
      <c r="T486" s="90"/>
      <c r="U486" s="90"/>
      <c r="V486" s="90"/>
      <c r="W486" s="90"/>
      <c r="X486" s="90"/>
      <c r="Y486" s="90"/>
      <c r="Z486" s="90"/>
      <c r="AA486" s="90"/>
      <c r="AB486" s="90"/>
      <c r="AC486" s="90"/>
      <c r="AD486" s="90"/>
      <c r="AE486" s="90"/>
      <c r="AG486" s="90"/>
      <c r="AI486" s="90"/>
    </row>
    <row r="487" spans="3:37" ht="12.75" customHeight="1" outlineLevel="1">
      <c r="D487" s="178" t="s">
        <v>433</v>
      </c>
      <c r="E487" s="179"/>
      <c r="F487" s="180" t="str">
        <f>F485</f>
        <v>000 Jnys</v>
      </c>
      <c r="G487" s="181">
        <f t="shared" ref="G487:AB487" si="181">SUM(G461,G485)</f>
        <v>0</v>
      </c>
      <c r="H487" s="181">
        <f t="shared" si="181"/>
        <v>0</v>
      </c>
      <c r="I487" s="181">
        <f t="shared" si="181"/>
        <v>0</v>
      </c>
      <c r="J487" s="181">
        <f t="shared" si="181"/>
        <v>0</v>
      </c>
      <c r="K487" s="181">
        <f t="shared" si="181"/>
        <v>0</v>
      </c>
      <c r="L487" s="181">
        <f t="shared" si="181"/>
        <v>0</v>
      </c>
      <c r="M487" s="181">
        <f t="shared" si="181"/>
        <v>0</v>
      </c>
      <c r="N487" s="181">
        <f t="shared" si="181"/>
        <v>0</v>
      </c>
      <c r="O487" s="181">
        <f t="shared" si="181"/>
        <v>0</v>
      </c>
      <c r="P487" s="181">
        <f t="shared" si="181"/>
        <v>0</v>
      </c>
      <c r="Q487" s="181">
        <f t="shared" si="181"/>
        <v>0</v>
      </c>
      <c r="R487" s="181">
        <f t="shared" si="181"/>
        <v>0</v>
      </c>
      <c r="S487" s="181">
        <f t="shared" si="181"/>
        <v>0</v>
      </c>
      <c r="T487" s="181">
        <f t="shared" si="181"/>
        <v>0</v>
      </c>
      <c r="U487" s="181">
        <f t="shared" si="181"/>
        <v>0</v>
      </c>
      <c r="V487" s="181">
        <f t="shared" si="181"/>
        <v>0</v>
      </c>
      <c r="W487" s="181">
        <f t="shared" si="181"/>
        <v>0</v>
      </c>
      <c r="X487" s="181">
        <f t="shared" si="181"/>
        <v>0</v>
      </c>
      <c r="Y487" s="181">
        <f t="shared" si="181"/>
        <v>0</v>
      </c>
      <c r="Z487" s="181">
        <f t="shared" si="181"/>
        <v>0</v>
      </c>
      <c r="AA487" s="181">
        <f t="shared" si="181"/>
        <v>0</v>
      </c>
      <c r="AB487" s="181">
        <f t="shared" si="181"/>
        <v>0</v>
      </c>
      <c r="AC487" s="182">
        <f t="shared" ref="AC487" si="182">SUM(AC461,AC485)</f>
        <v>0</v>
      </c>
      <c r="AE487" s="509">
        <f t="shared" ref="AE487" si="183">SUM(AE461,AE485)</f>
        <v>0</v>
      </c>
      <c r="AG487" s="509">
        <f t="shared" ref="AG487" si="184">SUM(AG461,AG485)</f>
        <v>0</v>
      </c>
      <c r="AI487" s="509">
        <f t="shared" ref="AI487" si="185">SUM(AI461,AI485)</f>
        <v>0</v>
      </c>
      <c r="AK487" s="852"/>
    </row>
    <row r="488" spans="3:37" ht="12.75" customHeight="1" outlineLevel="1">
      <c r="G488" s="90"/>
      <c r="H488" s="90"/>
      <c r="I488" s="90"/>
      <c r="J488" s="90"/>
      <c r="K488" s="90"/>
      <c r="L488" s="90"/>
      <c r="M488" s="90"/>
      <c r="N488" s="90"/>
      <c r="O488" s="90"/>
      <c r="P488" s="90"/>
      <c r="Q488" s="90"/>
      <c r="R488" s="90"/>
      <c r="S488" s="90"/>
      <c r="T488" s="90"/>
      <c r="U488" s="90"/>
      <c r="V488" s="90"/>
      <c r="W488" s="90"/>
      <c r="X488" s="90"/>
      <c r="Y488" s="90"/>
      <c r="Z488" s="90"/>
      <c r="AA488" s="90"/>
      <c r="AB488" s="90"/>
      <c r="AC488" s="90"/>
      <c r="AD488" s="90"/>
      <c r="AE488" s="90"/>
      <c r="AG488" s="90"/>
      <c r="AI488" s="90"/>
    </row>
    <row r="489" spans="3:37" ht="12.75" customHeight="1" outlineLevel="1">
      <c r="C489" s="138" t="s">
        <v>434</v>
      </c>
      <c r="G489" s="90"/>
      <c r="H489" s="90"/>
      <c r="I489" s="90"/>
      <c r="J489" s="90"/>
      <c r="K489" s="90"/>
      <c r="L489" s="90"/>
      <c r="M489" s="90"/>
      <c r="N489" s="90"/>
      <c r="O489" s="90"/>
      <c r="P489" s="90"/>
      <c r="Q489" s="90"/>
      <c r="R489" s="90"/>
      <c r="S489" s="90"/>
      <c r="T489" s="90"/>
      <c r="U489" s="90"/>
      <c r="V489" s="90"/>
      <c r="W489" s="90"/>
      <c r="X489" s="90"/>
      <c r="Y489" s="90"/>
      <c r="Z489" s="90"/>
      <c r="AA489" s="90"/>
      <c r="AB489" s="90"/>
      <c r="AC489" s="90"/>
      <c r="AD489" s="90"/>
      <c r="AE489" s="90"/>
      <c r="AG489" s="90"/>
      <c r="AI489" s="90"/>
    </row>
    <row r="490" spans="3:37" ht="12.75" customHeight="1" outlineLevel="1">
      <c r="D490" s="100" t="str">
        <f>'Line Items'!D14</f>
        <v>EJ01 West Mids Snow Hill</v>
      </c>
      <c r="E490" s="85"/>
      <c r="F490" s="183" t="str">
        <f t="shared" ref="F490:F508" si="186">F464</f>
        <v>000 Jnys</v>
      </c>
      <c r="G490" s="86">
        <f t="shared" ref="G490:AC490" si="187">SUM(G290,G314,G340,G364,G390,G414,G440,G464)</f>
        <v>0</v>
      </c>
      <c r="H490" s="86">
        <f t="shared" si="187"/>
        <v>0</v>
      </c>
      <c r="I490" s="86">
        <f t="shared" si="187"/>
        <v>0</v>
      </c>
      <c r="J490" s="86">
        <f t="shared" si="187"/>
        <v>0</v>
      </c>
      <c r="K490" s="86">
        <f t="shared" si="187"/>
        <v>0</v>
      </c>
      <c r="L490" s="86">
        <f t="shared" si="187"/>
        <v>0</v>
      </c>
      <c r="M490" s="86">
        <f t="shared" si="187"/>
        <v>0</v>
      </c>
      <c r="N490" s="86">
        <f t="shared" si="187"/>
        <v>0</v>
      </c>
      <c r="O490" s="86">
        <f t="shared" si="187"/>
        <v>0</v>
      </c>
      <c r="P490" s="86">
        <f t="shared" si="187"/>
        <v>0</v>
      </c>
      <c r="Q490" s="86">
        <f t="shared" si="187"/>
        <v>0</v>
      </c>
      <c r="R490" s="86">
        <f t="shared" si="187"/>
        <v>0</v>
      </c>
      <c r="S490" s="86">
        <f t="shared" si="187"/>
        <v>0</v>
      </c>
      <c r="T490" s="86">
        <f t="shared" si="187"/>
        <v>0</v>
      </c>
      <c r="U490" s="86">
        <f t="shared" si="187"/>
        <v>0</v>
      </c>
      <c r="V490" s="86">
        <f t="shared" si="187"/>
        <v>0</v>
      </c>
      <c r="W490" s="86">
        <f t="shared" si="187"/>
        <v>0</v>
      </c>
      <c r="X490" s="86">
        <f t="shared" si="187"/>
        <v>0</v>
      </c>
      <c r="Y490" s="86">
        <f t="shared" si="187"/>
        <v>0</v>
      </c>
      <c r="Z490" s="86">
        <f t="shared" si="187"/>
        <v>0</v>
      </c>
      <c r="AA490" s="86">
        <f t="shared" si="187"/>
        <v>0</v>
      </c>
      <c r="AB490" s="86">
        <f t="shared" si="187"/>
        <v>0</v>
      </c>
      <c r="AC490" s="87">
        <f t="shared" si="187"/>
        <v>0</v>
      </c>
      <c r="AE490" s="475">
        <f t="shared" ref="AE490:AE508" si="188">SUM(AE290,AE314,AE340,AE364,AE390,AE414,AE440,AE464)</f>
        <v>0</v>
      </c>
      <c r="AG490" s="475">
        <f t="shared" ref="AG490:AG508" si="189">SUM(AG290,AG314,AG340,AG364,AG390,AG414,AG440,AG464)</f>
        <v>0</v>
      </c>
      <c r="AI490" s="475">
        <f t="shared" ref="AI490:AI508" si="190">SUM(AI290,AI314,AI340,AI364,AI390,AI414,AI440,AI464)</f>
        <v>0</v>
      </c>
      <c r="AK490" s="201"/>
    </row>
    <row r="491" spans="3:37" ht="12.75" customHeight="1" outlineLevel="1">
      <c r="D491" s="106" t="str">
        <f>'Line Items'!D15</f>
        <v>EJ02 Trent Valley</v>
      </c>
      <c r="E491" s="89"/>
      <c r="F491" s="107" t="str">
        <f t="shared" si="186"/>
        <v>000 Jnys</v>
      </c>
      <c r="G491" s="90">
        <f t="shared" ref="G491:AC491" si="191">SUM(G291,G315,G341,G365,G391,G415,G441,G465)</f>
        <v>0</v>
      </c>
      <c r="H491" s="90">
        <f t="shared" si="191"/>
        <v>0</v>
      </c>
      <c r="I491" s="90">
        <f t="shared" si="191"/>
        <v>0</v>
      </c>
      <c r="J491" s="90">
        <f t="shared" si="191"/>
        <v>0</v>
      </c>
      <c r="K491" s="90">
        <f t="shared" si="191"/>
        <v>0</v>
      </c>
      <c r="L491" s="90">
        <f t="shared" si="191"/>
        <v>0</v>
      </c>
      <c r="M491" s="90">
        <f t="shared" si="191"/>
        <v>0</v>
      </c>
      <c r="N491" s="90">
        <f t="shared" si="191"/>
        <v>0</v>
      </c>
      <c r="O491" s="90">
        <f t="shared" si="191"/>
        <v>0</v>
      </c>
      <c r="P491" s="90">
        <f t="shared" si="191"/>
        <v>0</v>
      </c>
      <c r="Q491" s="90">
        <f t="shared" si="191"/>
        <v>0</v>
      </c>
      <c r="R491" s="90">
        <f t="shared" si="191"/>
        <v>0</v>
      </c>
      <c r="S491" s="90">
        <f t="shared" si="191"/>
        <v>0</v>
      </c>
      <c r="T491" s="90">
        <f t="shared" si="191"/>
        <v>0</v>
      </c>
      <c r="U491" s="90">
        <f t="shared" si="191"/>
        <v>0</v>
      </c>
      <c r="V491" s="90">
        <f t="shared" si="191"/>
        <v>0</v>
      </c>
      <c r="W491" s="90">
        <f t="shared" si="191"/>
        <v>0</v>
      </c>
      <c r="X491" s="90">
        <f t="shared" si="191"/>
        <v>0</v>
      </c>
      <c r="Y491" s="90">
        <f t="shared" si="191"/>
        <v>0</v>
      </c>
      <c r="Z491" s="90">
        <f t="shared" si="191"/>
        <v>0</v>
      </c>
      <c r="AA491" s="90">
        <f t="shared" si="191"/>
        <v>0</v>
      </c>
      <c r="AB491" s="90">
        <f t="shared" si="191"/>
        <v>0</v>
      </c>
      <c r="AC491" s="91">
        <f t="shared" si="191"/>
        <v>0</v>
      </c>
      <c r="AE491" s="476">
        <f t="shared" si="188"/>
        <v>0</v>
      </c>
      <c r="AG491" s="476">
        <f t="shared" si="189"/>
        <v>0</v>
      </c>
      <c r="AI491" s="476">
        <f t="shared" si="190"/>
        <v>0</v>
      </c>
      <c r="AK491" s="202"/>
    </row>
    <row r="492" spans="3:37" ht="12.75" customHeight="1" outlineLevel="1">
      <c r="D492" s="106" t="str">
        <f>'Line Items'!D16</f>
        <v>EJ03 West Mids New Street</v>
      </c>
      <c r="E492" s="89"/>
      <c r="F492" s="107" t="str">
        <f t="shared" si="186"/>
        <v>000 Jnys</v>
      </c>
      <c r="G492" s="90">
        <f t="shared" ref="G492:AC492" si="192">SUM(G292,G316,G342,G366,G392,G416,G442,G466)</f>
        <v>0</v>
      </c>
      <c r="H492" s="90">
        <f t="shared" si="192"/>
        <v>0</v>
      </c>
      <c r="I492" s="90">
        <f t="shared" si="192"/>
        <v>0</v>
      </c>
      <c r="J492" s="90">
        <f t="shared" si="192"/>
        <v>0</v>
      </c>
      <c r="K492" s="90">
        <f t="shared" si="192"/>
        <v>0</v>
      </c>
      <c r="L492" s="90">
        <f t="shared" si="192"/>
        <v>0</v>
      </c>
      <c r="M492" s="90">
        <f t="shared" si="192"/>
        <v>0</v>
      </c>
      <c r="N492" s="90">
        <f t="shared" si="192"/>
        <v>0</v>
      </c>
      <c r="O492" s="90">
        <f t="shared" si="192"/>
        <v>0</v>
      </c>
      <c r="P492" s="90">
        <f t="shared" si="192"/>
        <v>0</v>
      </c>
      <c r="Q492" s="90">
        <f t="shared" si="192"/>
        <v>0</v>
      </c>
      <c r="R492" s="90">
        <f t="shared" si="192"/>
        <v>0</v>
      </c>
      <c r="S492" s="90">
        <f t="shared" si="192"/>
        <v>0</v>
      </c>
      <c r="T492" s="90">
        <f t="shared" si="192"/>
        <v>0</v>
      </c>
      <c r="U492" s="90">
        <f t="shared" si="192"/>
        <v>0</v>
      </c>
      <c r="V492" s="90">
        <f t="shared" si="192"/>
        <v>0</v>
      </c>
      <c r="W492" s="90">
        <f t="shared" si="192"/>
        <v>0</v>
      </c>
      <c r="X492" s="90">
        <f t="shared" si="192"/>
        <v>0</v>
      </c>
      <c r="Y492" s="90">
        <f t="shared" si="192"/>
        <v>0</v>
      </c>
      <c r="Z492" s="90">
        <f t="shared" si="192"/>
        <v>0</v>
      </c>
      <c r="AA492" s="90">
        <f t="shared" si="192"/>
        <v>0</v>
      </c>
      <c r="AB492" s="90">
        <f t="shared" si="192"/>
        <v>0</v>
      </c>
      <c r="AC492" s="91">
        <f t="shared" si="192"/>
        <v>0</v>
      </c>
      <c r="AE492" s="476">
        <f t="shared" si="188"/>
        <v>0</v>
      </c>
      <c r="AG492" s="476">
        <f t="shared" si="189"/>
        <v>0</v>
      </c>
      <c r="AI492" s="476">
        <f t="shared" si="190"/>
        <v>0</v>
      </c>
      <c r="AK492" s="202"/>
    </row>
    <row r="493" spans="3:37" ht="12.75" customHeight="1" outlineLevel="1">
      <c r="D493" s="106" t="str">
        <f>'Line Items'!D17</f>
        <v>EJ04 West Mids inter-urban</v>
      </c>
      <c r="E493" s="89"/>
      <c r="F493" s="107" t="str">
        <f t="shared" si="186"/>
        <v>000 Jnys</v>
      </c>
      <c r="G493" s="90">
        <f t="shared" ref="G493:AC493" si="193">SUM(G293,G317,G343,G367,G393,G417,G443,G467)</f>
        <v>0</v>
      </c>
      <c r="H493" s="90">
        <f t="shared" si="193"/>
        <v>0</v>
      </c>
      <c r="I493" s="90">
        <f t="shared" si="193"/>
        <v>0</v>
      </c>
      <c r="J493" s="90">
        <f t="shared" si="193"/>
        <v>0</v>
      </c>
      <c r="K493" s="90">
        <f t="shared" si="193"/>
        <v>0</v>
      </c>
      <c r="L493" s="90">
        <f t="shared" si="193"/>
        <v>0</v>
      </c>
      <c r="M493" s="90">
        <f t="shared" si="193"/>
        <v>0</v>
      </c>
      <c r="N493" s="90">
        <f t="shared" si="193"/>
        <v>0</v>
      </c>
      <c r="O493" s="90">
        <f t="shared" si="193"/>
        <v>0</v>
      </c>
      <c r="P493" s="90">
        <f t="shared" si="193"/>
        <v>0</v>
      </c>
      <c r="Q493" s="90">
        <f t="shared" si="193"/>
        <v>0</v>
      </c>
      <c r="R493" s="90">
        <f t="shared" si="193"/>
        <v>0</v>
      </c>
      <c r="S493" s="90">
        <f t="shared" si="193"/>
        <v>0</v>
      </c>
      <c r="T493" s="90">
        <f t="shared" si="193"/>
        <v>0</v>
      </c>
      <c r="U493" s="90">
        <f t="shared" si="193"/>
        <v>0</v>
      </c>
      <c r="V493" s="90">
        <f t="shared" si="193"/>
        <v>0</v>
      </c>
      <c r="W493" s="90">
        <f t="shared" si="193"/>
        <v>0</v>
      </c>
      <c r="X493" s="90">
        <f t="shared" si="193"/>
        <v>0</v>
      </c>
      <c r="Y493" s="90">
        <f t="shared" si="193"/>
        <v>0</v>
      </c>
      <c r="Z493" s="90">
        <f t="shared" si="193"/>
        <v>0</v>
      </c>
      <c r="AA493" s="90">
        <f t="shared" si="193"/>
        <v>0</v>
      </c>
      <c r="AB493" s="90">
        <f t="shared" si="193"/>
        <v>0</v>
      </c>
      <c r="AC493" s="91">
        <f t="shared" si="193"/>
        <v>0</v>
      </c>
      <c r="AE493" s="476">
        <f t="shared" si="188"/>
        <v>0</v>
      </c>
      <c r="AG493" s="476">
        <f t="shared" si="189"/>
        <v>0</v>
      </c>
      <c r="AI493" s="476">
        <f t="shared" si="190"/>
        <v>0</v>
      </c>
      <c r="AK493" s="202"/>
    </row>
    <row r="494" spans="3:37" ht="12.75" customHeight="1" outlineLevel="1">
      <c r="D494" s="106" t="str">
        <f>'Line Items'!D18</f>
        <v>EJ05 WC London - Northampton</v>
      </c>
      <c r="E494" s="89"/>
      <c r="F494" s="107" t="str">
        <f t="shared" si="186"/>
        <v>000 Jnys</v>
      </c>
      <c r="G494" s="90">
        <f t="shared" ref="G494:AC494" si="194">SUM(G294,G318,G344,G368,G394,G418,G444,G468)</f>
        <v>0</v>
      </c>
      <c r="H494" s="90">
        <f t="shared" si="194"/>
        <v>0</v>
      </c>
      <c r="I494" s="90">
        <f t="shared" si="194"/>
        <v>0</v>
      </c>
      <c r="J494" s="90">
        <f t="shared" si="194"/>
        <v>0</v>
      </c>
      <c r="K494" s="90">
        <f t="shared" si="194"/>
        <v>0</v>
      </c>
      <c r="L494" s="90">
        <f t="shared" si="194"/>
        <v>0</v>
      </c>
      <c r="M494" s="90">
        <f t="shared" si="194"/>
        <v>0</v>
      </c>
      <c r="N494" s="90">
        <f t="shared" si="194"/>
        <v>0</v>
      </c>
      <c r="O494" s="90">
        <f t="shared" si="194"/>
        <v>0</v>
      </c>
      <c r="P494" s="90">
        <f t="shared" si="194"/>
        <v>0</v>
      </c>
      <c r="Q494" s="90">
        <f t="shared" si="194"/>
        <v>0</v>
      </c>
      <c r="R494" s="90">
        <f t="shared" si="194"/>
        <v>0</v>
      </c>
      <c r="S494" s="90">
        <f t="shared" si="194"/>
        <v>0</v>
      </c>
      <c r="T494" s="90">
        <f t="shared" si="194"/>
        <v>0</v>
      </c>
      <c r="U494" s="90">
        <f t="shared" si="194"/>
        <v>0</v>
      </c>
      <c r="V494" s="90">
        <f t="shared" si="194"/>
        <v>0</v>
      </c>
      <c r="W494" s="90">
        <f t="shared" si="194"/>
        <v>0</v>
      </c>
      <c r="X494" s="90">
        <f t="shared" si="194"/>
        <v>0</v>
      </c>
      <c r="Y494" s="90">
        <f t="shared" si="194"/>
        <v>0</v>
      </c>
      <c r="Z494" s="90">
        <f t="shared" si="194"/>
        <v>0</v>
      </c>
      <c r="AA494" s="90">
        <f t="shared" si="194"/>
        <v>0</v>
      </c>
      <c r="AB494" s="90">
        <f t="shared" si="194"/>
        <v>0</v>
      </c>
      <c r="AC494" s="91">
        <f t="shared" si="194"/>
        <v>0</v>
      </c>
      <c r="AE494" s="476">
        <f t="shared" si="188"/>
        <v>0</v>
      </c>
      <c r="AG494" s="476">
        <f t="shared" si="189"/>
        <v>0</v>
      </c>
      <c r="AI494" s="476">
        <f t="shared" si="190"/>
        <v>0</v>
      </c>
      <c r="AK494" s="202"/>
    </row>
    <row r="495" spans="3:37" ht="12.75" customHeight="1" outlineLevel="1">
      <c r="D495" s="106" t="str">
        <f>'Line Items'!D19</f>
        <v>EJ06 WCML Branches</v>
      </c>
      <c r="E495" s="89"/>
      <c r="F495" s="107" t="str">
        <f t="shared" si="186"/>
        <v>000 Jnys</v>
      </c>
      <c r="G495" s="90">
        <f t="shared" ref="G495:AC495" si="195">SUM(G295,G319,G345,G369,G395,G419,G445,G469)</f>
        <v>0</v>
      </c>
      <c r="H495" s="90">
        <f t="shared" si="195"/>
        <v>0</v>
      </c>
      <c r="I495" s="90">
        <f t="shared" si="195"/>
        <v>0</v>
      </c>
      <c r="J495" s="90">
        <f t="shared" si="195"/>
        <v>0</v>
      </c>
      <c r="K495" s="90">
        <f t="shared" si="195"/>
        <v>0</v>
      </c>
      <c r="L495" s="90">
        <f t="shared" si="195"/>
        <v>0</v>
      </c>
      <c r="M495" s="90">
        <f t="shared" si="195"/>
        <v>0</v>
      </c>
      <c r="N495" s="90">
        <f t="shared" si="195"/>
        <v>0</v>
      </c>
      <c r="O495" s="90">
        <f t="shared" si="195"/>
        <v>0</v>
      </c>
      <c r="P495" s="90">
        <f t="shared" si="195"/>
        <v>0</v>
      </c>
      <c r="Q495" s="90">
        <f t="shared" si="195"/>
        <v>0</v>
      </c>
      <c r="R495" s="90">
        <f t="shared" si="195"/>
        <v>0</v>
      </c>
      <c r="S495" s="90">
        <f t="shared" si="195"/>
        <v>0</v>
      </c>
      <c r="T495" s="90">
        <f t="shared" si="195"/>
        <v>0</v>
      </c>
      <c r="U495" s="90">
        <f t="shared" si="195"/>
        <v>0</v>
      </c>
      <c r="V495" s="90">
        <f t="shared" si="195"/>
        <v>0</v>
      </c>
      <c r="W495" s="90">
        <f t="shared" si="195"/>
        <v>0</v>
      </c>
      <c r="X495" s="90">
        <f t="shared" si="195"/>
        <v>0</v>
      </c>
      <c r="Y495" s="90">
        <f t="shared" si="195"/>
        <v>0</v>
      </c>
      <c r="Z495" s="90">
        <f t="shared" si="195"/>
        <v>0</v>
      </c>
      <c r="AA495" s="90">
        <f t="shared" si="195"/>
        <v>0</v>
      </c>
      <c r="AB495" s="90">
        <f t="shared" si="195"/>
        <v>0</v>
      </c>
      <c r="AC495" s="91">
        <f t="shared" si="195"/>
        <v>0</v>
      </c>
      <c r="AE495" s="476">
        <f t="shared" si="188"/>
        <v>0</v>
      </c>
      <c r="AG495" s="476">
        <f t="shared" si="189"/>
        <v>0</v>
      </c>
      <c r="AI495" s="476">
        <f t="shared" si="190"/>
        <v>0</v>
      </c>
      <c r="AK495" s="202"/>
    </row>
    <row r="496" spans="3:37" ht="12.75" customHeight="1" outlineLevel="1">
      <c r="D496" s="106" t="str">
        <f>'Line Items'!D20</f>
        <v>Other: Centro concessions</v>
      </c>
      <c r="E496" s="89"/>
      <c r="F496" s="107" t="str">
        <f t="shared" si="186"/>
        <v>000 Jnys</v>
      </c>
      <c r="G496" s="90">
        <f t="shared" ref="G496:AC496" si="196">SUM(G296,G320,G346,G370,G396,G420,G446,G470)</f>
        <v>0</v>
      </c>
      <c r="H496" s="90">
        <f t="shared" si="196"/>
        <v>0</v>
      </c>
      <c r="I496" s="90">
        <f t="shared" si="196"/>
        <v>0</v>
      </c>
      <c r="J496" s="90">
        <f t="shared" si="196"/>
        <v>0</v>
      </c>
      <c r="K496" s="90">
        <f t="shared" si="196"/>
        <v>0</v>
      </c>
      <c r="L496" s="90">
        <f t="shared" si="196"/>
        <v>0</v>
      </c>
      <c r="M496" s="90">
        <f t="shared" si="196"/>
        <v>0</v>
      </c>
      <c r="N496" s="90">
        <f t="shared" si="196"/>
        <v>0</v>
      </c>
      <c r="O496" s="90">
        <f t="shared" si="196"/>
        <v>0</v>
      </c>
      <c r="P496" s="90">
        <f t="shared" si="196"/>
        <v>0</v>
      </c>
      <c r="Q496" s="90">
        <f t="shared" si="196"/>
        <v>0</v>
      </c>
      <c r="R496" s="90">
        <f t="shared" si="196"/>
        <v>0</v>
      </c>
      <c r="S496" s="90">
        <f t="shared" si="196"/>
        <v>0</v>
      </c>
      <c r="T496" s="90">
        <f t="shared" si="196"/>
        <v>0</v>
      </c>
      <c r="U496" s="90">
        <f t="shared" si="196"/>
        <v>0</v>
      </c>
      <c r="V496" s="90">
        <f t="shared" si="196"/>
        <v>0</v>
      </c>
      <c r="W496" s="90">
        <f t="shared" si="196"/>
        <v>0</v>
      </c>
      <c r="X496" s="90">
        <f t="shared" si="196"/>
        <v>0</v>
      </c>
      <c r="Y496" s="90">
        <f t="shared" si="196"/>
        <v>0</v>
      </c>
      <c r="Z496" s="90">
        <f t="shared" si="196"/>
        <v>0</v>
      </c>
      <c r="AA496" s="90">
        <f t="shared" si="196"/>
        <v>0</v>
      </c>
      <c r="AB496" s="90">
        <f t="shared" si="196"/>
        <v>0</v>
      </c>
      <c r="AC496" s="91">
        <f t="shared" si="196"/>
        <v>0</v>
      </c>
      <c r="AE496" s="476">
        <f t="shared" si="188"/>
        <v>0</v>
      </c>
      <c r="AG496" s="476">
        <f t="shared" si="189"/>
        <v>0</v>
      </c>
      <c r="AI496" s="476">
        <f t="shared" si="190"/>
        <v>0</v>
      </c>
      <c r="AK496" s="202"/>
    </row>
    <row r="497" spans="4:37" ht="12.75" customHeight="1" outlineLevel="1">
      <c r="D497" s="106" t="str">
        <f>'Line Items'!D21</f>
        <v>Other: Centro nNetwork</v>
      </c>
      <c r="E497" s="89"/>
      <c r="F497" s="107" t="str">
        <f t="shared" si="186"/>
        <v>000 Jnys</v>
      </c>
      <c r="G497" s="90">
        <f t="shared" ref="G497:AC497" si="197">SUM(G297,G321,G347,G371,G397,G421,G447,G471)</f>
        <v>0</v>
      </c>
      <c r="H497" s="90">
        <f t="shared" si="197"/>
        <v>0</v>
      </c>
      <c r="I497" s="90">
        <f t="shared" si="197"/>
        <v>0</v>
      </c>
      <c r="J497" s="90">
        <f t="shared" si="197"/>
        <v>0</v>
      </c>
      <c r="K497" s="90">
        <f t="shared" si="197"/>
        <v>0</v>
      </c>
      <c r="L497" s="90">
        <f t="shared" si="197"/>
        <v>0</v>
      </c>
      <c r="M497" s="90">
        <f t="shared" si="197"/>
        <v>0</v>
      </c>
      <c r="N497" s="90">
        <f t="shared" si="197"/>
        <v>0</v>
      </c>
      <c r="O497" s="90">
        <f t="shared" si="197"/>
        <v>0</v>
      </c>
      <c r="P497" s="90">
        <f t="shared" si="197"/>
        <v>0</v>
      </c>
      <c r="Q497" s="90">
        <f t="shared" si="197"/>
        <v>0</v>
      </c>
      <c r="R497" s="90">
        <f t="shared" si="197"/>
        <v>0</v>
      </c>
      <c r="S497" s="90">
        <f t="shared" si="197"/>
        <v>0</v>
      </c>
      <c r="T497" s="90">
        <f t="shared" si="197"/>
        <v>0</v>
      </c>
      <c r="U497" s="90">
        <f t="shared" si="197"/>
        <v>0</v>
      </c>
      <c r="V497" s="90">
        <f t="shared" si="197"/>
        <v>0</v>
      </c>
      <c r="W497" s="90">
        <f t="shared" si="197"/>
        <v>0</v>
      </c>
      <c r="X497" s="90">
        <f t="shared" si="197"/>
        <v>0</v>
      </c>
      <c r="Y497" s="90">
        <f t="shared" si="197"/>
        <v>0</v>
      </c>
      <c r="Z497" s="90">
        <f t="shared" si="197"/>
        <v>0</v>
      </c>
      <c r="AA497" s="90">
        <f t="shared" si="197"/>
        <v>0</v>
      </c>
      <c r="AB497" s="90">
        <f t="shared" si="197"/>
        <v>0</v>
      </c>
      <c r="AC497" s="91">
        <f t="shared" si="197"/>
        <v>0</v>
      </c>
      <c r="AE497" s="476">
        <f t="shared" si="188"/>
        <v>0</v>
      </c>
      <c r="AG497" s="476">
        <f t="shared" si="189"/>
        <v>0</v>
      </c>
      <c r="AI497" s="476">
        <f t="shared" si="190"/>
        <v>0</v>
      </c>
      <c r="AK497" s="202"/>
    </row>
    <row r="498" spans="4:37" ht="12.75" customHeight="1" outlineLevel="1">
      <c r="D498" s="106" t="str">
        <f>'Line Items'!D22</f>
        <v>Other: miscellaneous</v>
      </c>
      <c r="E498" s="89"/>
      <c r="F498" s="107" t="str">
        <f t="shared" si="186"/>
        <v>000 Jnys</v>
      </c>
      <c r="G498" s="90">
        <f t="shared" ref="G498:AC498" si="198">SUM(G298,G322,G348,G372,G398,G422,G448,G472)</f>
        <v>0</v>
      </c>
      <c r="H498" s="90">
        <f t="shared" si="198"/>
        <v>0</v>
      </c>
      <c r="I498" s="90">
        <f t="shared" si="198"/>
        <v>0</v>
      </c>
      <c r="J498" s="90">
        <f t="shared" si="198"/>
        <v>0</v>
      </c>
      <c r="K498" s="90">
        <f t="shared" si="198"/>
        <v>0</v>
      </c>
      <c r="L498" s="90">
        <f t="shared" si="198"/>
        <v>0</v>
      </c>
      <c r="M498" s="90">
        <f t="shared" si="198"/>
        <v>0</v>
      </c>
      <c r="N498" s="90">
        <f t="shared" si="198"/>
        <v>0</v>
      </c>
      <c r="O498" s="90">
        <f t="shared" si="198"/>
        <v>0</v>
      </c>
      <c r="P498" s="90">
        <f t="shared" si="198"/>
        <v>0</v>
      </c>
      <c r="Q498" s="90">
        <f t="shared" si="198"/>
        <v>0</v>
      </c>
      <c r="R498" s="90">
        <f t="shared" si="198"/>
        <v>0</v>
      </c>
      <c r="S498" s="90">
        <f t="shared" si="198"/>
        <v>0</v>
      </c>
      <c r="T498" s="90">
        <f t="shared" si="198"/>
        <v>0</v>
      </c>
      <c r="U498" s="90">
        <f t="shared" si="198"/>
        <v>0</v>
      </c>
      <c r="V498" s="90">
        <f t="shared" si="198"/>
        <v>0</v>
      </c>
      <c r="W498" s="90">
        <f t="shared" si="198"/>
        <v>0</v>
      </c>
      <c r="X498" s="90">
        <f t="shared" si="198"/>
        <v>0</v>
      </c>
      <c r="Y498" s="90">
        <f t="shared" si="198"/>
        <v>0</v>
      </c>
      <c r="Z498" s="90">
        <f t="shared" si="198"/>
        <v>0</v>
      </c>
      <c r="AA498" s="90">
        <f t="shared" si="198"/>
        <v>0</v>
      </c>
      <c r="AB498" s="90">
        <f t="shared" si="198"/>
        <v>0</v>
      </c>
      <c r="AC498" s="91">
        <f t="shared" si="198"/>
        <v>0</v>
      </c>
      <c r="AE498" s="476">
        <f t="shared" si="188"/>
        <v>0</v>
      </c>
      <c r="AG498" s="476">
        <f t="shared" si="189"/>
        <v>0</v>
      </c>
      <c r="AI498" s="476">
        <f t="shared" si="190"/>
        <v>0</v>
      </c>
      <c r="AK498" s="202"/>
    </row>
    <row r="499" spans="4:37" ht="12.75" customHeight="1" outlineLevel="1">
      <c r="D499" s="106" t="str">
        <f>'Line Items'!D23</f>
        <v>[Passenger Revenue Service Groups Line 10]</v>
      </c>
      <c r="E499" s="89"/>
      <c r="F499" s="107" t="str">
        <f t="shared" si="186"/>
        <v>000 Jnys</v>
      </c>
      <c r="G499" s="90">
        <f t="shared" ref="G499:AC499" si="199">SUM(G299,G323,G349,G373,G399,G423,G449,G473)</f>
        <v>0</v>
      </c>
      <c r="H499" s="90">
        <f t="shared" si="199"/>
        <v>0</v>
      </c>
      <c r="I499" s="90">
        <f t="shared" si="199"/>
        <v>0</v>
      </c>
      <c r="J499" s="90">
        <f t="shared" si="199"/>
        <v>0</v>
      </c>
      <c r="K499" s="90">
        <f t="shared" si="199"/>
        <v>0</v>
      </c>
      <c r="L499" s="90">
        <f t="shared" si="199"/>
        <v>0</v>
      </c>
      <c r="M499" s="90">
        <f t="shared" si="199"/>
        <v>0</v>
      </c>
      <c r="N499" s="90">
        <f t="shared" si="199"/>
        <v>0</v>
      </c>
      <c r="O499" s="90">
        <f t="shared" si="199"/>
        <v>0</v>
      </c>
      <c r="P499" s="90">
        <f t="shared" si="199"/>
        <v>0</v>
      </c>
      <c r="Q499" s="90">
        <f t="shared" si="199"/>
        <v>0</v>
      </c>
      <c r="R499" s="90">
        <f t="shared" si="199"/>
        <v>0</v>
      </c>
      <c r="S499" s="90">
        <f t="shared" si="199"/>
        <v>0</v>
      </c>
      <c r="T499" s="90">
        <f t="shared" si="199"/>
        <v>0</v>
      </c>
      <c r="U499" s="90">
        <f t="shared" si="199"/>
        <v>0</v>
      </c>
      <c r="V499" s="90">
        <f t="shared" si="199"/>
        <v>0</v>
      </c>
      <c r="W499" s="90">
        <f t="shared" si="199"/>
        <v>0</v>
      </c>
      <c r="X499" s="90">
        <f t="shared" si="199"/>
        <v>0</v>
      </c>
      <c r="Y499" s="90">
        <f t="shared" si="199"/>
        <v>0</v>
      </c>
      <c r="Z499" s="90">
        <f t="shared" si="199"/>
        <v>0</v>
      </c>
      <c r="AA499" s="90">
        <f t="shared" si="199"/>
        <v>0</v>
      </c>
      <c r="AB499" s="90">
        <f t="shared" si="199"/>
        <v>0</v>
      </c>
      <c r="AC499" s="91">
        <f t="shared" si="199"/>
        <v>0</v>
      </c>
      <c r="AE499" s="476">
        <f t="shared" si="188"/>
        <v>0</v>
      </c>
      <c r="AG499" s="476">
        <f t="shared" si="189"/>
        <v>0</v>
      </c>
      <c r="AI499" s="476">
        <f t="shared" si="190"/>
        <v>0</v>
      </c>
      <c r="AK499" s="202"/>
    </row>
    <row r="500" spans="4:37" ht="12.75" customHeight="1" outlineLevel="1">
      <c r="D500" s="106" t="str">
        <f>'Line Items'!D24</f>
        <v>[Passenger Revenue Service Groups Line 11]</v>
      </c>
      <c r="E500" s="89"/>
      <c r="F500" s="107" t="str">
        <f t="shared" si="186"/>
        <v>000 Jnys</v>
      </c>
      <c r="G500" s="90">
        <f t="shared" ref="G500:AC500" si="200">SUM(G300,G324,G350,G374,G400,G424,G450,G474)</f>
        <v>0</v>
      </c>
      <c r="H500" s="90">
        <f t="shared" si="200"/>
        <v>0</v>
      </c>
      <c r="I500" s="90">
        <f t="shared" si="200"/>
        <v>0</v>
      </c>
      <c r="J500" s="90">
        <f t="shared" si="200"/>
        <v>0</v>
      </c>
      <c r="K500" s="90">
        <f t="shared" si="200"/>
        <v>0</v>
      </c>
      <c r="L500" s="90">
        <f t="shared" si="200"/>
        <v>0</v>
      </c>
      <c r="M500" s="90">
        <f t="shared" si="200"/>
        <v>0</v>
      </c>
      <c r="N500" s="90">
        <f t="shared" si="200"/>
        <v>0</v>
      </c>
      <c r="O500" s="90">
        <f t="shared" si="200"/>
        <v>0</v>
      </c>
      <c r="P500" s="90">
        <f t="shared" si="200"/>
        <v>0</v>
      </c>
      <c r="Q500" s="90">
        <f t="shared" si="200"/>
        <v>0</v>
      </c>
      <c r="R500" s="90">
        <f t="shared" si="200"/>
        <v>0</v>
      </c>
      <c r="S500" s="90">
        <f t="shared" si="200"/>
        <v>0</v>
      </c>
      <c r="T500" s="90">
        <f t="shared" si="200"/>
        <v>0</v>
      </c>
      <c r="U500" s="90">
        <f t="shared" si="200"/>
        <v>0</v>
      </c>
      <c r="V500" s="90">
        <f t="shared" si="200"/>
        <v>0</v>
      </c>
      <c r="W500" s="90">
        <f t="shared" si="200"/>
        <v>0</v>
      </c>
      <c r="X500" s="90">
        <f t="shared" si="200"/>
        <v>0</v>
      </c>
      <c r="Y500" s="90">
        <f t="shared" si="200"/>
        <v>0</v>
      </c>
      <c r="Z500" s="90">
        <f t="shared" si="200"/>
        <v>0</v>
      </c>
      <c r="AA500" s="90">
        <f t="shared" si="200"/>
        <v>0</v>
      </c>
      <c r="AB500" s="90">
        <f t="shared" si="200"/>
        <v>0</v>
      </c>
      <c r="AC500" s="91">
        <f t="shared" si="200"/>
        <v>0</v>
      </c>
      <c r="AE500" s="476">
        <f t="shared" si="188"/>
        <v>0</v>
      </c>
      <c r="AG500" s="476">
        <f t="shared" si="189"/>
        <v>0</v>
      </c>
      <c r="AI500" s="476">
        <f t="shared" si="190"/>
        <v>0</v>
      </c>
      <c r="AK500" s="202"/>
    </row>
    <row r="501" spans="4:37" ht="12.75" customHeight="1" outlineLevel="1">
      <c r="D501" s="106" t="str">
        <f>'Line Items'!D25</f>
        <v>[Passenger Revenue Service Groups Line 12]</v>
      </c>
      <c r="E501" s="89"/>
      <c r="F501" s="107" t="str">
        <f t="shared" si="186"/>
        <v>000 Jnys</v>
      </c>
      <c r="G501" s="90">
        <f t="shared" ref="G501:AC501" si="201">SUM(G301,G325,G351,G375,G401,G425,G451,G475)</f>
        <v>0</v>
      </c>
      <c r="H501" s="90">
        <f t="shared" si="201"/>
        <v>0</v>
      </c>
      <c r="I501" s="90">
        <f t="shared" si="201"/>
        <v>0</v>
      </c>
      <c r="J501" s="90">
        <f t="shared" si="201"/>
        <v>0</v>
      </c>
      <c r="K501" s="90">
        <f t="shared" si="201"/>
        <v>0</v>
      </c>
      <c r="L501" s="90">
        <f t="shared" si="201"/>
        <v>0</v>
      </c>
      <c r="M501" s="90">
        <f t="shared" si="201"/>
        <v>0</v>
      </c>
      <c r="N501" s="90">
        <f t="shared" si="201"/>
        <v>0</v>
      </c>
      <c r="O501" s="90">
        <f t="shared" si="201"/>
        <v>0</v>
      </c>
      <c r="P501" s="90">
        <f t="shared" si="201"/>
        <v>0</v>
      </c>
      <c r="Q501" s="90">
        <f t="shared" si="201"/>
        <v>0</v>
      </c>
      <c r="R501" s="90">
        <f t="shared" si="201"/>
        <v>0</v>
      </c>
      <c r="S501" s="90">
        <f t="shared" si="201"/>
        <v>0</v>
      </c>
      <c r="T501" s="90">
        <f t="shared" si="201"/>
        <v>0</v>
      </c>
      <c r="U501" s="90">
        <f t="shared" si="201"/>
        <v>0</v>
      </c>
      <c r="V501" s="90">
        <f t="shared" si="201"/>
        <v>0</v>
      </c>
      <c r="W501" s="90">
        <f t="shared" si="201"/>
        <v>0</v>
      </c>
      <c r="X501" s="90">
        <f t="shared" si="201"/>
        <v>0</v>
      </c>
      <c r="Y501" s="90">
        <f t="shared" si="201"/>
        <v>0</v>
      </c>
      <c r="Z501" s="90">
        <f t="shared" si="201"/>
        <v>0</v>
      </c>
      <c r="AA501" s="90">
        <f t="shared" si="201"/>
        <v>0</v>
      </c>
      <c r="AB501" s="90">
        <f t="shared" si="201"/>
        <v>0</v>
      </c>
      <c r="AC501" s="91">
        <f t="shared" si="201"/>
        <v>0</v>
      </c>
      <c r="AE501" s="476">
        <f t="shared" si="188"/>
        <v>0</v>
      </c>
      <c r="AG501" s="476">
        <f t="shared" si="189"/>
        <v>0</v>
      </c>
      <c r="AI501" s="476">
        <f t="shared" si="190"/>
        <v>0</v>
      </c>
      <c r="AK501" s="202"/>
    </row>
    <row r="502" spans="4:37" ht="12.75" customHeight="1" outlineLevel="1">
      <c r="D502" s="106" t="str">
        <f>'Line Items'!D26</f>
        <v>[Passenger Revenue Service Groups Line 13]</v>
      </c>
      <c r="E502" s="89"/>
      <c r="F502" s="107" t="str">
        <f t="shared" si="186"/>
        <v>000 Jnys</v>
      </c>
      <c r="G502" s="90">
        <f t="shared" ref="G502:AC502" si="202">SUM(G302,G326,G352,G376,G402,G426,G452,G476)</f>
        <v>0</v>
      </c>
      <c r="H502" s="90">
        <f t="shared" si="202"/>
        <v>0</v>
      </c>
      <c r="I502" s="90">
        <f t="shared" si="202"/>
        <v>0</v>
      </c>
      <c r="J502" s="90">
        <f t="shared" si="202"/>
        <v>0</v>
      </c>
      <c r="K502" s="90">
        <f t="shared" si="202"/>
        <v>0</v>
      </c>
      <c r="L502" s="90">
        <f t="shared" si="202"/>
        <v>0</v>
      </c>
      <c r="M502" s="90">
        <f t="shared" si="202"/>
        <v>0</v>
      </c>
      <c r="N502" s="90">
        <f t="shared" si="202"/>
        <v>0</v>
      </c>
      <c r="O502" s="90">
        <f t="shared" si="202"/>
        <v>0</v>
      </c>
      <c r="P502" s="90">
        <f t="shared" si="202"/>
        <v>0</v>
      </c>
      <c r="Q502" s="90">
        <f t="shared" si="202"/>
        <v>0</v>
      </c>
      <c r="R502" s="90">
        <f t="shared" si="202"/>
        <v>0</v>
      </c>
      <c r="S502" s="90">
        <f t="shared" si="202"/>
        <v>0</v>
      </c>
      <c r="T502" s="90">
        <f t="shared" si="202"/>
        <v>0</v>
      </c>
      <c r="U502" s="90">
        <f t="shared" si="202"/>
        <v>0</v>
      </c>
      <c r="V502" s="90">
        <f t="shared" si="202"/>
        <v>0</v>
      </c>
      <c r="W502" s="90">
        <f t="shared" si="202"/>
        <v>0</v>
      </c>
      <c r="X502" s="90">
        <f t="shared" si="202"/>
        <v>0</v>
      </c>
      <c r="Y502" s="90">
        <f t="shared" si="202"/>
        <v>0</v>
      </c>
      <c r="Z502" s="90">
        <f t="shared" si="202"/>
        <v>0</v>
      </c>
      <c r="AA502" s="90">
        <f t="shared" si="202"/>
        <v>0</v>
      </c>
      <c r="AB502" s="90">
        <f t="shared" si="202"/>
        <v>0</v>
      </c>
      <c r="AC502" s="91">
        <f t="shared" si="202"/>
        <v>0</v>
      </c>
      <c r="AE502" s="476">
        <f t="shared" si="188"/>
        <v>0</v>
      </c>
      <c r="AG502" s="476">
        <f t="shared" si="189"/>
        <v>0</v>
      </c>
      <c r="AI502" s="476">
        <f t="shared" si="190"/>
        <v>0</v>
      </c>
      <c r="AK502" s="202"/>
    </row>
    <row r="503" spans="4:37" ht="12.75" customHeight="1" outlineLevel="1">
      <c r="D503" s="106" t="str">
        <f>'Line Items'!D27</f>
        <v>[Passenger Revenue Service Groups Line 14]</v>
      </c>
      <c r="E503" s="89"/>
      <c r="F503" s="107" t="str">
        <f t="shared" si="186"/>
        <v>000 Jnys</v>
      </c>
      <c r="G503" s="90">
        <f t="shared" ref="G503:AC503" si="203">SUM(G303,G327,G353,G377,G403,G427,G453,G477)</f>
        <v>0</v>
      </c>
      <c r="H503" s="90">
        <f t="shared" si="203"/>
        <v>0</v>
      </c>
      <c r="I503" s="90">
        <f t="shared" si="203"/>
        <v>0</v>
      </c>
      <c r="J503" s="90">
        <f t="shared" si="203"/>
        <v>0</v>
      </c>
      <c r="K503" s="90">
        <f t="shared" si="203"/>
        <v>0</v>
      </c>
      <c r="L503" s="90">
        <f t="shared" si="203"/>
        <v>0</v>
      </c>
      <c r="M503" s="90">
        <f t="shared" si="203"/>
        <v>0</v>
      </c>
      <c r="N503" s="90">
        <f t="shared" si="203"/>
        <v>0</v>
      </c>
      <c r="O503" s="90">
        <f t="shared" si="203"/>
        <v>0</v>
      </c>
      <c r="P503" s="90">
        <f t="shared" si="203"/>
        <v>0</v>
      </c>
      <c r="Q503" s="90">
        <f t="shared" si="203"/>
        <v>0</v>
      </c>
      <c r="R503" s="90">
        <f t="shared" si="203"/>
        <v>0</v>
      </c>
      <c r="S503" s="90">
        <f t="shared" si="203"/>
        <v>0</v>
      </c>
      <c r="T503" s="90">
        <f t="shared" si="203"/>
        <v>0</v>
      </c>
      <c r="U503" s="90">
        <f t="shared" si="203"/>
        <v>0</v>
      </c>
      <c r="V503" s="90">
        <f t="shared" si="203"/>
        <v>0</v>
      </c>
      <c r="W503" s="90">
        <f t="shared" si="203"/>
        <v>0</v>
      </c>
      <c r="X503" s="90">
        <f t="shared" si="203"/>
        <v>0</v>
      </c>
      <c r="Y503" s="90">
        <f t="shared" si="203"/>
        <v>0</v>
      </c>
      <c r="Z503" s="90">
        <f t="shared" si="203"/>
        <v>0</v>
      </c>
      <c r="AA503" s="90">
        <f t="shared" si="203"/>
        <v>0</v>
      </c>
      <c r="AB503" s="90">
        <f t="shared" si="203"/>
        <v>0</v>
      </c>
      <c r="AC503" s="91">
        <f t="shared" si="203"/>
        <v>0</v>
      </c>
      <c r="AE503" s="476">
        <f t="shared" si="188"/>
        <v>0</v>
      </c>
      <c r="AG503" s="476">
        <f t="shared" si="189"/>
        <v>0</v>
      </c>
      <c r="AI503" s="476">
        <f t="shared" si="190"/>
        <v>0</v>
      </c>
      <c r="AK503" s="202"/>
    </row>
    <row r="504" spans="4:37" ht="12.75" customHeight="1" outlineLevel="1">
      <c r="D504" s="106" t="str">
        <f>'Line Items'!D28</f>
        <v>[Passenger Revenue Service Groups Line 15]</v>
      </c>
      <c r="E504" s="89"/>
      <c r="F504" s="107" t="str">
        <f t="shared" si="186"/>
        <v>000 Jnys</v>
      </c>
      <c r="G504" s="90">
        <f t="shared" ref="G504:AC504" si="204">SUM(G304,G328,G354,G378,G404,G428,G454,G478)</f>
        <v>0</v>
      </c>
      <c r="H504" s="90">
        <f t="shared" si="204"/>
        <v>0</v>
      </c>
      <c r="I504" s="90">
        <f t="shared" si="204"/>
        <v>0</v>
      </c>
      <c r="J504" s="90">
        <f t="shared" si="204"/>
        <v>0</v>
      </c>
      <c r="K504" s="90">
        <f t="shared" si="204"/>
        <v>0</v>
      </c>
      <c r="L504" s="90">
        <f t="shared" si="204"/>
        <v>0</v>
      </c>
      <c r="M504" s="90">
        <f t="shared" si="204"/>
        <v>0</v>
      </c>
      <c r="N504" s="90">
        <f t="shared" si="204"/>
        <v>0</v>
      </c>
      <c r="O504" s="90">
        <f t="shared" si="204"/>
        <v>0</v>
      </c>
      <c r="P504" s="90">
        <f t="shared" si="204"/>
        <v>0</v>
      </c>
      <c r="Q504" s="90">
        <f t="shared" si="204"/>
        <v>0</v>
      </c>
      <c r="R504" s="90">
        <f t="shared" si="204"/>
        <v>0</v>
      </c>
      <c r="S504" s="90">
        <f t="shared" si="204"/>
        <v>0</v>
      </c>
      <c r="T504" s="90">
        <f t="shared" si="204"/>
        <v>0</v>
      </c>
      <c r="U504" s="90">
        <f t="shared" si="204"/>
        <v>0</v>
      </c>
      <c r="V504" s="90">
        <f t="shared" si="204"/>
        <v>0</v>
      </c>
      <c r="W504" s="90">
        <f t="shared" si="204"/>
        <v>0</v>
      </c>
      <c r="X504" s="90">
        <f t="shared" si="204"/>
        <v>0</v>
      </c>
      <c r="Y504" s="90">
        <f t="shared" si="204"/>
        <v>0</v>
      </c>
      <c r="Z504" s="90">
        <f t="shared" si="204"/>
        <v>0</v>
      </c>
      <c r="AA504" s="90">
        <f t="shared" si="204"/>
        <v>0</v>
      </c>
      <c r="AB504" s="90">
        <f t="shared" si="204"/>
        <v>0</v>
      </c>
      <c r="AC504" s="91">
        <f t="shared" si="204"/>
        <v>0</v>
      </c>
      <c r="AE504" s="476">
        <f t="shared" si="188"/>
        <v>0</v>
      </c>
      <c r="AG504" s="476">
        <f t="shared" si="189"/>
        <v>0</v>
      </c>
      <c r="AI504" s="476">
        <f t="shared" si="190"/>
        <v>0</v>
      </c>
      <c r="AK504" s="202"/>
    </row>
    <row r="505" spans="4:37" ht="12.75" customHeight="1" outlineLevel="1">
      <c r="D505" s="106" t="str">
        <f>'Line Items'!D29</f>
        <v>[Passenger Revenue Service Groups Line 16]</v>
      </c>
      <c r="E505" s="89"/>
      <c r="F505" s="107" t="str">
        <f t="shared" si="186"/>
        <v>000 Jnys</v>
      </c>
      <c r="G505" s="90">
        <f t="shared" ref="G505:AC505" si="205">SUM(G305,G329,G355,G379,G405,G429,G455,G479)</f>
        <v>0</v>
      </c>
      <c r="H505" s="90">
        <f t="shared" si="205"/>
        <v>0</v>
      </c>
      <c r="I505" s="90">
        <f t="shared" si="205"/>
        <v>0</v>
      </c>
      <c r="J505" s="90">
        <f t="shared" si="205"/>
        <v>0</v>
      </c>
      <c r="K505" s="90">
        <f t="shared" si="205"/>
        <v>0</v>
      </c>
      <c r="L505" s="90">
        <f t="shared" si="205"/>
        <v>0</v>
      </c>
      <c r="M505" s="90">
        <f t="shared" si="205"/>
        <v>0</v>
      </c>
      <c r="N505" s="90">
        <f t="shared" si="205"/>
        <v>0</v>
      </c>
      <c r="O505" s="90">
        <f t="shared" si="205"/>
        <v>0</v>
      </c>
      <c r="P505" s="90">
        <f t="shared" si="205"/>
        <v>0</v>
      </c>
      <c r="Q505" s="90">
        <f t="shared" si="205"/>
        <v>0</v>
      </c>
      <c r="R505" s="90">
        <f t="shared" si="205"/>
        <v>0</v>
      </c>
      <c r="S505" s="90">
        <f t="shared" si="205"/>
        <v>0</v>
      </c>
      <c r="T505" s="90">
        <f t="shared" si="205"/>
        <v>0</v>
      </c>
      <c r="U505" s="90">
        <f t="shared" si="205"/>
        <v>0</v>
      </c>
      <c r="V505" s="90">
        <f t="shared" si="205"/>
        <v>0</v>
      </c>
      <c r="W505" s="90">
        <f t="shared" si="205"/>
        <v>0</v>
      </c>
      <c r="X505" s="90">
        <f t="shared" si="205"/>
        <v>0</v>
      </c>
      <c r="Y505" s="90">
        <f t="shared" si="205"/>
        <v>0</v>
      </c>
      <c r="Z505" s="90">
        <f t="shared" si="205"/>
        <v>0</v>
      </c>
      <c r="AA505" s="90">
        <f t="shared" si="205"/>
        <v>0</v>
      </c>
      <c r="AB505" s="90">
        <f t="shared" si="205"/>
        <v>0</v>
      </c>
      <c r="AC505" s="91">
        <f t="shared" si="205"/>
        <v>0</v>
      </c>
      <c r="AE505" s="476">
        <f t="shared" si="188"/>
        <v>0</v>
      </c>
      <c r="AG505" s="476">
        <f t="shared" si="189"/>
        <v>0</v>
      </c>
      <c r="AI505" s="476">
        <f t="shared" si="190"/>
        <v>0</v>
      </c>
      <c r="AK505" s="202"/>
    </row>
    <row r="506" spans="4:37" ht="12.75" customHeight="1" outlineLevel="1">
      <c r="D506" s="106" t="str">
        <f>'Line Items'!D30</f>
        <v>[Passenger Revenue Service Groups Line 17]</v>
      </c>
      <c r="E506" s="89"/>
      <c r="F506" s="107" t="str">
        <f t="shared" si="186"/>
        <v>000 Jnys</v>
      </c>
      <c r="G506" s="90">
        <f t="shared" ref="G506:AC506" si="206">SUM(G306,G330,G356,G380,G406,G430,G456,G480)</f>
        <v>0</v>
      </c>
      <c r="H506" s="90">
        <f t="shared" si="206"/>
        <v>0</v>
      </c>
      <c r="I506" s="90">
        <f t="shared" si="206"/>
        <v>0</v>
      </c>
      <c r="J506" s="90">
        <f t="shared" si="206"/>
        <v>0</v>
      </c>
      <c r="K506" s="90">
        <f t="shared" si="206"/>
        <v>0</v>
      </c>
      <c r="L506" s="90">
        <f t="shared" si="206"/>
        <v>0</v>
      </c>
      <c r="M506" s="90">
        <f t="shared" si="206"/>
        <v>0</v>
      </c>
      <c r="N506" s="90">
        <f t="shared" si="206"/>
        <v>0</v>
      </c>
      <c r="O506" s="90">
        <f t="shared" si="206"/>
        <v>0</v>
      </c>
      <c r="P506" s="90">
        <f t="shared" si="206"/>
        <v>0</v>
      </c>
      <c r="Q506" s="90">
        <f t="shared" si="206"/>
        <v>0</v>
      </c>
      <c r="R506" s="90">
        <f t="shared" si="206"/>
        <v>0</v>
      </c>
      <c r="S506" s="90">
        <f t="shared" si="206"/>
        <v>0</v>
      </c>
      <c r="T506" s="90">
        <f t="shared" si="206"/>
        <v>0</v>
      </c>
      <c r="U506" s="90">
        <f t="shared" si="206"/>
        <v>0</v>
      </c>
      <c r="V506" s="90">
        <f t="shared" si="206"/>
        <v>0</v>
      </c>
      <c r="W506" s="90">
        <f t="shared" si="206"/>
        <v>0</v>
      </c>
      <c r="X506" s="90">
        <f t="shared" si="206"/>
        <v>0</v>
      </c>
      <c r="Y506" s="90">
        <f t="shared" si="206"/>
        <v>0</v>
      </c>
      <c r="Z506" s="90">
        <f t="shared" si="206"/>
        <v>0</v>
      </c>
      <c r="AA506" s="90">
        <f t="shared" si="206"/>
        <v>0</v>
      </c>
      <c r="AB506" s="90">
        <f t="shared" si="206"/>
        <v>0</v>
      </c>
      <c r="AC506" s="91">
        <f t="shared" si="206"/>
        <v>0</v>
      </c>
      <c r="AE506" s="476">
        <f t="shared" si="188"/>
        <v>0</v>
      </c>
      <c r="AG506" s="476">
        <f t="shared" si="189"/>
        <v>0</v>
      </c>
      <c r="AI506" s="476">
        <f t="shared" si="190"/>
        <v>0</v>
      </c>
      <c r="AK506" s="202"/>
    </row>
    <row r="507" spans="4:37" ht="12.75" customHeight="1" outlineLevel="1">
      <c r="D507" s="106" t="str">
        <f>'Line Items'!D31</f>
        <v>[Passenger Revenue Service Groups Line 18]</v>
      </c>
      <c r="E507" s="89"/>
      <c r="F507" s="107" t="str">
        <f t="shared" si="186"/>
        <v>000 Jnys</v>
      </c>
      <c r="G507" s="90">
        <f t="shared" ref="G507:AC507" si="207">SUM(G307,G331,G357,G381,G407,G431,G457,G481)</f>
        <v>0</v>
      </c>
      <c r="H507" s="90">
        <f t="shared" si="207"/>
        <v>0</v>
      </c>
      <c r="I507" s="90">
        <f t="shared" si="207"/>
        <v>0</v>
      </c>
      <c r="J507" s="90">
        <f t="shared" si="207"/>
        <v>0</v>
      </c>
      <c r="K507" s="90">
        <f t="shared" si="207"/>
        <v>0</v>
      </c>
      <c r="L507" s="90">
        <f t="shared" si="207"/>
        <v>0</v>
      </c>
      <c r="M507" s="90">
        <f t="shared" si="207"/>
        <v>0</v>
      </c>
      <c r="N507" s="90">
        <f t="shared" si="207"/>
        <v>0</v>
      </c>
      <c r="O507" s="90">
        <f t="shared" si="207"/>
        <v>0</v>
      </c>
      <c r="P507" s="90">
        <f t="shared" si="207"/>
        <v>0</v>
      </c>
      <c r="Q507" s="90">
        <f t="shared" si="207"/>
        <v>0</v>
      </c>
      <c r="R507" s="90">
        <f t="shared" si="207"/>
        <v>0</v>
      </c>
      <c r="S507" s="90">
        <f t="shared" si="207"/>
        <v>0</v>
      </c>
      <c r="T507" s="90">
        <f t="shared" si="207"/>
        <v>0</v>
      </c>
      <c r="U507" s="90">
        <f t="shared" si="207"/>
        <v>0</v>
      </c>
      <c r="V507" s="90">
        <f t="shared" si="207"/>
        <v>0</v>
      </c>
      <c r="W507" s="90">
        <f t="shared" si="207"/>
        <v>0</v>
      </c>
      <c r="X507" s="90">
        <f t="shared" si="207"/>
        <v>0</v>
      </c>
      <c r="Y507" s="90">
        <f t="shared" si="207"/>
        <v>0</v>
      </c>
      <c r="Z507" s="90">
        <f t="shared" si="207"/>
        <v>0</v>
      </c>
      <c r="AA507" s="90">
        <f t="shared" si="207"/>
        <v>0</v>
      </c>
      <c r="AB507" s="90">
        <f t="shared" si="207"/>
        <v>0</v>
      </c>
      <c r="AC507" s="91">
        <f t="shared" si="207"/>
        <v>0</v>
      </c>
      <c r="AE507" s="476">
        <f t="shared" si="188"/>
        <v>0</v>
      </c>
      <c r="AG507" s="476">
        <f t="shared" si="189"/>
        <v>0</v>
      </c>
      <c r="AI507" s="476">
        <f t="shared" si="190"/>
        <v>0</v>
      </c>
      <c r="AK507" s="202"/>
    </row>
    <row r="508" spans="4:37" ht="12.75" customHeight="1" outlineLevel="1">
      <c r="D508" s="106" t="str">
        <f>'Line Items'!D32</f>
        <v>[Passenger Revenue Service Groups Line 19]</v>
      </c>
      <c r="E508" s="89"/>
      <c r="F508" s="107" t="str">
        <f t="shared" si="186"/>
        <v>000 Jnys</v>
      </c>
      <c r="G508" s="90">
        <f t="shared" ref="G508:AC508" si="208">SUM(G308,G332,G358,G382,G408,G432,G458,G482)</f>
        <v>0</v>
      </c>
      <c r="H508" s="90">
        <f t="shared" si="208"/>
        <v>0</v>
      </c>
      <c r="I508" s="90">
        <f t="shared" si="208"/>
        <v>0</v>
      </c>
      <c r="J508" s="90">
        <f t="shared" si="208"/>
        <v>0</v>
      </c>
      <c r="K508" s="90">
        <f t="shared" si="208"/>
        <v>0</v>
      </c>
      <c r="L508" s="90">
        <f t="shared" si="208"/>
        <v>0</v>
      </c>
      <c r="M508" s="90">
        <f t="shared" si="208"/>
        <v>0</v>
      </c>
      <c r="N508" s="90">
        <f t="shared" si="208"/>
        <v>0</v>
      </c>
      <c r="O508" s="90">
        <f t="shared" si="208"/>
        <v>0</v>
      </c>
      <c r="P508" s="90">
        <f t="shared" si="208"/>
        <v>0</v>
      </c>
      <c r="Q508" s="90">
        <f t="shared" si="208"/>
        <v>0</v>
      </c>
      <c r="R508" s="90">
        <f t="shared" si="208"/>
        <v>0</v>
      </c>
      <c r="S508" s="90">
        <f t="shared" si="208"/>
        <v>0</v>
      </c>
      <c r="T508" s="90">
        <f t="shared" si="208"/>
        <v>0</v>
      </c>
      <c r="U508" s="90">
        <f t="shared" si="208"/>
        <v>0</v>
      </c>
      <c r="V508" s="90">
        <f t="shared" si="208"/>
        <v>0</v>
      </c>
      <c r="W508" s="90">
        <f t="shared" si="208"/>
        <v>0</v>
      </c>
      <c r="X508" s="90">
        <f t="shared" si="208"/>
        <v>0</v>
      </c>
      <c r="Y508" s="90">
        <f t="shared" si="208"/>
        <v>0</v>
      </c>
      <c r="Z508" s="90">
        <f t="shared" si="208"/>
        <v>0</v>
      </c>
      <c r="AA508" s="90">
        <f t="shared" si="208"/>
        <v>0</v>
      </c>
      <c r="AB508" s="90">
        <f t="shared" si="208"/>
        <v>0</v>
      </c>
      <c r="AC508" s="91">
        <f t="shared" si="208"/>
        <v>0</v>
      </c>
      <c r="AE508" s="476">
        <f t="shared" si="188"/>
        <v>0</v>
      </c>
      <c r="AG508" s="476">
        <f t="shared" si="189"/>
        <v>0</v>
      </c>
      <c r="AI508" s="476">
        <f t="shared" si="190"/>
        <v>0</v>
      </c>
      <c r="AK508" s="202"/>
    </row>
    <row r="509" spans="4:37" ht="12.75" customHeight="1" outlineLevel="1">
      <c r="D509" s="117" t="str">
        <f>'Line Items'!D33</f>
        <v>[Passenger Revenue Service Groups Line 20]</v>
      </c>
      <c r="E509" s="175"/>
      <c r="F509" s="118" t="str">
        <f t="shared" ref="F509" si="209">F483</f>
        <v>000 Jnys</v>
      </c>
      <c r="G509" s="94">
        <f t="shared" ref="G509:AB509" si="210">SUM(G309,G333,G359,G383,G409,G433,G459,G483)</f>
        <v>0</v>
      </c>
      <c r="H509" s="94">
        <f t="shared" si="210"/>
        <v>0</v>
      </c>
      <c r="I509" s="94">
        <f t="shared" si="210"/>
        <v>0</v>
      </c>
      <c r="J509" s="94">
        <f t="shared" si="210"/>
        <v>0</v>
      </c>
      <c r="K509" s="94">
        <f t="shared" si="210"/>
        <v>0</v>
      </c>
      <c r="L509" s="94">
        <f t="shared" si="210"/>
        <v>0</v>
      </c>
      <c r="M509" s="94">
        <f t="shared" si="210"/>
        <v>0</v>
      </c>
      <c r="N509" s="94">
        <f t="shared" si="210"/>
        <v>0</v>
      </c>
      <c r="O509" s="94">
        <f t="shared" si="210"/>
        <v>0</v>
      </c>
      <c r="P509" s="94">
        <f t="shared" si="210"/>
        <v>0</v>
      </c>
      <c r="Q509" s="94">
        <f t="shared" si="210"/>
        <v>0</v>
      </c>
      <c r="R509" s="94">
        <f t="shared" si="210"/>
        <v>0</v>
      </c>
      <c r="S509" s="94">
        <f t="shared" si="210"/>
        <v>0</v>
      </c>
      <c r="T509" s="94">
        <f t="shared" si="210"/>
        <v>0</v>
      </c>
      <c r="U509" s="94">
        <f t="shared" si="210"/>
        <v>0</v>
      </c>
      <c r="V509" s="94">
        <f t="shared" si="210"/>
        <v>0</v>
      </c>
      <c r="W509" s="94">
        <f t="shared" si="210"/>
        <v>0</v>
      </c>
      <c r="X509" s="94">
        <f t="shared" si="210"/>
        <v>0</v>
      </c>
      <c r="Y509" s="94">
        <f t="shared" si="210"/>
        <v>0</v>
      </c>
      <c r="Z509" s="94">
        <f t="shared" si="210"/>
        <v>0</v>
      </c>
      <c r="AA509" s="94">
        <f t="shared" si="210"/>
        <v>0</v>
      </c>
      <c r="AB509" s="94">
        <f t="shared" si="210"/>
        <v>0</v>
      </c>
      <c r="AC509" s="95">
        <f t="shared" ref="AC509" si="211">SUM(AC309,AC333,AC359,AC383,AC409,AC433,AC459,AC483)</f>
        <v>0</v>
      </c>
      <c r="AE509" s="477">
        <f t="shared" ref="AE509" si="212">SUM(AE309,AE333,AE359,AE383,AE409,AE433,AE459,AE483)</f>
        <v>0</v>
      </c>
      <c r="AG509" s="477">
        <f t="shared" ref="AG509" si="213">SUM(AG309,AG333,AG359,AG383,AG409,AG433,AG459,AG483)</f>
        <v>0</v>
      </c>
      <c r="AI509" s="477">
        <f t="shared" ref="AI509" si="214">SUM(AI309,AI333,AI359,AI383,AI409,AI433,AI459,AI483)</f>
        <v>0</v>
      </c>
      <c r="AK509" s="203"/>
    </row>
    <row r="510" spans="4:37" ht="12.75" customHeight="1" outlineLevel="1">
      <c r="G510" s="90"/>
      <c r="H510" s="90"/>
      <c r="I510" s="90"/>
      <c r="J510" s="90"/>
      <c r="K510" s="90"/>
      <c r="L510" s="90"/>
      <c r="M510" s="90"/>
      <c r="N510" s="90"/>
      <c r="O510" s="90"/>
      <c r="P510" s="90"/>
      <c r="Q510" s="90"/>
      <c r="R510" s="90"/>
      <c r="S510" s="90"/>
      <c r="T510" s="90"/>
      <c r="U510" s="90"/>
      <c r="V510" s="90"/>
      <c r="W510" s="90"/>
      <c r="X510" s="90"/>
      <c r="Y510" s="90"/>
      <c r="Z510" s="90"/>
      <c r="AA510" s="90"/>
      <c r="AB510" s="90"/>
      <c r="AC510" s="90"/>
      <c r="AD510" s="90"/>
      <c r="AE510" s="90"/>
      <c r="AG510" s="90"/>
      <c r="AI510" s="90"/>
    </row>
    <row r="511" spans="4:37" ht="12.75" customHeight="1" outlineLevel="1">
      <c r="D511" s="178" t="s">
        <v>435</v>
      </c>
      <c r="E511" s="179"/>
      <c r="F511" s="180" t="str">
        <f>F509</f>
        <v>000 Jnys</v>
      </c>
      <c r="G511" s="181">
        <f t="shared" ref="G511:AB511" si="215">SUM(G490:G509)</f>
        <v>0</v>
      </c>
      <c r="H511" s="181">
        <f t="shared" si="215"/>
        <v>0</v>
      </c>
      <c r="I511" s="181">
        <f t="shared" si="215"/>
        <v>0</v>
      </c>
      <c r="J511" s="181">
        <f t="shared" si="215"/>
        <v>0</v>
      </c>
      <c r="K511" s="181">
        <f t="shared" si="215"/>
        <v>0</v>
      </c>
      <c r="L511" s="181">
        <f t="shared" si="215"/>
        <v>0</v>
      </c>
      <c r="M511" s="181">
        <f t="shared" si="215"/>
        <v>0</v>
      </c>
      <c r="N511" s="181">
        <f t="shared" si="215"/>
        <v>0</v>
      </c>
      <c r="O511" s="181">
        <f t="shared" si="215"/>
        <v>0</v>
      </c>
      <c r="P511" s="181">
        <f t="shared" si="215"/>
        <v>0</v>
      </c>
      <c r="Q511" s="181">
        <f t="shared" si="215"/>
        <v>0</v>
      </c>
      <c r="R511" s="181">
        <f t="shared" si="215"/>
        <v>0</v>
      </c>
      <c r="S511" s="181">
        <f t="shared" si="215"/>
        <v>0</v>
      </c>
      <c r="T511" s="181">
        <f t="shared" si="215"/>
        <v>0</v>
      </c>
      <c r="U511" s="181">
        <f t="shared" si="215"/>
        <v>0</v>
      </c>
      <c r="V511" s="181">
        <f t="shared" si="215"/>
        <v>0</v>
      </c>
      <c r="W511" s="181">
        <f t="shared" si="215"/>
        <v>0</v>
      </c>
      <c r="X511" s="181">
        <f t="shared" si="215"/>
        <v>0</v>
      </c>
      <c r="Y511" s="181">
        <f t="shared" si="215"/>
        <v>0</v>
      </c>
      <c r="Z511" s="181">
        <f t="shared" si="215"/>
        <v>0</v>
      </c>
      <c r="AA511" s="181">
        <f t="shared" si="215"/>
        <v>0</v>
      </c>
      <c r="AB511" s="181">
        <f t="shared" si="215"/>
        <v>0</v>
      </c>
      <c r="AC511" s="182">
        <f t="shared" ref="AC511" si="216">SUM(AC490:AC509)</f>
        <v>0</v>
      </c>
      <c r="AE511" s="509">
        <f t="shared" ref="AE511" si="217">SUM(AE490:AE509)</f>
        <v>0</v>
      </c>
      <c r="AG511" s="509">
        <f t="shared" ref="AG511" si="218">SUM(AG490:AG509)</f>
        <v>0</v>
      </c>
      <c r="AI511" s="509">
        <f t="shared" ref="AI511" si="219">SUM(AI490:AI509)</f>
        <v>0</v>
      </c>
      <c r="AK511" s="852"/>
    </row>
    <row r="512" spans="4:37">
      <c r="G512" s="90"/>
      <c r="H512" s="90"/>
      <c r="I512" s="90"/>
      <c r="J512" s="90"/>
      <c r="K512" s="90"/>
      <c r="L512" s="90"/>
      <c r="M512" s="90"/>
      <c r="N512" s="90"/>
      <c r="O512" s="90"/>
      <c r="P512" s="90"/>
      <c r="Q512" s="90"/>
      <c r="R512" s="90"/>
      <c r="S512" s="90"/>
      <c r="T512" s="90"/>
      <c r="U512" s="90"/>
      <c r="V512" s="90"/>
      <c r="W512" s="90"/>
      <c r="X512" s="90"/>
      <c r="Y512" s="90"/>
      <c r="Z512" s="90"/>
      <c r="AA512" s="90"/>
      <c r="AB512" s="90"/>
      <c r="AC512" s="90"/>
      <c r="AD512" s="90"/>
      <c r="AE512" s="90"/>
      <c r="AG512" s="90"/>
      <c r="AI512" s="90"/>
    </row>
    <row r="513" spans="2:37">
      <c r="G513" s="90"/>
      <c r="H513" s="90"/>
      <c r="I513" s="90"/>
      <c r="J513" s="90"/>
      <c r="K513" s="90"/>
      <c r="L513" s="90"/>
      <c r="M513" s="90"/>
      <c r="N513" s="90"/>
      <c r="O513" s="90"/>
      <c r="P513" s="90"/>
      <c r="Q513" s="90"/>
      <c r="R513" s="90"/>
      <c r="S513" s="90"/>
      <c r="T513" s="90"/>
      <c r="U513" s="90"/>
      <c r="V513" s="90"/>
      <c r="W513" s="90"/>
      <c r="X513" s="90"/>
      <c r="Y513" s="90"/>
      <c r="Z513" s="90"/>
      <c r="AA513" s="90"/>
      <c r="AB513" s="90"/>
      <c r="AC513" s="90"/>
      <c r="AD513" s="90"/>
      <c r="AE513" s="90"/>
      <c r="AG513" s="90"/>
      <c r="AI513" s="90"/>
    </row>
    <row r="514" spans="2:37" ht="16.5">
      <c r="B514" s="5" t="s">
        <v>436</v>
      </c>
      <c r="C514" s="5"/>
      <c r="D514" s="5"/>
      <c r="E514" s="5"/>
      <c r="F514" s="5"/>
      <c r="G514" s="186"/>
      <c r="H514" s="186"/>
      <c r="I514" s="186"/>
      <c r="J514" s="186"/>
      <c r="K514" s="186"/>
      <c r="L514" s="186"/>
      <c r="M514" s="186"/>
      <c r="N514" s="186"/>
      <c r="O514" s="186"/>
      <c r="P514" s="186"/>
      <c r="Q514" s="186"/>
      <c r="R514" s="186"/>
      <c r="S514" s="186"/>
      <c r="T514" s="186"/>
      <c r="U514" s="186"/>
      <c r="V514" s="186"/>
      <c r="W514" s="186"/>
      <c r="X514" s="186"/>
      <c r="Y514" s="186"/>
      <c r="Z514" s="186"/>
      <c r="AA514" s="186"/>
      <c r="AB514" s="186"/>
      <c r="AC514" s="186"/>
      <c r="AD514" s="186"/>
      <c r="AE514" s="186"/>
      <c r="AF514" s="5"/>
      <c r="AG514" s="186"/>
      <c r="AH514" s="5"/>
      <c r="AI514" s="186"/>
      <c r="AJ514" s="5"/>
      <c r="AK514" s="5"/>
    </row>
    <row r="515" spans="2:37">
      <c r="G515" s="90"/>
      <c r="H515" s="90"/>
      <c r="I515" s="90"/>
      <c r="J515" s="90"/>
      <c r="K515" s="90"/>
      <c r="L515" s="90"/>
      <c r="M515" s="90"/>
      <c r="N515" s="90"/>
      <c r="O515" s="90"/>
      <c r="P515" s="90"/>
      <c r="Q515" s="90"/>
      <c r="R515" s="90"/>
      <c r="S515" s="90"/>
      <c r="T515" s="90"/>
      <c r="U515" s="90"/>
      <c r="V515" s="90"/>
      <c r="W515" s="90"/>
      <c r="X515" s="90"/>
      <c r="Y515" s="90"/>
      <c r="Z515" s="90"/>
      <c r="AA515" s="90"/>
      <c r="AB515" s="90"/>
      <c r="AC515" s="90"/>
      <c r="AD515" s="90"/>
      <c r="AE515" s="90"/>
      <c r="AG515" s="90"/>
      <c r="AI515" s="90"/>
    </row>
    <row r="516" spans="2:37">
      <c r="B516" s="15" t="s">
        <v>437</v>
      </c>
      <c r="C516" s="15"/>
      <c r="D516" s="170"/>
      <c r="E516" s="170"/>
      <c r="F516" s="15"/>
      <c r="G516" s="184"/>
      <c r="H516" s="184"/>
      <c r="I516" s="184"/>
      <c r="J516" s="184"/>
      <c r="K516" s="184"/>
      <c r="L516" s="184"/>
      <c r="M516" s="184"/>
      <c r="N516" s="184"/>
      <c r="O516" s="184"/>
      <c r="P516" s="184"/>
      <c r="Q516" s="184"/>
      <c r="R516" s="184"/>
      <c r="S516" s="184"/>
      <c r="T516" s="184"/>
      <c r="U516" s="184"/>
      <c r="V516" s="184"/>
      <c r="W516" s="184"/>
      <c r="X516" s="184"/>
      <c r="Y516" s="184"/>
      <c r="Z516" s="184"/>
      <c r="AA516" s="184"/>
      <c r="AB516" s="184"/>
      <c r="AC516" s="184"/>
      <c r="AD516" s="15"/>
      <c r="AE516" s="510"/>
      <c r="AF516" s="15"/>
      <c r="AG516" s="510"/>
      <c r="AH516" s="15"/>
      <c r="AI516" s="510"/>
      <c r="AJ516" s="15"/>
      <c r="AK516" s="15"/>
    </row>
    <row r="517" spans="2:37" ht="12.75" customHeight="1" outlineLevel="1">
      <c r="G517" s="90"/>
      <c r="H517" s="90"/>
      <c r="I517" s="90"/>
      <c r="J517" s="90"/>
      <c r="K517" s="90"/>
      <c r="L517" s="90"/>
      <c r="M517" s="90"/>
      <c r="N517" s="90"/>
      <c r="O517" s="90"/>
      <c r="P517" s="90"/>
      <c r="Q517" s="90"/>
      <c r="R517" s="90"/>
      <c r="S517" s="90"/>
      <c r="T517" s="90"/>
      <c r="U517" s="90"/>
      <c r="V517" s="90"/>
      <c r="W517" s="90"/>
      <c r="X517" s="90"/>
      <c r="Y517" s="90"/>
      <c r="Z517" s="90"/>
      <c r="AA517" s="90"/>
      <c r="AB517" s="90"/>
      <c r="AC517" s="90"/>
      <c r="AD517" s="90"/>
      <c r="AE517" s="90"/>
      <c r="AG517" s="90"/>
      <c r="AI517" s="90"/>
    </row>
    <row r="518" spans="2:37" ht="12.75" customHeight="1" outlineLevel="1">
      <c r="C518" s="138" t="str">
        <f>C289</f>
        <v>Seasons (First)</v>
      </c>
      <c r="G518" s="90"/>
      <c r="H518" s="90"/>
      <c r="I518" s="90"/>
      <c r="J518" s="90"/>
      <c r="K518" s="90"/>
      <c r="L518" s="90"/>
      <c r="M518" s="90"/>
      <c r="N518" s="90"/>
      <c r="O518" s="90"/>
      <c r="P518" s="90"/>
      <c r="Q518" s="90"/>
      <c r="R518" s="90"/>
      <c r="S518" s="90"/>
      <c r="T518" s="90"/>
      <c r="U518" s="90"/>
      <c r="V518" s="90"/>
      <c r="W518" s="90"/>
      <c r="X518" s="90"/>
      <c r="Y518" s="90"/>
      <c r="Z518" s="90"/>
      <c r="AA518" s="90"/>
      <c r="AB518" s="90"/>
      <c r="AC518" s="90"/>
      <c r="AD518" s="90"/>
      <c r="AE518" s="90"/>
      <c r="AG518" s="90"/>
      <c r="AI518" s="90"/>
    </row>
    <row r="519" spans="2:37" ht="12.75" customHeight="1" outlineLevel="1">
      <c r="D519" s="100" t="str">
        <f>'Line Items'!D14</f>
        <v>EJ01 West Mids Snow Hill</v>
      </c>
      <c r="E519" s="85"/>
      <c r="F519" s="101" t="s">
        <v>438</v>
      </c>
      <c r="G519" s="171"/>
      <c r="H519" s="171"/>
      <c r="I519" s="171"/>
      <c r="J519" s="171"/>
      <c r="K519" s="171"/>
      <c r="L519" s="171"/>
      <c r="M519" s="171"/>
      <c r="N519" s="171"/>
      <c r="O519" s="171"/>
      <c r="P519" s="171"/>
      <c r="Q519" s="171"/>
      <c r="R519" s="171"/>
      <c r="S519" s="171"/>
      <c r="T519" s="171"/>
      <c r="U519" s="171"/>
      <c r="V519" s="171"/>
      <c r="W519" s="171"/>
      <c r="X519" s="171"/>
      <c r="Y519" s="171"/>
      <c r="Z519" s="171"/>
      <c r="AA519" s="171"/>
      <c r="AB519" s="171"/>
      <c r="AC519" s="185"/>
      <c r="AE519" s="511"/>
      <c r="AG519" s="511"/>
      <c r="AI519" s="511"/>
      <c r="AK519" s="88"/>
    </row>
    <row r="520" spans="2:37" ht="12.75" customHeight="1" outlineLevel="1">
      <c r="D520" s="106" t="str">
        <f>'Line Items'!D15</f>
        <v>EJ02 Trent Valley</v>
      </c>
      <c r="E520" s="89"/>
      <c r="F520" s="107" t="str">
        <f t="shared" ref="F520:F537" si="220">F519</f>
        <v>000 Miles</v>
      </c>
      <c r="G520" s="173"/>
      <c r="H520" s="173"/>
      <c r="I520" s="173"/>
      <c r="J520" s="173"/>
      <c r="K520" s="173"/>
      <c r="L520" s="173"/>
      <c r="M520" s="173"/>
      <c r="N520" s="173"/>
      <c r="O520" s="173"/>
      <c r="P520" s="173"/>
      <c r="Q520" s="173"/>
      <c r="R520" s="173"/>
      <c r="S520" s="173"/>
      <c r="T520" s="173"/>
      <c r="U520" s="173"/>
      <c r="V520" s="173"/>
      <c r="W520" s="173"/>
      <c r="X520" s="173"/>
      <c r="Y520" s="173"/>
      <c r="Z520" s="173"/>
      <c r="AA520" s="173"/>
      <c r="AB520" s="173"/>
      <c r="AC520" s="174"/>
      <c r="AE520" s="507"/>
      <c r="AG520" s="507"/>
      <c r="AI520" s="507"/>
      <c r="AK520" s="92"/>
    </row>
    <row r="521" spans="2:37" ht="12.75" customHeight="1" outlineLevel="1">
      <c r="D521" s="106" t="str">
        <f>'Line Items'!D16</f>
        <v>EJ03 West Mids New Street</v>
      </c>
      <c r="E521" s="89"/>
      <c r="F521" s="107" t="str">
        <f t="shared" si="220"/>
        <v>000 Miles</v>
      </c>
      <c r="G521" s="173"/>
      <c r="H521" s="173"/>
      <c r="I521" s="173"/>
      <c r="J521" s="173"/>
      <c r="K521" s="173"/>
      <c r="L521" s="173"/>
      <c r="M521" s="173"/>
      <c r="N521" s="173"/>
      <c r="O521" s="173"/>
      <c r="P521" s="173"/>
      <c r="Q521" s="173"/>
      <c r="R521" s="173"/>
      <c r="S521" s="173"/>
      <c r="T521" s="173"/>
      <c r="U521" s="173"/>
      <c r="V521" s="173"/>
      <c r="W521" s="173"/>
      <c r="X521" s="173"/>
      <c r="Y521" s="173"/>
      <c r="Z521" s="173"/>
      <c r="AA521" s="173"/>
      <c r="AB521" s="173"/>
      <c r="AC521" s="174"/>
      <c r="AE521" s="507"/>
      <c r="AG521" s="507"/>
      <c r="AI521" s="507"/>
      <c r="AK521" s="92"/>
    </row>
    <row r="522" spans="2:37" ht="12.75" customHeight="1" outlineLevel="1">
      <c r="D522" s="106" t="str">
        <f>'Line Items'!D17</f>
        <v>EJ04 West Mids inter-urban</v>
      </c>
      <c r="E522" s="89"/>
      <c r="F522" s="107" t="str">
        <f t="shared" si="220"/>
        <v>000 Miles</v>
      </c>
      <c r="G522" s="173"/>
      <c r="H522" s="173"/>
      <c r="I522" s="173"/>
      <c r="J522" s="173"/>
      <c r="K522" s="173"/>
      <c r="L522" s="173"/>
      <c r="M522" s="173"/>
      <c r="N522" s="173"/>
      <c r="O522" s="173"/>
      <c r="P522" s="173"/>
      <c r="Q522" s="173"/>
      <c r="R522" s="173"/>
      <c r="S522" s="173"/>
      <c r="T522" s="173"/>
      <c r="U522" s="173"/>
      <c r="V522" s="173"/>
      <c r="W522" s="173"/>
      <c r="X522" s="173"/>
      <c r="Y522" s="173"/>
      <c r="Z522" s="173"/>
      <c r="AA522" s="173"/>
      <c r="AB522" s="173"/>
      <c r="AC522" s="174"/>
      <c r="AE522" s="507"/>
      <c r="AG522" s="507"/>
      <c r="AI522" s="507"/>
      <c r="AK522" s="92"/>
    </row>
    <row r="523" spans="2:37" ht="12.75" customHeight="1" outlineLevel="1">
      <c r="D523" s="106" t="str">
        <f>'Line Items'!D18</f>
        <v>EJ05 WC London - Northampton</v>
      </c>
      <c r="E523" s="89"/>
      <c r="F523" s="107" t="str">
        <f t="shared" si="220"/>
        <v>000 Miles</v>
      </c>
      <c r="G523" s="173"/>
      <c r="H523" s="173"/>
      <c r="I523" s="173"/>
      <c r="J523" s="173"/>
      <c r="K523" s="173"/>
      <c r="L523" s="173"/>
      <c r="M523" s="173"/>
      <c r="N523" s="173"/>
      <c r="O523" s="173"/>
      <c r="P523" s="173"/>
      <c r="Q523" s="173"/>
      <c r="R523" s="173"/>
      <c r="S523" s="173"/>
      <c r="T523" s="173"/>
      <c r="U523" s="173"/>
      <c r="V523" s="173"/>
      <c r="W523" s="173"/>
      <c r="X523" s="173"/>
      <c r="Y523" s="173"/>
      <c r="Z523" s="173"/>
      <c r="AA523" s="173"/>
      <c r="AB523" s="173"/>
      <c r="AC523" s="174"/>
      <c r="AE523" s="507"/>
      <c r="AG523" s="507"/>
      <c r="AI523" s="507"/>
      <c r="AK523" s="92"/>
    </row>
    <row r="524" spans="2:37" ht="12.75" customHeight="1" outlineLevel="1">
      <c r="D524" s="106" t="str">
        <f>'Line Items'!D19</f>
        <v>EJ06 WCML Branches</v>
      </c>
      <c r="E524" s="89"/>
      <c r="F524" s="107" t="str">
        <f t="shared" si="220"/>
        <v>000 Miles</v>
      </c>
      <c r="G524" s="173"/>
      <c r="H524" s="173"/>
      <c r="I524" s="173"/>
      <c r="J524" s="173"/>
      <c r="K524" s="173"/>
      <c r="L524" s="173"/>
      <c r="M524" s="173"/>
      <c r="N524" s="173"/>
      <c r="O524" s="173"/>
      <c r="P524" s="173"/>
      <c r="Q524" s="173"/>
      <c r="R524" s="173"/>
      <c r="S524" s="173"/>
      <c r="T524" s="173"/>
      <c r="U524" s="173"/>
      <c r="V524" s="173"/>
      <c r="W524" s="173"/>
      <c r="X524" s="173"/>
      <c r="Y524" s="173"/>
      <c r="Z524" s="173"/>
      <c r="AA524" s="173"/>
      <c r="AB524" s="173"/>
      <c r="AC524" s="174"/>
      <c r="AE524" s="507"/>
      <c r="AG524" s="507"/>
      <c r="AI524" s="507"/>
      <c r="AK524" s="92"/>
    </row>
    <row r="525" spans="2:37" ht="12.75" customHeight="1" outlineLevel="1">
      <c r="D525" s="106" t="str">
        <f>'Line Items'!D20</f>
        <v>Other: Centro concessions</v>
      </c>
      <c r="E525" s="89"/>
      <c r="F525" s="107" t="str">
        <f t="shared" si="220"/>
        <v>000 Miles</v>
      </c>
      <c r="G525" s="173"/>
      <c r="H525" s="173"/>
      <c r="I525" s="173"/>
      <c r="J525" s="173"/>
      <c r="K525" s="173"/>
      <c r="L525" s="173"/>
      <c r="M525" s="173"/>
      <c r="N525" s="173"/>
      <c r="O525" s="173"/>
      <c r="P525" s="173"/>
      <c r="Q525" s="173"/>
      <c r="R525" s="173"/>
      <c r="S525" s="173"/>
      <c r="T525" s="173"/>
      <c r="U525" s="173"/>
      <c r="V525" s="173"/>
      <c r="W525" s="173"/>
      <c r="X525" s="173"/>
      <c r="Y525" s="173"/>
      <c r="Z525" s="173"/>
      <c r="AA525" s="173"/>
      <c r="AB525" s="173"/>
      <c r="AC525" s="174"/>
      <c r="AE525" s="507"/>
      <c r="AG525" s="507"/>
      <c r="AI525" s="507"/>
      <c r="AK525" s="92"/>
    </row>
    <row r="526" spans="2:37" ht="12.75" customHeight="1" outlineLevel="1">
      <c r="D526" s="106" t="str">
        <f>'Line Items'!D21</f>
        <v>Other: Centro nNetwork</v>
      </c>
      <c r="E526" s="89"/>
      <c r="F526" s="107" t="str">
        <f t="shared" si="220"/>
        <v>000 Miles</v>
      </c>
      <c r="G526" s="173"/>
      <c r="H526" s="173"/>
      <c r="I526" s="173"/>
      <c r="J526" s="173"/>
      <c r="K526" s="173"/>
      <c r="L526" s="173"/>
      <c r="M526" s="173"/>
      <c r="N526" s="173"/>
      <c r="O526" s="173"/>
      <c r="P526" s="173"/>
      <c r="Q526" s="173"/>
      <c r="R526" s="173"/>
      <c r="S526" s="173"/>
      <c r="T526" s="173"/>
      <c r="U526" s="173"/>
      <c r="V526" s="173"/>
      <c r="W526" s="173"/>
      <c r="X526" s="173"/>
      <c r="Y526" s="173"/>
      <c r="Z526" s="173"/>
      <c r="AA526" s="173"/>
      <c r="AB526" s="173"/>
      <c r="AC526" s="174"/>
      <c r="AE526" s="507"/>
      <c r="AG526" s="507"/>
      <c r="AI526" s="507"/>
      <c r="AK526" s="92"/>
    </row>
    <row r="527" spans="2:37" ht="12.75" customHeight="1" outlineLevel="1">
      <c r="D527" s="106" t="str">
        <f>'Line Items'!D22</f>
        <v>Other: miscellaneous</v>
      </c>
      <c r="E527" s="89"/>
      <c r="F527" s="107" t="str">
        <f t="shared" si="220"/>
        <v>000 Miles</v>
      </c>
      <c r="G527" s="173"/>
      <c r="H527" s="173"/>
      <c r="I527" s="173"/>
      <c r="J527" s="173"/>
      <c r="K527" s="173"/>
      <c r="L527" s="173"/>
      <c r="M527" s="173"/>
      <c r="N527" s="173"/>
      <c r="O527" s="173"/>
      <c r="P527" s="173"/>
      <c r="Q527" s="173"/>
      <c r="R527" s="173"/>
      <c r="S527" s="173"/>
      <c r="T527" s="173"/>
      <c r="U527" s="173"/>
      <c r="V527" s="173"/>
      <c r="W527" s="173"/>
      <c r="X527" s="173"/>
      <c r="Y527" s="173"/>
      <c r="Z527" s="173"/>
      <c r="AA527" s="173"/>
      <c r="AB527" s="173"/>
      <c r="AC527" s="174"/>
      <c r="AE527" s="507"/>
      <c r="AG527" s="507"/>
      <c r="AI527" s="507"/>
      <c r="AK527" s="92"/>
    </row>
    <row r="528" spans="2:37" ht="12.75" customHeight="1" outlineLevel="1">
      <c r="D528" s="106" t="str">
        <f>'Line Items'!D23</f>
        <v>[Passenger Revenue Service Groups Line 10]</v>
      </c>
      <c r="E528" s="89"/>
      <c r="F528" s="107" t="str">
        <f t="shared" si="220"/>
        <v>000 Miles</v>
      </c>
      <c r="G528" s="173"/>
      <c r="H528" s="173"/>
      <c r="I528" s="173"/>
      <c r="J528" s="173"/>
      <c r="K528" s="173"/>
      <c r="L528" s="173"/>
      <c r="M528" s="173"/>
      <c r="N528" s="173"/>
      <c r="O528" s="173"/>
      <c r="P528" s="173"/>
      <c r="Q528" s="173"/>
      <c r="R528" s="173"/>
      <c r="S528" s="173"/>
      <c r="T528" s="173"/>
      <c r="U528" s="173"/>
      <c r="V528" s="173"/>
      <c r="W528" s="173"/>
      <c r="X528" s="173"/>
      <c r="Y528" s="173"/>
      <c r="Z528" s="173"/>
      <c r="AA528" s="173"/>
      <c r="AB528" s="173"/>
      <c r="AC528" s="174"/>
      <c r="AE528" s="507"/>
      <c r="AG528" s="507"/>
      <c r="AI528" s="507"/>
      <c r="AK528" s="92"/>
    </row>
    <row r="529" spans="3:37" ht="12.75" customHeight="1" outlineLevel="1">
      <c r="D529" s="106" t="str">
        <f>'Line Items'!D24</f>
        <v>[Passenger Revenue Service Groups Line 11]</v>
      </c>
      <c r="E529" s="89"/>
      <c r="F529" s="107" t="str">
        <f t="shared" si="220"/>
        <v>000 Miles</v>
      </c>
      <c r="G529" s="173"/>
      <c r="H529" s="173"/>
      <c r="I529" s="173"/>
      <c r="J529" s="173"/>
      <c r="K529" s="173"/>
      <c r="L529" s="173"/>
      <c r="M529" s="173"/>
      <c r="N529" s="173"/>
      <c r="O529" s="173"/>
      <c r="P529" s="173"/>
      <c r="Q529" s="173"/>
      <c r="R529" s="173"/>
      <c r="S529" s="173"/>
      <c r="T529" s="173"/>
      <c r="U529" s="173"/>
      <c r="V529" s="173"/>
      <c r="W529" s="173"/>
      <c r="X529" s="173"/>
      <c r="Y529" s="173"/>
      <c r="Z529" s="173"/>
      <c r="AA529" s="173"/>
      <c r="AB529" s="173"/>
      <c r="AC529" s="174"/>
      <c r="AE529" s="507"/>
      <c r="AG529" s="507"/>
      <c r="AI529" s="507"/>
      <c r="AK529" s="92"/>
    </row>
    <row r="530" spans="3:37" ht="12.75" customHeight="1" outlineLevel="1">
      <c r="D530" s="106" t="str">
        <f>'Line Items'!D25</f>
        <v>[Passenger Revenue Service Groups Line 12]</v>
      </c>
      <c r="E530" s="89"/>
      <c r="F530" s="107" t="str">
        <f t="shared" si="220"/>
        <v>000 Miles</v>
      </c>
      <c r="G530" s="173"/>
      <c r="H530" s="173"/>
      <c r="I530" s="173"/>
      <c r="J530" s="173"/>
      <c r="K530" s="173"/>
      <c r="L530" s="173"/>
      <c r="M530" s="173"/>
      <c r="N530" s="173"/>
      <c r="O530" s="173"/>
      <c r="P530" s="173"/>
      <c r="Q530" s="173"/>
      <c r="R530" s="173"/>
      <c r="S530" s="173"/>
      <c r="T530" s="173"/>
      <c r="U530" s="173"/>
      <c r="V530" s="173"/>
      <c r="W530" s="173"/>
      <c r="X530" s="173"/>
      <c r="Y530" s="173"/>
      <c r="Z530" s="173"/>
      <c r="AA530" s="173"/>
      <c r="AB530" s="173"/>
      <c r="AC530" s="174"/>
      <c r="AE530" s="507"/>
      <c r="AG530" s="507"/>
      <c r="AI530" s="507"/>
      <c r="AK530" s="92"/>
    </row>
    <row r="531" spans="3:37" ht="12.75" customHeight="1" outlineLevel="1">
      <c r="D531" s="106" t="str">
        <f>'Line Items'!D26</f>
        <v>[Passenger Revenue Service Groups Line 13]</v>
      </c>
      <c r="E531" s="89"/>
      <c r="F531" s="107" t="str">
        <f t="shared" si="220"/>
        <v>000 Miles</v>
      </c>
      <c r="G531" s="173"/>
      <c r="H531" s="173"/>
      <c r="I531" s="173"/>
      <c r="J531" s="173"/>
      <c r="K531" s="173"/>
      <c r="L531" s="173"/>
      <c r="M531" s="173"/>
      <c r="N531" s="173"/>
      <c r="O531" s="173"/>
      <c r="P531" s="173"/>
      <c r="Q531" s="173"/>
      <c r="R531" s="173"/>
      <c r="S531" s="173"/>
      <c r="T531" s="173"/>
      <c r="U531" s="173"/>
      <c r="V531" s="173"/>
      <c r="W531" s="173"/>
      <c r="X531" s="173"/>
      <c r="Y531" s="173"/>
      <c r="Z531" s="173"/>
      <c r="AA531" s="173"/>
      <c r="AB531" s="173"/>
      <c r="AC531" s="174"/>
      <c r="AE531" s="507"/>
      <c r="AG531" s="507"/>
      <c r="AI531" s="507"/>
      <c r="AK531" s="92"/>
    </row>
    <row r="532" spans="3:37" ht="12.75" customHeight="1" outlineLevel="1">
      <c r="D532" s="106" t="str">
        <f>'Line Items'!D27</f>
        <v>[Passenger Revenue Service Groups Line 14]</v>
      </c>
      <c r="E532" s="89"/>
      <c r="F532" s="107" t="str">
        <f t="shared" si="220"/>
        <v>000 Miles</v>
      </c>
      <c r="G532" s="173"/>
      <c r="H532" s="173"/>
      <c r="I532" s="173"/>
      <c r="J532" s="173"/>
      <c r="K532" s="173"/>
      <c r="L532" s="173"/>
      <c r="M532" s="173"/>
      <c r="N532" s="173"/>
      <c r="O532" s="173"/>
      <c r="P532" s="173"/>
      <c r="Q532" s="173"/>
      <c r="R532" s="173"/>
      <c r="S532" s="173"/>
      <c r="T532" s="173"/>
      <c r="U532" s="173"/>
      <c r="V532" s="173"/>
      <c r="W532" s="173"/>
      <c r="X532" s="173"/>
      <c r="Y532" s="173"/>
      <c r="Z532" s="173"/>
      <c r="AA532" s="173"/>
      <c r="AB532" s="173"/>
      <c r="AC532" s="174"/>
      <c r="AE532" s="507"/>
      <c r="AG532" s="507"/>
      <c r="AI532" s="507"/>
      <c r="AK532" s="92"/>
    </row>
    <row r="533" spans="3:37" ht="12.75" customHeight="1" outlineLevel="1">
      <c r="D533" s="106" t="str">
        <f>'Line Items'!D28</f>
        <v>[Passenger Revenue Service Groups Line 15]</v>
      </c>
      <c r="E533" s="89"/>
      <c r="F533" s="107" t="str">
        <f t="shared" si="220"/>
        <v>000 Miles</v>
      </c>
      <c r="G533" s="173"/>
      <c r="H533" s="173"/>
      <c r="I533" s="173"/>
      <c r="J533" s="173"/>
      <c r="K533" s="173"/>
      <c r="L533" s="173"/>
      <c r="M533" s="173"/>
      <c r="N533" s="173"/>
      <c r="O533" s="173"/>
      <c r="P533" s="173"/>
      <c r="Q533" s="173"/>
      <c r="R533" s="173"/>
      <c r="S533" s="173"/>
      <c r="T533" s="173"/>
      <c r="U533" s="173"/>
      <c r="V533" s="173"/>
      <c r="W533" s="173"/>
      <c r="X533" s="173"/>
      <c r="Y533" s="173"/>
      <c r="Z533" s="173"/>
      <c r="AA533" s="173"/>
      <c r="AB533" s="173"/>
      <c r="AC533" s="174"/>
      <c r="AE533" s="507"/>
      <c r="AG533" s="507"/>
      <c r="AI533" s="507"/>
      <c r="AK533" s="92"/>
    </row>
    <row r="534" spans="3:37" ht="12.75" customHeight="1" outlineLevel="1">
      <c r="D534" s="106" t="str">
        <f>'Line Items'!D29</f>
        <v>[Passenger Revenue Service Groups Line 16]</v>
      </c>
      <c r="E534" s="89"/>
      <c r="F534" s="107" t="str">
        <f t="shared" si="220"/>
        <v>000 Miles</v>
      </c>
      <c r="G534" s="173"/>
      <c r="H534" s="173"/>
      <c r="I534" s="173"/>
      <c r="J534" s="173"/>
      <c r="K534" s="173"/>
      <c r="L534" s="173"/>
      <c r="M534" s="173"/>
      <c r="N534" s="173"/>
      <c r="O534" s="173"/>
      <c r="P534" s="173"/>
      <c r="Q534" s="173"/>
      <c r="R534" s="173"/>
      <c r="S534" s="173"/>
      <c r="T534" s="173"/>
      <c r="U534" s="173"/>
      <c r="V534" s="173"/>
      <c r="W534" s="173"/>
      <c r="X534" s="173"/>
      <c r="Y534" s="173"/>
      <c r="Z534" s="173"/>
      <c r="AA534" s="173"/>
      <c r="AB534" s="173"/>
      <c r="AC534" s="174"/>
      <c r="AE534" s="507"/>
      <c r="AG534" s="507"/>
      <c r="AI534" s="507"/>
      <c r="AK534" s="92"/>
    </row>
    <row r="535" spans="3:37" ht="12.75" customHeight="1" outlineLevel="1">
      <c r="D535" s="106" t="str">
        <f>'Line Items'!D30</f>
        <v>[Passenger Revenue Service Groups Line 17]</v>
      </c>
      <c r="E535" s="89"/>
      <c r="F535" s="107" t="str">
        <f t="shared" si="220"/>
        <v>000 Miles</v>
      </c>
      <c r="G535" s="173"/>
      <c r="H535" s="173"/>
      <c r="I535" s="173"/>
      <c r="J535" s="173"/>
      <c r="K535" s="173"/>
      <c r="L535" s="173"/>
      <c r="M535" s="173"/>
      <c r="N535" s="173"/>
      <c r="O535" s="173"/>
      <c r="P535" s="173"/>
      <c r="Q535" s="173"/>
      <c r="R535" s="173"/>
      <c r="S535" s="173"/>
      <c r="T535" s="173"/>
      <c r="U535" s="173"/>
      <c r="V535" s="173"/>
      <c r="W535" s="173"/>
      <c r="X535" s="173"/>
      <c r="Y535" s="173"/>
      <c r="Z535" s="173"/>
      <c r="AA535" s="173"/>
      <c r="AB535" s="173"/>
      <c r="AC535" s="174"/>
      <c r="AE535" s="507"/>
      <c r="AG535" s="507"/>
      <c r="AI535" s="507"/>
      <c r="AK535" s="92"/>
    </row>
    <row r="536" spans="3:37" ht="12.75" customHeight="1" outlineLevel="1">
      <c r="D536" s="106" t="str">
        <f>'Line Items'!D31</f>
        <v>[Passenger Revenue Service Groups Line 18]</v>
      </c>
      <c r="E536" s="89"/>
      <c r="F536" s="107" t="str">
        <f t="shared" si="220"/>
        <v>000 Miles</v>
      </c>
      <c r="G536" s="173"/>
      <c r="H536" s="173"/>
      <c r="I536" s="173"/>
      <c r="J536" s="173"/>
      <c r="K536" s="173"/>
      <c r="L536" s="173"/>
      <c r="M536" s="173"/>
      <c r="N536" s="173"/>
      <c r="O536" s="173"/>
      <c r="P536" s="173"/>
      <c r="Q536" s="173"/>
      <c r="R536" s="173"/>
      <c r="S536" s="173"/>
      <c r="T536" s="173"/>
      <c r="U536" s="173"/>
      <c r="V536" s="173"/>
      <c r="W536" s="173"/>
      <c r="X536" s="173"/>
      <c r="Y536" s="173"/>
      <c r="Z536" s="173"/>
      <c r="AA536" s="173"/>
      <c r="AB536" s="173"/>
      <c r="AC536" s="174"/>
      <c r="AE536" s="507"/>
      <c r="AG536" s="507"/>
      <c r="AI536" s="507"/>
      <c r="AK536" s="92"/>
    </row>
    <row r="537" spans="3:37" ht="12.75" customHeight="1" outlineLevel="1">
      <c r="D537" s="106" t="str">
        <f>'Line Items'!D32</f>
        <v>[Passenger Revenue Service Groups Line 19]</v>
      </c>
      <c r="E537" s="89"/>
      <c r="F537" s="107" t="str">
        <f t="shared" si="220"/>
        <v>000 Miles</v>
      </c>
      <c r="G537" s="173"/>
      <c r="H537" s="173"/>
      <c r="I537" s="173"/>
      <c r="J537" s="173"/>
      <c r="K537" s="173"/>
      <c r="L537" s="173"/>
      <c r="M537" s="173"/>
      <c r="N537" s="173"/>
      <c r="O537" s="173"/>
      <c r="P537" s="173"/>
      <c r="Q537" s="173"/>
      <c r="R537" s="173"/>
      <c r="S537" s="173"/>
      <c r="T537" s="173"/>
      <c r="U537" s="173"/>
      <c r="V537" s="173"/>
      <c r="W537" s="173"/>
      <c r="X537" s="173"/>
      <c r="Y537" s="173"/>
      <c r="Z537" s="173"/>
      <c r="AA537" s="173"/>
      <c r="AB537" s="173"/>
      <c r="AC537" s="174"/>
      <c r="AE537" s="507"/>
      <c r="AG537" s="507"/>
      <c r="AI537" s="507"/>
      <c r="AK537" s="92"/>
    </row>
    <row r="538" spans="3:37" ht="12.75" customHeight="1" outlineLevel="1">
      <c r="D538" s="117" t="str">
        <f>'Line Items'!D33</f>
        <v>[Passenger Revenue Service Groups Line 20]</v>
      </c>
      <c r="E538" s="175"/>
      <c r="F538" s="118" t="str">
        <f>F529</f>
        <v>000 Miles</v>
      </c>
      <c r="G538" s="176"/>
      <c r="H538" s="176"/>
      <c r="I538" s="176"/>
      <c r="J538" s="176"/>
      <c r="K538" s="176"/>
      <c r="L538" s="176"/>
      <c r="M538" s="176"/>
      <c r="N538" s="176"/>
      <c r="O538" s="176"/>
      <c r="P538" s="176"/>
      <c r="Q538" s="176"/>
      <c r="R538" s="176"/>
      <c r="S538" s="176"/>
      <c r="T538" s="176"/>
      <c r="U538" s="176"/>
      <c r="V538" s="176"/>
      <c r="W538" s="176"/>
      <c r="X538" s="176"/>
      <c r="Y538" s="176"/>
      <c r="Z538" s="176"/>
      <c r="AA538" s="176"/>
      <c r="AB538" s="176"/>
      <c r="AC538" s="177"/>
      <c r="AE538" s="508"/>
      <c r="AG538" s="508"/>
      <c r="AI538" s="508"/>
      <c r="AK538" s="96"/>
    </row>
    <row r="539" spans="3:37" ht="12.75" customHeight="1" outlineLevel="1">
      <c r="G539" s="90"/>
      <c r="H539" s="90"/>
      <c r="I539" s="90"/>
      <c r="J539" s="90"/>
      <c r="K539" s="90"/>
      <c r="L539" s="90"/>
      <c r="M539" s="90"/>
      <c r="N539" s="90"/>
      <c r="O539" s="90"/>
      <c r="P539" s="90"/>
      <c r="Q539" s="90"/>
      <c r="R539" s="90"/>
      <c r="S539" s="90"/>
      <c r="T539" s="90"/>
      <c r="U539" s="90"/>
      <c r="V539" s="90"/>
      <c r="W539" s="90"/>
      <c r="X539" s="90"/>
      <c r="Y539" s="90"/>
      <c r="Z539" s="90"/>
      <c r="AA539" s="90"/>
      <c r="AB539" s="90"/>
      <c r="AC539" s="90"/>
      <c r="AD539" s="90"/>
      <c r="AE539" s="90"/>
      <c r="AG539" s="90"/>
      <c r="AI539" s="90"/>
    </row>
    <row r="540" spans="3:37" ht="12.75" customHeight="1" outlineLevel="1">
      <c r="D540" s="178" t="str">
        <f>"Total "&amp;C518</f>
        <v>Total Seasons (First)</v>
      </c>
      <c r="E540" s="179"/>
      <c r="F540" s="180" t="str">
        <f>F538</f>
        <v>000 Miles</v>
      </c>
      <c r="G540" s="181">
        <f t="shared" ref="G540:AB540" si="221">SUM(G519:G538)</f>
        <v>0</v>
      </c>
      <c r="H540" s="181">
        <f t="shared" si="221"/>
        <v>0</v>
      </c>
      <c r="I540" s="181">
        <f t="shared" si="221"/>
        <v>0</v>
      </c>
      <c r="J540" s="181">
        <f t="shared" si="221"/>
        <v>0</v>
      </c>
      <c r="K540" s="181">
        <f t="shared" si="221"/>
        <v>0</v>
      </c>
      <c r="L540" s="181">
        <f t="shared" si="221"/>
        <v>0</v>
      </c>
      <c r="M540" s="181">
        <f t="shared" si="221"/>
        <v>0</v>
      </c>
      <c r="N540" s="181">
        <f t="shared" si="221"/>
        <v>0</v>
      </c>
      <c r="O540" s="181">
        <f t="shared" si="221"/>
        <v>0</v>
      </c>
      <c r="P540" s="181">
        <f t="shared" si="221"/>
        <v>0</v>
      </c>
      <c r="Q540" s="181">
        <f t="shared" si="221"/>
        <v>0</v>
      </c>
      <c r="R540" s="181">
        <f t="shared" si="221"/>
        <v>0</v>
      </c>
      <c r="S540" s="181">
        <f t="shared" si="221"/>
        <v>0</v>
      </c>
      <c r="T540" s="181">
        <f t="shared" si="221"/>
        <v>0</v>
      </c>
      <c r="U540" s="181">
        <f t="shared" si="221"/>
        <v>0</v>
      </c>
      <c r="V540" s="181">
        <f t="shared" si="221"/>
        <v>0</v>
      </c>
      <c r="W540" s="181">
        <f t="shared" si="221"/>
        <v>0</v>
      </c>
      <c r="X540" s="181">
        <f t="shared" si="221"/>
        <v>0</v>
      </c>
      <c r="Y540" s="181">
        <f t="shared" si="221"/>
        <v>0</v>
      </c>
      <c r="Z540" s="181">
        <f t="shared" si="221"/>
        <v>0</v>
      </c>
      <c r="AA540" s="181">
        <f t="shared" si="221"/>
        <v>0</v>
      </c>
      <c r="AB540" s="181">
        <f t="shared" si="221"/>
        <v>0</v>
      </c>
      <c r="AC540" s="182">
        <f t="shared" ref="AC540" si="222">SUM(AC519:AC538)</f>
        <v>0</v>
      </c>
      <c r="AE540" s="509">
        <f t="shared" ref="AE540" si="223">SUM(AE519:AE538)</f>
        <v>0</v>
      </c>
      <c r="AG540" s="509">
        <f t="shared" ref="AG540" si="224">SUM(AG519:AG538)</f>
        <v>0</v>
      </c>
      <c r="AI540" s="509">
        <f t="shared" ref="AI540" si="225">SUM(AI519:AI538)</f>
        <v>0</v>
      </c>
      <c r="AK540" s="852"/>
    </row>
    <row r="541" spans="3:37" ht="12.75" customHeight="1" outlineLevel="1">
      <c r="G541" s="90"/>
      <c r="H541" s="90"/>
      <c r="I541" s="90"/>
      <c r="J541" s="90"/>
      <c r="K541" s="90"/>
      <c r="L541" s="90"/>
      <c r="M541" s="90"/>
      <c r="N541" s="90"/>
      <c r="O541" s="90"/>
      <c r="P541" s="90"/>
      <c r="Q541" s="90"/>
      <c r="R541" s="90"/>
      <c r="S541" s="90"/>
      <c r="T541" s="90"/>
      <c r="U541" s="90"/>
      <c r="V541" s="90"/>
      <c r="W541" s="90"/>
      <c r="X541" s="90"/>
      <c r="Y541" s="90"/>
      <c r="Z541" s="90"/>
      <c r="AA541" s="90"/>
      <c r="AB541" s="90"/>
      <c r="AC541" s="90"/>
      <c r="AD541" s="90"/>
      <c r="AE541" s="90"/>
      <c r="AG541" s="90"/>
      <c r="AI541" s="90"/>
    </row>
    <row r="542" spans="3:37" ht="12.75" customHeight="1" outlineLevel="1">
      <c r="C542" s="138" t="str">
        <f>C313</f>
        <v>Seasons (Standard)</v>
      </c>
      <c r="G542" s="90"/>
      <c r="H542" s="90"/>
      <c r="I542" s="90"/>
      <c r="J542" s="90"/>
      <c r="K542" s="90"/>
      <c r="L542" s="90"/>
      <c r="M542" s="90"/>
      <c r="N542" s="90"/>
      <c r="O542" s="90"/>
      <c r="P542" s="90"/>
      <c r="Q542" s="90"/>
      <c r="R542" s="90"/>
      <c r="S542" s="90"/>
      <c r="T542" s="90"/>
      <c r="U542" s="90"/>
      <c r="V542" s="90"/>
      <c r="W542" s="90"/>
      <c r="X542" s="90"/>
      <c r="Y542" s="90"/>
      <c r="Z542" s="90"/>
      <c r="AA542" s="90"/>
      <c r="AB542" s="90"/>
      <c r="AC542" s="90"/>
      <c r="AD542" s="90"/>
      <c r="AE542" s="90"/>
      <c r="AG542" s="90"/>
      <c r="AI542" s="90"/>
    </row>
    <row r="543" spans="3:37" ht="12.75" customHeight="1" outlineLevel="1">
      <c r="D543" s="100" t="str">
        <f>'Line Items'!D14</f>
        <v>EJ01 West Mids Snow Hill</v>
      </c>
      <c r="E543" s="85"/>
      <c r="F543" s="183" t="str">
        <f t="shared" ref="F543:F561" si="226">F519</f>
        <v>000 Miles</v>
      </c>
      <c r="G543" s="171"/>
      <c r="H543" s="171"/>
      <c r="I543" s="171"/>
      <c r="J543" s="171"/>
      <c r="K543" s="171"/>
      <c r="L543" s="171"/>
      <c r="M543" s="171"/>
      <c r="N543" s="171"/>
      <c r="O543" s="171"/>
      <c r="P543" s="171"/>
      <c r="Q543" s="171"/>
      <c r="R543" s="171"/>
      <c r="S543" s="171"/>
      <c r="T543" s="171"/>
      <c r="U543" s="171"/>
      <c r="V543" s="171"/>
      <c r="W543" s="171"/>
      <c r="X543" s="171"/>
      <c r="Y543" s="171"/>
      <c r="Z543" s="171"/>
      <c r="AA543" s="171"/>
      <c r="AB543" s="171"/>
      <c r="AC543" s="185"/>
      <c r="AE543" s="511"/>
      <c r="AG543" s="511"/>
      <c r="AI543" s="511"/>
      <c r="AK543" s="88"/>
    </row>
    <row r="544" spans="3:37" ht="12.75" customHeight="1" outlineLevel="1">
      <c r="D544" s="106" t="str">
        <f>'Line Items'!D15</f>
        <v>EJ02 Trent Valley</v>
      </c>
      <c r="E544" s="89"/>
      <c r="F544" s="107" t="str">
        <f t="shared" si="226"/>
        <v>000 Miles</v>
      </c>
      <c r="G544" s="173"/>
      <c r="H544" s="173"/>
      <c r="I544" s="173"/>
      <c r="J544" s="173"/>
      <c r="K544" s="173"/>
      <c r="L544" s="173"/>
      <c r="M544" s="173"/>
      <c r="N544" s="173"/>
      <c r="O544" s="173"/>
      <c r="P544" s="173"/>
      <c r="Q544" s="173"/>
      <c r="R544" s="173"/>
      <c r="S544" s="173"/>
      <c r="T544" s="173"/>
      <c r="U544" s="173"/>
      <c r="V544" s="173"/>
      <c r="W544" s="173"/>
      <c r="X544" s="173"/>
      <c r="Y544" s="173"/>
      <c r="Z544" s="173"/>
      <c r="AA544" s="173"/>
      <c r="AB544" s="173"/>
      <c r="AC544" s="174"/>
      <c r="AE544" s="507"/>
      <c r="AG544" s="507"/>
      <c r="AI544" s="507"/>
      <c r="AK544" s="92"/>
    </row>
    <row r="545" spans="4:37" ht="12.75" customHeight="1" outlineLevel="1">
      <c r="D545" s="106" t="str">
        <f>'Line Items'!D16</f>
        <v>EJ03 West Mids New Street</v>
      </c>
      <c r="E545" s="89"/>
      <c r="F545" s="107" t="str">
        <f t="shared" si="226"/>
        <v>000 Miles</v>
      </c>
      <c r="G545" s="173"/>
      <c r="H545" s="173"/>
      <c r="I545" s="173"/>
      <c r="J545" s="173"/>
      <c r="K545" s="173"/>
      <c r="L545" s="173"/>
      <c r="M545" s="173"/>
      <c r="N545" s="173"/>
      <c r="O545" s="173"/>
      <c r="P545" s="173"/>
      <c r="Q545" s="173"/>
      <c r="R545" s="173"/>
      <c r="S545" s="173"/>
      <c r="T545" s="173"/>
      <c r="U545" s="173"/>
      <c r="V545" s="173"/>
      <c r="W545" s="173"/>
      <c r="X545" s="173"/>
      <c r="Y545" s="173"/>
      <c r="Z545" s="173"/>
      <c r="AA545" s="173"/>
      <c r="AB545" s="173"/>
      <c r="AC545" s="174"/>
      <c r="AE545" s="507"/>
      <c r="AG545" s="507"/>
      <c r="AI545" s="507"/>
      <c r="AK545" s="92"/>
    </row>
    <row r="546" spans="4:37" ht="12.75" customHeight="1" outlineLevel="1">
      <c r="D546" s="106" t="str">
        <f>'Line Items'!D17</f>
        <v>EJ04 West Mids inter-urban</v>
      </c>
      <c r="E546" s="89"/>
      <c r="F546" s="107" t="str">
        <f t="shared" si="226"/>
        <v>000 Miles</v>
      </c>
      <c r="G546" s="173"/>
      <c r="H546" s="173"/>
      <c r="I546" s="173"/>
      <c r="J546" s="173"/>
      <c r="K546" s="173"/>
      <c r="L546" s="173"/>
      <c r="M546" s="173"/>
      <c r="N546" s="173"/>
      <c r="O546" s="173"/>
      <c r="P546" s="173"/>
      <c r="Q546" s="173"/>
      <c r="R546" s="173"/>
      <c r="S546" s="173"/>
      <c r="T546" s="173"/>
      <c r="U546" s="173"/>
      <c r="V546" s="173"/>
      <c r="W546" s="173"/>
      <c r="X546" s="173"/>
      <c r="Y546" s="173"/>
      <c r="Z546" s="173"/>
      <c r="AA546" s="173"/>
      <c r="AB546" s="173"/>
      <c r="AC546" s="174"/>
      <c r="AE546" s="507"/>
      <c r="AG546" s="507"/>
      <c r="AI546" s="507"/>
      <c r="AK546" s="92"/>
    </row>
    <row r="547" spans="4:37" ht="12.75" customHeight="1" outlineLevel="1">
      <c r="D547" s="106" t="str">
        <f>'Line Items'!D18</f>
        <v>EJ05 WC London - Northampton</v>
      </c>
      <c r="E547" s="89"/>
      <c r="F547" s="107" t="str">
        <f t="shared" si="226"/>
        <v>000 Miles</v>
      </c>
      <c r="G547" s="173"/>
      <c r="H547" s="173"/>
      <c r="I547" s="173"/>
      <c r="J547" s="173"/>
      <c r="K547" s="173"/>
      <c r="L547" s="173"/>
      <c r="M547" s="173"/>
      <c r="N547" s="173"/>
      <c r="O547" s="173"/>
      <c r="P547" s="173"/>
      <c r="Q547" s="173"/>
      <c r="R547" s="173"/>
      <c r="S547" s="173"/>
      <c r="T547" s="173"/>
      <c r="U547" s="173"/>
      <c r="V547" s="173"/>
      <c r="W547" s="173"/>
      <c r="X547" s="173"/>
      <c r="Y547" s="173"/>
      <c r="Z547" s="173"/>
      <c r="AA547" s="173"/>
      <c r="AB547" s="173"/>
      <c r="AC547" s="174"/>
      <c r="AE547" s="507"/>
      <c r="AG547" s="507"/>
      <c r="AI547" s="507"/>
      <c r="AK547" s="92"/>
    </row>
    <row r="548" spans="4:37" ht="12.75" customHeight="1" outlineLevel="1">
      <c r="D548" s="106" t="str">
        <f>'Line Items'!D19</f>
        <v>EJ06 WCML Branches</v>
      </c>
      <c r="E548" s="89"/>
      <c r="F548" s="107" t="str">
        <f t="shared" si="226"/>
        <v>000 Miles</v>
      </c>
      <c r="G548" s="173"/>
      <c r="H548" s="173"/>
      <c r="I548" s="173"/>
      <c r="J548" s="173"/>
      <c r="K548" s="173"/>
      <c r="L548" s="173"/>
      <c r="M548" s="173"/>
      <c r="N548" s="173"/>
      <c r="O548" s="173"/>
      <c r="P548" s="173"/>
      <c r="Q548" s="173"/>
      <c r="R548" s="173"/>
      <c r="S548" s="173"/>
      <c r="T548" s="173"/>
      <c r="U548" s="173"/>
      <c r="V548" s="173"/>
      <c r="W548" s="173"/>
      <c r="X548" s="173"/>
      <c r="Y548" s="173"/>
      <c r="Z548" s="173"/>
      <c r="AA548" s="173"/>
      <c r="AB548" s="173"/>
      <c r="AC548" s="174"/>
      <c r="AE548" s="507"/>
      <c r="AG548" s="507"/>
      <c r="AI548" s="507"/>
      <c r="AK548" s="92"/>
    </row>
    <row r="549" spans="4:37" ht="12.75" customHeight="1" outlineLevel="1">
      <c r="D549" s="106" t="str">
        <f>'Line Items'!D20</f>
        <v>Other: Centro concessions</v>
      </c>
      <c r="E549" s="89"/>
      <c r="F549" s="107" t="str">
        <f t="shared" si="226"/>
        <v>000 Miles</v>
      </c>
      <c r="G549" s="173"/>
      <c r="H549" s="173"/>
      <c r="I549" s="173"/>
      <c r="J549" s="173"/>
      <c r="K549" s="173"/>
      <c r="L549" s="173"/>
      <c r="M549" s="173"/>
      <c r="N549" s="173"/>
      <c r="O549" s="173"/>
      <c r="P549" s="173"/>
      <c r="Q549" s="173"/>
      <c r="R549" s="173"/>
      <c r="S549" s="173"/>
      <c r="T549" s="173"/>
      <c r="U549" s="173"/>
      <c r="V549" s="173"/>
      <c r="W549" s="173"/>
      <c r="X549" s="173"/>
      <c r="Y549" s="173"/>
      <c r="Z549" s="173"/>
      <c r="AA549" s="173"/>
      <c r="AB549" s="173"/>
      <c r="AC549" s="174"/>
      <c r="AE549" s="507"/>
      <c r="AG549" s="507"/>
      <c r="AI549" s="507"/>
      <c r="AK549" s="92"/>
    </row>
    <row r="550" spans="4:37" ht="12.75" customHeight="1" outlineLevel="1">
      <c r="D550" s="106" t="str">
        <f>'Line Items'!D21</f>
        <v>Other: Centro nNetwork</v>
      </c>
      <c r="E550" s="89"/>
      <c r="F550" s="107" t="str">
        <f t="shared" si="226"/>
        <v>000 Miles</v>
      </c>
      <c r="G550" s="173"/>
      <c r="H550" s="173"/>
      <c r="I550" s="173"/>
      <c r="J550" s="173"/>
      <c r="K550" s="173"/>
      <c r="L550" s="173"/>
      <c r="M550" s="173"/>
      <c r="N550" s="173"/>
      <c r="O550" s="173"/>
      <c r="P550" s="173"/>
      <c r="Q550" s="173"/>
      <c r="R550" s="173"/>
      <c r="S550" s="173"/>
      <c r="T550" s="173"/>
      <c r="U550" s="173"/>
      <c r="V550" s="173"/>
      <c r="W550" s="173"/>
      <c r="X550" s="173"/>
      <c r="Y550" s="173"/>
      <c r="Z550" s="173"/>
      <c r="AA550" s="173"/>
      <c r="AB550" s="173"/>
      <c r="AC550" s="174"/>
      <c r="AE550" s="507"/>
      <c r="AG550" s="507"/>
      <c r="AI550" s="507"/>
      <c r="AK550" s="92"/>
    </row>
    <row r="551" spans="4:37" ht="12.75" customHeight="1" outlineLevel="1">
      <c r="D551" s="106" t="str">
        <f>'Line Items'!D22</f>
        <v>Other: miscellaneous</v>
      </c>
      <c r="E551" s="89"/>
      <c r="F551" s="107" t="str">
        <f t="shared" si="226"/>
        <v>000 Miles</v>
      </c>
      <c r="G551" s="173"/>
      <c r="H551" s="173"/>
      <c r="I551" s="173"/>
      <c r="J551" s="173"/>
      <c r="K551" s="173"/>
      <c r="L551" s="173"/>
      <c r="M551" s="173"/>
      <c r="N551" s="173"/>
      <c r="O551" s="173"/>
      <c r="P551" s="173"/>
      <c r="Q551" s="173"/>
      <c r="R551" s="173"/>
      <c r="S551" s="173"/>
      <c r="T551" s="173"/>
      <c r="U551" s="173"/>
      <c r="V551" s="173"/>
      <c r="W551" s="173"/>
      <c r="X551" s="173"/>
      <c r="Y551" s="173"/>
      <c r="Z551" s="173"/>
      <c r="AA551" s="173"/>
      <c r="AB551" s="173"/>
      <c r="AC551" s="174"/>
      <c r="AE551" s="507"/>
      <c r="AG551" s="507"/>
      <c r="AI551" s="507"/>
      <c r="AK551" s="92"/>
    </row>
    <row r="552" spans="4:37" ht="12.75" customHeight="1" outlineLevel="1">
      <c r="D552" s="106" t="str">
        <f>'Line Items'!D23</f>
        <v>[Passenger Revenue Service Groups Line 10]</v>
      </c>
      <c r="E552" s="89"/>
      <c r="F552" s="107" t="str">
        <f t="shared" si="226"/>
        <v>000 Miles</v>
      </c>
      <c r="G552" s="173"/>
      <c r="H552" s="173"/>
      <c r="I552" s="173"/>
      <c r="J552" s="173"/>
      <c r="K552" s="173"/>
      <c r="L552" s="173"/>
      <c r="M552" s="173"/>
      <c r="N552" s="173"/>
      <c r="O552" s="173"/>
      <c r="P552" s="173"/>
      <c r="Q552" s="173"/>
      <c r="R552" s="173"/>
      <c r="S552" s="173"/>
      <c r="T552" s="173"/>
      <c r="U552" s="173"/>
      <c r="V552" s="173"/>
      <c r="W552" s="173"/>
      <c r="X552" s="173"/>
      <c r="Y552" s="173"/>
      <c r="Z552" s="173"/>
      <c r="AA552" s="173"/>
      <c r="AB552" s="173"/>
      <c r="AC552" s="174"/>
      <c r="AE552" s="507"/>
      <c r="AG552" s="507"/>
      <c r="AI552" s="507"/>
      <c r="AK552" s="92"/>
    </row>
    <row r="553" spans="4:37" ht="12.75" customHeight="1" outlineLevel="1">
      <c r="D553" s="106" t="str">
        <f>'Line Items'!D24</f>
        <v>[Passenger Revenue Service Groups Line 11]</v>
      </c>
      <c r="E553" s="89"/>
      <c r="F553" s="107" t="str">
        <f t="shared" si="226"/>
        <v>000 Miles</v>
      </c>
      <c r="G553" s="173"/>
      <c r="H553" s="173"/>
      <c r="I553" s="173"/>
      <c r="J553" s="173"/>
      <c r="K553" s="173"/>
      <c r="L553" s="173"/>
      <c r="M553" s="173"/>
      <c r="N553" s="173"/>
      <c r="O553" s="173"/>
      <c r="P553" s="173"/>
      <c r="Q553" s="173"/>
      <c r="R553" s="173"/>
      <c r="S553" s="173"/>
      <c r="T553" s="173"/>
      <c r="U553" s="173"/>
      <c r="V553" s="173"/>
      <c r="W553" s="173"/>
      <c r="X553" s="173"/>
      <c r="Y553" s="173"/>
      <c r="Z553" s="173"/>
      <c r="AA553" s="173"/>
      <c r="AB553" s="173"/>
      <c r="AC553" s="174"/>
      <c r="AE553" s="507"/>
      <c r="AG553" s="507"/>
      <c r="AI553" s="507"/>
      <c r="AK553" s="92"/>
    </row>
    <row r="554" spans="4:37" ht="12.75" customHeight="1" outlineLevel="1">
      <c r="D554" s="106" t="str">
        <f>'Line Items'!D25</f>
        <v>[Passenger Revenue Service Groups Line 12]</v>
      </c>
      <c r="E554" s="89"/>
      <c r="F554" s="107" t="str">
        <f t="shared" si="226"/>
        <v>000 Miles</v>
      </c>
      <c r="G554" s="173"/>
      <c r="H554" s="173"/>
      <c r="I554" s="173"/>
      <c r="J554" s="173"/>
      <c r="K554" s="173"/>
      <c r="L554" s="173"/>
      <c r="M554" s="173"/>
      <c r="N554" s="173"/>
      <c r="O554" s="173"/>
      <c r="P554" s="173"/>
      <c r="Q554" s="173"/>
      <c r="R554" s="173"/>
      <c r="S554" s="173"/>
      <c r="T554" s="173"/>
      <c r="U554" s="173"/>
      <c r="V554" s="173"/>
      <c r="W554" s="173"/>
      <c r="X554" s="173"/>
      <c r="Y554" s="173"/>
      <c r="Z554" s="173"/>
      <c r="AA554" s="173"/>
      <c r="AB554" s="173"/>
      <c r="AC554" s="174"/>
      <c r="AE554" s="507"/>
      <c r="AG554" s="507"/>
      <c r="AI554" s="507"/>
      <c r="AK554" s="92"/>
    </row>
    <row r="555" spans="4:37" ht="12.75" customHeight="1" outlineLevel="1">
      <c r="D555" s="106" t="str">
        <f>'Line Items'!D26</f>
        <v>[Passenger Revenue Service Groups Line 13]</v>
      </c>
      <c r="E555" s="89"/>
      <c r="F555" s="107" t="str">
        <f t="shared" si="226"/>
        <v>000 Miles</v>
      </c>
      <c r="G555" s="173"/>
      <c r="H555" s="173"/>
      <c r="I555" s="173"/>
      <c r="J555" s="173"/>
      <c r="K555" s="173"/>
      <c r="L555" s="173"/>
      <c r="M555" s="173"/>
      <c r="N555" s="173"/>
      <c r="O555" s="173"/>
      <c r="P555" s="173"/>
      <c r="Q555" s="173"/>
      <c r="R555" s="173"/>
      <c r="S555" s="173"/>
      <c r="T555" s="173"/>
      <c r="U555" s="173"/>
      <c r="V555" s="173"/>
      <c r="W555" s="173"/>
      <c r="X555" s="173"/>
      <c r="Y555" s="173"/>
      <c r="Z555" s="173"/>
      <c r="AA555" s="173"/>
      <c r="AB555" s="173"/>
      <c r="AC555" s="174"/>
      <c r="AE555" s="507"/>
      <c r="AG555" s="507"/>
      <c r="AI555" s="507"/>
      <c r="AK555" s="92"/>
    </row>
    <row r="556" spans="4:37" ht="12.75" customHeight="1" outlineLevel="1">
      <c r="D556" s="106" t="str">
        <f>'Line Items'!D27</f>
        <v>[Passenger Revenue Service Groups Line 14]</v>
      </c>
      <c r="E556" s="89"/>
      <c r="F556" s="107" t="str">
        <f t="shared" si="226"/>
        <v>000 Miles</v>
      </c>
      <c r="G556" s="173"/>
      <c r="H556" s="173"/>
      <c r="I556" s="173"/>
      <c r="J556" s="173"/>
      <c r="K556" s="173"/>
      <c r="L556" s="173"/>
      <c r="M556" s="173"/>
      <c r="N556" s="173"/>
      <c r="O556" s="173"/>
      <c r="P556" s="173"/>
      <c r="Q556" s="173"/>
      <c r="R556" s="173"/>
      <c r="S556" s="173"/>
      <c r="T556" s="173"/>
      <c r="U556" s="173"/>
      <c r="V556" s="173"/>
      <c r="W556" s="173"/>
      <c r="X556" s="173"/>
      <c r="Y556" s="173"/>
      <c r="Z556" s="173"/>
      <c r="AA556" s="173"/>
      <c r="AB556" s="173"/>
      <c r="AC556" s="174"/>
      <c r="AE556" s="507"/>
      <c r="AG556" s="507"/>
      <c r="AI556" s="507"/>
      <c r="AK556" s="92"/>
    </row>
    <row r="557" spans="4:37" ht="12.75" customHeight="1" outlineLevel="1">
      <c r="D557" s="106" t="str">
        <f>'Line Items'!D28</f>
        <v>[Passenger Revenue Service Groups Line 15]</v>
      </c>
      <c r="E557" s="89"/>
      <c r="F557" s="107" t="str">
        <f t="shared" si="226"/>
        <v>000 Miles</v>
      </c>
      <c r="G557" s="173"/>
      <c r="H557" s="173"/>
      <c r="I557" s="173"/>
      <c r="J557" s="173"/>
      <c r="K557" s="173"/>
      <c r="L557" s="173"/>
      <c r="M557" s="173"/>
      <c r="N557" s="173"/>
      <c r="O557" s="173"/>
      <c r="P557" s="173"/>
      <c r="Q557" s="173"/>
      <c r="R557" s="173"/>
      <c r="S557" s="173"/>
      <c r="T557" s="173"/>
      <c r="U557" s="173"/>
      <c r="V557" s="173"/>
      <c r="W557" s="173"/>
      <c r="X557" s="173"/>
      <c r="Y557" s="173"/>
      <c r="Z557" s="173"/>
      <c r="AA557" s="173"/>
      <c r="AB557" s="173"/>
      <c r="AC557" s="174"/>
      <c r="AE557" s="507"/>
      <c r="AG557" s="507"/>
      <c r="AI557" s="507"/>
      <c r="AK557" s="92"/>
    </row>
    <row r="558" spans="4:37" ht="12.75" customHeight="1" outlineLevel="1">
      <c r="D558" s="106" t="str">
        <f>'Line Items'!D29</f>
        <v>[Passenger Revenue Service Groups Line 16]</v>
      </c>
      <c r="E558" s="89"/>
      <c r="F558" s="107" t="str">
        <f t="shared" si="226"/>
        <v>000 Miles</v>
      </c>
      <c r="G558" s="173"/>
      <c r="H558" s="173"/>
      <c r="I558" s="173"/>
      <c r="J558" s="173"/>
      <c r="K558" s="173"/>
      <c r="L558" s="173"/>
      <c r="M558" s="173"/>
      <c r="N558" s="173"/>
      <c r="O558" s="173"/>
      <c r="P558" s="173"/>
      <c r="Q558" s="173"/>
      <c r="R558" s="173"/>
      <c r="S558" s="173"/>
      <c r="T558" s="173"/>
      <c r="U558" s="173"/>
      <c r="V558" s="173"/>
      <c r="W558" s="173"/>
      <c r="X558" s="173"/>
      <c r="Y558" s="173"/>
      <c r="Z558" s="173"/>
      <c r="AA558" s="173"/>
      <c r="AB558" s="173"/>
      <c r="AC558" s="174"/>
      <c r="AE558" s="507"/>
      <c r="AG558" s="507"/>
      <c r="AI558" s="507"/>
      <c r="AK558" s="92"/>
    </row>
    <row r="559" spans="4:37" ht="12.75" customHeight="1" outlineLevel="1">
      <c r="D559" s="106" t="str">
        <f>'Line Items'!D30</f>
        <v>[Passenger Revenue Service Groups Line 17]</v>
      </c>
      <c r="E559" s="89"/>
      <c r="F559" s="107" t="str">
        <f t="shared" si="226"/>
        <v>000 Miles</v>
      </c>
      <c r="G559" s="173"/>
      <c r="H559" s="173"/>
      <c r="I559" s="173"/>
      <c r="J559" s="173"/>
      <c r="K559" s="173"/>
      <c r="L559" s="173"/>
      <c r="M559" s="173"/>
      <c r="N559" s="173"/>
      <c r="O559" s="173"/>
      <c r="P559" s="173"/>
      <c r="Q559" s="173"/>
      <c r="R559" s="173"/>
      <c r="S559" s="173"/>
      <c r="T559" s="173"/>
      <c r="U559" s="173"/>
      <c r="V559" s="173"/>
      <c r="W559" s="173"/>
      <c r="X559" s="173"/>
      <c r="Y559" s="173"/>
      <c r="Z559" s="173"/>
      <c r="AA559" s="173"/>
      <c r="AB559" s="173"/>
      <c r="AC559" s="174"/>
      <c r="AE559" s="507"/>
      <c r="AG559" s="507"/>
      <c r="AI559" s="507"/>
      <c r="AK559" s="92"/>
    </row>
    <row r="560" spans="4:37" ht="12.75" customHeight="1" outlineLevel="1">
      <c r="D560" s="106" t="str">
        <f>'Line Items'!D31</f>
        <v>[Passenger Revenue Service Groups Line 18]</v>
      </c>
      <c r="E560" s="89"/>
      <c r="F560" s="107" t="str">
        <f t="shared" si="226"/>
        <v>000 Miles</v>
      </c>
      <c r="G560" s="173"/>
      <c r="H560" s="173"/>
      <c r="I560" s="173"/>
      <c r="J560" s="173"/>
      <c r="K560" s="173"/>
      <c r="L560" s="173"/>
      <c r="M560" s="173"/>
      <c r="N560" s="173"/>
      <c r="O560" s="173"/>
      <c r="P560" s="173"/>
      <c r="Q560" s="173"/>
      <c r="R560" s="173"/>
      <c r="S560" s="173"/>
      <c r="T560" s="173"/>
      <c r="U560" s="173"/>
      <c r="V560" s="173"/>
      <c r="W560" s="173"/>
      <c r="X560" s="173"/>
      <c r="Y560" s="173"/>
      <c r="Z560" s="173"/>
      <c r="AA560" s="173"/>
      <c r="AB560" s="173"/>
      <c r="AC560" s="174"/>
      <c r="AE560" s="507"/>
      <c r="AG560" s="507"/>
      <c r="AI560" s="507"/>
      <c r="AK560" s="92"/>
    </row>
    <row r="561" spans="3:37" ht="12.75" customHeight="1" outlineLevel="1">
      <c r="D561" s="106" t="str">
        <f>'Line Items'!D32</f>
        <v>[Passenger Revenue Service Groups Line 19]</v>
      </c>
      <c r="E561" s="89"/>
      <c r="F561" s="107" t="str">
        <f t="shared" si="226"/>
        <v>000 Miles</v>
      </c>
      <c r="G561" s="173"/>
      <c r="H561" s="173"/>
      <c r="I561" s="173"/>
      <c r="J561" s="173"/>
      <c r="K561" s="173"/>
      <c r="L561" s="173"/>
      <c r="M561" s="173"/>
      <c r="N561" s="173"/>
      <c r="O561" s="173"/>
      <c r="P561" s="173"/>
      <c r="Q561" s="173"/>
      <c r="R561" s="173"/>
      <c r="S561" s="173"/>
      <c r="T561" s="173"/>
      <c r="U561" s="173"/>
      <c r="V561" s="173"/>
      <c r="W561" s="173"/>
      <c r="X561" s="173"/>
      <c r="Y561" s="173"/>
      <c r="Z561" s="173"/>
      <c r="AA561" s="173"/>
      <c r="AB561" s="173"/>
      <c r="AC561" s="174"/>
      <c r="AE561" s="507"/>
      <c r="AG561" s="507"/>
      <c r="AI561" s="507"/>
      <c r="AK561" s="92"/>
    </row>
    <row r="562" spans="3:37" ht="12.75" customHeight="1" outlineLevel="1">
      <c r="D562" s="117" t="str">
        <f>'Line Items'!D33</f>
        <v>[Passenger Revenue Service Groups Line 20]</v>
      </c>
      <c r="E562" s="175"/>
      <c r="F562" s="118" t="str">
        <f t="shared" ref="F562" si="227">F538</f>
        <v>000 Miles</v>
      </c>
      <c r="G562" s="176"/>
      <c r="H562" s="176"/>
      <c r="I562" s="176"/>
      <c r="J562" s="176"/>
      <c r="K562" s="176"/>
      <c r="L562" s="176"/>
      <c r="M562" s="176"/>
      <c r="N562" s="176"/>
      <c r="O562" s="176"/>
      <c r="P562" s="176"/>
      <c r="Q562" s="176"/>
      <c r="R562" s="176"/>
      <c r="S562" s="176"/>
      <c r="T562" s="176"/>
      <c r="U562" s="176"/>
      <c r="V562" s="176"/>
      <c r="W562" s="176"/>
      <c r="X562" s="176"/>
      <c r="Y562" s="176"/>
      <c r="Z562" s="176"/>
      <c r="AA562" s="176"/>
      <c r="AB562" s="176"/>
      <c r="AC562" s="177"/>
      <c r="AE562" s="508"/>
      <c r="AG562" s="508"/>
      <c r="AI562" s="508"/>
      <c r="AK562" s="96"/>
    </row>
    <row r="563" spans="3:37" ht="12.75" customHeight="1" outlineLevel="1">
      <c r="G563" s="90"/>
      <c r="H563" s="90"/>
      <c r="I563" s="90"/>
      <c r="J563" s="90"/>
      <c r="K563" s="90"/>
      <c r="L563" s="90"/>
      <c r="M563" s="90"/>
      <c r="N563" s="90"/>
      <c r="O563" s="90"/>
      <c r="P563" s="90"/>
      <c r="Q563" s="90"/>
      <c r="R563" s="90"/>
      <c r="S563" s="90"/>
      <c r="T563" s="90"/>
      <c r="U563" s="90"/>
      <c r="V563" s="90"/>
      <c r="W563" s="90"/>
      <c r="X563" s="90"/>
      <c r="Y563" s="90"/>
      <c r="Z563" s="90"/>
      <c r="AA563" s="90"/>
      <c r="AB563" s="90"/>
      <c r="AC563" s="90"/>
      <c r="AD563" s="90"/>
      <c r="AE563" s="90"/>
      <c r="AG563" s="90"/>
      <c r="AI563" s="90"/>
    </row>
    <row r="564" spans="3:37" ht="12.75" customHeight="1" outlineLevel="1">
      <c r="D564" s="178" t="str">
        <f>"Total "&amp;C542</f>
        <v>Total Seasons (Standard)</v>
      </c>
      <c r="E564" s="179"/>
      <c r="F564" s="180" t="str">
        <f>F562</f>
        <v>000 Miles</v>
      </c>
      <c r="G564" s="181">
        <f t="shared" ref="G564:AB564" si="228">SUM(G543:G562)</f>
        <v>0</v>
      </c>
      <c r="H564" s="181">
        <f t="shared" si="228"/>
        <v>0</v>
      </c>
      <c r="I564" s="181">
        <f t="shared" si="228"/>
        <v>0</v>
      </c>
      <c r="J564" s="181">
        <f t="shared" si="228"/>
        <v>0</v>
      </c>
      <c r="K564" s="181">
        <f t="shared" si="228"/>
        <v>0</v>
      </c>
      <c r="L564" s="181">
        <f t="shared" si="228"/>
        <v>0</v>
      </c>
      <c r="M564" s="181">
        <f t="shared" si="228"/>
        <v>0</v>
      </c>
      <c r="N564" s="181">
        <f t="shared" si="228"/>
        <v>0</v>
      </c>
      <c r="O564" s="181">
        <f t="shared" si="228"/>
        <v>0</v>
      </c>
      <c r="P564" s="181">
        <f t="shared" si="228"/>
        <v>0</v>
      </c>
      <c r="Q564" s="181">
        <f t="shared" si="228"/>
        <v>0</v>
      </c>
      <c r="R564" s="181">
        <f t="shared" si="228"/>
        <v>0</v>
      </c>
      <c r="S564" s="181">
        <f t="shared" si="228"/>
        <v>0</v>
      </c>
      <c r="T564" s="181">
        <f t="shared" si="228"/>
        <v>0</v>
      </c>
      <c r="U564" s="181">
        <f t="shared" si="228"/>
        <v>0</v>
      </c>
      <c r="V564" s="181">
        <f t="shared" si="228"/>
        <v>0</v>
      </c>
      <c r="W564" s="181">
        <f t="shared" si="228"/>
        <v>0</v>
      </c>
      <c r="X564" s="181">
        <f t="shared" si="228"/>
        <v>0</v>
      </c>
      <c r="Y564" s="181">
        <f t="shared" si="228"/>
        <v>0</v>
      </c>
      <c r="Z564" s="181">
        <f t="shared" si="228"/>
        <v>0</v>
      </c>
      <c r="AA564" s="181">
        <f t="shared" si="228"/>
        <v>0</v>
      </c>
      <c r="AB564" s="181">
        <f t="shared" si="228"/>
        <v>0</v>
      </c>
      <c r="AC564" s="182">
        <f t="shared" ref="AC564" si="229">SUM(AC543:AC562)</f>
        <v>0</v>
      </c>
      <c r="AE564" s="509">
        <f t="shared" ref="AE564" si="230">SUM(AE543:AE562)</f>
        <v>0</v>
      </c>
      <c r="AG564" s="509">
        <f t="shared" ref="AG564" si="231">SUM(AG543:AG562)</f>
        <v>0</v>
      </c>
      <c r="AI564" s="509">
        <f t="shared" ref="AI564" si="232">SUM(AI543:AI562)</f>
        <v>0</v>
      </c>
      <c r="AK564" s="852"/>
    </row>
    <row r="565" spans="3:37" ht="12.75" customHeight="1" outlineLevel="1">
      <c r="G565" s="90"/>
      <c r="H565" s="90"/>
      <c r="I565" s="90"/>
      <c r="J565" s="90"/>
      <c r="K565" s="90"/>
      <c r="L565" s="90"/>
      <c r="M565" s="90"/>
      <c r="N565" s="90"/>
      <c r="O565" s="90"/>
      <c r="P565" s="90"/>
      <c r="Q565" s="90"/>
      <c r="R565" s="90"/>
      <c r="S565" s="90"/>
      <c r="T565" s="90"/>
      <c r="U565" s="90"/>
      <c r="V565" s="90"/>
      <c r="W565" s="90"/>
      <c r="X565" s="90"/>
      <c r="Y565" s="90"/>
      <c r="Z565" s="90"/>
      <c r="AA565" s="90"/>
      <c r="AB565" s="90"/>
      <c r="AC565" s="90"/>
      <c r="AD565" s="90"/>
      <c r="AE565" s="90"/>
      <c r="AG565" s="90"/>
      <c r="AI565" s="90"/>
    </row>
    <row r="566" spans="3:37" ht="12.75" customHeight="1" outlineLevel="1">
      <c r="D566" s="178" t="s">
        <v>431</v>
      </c>
      <c r="E566" s="179"/>
      <c r="F566" s="180" t="str">
        <f>F564</f>
        <v>000 Miles</v>
      </c>
      <c r="G566" s="181">
        <f t="shared" ref="G566:AB566" si="233">SUM(G540,G564)</f>
        <v>0</v>
      </c>
      <c r="H566" s="181">
        <f t="shared" si="233"/>
        <v>0</v>
      </c>
      <c r="I566" s="181">
        <f t="shared" si="233"/>
        <v>0</v>
      </c>
      <c r="J566" s="181">
        <f t="shared" si="233"/>
        <v>0</v>
      </c>
      <c r="K566" s="181">
        <f t="shared" si="233"/>
        <v>0</v>
      </c>
      <c r="L566" s="181">
        <f t="shared" si="233"/>
        <v>0</v>
      </c>
      <c r="M566" s="181">
        <f t="shared" si="233"/>
        <v>0</v>
      </c>
      <c r="N566" s="181">
        <f t="shared" si="233"/>
        <v>0</v>
      </c>
      <c r="O566" s="181">
        <f t="shared" si="233"/>
        <v>0</v>
      </c>
      <c r="P566" s="181">
        <f t="shared" si="233"/>
        <v>0</v>
      </c>
      <c r="Q566" s="181">
        <f t="shared" si="233"/>
        <v>0</v>
      </c>
      <c r="R566" s="181">
        <f t="shared" si="233"/>
        <v>0</v>
      </c>
      <c r="S566" s="181">
        <f t="shared" si="233"/>
        <v>0</v>
      </c>
      <c r="T566" s="181">
        <f t="shared" si="233"/>
        <v>0</v>
      </c>
      <c r="U566" s="181">
        <f t="shared" si="233"/>
        <v>0</v>
      </c>
      <c r="V566" s="181">
        <f t="shared" si="233"/>
        <v>0</v>
      </c>
      <c r="W566" s="181">
        <f t="shared" si="233"/>
        <v>0</v>
      </c>
      <c r="X566" s="181">
        <f t="shared" si="233"/>
        <v>0</v>
      </c>
      <c r="Y566" s="181">
        <f t="shared" si="233"/>
        <v>0</v>
      </c>
      <c r="Z566" s="181">
        <f t="shared" si="233"/>
        <v>0</v>
      </c>
      <c r="AA566" s="181">
        <f t="shared" si="233"/>
        <v>0</v>
      </c>
      <c r="AB566" s="181">
        <f t="shared" si="233"/>
        <v>0</v>
      </c>
      <c r="AC566" s="182">
        <f t="shared" ref="AC566" si="234">SUM(AC540,AC564)</f>
        <v>0</v>
      </c>
      <c r="AE566" s="509">
        <f t="shared" ref="AE566" si="235">SUM(AE540,AE564)</f>
        <v>0</v>
      </c>
      <c r="AG566" s="509">
        <f t="shared" ref="AG566" si="236">SUM(AG540,AG564)</f>
        <v>0</v>
      </c>
      <c r="AI566" s="509">
        <f t="shared" ref="AI566" si="237">SUM(AI540,AI564)</f>
        <v>0</v>
      </c>
      <c r="AK566" s="852"/>
    </row>
    <row r="567" spans="3:37" ht="12.75" customHeight="1" outlineLevel="1">
      <c r="G567" s="90"/>
      <c r="H567" s="90"/>
      <c r="I567" s="90"/>
      <c r="J567" s="90"/>
      <c r="K567" s="90"/>
      <c r="L567" s="90"/>
      <c r="M567" s="90"/>
      <c r="N567" s="90"/>
      <c r="O567" s="90"/>
      <c r="P567" s="90"/>
      <c r="Q567" s="90"/>
      <c r="R567" s="90"/>
      <c r="S567" s="90"/>
      <c r="T567" s="90"/>
      <c r="U567" s="90"/>
      <c r="V567" s="90"/>
      <c r="W567" s="90"/>
      <c r="X567" s="90"/>
      <c r="Y567" s="90"/>
      <c r="Z567" s="90"/>
      <c r="AA567" s="90"/>
      <c r="AB567" s="90"/>
      <c r="AC567" s="90"/>
      <c r="AD567" s="90"/>
      <c r="AE567" s="90"/>
      <c r="AG567" s="90"/>
      <c r="AI567" s="90"/>
    </row>
    <row r="568" spans="3:37" ht="12.75" customHeight="1" outlineLevel="1">
      <c r="C568" s="138" t="str">
        <f>C339</f>
        <v>Full Fare (First)</v>
      </c>
      <c r="G568" s="90"/>
      <c r="H568" s="90"/>
      <c r="I568" s="90"/>
      <c r="J568" s="90"/>
      <c r="K568" s="90"/>
      <c r="L568" s="90"/>
      <c r="M568" s="90"/>
      <c r="N568" s="90"/>
      <c r="O568" s="90"/>
      <c r="P568" s="90"/>
      <c r="Q568" s="90"/>
      <c r="R568" s="90"/>
      <c r="S568" s="90"/>
      <c r="T568" s="90"/>
      <c r="U568" s="90"/>
      <c r="V568" s="90"/>
      <c r="W568" s="90"/>
      <c r="X568" s="90"/>
      <c r="Y568" s="90"/>
      <c r="Z568" s="90"/>
      <c r="AA568" s="90"/>
      <c r="AB568" s="90"/>
      <c r="AC568" s="90"/>
      <c r="AD568" s="90"/>
      <c r="AE568" s="90"/>
      <c r="AG568" s="90"/>
      <c r="AI568" s="90"/>
    </row>
    <row r="569" spans="3:37" ht="12.75" customHeight="1" outlineLevel="1">
      <c r="D569" s="100" t="str">
        <f>'Line Items'!D14</f>
        <v>EJ01 West Mids Snow Hill</v>
      </c>
      <c r="E569" s="85"/>
      <c r="F569" s="183" t="str">
        <f t="shared" ref="F569:F587" si="238">F543</f>
        <v>000 Miles</v>
      </c>
      <c r="G569" s="171"/>
      <c r="H569" s="171"/>
      <c r="I569" s="171"/>
      <c r="J569" s="171"/>
      <c r="K569" s="171"/>
      <c r="L569" s="171"/>
      <c r="M569" s="171"/>
      <c r="N569" s="171"/>
      <c r="O569" s="171"/>
      <c r="P569" s="171"/>
      <c r="Q569" s="171"/>
      <c r="R569" s="171"/>
      <c r="S569" s="171"/>
      <c r="T569" s="171"/>
      <c r="U569" s="171"/>
      <c r="V569" s="171"/>
      <c r="W569" s="171"/>
      <c r="X569" s="171"/>
      <c r="Y569" s="171"/>
      <c r="Z569" s="171"/>
      <c r="AA569" s="171"/>
      <c r="AB569" s="171"/>
      <c r="AC569" s="185"/>
      <c r="AE569" s="511"/>
      <c r="AG569" s="511"/>
      <c r="AI569" s="511"/>
      <c r="AK569" s="88"/>
    </row>
    <row r="570" spans="3:37" ht="12.75" customHeight="1" outlineLevel="1">
      <c r="D570" s="106" t="str">
        <f>'Line Items'!D15</f>
        <v>EJ02 Trent Valley</v>
      </c>
      <c r="E570" s="89"/>
      <c r="F570" s="107" t="str">
        <f t="shared" si="238"/>
        <v>000 Miles</v>
      </c>
      <c r="G570" s="173"/>
      <c r="H570" s="173"/>
      <c r="I570" s="173"/>
      <c r="J570" s="173"/>
      <c r="K570" s="173"/>
      <c r="L570" s="173"/>
      <c r="M570" s="173"/>
      <c r="N570" s="173"/>
      <c r="O570" s="173"/>
      <c r="P570" s="173"/>
      <c r="Q570" s="173"/>
      <c r="R570" s="173"/>
      <c r="S570" s="173"/>
      <c r="T570" s="173"/>
      <c r="U570" s="173"/>
      <c r="V570" s="173"/>
      <c r="W570" s="173"/>
      <c r="X570" s="173"/>
      <c r="Y570" s="173"/>
      <c r="Z570" s="173"/>
      <c r="AA570" s="173"/>
      <c r="AB570" s="173"/>
      <c r="AC570" s="174"/>
      <c r="AE570" s="507"/>
      <c r="AG570" s="507"/>
      <c r="AI570" s="507"/>
      <c r="AK570" s="92"/>
    </row>
    <row r="571" spans="3:37" ht="12.75" customHeight="1" outlineLevel="1">
      <c r="D571" s="106" t="str">
        <f>'Line Items'!D16</f>
        <v>EJ03 West Mids New Street</v>
      </c>
      <c r="E571" s="89"/>
      <c r="F571" s="107" t="str">
        <f t="shared" si="238"/>
        <v>000 Miles</v>
      </c>
      <c r="G571" s="173"/>
      <c r="H571" s="173"/>
      <c r="I571" s="173"/>
      <c r="J571" s="173"/>
      <c r="K571" s="173"/>
      <c r="L571" s="173"/>
      <c r="M571" s="173"/>
      <c r="N571" s="173"/>
      <c r="O571" s="173"/>
      <c r="P571" s="173"/>
      <c r="Q571" s="173"/>
      <c r="R571" s="173"/>
      <c r="S571" s="173"/>
      <c r="T571" s="173"/>
      <c r="U571" s="173"/>
      <c r="V571" s="173"/>
      <c r="W571" s="173"/>
      <c r="X571" s="173"/>
      <c r="Y571" s="173"/>
      <c r="Z571" s="173"/>
      <c r="AA571" s="173"/>
      <c r="AB571" s="173"/>
      <c r="AC571" s="174"/>
      <c r="AE571" s="507"/>
      <c r="AG571" s="507"/>
      <c r="AI571" s="507"/>
      <c r="AK571" s="92"/>
    </row>
    <row r="572" spans="3:37" ht="12.75" customHeight="1" outlineLevel="1">
      <c r="D572" s="106" t="str">
        <f>'Line Items'!D17</f>
        <v>EJ04 West Mids inter-urban</v>
      </c>
      <c r="E572" s="89"/>
      <c r="F572" s="107" t="str">
        <f t="shared" si="238"/>
        <v>000 Miles</v>
      </c>
      <c r="G572" s="173"/>
      <c r="H572" s="173"/>
      <c r="I572" s="173"/>
      <c r="J572" s="173"/>
      <c r="K572" s="173"/>
      <c r="L572" s="173"/>
      <c r="M572" s="173"/>
      <c r="N572" s="173"/>
      <c r="O572" s="173"/>
      <c r="P572" s="173"/>
      <c r="Q572" s="173"/>
      <c r="R572" s="173"/>
      <c r="S572" s="173"/>
      <c r="T572" s="173"/>
      <c r="U572" s="173"/>
      <c r="V572" s="173"/>
      <c r="W572" s="173"/>
      <c r="X572" s="173"/>
      <c r="Y572" s="173"/>
      <c r="Z572" s="173"/>
      <c r="AA572" s="173"/>
      <c r="AB572" s="173"/>
      <c r="AC572" s="174"/>
      <c r="AE572" s="507"/>
      <c r="AG572" s="507"/>
      <c r="AI572" s="507"/>
      <c r="AK572" s="92"/>
    </row>
    <row r="573" spans="3:37" ht="12.75" customHeight="1" outlineLevel="1">
      <c r="D573" s="106" t="str">
        <f>'Line Items'!D18</f>
        <v>EJ05 WC London - Northampton</v>
      </c>
      <c r="E573" s="89"/>
      <c r="F573" s="107" t="str">
        <f t="shared" si="238"/>
        <v>000 Miles</v>
      </c>
      <c r="G573" s="173"/>
      <c r="H573" s="173"/>
      <c r="I573" s="173"/>
      <c r="J573" s="173"/>
      <c r="K573" s="173"/>
      <c r="L573" s="173"/>
      <c r="M573" s="173"/>
      <c r="N573" s="173"/>
      <c r="O573" s="173"/>
      <c r="P573" s="173"/>
      <c r="Q573" s="173"/>
      <c r="R573" s="173"/>
      <c r="S573" s="173"/>
      <c r="T573" s="173"/>
      <c r="U573" s="173"/>
      <c r="V573" s="173"/>
      <c r="W573" s="173"/>
      <c r="X573" s="173"/>
      <c r="Y573" s="173"/>
      <c r="Z573" s="173"/>
      <c r="AA573" s="173"/>
      <c r="AB573" s="173"/>
      <c r="AC573" s="174"/>
      <c r="AE573" s="507"/>
      <c r="AG573" s="507"/>
      <c r="AI573" s="507"/>
      <c r="AK573" s="92"/>
    </row>
    <row r="574" spans="3:37" ht="12.75" customHeight="1" outlineLevel="1">
      <c r="D574" s="106" t="str">
        <f>'Line Items'!D19</f>
        <v>EJ06 WCML Branches</v>
      </c>
      <c r="E574" s="89"/>
      <c r="F574" s="107" t="str">
        <f t="shared" si="238"/>
        <v>000 Miles</v>
      </c>
      <c r="G574" s="173"/>
      <c r="H574" s="173"/>
      <c r="I574" s="173"/>
      <c r="J574" s="173"/>
      <c r="K574" s="173"/>
      <c r="L574" s="173"/>
      <c r="M574" s="173"/>
      <c r="N574" s="173"/>
      <c r="O574" s="173"/>
      <c r="P574" s="173"/>
      <c r="Q574" s="173"/>
      <c r="R574" s="173"/>
      <c r="S574" s="173"/>
      <c r="T574" s="173"/>
      <c r="U574" s="173"/>
      <c r="V574" s="173"/>
      <c r="W574" s="173"/>
      <c r="X574" s="173"/>
      <c r="Y574" s="173"/>
      <c r="Z574" s="173"/>
      <c r="AA574" s="173"/>
      <c r="AB574" s="173"/>
      <c r="AC574" s="174"/>
      <c r="AE574" s="507"/>
      <c r="AG574" s="507"/>
      <c r="AI574" s="507"/>
      <c r="AK574" s="92"/>
    </row>
    <row r="575" spans="3:37" ht="12.75" customHeight="1" outlineLevel="1">
      <c r="D575" s="106" t="str">
        <f>'Line Items'!D20</f>
        <v>Other: Centro concessions</v>
      </c>
      <c r="E575" s="89"/>
      <c r="F575" s="107" t="str">
        <f t="shared" si="238"/>
        <v>000 Miles</v>
      </c>
      <c r="G575" s="173"/>
      <c r="H575" s="173"/>
      <c r="I575" s="173"/>
      <c r="J575" s="173"/>
      <c r="K575" s="173"/>
      <c r="L575" s="173"/>
      <c r="M575" s="173"/>
      <c r="N575" s="173"/>
      <c r="O575" s="173"/>
      <c r="P575" s="173"/>
      <c r="Q575" s="173"/>
      <c r="R575" s="173"/>
      <c r="S575" s="173"/>
      <c r="T575" s="173"/>
      <c r="U575" s="173"/>
      <c r="V575" s="173"/>
      <c r="W575" s="173"/>
      <c r="X575" s="173"/>
      <c r="Y575" s="173"/>
      <c r="Z575" s="173"/>
      <c r="AA575" s="173"/>
      <c r="AB575" s="173"/>
      <c r="AC575" s="174"/>
      <c r="AE575" s="507"/>
      <c r="AG575" s="507"/>
      <c r="AI575" s="507"/>
      <c r="AK575" s="92"/>
    </row>
    <row r="576" spans="3:37" ht="12.75" customHeight="1" outlineLevel="1">
      <c r="D576" s="106" t="str">
        <f>'Line Items'!D21</f>
        <v>Other: Centro nNetwork</v>
      </c>
      <c r="E576" s="89"/>
      <c r="F576" s="107" t="str">
        <f t="shared" si="238"/>
        <v>000 Miles</v>
      </c>
      <c r="G576" s="173"/>
      <c r="H576" s="173"/>
      <c r="I576" s="173"/>
      <c r="J576" s="173"/>
      <c r="K576" s="173"/>
      <c r="L576" s="173"/>
      <c r="M576" s="173"/>
      <c r="N576" s="173"/>
      <c r="O576" s="173"/>
      <c r="P576" s="173"/>
      <c r="Q576" s="173"/>
      <c r="R576" s="173"/>
      <c r="S576" s="173"/>
      <c r="T576" s="173"/>
      <c r="U576" s="173"/>
      <c r="V576" s="173"/>
      <c r="W576" s="173"/>
      <c r="X576" s="173"/>
      <c r="Y576" s="173"/>
      <c r="Z576" s="173"/>
      <c r="AA576" s="173"/>
      <c r="AB576" s="173"/>
      <c r="AC576" s="174"/>
      <c r="AE576" s="507"/>
      <c r="AG576" s="507"/>
      <c r="AI576" s="507"/>
      <c r="AK576" s="92"/>
    </row>
    <row r="577" spans="3:37" ht="12.75" customHeight="1" outlineLevel="1">
      <c r="D577" s="106" t="str">
        <f>'Line Items'!D22</f>
        <v>Other: miscellaneous</v>
      </c>
      <c r="E577" s="89"/>
      <c r="F577" s="107" t="str">
        <f t="shared" si="238"/>
        <v>000 Miles</v>
      </c>
      <c r="G577" s="173"/>
      <c r="H577" s="173"/>
      <c r="I577" s="173"/>
      <c r="J577" s="173"/>
      <c r="K577" s="173"/>
      <c r="L577" s="173"/>
      <c r="M577" s="173"/>
      <c r="N577" s="173"/>
      <c r="O577" s="173"/>
      <c r="P577" s="173"/>
      <c r="Q577" s="173"/>
      <c r="R577" s="173"/>
      <c r="S577" s="173"/>
      <c r="T577" s="173"/>
      <c r="U577" s="173"/>
      <c r="V577" s="173"/>
      <c r="W577" s="173"/>
      <c r="X577" s="173"/>
      <c r="Y577" s="173"/>
      <c r="Z577" s="173"/>
      <c r="AA577" s="173"/>
      <c r="AB577" s="173"/>
      <c r="AC577" s="174"/>
      <c r="AE577" s="507"/>
      <c r="AG577" s="507"/>
      <c r="AI577" s="507"/>
      <c r="AK577" s="92"/>
    </row>
    <row r="578" spans="3:37" ht="12.75" customHeight="1" outlineLevel="1">
      <c r="D578" s="106" t="str">
        <f>'Line Items'!D23</f>
        <v>[Passenger Revenue Service Groups Line 10]</v>
      </c>
      <c r="E578" s="89"/>
      <c r="F578" s="107" t="str">
        <f t="shared" si="238"/>
        <v>000 Miles</v>
      </c>
      <c r="G578" s="173"/>
      <c r="H578" s="173"/>
      <c r="I578" s="173"/>
      <c r="J578" s="173"/>
      <c r="K578" s="173"/>
      <c r="L578" s="173"/>
      <c r="M578" s="173"/>
      <c r="N578" s="173"/>
      <c r="O578" s="173"/>
      <c r="P578" s="173"/>
      <c r="Q578" s="173"/>
      <c r="R578" s="173"/>
      <c r="S578" s="173"/>
      <c r="T578" s="173"/>
      <c r="U578" s="173"/>
      <c r="V578" s="173"/>
      <c r="W578" s="173"/>
      <c r="X578" s="173"/>
      <c r="Y578" s="173"/>
      <c r="Z578" s="173"/>
      <c r="AA578" s="173"/>
      <c r="AB578" s="173"/>
      <c r="AC578" s="174"/>
      <c r="AE578" s="507"/>
      <c r="AG578" s="507"/>
      <c r="AI578" s="507"/>
      <c r="AK578" s="92"/>
    </row>
    <row r="579" spans="3:37" ht="12.75" customHeight="1" outlineLevel="1">
      <c r="D579" s="106" t="str">
        <f>'Line Items'!D24</f>
        <v>[Passenger Revenue Service Groups Line 11]</v>
      </c>
      <c r="E579" s="89"/>
      <c r="F579" s="107" t="str">
        <f t="shared" si="238"/>
        <v>000 Miles</v>
      </c>
      <c r="G579" s="173"/>
      <c r="H579" s="173"/>
      <c r="I579" s="173"/>
      <c r="J579" s="173"/>
      <c r="K579" s="173"/>
      <c r="L579" s="173"/>
      <c r="M579" s="173"/>
      <c r="N579" s="173"/>
      <c r="O579" s="173"/>
      <c r="P579" s="173"/>
      <c r="Q579" s="173"/>
      <c r="R579" s="173"/>
      <c r="S579" s="173"/>
      <c r="T579" s="173"/>
      <c r="U579" s="173"/>
      <c r="V579" s="173"/>
      <c r="W579" s="173"/>
      <c r="X579" s="173"/>
      <c r="Y579" s="173"/>
      <c r="Z579" s="173"/>
      <c r="AA579" s="173"/>
      <c r="AB579" s="173"/>
      <c r="AC579" s="174"/>
      <c r="AE579" s="507"/>
      <c r="AG579" s="507"/>
      <c r="AI579" s="507"/>
      <c r="AK579" s="92"/>
    </row>
    <row r="580" spans="3:37" ht="12.75" customHeight="1" outlineLevel="1">
      <c r="D580" s="106" t="str">
        <f>'Line Items'!D25</f>
        <v>[Passenger Revenue Service Groups Line 12]</v>
      </c>
      <c r="E580" s="89"/>
      <c r="F580" s="107" t="str">
        <f t="shared" si="238"/>
        <v>000 Miles</v>
      </c>
      <c r="G580" s="173"/>
      <c r="H580" s="173"/>
      <c r="I580" s="173"/>
      <c r="J580" s="173"/>
      <c r="K580" s="173"/>
      <c r="L580" s="173"/>
      <c r="M580" s="173"/>
      <c r="N580" s="173"/>
      <c r="O580" s="173"/>
      <c r="P580" s="173"/>
      <c r="Q580" s="173"/>
      <c r="R580" s="173"/>
      <c r="S580" s="173"/>
      <c r="T580" s="173"/>
      <c r="U580" s="173"/>
      <c r="V580" s="173"/>
      <c r="W580" s="173"/>
      <c r="X580" s="173"/>
      <c r="Y580" s="173"/>
      <c r="Z580" s="173"/>
      <c r="AA580" s="173"/>
      <c r="AB580" s="173"/>
      <c r="AC580" s="174"/>
      <c r="AE580" s="507"/>
      <c r="AG580" s="507"/>
      <c r="AI580" s="507"/>
      <c r="AK580" s="92"/>
    </row>
    <row r="581" spans="3:37" ht="12.75" customHeight="1" outlineLevel="1">
      <c r="D581" s="106" t="str">
        <f>'Line Items'!D26</f>
        <v>[Passenger Revenue Service Groups Line 13]</v>
      </c>
      <c r="E581" s="89"/>
      <c r="F581" s="107" t="str">
        <f t="shared" si="238"/>
        <v>000 Miles</v>
      </c>
      <c r="G581" s="173"/>
      <c r="H581" s="173"/>
      <c r="I581" s="173"/>
      <c r="J581" s="173"/>
      <c r="K581" s="173"/>
      <c r="L581" s="173"/>
      <c r="M581" s="173"/>
      <c r="N581" s="173"/>
      <c r="O581" s="173"/>
      <c r="P581" s="173"/>
      <c r="Q581" s="173"/>
      <c r="R581" s="173"/>
      <c r="S581" s="173"/>
      <c r="T581" s="173"/>
      <c r="U581" s="173"/>
      <c r="V581" s="173"/>
      <c r="W581" s="173"/>
      <c r="X581" s="173"/>
      <c r="Y581" s="173"/>
      <c r="Z581" s="173"/>
      <c r="AA581" s="173"/>
      <c r="AB581" s="173"/>
      <c r="AC581" s="174"/>
      <c r="AE581" s="507"/>
      <c r="AG581" s="507"/>
      <c r="AI581" s="507"/>
      <c r="AK581" s="92"/>
    </row>
    <row r="582" spans="3:37" ht="12.75" customHeight="1" outlineLevel="1">
      <c r="D582" s="106" t="str">
        <f>'Line Items'!D27</f>
        <v>[Passenger Revenue Service Groups Line 14]</v>
      </c>
      <c r="E582" s="89"/>
      <c r="F582" s="107" t="str">
        <f t="shared" si="238"/>
        <v>000 Miles</v>
      </c>
      <c r="G582" s="173"/>
      <c r="H582" s="173"/>
      <c r="I582" s="173"/>
      <c r="J582" s="173"/>
      <c r="K582" s="173"/>
      <c r="L582" s="173"/>
      <c r="M582" s="173"/>
      <c r="N582" s="173"/>
      <c r="O582" s="173"/>
      <c r="P582" s="173"/>
      <c r="Q582" s="173"/>
      <c r="R582" s="173"/>
      <c r="S582" s="173"/>
      <c r="T582" s="173"/>
      <c r="U582" s="173"/>
      <c r="V582" s="173"/>
      <c r="W582" s="173"/>
      <c r="X582" s="173"/>
      <c r="Y582" s="173"/>
      <c r="Z582" s="173"/>
      <c r="AA582" s="173"/>
      <c r="AB582" s="173"/>
      <c r="AC582" s="174"/>
      <c r="AE582" s="507"/>
      <c r="AG582" s="507"/>
      <c r="AI582" s="507"/>
      <c r="AK582" s="92"/>
    </row>
    <row r="583" spans="3:37" ht="12.75" customHeight="1" outlineLevel="1">
      <c r="D583" s="106" t="str">
        <f>'Line Items'!D28</f>
        <v>[Passenger Revenue Service Groups Line 15]</v>
      </c>
      <c r="E583" s="89"/>
      <c r="F583" s="107" t="str">
        <f t="shared" si="238"/>
        <v>000 Miles</v>
      </c>
      <c r="G583" s="173"/>
      <c r="H583" s="173"/>
      <c r="I583" s="173"/>
      <c r="J583" s="173"/>
      <c r="K583" s="173"/>
      <c r="L583" s="173"/>
      <c r="M583" s="173"/>
      <c r="N583" s="173"/>
      <c r="O583" s="173"/>
      <c r="P583" s="173"/>
      <c r="Q583" s="173"/>
      <c r="R583" s="173"/>
      <c r="S583" s="173"/>
      <c r="T583" s="173"/>
      <c r="U583" s="173"/>
      <c r="V583" s="173"/>
      <c r="W583" s="173"/>
      <c r="X583" s="173"/>
      <c r="Y583" s="173"/>
      <c r="Z583" s="173"/>
      <c r="AA583" s="173"/>
      <c r="AB583" s="173"/>
      <c r="AC583" s="174"/>
      <c r="AE583" s="507"/>
      <c r="AG583" s="507"/>
      <c r="AI583" s="507"/>
      <c r="AK583" s="92"/>
    </row>
    <row r="584" spans="3:37" ht="12.75" customHeight="1" outlineLevel="1">
      <c r="D584" s="106" t="str">
        <f>'Line Items'!D29</f>
        <v>[Passenger Revenue Service Groups Line 16]</v>
      </c>
      <c r="E584" s="89"/>
      <c r="F584" s="107" t="str">
        <f t="shared" si="238"/>
        <v>000 Miles</v>
      </c>
      <c r="G584" s="173"/>
      <c r="H584" s="173"/>
      <c r="I584" s="173"/>
      <c r="J584" s="173"/>
      <c r="K584" s="173"/>
      <c r="L584" s="173"/>
      <c r="M584" s="173"/>
      <c r="N584" s="173"/>
      <c r="O584" s="173"/>
      <c r="P584" s="173"/>
      <c r="Q584" s="173"/>
      <c r="R584" s="173"/>
      <c r="S584" s="173"/>
      <c r="T584" s="173"/>
      <c r="U584" s="173"/>
      <c r="V584" s="173"/>
      <c r="W584" s="173"/>
      <c r="X584" s="173"/>
      <c r="Y584" s="173"/>
      <c r="Z584" s="173"/>
      <c r="AA584" s="173"/>
      <c r="AB584" s="173"/>
      <c r="AC584" s="174"/>
      <c r="AE584" s="507"/>
      <c r="AG584" s="507"/>
      <c r="AI584" s="507"/>
      <c r="AK584" s="92"/>
    </row>
    <row r="585" spans="3:37" ht="12.75" customHeight="1" outlineLevel="1">
      <c r="D585" s="106" t="str">
        <f>'Line Items'!D30</f>
        <v>[Passenger Revenue Service Groups Line 17]</v>
      </c>
      <c r="E585" s="89"/>
      <c r="F585" s="107" t="str">
        <f t="shared" si="238"/>
        <v>000 Miles</v>
      </c>
      <c r="G585" s="173"/>
      <c r="H585" s="173"/>
      <c r="I585" s="173"/>
      <c r="J585" s="173"/>
      <c r="K585" s="173"/>
      <c r="L585" s="173"/>
      <c r="M585" s="173"/>
      <c r="N585" s="173"/>
      <c r="O585" s="173"/>
      <c r="P585" s="173"/>
      <c r="Q585" s="173"/>
      <c r="R585" s="173"/>
      <c r="S585" s="173"/>
      <c r="T585" s="173"/>
      <c r="U585" s="173"/>
      <c r="V585" s="173"/>
      <c r="W585" s="173"/>
      <c r="X585" s="173"/>
      <c r="Y585" s="173"/>
      <c r="Z585" s="173"/>
      <c r="AA585" s="173"/>
      <c r="AB585" s="173"/>
      <c r="AC585" s="174"/>
      <c r="AE585" s="507"/>
      <c r="AG585" s="507"/>
      <c r="AI585" s="507"/>
      <c r="AK585" s="92"/>
    </row>
    <row r="586" spans="3:37" ht="12.75" customHeight="1" outlineLevel="1">
      <c r="D586" s="106" t="str">
        <f>'Line Items'!D31</f>
        <v>[Passenger Revenue Service Groups Line 18]</v>
      </c>
      <c r="E586" s="89"/>
      <c r="F586" s="107" t="str">
        <f t="shared" si="238"/>
        <v>000 Miles</v>
      </c>
      <c r="G586" s="173"/>
      <c r="H586" s="173"/>
      <c r="I586" s="173"/>
      <c r="J586" s="173"/>
      <c r="K586" s="173"/>
      <c r="L586" s="173"/>
      <c r="M586" s="173"/>
      <c r="N586" s="173"/>
      <c r="O586" s="173"/>
      <c r="P586" s="173"/>
      <c r="Q586" s="173"/>
      <c r="R586" s="173"/>
      <c r="S586" s="173"/>
      <c r="T586" s="173"/>
      <c r="U586" s="173"/>
      <c r="V586" s="173"/>
      <c r="W586" s="173"/>
      <c r="X586" s="173"/>
      <c r="Y586" s="173"/>
      <c r="Z586" s="173"/>
      <c r="AA586" s="173"/>
      <c r="AB586" s="173"/>
      <c r="AC586" s="174"/>
      <c r="AE586" s="507"/>
      <c r="AG586" s="507"/>
      <c r="AI586" s="507"/>
      <c r="AK586" s="92"/>
    </row>
    <row r="587" spans="3:37" ht="12.75" customHeight="1" outlineLevel="1">
      <c r="D587" s="106" t="str">
        <f>'Line Items'!D32</f>
        <v>[Passenger Revenue Service Groups Line 19]</v>
      </c>
      <c r="E587" s="89"/>
      <c r="F587" s="107" t="str">
        <f t="shared" si="238"/>
        <v>000 Miles</v>
      </c>
      <c r="G587" s="173"/>
      <c r="H587" s="173"/>
      <c r="I587" s="173"/>
      <c r="J587" s="173"/>
      <c r="K587" s="173"/>
      <c r="L587" s="173"/>
      <c r="M587" s="173"/>
      <c r="N587" s="173"/>
      <c r="O587" s="173"/>
      <c r="P587" s="173"/>
      <c r="Q587" s="173"/>
      <c r="R587" s="173"/>
      <c r="S587" s="173"/>
      <c r="T587" s="173"/>
      <c r="U587" s="173"/>
      <c r="V587" s="173"/>
      <c r="W587" s="173"/>
      <c r="X587" s="173"/>
      <c r="Y587" s="173"/>
      <c r="Z587" s="173"/>
      <c r="AA587" s="173"/>
      <c r="AB587" s="173"/>
      <c r="AC587" s="174"/>
      <c r="AE587" s="507"/>
      <c r="AG587" s="507"/>
      <c r="AI587" s="507"/>
      <c r="AK587" s="92"/>
    </row>
    <row r="588" spans="3:37" ht="12.75" customHeight="1" outlineLevel="1">
      <c r="D588" s="117" t="str">
        <f>'Line Items'!D33</f>
        <v>[Passenger Revenue Service Groups Line 20]</v>
      </c>
      <c r="E588" s="175"/>
      <c r="F588" s="118" t="str">
        <f t="shared" ref="F588" si="239">F562</f>
        <v>000 Miles</v>
      </c>
      <c r="G588" s="176"/>
      <c r="H588" s="176"/>
      <c r="I588" s="176"/>
      <c r="J588" s="176"/>
      <c r="K588" s="176"/>
      <c r="L588" s="176"/>
      <c r="M588" s="176"/>
      <c r="N588" s="176"/>
      <c r="O588" s="176"/>
      <c r="P588" s="176"/>
      <c r="Q588" s="176"/>
      <c r="R588" s="176"/>
      <c r="S588" s="176"/>
      <c r="T588" s="176"/>
      <c r="U588" s="176"/>
      <c r="V588" s="176"/>
      <c r="W588" s="176"/>
      <c r="X588" s="176"/>
      <c r="Y588" s="176"/>
      <c r="Z588" s="176"/>
      <c r="AA588" s="176"/>
      <c r="AB588" s="176"/>
      <c r="AC588" s="177"/>
      <c r="AE588" s="508"/>
      <c r="AG588" s="508"/>
      <c r="AI588" s="508"/>
      <c r="AK588" s="96"/>
    </row>
    <row r="589" spans="3:37" ht="12.75" customHeight="1" outlineLevel="1">
      <c r="G589" s="90"/>
      <c r="H589" s="90"/>
      <c r="I589" s="90"/>
      <c r="J589" s="90"/>
      <c r="K589" s="90"/>
      <c r="L589" s="90"/>
      <c r="M589" s="90"/>
      <c r="N589" s="90"/>
      <c r="O589" s="90"/>
      <c r="P589" s="90"/>
      <c r="Q589" s="90"/>
      <c r="R589" s="90"/>
      <c r="S589" s="90"/>
      <c r="T589" s="90"/>
      <c r="U589" s="90"/>
      <c r="V589" s="90"/>
      <c r="W589" s="90"/>
      <c r="X589" s="90"/>
      <c r="Y589" s="90"/>
      <c r="Z589" s="90"/>
      <c r="AA589" s="90"/>
      <c r="AB589" s="90"/>
      <c r="AC589" s="90"/>
      <c r="AD589" s="90"/>
      <c r="AE589" s="90"/>
      <c r="AG589" s="90"/>
      <c r="AI589" s="90"/>
    </row>
    <row r="590" spans="3:37" ht="12.75" customHeight="1" outlineLevel="1">
      <c r="D590" s="178" t="str">
        <f>"Total "&amp;C568</f>
        <v>Total Full Fare (First)</v>
      </c>
      <c r="E590" s="179"/>
      <c r="F590" s="180" t="str">
        <f>F588</f>
        <v>000 Miles</v>
      </c>
      <c r="G590" s="181">
        <f t="shared" ref="G590:AB590" si="240">SUM(G569:G588)</f>
        <v>0</v>
      </c>
      <c r="H590" s="181">
        <f t="shared" si="240"/>
        <v>0</v>
      </c>
      <c r="I590" s="181">
        <f t="shared" si="240"/>
        <v>0</v>
      </c>
      <c r="J590" s="181">
        <f t="shared" si="240"/>
        <v>0</v>
      </c>
      <c r="K590" s="181">
        <f t="shared" si="240"/>
        <v>0</v>
      </c>
      <c r="L590" s="181">
        <f t="shared" si="240"/>
        <v>0</v>
      </c>
      <c r="M590" s="181">
        <f t="shared" si="240"/>
        <v>0</v>
      </c>
      <c r="N590" s="181">
        <f t="shared" si="240"/>
        <v>0</v>
      </c>
      <c r="O590" s="181">
        <f t="shared" si="240"/>
        <v>0</v>
      </c>
      <c r="P590" s="181">
        <f t="shared" si="240"/>
        <v>0</v>
      </c>
      <c r="Q590" s="181">
        <f t="shared" si="240"/>
        <v>0</v>
      </c>
      <c r="R590" s="181">
        <f t="shared" si="240"/>
        <v>0</v>
      </c>
      <c r="S590" s="181">
        <f t="shared" si="240"/>
        <v>0</v>
      </c>
      <c r="T590" s="181">
        <f t="shared" si="240"/>
        <v>0</v>
      </c>
      <c r="U590" s="181">
        <f t="shared" si="240"/>
        <v>0</v>
      </c>
      <c r="V590" s="181">
        <f t="shared" si="240"/>
        <v>0</v>
      </c>
      <c r="W590" s="181">
        <f t="shared" si="240"/>
        <v>0</v>
      </c>
      <c r="X590" s="181">
        <f t="shared" si="240"/>
        <v>0</v>
      </c>
      <c r="Y590" s="181">
        <f t="shared" si="240"/>
        <v>0</v>
      </c>
      <c r="Z590" s="181">
        <f t="shared" si="240"/>
        <v>0</v>
      </c>
      <c r="AA590" s="181">
        <f t="shared" si="240"/>
        <v>0</v>
      </c>
      <c r="AB590" s="181">
        <f t="shared" si="240"/>
        <v>0</v>
      </c>
      <c r="AC590" s="182">
        <f t="shared" ref="AC590" si="241">SUM(AC569:AC588)</f>
        <v>0</v>
      </c>
      <c r="AE590" s="509">
        <f t="shared" ref="AE590" si="242">SUM(AE569:AE588)</f>
        <v>0</v>
      </c>
      <c r="AG590" s="509">
        <f t="shared" ref="AG590" si="243">SUM(AG569:AG588)</f>
        <v>0</v>
      </c>
      <c r="AI590" s="509">
        <f t="shared" ref="AI590" si="244">SUM(AI569:AI588)</f>
        <v>0</v>
      </c>
      <c r="AK590" s="852"/>
    </row>
    <row r="591" spans="3:37" ht="12.75" customHeight="1" outlineLevel="1">
      <c r="G591" s="90"/>
      <c r="H591" s="90"/>
      <c r="I591" s="90"/>
      <c r="J591" s="90"/>
      <c r="K591" s="90"/>
      <c r="L591" s="90"/>
      <c r="M591" s="90"/>
      <c r="N591" s="90"/>
      <c r="O591" s="90"/>
      <c r="P591" s="90"/>
      <c r="Q591" s="90"/>
      <c r="R591" s="90"/>
      <c r="S591" s="90"/>
      <c r="T591" s="90"/>
      <c r="U591" s="90"/>
      <c r="V591" s="90"/>
      <c r="W591" s="90"/>
      <c r="X591" s="90"/>
      <c r="Y591" s="90"/>
      <c r="Z591" s="90"/>
      <c r="AA591" s="90"/>
      <c r="AB591" s="90"/>
      <c r="AC591" s="90"/>
      <c r="AD591" s="90"/>
      <c r="AE591" s="90"/>
      <c r="AG591" s="90"/>
      <c r="AI591" s="90"/>
    </row>
    <row r="592" spans="3:37" ht="12.75" customHeight="1" outlineLevel="1">
      <c r="C592" s="138" t="str">
        <f>C363</f>
        <v>Full Fare (Standard)</v>
      </c>
      <c r="G592" s="90"/>
      <c r="H592" s="90"/>
      <c r="I592" s="90"/>
      <c r="J592" s="90"/>
      <c r="K592" s="90"/>
      <c r="L592" s="90"/>
      <c r="M592" s="90"/>
      <c r="N592" s="90"/>
      <c r="O592" s="90"/>
      <c r="P592" s="90"/>
      <c r="Q592" s="90"/>
      <c r="R592" s="90"/>
      <c r="S592" s="90"/>
      <c r="T592" s="90"/>
      <c r="U592" s="90"/>
      <c r="V592" s="90"/>
      <c r="W592" s="90"/>
      <c r="X592" s="90"/>
      <c r="Y592" s="90"/>
      <c r="Z592" s="90"/>
      <c r="AA592" s="90"/>
      <c r="AB592" s="90"/>
      <c r="AC592" s="90"/>
      <c r="AD592" s="90"/>
      <c r="AE592" s="90"/>
      <c r="AG592" s="90"/>
      <c r="AI592" s="90"/>
    </row>
    <row r="593" spans="4:37" ht="12.75" customHeight="1" outlineLevel="1">
      <c r="D593" s="100" t="str">
        <f>'Line Items'!D14</f>
        <v>EJ01 West Mids Snow Hill</v>
      </c>
      <c r="E593" s="85"/>
      <c r="F593" s="183" t="str">
        <f t="shared" ref="F593:F611" si="245">F569</f>
        <v>000 Miles</v>
      </c>
      <c r="G593" s="171"/>
      <c r="H593" s="171"/>
      <c r="I593" s="171"/>
      <c r="J593" s="171"/>
      <c r="K593" s="171"/>
      <c r="L593" s="171"/>
      <c r="M593" s="171"/>
      <c r="N593" s="171"/>
      <c r="O593" s="171"/>
      <c r="P593" s="171"/>
      <c r="Q593" s="171"/>
      <c r="R593" s="171"/>
      <c r="S593" s="171"/>
      <c r="T593" s="171"/>
      <c r="U593" s="171"/>
      <c r="V593" s="171"/>
      <c r="W593" s="171"/>
      <c r="X593" s="171"/>
      <c r="Y593" s="171"/>
      <c r="Z593" s="171"/>
      <c r="AA593" s="171"/>
      <c r="AB593" s="171"/>
      <c r="AC593" s="185"/>
      <c r="AE593" s="511"/>
      <c r="AG593" s="511"/>
      <c r="AI593" s="511"/>
      <c r="AK593" s="88"/>
    </row>
    <row r="594" spans="4:37" ht="12.75" customHeight="1" outlineLevel="1">
      <c r="D594" s="106" t="str">
        <f>'Line Items'!D15</f>
        <v>EJ02 Trent Valley</v>
      </c>
      <c r="E594" s="89"/>
      <c r="F594" s="107" t="str">
        <f t="shared" si="245"/>
        <v>000 Miles</v>
      </c>
      <c r="G594" s="173"/>
      <c r="H594" s="173"/>
      <c r="I594" s="173"/>
      <c r="J594" s="173"/>
      <c r="K594" s="173"/>
      <c r="L594" s="173"/>
      <c r="M594" s="173"/>
      <c r="N594" s="173"/>
      <c r="O594" s="173"/>
      <c r="P594" s="173"/>
      <c r="Q594" s="173"/>
      <c r="R594" s="173"/>
      <c r="S594" s="173"/>
      <c r="T594" s="173"/>
      <c r="U594" s="173"/>
      <c r="V594" s="173"/>
      <c r="W594" s="173"/>
      <c r="X594" s="173"/>
      <c r="Y594" s="173"/>
      <c r="Z594" s="173"/>
      <c r="AA594" s="173"/>
      <c r="AB594" s="173"/>
      <c r="AC594" s="174"/>
      <c r="AE594" s="507"/>
      <c r="AG594" s="507"/>
      <c r="AI594" s="507"/>
      <c r="AK594" s="92"/>
    </row>
    <row r="595" spans="4:37" ht="12.75" customHeight="1" outlineLevel="1">
      <c r="D595" s="106" t="str">
        <f>'Line Items'!D16</f>
        <v>EJ03 West Mids New Street</v>
      </c>
      <c r="E595" s="89"/>
      <c r="F595" s="107" t="str">
        <f t="shared" si="245"/>
        <v>000 Miles</v>
      </c>
      <c r="G595" s="173"/>
      <c r="H595" s="173"/>
      <c r="I595" s="173"/>
      <c r="J595" s="173"/>
      <c r="K595" s="173"/>
      <c r="L595" s="173"/>
      <c r="M595" s="173"/>
      <c r="N595" s="173"/>
      <c r="O595" s="173"/>
      <c r="P595" s="173"/>
      <c r="Q595" s="173"/>
      <c r="R595" s="173"/>
      <c r="S595" s="173"/>
      <c r="T595" s="173"/>
      <c r="U595" s="173"/>
      <c r="V595" s="173"/>
      <c r="W595" s="173"/>
      <c r="X595" s="173"/>
      <c r="Y595" s="173"/>
      <c r="Z595" s="173"/>
      <c r="AA595" s="173"/>
      <c r="AB595" s="173"/>
      <c r="AC595" s="174"/>
      <c r="AE595" s="507"/>
      <c r="AG595" s="507"/>
      <c r="AI595" s="507"/>
      <c r="AK595" s="92"/>
    </row>
    <row r="596" spans="4:37" ht="12.75" customHeight="1" outlineLevel="1">
      <c r="D596" s="106" t="str">
        <f>'Line Items'!D17</f>
        <v>EJ04 West Mids inter-urban</v>
      </c>
      <c r="E596" s="89"/>
      <c r="F596" s="107" t="str">
        <f t="shared" si="245"/>
        <v>000 Miles</v>
      </c>
      <c r="G596" s="173"/>
      <c r="H596" s="173"/>
      <c r="I596" s="173"/>
      <c r="J596" s="173"/>
      <c r="K596" s="173"/>
      <c r="L596" s="173"/>
      <c r="M596" s="173"/>
      <c r="N596" s="173"/>
      <c r="O596" s="173"/>
      <c r="P596" s="173"/>
      <c r="Q596" s="173"/>
      <c r="R596" s="173"/>
      <c r="S596" s="173"/>
      <c r="T596" s="173"/>
      <c r="U596" s="173"/>
      <c r="V596" s="173"/>
      <c r="W596" s="173"/>
      <c r="X596" s="173"/>
      <c r="Y596" s="173"/>
      <c r="Z596" s="173"/>
      <c r="AA596" s="173"/>
      <c r="AB596" s="173"/>
      <c r="AC596" s="174"/>
      <c r="AE596" s="507"/>
      <c r="AG596" s="507"/>
      <c r="AI596" s="507"/>
      <c r="AK596" s="92"/>
    </row>
    <row r="597" spans="4:37" ht="12.75" customHeight="1" outlineLevel="1">
      <c r="D597" s="106" t="str">
        <f>'Line Items'!D18</f>
        <v>EJ05 WC London - Northampton</v>
      </c>
      <c r="E597" s="89"/>
      <c r="F597" s="107" t="str">
        <f t="shared" si="245"/>
        <v>000 Miles</v>
      </c>
      <c r="G597" s="173"/>
      <c r="H597" s="173"/>
      <c r="I597" s="173"/>
      <c r="J597" s="173"/>
      <c r="K597" s="173"/>
      <c r="L597" s="173"/>
      <c r="M597" s="173"/>
      <c r="N597" s="173"/>
      <c r="O597" s="173"/>
      <c r="P597" s="173"/>
      <c r="Q597" s="173"/>
      <c r="R597" s="173"/>
      <c r="S597" s="173"/>
      <c r="T597" s="173"/>
      <c r="U597" s="173"/>
      <c r="V597" s="173"/>
      <c r="W597" s="173"/>
      <c r="X597" s="173"/>
      <c r="Y597" s="173"/>
      <c r="Z597" s="173"/>
      <c r="AA597" s="173"/>
      <c r="AB597" s="173"/>
      <c r="AC597" s="174"/>
      <c r="AE597" s="507"/>
      <c r="AG597" s="507"/>
      <c r="AI597" s="507"/>
      <c r="AK597" s="92"/>
    </row>
    <row r="598" spans="4:37" ht="12.75" customHeight="1" outlineLevel="1">
      <c r="D598" s="106" t="str">
        <f>'Line Items'!D19</f>
        <v>EJ06 WCML Branches</v>
      </c>
      <c r="E598" s="89"/>
      <c r="F598" s="107" t="str">
        <f t="shared" si="245"/>
        <v>000 Miles</v>
      </c>
      <c r="G598" s="173"/>
      <c r="H598" s="173"/>
      <c r="I598" s="173"/>
      <c r="J598" s="173"/>
      <c r="K598" s="173"/>
      <c r="L598" s="173"/>
      <c r="M598" s="173"/>
      <c r="N598" s="173"/>
      <c r="O598" s="173"/>
      <c r="P598" s="173"/>
      <c r="Q598" s="173"/>
      <c r="R598" s="173"/>
      <c r="S598" s="173"/>
      <c r="T598" s="173"/>
      <c r="U598" s="173"/>
      <c r="V598" s="173"/>
      <c r="W598" s="173"/>
      <c r="X598" s="173"/>
      <c r="Y598" s="173"/>
      <c r="Z598" s="173"/>
      <c r="AA598" s="173"/>
      <c r="AB598" s="173"/>
      <c r="AC598" s="174"/>
      <c r="AE598" s="507"/>
      <c r="AG598" s="507"/>
      <c r="AI598" s="507"/>
      <c r="AK598" s="92"/>
    </row>
    <row r="599" spans="4:37" ht="12.75" customHeight="1" outlineLevel="1">
      <c r="D599" s="106" t="str">
        <f>'Line Items'!D20</f>
        <v>Other: Centro concessions</v>
      </c>
      <c r="E599" s="89"/>
      <c r="F599" s="107" t="str">
        <f t="shared" si="245"/>
        <v>000 Miles</v>
      </c>
      <c r="G599" s="173"/>
      <c r="H599" s="173"/>
      <c r="I599" s="173"/>
      <c r="J599" s="173"/>
      <c r="K599" s="173"/>
      <c r="L599" s="173"/>
      <c r="M599" s="173"/>
      <c r="N599" s="173"/>
      <c r="O599" s="173"/>
      <c r="P599" s="173"/>
      <c r="Q599" s="173"/>
      <c r="R599" s="173"/>
      <c r="S599" s="173"/>
      <c r="T599" s="173"/>
      <c r="U599" s="173"/>
      <c r="V599" s="173"/>
      <c r="W599" s="173"/>
      <c r="X599" s="173"/>
      <c r="Y599" s="173"/>
      <c r="Z599" s="173"/>
      <c r="AA599" s="173"/>
      <c r="AB599" s="173"/>
      <c r="AC599" s="174"/>
      <c r="AE599" s="507"/>
      <c r="AG599" s="507"/>
      <c r="AI599" s="507"/>
      <c r="AK599" s="92"/>
    </row>
    <row r="600" spans="4:37" ht="12.75" customHeight="1" outlineLevel="1">
      <c r="D600" s="106" t="str">
        <f>'Line Items'!D21</f>
        <v>Other: Centro nNetwork</v>
      </c>
      <c r="E600" s="89"/>
      <c r="F600" s="107" t="str">
        <f t="shared" si="245"/>
        <v>000 Miles</v>
      </c>
      <c r="G600" s="173"/>
      <c r="H600" s="173"/>
      <c r="I600" s="173"/>
      <c r="J600" s="173"/>
      <c r="K600" s="173"/>
      <c r="L600" s="173"/>
      <c r="M600" s="173"/>
      <c r="N600" s="173"/>
      <c r="O600" s="173"/>
      <c r="P600" s="173"/>
      <c r="Q600" s="173"/>
      <c r="R600" s="173"/>
      <c r="S600" s="173"/>
      <c r="T600" s="173"/>
      <c r="U600" s="173"/>
      <c r="V600" s="173"/>
      <c r="W600" s="173"/>
      <c r="X600" s="173"/>
      <c r="Y600" s="173"/>
      <c r="Z600" s="173"/>
      <c r="AA600" s="173"/>
      <c r="AB600" s="173"/>
      <c r="AC600" s="174"/>
      <c r="AE600" s="507"/>
      <c r="AG600" s="507"/>
      <c r="AI600" s="507"/>
      <c r="AK600" s="92"/>
    </row>
    <row r="601" spans="4:37" ht="12.75" customHeight="1" outlineLevel="1">
      <c r="D601" s="106" t="str">
        <f>'Line Items'!D22</f>
        <v>Other: miscellaneous</v>
      </c>
      <c r="E601" s="89"/>
      <c r="F601" s="107" t="str">
        <f t="shared" si="245"/>
        <v>000 Miles</v>
      </c>
      <c r="G601" s="173"/>
      <c r="H601" s="173"/>
      <c r="I601" s="173"/>
      <c r="J601" s="173"/>
      <c r="K601" s="173"/>
      <c r="L601" s="173"/>
      <c r="M601" s="173"/>
      <c r="N601" s="173"/>
      <c r="O601" s="173"/>
      <c r="P601" s="173"/>
      <c r="Q601" s="173"/>
      <c r="R601" s="173"/>
      <c r="S601" s="173"/>
      <c r="T601" s="173"/>
      <c r="U601" s="173"/>
      <c r="V601" s="173"/>
      <c r="W601" s="173"/>
      <c r="X601" s="173"/>
      <c r="Y601" s="173"/>
      <c r="Z601" s="173"/>
      <c r="AA601" s="173"/>
      <c r="AB601" s="173"/>
      <c r="AC601" s="174"/>
      <c r="AE601" s="507"/>
      <c r="AG601" s="507"/>
      <c r="AI601" s="507"/>
      <c r="AK601" s="92"/>
    </row>
    <row r="602" spans="4:37" ht="12.75" customHeight="1" outlineLevel="1">
      <c r="D602" s="106" t="str">
        <f>'Line Items'!D23</f>
        <v>[Passenger Revenue Service Groups Line 10]</v>
      </c>
      <c r="E602" s="89"/>
      <c r="F602" s="107" t="str">
        <f t="shared" si="245"/>
        <v>000 Miles</v>
      </c>
      <c r="G602" s="173"/>
      <c r="H602" s="173"/>
      <c r="I602" s="173"/>
      <c r="J602" s="173"/>
      <c r="K602" s="173"/>
      <c r="L602" s="173"/>
      <c r="M602" s="173"/>
      <c r="N602" s="173"/>
      <c r="O602" s="173"/>
      <c r="P602" s="173"/>
      <c r="Q602" s="173"/>
      <c r="R602" s="173"/>
      <c r="S602" s="173"/>
      <c r="T602" s="173"/>
      <c r="U602" s="173"/>
      <c r="V602" s="173"/>
      <c r="W602" s="173"/>
      <c r="X602" s="173"/>
      <c r="Y602" s="173"/>
      <c r="Z602" s="173"/>
      <c r="AA602" s="173"/>
      <c r="AB602" s="173"/>
      <c r="AC602" s="174"/>
      <c r="AE602" s="507"/>
      <c r="AG602" s="507"/>
      <c r="AI602" s="507"/>
      <c r="AK602" s="92"/>
    </row>
    <row r="603" spans="4:37" ht="12.75" customHeight="1" outlineLevel="1">
      <c r="D603" s="106" t="str">
        <f>'Line Items'!D24</f>
        <v>[Passenger Revenue Service Groups Line 11]</v>
      </c>
      <c r="E603" s="89"/>
      <c r="F603" s="107" t="str">
        <f t="shared" si="245"/>
        <v>000 Miles</v>
      </c>
      <c r="G603" s="173"/>
      <c r="H603" s="173"/>
      <c r="I603" s="173"/>
      <c r="J603" s="173"/>
      <c r="K603" s="173"/>
      <c r="L603" s="173"/>
      <c r="M603" s="173"/>
      <c r="N603" s="173"/>
      <c r="O603" s="173"/>
      <c r="P603" s="173"/>
      <c r="Q603" s="173"/>
      <c r="R603" s="173"/>
      <c r="S603" s="173"/>
      <c r="T603" s="173"/>
      <c r="U603" s="173"/>
      <c r="V603" s="173"/>
      <c r="W603" s="173"/>
      <c r="X603" s="173"/>
      <c r="Y603" s="173"/>
      <c r="Z603" s="173"/>
      <c r="AA603" s="173"/>
      <c r="AB603" s="173"/>
      <c r="AC603" s="174"/>
      <c r="AE603" s="507"/>
      <c r="AG603" s="507"/>
      <c r="AI603" s="507"/>
      <c r="AK603" s="92"/>
    </row>
    <row r="604" spans="4:37" ht="12.75" customHeight="1" outlineLevel="1">
      <c r="D604" s="106" t="str">
        <f>'Line Items'!D25</f>
        <v>[Passenger Revenue Service Groups Line 12]</v>
      </c>
      <c r="E604" s="89"/>
      <c r="F604" s="107" t="str">
        <f t="shared" si="245"/>
        <v>000 Miles</v>
      </c>
      <c r="G604" s="173"/>
      <c r="H604" s="173"/>
      <c r="I604" s="173"/>
      <c r="J604" s="173"/>
      <c r="K604" s="173"/>
      <c r="L604" s="173"/>
      <c r="M604" s="173"/>
      <c r="N604" s="173"/>
      <c r="O604" s="173"/>
      <c r="P604" s="173"/>
      <c r="Q604" s="173"/>
      <c r="R604" s="173"/>
      <c r="S604" s="173"/>
      <c r="T604" s="173"/>
      <c r="U604" s="173"/>
      <c r="V604" s="173"/>
      <c r="W604" s="173"/>
      <c r="X604" s="173"/>
      <c r="Y604" s="173"/>
      <c r="Z604" s="173"/>
      <c r="AA604" s="173"/>
      <c r="AB604" s="173"/>
      <c r="AC604" s="174"/>
      <c r="AE604" s="507"/>
      <c r="AG604" s="507"/>
      <c r="AI604" s="507"/>
      <c r="AK604" s="92"/>
    </row>
    <row r="605" spans="4:37" ht="12.75" customHeight="1" outlineLevel="1">
      <c r="D605" s="106" t="str">
        <f>'Line Items'!D26</f>
        <v>[Passenger Revenue Service Groups Line 13]</v>
      </c>
      <c r="E605" s="89"/>
      <c r="F605" s="107" t="str">
        <f t="shared" si="245"/>
        <v>000 Miles</v>
      </c>
      <c r="G605" s="173"/>
      <c r="H605" s="173"/>
      <c r="I605" s="173"/>
      <c r="J605" s="173"/>
      <c r="K605" s="173"/>
      <c r="L605" s="173"/>
      <c r="M605" s="173"/>
      <c r="N605" s="173"/>
      <c r="O605" s="173"/>
      <c r="P605" s="173"/>
      <c r="Q605" s="173"/>
      <c r="R605" s="173"/>
      <c r="S605" s="173"/>
      <c r="T605" s="173"/>
      <c r="U605" s="173"/>
      <c r="V605" s="173"/>
      <c r="W605" s="173"/>
      <c r="X605" s="173"/>
      <c r="Y605" s="173"/>
      <c r="Z605" s="173"/>
      <c r="AA605" s="173"/>
      <c r="AB605" s="173"/>
      <c r="AC605" s="174"/>
      <c r="AE605" s="507"/>
      <c r="AG605" s="507"/>
      <c r="AI605" s="507"/>
      <c r="AK605" s="92"/>
    </row>
    <row r="606" spans="4:37" ht="12.75" customHeight="1" outlineLevel="1">
      <c r="D606" s="106" t="str">
        <f>'Line Items'!D27</f>
        <v>[Passenger Revenue Service Groups Line 14]</v>
      </c>
      <c r="E606" s="89"/>
      <c r="F606" s="107" t="str">
        <f t="shared" si="245"/>
        <v>000 Miles</v>
      </c>
      <c r="G606" s="173"/>
      <c r="H606" s="173"/>
      <c r="I606" s="173"/>
      <c r="J606" s="173"/>
      <c r="K606" s="173"/>
      <c r="L606" s="173"/>
      <c r="M606" s="173"/>
      <c r="N606" s="173"/>
      <c r="O606" s="173"/>
      <c r="P606" s="173"/>
      <c r="Q606" s="173"/>
      <c r="R606" s="173"/>
      <c r="S606" s="173"/>
      <c r="T606" s="173"/>
      <c r="U606" s="173"/>
      <c r="V606" s="173"/>
      <c r="W606" s="173"/>
      <c r="X606" s="173"/>
      <c r="Y606" s="173"/>
      <c r="Z606" s="173"/>
      <c r="AA606" s="173"/>
      <c r="AB606" s="173"/>
      <c r="AC606" s="174"/>
      <c r="AE606" s="507"/>
      <c r="AG606" s="507"/>
      <c r="AI606" s="507"/>
      <c r="AK606" s="92"/>
    </row>
    <row r="607" spans="4:37" ht="12.75" customHeight="1" outlineLevel="1">
      <c r="D607" s="106" t="str">
        <f>'Line Items'!D28</f>
        <v>[Passenger Revenue Service Groups Line 15]</v>
      </c>
      <c r="E607" s="89"/>
      <c r="F607" s="107" t="str">
        <f t="shared" si="245"/>
        <v>000 Miles</v>
      </c>
      <c r="G607" s="173"/>
      <c r="H607" s="173"/>
      <c r="I607" s="173"/>
      <c r="J607" s="173"/>
      <c r="K607" s="173"/>
      <c r="L607" s="173"/>
      <c r="M607" s="173"/>
      <c r="N607" s="173"/>
      <c r="O607" s="173"/>
      <c r="P607" s="173"/>
      <c r="Q607" s="173"/>
      <c r="R607" s="173"/>
      <c r="S607" s="173"/>
      <c r="T607" s="173"/>
      <c r="U607" s="173"/>
      <c r="V607" s="173"/>
      <c r="W607" s="173"/>
      <c r="X607" s="173"/>
      <c r="Y607" s="173"/>
      <c r="Z607" s="173"/>
      <c r="AA607" s="173"/>
      <c r="AB607" s="173"/>
      <c r="AC607" s="174"/>
      <c r="AE607" s="507"/>
      <c r="AG607" s="507"/>
      <c r="AI607" s="507"/>
      <c r="AK607" s="92"/>
    </row>
    <row r="608" spans="4:37" ht="12.75" customHeight="1" outlineLevel="1">
      <c r="D608" s="106" t="str">
        <f>'Line Items'!D29</f>
        <v>[Passenger Revenue Service Groups Line 16]</v>
      </c>
      <c r="E608" s="89"/>
      <c r="F608" s="107" t="str">
        <f t="shared" si="245"/>
        <v>000 Miles</v>
      </c>
      <c r="G608" s="173"/>
      <c r="H608" s="173"/>
      <c r="I608" s="173"/>
      <c r="J608" s="173"/>
      <c r="K608" s="173"/>
      <c r="L608" s="173"/>
      <c r="M608" s="173"/>
      <c r="N608" s="173"/>
      <c r="O608" s="173"/>
      <c r="P608" s="173"/>
      <c r="Q608" s="173"/>
      <c r="R608" s="173"/>
      <c r="S608" s="173"/>
      <c r="T608" s="173"/>
      <c r="U608" s="173"/>
      <c r="V608" s="173"/>
      <c r="W608" s="173"/>
      <c r="X608" s="173"/>
      <c r="Y608" s="173"/>
      <c r="Z608" s="173"/>
      <c r="AA608" s="173"/>
      <c r="AB608" s="173"/>
      <c r="AC608" s="174"/>
      <c r="AE608" s="507"/>
      <c r="AG608" s="507"/>
      <c r="AI608" s="507"/>
      <c r="AK608" s="92"/>
    </row>
    <row r="609" spans="3:37" ht="12.75" customHeight="1" outlineLevel="1">
      <c r="D609" s="106" t="str">
        <f>'Line Items'!D30</f>
        <v>[Passenger Revenue Service Groups Line 17]</v>
      </c>
      <c r="E609" s="89"/>
      <c r="F609" s="107" t="str">
        <f t="shared" si="245"/>
        <v>000 Miles</v>
      </c>
      <c r="G609" s="173"/>
      <c r="H609" s="173"/>
      <c r="I609" s="173"/>
      <c r="J609" s="173"/>
      <c r="K609" s="173"/>
      <c r="L609" s="173"/>
      <c r="M609" s="173"/>
      <c r="N609" s="173"/>
      <c r="O609" s="173"/>
      <c r="P609" s="173"/>
      <c r="Q609" s="173"/>
      <c r="R609" s="173"/>
      <c r="S609" s="173"/>
      <c r="T609" s="173"/>
      <c r="U609" s="173"/>
      <c r="V609" s="173"/>
      <c r="W609" s="173"/>
      <c r="X609" s="173"/>
      <c r="Y609" s="173"/>
      <c r="Z609" s="173"/>
      <c r="AA609" s="173"/>
      <c r="AB609" s="173"/>
      <c r="AC609" s="174"/>
      <c r="AE609" s="507"/>
      <c r="AG609" s="507"/>
      <c r="AI609" s="507"/>
      <c r="AK609" s="92"/>
    </row>
    <row r="610" spans="3:37" ht="12.75" customHeight="1" outlineLevel="1">
      <c r="D610" s="106" t="str">
        <f>'Line Items'!D31</f>
        <v>[Passenger Revenue Service Groups Line 18]</v>
      </c>
      <c r="E610" s="89"/>
      <c r="F610" s="107" t="str">
        <f t="shared" si="245"/>
        <v>000 Miles</v>
      </c>
      <c r="G610" s="173"/>
      <c r="H610" s="173"/>
      <c r="I610" s="173"/>
      <c r="J610" s="173"/>
      <c r="K610" s="173"/>
      <c r="L610" s="173"/>
      <c r="M610" s="173"/>
      <c r="N610" s="173"/>
      <c r="O610" s="173"/>
      <c r="P610" s="173"/>
      <c r="Q610" s="173"/>
      <c r="R610" s="173"/>
      <c r="S610" s="173"/>
      <c r="T610" s="173"/>
      <c r="U610" s="173"/>
      <c r="V610" s="173"/>
      <c r="W610" s="173"/>
      <c r="X610" s="173"/>
      <c r="Y610" s="173"/>
      <c r="Z610" s="173"/>
      <c r="AA610" s="173"/>
      <c r="AB610" s="173"/>
      <c r="AC610" s="174"/>
      <c r="AE610" s="507"/>
      <c r="AG610" s="507"/>
      <c r="AI610" s="507"/>
      <c r="AK610" s="92"/>
    </row>
    <row r="611" spans="3:37" ht="12.75" customHeight="1" outlineLevel="1">
      <c r="D611" s="106" t="str">
        <f>'Line Items'!D32</f>
        <v>[Passenger Revenue Service Groups Line 19]</v>
      </c>
      <c r="E611" s="89"/>
      <c r="F611" s="107" t="str">
        <f t="shared" si="245"/>
        <v>000 Miles</v>
      </c>
      <c r="G611" s="173"/>
      <c r="H611" s="173"/>
      <c r="I611" s="173"/>
      <c r="J611" s="173"/>
      <c r="K611" s="173"/>
      <c r="L611" s="173"/>
      <c r="M611" s="173"/>
      <c r="N611" s="173"/>
      <c r="O611" s="173"/>
      <c r="P611" s="173"/>
      <c r="Q611" s="173"/>
      <c r="R611" s="173"/>
      <c r="S611" s="173"/>
      <c r="T611" s="173"/>
      <c r="U611" s="173"/>
      <c r="V611" s="173"/>
      <c r="W611" s="173"/>
      <c r="X611" s="173"/>
      <c r="Y611" s="173"/>
      <c r="Z611" s="173"/>
      <c r="AA611" s="173"/>
      <c r="AB611" s="173"/>
      <c r="AC611" s="174"/>
      <c r="AE611" s="507"/>
      <c r="AG611" s="507"/>
      <c r="AI611" s="507"/>
      <c r="AK611" s="92"/>
    </row>
    <row r="612" spans="3:37" ht="12.75" customHeight="1" outlineLevel="1">
      <c r="D612" s="117" t="str">
        <f>'Line Items'!D33</f>
        <v>[Passenger Revenue Service Groups Line 20]</v>
      </c>
      <c r="E612" s="175"/>
      <c r="F612" s="118" t="str">
        <f t="shared" ref="F612" si="246">F588</f>
        <v>000 Miles</v>
      </c>
      <c r="G612" s="176"/>
      <c r="H612" s="176"/>
      <c r="I612" s="176"/>
      <c r="J612" s="176"/>
      <c r="K612" s="176"/>
      <c r="L612" s="176"/>
      <c r="M612" s="176"/>
      <c r="N612" s="176"/>
      <c r="O612" s="176"/>
      <c r="P612" s="176"/>
      <c r="Q612" s="176"/>
      <c r="R612" s="176"/>
      <c r="S612" s="176"/>
      <c r="T612" s="176"/>
      <c r="U612" s="176"/>
      <c r="V612" s="176"/>
      <c r="W612" s="176"/>
      <c r="X612" s="176"/>
      <c r="Y612" s="176"/>
      <c r="Z612" s="176"/>
      <c r="AA612" s="176"/>
      <c r="AB612" s="176"/>
      <c r="AC612" s="177"/>
      <c r="AE612" s="508"/>
      <c r="AG612" s="508"/>
      <c r="AI612" s="508"/>
      <c r="AK612" s="96"/>
    </row>
    <row r="613" spans="3:37" ht="12.75" customHeight="1" outlineLevel="1">
      <c r="G613" s="90"/>
      <c r="H613" s="90"/>
      <c r="I613" s="90"/>
      <c r="J613" s="90"/>
      <c r="K613" s="90"/>
      <c r="L613" s="90"/>
      <c r="M613" s="90"/>
      <c r="N613" s="90"/>
      <c r="O613" s="90"/>
      <c r="P613" s="90"/>
      <c r="Q613" s="90"/>
      <c r="R613" s="90"/>
      <c r="S613" s="90"/>
      <c r="T613" s="90"/>
      <c r="U613" s="90"/>
      <c r="V613" s="90"/>
      <c r="W613" s="90"/>
      <c r="X613" s="90"/>
      <c r="Y613" s="90"/>
      <c r="Z613" s="90"/>
      <c r="AA613" s="90"/>
      <c r="AB613" s="90"/>
      <c r="AC613" s="90"/>
      <c r="AD613" s="90"/>
      <c r="AE613" s="90"/>
      <c r="AG613" s="90"/>
      <c r="AI613" s="90"/>
    </row>
    <row r="614" spans="3:37" ht="12.75" customHeight="1" outlineLevel="1">
      <c r="D614" s="178" t="str">
        <f>"Total "&amp;C592</f>
        <v>Total Full Fare (Standard)</v>
      </c>
      <c r="E614" s="179"/>
      <c r="F614" s="180" t="str">
        <f>F612</f>
        <v>000 Miles</v>
      </c>
      <c r="G614" s="181">
        <f t="shared" ref="G614:AB614" si="247">SUM(G593:G612)</f>
        <v>0</v>
      </c>
      <c r="H614" s="181">
        <f t="shared" si="247"/>
        <v>0</v>
      </c>
      <c r="I614" s="181">
        <f t="shared" si="247"/>
        <v>0</v>
      </c>
      <c r="J614" s="181">
        <f t="shared" si="247"/>
        <v>0</v>
      </c>
      <c r="K614" s="181">
        <f t="shared" si="247"/>
        <v>0</v>
      </c>
      <c r="L614" s="181">
        <f t="shared" si="247"/>
        <v>0</v>
      </c>
      <c r="M614" s="181">
        <f t="shared" si="247"/>
        <v>0</v>
      </c>
      <c r="N614" s="181">
        <f t="shared" si="247"/>
        <v>0</v>
      </c>
      <c r="O614" s="181">
        <f t="shared" si="247"/>
        <v>0</v>
      </c>
      <c r="P614" s="181">
        <f t="shared" si="247"/>
        <v>0</v>
      </c>
      <c r="Q614" s="181">
        <f t="shared" si="247"/>
        <v>0</v>
      </c>
      <c r="R614" s="181">
        <f t="shared" si="247"/>
        <v>0</v>
      </c>
      <c r="S614" s="181">
        <f t="shared" si="247"/>
        <v>0</v>
      </c>
      <c r="T614" s="181">
        <f t="shared" si="247"/>
        <v>0</v>
      </c>
      <c r="U614" s="181">
        <f t="shared" si="247"/>
        <v>0</v>
      </c>
      <c r="V614" s="181">
        <f t="shared" si="247"/>
        <v>0</v>
      </c>
      <c r="W614" s="181">
        <f t="shared" si="247"/>
        <v>0</v>
      </c>
      <c r="X614" s="181">
        <f t="shared" si="247"/>
        <v>0</v>
      </c>
      <c r="Y614" s="181">
        <f t="shared" si="247"/>
        <v>0</v>
      </c>
      <c r="Z614" s="181">
        <f t="shared" si="247"/>
        <v>0</v>
      </c>
      <c r="AA614" s="181">
        <f t="shared" si="247"/>
        <v>0</v>
      </c>
      <c r="AB614" s="181">
        <f t="shared" si="247"/>
        <v>0</v>
      </c>
      <c r="AC614" s="182">
        <f t="shared" ref="AC614" si="248">SUM(AC593:AC612)</f>
        <v>0</v>
      </c>
      <c r="AE614" s="509">
        <f t="shared" ref="AE614" si="249">SUM(AE593:AE612)</f>
        <v>0</v>
      </c>
      <c r="AG614" s="509">
        <f t="shared" ref="AG614" si="250">SUM(AG593:AG612)</f>
        <v>0</v>
      </c>
      <c r="AI614" s="509">
        <f t="shared" ref="AI614" si="251">SUM(AI593:AI612)</f>
        <v>0</v>
      </c>
      <c r="AK614" s="852"/>
    </row>
    <row r="615" spans="3:37" ht="12.75" customHeight="1" outlineLevel="1">
      <c r="G615" s="90"/>
      <c r="H615" s="90"/>
      <c r="I615" s="90"/>
      <c r="J615" s="90"/>
      <c r="K615" s="90"/>
      <c r="L615" s="90"/>
      <c r="M615" s="90"/>
      <c r="N615" s="90"/>
      <c r="O615" s="90"/>
      <c r="P615" s="90"/>
      <c r="Q615" s="90"/>
      <c r="R615" s="90"/>
      <c r="S615" s="90"/>
      <c r="T615" s="90"/>
      <c r="U615" s="90"/>
      <c r="V615" s="90"/>
      <c r="W615" s="90"/>
      <c r="X615" s="90"/>
      <c r="Y615" s="90"/>
      <c r="Z615" s="90"/>
      <c r="AA615" s="90"/>
      <c r="AB615" s="90"/>
      <c r="AC615" s="90"/>
      <c r="AD615" s="90"/>
      <c r="AE615" s="90"/>
      <c r="AG615" s="90"/>
      <c r="AI615" s="90"/>
    </row>
    <row r="616" spans="3:37" ht="12.75" customHeight="1" outlineLevel="1">
      <c r="D616" s="178" t="s">
        <v>420</v>
      </c>
      <c r="E616" s="179"/>
      <c r="F616" s="180" t="str">
        <f>F614</f>
        <v>000 Miles</v>
      </c>
      <c r="G616" s="181">
        <f t="shared" ref="G616:AB616" si="252">SUM(G590,G614)</f>
        <v>0</v>
      </c>
      <c r="H616" s="181">
        <f t="shared" si="252"/>
        <v>0</v>
      </c>
      <c r="I616" s="181">
        <f t="shared" si="252"/>
        <v>0</v>
      </c>
      <c r="J616" s="181">
        <f t="shared" si="252"/>
        <v>0</v>
      </c>
      <c r="K616" s="181">
        <f t="shared" si="252"/>
        <v>0</v>
      </c>
      <c r="L616" s="181">
        <f t="shared" si="252"/>
        <v>0</v>
      </c>
      <c r="M616" s="181">
        <f t="shared" si="252"/>
        <v>0</v>
      </c>
      <c r="N616" s="181">
        <f t="shared" si="252"/>
        <v>0</v>
      </c>
      <c r="O616" s="181">
        <f t="shared" si="252"/>
        <v>0</v>
      </c>
      <c r="P616" s="181">
        <f t="shared" si="252"/>
        <v>0</v>
      </c>
      <c r="Q616" s="181">
        <f t="shared" si="252"/>
        <v>0</v>
      </c>
      <c r="R616" s="181">
        <f t="shared" si="252"/>
        <v>0</v>
      </c>
      <c r="S616" s="181">
        <f t="shared" si="252"/>
        <v>0</v>
      </c>
      <c r="T616" s="181">
        <f t="shared" si="252"/>
        <v>0</v>
      </c>
      <c r="U616" s="181">
        <f t="shared" si="252"/>
        <v>0</v>
      </c>
      <c r="V616" s="181">
        <f t="shared" si="252"/>
        <v>0</v>
      </c>
      <c r="W616" s="181">
        <f t="shared" si="252"/>
        <v>0</v>
      </c>
      <c r="X616" s="181">
        <f t="shared" si="252"/>
        <v>0</v>
      </c>
      <c r="Y616" s="181">
        <f t="shared" si="252"/>
        <v>0</v>
      </c>
      <c r="Z616" s="181">
        <f t="shared" si="252"/>
        <v>0</v>
      </c>
      <c r="AA616" s="181">
        <f t="shared" si="252"/>
        <v>0</v>
      </c>
      <c r="AB616" s="181">
        <f t="shared" si="252"/>
        <v>0</v>
      </c>
      <c r="AC616" s="182">
        <f t="shared" ref="AC616" si="253">SUM(AC590,AC614)</f>
        <v>0</v>
      </c>
      <c r="AE616" s="509">
        <f t="shared" ref="AE616" si="254">SUM(AE590,AE614)</f>
        <v>0</v>
      </c>
      <c r="AG616" s="509">
        <f t="shared" ref="AG616" si="255">SUM(AG590,AG614)</f>
        <v>0</v>
      </c>
      <c r="AI616" s="509">
        <f t="shared" ref="AI616" si="256">SUM(AI590,AI614)</f>
        <v>0</v>
      </c>
      <c r="AK616" s="852"/>
    </row>
    <row r="617" spans="3:37" ht="12.75" customHeight="1" outlineLevel="1">
      <c r="G617" s="90"/>
      <c r="H617" s="90"/>
      <c r="I617" s="90"/>
      <c r="J617" s="90"/>
      <c r="K617" s="90"/>
      <c r="L617" s="90"/>
      <c r="M617" s="90"/>
      <c r="N617" s="90"/>
      <c r="O617" s="90"/>
      <c r="P617" s="90"/>
      <c r="Q617" s="90"/>
      <c r="R617" s="90"/>
      <c r="S617" s="90"/>
      <c r="T617" s="90"/>
      <c r="U617" s="90"/>
      <c r="V617" s="90"/>
      <c r="W617" s="90"/>
      <c r="X617" s="90"/>
      <c r="Y617" s="90"/>
      <c r="Z617" s="90"/>
      <c r="AA617" s="90"/>
      <c r="AB617" s="90"/>
      <c r="AC617" s="90"/>
      <c r="AD617" s="90"/>
      <c r="AE617" s="90"/>
      <c r="AG617" s="90"/>
      <c r="AI617" s="90"/>
    </row>
    <row r="618" spans="3:37" ht="12.75" customHeight="1" outlineLevel="1">
      <c r="C618" s="138" t="str">
        <f>C389</f>
        <v>Advance (First)</v>
      </c>
      <c r="G618" s="90"/>
      <c r="H618" s="90"/>
      <c r="I618" s="90"/>
      <c r="J618" s="90"/>
      <c r="K618" s="90"/>
      <c r="L618" s="90"/>
      <c r="M618" s="90"/>
      <c r="N618" s="90"/>
      <c r="O618" s="90"/>
      <c r="P618" s="90"/>
      <c r="Q618" s="90"/>
      <c r="R618" s="90"/>
      <c r="S618" s="90"/>
      <c r="T618" s="90"/>
      <c r="U618" s="90"/>
      <c r="V618" s="90"/>
      <c r="W618" s="90"/>
      <c r="X618" s="90"/>
      <c r="Y618" s="90"/>
      <c r="Z618" s="90"/>
      <c r="AA618" s="90"/>
      <c r="AB618" s="90"/>
      <c r="AC618" s="90"/>
      <c r="AD618" s="90"/>
      <c r="AE618" s="90"/>
      <c r="AG618" s="90"/>
      <c r="AI618" s="90"/>
    </row>
    <row r="619" spans="3:37" ht="12.75" customHeight="1" outlineLevel="1">
      <c r="D619" s="100" t="str">
        <f>'Line Items'!D14</f>
        <v>EJ01 West Mids Snow Hill</v>
      </c>
      <c r="E619" s="85"/>
      <c r="F619" s="183" t="str">
        <f t="shared" ref="F619:F637" si="257">F593</f>
        <v>000 Miles</v>
      </c>
      <c r="G619" s="171"/>
      <c r="H619" s="171"/>
      <c r="I619" s="171"/>
      <c r="J619" s="171"/>
      <c r="K619" s="171"/>
      <c r="L619" s="171"/>
      <c r="M619" s="171"/>
      <c r="N619" s="171"/>
      <c r="O619" s="171"/>
      <c r="P619" s="171"/>
      <c r="Q619" s="171"/>
      <c r="R619" s="171"/>
      <c r="S619" s="171"/>
      <c r="T619" s="171"/>
      <c r="U619" s="171"/>
      <c r="V619" s="171"/>
      <c r="W619" s="171"/>
      <c r="X619" s="171"/>
      <c r="Y619" s="171"/>
      <c r="Z619" s="171"/>
      <c r="AA619" s="171"/>
      <c r="AB619" s="171"/>
      <c r="AC619" s="185"/>
      <c r="AE619" s="511"/>
      <c r="AG619" s="511"/>
      <c r="AI619" s="511"/>
      <c r="AK619" s="88"/>
    </row>
    <row r="620" spans="3:37" ht="12.75" customHeight="1" outlineLevel="1">
      <c r="D620" s="106" t="str">
        <f>'Line Items'!D15</f>
        <v>EJ02 Trent Valley</v>
      </c>
      <c r="E620" s="89"/>
      <c r="F620" s="107" t="str">
        <f t="shared" si="257"/>
        <v>000 Miles</v>
      </c>
      <c r="G620" s="173"/>
      <c r="H620" s="173"/>
      <c r="I620" s="173"/>
      <c r="J620" s="173"/>
      <c r="K620" s="173"/>
      <c r="L620" s="173"/>
      <c r="M620" s="173"/>
      <c r="N620" s="173"/>
      <c r="O620" s="173"/>
      <c r="P620" s="173"/>
      <c r="Q620" s="173"/>
      <c r="R620" s="173"/>
      <c r="S620" s="173"/>
      <c r="T620" s="173"/>
      <c r="U620" s="173"/>
      <c r="V620" s="173"/>
      <c r="W620" s="173"/>
      <c r="X620" s="173"/>
      <c r="Y620" s="173"/>
      <c r="Z620" s="173"/>
      <c r="AA620" s="173"/>
      <c r="AB620" s="173"/>
      <c r="AC620" s="174"/>
      <c r="AE620" s="507"/>
      <c r="AG620" s="507"/>
      <c r="AI620" s="507"/>
      <c r="AK620" s="92"/>
    </row>
    <row r="621" spans="3:37" ht="12.75" customHeight="1" outlineLevel="1">
      <c r="D621" s="106" t="str">
        <f>'Line Items'!D16</f>
        <v>EJ03 West Mids New Street</v>
      </c>
      <c r="E621" s="89"/>
      <c r="F621" s="107" t="str">
        <f t="shared" si="257"/>
        <v>000 Miles</v>
      </c>
      <c r="G621" s="173"/>
      <c r="H621" s="173"/>
      <c r="I621" s="173"/>
      <c r="J621" s="173"/>
      <c r="K621" s="173"/>
      <c r="L621" s="173"/>
      <c r="M621" s="173"/>
      <c r="N621" s="173"/>
      <c r="O621" s="173"/>
      <c r="P621" s="173"/>
      <c r="Q621" s="173"/>
      <c r="R621" s="173"/>
      <c r="S621" s="173"/>
      <c r="T621" s="173"/>
      <c r="U621" s="173"/>
      <c r="V621" s="173"/>
      <c r="W621" s="173"/>
      <c r="X621" s="173"/>
      <c r="Y621" s="173"/>
      <c r="Z621" s="173"/>
      <c r="AA621" s="173"/>
      <c r="AB621" s="173"/>
      <c r="AC621" s="174"/>
      <c r="AE621" s="507"/>
      <c r="AG621" s="507"/>
      <c r="AI621" s="507"/>
      <c r="AK621" s="92"/>
    </row>
    <row r="622" spans="3:37" ht="12.75" customHeight="1" outlineLevel="1">
      <c r="D622" s="106" t="str">
        <f>'Line Items'!D17</f>
        <v>EJ04 West Mids inter-urban</v>
      </c>
      <c r="E622" s="89"/>
      <c r="F622" s="107" t="str">
        <f t="shared" si="257"/>
        <v>000 Miles</v>
      </c>
      <c r="G622" s="173"/>
      <c r="H622" s="173"/>
      <c r="I622" s="173"/>
      <c r="J622" s="173"/>
      <c r="K622" s="173"/>
      <c r="L622" s="173"/>
      <c r="M622" s="173"/>
      <c r="N622" s="173"/>
      <c r="O622" s="173"/>
      <c r="P622" s="173"/>
      <c r="Q622" s="173"/>
      <c r="R622" s="173"/>
      <c r="S622" s="173"/>
      <c r="T622" s="173"/>
      <c r="U622" s="173"/>
      <c r="V622" s="173"/>
      <c r="W622" s="173"/>
      <c r="X622" s="173"/>
      <c r="Y622" s="173"/>
      <c r="Z622" s="173"/>
      <c r="AA622" s="173"/>
      <c r="AB622" s="173"/>
      <c r="AC622" s="174"/>
      <c r="AE622" s="507"/>
      <c r="AG622" s="507"/>
      <c r="AI622" s="507"/>
      <c r="AK622" s="92"/>
    </row>
    <row r="623" spans="3:37" ht="12.75" customHeight="1" outlineLevel="1">
      <c r="D623" s="106" t="str">
        <f>'Line Items'!D18</f>
        <v>EJ05 WC London - Northampton</v>
      </c>
      <c r="E623" s="89"/>
      <c r="F623" s="107" t="str">
        <f t="shared" si="257"/>
        <v>000 Miles</v>
      </c>
      <c r="G623" s="173"/>
      <c r="H623" s="173"/>
      <c r="I623" s="173"/>
      <c r="J623" s="173"/>
      <c r="K623" s="173"/>
      <c r="L623" s="173"/>
      <c r="M623" s="173"/>
      <c r="N623" s="173"/>
      <c r="O623" s="173"/>
      <c r="P623" s="173"/>
      <c r="Q623" s="173"/>
      <c r="R623" s="173"/>
      <c r="S623" s="173"/>
      <c r="T623" s="173"/>
      <c r="U623" s="173"/>
      <c r="V623" s="173"/>
      <c r="W623" s="173"/>
      <c r="X623" s="173"/>
      <c r="Y623" s="173"/>
      <c r="Z623" s="173"/>
      <c r="AA623" s="173"/>
      <c r="AB623" s="173"/>
      <c r="AC623" s="174"/>
      <c r="AE623" s="507"/>
      <c r="AG623" s="507"/>
      <c r="AI623" s="507"/>
      <c r="AK623" s="92"/>
    </row>
    <row r="624" spans="3:37" ht="12.75" customHeight="1" outlineLevel="1">
      <c r="D624" s="106" t="str">
        <f>'Line Items'!D19</f>
        <v>EJ06 WCML Branches</v>
      </c>
      <c r="E624" s="89"/>
      <c r="F624" s="107" t="str">
        <f t="shared" si="257"/>
        <v>000 Miles</v>
      </c>
      <c r="G624" s="173"/>
      <c r="H624" s="173"/>
      <c r="I624" s="173"/>
      <c r="J624" s="173"/>
      <c r="K624" s="173"/>
      <c r="L624" s="173"/>
      <c r="M624" s="173"/>
      <c r="N624" s="173"/>
      <c r="O624" s="173"/>
      <c r="P624" s="173"/>
      <c r="Q624" s="173"/>
      <c r="R624" s="173"/>
      <c r="S624" s="173"/>
      <c r="T624" s="173"/>
      <c r="U624" s="173"/>
      <c r="V624" s="173"/>
      <c r="W624" s="173"/>
      <c r="X624" s="173"/>
      <c r="Y624" s="173"/>
      <c r="Z624" s="173"/>
      <c r="AA624" s="173"/>
      <c r="AB624" s="173"/>
      <c r="AC624" s="174"/>
      <c r="AE624" s="507"/>
      <c r="AG624" s="507"/>
      <c r="AI624" s="507"/>
      <c r="AK624" s="92"/>
    </row>
    <row r="625" spans="4:37" ht="12.75" customHeight="1" outlineLevel="1">
      <c r="D625" s="106" t="str">
        <f>'Line Items'!D20</f>
        <v>Other: Centro concessions</v>
      </c>
      <c r="E625" s="89"/>
      <c r="F625" s="107" t="str">
        <f t="shared" si="257"/>
        <v>000 Miles</v>
      </c>
      <c r="G625" s="173"/>
      <c r="H625" s="173"/>
      <c r="I625" s="173"/>
      <c r="J625" s="173"/>
      <c r="K625" s="173"/>
      <c r="L625" s="173"/>
      <c r="M625" s="173"/>
      <c r="N625" s="173"/>
      <c r="O625" s="173"/>
      <c r="P625" s="173"/>
      <c r="Q625" s="173"/>
      <c r="R625" s="173"/>
      <c r="S625" s="173"/>
      <c r="T625" s="173"/>
      <c r="U625" s="173"/>
      <c r="V625" s="173"/>
      <c r="W625" s="173"/>
      <c r="X625" s="173"/>
      <c r="Y625" s="173"/>
      <c r="Z625" s="173"/>
      <c r="AA625" s="173"/>
      <c r="AB625" s="173"/>
      <c r="AC625" s="174"/>
      <c r="AE625" s="507"/>
      <c r="AG625" s="507"/>
      <c r="AI625" s="507"/>
      <c r="AK625" s="92"/>
    </row>
    <row r="626" spans="4:37" ht="12.75" customHeight="1" outlineLevel="1">
      <c r="D626" s="106" t="str">
        <f>'Line Items'!D21</f>
        <v>Other: Centro nNetwork</v>
      </c>
      <c r="E626" s="89"/>
      <c r="F626" s="107" t="str">
        <f t="shared" si="257"/>
        <v>000 Miles</v>
      </c>
      <c r="G626" s="173"/>
      <c r="H626" s="173"/>
      <c r="I626" s="173"/>
      <c r="J626" s="173"/>
      <c r="K626" s="173"/>
      <c r="L626" s="173"/>
      <c r="M626" s="173"/>
      <c r="N626" s="173"/>
      <c r="O626" s="173"/>
      <c r="P626" s="173"/>
      <c r="Q626" s="173"/>
      <c r="R626" s="173"/>
      <c r="S626" s="173"/>
      <c r="T626" s="173"/>
      <c r="U626" s="173"/>
      <c r="V626" s="173"/>
      <c r="W626" s="173"/>
      <c r="X626" s="173"/>
      <c r="Y626" s="173"/>
      <c r="Z626" s="173"/>
      <c r="AA626" s="173"/>
      <c r="AB626" s="173"/>
      <c r="AC626" s="174"/>
      <c r="AE626" s="507"/>
      <c r="AG626" s="507"/>
      <c r="AI626" s="507"/>
      <c r="AK626" s="92"/>
    </row>
    <row r="627" spans="4:37" ht="12.75" customHeight="1" outlineLevel="1">
      <c r="D627" s="106" t="str">
        <f>'Line Items'!D22</f>
        <v>Other: miscellaneous</v>
      </c>
      <c r="E627" s="89"/>
      <c r="F627" s="107" t="str">
        <f t="shared" si="257"/>
        <v>000 Miles</v>
      </c>
      <c r="G627" s="173"/>
      <c r="H627" s="173"/>
      <c r="I627" s="173"/>
      <c r="J627" s="173"/>
      <c r="K627" s="173"/>
      <c r="L627" s="173"/>
      <c r="M627" s="173"/>
      <c r="N627" s="173"/>
      <c r="O627" s="173"/>
      <c r="P627" s="173"/>
      <c r="Q627" s="173"/>
      <c r="R627" s="173"/>
      <c r="S627" s="173"/>
      <c r="T627" s="173"/>
      <c r="U627" s="173"/>
      <c r="V627" s="173"/>
      <c r="W627" s="173"/>
      <c r="X627" s="173"/>
      <c r="Y627" s="173"/>
      <c r="Z627" s="173"/>
      <c r="AA627" s="173"/>
      <c r="AB627" s="173"/>
      <c r="AC627" s="174"/>
      <c r="AE627" s="507"/>
      <c r="AG627" s="507"/>
      <c r="AI627" s="507"/>
      <c r="AK627" s="92"/>
    </row>
    <row r="628" spans="4:37" ht="12.75" customHeight="1" outlineLevel="1">
      <c r="D628" s="106" t="str">
        <f>'Line Items'!D23</f>
        <v>[Passenger Revenue Service Groups Line 10]</v>
      </c>
      <c r="E628" s="89"/>
      <c r="F628" s="107" t="str">
        <f t="shared" si="257"/>
        <v>000 Miles</v>
      </c>
      <c r="G628" s="173"/>
      <c r="H628" s="173"/>
      <c r="I628" s="173"/>
      <c r="J628" s="173"/>
      <c r="K628" s="173"/>
      <c r="L628" s="173"/>
      <c r="M628" s="173"/>
      <c r="N628" s="173"/>
      <c r="O628" s="173"/>
      <c r="P628" s="173"/>
      <c r="Q628" s="173"/>
      <c r="R628" s="173"/>
      <c r="S628" s="173"/>
      <c r="T628" s="173"/>
      <c r="U628" s="173"/>
      <c r="V628" s="173"/>
      <c r="W628" s="173"/>
      <c r="X628" s="173"/>
      <c r="Y628" s="173"/>
      <c r="Z628" s="173"/>
      <c r="AA628" s="173"/>
      <c r="AB628" s="173"/>
      <c r="AC628" s="174"/>
      <c r="AE628" s="507"/>
      <c r="AG628" s="507"/>
      <c r="AI628" s="507"/>
      <c r="AK628" s="92"/>
    </row>
    <row r="629" spans="4:37" ht="12.75" customHeight="1" outlineLevel="1">
      <c r="D629" s="106" t="str">
        <f>'Line Items'!D24</f>
        <v>[Passenger Revenue Service Groups Line 11]</v>
      </c>
      <c r="E629" s="89"/>
      <c r="F629" s="107" t="str">
        <f t="shared" si="257"/>
        <v>000 Miles</v>
      </c>
      <c r="G629" s="173"/>
      <c r="H629" s="173"/>
      <c r="I629" s="173"/>
      <c r="J629" s="173"/>
      <c r="K629" s="173"/>
      <c r="L629" s="173"/>
      <c r="M629" s="173"/>
      <c r="N629" s="173"/>
      <c r="O629" s="173"/>
      <c r="P629" s="173"/>
      <c r="Q629" s="173"/>
      <c r="R629" s="173"/>
      <c r="S629" s="173"/>
      <c r="T629" s="173"/>
      <c r="U629" s="173"/>
      <c r="V629" s="173"/>
      <c r="W629" s="173"/>
      <c r="X629" s="173"/>
      <c r="Y629" s="173"/>
      <c r="Z629" s="173"/>
      <c r="AA629" s="173"/>
      <c r="AB629" s="173"/>
      <c r="AC629" s="174"/>
      <c r="AE629" s="507"/>
      <c r="AG629" s="507"/>
      <c r="AI629" s="507"/>
      <c r="AK629" s="92"/>
    </row>
    <row r="630" spans="4:37" ht="12.75" customHeight="1" outlineLevel="1">
      <c r="D630" s="106" t="str">
        <f>'Line Items'!D25</f>
        <v>[Passenger Revenue Service Groups Line 12]</v>
      </c>
      <c r="E630" s="89"/>
      <c r="F630" s="107" t="str">
        <f t="shared" si="257"/>
        <v>000 Miles</v>
      </c>
      <c r="G630" s="173"/>
      <c r="H630" s="173"/>
      <c r="I630" s="173"/>
      <c r="J630" s="173"/>
      <c r="K630" s="173"/>
      <c r="L630" s="173"/>
      <c r="M630" s="173"/>
      <c r="N630" s="173"/>
      <c r="O630" s="173"/>
      <c r="P630" s="173"/>
      <c r="Q630" s="173"/>
      <c r="R630" s="173"/>
      <c r="S630" s="173"/>
      <c r="T630" s="173"/>
      <c r="U630" s="173"/>
      <c r="V630" s="173"/>
      <c r="W630" s="173"/>
      <c r="X630" s="173"/>
      <c r="Y630" s="173"/>
      <c r="Z630" s="173"/>
      <c r="AA630" s="173"/>
      <c r="AB630" s="173"/>
      <c r="AC630" s="174"/>
      <c r="AE630" s="507"/>
      <c r="AG630" s="507"/>
      <c r="AI630" s="507"/>
      <c r="AK630" s="92"/>
    </row>
    <row r="631" spans="4:37" ht="12.75" customHeight="1" outlineLevel="1">
      <c r="D631" s="106" t="str">
        <f>'Line Items'!D26</f>
        <v>[Passenger Revenue Service Groups Line 13]</v>
      </c>
      <c r="E631" s="89"/>
      <c r="F631" s="107" t="str">
        <f t="shared" si="257"/>
        <v>000 Miles</v>
      </c>
      <c r="G631" s="173"/>
      <c r="H631" s="173"/>
      <c r="I631" s="173"/>
      <c r="J631" s="173"/>
      <c r="K631" s="173"/>
      <c r="L631" s="173"/>
      <c r="M631" s="173"/>
      <c r="N631" s="173"/>
      <c r="O631" s="173"/>
      <c r="P631" s="173"/>
      <c r="Q631" s="173"/>
      <c r="R631" s="173"/>
      <c r="S631" s="173"/>
      <c r="T631" s="173"/>
      <c r="U631" s="173"/>
      <c r="V631" s="173"/>
      <c r="W631" s="173"/>
      <c r="X631" s="173"/>
      <c r="Y631" s="173"/>
      <c r="Z631" s="173"/>
      <c r="AA631" s="173"/>
      <c r="AB631" s="173"/>
      <c r="AC631" s="174"/>
      <c r="AE631" s="507"/>
      <c r="AG631" s="507"/>
      <c r="AI631" s="507"/>
      <c r="AK631" s="92"/>
    </row>
    <row r="632" spans="4:37" ht="12.75" customHeight="1" outlineLevel="1">
      <c r="D632" s="106" t="str">
        <f>'Line Items'!D27</f>
        <v>[Passenger Revenue Service Groups Line 14]</v>
      </c>
      <c r="E632" s="89"/>
      <c r="F632" s="107" t="str">
        <f t="shared" si="257"/>
        <v>000 Miles</v>
      </c>
      <c r="G632" s="173"/>
      <c r="H632" s="173"/>
      <c r="I632" s="173"/>
      <c r="J632" s="173"/>
      <c r="K632" s="173"/>
      <c r="L632" s="173"/>
      <c r="M632" s="173"/>
      <c r="N632" s="173"/>
      <c r="O632" s="173"/>
      <c r="P632" s="173"/>
      <c r="Q632" s="173"/>
      <c r="R632" s="173"/>
      <c r="S632" s="173"/>
      <c r="T632" s="173"/>
      <c r="U632" s="173"/>
      <c r="V632" s="173"/>
      <c r="W632" s="173"/>
      <c r="X632" s="173"/>
      <c r="Y632" s="173"/>
      <c r="Z632" s="173"/>
      <c r="AA632" s="173"/>
      <c r="AB632" s="173"/>
      <c r="AC632" s="174"/>
      <c r="AE632" s="507"/>
      <c r="AG632" s="507"/>
      <c r="AI632" s="507"/>
      <c r="AK632" s="92"/>
    </row>
    <row r="633" spans="4:37" ht="12.75" customHeight="1" outlineLevel="1">
      <c r="D633" s="106" t="str">
        <f>'Line Items'!D28</f>
        <v>[Passenger Revenue Service Groups Line 15]</v>
      </c>
      <c r="E633" s="89"/>
      <c r="F633" s="107" t="str">
        <f t="shared" si="257"/>
        <v>000 Miles</v>
      </c>
      <c r="G633" s="173"/>
      <c r="H633" s="173"/>
      <c r="I633" s="173"/>
      <c r="J633" s="173"/>
      <c r="K633" s="173"/>
      <c r="L633" s="173"/>
      <c r="M633" s="173"/>
      <c r="N633" s="173"/>
      <c r="O633" s="173"/>
      <c r="P633" s="173"/>
      <c r="Q633" s="173"/>
      <c r="R633" s="173"/>
      <c r="S633" s="173"/>
      <c r="T633" s="173"/>
      <c r="U633" s="173"/>
      <c r="V633" s="173"/>
      <c r="W633" s="173"/>
      <c r="X633" s="173"/>
      <c r="Y633" s="173"/>
      <c r="Z633" s="173"/>
      <c r="AA633" s="173"/>
      <c r="AB633" s="173"/>
      <c r="AC633" s="174"/>
      <c r="AE633" s="507"/>
      <c r="AG633" s="507"/>
      <c r="AI633" s="507"/>
      <c r="AK633" s="92"/>
    </row>
    <row r="634" spans="4:37" ht="12.75" customHeight="1" outlineLevel="1">
      <c r="D634" s="106" t="str">
        <f>'Line Items'!D29</f>
        <v>[Passenger Revenue Service Groups Line 16]</v>
      </c>
      <c r="E634" s="89"/>
      <c r="F634" s="107" t="str">
        <f t="shared" si="257"/>
        <v>000 Miles</v>
      </c>
      <c r="G634" s="173"/>
      <c r="H634" s="173"/>
      <c r="I634" s="173"/>
      <c r="J634" s="173"/>
      <c r="K634" s="173"/>
      <c r="L634" s="173"/>
      <c r="M634" s="173"/>
      <c r="N634" s="173"/>
      <c r="O634" s="173"/>
      <c r="P634" s="173"/>
      <c r="Q634" s="173"/>
      <c r="R634" s="173"/>
      <c r="S634" s="173"/>
      <c r="T634" s="173"/>
      <c r="U634" s="173"/>
      <c r="V634" s="173"/>
      <c r="W634" s="173"/>
      <c r="X634" s="173"/>
      <c r="Y634" s="173"/>
      <c r="Z634" s="173"/>
      <c r="AA634" s="173"/>
      <c r="AB634" s="173"/>
      <c r="AC634" s="174"/>
      <c r="AE634" s="507"/>
      <c r="AG634" s="507"/>
      <c r="AI634" s="507"/>
      <c r="AK634" s="92"/>
    </row>
    <row r="635" spans="4:37" ht="12.75" customHeight="1" outlineLevel="1">
      <c r="D635" s="106" t="str">
        <f>'Line Items'!D30</f>
        <v>[Passenger Revenue Service Groups Line 17]</v>
      </c>
      <c r="E635" s="89"/>
      <c r="F635" s="107" t="str">
        <f t="shared" si="257"/>
        <v>000 Miles</v>
      </c>
      <c r="G635" s="173"/>
      <c r="H635" s="173"/>
      <c r="I635" s="173"/>
      <c r="J635" s="173"/>
      <c r="K635" s="173"/>
      <c r="L635" s="173"/>
      <c r="M635" s="173"/>
      <c r="N635" s="173"/>
      <c r="O635" s="173"/>
      <c r="P635" s="173"/>
      <c r="Q635" s="173"/>
      <c r="R635" s="173"/>
      <c r="S635" s="173"/>
      <c r="T635" s="173"/>
      <c r="U635" s="173"/>
      <c r="V635" s="173"/>
      <c r="W635" s="173"/>
      <c r="X635" s="173"/>
      <c r="Y635" s="173"/>
      <c r="Z635" s="173"/>
      <c r="AA635" s="173"/>
      <c r="AB635" s="173"/>
      <c r="AC635" s="174"/>
      <c r="AE635" s="507"/>
      <c r="AG635" s="507"/>
      <c r="AI635" s="507"/>
      <c r="AK635" s="92"/>
    </row>
    <row r="636" spans="4:37" ht="12.75" customHeight="1" outlineLevel="1">
      <c r="D636" s="106" t="str">
        <f>'Line Items'!D31</f>
        <v>[Passenger Revenue Service Groups Line 18]</v>
      </c>
      <c r="E636" s="89"/>
      <c r="F636" s="107" t="str">
        <f t="shared" si="257"/>
        <v>000 Miles</v>
      </c>
      <c r="G636" s="173"/>
      <c r="H636" s="173"/>
      <c r="I636" s="173"/>
      <c r="J636" s="173"/>
      <c r="K636" s="173"/>
      <c r="L636" s="173"/>
      <c r="M636" s="173"/>
      <c r="N636" s="173"/>
      <c r="O636" s="173"/>
      <c r="P636" s="173"/>
      <c r="Q636" s="173"/>
      <c r="R636" s="173"/>
      <c r="S636" s="173"/>
      <c r="T636" s="173"/>
      <c r="U636" s="173"/>
      <c r="V636" s="173"/>
      <c r="W636" s="173"/>
      <c r="X636" s="173"/>
      <c r="Y636" s="173"/>
      <c r="Z636" s="173"/>
      <c r="AA636" s="173"/>
      <c r="AB636" s="173"/>
      <c r="AC636" s="174"/>
      <c r="AE636" s="507"/>
      <c r="AG636" s="507"/>
      <c r="AI636" s="507"/>
      <c r="AK636" s="92"/>
    </row>
    <row r="637" spans="4:37" ht="12.75" customHeight="1" outlineLevel="1">
      <c r="D637" s="106" t="str">
        <f>'Line Items'!D32</f>
        <v>[Passenger Revenue Service Groups Line 19]</v>
      </c>
      <c r="E637" s="89"/>
      <c r="F637" s="107" t="str">
        <f t="shared" si="257"/>
        <v>000 Miles</v>
      </c>
      <c r="G637" s="173"/>
      <c r="H637" s="173"/>
      <c r="I637" s="173"/>
      <c r="J637" s="173"/>
      <c r="K637" s="173"/>
      <c r="L637" s="173"/>
      <c r="M637" s="173"/>
      <c r="N637" s="173"/>
      <c r="O637" s="173"/>
      <c r="P637" s="173"/>
      <c r="Q637" s="173"/>
      <c r="R637" s="173"/>
      <c r="S637" s="173"/>
      <c r="T637" s="173"/>
      <c r="U637" s="173"/>
      <c r="V637" s="173"/>
      <c r="W637" s="173"/>
      <c r="X637" s="173"/>
      <c r="Y637" s="173"/>
      <c r="Z637" s="173"/>
      <c r="AA637" s="173"/>
      <c r="AB637" s="173"/>
      <c r="AC637" s="174"/>
      <c r="AE637" s="507"/>
      <c r="AG637" s="507"/>
      <c r="AI637" s="507"/>
      <c r="AK637" s="92"/>
    </row>
    <row r="638" spans="4:37" ht="12.75" customHeight="1" outlineLevel="1">
      <c r="D638" s="117" t="str">
        <f>'Line Items'!D33</f>
        <v>[Passenger Revenue Service Groups Line 20]</v>
      </c>
      <c r="E638" s="175"/>
      <c r="F638" s="118" t="str">
        <f t="shared" ref="F638" si="258">F612</f>
        <v>000 Miles</v>
      </c>
      <c r="G638" s="176"/>
      <c r="H638" s="176"/>
      <c r="I638" s="176"/>
      <c r="J638" s="176"/>
      <c r="K638" s="176"/>
      <c r="L638" s="176"/>
      <c r="M638" s="176"/>
      <c r="N638" s="176"/>
      <c r="O638" s="176"/>
      <c r="P638" s="176"/>
      <c r="Q638" s="176"/>
      <c r="R638" s="176"/>
      <c r="S638" s="176"/>
      <c r="T638" s="176"/>
      <c r="U638" s="176"/>
      <c r="V638" s="176"/>
      <c r="W638" s="176"/>
      <c r="X638" s="176"/>
      <c r="Y638" s="176"/>
      <c r="Z638" s="176"/>
      <c r="AA638" s="176"/>
      <c r="AB638" s="176"/>
      <c r="AC638" s="177"/>
      <c r="AE638" s="508"/>
      <c r="AG638" s="508"/>
      <c r="AI638" s="508"/>
      <c r="AK638" s="96"/>
    </row>
    <row r="639" spans="4:37" ht="12.75" customHeight="1" outlineLevel="1">
      <c r="G639" s="90"/>
      <c r="H639" s="90"/>
      <c r="I639" s="90"/>
      <c r="J639" s="90"/>
      <c r="K639" s="90"/>
      <c r="L639" s="90"/>
      <c r="M639" s="90"/>
      <c r="N639" s="90"/>
      <c r="O639" s="90"/>
      <c r="P639" s="90"/>
      <c r="Q639" s="90"/>
      <c r="R639" s="90"/>
      <c r="S639" s="90"/>
      <c r="T639" s="90"/>
      <c r="U639" s="90"/>
      <c r="V639" s="90"/>
      <c r="W639" s="90"/>
      <c r="X639" s="90"/>
      <c r="Y639" s="90"/>
      <c r="Z639" s="90"/>
      <c r="AA639" s="90"/>
      <c r="AB639" s="90"/>
      <c r="AC639" s="90"/>
      <c r="AD639" s="90"/>
      <c r="AE639" s="90"/>
      <c r="AG639" s="90"/>
      <c r="AI639" s="90"/>
    </row>
    <row r="640" spans="4:37" ht="12.75" customHeight="1" outlineLevel="1">
      <c r="D640" s="178" t="str">
        <f>"Total "&amp;C618</f>
        <v>Total Advance (First)</v>
      </c>
      <c r="E640" s="179"/>
      <c r="F640" s="180" t="str">
        <f>F638</f>
        <v>000 Miles</v>
      </c>
      <c r="G640" s="181">
        <f t="shared" ref="G640:AB640" si="259">SUM(G619:G638)</f>
        <v>0</v>
      </c>
      <c r="H640" s="181">
        <f t="shared" si="259"/>
        <v>0</v>
      </c>
      <c r="I640" s="181">
        <f t="shared" si="259"/>
        <v>0</v>
      </c>
      <c r="J640" s="181">
        <f t="shared" si="259"/>
        <v>0</v>
      </c>
      <c r="K640" s="181">
        <f t="shared" si="259"/>
        <v>0</v>
      </c>
      <c r="L640" s="181">
        <f t="shared" si="259"/>
        <v>0</v>
      </c>
      <c r="M640" s="181">
        <f t="shared" si="259"/>
        <v>0</v>
      </c>
      <c r="N640" s="181">
        <f t="shared" si="259"/>
        <v>0</v>
      </c>
      <c r="O640" s="181">
        <f t="shared" si="259"/>
        <v>0</v>
      </c>
      <c r="P640" s="181">
        <f t="shared" si="259"/>
        <v>0</v>
      </c>
      <c r="Q640" s="181">
        <f t="shared" si="259"/>
        <v>0</v>
      </c>
      <c r="R640" s="181">
        <f t="shared" si="259"/>
        <v>0</v>
      </c>
      <c r="S640" s="181">
        <f t="shared" si="259"/>
        <v>0</v>
      </c>
      <c r="T640" s="181">
        <f t="shared" si="259"/>
        <v>0</v>
      </c>
      <c r="U640" s="181">
        <f t="shared" si="259"/>
        <v>0</v>
      </c>
      <c r="V640" s="181">
        <f t="shared" si="259"/>
        <v>0</v>
      </c>
      <c r="W640" s="181">
        <f t="shared" si="259"/>
        <v>0</v>
      </c>
      <c r="X640" s="181">
        <f t="shared" si="259"/>
        <v>0</v>
      </c>
      <c r="Y640" s="181">
        <f t="shared" si="259"/>
        <v>0</v>
      </c>
      <c r="Z640" s="181">
        <f t="shared" si="259"/>
        <v>0</v>
      </c>
      <c r="AA640" s="181">
        <f t="shared" si="259"/>
        <v>0</v>
      </c>
      <c r="AB640" s="181">
        <f t="shared" si="259"/>
        <v>0</v>
      </c>
      <c r="AC640" s="182">
        <f t="shared" ref="AC640" si="260">SUM(AC619:AC638)</f>
        <v>0</v>
      </c>
      <c r="AE640" s="509">
        <f t="shared" ref="AE640" si="261">SUM(AE619:AE638)</f>
        <v>0</v>
      </c>
      <c r="AG640" s="509">
        <f t="shared" ref="AG640" si="262">SUM(AG619:AG638)</f>
        <v>0</v>
      </c>
      <c r="AI640" s="509">
        <f t="shared" ref="AI640" si="263">SUM(AI619:AI638)</f>
        <v>0</v>
      </c>
      <c r="AK640" s="852"/>
    </row>
    <row r="641" spans="3:37" ht="12.75" customHeight="1" outlineLevel="1">
      <c r="G641" s="90"/>
      <c r="H641" s="90"/>
      <c r="I641" s="90"/>
      <c r="J641" s="90"/>
      <c r="K641" s="90"/>
      <c r="L641" s="90"/>
      <c r="M641" s="90"/>
      <c r="N641" s="90"/>
      <c r="O641" s="90"/>
      <c r="P641" s="90"/>
      <c r="Q641" s="90"/>
      <c r="R641" s="90"/>
      <c r="S641" s="90"/>
      <c r="T641" s="90"/>
      <c r="U641" s="90"/>
      <c r="V641" s="90"/>
      <c r="W641" s="90"/>
      <c r="X641" s="90"/>
      <c r="Y641" s="90"/>
      <c r="Z641" s="90"/>
      <c r="AA641" s="90"/>
      <c r="AB641" s="90"/>
      <c r="AC641" s="90"/>
      <c r="AD641" s="90"/>
      <c r="AE641" s="90"/>
      <c r="AG641" s="90"/>
      <c r="AI641" s="90"/>
    </row>
    <row r="642" spans="3:37" ht="12.75" customHeight="1" outlineLevel="1">
      <c r="C642" s="138" t="str">
        <f>C413</f>
        <v>Advance (Standard)</v>
      </c>
      <c r="G642" s="90"/>
      <c r="H642" s="90"/>
      <c r="I642" s="90"/>
      <c r="J642" s="90"/>
      <c r="K642" s="90"/>
      <c r="L642" s="90"/>
      <c r="M642" s="90"/>
      <c r="N642" s="90"/>
      <c r="O642" s="90"/>
      <c r="P642" s="90"/>
      <c r="Q642" s="90"/>
      <c r="R642" s="90"/>
      <c r="S642" s="90"/>
      <c r="T642" s="90"/>
      <c r="U642" s="90"/>
      <c r="V642" s="90"/>
      <c r="W642" s="90"/>
      <c r="X642" s="90"/>
      <c r="Y642" s="90"/>
      <c r="Z642" s="90"/>
      <c r="AA642" s="90"/>
      <c r="AB642" s="90"/>
      <c r="AC642" s="90"/>
      <c r="AD642" s="90"/>
      <c r="AE642" s="90"/>
      <c r="AG642" s="90"/>
      <c r="AI642" s="90"/>
    </row>
    <row r="643" spans="3:37" ht="12.75" customHeight="1" outlineLevel="1">
      <c r="D643" s="100" t="str">
        <f>'Line Items'!D14</f>
        <v>EJ01 West Mids Snow Hill</v>
      </c>
      <c r="E643" s="85"/>
      <c r="F643" s="183" t="str">
        <f t="shared" ref="F643:F661" si="264">F619</f>
        <v>000 Miles</v>
      </c>
      <c r="G643" s="171"/>
      <c r="H643" s="171"/>
      <c r="I643" s="171"/>
      <c r="J643" s="171"/>
      <c r="K643" s="171"/>
      <c r="L643" s="171"/>
      <c r="M643" s="171"/>
      <c r="N643" s="171"/>
      <c r="O643" s="171"/>
      <c r="P643" s="171"/>
      <c r="Q643" s="171"/>
      <c r="R643" s="171"/>
      <c r="S643" s="171"/>
      <c r="T643" s="171"/>
      <c r="U643" s="171"/>
      <c r="V643" s="171"/>
      <c r="W643" s="171"/>
      <c r="X643" s="171"/>
      <c r="Y643" s="171"/>
      <c r="Z643" s="171"/>
      <c r="AA643" s="171"/>
      <c r="AB643" s="171"/>
      <c r="AC643" s="185"/>
      <c r="AE643" s="511"/>
      <c r="AG643" s="511"/>
      <c r="AI643" s="511"/>
      <c r="AK643" s="88"/>
    </row>
    <row r="644" spans="3:37" ht="12.75" customHeight="1" outlineLevel="1">
      <c r="D644" s="106" t="str">
        <f>'Line Items'!D15</f>
        <v>EJ02 Trent Valley</v>
      </c>
      <c r="E644" s="89"/>
      <c r="F644" s="107" t="str">
        <f t="shared" si="264"/>
        <v>000 Miles</v>
      </c>
      <c r="G644" s="173"/>
      <c r="H644" s="173"/>
      <c r="I644" s="173"/>
      <c r="J644" s="173"/>
      <c r="K644" s="173"/>
      <c r="L644" s="173"/>
      <c r="M644" s="173"/>
      <c r="N644" s="173"/>
      <c r="O644" s="173"/>
      <c r="P644" s="173"/>
      <c r="Q644" s="173"/>
      <c r="R644" s="173"/>
      <c r="S644" s="173"/>
      <c r="T644" s="173"/>
      <c r="U644" s="173"/>
      <c r="V644" s="173"/>
      <c r="W644" s="173"/>
      <c r="X644" s="173"/>
      <c r="Y644" s="173"/>
      <c r="Z644" s="173"/>
      <c r="AA644" s="173"/>
      <c r="AB644" s="173"/>
      <c r="AC644" s="174"/>
      <c r="AE644" s="507"/>
      <c r="AG644" s="507"/>
      <c r="AI644" s="507"/>
      <c r="AK644" s="92"/>
    </row>
    <row r="645" spans="3:37" ht="12.75" customHeight="1" outlineLevel="1">
      <c r="D645" s="106" t="str">
        <f>'Line Items'!D16</f>
        <v>EJ03 West Mids New Street</v>
      </c>
      <c r="E645" s="89"/>
      <c r="F645" s="107" t="str">
        <f t="shared" si="264"/>
        <v>000 Miles</v>
      </c>
      <c r="G645" s="173"/>
      <c r="H645" s="173"/>
      <c r="I645" s="173"/>
      <c r="J645" s="173"/>
      <c r="K645" s="173"/>
      <c r="L645" s="173"/>
      <c r="M645" s="173"/>
      <c r="N645" s="173"/>
      <c r="O645" s="173"/>
      <c r="P645" s="173"/>
      <c r="Q645" s="173"/>
      <c r="R645" s="173"/>
      <c r="S645" s="173"/>
      <c r="T645" s="173"/>
      <c r="U645" s="173"/>
      <c r="V645" s="173"/>
      <c r="W645" s="173"/>
      <c r="X645" s="173"/>
      <c r="Y645" s="173"/>
      <c r="Z645" s="173"/>
      <c r="AA645" s="173"/>
      <c r="AB645" s="173"/>
      <c r="AC645" s="174"/>
      <c r="AE645" s="507"/>
      <c r="AG645" s="507"/>
      <c r="AI645" s="507"/>
      <c r="AK645" s="92"/>
    </row>
    <row r="646" spans="3:37" ht="12.75" customHeight="1" outlineLevel="1">
      <c r="D646" s="106" t="str">
        <f>'Line Items'!D17</f>
        <v>EJ04 West Mids inter-urban</v>
      </c>
      <c r="E646" s="89"/>
      <c r="F646" s="107" t="str">
        <f t="shared" si="264"/>
        <v>000 Miles</v>
      </c>
      <c r="G646" s="173"/>
      <c r="H646" s="173"/>
      <c r="I646" s="173"/>
      <c r="J646" s="173"/>
      <c r="K646" s="173"/>
      <c r="L646" s="173"/>
      <c r="M646" s="173"/>
      <c r="N646" s="173"/>
      <c r="O646" s="173"/>
      <c r="P646" s="173"/>
      <c r="Q646" s="173"/>
      <c r="R646" s="173"/>
      <c r="S646" s="173"/>
      <c r="T646" s="173"/>
      <c r="U646" s="173"/>
      <c r="V646" s="173"/>
      <c r="W646" s="173"/>
      <c r="X646" s="173"/>
      <c r="Y646" s="173"/>
      <c r="Z646" s="173"/>
      <c r="AA646" s="173"/>
      <c r="AB646" s="173"/>
      <c r="AC646" s="174"/>
      <c r="AE646" s="507"/>
      <c r="AG646" s="507"/>
      <c r="AI646" s="507"/>
      <c r="AK646" s="92"/>
    </row>
    <row r="647" spans="3:37" ht="12.75" customHeight="1" outlineLevel="1">
      <c r="D647" s="106" t="str">
        <f>'Line Items'!D18</f>
        <v>EJ05 WC London - Northampton</v>
      </c>
      <c r="E647" s="89"/>
      <c r="F647" s="107" t="str">
        <f t="shared" si="264"/>
        <v>000 Miles</v>
      </c>
      <c r="G647" s="173"/>
      <c r="H647" s="173"/>
      <c r="I647" s="173"/>
      <c r="J647" s="173"/>
      <c r="K647" s="173"/>
      <c r="L647" s="173"/>
      <c r="M647" s="173"/>
      <c r="N647" s="173"/>
      <c r="O647" s="173"/>
      <c r="P647" s="173"/>
      <c r="Q647" s="173"/>
      <c r="R647" s="173"/>
      <c r="S647" s="173"/>
      <c r="T647" s="173"/>
      <c r="U647" s="173"/>
      <c r="V647" s="173"/>
      <c r="W647" s="173"/>
      <c r="X647" s="173"/>
      <c r="Y647" s="173"/>
      <c r="Z647" s="173"/>
      <c r="AA647" s="173"/>
      <c r="AB647" s="173"/>
      <c r="AC647" s="174"/>
      <c r="AE647" s="507"/>
      <c r="AG647" s="507"/>
      <c r="AI647" s="507"/>
      <c r="AK647" s="92"/>
    </row>
    <row r="648" spans="3:37" ht="12.75" customHeight="1" outlineLevel="1">
      <c r="D648" s="106" t="str">
        <f>'Line Items'!D19</f>
        <v>EJ06 WCML Branches</v>
      </c>
      <c r="E648" s="89"/>
      <c r="F648" s="107" t="str">
        <f t="shared" si="264"/>
        <v>000 Miles</v>
      </c>
      <c r="G648" s="173"/>
      <c r="H648" s="173"/>
      <c r="I648" s="173"/>
      <c r="J648" s="173"/>
      <c r="K648" s="173"/>
      <c r="L648" s="173"/>
      <c r="M648" s="173"/>
      <c r="N648" s="173"/>
      <c r="O648" s="173"/>
      <c r="P648" s="173"/>
      <c r="Q648" s="173"/>
      <c r="R648" s="173"/>
      <c r="S648" s="173"/>
      <c r="T648" s="173"/>
      <c r="U648" s="173"/>
      <c r="V648" s="173"/>
      <c r="W648" s="173"/>
      <c r="X648" s="173"/>
      <c r="Y648" s="173"/>
      <c r="Z648" s="173"/>
      <c r="AA648" s="173"/>
      <c r="AB648" s="173"/>
      <c r="AC648" s="174"/>
      <c r="AE648" s="507"/>
      <c r="AG648" s="507"/>
      <c r="AI648" s="507"/>
      <c r="AK648" s="92"/>
    </row>
    <row r="649" spans="3:37" ht="12.75" customHeight="1" outlineLevel="1">
      <c r="D649" s="106" t="str">
        <f>'Line Items'!D20</f>
        <v>Other: Centro concessions</v>
      </c>
      <c r="E649" s="89"/>
      <c r="F649" s="107" t="str">
        <f t="shared" si="264"/>
        <v>000 Miles</v>
      </c>
      <c r="G649" s="173"/>
      <c r="H649" s="173"/>
      <c r="I649" s="173"/>
      <c r="J649" s="173"/>
      <c r="K649" s="173"/>
      <c r="L649" s="173"/>
      <c r="M649" s="173"/>
      <c r="N649" s="173"/>
      <c r="O649" s="173"/>
      <c r="P649" s="173"/>
      <c r="Q649" s="173"/>
      <c r="R649" s="173"/>
      <c r="S649" s="173"/>
      <c r="T649" s="173"/>
      <c r="U649" s="173"/>
      <c r="V649" s="173"/>
      <c r="W649" s="173"/>
      <c r="X649" s="173"/>
      <c r="Y649" s="173"/>
      <c r="Z649" s="173"/>
      <c r="AA649" s="173"/>
      <c r="AB649" s="173"/>
      <c r="AC649" s="174"/>
      <c r="AE649" s="507"/>
      <c r="AG649" s="507"/>
      <c r="AI649" s="507"/>
      <c r="AK649" s="92"/>
    </row>
    <row r="650" spans="3:37" ht="12.75" customHeight="1" outlineLevel="1">
      <c r="D650" s="106" t="str">
        <f>'Line Items'!D21</f>
        <v>Other: Centro nNetwork</v>
      </c>
      <c r="E650" s="89"/>
      <c r="F650" s="107" t="str">
        <f t="shared" si="264"/>
        <v>000 Miles</v>
      </c>
      <c r="G650" s="173"/>
      <c r="H650" s="173"/>
      <c r="I650" s="173"/>
      <c r="J650" s="173"/>
      <c r="K650" s="173"/>
      <c r="L650" s="173"/>
      <c r="M650" s="173"/>
      <c r="N650" s="173"/>
      <c r="O650" s="173"/>
      <c r="P650" s="173"/>
      <c r="Q650" s="173"/>
      <c r="R650" s="173"/>
      <c r="S650" s="173"/>
      <c r="T650" s="173"/>
      <c r="U650" s="173"/>
      <c r="V650" s="173"/>
      <c r="W650" s="173"/>
      <c r="X650" s="173"/>
      <c r="Y650" s="173"/>
      <c r="Z650" s="173"/>
      <c r="AA650" s="173"/>
      <c r="AB650" s="173"/>
      <c r="AC650" s="174"/>
      <c r="AE650" s="507"/>
      <c r="AG650" s="507"/>
      <c r="AI650" s="507"/>
      <c r="AK650" s="92"/>
    </row>
    <row r="651" spans="3:37" ht="12.75" customHeight="1" outlineLevel="1">
      <c r="D651" s="106" t="str">
        <f>'Line Items'!D22</f>
        <v>Other: miscellaneous</v>
      </c>
      <c r="E651" s="89"/>
      <c r="F651" s="107" t="str">
        <f t="shared" si="264"/>
        <v>000 Miles</v>
      </c>
      <c r="G651" s="173"/>
      <c r="H651" s="173"/>
      <c r="I651" s="173"/>
      <c r="J651" s="173"/>
      <c r="K651" s="173"/>
      <c r="L651" s="173"/>
      <c r="M651" s="173"/>
      <c r="N651" s="173"/>
      <c r="O651" s="173"/>
      <c r="P651" s="173"/>
      <c r="Q651" s="173"/>
      <c r="R651" s="173"/>
      <c r="S651" s="173"/>
      <c r="T651" s="173"/>
      <c r="U651" s="173"/>
      <c r="V651" s="173"/>
      <c r="W651" s="173"/>
      <c r="X651" s="173"/>
      <c r="Y651" s="173"/>
      <c r="Z651" s="173"/>
      <c r="AA651" s="173"/>
      <c r="AB651" s="173"/>
      <c r="AC651" s="174"/>
      <c r="AE651" s="507"/>
      <c r="AG651" s="507"/>
      <c r="AI651" s="507"/>
      <c r="AK651" s="92"/>
    </row>
    <row r="652" spans="3:37" ht="12.75" customHeight="1" outlineLevel="1">
      <c r="D652" s="106" t="str">
        <f>'Line Items'!D23</f>
        <v>[Passenger Revenue Service Groups Line 10]</v>
      </c>
      <c r="E652" s="89"/>
      <c r="F652" s="107" t="str">
        <f t="shared" si="264"/>
        <v>000 Miles</v>
      </c>
      <c r="G652" s="173"/>
      <c r="H652" s="173"/>
      <c r="I652" s="173"/>
      <c r="J652" s="173"/>
      <c r="K652" s="173"/>
      <c r="L652" s="173"/>
      <c r="M652" s="173"/>
      <c r="N652" s="173"/>
      <c r="O652" s="173"/>
      <c r="P652" s="173"/>
      <c r="Q652" s="173"/>
      <c r="R652" s="173"/>
      <c r="S652" s="173"/>
      <c r="T652" s="173"/>
      <c r="U652" s="173"/>
      <c r="V652" s="173"/>
      <c r="W652" s="173"/>
      <c r="X652" s="173"/>
      <c r="Y652" s="173"/>
      <c r="Z652" s="173"/>
      <c r="AA652" s="173"/>
      <c r="AB652" s="173"/>
      <c r="AC652" s="174"/>
      <c r="AE652" s="507"/>
      <c r="AG652" s="507"/>
      <c r="AI652" s="507"/>
      <c r="AK652" s="92"/>
    </row>
    <row r="653" spans="3:37" ht="12.75" customHeight="1" outlineLevel="1">
      <c r="D653" s="106" t="str">
        <f>'Line Items'!D24</f>
        <v>[Passenger Revenue Service Groups Line 11]</v>
      </c>
      <c r="E653" s="89"/>
      <c r="F653" s="107" t="str">
        <f t="shared" si="264"/>
        <v>000 Miles</v>
      </c>
      <c r="G653" s="173"/>
      <c r="H653" s="173"/>
      <c r="I653" s="173"/>
      <c r="J653" s="173"/>
      <c r="K653" s="173"/>
      <c r="L653" s="173"/>
      <c r="M653" s="173"/>
      <c r="N653" s="173"/>
      <c r="O653" s="173"/>
      <c r="P653" s="173"/>
      <c r="Q653" s="173"/>
      <c r="R653" s="173"/>
      <c r="S653" s="173"/>
      <c r="T653" s="173"/>
      <c r="U653" s="173"/>
      <c r="V653" s="173"/>
      <c r="W653" s="173"/>
      <c r="X653" s="173"/>
      <c r="Y653" s="173"/>
      <c r="Z653" s="173"/>
      <c r="AA653" s="173"/>
      <c r="AB653" s="173"/>
      <c r="AC653" s="174"/>
      <c r="AE653" s="507"/>
      <c r="AG653" s="507"/>
      <c r="AI653" s="507"/>
      <c r="AK653" s="92"/>
    </row>
    <row r="654" spans="3:37" ht="12.75" customHeight="1" outlineLevel="1">
      <c r="D654" s="106" t="str">
        <f>'Line Items'!D25</f>
        <v>[Passenger Revenue Service Groups Line 12]</v>
      </c>
      <c r="E654" s="89"/>
      <c r="F654" s="107" t="str">
        <f t="shared" si="264"/>
        <v>000 Miles</v>
      </c>
      <c r="G654" s="173"/>
      <c r="H654" s="173"/>
      <c r="I654" s="173"/>
      <c r="J654" s="173"/>
      <c r="K654" s="173"/>
      <c r="L654" s="173"/>
      <c r="M654" s="173"/>
      <c r="N654" s="173"/>
      <c r="O654" s="173"/>
      <c r="P654" s="173"/>
      <c r="Q654" s="173"/>
      <c r="R654" s="173"/>
      <c r="S654" s="173"/>
      <c r="T654" s="173"/>
      <c r="U654" s="173"/>
      <c r="V654" s="173"/>
      <c r="W654" s="173"/>
      <c r="X654" s="173"/>
      <c r="Y654" s="173"/>
      <c r="Z654" s="173"/>
      <c r="AA654" s="173"/>
      <c r="AB654" s="173"/>
      <c r="AC654" s="174"/>
      <c r="AE654" s="507"/>
      <c r="AG654" s="507"/>
      <c r="AI654" s="507"/>
      <c r="AK654" s="92"/>
    </row>
    <row r="655" spans="3:37" ht="12.75" customHeight="1" outlineLevel="1">
      <c r="D655" s="106" t="str">
        <f>'Line Items'!D26</f>
        <v>[Passenger Revenue Service Groups Line 13]</v>
      </c>
      <c r="E655" s="89"/>
      <c r="F655" s="107" t="str">
        <f t="shared" si="264"/>
        <v>000 Miles</v>
      </c>
      <c r="G655" s="173"/>
      <c r="H655" s="173"/>
      <c r="I655" s="173"/>
      <c r="J655" s="173"/>
      <c r="K655" s="173"/>
      <c r="L655" s="173"/>
      <c r="M655" s="173"/>
      <c r="N655" s="173"/>
      <c r="O655" s="173"/>
      <c r="P655" s="173"/>
      <c r="Q655" s="173"/>
      <c r="R655" s="173"/>
      <c r="S655" s="173"/>
      <c r="T655" s="173"/>
      <c r="U655" s="173"/>
      <c r="V655" s="173"/>
      <c r="W655" s="173"/>
      <c r="X655" s="173"/>
      <c r="Y655" s="173"/>
      <c r="Z655" s="173"/>
      <c r="AA655" s="173"/>
      <c r="AB655" s="173"/>
      <c r="AC655" s="174"/>
      <c r="AE655" s="507"/>
      <c r="AG655" s="507"/>
      <c r="AI655" s="507"/>
      <c r="AK655" s="92"/>
    </row>
    <row r="656" spans="3:37" ht="12.75" customHeight="1" outlineLevel="1">
      <c r="D656" s="106" t="str">
        <f>'Line Items'!D27</f>
        <v>[Passenger Revenue Service Groups Line 14]</v>
      </c>
      <c r="E656" s="89"/>
      <c r="F656" s="107" t="str">
        <f t="shared" si="264"/>
        <v>000 Miles</v>
      </c>
      <c r="G656" s="173"/>
      <c r="H656" s="173"/>
      <c r="I656" s="173"/>
      <c r="J656" s="173"/>
      <c r="K656" s="173"/>
      <c r="L656" s="173"/>
      <c r="M656" s="173"/>
      <c r="N656" s="173"/>
      <c r="O656" s="173"/>
      <c r="P656" s="173"/>
      <c r="Q656" s="173"/>
      <c r="R656" s="173"/>
      <c r="S656" s="173"/>
      <c r="T656" s="173"/>
      <c r="U656" s="173"/>
      <c r="V656" s="173"/>
      <c r="W656" s="173"/>
      <c r="X656" s="173"/>
      <c r="Y656" s="173"/>
      <c r="Z656" s="173"/>
      <c r="AA656" s="173"/>
      <c r="AB656" s="173"/>
      <c r="AC656" s="174"/>
      <c r="AE656" s="507"/>
      <c r="AG656" s="507"/>
      <c r="AI656" s="507"/>
      <c r="AK656" s="92"/>
    </row>
    <row r="657" spans="3:37" ht="12.75" customHeight="1" outlineLevel="1">
      <c r="D657" s="106" t="str">
        <f>'Line Items'!D28</f>
        <v>[Passenger Revenue Service Groups Line 15]</v>
      </c>
      <c r="E657" s="89"/>
      <c r="F657" s="107" t="str">
        <f t="shared" si="264"/>
        <v>000 Miles</v>
      </c>
      <c r="G657" s="173"/>
      <c r="H657" s="173"/>
      <c r="I657" s="173"/>
      <c r="J657" s="173"/>
      <c r="K657" s="173"/>
      <c r="L657" s="173"/>
      <c r="M657" s="173"/>
      <c r="N657" s="173"/>
      <c r="O657" s="173"/>
      <c r="P657" s="173"/>
      <c r="Q657" s="173"/>
      <c r="R657" s="173"/>
      <c r="S657" s="173"/>
      <c r="T657" s="173"/>
      <c r="U657" s="173"/>
      <c r="V657" s="173"/>
      <c r="W657" s="173"/>
      <c r="X657" s="173"/>
      <c r="Y657" s="173"/>
      <c r="Z657" s="173"/>
      <c r="AA657" s="173"/>
      <c r="AB657" s="173"/>
      <c r="AC657" s="174"/>
      <c r="AE657" s="507"/>
      <c r="AG657" s="507"/>
      <c r="AI657" s="507"/>
      <c r="AK657" s="92"/>
    </row>
    <row r="658" spans="3:37" ht="12.75" customHeight="1" outlineLevel="1">
      <c r="D658" s="106" t="str">
        <f>'Line Items'!D29</f>
        <v>[Passenger Revenue Service Groups Line 16]</v>
      </c>
      <c r="E658" s="89"/>
      <c r="F658" s="107" t="str">
        <f t="shared" si="264"/>
        <v>000 Miles</v>
      </c>
      <c r="G658" s="173"/>
      <c r="H658" s="173"/>
      <c r="I658" s="173"/>
      <c r="J658" s="173"/>
      <c r="K658" s="173"/>
      <c r="L658" s="173"/>
      <c r="M658" s="173"/>
      <c r="N658" s="173"/>
      <c r="O658" s="173"/>
      <c r="P658" s="173"/>
      <c r="Q658" s="173"/>
      <c r="R658" s="173"/>
      <c r="S658" s="173"/>
      <c r="T658" s="173"/>
      <c r="U658" s="173"/>
      <c r="V658" s="173"/>
      <c r="W658" s="173"/>
      <c r="X658" s="173"/>
      <c r="Y658" s="173"/>
      <c r="Z658" s="173"/>
      <c r="AA658" s="173"/>
      <c r="AB658" s="173"/>
      <c r="AC658" s="174"/>
      <c r="AE658" s="507"/>
      <c r="AG658" s="507"/>
      <c r="AI658" s="507"/>
      <c r="AK658" s="92"/>
    </row>
    <row r="659" spans="3:37" ht="12.75" customHeight="1" outlineLevel="1">
      <c r="D659" s="106" t="str">
        <f>'Line Items'!D30</f>
        <v>[Passenger Revenue Service Groups Line 17]</v>
      </c>
      <c r="E659" s="89"/>
      <c r="F659" s="107" t="str">
        <f t="shared" si="264"/>
        <v>000 Miles</v>
      </c>
      <c r="G659" s="173"/>
      <c r="H659" s="173"/>
      <c r="I659" s="173"/>
      <c r="J659" s="173"/>
      <c r="K659" s="173"/>
      <c r="L659" s="173"/>
      <c r="M659" s="173"/>
      <c r="N659" s="173"/>
      <c r="O659" s="173"/>
      <c r="P659" s="173"/>
      <c r="Q659" s="173"/>
      <c r="R659" s="173"/>
      <c r="S659" s="173"/>
      <c r="T659" s="173"/>
      <c r="U659" s="173"/>
      <c r="V659" s="173"/>
      <c r="W659" s="173"/>
      <c r="X659" s="173"/>
      <c r="Y659" s="173"/>
      <c r="Z659" s="173"/>
      <c r="AA659" s="173"/>
      <c r="AB659" s="173"/>
      <c r="AC659" s="174"/>
      <c r="AE659" s="507"/>
      <c r="AG659" s="507"/>
      <c r="AI659" s="507"/>
      <c r="AK659" s="92"/>
    </row>
    <row r="660" spans="3:37" ht="12.75" customHeight="1" outlineLevel="1">
      <c r="D660" s="106" t="str">
        <f>'Line Items'!D31</f>
        <v>[Passenger Revenue Service Groups Line 18]</v>
      </c>
      <c r="E660" s="89"/>
      <c r="F660" s="107" t="str">
        <f t="shared" si="264"/>
        <v>000 Miles</v>
      </c>
      <c r="G660" s="173"/>
      <c r="H660" s="173"/>
      <c r="I660" s="173"/>
      <c r="J660" s="173"/>
      <c r="K660" s="173"/>
      <c r="L660" s="173"/>
      <c r="M660" s="173"/>
      <c r="N660" s="173"/>
      <c r="O660" s="173"/>
      <c r="P660" s="173"/>
      <c r="Q660" s="173"/>
      <c r="R660" s="173"/>
      <c r="S660" s="173"/>
      <c r="T660" s="173"/>
      <c r="U660" s="173"/>
      <c r="V660" s="173"/>
      <c r="W660" s="173"/>
      <c r="X660" s="173"/>
      <c r="Y660" s="173"/>
      <c r="Z660" s="173"/>
      <c r="AA660" s="173"/>
      <c r="AB660" s="173"/>
      <c r="AC660" s="174"/>
      <c r="AE660" s="507"/>
      <c r="AG660" s="507"/>
      <c r="AI660" s="507"/>
      <c r="AK660" s="92"/>
    </row>
    <row r="661" spans="3:37" ht="12.75" customHeight="1" outlineLevel="1">
      <c r="D661" s="106" t="str">
        <f>'Line Items'!D32</f>
        <v>[Passenger Revenue Service Groups Line 19]</v>
      </c>
      <c r="E661" s="89"/>
      <c r="F661" s="107" t="str">
        <f t="shared" si="264"/>
        <v>000 Miles</v>
      </c>
      <c r="G661" s="173"/>
      <c r="H661" s="173"/>
      <c r="I661" s="173"/>
      <c r="J661" s="173"/>
      <c r="K661" s="173"/>
      <c r="L661" s="173"/>
      <c r="M661" s="173"/>
      <c r="N661" s="173"/>
      <c r="O661" s="173"/>
      <c r="P661" s="173"/>
      <c r="Q661" s="173"/>
      <c r="R661" s="173"/>
      <c r="S661" s="173"/>
      <c r="T661" s="173"/>
      <c r="U661" s="173"/>
      <c r="V661" s="173"/>
      <c r="W661" s="173"/>
      <c r="X661" s="173"/>
      <c r="Y661" s="173"/>
      <c r="Z661" s="173"/>
      <c r="AA661" s="173"/>
      <c r="AB661" s="173"/>
      <c r="AC661" s="174"/>
      <c r="AE661" s="507"/>
      <c r="AG661" s="507"/>
      <c r="AI661" s="507"/>
      <c r="AK661" s="92"/>
    </row>
    <row r="662" spans="3:37" ht="12.75" customHeight="1" outlineLevel="1">
      <c r="D662" s="117" t="str">
        <f>'Line Items'!D33</f>
        <v>[Passenger Revenue Service Groups Line 20]</v>
      </c>
      <c r="E662" s="175"/>
      <c r="F662" s="118" t="str">
        <f t="shared" ref="F662" si="265">F638</f>
        <v>000 Miles</v>
      </c>
      <c r="G662" s="176"/>
      <c r="H662" s="176"/>
      <c r="I662" s="176"/>
      <c r="J662" s="176"/>
      <c r="K662" s="176"/>
      <c r="L662" s="176"/>
      <c r="M662" s="176"/>
      <c r="N662" s="176"/>
      <c r="O662" s="176"/>
      <c r="P662" s="176"/>
      <c r="Q662" s="176"/>
      <c r="R662" s="176"/>
      <c r="S662" s="176"/>
      <c r="T662" s="176"/>
      <c r="U662" s="176"/>
      <c r="V662" s="176"/>
      <c r="W662" s="176"/>
      <c r="X662" s="176"/>
      <c r="Y662" s="176"/>
      <c r="Z662" s="176"/>
      <c r="AA662" s="176"/>
      <c r="AB662" s="176"/>
      <c r="AC662" s="177"/>
      <c r="AE662" s="508"/>
      <c r="AG662" s="508"/>
      <c r="AI662" s="508"/>
      <c r="AK662" s="96"/>
    </row>
    <row r="663" spans="3:37" ht="12.75" customHeight="1" outlineLevel="1">
      <c r="G663" s="90"/>
      <c r="H663" s="90"/>
      <c r="I663" s="90"/>
      <c r="J663" s="90"/>
      <c r="K663" s="90"/>
      <c r="L663" s="90"/>
      <c r="M663" s="90"/>
      <c r="N663" s="90"/>
      <c r="O663" s="90"/>
      <c r="P663" s="90"/>
      <c r="Q663" s="90"/>
      <c r="R663" s="90"/>
      <c r="S663" s="90"/>
      <c r="T663" s="90"/>
      <c r="U663" s="90"/>
      <c r="V663" s="90"/>
      <c r="W663" s="90"/>
      <c r="X663" s="90"/>
      <c r="Y663" s="90"/>
      <c r="Z663" s="90"/>
      <c r="AA663" s="90"/>
      <c r="AB663" s="90"/>
      <c r="AC663" s="90"/>
      <c r="AD663" s="90"/>
      <c r="AE663" s="90"/>
      <c r="AG663" s="90"/>
      <c r="AI663" s="90"/>
    </row>
    <row r="664" spans="3:37" ht="12.75" customHeight="1" outlineLevel="1">
      <c r="D664" s="178" t="str">
        <f>"Total "&amp;C642</f>
        <v>Total Advance (Standard)</v>
      </c>
      <c r="E664" s="179"/>
      <c r="F664" s="180" t="str">
        <f>F662</f>
        <v>000 Miles</v>
      </c>
      <c r="G664" s="181">
        <f t="shared" ref="G664:AB664" si="266">SUM(G643:G662)</f>
        <v>0</v>
      </c>
      <c r="H664" s="181">
        <f t="shared" si="266"/>
        <v>0</v>
      </c>
      <c r="I664" s="181">
        <f t="shared" si="266"/>
        <v>0</v>
      </c>
      <c r="J664" s="181">
        <f t="shared" si="266"/>
        <v>0</v>
      </c>
      <c r="K664" s="181">
        <f t="shared" si="266"/>
        <v>0</v>
      </c>
      <c r="L664" s="181">
        <f t="shared" si="266"/>
        <v>0</v>
      </c>
      <c r="M664" s="181">
        <f t="shared" si="266"/>
        <v>0</v>
      </c>
      <c r="N664" s="181">
        <f t="shared" si="266"/>
        <v>0</v>
      </c>
      <c r="O664" s="181">
        <f t="shared" si="266"/>
        <v>0</v>
      </c>
      <c r="P664" s="181">
        <f t="shared" si="266"/>
        <v>0</v>
      </c>
      <c r="Q664" s="181">
        <f t="shared" si="266"/>
        <v>0</v>
      </c>
      <c r="R664" s="181">
        <f t="shared" si="266"/>
        <v>0</v>
      </c>
      <c r="S664" s="181">
        <f t="shared" si="266"/>
        <v>0</v>
      </c>
      <c r="T664" s="181">
        <f t="shared" si="266"/>
        <v>0</v>
      </c>
      <c r="U664" s="181">
        <f t="shared" si="266"/>
        <v>0</v>
      </c>
      <c r="V664" s="181">
        <f t="shared" si="266"/>
        <v>0</v>
      </c>
      <c r="W664" s="181">
        <f t="shared" si="266"/>
        <v>0</v>
      </c>
      <c r="X664" s="181">
        <f t="shared" si="266"/>
        <v>0</v>
      </c>
      <c r="Y664" s="181">
        <f t="shared" si="266"/>
        <v>0</v>
      </c>
      <c r="Z664" s="181">
        <f t="shared" si="266"/>
        <v>0</v>
      </c>
      <c r="AA664" s="181">
        <f t="shared" si="266"/>
        <v>0</v>
      </c>
      <c r="AB664" s="181">
        <f t="shared" si="266"/>
        <v>0</v>
      </c>
      <c r="AC664" s="182">
        <f t="shared" ref="AC664" si="267">SUM(AC643:AC662)</f>
        <v>0</v>
      </c>
      <c r="AE664" s="509">
        <f t="shared" ref="AE664" si="268">SUM(AE643:AE662)</f>
        <v>0</v>
      </c>
      <c r="AG664" s="509">
        <f t="shared" ref="AG664" si="269">SUM(AG643:AG662)</f>
        <v>0</v>
      </c>
      <c r="AI664" s="509">
        <f t="shared" ref="AI664" si="270">SUM(AI643:AI662)</f>
        <v>0</v>
      </c>
      <c r="AK664" s="852"/>
    </row>
    <row r="665" spans="3:37" ht="12.75" customHeight="1" outlineLevel="1">
      <c r="G665" s="90"/>
      <c r="H665" s="90"/>
      <c r="I665" s="90"/>
      <c r="J665" s="90"/>
      <c r="K665" s="90"/>
      <c r="L665" s="90"/>
      <c r="M665" s="90"/>
      <c r="N665" s="90"/>
      <c r="O665" s="90"/>
      <c r="P665" s="90"/>
      <c r="Q665" s="90"/>
      <c r="R665" s="90"/>
      <c r="S665" s="90"/>
      <c r="T665" s="90"/>
      <c r="U665" s="90"/>
      <c r="V665" s="90"/>
      <c r="W665" s="90"/>
      <c r="X665" s="90"/>
      <c r="Y665" s="90"/>
      <c r="Z665" s="90"/>
      <c r="AA665" s="90"/>
      <c r="AB665" s="90"/>
      <c r="AC665" s="90"/>
      <c r="AD665" s="90"/>
      <c r="AE665" s="90"/>
      <c r="AG665" s="90"/>
      <c r="AI665" s="90"/>
    </row>
    <row r="666" spans="3:37" ht="12.75" customHeight="1" outlineLevel="1">
      <c r="D666" s="178" t="s">
        <v>432</v>
      </c>
      <c r="E666" s="179"/>
      <c r="F666" s="180" t="str">
        <f>F664</f>
        <v>000 Miles</v>
      </c>
      <c r="G666" s="181">
        <f t="shared" ref="G666:AB666" si="271">SUM(G640,G664)</f>
        <v>0</v>
      </c>
      <c r="H666" s="181">
        <f t="shared" si="271"/>
        <v>0</v>
      </c>
      <c r="I666" s="181">
        <f t="shared" si="271"/>
        <v>0</v>
      </c>
      <c r="J666" s="181">
        <f t="shared" si="271"/>
        <v>0</v>
      </c>
      <c r="K666" s="181">
        <f t="shared" si="271"/>
        <v>0</v>
      </c>
      <c r="L666" s="181">
        <f t="shared" si="271"/>
        <v>0</v>
      </c>
      <c r="M666" s="181">
        <f t="shared" si="271"/>
        <v>0</v>
      </c>
      <c r="N666" s="181">
        <f t="shared" si="271"/>
        <v>0</v>
      </c>
      <c r="O666" s="181">
        <f t="shared" si="271"/>
        <v>0</v>
      </c>
      <c r="P666" s="181">
        <f t="shared" si="271"/>
        <v>0</v>
      </c>
      <c r="Q666" s="181">
        <f t="shared" si="271"/>
        <v>0</v>
      </c>
      <c r="R666" s="181">
        <f t="shared" si="271"/>
        <v>0</v>
      </c>
      <c r="S666" s="181">
        <f t="shared" si="271"/>
        <v>0</v>
      </c>
      <c r="T666" s="181">
        <f t="shared" si="271"/>
        <v>0</v>
      </c>
      <c r="U666" s="181">
        <f t="shared" si="271"/>
        <v>0</v>
      </c>
      <c r="V666" s="181">
        <f t="shared" si="271"/>
        <v>0</v>
      </c>
      <c r="W666" s="181">
        <f t="shared" si="271"/>
        <v>0</v>
      </c>
      <c r="X666" s="181">
        <f t="shared" si="271"/>
        <v>0</v>
      </c>
      <c r="Y666" s="181">
        <f t="shared" si="271"/>
        <v>0</v>
      </c>
      <c r="Z666" s="181">
        <f t="shared" si="271"/>
        <v>0</v>
      </c>
      <c r="AA666" s="181">
        <f t="shared" si="271"/>
        <v>0</v>
      </c>
      <c r="AB666" s="181">
        <f t="shared" si="271"/>
        <v>0</v>
      </c>
      <c r="AC666" s="182">
        <f t="shared" ref="AC666" si="272">SUM(AC640,AC664)</f>
        <v>0</v>
      </c>
      <c r="AE666" s="509">
        <f t="shared" ref="AE666" si="273">SUM(AE640,AE664)</f>
        <v>0</v>
      </c>
      <c r="AG666" s="509">
        <f t="shared" ref="AG666" si="274">SUM(AG640,AG664)</f>
        <v>0</v>
      </c>
      <c r="AI666" s="509">
        <f t="shared" ref="AI666" si="275">SUM(AI640,AI664)</f>
        <v>0</v>
      </c>
      <c r="AK666" s="852"/>
    </row>
    <row r="667" spans="3:37" ht="12.75" customHeight="1" outlineLevel="1">
      <c r="G667" s="90"/>
      <c r="H667" s="90"/>
      <c r="I667" s="90"/>
      <c r="J667" s="90"/>
      <c r="K667" s="90"/>
      <c r="L667" s="90"/>
      <c r="M667" s="90"/>
      <c r="N667" s="90"/>
      <c r="O667" s="90"/>
      <c r="P667" s="90"/>
      <c r="Q667" s="90"/>
      <c r="R667" s="90"/>
      <c r="S667" s="90"/>
      <c r="T667" s="90"/>
      <c r="U667" s="90"/>
      <c r="V667" s="90"/>
      <c r="W667" s="90"/>
      <c r="X667" s="90"/>
      <c r="Y667" s="90"/>
      <c r="Z667" s="90"/>
      <c r="AA667" s="90"/>
      <c r="AB667" s="90"/>
      <c r="AC667" s="90"/>
      <c r="AD667" s="90"/>
      <c r="AE667" s="90"/>
      <c r="AG667" s="90"/>
      <c r="AI667" s="90"/>
    </row>
    <row r="668" spans="3:37" ht="12.75" customHeight="1" outlineLevel="1">
      <c r="C668" s="138" t="str">
        <f>C439</f>
        <v>Off-Peak (First)</v>
      </c>
      <c r="G668" s="90"/>
      <c r="H668" s="90"/>
      <c r="I668" s="90"/>
      <c r="J668" s="90"/>
      <c r="K668" s="90"/>
      <c r="L668" s="90"/>
      <c r="M668" s="90"/>
      <c r="N668" s="90"/>
      <c r="O668" s="90"/>
      <c r="P668" s="90"/>
      <c r="Q668" s="90"/>
      <c r="R668" s="90"/>
      <c r="S668" s="90"/>
      <c r="T668" s="90"/>
      <c r="U668" s="90"/>
      <c r="V668" s="90"/>
      <c r="W668" s="90"/>
      <c r="X668" s="90"/>
      <c r="Y668" s="90"/>
      <c r="Z668" s="90"/>
      <c r="AA668" s="90"/>
      <c r="AB668" s="90"/>
      <c r="AC668" s="90"/>
      <c r="AD668" s="90"/>
      <c r="AE668" s="90"/>
      <c r="AG668" s="90"/>
      <c r="AI668" s="90"/>
    </row>
    <row r="669" spans="3:37" ht="12.75" customHeight="1" outlineLevel="1">
      <c r="D669" s="100" t="str">
        <f>'Line Items'!D14</f>
        <v>EJ01 West Mids Snow Hill</v>
      </c>
      <c r="E669" s="85"/>
      <c r="F669" s="183" t="str">
        <f t="shared" ref="F669:F687" si="276">F643</f>
        <v>000 Miles</v>
      </c>
      <c r="G669" s="171"/>
      <c r="H669" s="171"/>
      <c r="I669" s="171"/>
      <c r="J669" s="171"/>
      <c r="K669" s="171"/>
      <c r="L669" s="171"/>
      <c r="M669" s="171"/>
      <c r="N669" s="171"/>
      <c r="O669" s="171"/>
      <c r="P669" s="171"/>
      <c r="Q669" s="171"/>
      <c r="R669" s="171"/>
      <c r="S669" s="171"/>
      <c r="T669" s="171"/>
      <c r="U669" s="171"/>
      <c r="V669" s="171"/>
      <c r="W669" s="171"/>
      <c r="X669" s="171"/>
      <c r="Y669" s="171"/>
      <c r="Z669" s="171"/>
      <c r="AA669" s="171"/>
      <c r="AB669" s="171"/>
      <c r="AC669" s="185"/>
      <c r="AE669" s="511"/>
      <c r="AG669" s="511"/>
      <c r="AI669" s="511"/>
      <c r="AK669" s="88"/>
    </row>
    <row r="670" spans="3:37" ht="12.75" customHeight="1" outlineLevel="1">
      <c r="D670" s="106" t="str">
        <f>'Line Items'!D15</f>
        <v>EJ02 Trent Valley</v>
      </c>
      <c r="E670" s="89"/>
      <c r="F670" s="107" t="str">
        <f t="shared" si="276"/>
        <v>000 Miles</v>
      </c>
      <c r="G670" s="173"/>
      <c r="H670" s="173"/>
      <c r="I670" s="173"/>
      <c r="J670" s="173"/>
      <c r="K670" s="173"/>
      <c r="L670" s="173"/>
      <c r="M670" s="173"/>
      <c r="N670" s="173"/>
      <c r="O670" s="173"/>
      <c r="P670" s="173"/>
      <c r="Q670" s="173"/>
      <c r="R670" s="173"/>
      <c r="S670" s="173"/>
      <c r="T670" s="173"/>
      <c r="U670" s="173"/>
      <c r="V670" s="173"/>
      <c r="W670" s="173"/>
      <c r="X670" s="173"/>
      <c r="Y670" s="173"/>
      <c r="Z670" s="173"/>
      <c r="AA670" s="173"/>
      <c r="AB670" s="173"/>
      <c r="AC670" s="174"/>
      <c r="AE670" s="507"/>
      <c r="AG670" s="507"/>
      <c r="AI670" s="507"/>
      <c r="AK670" s="92"/>
    </row>
    <row r="671" spans="3:37" ht="12.75" customHeight="1" outlineLevel="1">
      <c r="D671" s="106" t="str">
        <f>'Line Items'!D16</f>
        <v>EJ03 West Mids New Street</v>
      </c>
      <c r="E671" s="89"/>
      <c r="F671" s="107" t="str">
        <f t="shared" si="276"/>
        <v>000 Miles</v>
      </c>
      <c r="G671" s="173"/>
      <c r="H671" s="173"/>
      <c r="I671" s="173"/>
      <c r="J671" s="173"/>
      <c r="K671" s="173"/>
      <c r="L671" s="173"/>
      <c r="M671" s="173"/>
      <c r="N671" s="173"/>
      <c r="O671" s="173"/>
      <c r="P671" s="173"/>
      <c r="Q671" s="173"/>
      <c r="R671" s="173"/>
      <c r="S671" s="173"/>
      <c r="T671" s="173"/>
      <c r="U671" s="173"/>
      <c r="V671" s="173"/>
      <c r="W671" s="173"/>
      <c r="X671" s="173"/>
      <c r="Y671" s="173"/>
      <c r="Z671" s="173"/>
      <c r="AA671" s="173"/>
      <c r="AB671" s="173"/>
      <c r="AC671" s="174"/>
      <c r="AE671" s="507"/>
      <c r="AG671" s="507"/>
      <c r="AI671" s="507"/>
      <c r="AK671" s="92"/>
    </row>
    <row r="672" spans="3:37" ht="12.75" customHeight="1" outlineLevel="1">
      <c r="D672" s="106" t="str">
        <f>'Line Items'!D17</f>
        <v>EJ04 West Mids inter-urban</v>
      </c>
      <c r="E672" s="89"/>
      <c r="F672" s="107" t="str">
        <f t="shared" si="276"/>
        <v>000 Miles</v>
      </c>
      <c r="G672" s="173"/>
      <c r="H672" s="173"/>
      <c r="I672" s="173"/>
      <c r="J672" s="173"/>
      <c r="K672" s="173"/>
      <c r="L672" s="173"/>
      <c r="M672" s="173"/>
      <c r="N672" s="173"/>
      <c r="O672" s="173"/>
      <c r="P672" s="173"/>
      <c r="Q672" s="173"/>
      <c r="R672" s="173"/>
      <c r="S672" s="173"/>
      <c r="T672" s="173"/>
      <c r="U672" s="173"/>
      <c r="V672" s="173"/>
      <c r="W672" s="173"/>
      <c r="X672" s="173"/>
      <c r="Y672" s="173"/>
      <c r="Z672" s="173"/>
      <c r="AA672" s="173"/>
      <c r="AB672" s="173"/>
      <c r="AC672" s="174"/>
      <c r="AE672" s="507"/>
      <c r="AG672" s="507"/>
      <c r="AI672" s="507"/>
      <c r="AK672" s="92"/>
    </row>
    <row r="673" spans="4:37" ht="12.75" customHeight="1" outlineLevel="1">
      <c r="D673" s="106" t="str">
        <f>'Line Items'!D18</f>
        <v>EJ05 WC London - Northampton</v>
      </c>
      <c r="E673" s="89"/>
      <c r="F673" s="107" t="str">
        <f t="shared" si="276"/>
        <v>000 Miles</v>
      </c>
      <c r="G673" s="173"/>
      <c r="H673" s="173"/>
      <c r="I673" s="173"/>
      <c r="J673" s="173"/>
      <c r="K673" s="173"/>
      <c r="L673" s="173"/>
      <c r="M673" s="173"/>
      <c r="N673" s="173"/>
      <c r="O673" s="173"/>
      <c r="P673" s="173"/>
      <c r="Q673" s="173"/>
      <c r="R673" s="173"/>
      <c r="S673" s="173"/>
      <c r="T673" s="173"/>
      <c r="U673" s="173"/>
      <c r="V673" s="173"/>
      <c r="W673" s="173"/>
      <c r="X673" s="173"/>
      <c r="Y673" s="173"/>
      <c r="Z673" s="173"/>
      <c r="AA673" s="173"/>
      <c r="AB673" s="173"/>
      <c r="AC673" s="174"/>
      <c r="AE673" s="507"/>
      <c r="AG673" s="507"/>
      <c r="AI673" s="507"/>
      <c r="AK673" s="92"/>
    </row>
    <row r="674" spans="4:37" ht="12.75" customHeight="1" outlineLevel="1">
      <c r="D674" s="106" t="str">
        <f>'Line Items'!D19</f>
        <v>EJ06 WCML Branches</v>
      </c>
      <c r="E674" s="89"/>
      <c r="F674" s="107" t="str">
        <f t="shared" si="276"/>
        <v>000 Miles</v>
      </c>
      <c r="G674" s="173"/>
      <c r="H674" s="173"/>
      <c r="I674" s="173"/>
      <c r="J674" s="173"/>
      <c r="K674" s="173"/>
      <c r="L674" s="173"/>
      <c r="M674" s="173"/>
      <c r="N674" s="173"/>
      <c r="O674" s="173"/>
      <c r="P674" s="173"/>
      <c r="Q674" s="173"/>
      <c r="R674" s="173"/>
      <c r="S674" s="173"/>
      <c r="T674" s="173"/>
      <c r="U674" s="173"/>
      <c r="V674" s="173"/>
      <c r="W674" s="173"/>
      <c r="X674" s="173"/>
      <c r="Y674" s="173"/>
      <c r="Z674" s="173"/>
      <c r="AA674" s="173"/>
      <c r="AB674" s="173"/>
      <c r="AC674" s="174"/>
      <c r="AE674" s="507"/>
      <c r="AG674" s="507"/>
      <c r="AI674" s="507"/>
      <c r="AK674" s="92"/>
    </row>
    <row r="675" spans="4:37" ht="12.75" customHeight="1" outlineLevel="1">
      <c r="D675" s="106" t="str">
        <f>'Line Items'!D20</f>
        <v>Other: Centro concessions</v>
      </c>
      <c r="E675" s="89"/>
      <c r="F675" s="107" t="str">
        <f t="shared" si="276"/>
        <v>000 Miles</v>
      </c>
      <c r="G675" s="173"/>
      <c r="H675" s="173"/>
      <c r="I675" s="173"/>
      <c r="J675" s="173"/>
      <c r="K675" s="173"/>
      <c r="L675" s="173"/>
      <c r="M675" s="173"/>
      <c r="N675" s="173"/>
      <c r="O675" s="173"/>
      <c r="P675" s="173"/>
      <c r="Q675" s="173"/>
      <c r="R675" s="173"/>
      <c r="S675" s="173"/>
      <c r="T675" s="173"/>
      <c r="U675" s="173"/>
      <c r="V675" s="173"/>
      <c r="W675" s="173"/>
      <c r="X675" s="173"/>
      <c r="Y675" s="173"/>
      <c r="Z675" s="173"/>
      <c r="AA675" s="173"/>
      <c r="AB675" s="173"/>
      <c r="AC675" s="174"/>
      <c r="AE675" s="507"/>
      <c r="AG675" s="507"/>
      <c r="AI675" s="507"/>
      <c r="AK675" s="92"/>
    </row>
    <row r="676" spans="4:37" ht="12.75" customHeight="1" outlineLevel="1">
      <c r="D676" s="106" t="str">
        <f>'Line Items'!D21</f>
        <v>Other: Centro nNetwork</v>
      </c>
      <c r="E676" s="89"/>
      <c r="F676" s="107" t="str">
        <f t="shared" si="276"/>
        <v>000 Miles</v>
      </c>
      <c r="G676" s="173"/>
      <c r="H676" s="173"/>
      <c r="I676" s="173"/>
      <c r="J676" s="173"/>
      <c r="K676" s="173"/>
      <c r="L676" s="173"/>
      <c r="M676" s="173"/>
      <c r="N676" s="173"/>
      <c r="O676" s="173"/>
      <c r="P676" s="173"/>
      <c r="Q676" s="173"/>
      <c r="R676" s="173"/>
      <c r="S676" s="173"/>
      <c r="T676" s="173"/>
      <c r="U676" s="173"/>
      <c r="V676" s="173"/>
      <c r="W676" s="173"/>
      <c r="X676" s="173"/>
      <c r="Y676" s="173"/>
      <c r="Z676" s="173"/>
      <c r="AA676" s="173"/>
      <c r="AB676" s="173"/>
      <c r="AC676" s="174"/>
      <c r="AE676" s="507"/>
      <c r="AG676" s="507"/>
      <c r="AI676" s="507"/>
      <c r="AK676" s="92"/>
    </row>
    <row r="677" spans="4:37" ht="12.75" customHeight="1" outlineLevel="1">
      <c r="D677" s="106" t="str">
        <f>'Line Items'!D22</f>
        <v>Other: miscellaneous</v>
      </c>
      <c r="E677" s="89"/>
      <c r="F677" s="107" t="str">
        <f t="shared" si="276"/>
        <v>000 Miles</v>
      </c>
      <c r="G677" s="173"/>
      <c r="H677" s="173"/>
      <c r="I677" s="173"/>
      <c r="J677" s="173"/>
      <c r="K677" s="173"/>
      <c r="L677" s="173"/>
      <c r="M677" s="173"/>
      <c r="N677" s="173"/>
      <c r="O677" s="173"/>
      <c r="P677" s="173"/>
      <c r="Q677" s="173"/>
      <c r="R677" s="173"/>
      <c r="S677" s="173"/>
      <c r="T677" s="173"/>
      <c r="U677" s="173"/>
      <c r="V677" s="173"/>
      <c r="W677" s="173"/>
      <c r="X677" s="173"/>
      <c r="Y677" s="173"/>
      <c r="Z677" s="173"/>
      <c r="AA677" s="173"/>
      <c r="AB677" s="173"/>
      <c r="AC677" s="174"/>
      <c r="AE677" s="507"/>
      <c r="AG677" s="507"/>
      <c r="AI677" s="507"/>
      <c r="AK677" s="92"/>
    </row>
    <row r="678" spans="4:37" ht="12.75" customHeight="1" outlineLevel="1">
      <c r="D678" s="106" t="str">
        <f>'Line Items'!D23</f>
        <v>[Passenger Revenue Service Groups Line 10]</v>
      </c>
      <c r="E678" s="89"/>
      <c r="F678" s="107" t="str">
        <f t="shared" si="276"/>
        <v>000 Miles</v>
      </c>
      <c r="G678" s="173"/>
      <c r="H678" s="173"/>
      <c r="I678" s="173"/>
      <c r="J678" s="173"/>
      <c r="K678" s="173"/>
      <c r="L678" s="173"/>
      <c r="M678" s="173"/>
      <c r="N678" s="173"/>
      <c r="O678" s="173"/>
      <c r="P678" s="173"/>
      <c r="Q678" s="173"/>
      <c r="R678" s="173"/>
      <c r="S678" s="173"/>
      <c r="T678" s="173"/>
      <c r="U678" s="173"/>
      <c r="V678" s="173"/>
      <c r="W678" s="173"/>
      <c r="X678" s="173"/>
      <c r="Y678" s="173"/>
      <c r="Z678" s="173"/>
      <c r="AA678" s="173"/>
      <c r="AB678" s="173"/>
      <c r="AC678" s="174"/>
      <c r="AE678" s="507"/>
      <c r="AG678" s="507"/>
      <c r="AI678" s="507"/>
      <c r="AK678" s="92"/>
    </row>
    <row r="679" spans="4:37" ht="12.75" customHeight="1" outlineLevel="1">
      <c r="D679" s="106" t="str">
        <f>'Line Items'!D24</f>
        <v>[Passenger Revenue Service Groups Line 11]</v>
      </c>
      <c r="E679" s="89"/>
      <c r="F679" s="107" t="str">
        <f t="shared" si="276"/>
        <v>000 Miles</v>
      </c>
      <c r="G679" s="173"/>
      <c r="H679" s="173"/>
      <c r="I679" s="173"/>
      <c r="J679" s="173"/>
      <c r="K679" s="173"/>
      <c r="L679" s="173"/>
      <c r="M679" s="173"/>
      <c r="N679" s="173"/>
      <c r="O679" s="173"/>
      <c r="P679" s="173"/>
      <c r="Q679" s="173"/>
      <c r="R679" s="173"/>
      <c r="S679" s="173"/>
      <c r="T679" s="173"/>
      <c r="U679" s="173"/>
      <c r="V679" s="173"/>
      <c r="W679" s="173"/>
      <c r="X679" s="173"/>
      <c r="Y679" s="173"/>
      <c r="Z679" s="173"/>
      <c r="AA679" s="173"/>
      <c r="AB679" s="173"/>
      <c r="AC679" s="174"/>
      <c r="AE679" s="507"/>
      <c r="AG679" s="507"/>
      <c r="AI679" s="507"/>
      <c r="AK679" s="92"/>
    </row>
    <row r="680" spans="4:37" ht="12.75" customHeight="1" outlineLevel="1">
      <c r="D680" s="106" t="str">
        <f>'Line Items'!D25</f>
        <v>[Passenger Revenue Service Groups Line 12]</v>
      </c>
      <c r="E680" s="89"/>
      <c r="F680" s="107" t="str">
        <f t="shared" si="276"/>
        <v>000 Miles</v>
      </c>
      <c r="G680" s="173"/>
      <c r="H680" s="173"/>
      <c r="I680" s="173"/>
      <c r="J680" s="173"/>
      <c r="K680" s="173"/>
      <c r="L680" s="173"/>
      <c r="M680" s="173"/>
      <c r="N680" s="173"/>
      <c r="O680" s="173"/>
      <c r="P680" s="173"/>
      <c r="Q680" s="173"/>
      <c r="R680" s="173"/>
      <c r="S680" s="173"/>
      <c r="T680" s="173"/>
      <c r="U680" s="173"/>
      <c r="V680" s="173"/>
      <c r="W680" s="173"/>
      <c r="X680" s="173"/>
      <c r="Y680" s="173"/>
      <c r="Z680" s="173"/>
      <c r="AA680" s="173"/>
      <c r="AB680" s="173"/>
      <c r="AC680" s="174"/>
      <c r="AE680" s="507"/>
      <c r="AG680" s="507"/>
      <c r="AI680" s="507"/>
      <c r="AK680" s="92"/>
    </row>
    <row r="681" spans="4:37" ht="12.75" customHeight="1" outlineLevel="1">
      <c r="D681" s="106" t="str">
        <f>'Line Items'!D26</f>
        <v>[Passenger Revenue Service Groups Line 13]</v>
      </c>
      <c r="E681" s="89"/>
      <c r="F681" s="107" t="str">
        <f t="shared" si="276"/>
        <v>000 Miles</v>
      </c>
      <c r="G681" s="173"/>
      <c r="H681" s="173"/>
      <c r="I681" s="173"/>
      <c r="J681" s="173"/>
      <c r="K681" s="173"/>
      <c r="L681" s="173"/>
      <c r="M681" s="173"/>
      <c r="N681" s="173"/>
      <c r="O681" s="173"/>
      <c r="P681" s="173"/>
      <c r="Q681" s="173"/>
      <c r="R681" s="173"/>
      <c r="S681" s="173"/>
      <c r="T681" s="173"/>
      <c r="U681" s="173"/>
      <c r="V681" s="173"/>
      <c r="W681" s="173"/>
      <c r="X681" s="173"/>
      <c r="Y681" s="173"/>
      <c r="Z681" s="173"/>
      <c r="AA681" s="173"/>
      <c r="AB681" s="173"/>
      <c r="AC681" s="174"/>
      <c r="AE681" s="507"/>
      <c r="AG681" s="507"/>
      <c r="AI681" s="507"/>
      <c r="AK681" s="92"/>
    </row>
    <row r="682" spans="4:37" ht="12.75" customHeight="1" outlineLevel="1">
      <c r="D682" s="106" t="str">
        <f>'Line Items'!D27</f>
        <v>[Passenger Revenue Service Groups Line 14]</v>
      </c>
      <c r="E682" s="89"/>
      <c r="F682" s="107" t="str">
        <f t="shared" si="276"/>
        <v>000 Miles</v>
      </c>
      <c r="G682" s="173"/>
      <c r="H682" s="173"/>
      <c r="I682" s="173"/>
      <c r="J682" s="173"/>
      <c r="K682" s="173"/>
      <c r="L682" s="173"/>
      <c r="M682" s="173"/>
      <c r="N682" s="173"/>
      <c r="O682" s="173"/>
      <c r="P682" s="173"/>
      <c r="Q682" s="173"/>
      <c r="R682" s="173"/>
      <c r="S682" s="173"/>
      <c r="T682" s="173"/>
      <c r="U682" s="173"/>
      <c r="V682" s="173"/>
      <c r="W682" s="173"/>
      <c r="X682" s="173"/>
      <c r="Y682" s="173"/>
      <c r="Z682" s="173"/>
      <c r="AA682" s="173"/>
      <c r="AB682" s="173"/>
      <c r="AC682" s="174"/>
      <c r="AE682" s="507"/>
      <c r="AG682" s="507"/>
      <c r="AI682" s="507"/>
      <c r="AK682" s="92"/>
    </row>
    <row r="683" spans="4:37" ht="12.75" customHeight="1" outlineLevel="1">
      <c r="D683" s="106" t="str">
        <f>'Line Items'!D28</f>
        <v>[Passenger Revenue Service Groups Line 15]</v>
      </c>
      <c r="E683" s="89"/>
      <c r="F683" s="107" t="str">
        <f t="shared" si="276"/>
        <v>000 Miles</v>
      </c>
      <c r="G683" s="173"/>
      <c r="H683" s="173"/>
      <c r="I683" s="173"/>
      <c r="J683" s="173"/>
      <c r="K683" s="173"/>
      <c r="L683" s="173"/>
      <c r="M683" s="173"/>
      <c r="N683" s="173"/>
      <c r="O683" s="173"/>
      <c r="P683" s="173"/>
      <c r="Q683" s="173"/>
      <c r="R683" s="173"/>
      <c r="S683" s="173"/>
      <c r="T683" s="173"/>
      <c r="U683" s="173"/>
      <c r="V683" s="173"/>
      <c r="W683" s="173"/>
      <c r="X683" s="173"/>
      <c r="Y683" s="173"/>
      <c r="Z683" s="173"/>
      <c r="AA683" s="173"/>
      <c r="AB683" s="173"/>
      <c r="AC683" s="174"/>
      <c r="AE683" s="507"/>
      <c r="AG683" s="507"/>
      <c r="AI683" s="507"/>
      <c r="AK683" s="92"/>
    </row>
    <row r="684" spans="4:37" ht="12.75" customHeight="1" outlineLevel="1">
      <c r="D684" s="106" t="str">
        <f>'Line Items'!D29</f>
        <v>[Passenger Revenue Service Groups Line 16]</v>
      </c>
      <c r="E684" s="89"/>
      <c r="F684" s="107" t="str">
        <f t="shared" si="276"/>
        <v>000 Miles</v>
      </c>
      <c r="G684" s="173"/>
      <c r="H684" s="173"/>
      <c r="I684" s="173"/>
      <c r="J684" s="173"/>
      <c r="K684" s="173"/>
      <c r="L684" s="173"/>
      <c r="M684" s="173"/>
      <c r="N684" s="173"/>
      <c r="O684" s="173"/>
      <c r="P684" s="173"/>
      <c r="Q684" s="173"/>
      <c r="R684" s="173"/>
      <c r="S684" s="173"/>
      <c r="T684" s="173"/>
      <c r="U684" s="173"/>
      <c r="V684" s="173"/>
      <c r="W684" s="173"/>
      <c r="X684" s="173"/>
      <c r="Y684" s="173"/>
      <c r="Z684" s="173"/>
      <c r="AA684" s="173"/>
      <c r="AB684" s="173"/>
      <c r="AC684" s="174"/>
      <c r="AE684" s="507"/>
      <c r="AG684" s="507"/>
      <c r="AI684" s="507"/>
      <c r="AK684" s="92"/>
    </row>
    <row r="685" spans="4:37" ht="12.75" customHeight="1" outlineLevel="1">
      <c r="D685" s="106" t="str">
        <f>'Line Items'!D30</f>
        <v>[Passenger Revenue Service Groups Line 17]</v>
      </c>
      <c r="E685" s="89"/>
      <c r="F685" s="107" t="str">
        <f t="shared" si="276"/>
        <v>000 Miles</v>
      </c>
      <c r="G685" s="173"/>
      <c r="H685" s="173"/>
      <c r="I685" s="173"/>
      <c r="J685" s="173"/>
      <c r="K685" s="173"/>
      <c r="L685" s="173"/>
      <c r="M685" s="173"/>
      <c r="N685" s="173"/>
      <c r="O685" s="173"/>
      <c r="P685" s="173"/>
      <c r="Q685" s="173"/>
      <c r="R685" s="173"/>
      <c r="S685" s="173"/>
      <c r="T685" s="173"/>
      <c r="U685" s="173"/>
      <c r="V685" s="173"/>
      <c r="W685" s="173"/>
      <c r="X685" s="173"/>
      <c r="Y685" s="173"/>
      <c r="Z685" s="173"/>
      <c r="AA685" s="173"/>
      <c r="AB685" s="173"/>
      <c r="AC685" s="174"/>
      <c r="AE685" s="507"/>
      <c r="AG685" s="507"/>
      <c r="AI685" s="507"/>
      <c r="AK685" s="92"/>
    </row>
    <row r="686" spans="4:37" ht="12.75" customHeight="1" outlineLevel="1">
      <c r="D686" s="106" t="str">
        <f>'Line Items'!D31</f>
        <v>[Passenger Revenue Service Groups Line 18]</v>
      </c>
      <c r="E686" s="89"/>
      <c r="F686" s="107" t="str">
        <f t="shared" si="276"/>
        <v>000 Miles</v>
      </c>
      <c r="G686" s="173"/>
      <c r="H686" s="173"/>
      <c r="I686" s="173"/>
      <c r="J686" s="173"/>
      <c r="K686" s="173"/>
      <c r="L686" s="173"/>
      <c r="M686" s="173"/>
      <c r="N686" s="173"/>
      <c r="O686" s="173"/>
      <c r="P686" s="173"/>
      <c r="Q686" s="173"/>
      <c r="R686" s="173"/>
      <c r="S686" s="173"/>
      <c r="T686" s="173"/>
      <c r="U686" s="173"/>
      <c r="V686" s="173"/>
      <c r="W686" s="173"/>
      <c r="X686" s="173"/>
      <c r="Y686" s="173"/>
      <c r="Z686" s="173"/>
      <c r="AA686" s="173"/>
      <c r="AB686" s="173"/>
      <c r="AC686" s="174"/>
      <c r="AE686" s="507"/>
      <c r="AG686" s="507"/>
      <c r="AI686" s="507"/>
      <c r="AK686" s="92"/>
    </row>
    <row r="687" spans="4:37" ht="12.75" customHeight="1" outlineLevel="1">
      <c r="D687" s="106" t="str">
        <f>'Line Items'!D32</f>
        <v>[Passenger Revenue Service Groups Line 19]</v>
      </c>
      <c r="E687" s="89"/>
      <c r="F687" s="107" t="str">
        <f t="shared" si="276"/>
        <v>000 Miles</v>
      </c>
      <c r="G687" s="173"/>
      <c r="H687" s="173"/>
      <c r="I687" s="173"/>
      <c r="J687" s="173"/>
      <c r="K687" s="173"/>
      <c r="L687" s="173"/>
      <c r="M687" s="173"/>
      <c r="N687" s="173"/>
      <c r="O687" s="173"/>
      <c r="P687" s="173"/>
      <c r="Q687" s="173"/>
      <c r="R687" s="173"/>
      <c r="S687" s="173"/>
      <c r="T687" s="173"/>
      <c r="U687" s="173"/>
      <c r="V687" s="173"/>
      <c r="W687" s="173"/>
      <c r="X687" s="173"/>
      <c r="Y687" s="173"/>
      <c r="Z687" s="173"/>
      <c r="AA687" s="173"/>
      <c r="AB687" s="173"/>
      <c r="AC687" s="174"/>
      <c r="AE687" s="507"/>
      <c r="AG687" s="507"/>
      <c r="AI687" s="507"/>
      <c r="AK687" s="92"/>
    </row>
    <row r="688" spans="4:37" ht="12.75" customHeight="1" outlineLevel="1">
      <c r="D688" s="117" t="str">
        <f>'Line Items'!D33</f>
        <v>[Passenger Revenue Service Groups Line 20]</v>
      </c>
      <c r="E688" s="175"/>
      <c r="F688" s="118" t="str">
        <f t="shared" ref="F688" si="277">F662</f>
        <v>000 Miles</v>
      </c>
      <c r="G688" s="176"/>
      <c r="H688" s="176"/>
      <c r="I688" s="176"/>
      <c r="J688" s="176"/>
      <c r="K688" s="176"/>
      <c r="L688" s="176"/>
      <c r="M688" s="176"/>
      <c r="N688" s="176"/>
      <c r="O688" s="176"/>
      <c r="P688" s="176"/>
      <c r="Q688" s="176"/>
      <c r="R688" s="176"/>
      <c r="S688" s="176"/>
      <c r="T688" s="176"/>
      <c r="U688" s="176"/>
      <c r="V688" s="176"/>
      <c r="W688" s="176"/>
      <c r="X688" s="176"/>
      <c r="Y688" s="176"/>
      <c r="Z688" s="176"/>
      <c r="AA688" s="176"/>
      <c r="AB688" s="176"/>
      <c r="AC688" s="177"/>
      <c r="AE688" s="508"/>
      <c r="AG688" s="508"/>
      <c r="AI688" s="508"/>
      <c r="AK688" s="96"/>
    </row>
    <row r="689" spans="3:37" ht="12.75" customHeight="1" outlineLevel="1">
      <c r="G689" s="90"/>
      <c r="H689" s="90"/>
      <c r="I689" s="90"/>
      <c r="J689" s="90"/>
      <c r="K689" s="90"/>
      <c r="L689" s="90"/>
      <c r="M689" s="90"/>
      <c r="N689" s="90"/>
      <c r="O689" s="90"/>
      <c r="P689" s="90"/>
      <c r="Q689" s="90"/>
      <c r="R689" s="90"/>
      <c r="S689" s="90"/>
      <c r="T689" s="90"/>
      <c r="U689" s="90"/>
      <c r="V689" s="90"/>
      <c r="W689" s="90"/>
      <c r="X689" s="90"/>
      <c r="Y689" s="90"/>
      <c r="Z689" s="90"/>
      <c r="AA689" s="90"/>
      <c r="AB689" s="90"/>
      <c r="AC689" s="90"/>
      <c r="AD689" s="90"/>
      <c r="AE689" s="90"/>
      <c r="AG689" s="90"/>
      <c r="AI689" s="90"/>
    </row>
    <row r="690" spans="3:37" ht="12.75" customHeight="1" outlineLevel="1">
      <c r="D690" s="178" t="str">
        <f>"Total "&amp;C668</f>
        <v>Total Off-Peak (First)</v>
      </c>
      <c r="E690" s="179"/>
      <c r="F690" s="180" t="str">
        <f>F688</f>
        <v>000 Miles</v>
      </c>
      <c r="G690" s="181">
        <f t="shared" ref="G690:AB690" si="278">SUM(G669:G688)</f>
        <v>0</v>
      </c>
      <c r="H690" s="181">
        <f t="shared" si="278"/>
        <v>0</v>
      </c>
      <c r="I690" s="181">
        <f t="shared" si="278"/>
        <v>0</v>
      </c>
      <c r="J690" s="181">
        <f t="shared" si="278"/>
        <v>0</v>
      </c>
      <c r="K690" s="181">
        <f t="shared" si="278"/>
        <v>0</v>
      </c>
      <c r="L690" s="181">
        <f t="shared" si="278"/>
        <v>0</v>
      </c>
      <c r="M690" s="181">
        <f t="shared" si="278"/>
        <v>0</v>
      </c>
      <c r="N690" s="181">
        <f t="shared" si="278"/>
        <v>0</v>
      </c>
      <c r="O690" s="181">
        <f t="shared" si="278"/>
        <v>0</v>
      </c>
      <c r="P690" s="181">
        <f t="shared" si="278"/>
        <v>0</v>
      </c>
      <c r="Q690" s="181">
        <f t="shared" si="278"/>
        <v>0</v>
      </c>
      <c r="R690" s="181">
        <f t="shared" si="278"/>
        <v>0</v>
      </c>
      <c r="S690" s="181">
        <f t="shared" si="278"/>
        <v>0</v>
      </c>
      <c r="T690" s="181">
        <f t="shared" si="278"/>
        <v>0</v>
      </c>
      <c r="U690" s="181">
        <f t="shared" si="278"/>
        <v>0</v>
      </c>
      <c r="V690" s="181">
        <f t="shared" si="278"/>
        <v>0</v>
      </c>
      <c r="W690" s="181">
        <f t="shared" si="278"/>
        <v>0</v>
      </c>
      <c r="X690" s="181">
        <f t="shared" si="278"/>
        <v>0</v>
      </c>
      <c r="Y690" s="181">
        <f t="shared" si="278"/>
        <v>0</v>
      </c>
      <c r="Z690" s="181">
        <f t="shared" si="278"/>
        <v>0</v>
      </c>
      <c r="AA690" s="181">
        <f t="shared" si="278"/>
        <v>0</v>
      </c>
      <c r="AB690" s="181">
        <f t="shared" si="278"/>
        <v>0</v>
      </c>
      <c r="AC690" s="182">
        <f t="shared" ref="AC690" si="279">SUM(AC669:AC688)</f>
        <v>0</v>
      </c>
      <c r="AE690" s="509">
        <f t="shared" ref="AE690" si="280">SUM(AE669:AE688)</f>
        <v>0</v>
      </c>
      <c r="AG690" s="509">
        <f t="shared" ref="AG690" si="281">SUM(AG669:AG688)</f>
        <v>0</v>
      </c>
      <c r="AI690" s="509">
        <f t="shared" ref="AI690" si="282">SUM(AI669:AI688)</f>
        <v>0</v>
      </c>
      <c r="AK690" s="852"/>
    </row>
    <row r="691" spans="3:37" ht="12.75" customHeight="1" outlineLevel="1">
      <c r="G691" s="90"/>
      <c r="H691" s="90"/>
      <c r="I691" s="90"/>
      <c r="J691" s="90"/>
      <c r="K691" s="90"/>
      <c r="L691" s="90"/>
      <c r="M691" s="90"/>
      <c r="N691" s="90"/>
      <c r="O691" s="90"/>
      <c r="P691" s="90"/>
      <c r="Q691" s="90"/>
      <c r="R691" s="90"/>
      <c r="S691" s="90"/>
      <c r="T691" s="90"/>
      <c r="U691" s="90"/>
      <c r="V691" s="90"/>
      <c r="W691" s="90"/>
      <c r="X691" s="90"/>
      <c r="Y691" s="90"/>
      <c r="Z691" s="90"/>
      <c r="AA691" s="90"/>
      <c r="AB691" s="90"/>
      <c r="AC691" s="90"/>
      <c r="AD691" s="90"/>
      <c r="AE691" s="90"/>
      <c r="AG691" s="90"/>
      <c r="AI691" s="90"/>
    </row>
    <row r="692" spans="3:37" ht="12.75" customHeight="1" outlineLevel="1">
      <c r="C692" s="138" t="str">
        <f>C463</f>
        <v>Off-Peak (Standard)</v>
      </c>
      <c r="G692" s="90"/>
      <c r="H692" s="90"/>
      <c r="I692" s="90"/>
      <c r="J692" s="90"/>
      <c r="K692" s="90"/>
      <c r="L692" s="90"/>
      <c r="M692" s="90"/>
      <c r="N692" s="90"/>
      <c r="O692" s="90"/>
      <c r="P692" s="90"/>
      <c r="Q692" s="90"/>
      <c r="R692" s="90"/>
      <c r="S692" s="90"/>
      <c r="T692" s="90"/>
      <c r="U692" s="90"/>
      <c r="V692" s="90"/>
      <c r="W692" s="90"/>
      <c r="X692" s="90"/>
      <c r="Y692" s="90"/>
      <c r="Z692" s="90"/>
      <c r="AA692" s="90"/>
      <c r="AB692" s="90"/>
      <c r="AC692" s="90"/>
      <c r="AD692" s="90"/>
      <c r="AE692" s="90"/>
      <c r="AG692" s="90"/>
      <c r="AI692" s="90"/>
    </row>
    <row r="693" spans="3:37" ht="12.75" customHeight="1" outlineLevel="1">
      <c r="D693" s="100" t="str">
        <f>'Line Items'!D14</f>
        <v>EJ01 West Mids Snow Hill</v>
      </c>
      <c r="E693" s="85"/>
      <c r="F693" s="183" t="str">
        <f t="shared" ref="F693:F711" si="283">F669</f>
        <v>000 Miles</v>
      </c>
      <c r="G693" s="171"/>
      <c r="H693" s="171"/>
      <c r="I693" s="171"/>
      <c r="J693" s="171"/>
      <c r="K693" s="171"/>
      <c r="L693" s="171"/>
      <c r="M693" s="171"/>
      <c r="N693" s="171"/>
      <c r="O693" s="171"/>
      <c r="P693" s="171"/>
      <c r="Q693" s="171"/>
      <c r="R693" s="171"/>
      <c r="S693" s="171"/>
      <c r="T693" s="171"/>
      <c r="U693" s="171"/>
      <c r="V693" s="171"/>
      <c r="W693" s="171"/>
      <c r="X693" s="171"/>
      <c r="Y693" s="171"/>
      <c r="Z693" s="171"/>
      <c r="AA693" s="171"/>
      <c r="AB693" s="171"/>
      <c r="AC693" s="185"/>
      <c r="AE693" s="511"/>
      <c r="AG693" s="511"/>
      <c r="AI693" s="511"/>
      <c r="AK693" s="88"/>
    </row>
    <row r="694" spans="3:37" ht="12.75" customHeight="1" outlineLevel="1">
      <c r="D694" s="106" t="str">
        <f>'Line Items'!D15</f>
        <v>EJ02 Trent Valley</v>
      </c>
      <c r="E694" s="89"/>
      <c r="F694" s="107" t="str">
        <f t="shared" si="283"/>
        <v>000 Miles</v>
      </c>
      <c r="G694" s="173"/>
      <c r="H694" s="173"/>
      <c r="I694" s="173"/>
      <c r="J694" s="173"/>
      <c r="K694" s="173"/>
      <c r="L694" s="173"/>
      <c r="M694" s="173"/>
      <c r="N694" s="173"/>
      <c r="O694" s="173"/>
      <c r="P694" s="173"/>
      <c r="Q694" s="173"/>
      <c r="R694" s="173"/>
      <c r="S694" s="173"/>
      <c r="T694" s="173"/>
      <c r="U694" s="173"/>
      <c r="V694" s="173"/>
      <c r="W694" s="173"/>
      <c r="X694" s="173"/>
      <c r="Y694" s="173"/>
      <c r="Z694" s="173"/>
      <c r="AA694" s="173"/>
      <c r="AB694" s="173"/>
      <c r="AC694" s="174"/>
      <c r="AE694" s="507"/>
      <c r="AG694" s="507"/>
      <c r="AI694" s="507"/>
      <c r="AK694" s="92"/>
    </row>
    <row r="695" spans="3:37" ht="12.75" customHeight="1" outlineLevel="1">
      <c r="D695" s="106" t="str">
        <f>'Line Items'!D16</f>
        <v>EJ03 West Mids New Street</v>
      </c>
      <c r="E695" s="89"/>
      <c r="F695" s="107" t="str">
        <f t="shared" si="283"/>
        <v>000 Miles</v>
      </c>
      <c r="G695" s="173"/>
      <c r="H695" s="173"/>
      <c r="I695" s="173"/>
      <c r="J695" s="173"/>
      <c r="K695" s="173"/>
      <c r="L695" s="173"/>
      <c r="M695" s="173"/>
      <c r="N695" s="173"/>
      <c r="O695" s="173"/>
      <c r="P695" s="173"/>
      <c r="Q695" s="173"/>
      <c r="R695" s="173"/>
      <c r="S695" s="173"/>
      <c r="T695" s="173"/>
      <c r="U695" s="173"/>
      <c r="V695" s="173"/>
      <c r="W695" s="173"/>
      <c r="X695" s="173"/>
      <c r="Y695" s="173"/>
      <c r="Z695" s="173"/>
      <c r="AA695" s="173"/>
      <c r="AB695" s="173"/>
      <c r="AC695" s="174"/>
      <c r="AE695" s="507"/>
      <c r="AG695" s="507"/>
      <c r="AI695" s="507"/>
      <c r="AK695" s="92"/>
    </row>
    <row r="696" spans="3:37" ht="12.75" customHeight="1" outlineLevel="1">
      <c r="D696" s="106" t="str">
        <f>'Line Items'!D17</f>
        <v>EJ04 West Mids inter-urban</v>
      </c>
      <c r="E696" s="89"/>
      <c r="F696" s="107" t="str">
        <f t="shared" si="283"/>
        <v>000 Miles</v>
      </c>
      <c r="G696" s="173"/>
      <c r="H696" s="173"/>
      <c r="I696" s="173"/>
      <c r="J696" s="173"/>
      <c r="K696" s="173"/>
      <c r="L696" s="173"/>
      <c r="M696" s="173"/>
      <c r="N696" s="173"/>
      <c r="O696" s="173"/>
      <c r="P696" s="173"/>
      <c r="Q696" s="173"/>
      <c r="R696" s="173"/>
      <c r="S696" s="173"/>
      <c r="T696" s="173"/>
      <c r="U696" s="173"/>
      <c r="V696" s="173"/>
      <c r="W696" s="173"/>
      <c r="X696" s="173"/>
      <c r="Y696" s="173"/>
      <c r="Z696" s="173"/>
      <c r="AA696" s="173"/>
      <c r="AB696" s="173"/>
      <c r="AC696" s="174"/>
      <c r="AE696" s="507"/>
      <c r="AG696" s="507"/>
      <c r="AI696" s="507"/>
      <c r="AK696" s="92"/>
    </row>
    <row r="697" spans="3:37" ht="12.75" customHeight="1" outlineLevel="1">
      <c r="D697" s="106" t="str">
        <f>'Line Items'!D18</f>
        <v>EJ05 WC London - Northampton</v>
      </c>
      <c r="E697" s="89"/>
      <c r="F697" s="107" t="str">
        <f t="shared" si="283"/>
        <v>000 Miles</v>
      </c>
      <c r="G697" s="173"/>
      <c r="H697" s="173"/>
      <c r="I697" s="173"/>
      <c r="J697" s="173"/>
      <c r="K697" s="173"/>
      <c r="L697" s="173"/>
      <c r="M697" s="173"/>
      <c r="N697" s="173"/>
      <c r="O697" s="173"/>
      <c r="P697" s="173"/>
      <c r="Q697" s="173"/>
      <c r="R697" s="173"/>
      <c r="S697" s="173"/>
      <c r="T697" s="173"/>
      <c r="U697" s="173"/>
      <c r="V697" s="173"/>
      <c r="W697" s="173"/>
      <c r="X697" s="173"/>
      <c r="Y697" s="173"/>
      <c r="Z697" s="173"/>
      <c r="AA697" s="173"/>
      <c r="AB697" s="173"/>
      <c r="AC697" s="174"/>
      <c r="AE697" s="507"/>
      <c r="AG697" s="507"/>
      <c r="AI697" s="507"/>
      <c r="AK697" s="92"/>
    </row>
    <row r="698" spans="3:37" ht="12.75" customHeight="1" outlineLevel="1">
      <c r="D698" s="106" t="str">
        <f>'Line Items'!D19</f>
        <v>EJ06 WCML Branches</v>
      </c>
      <c r="E698" s="89"/>
      <c r="F698" s="107" t="str">
        <f t="shared" si="283"/>
        <v>000 Miles</v>
      </c>
      <c r="G698" s="173"/>
      <c r="H698" s="173"/>
      <c r="I698" s="173"/>
      <c r="J698" s="173"/>
      <c r="K698" s="173"/>
      <c r="L698" s="173"/>
      <c r="M698" s="173"/>
      <c r="N698" s="173"/>
      <c r="O698" s="173"/>
      <c r="P698" s="173"/>
      <c r="Q698" s="173"/>
      <c r="R698" s="173"/>
      <c r="S698" s="173"/>
      <c r="T698" s="173"/>
      <c r="U698" s="173"/>
      <c r="V698" s="173"/>
      <c r="W698" s="173"/>
      <c r="X698" s="173"/>
      <c r="Y698" s="173"/>
      <c r="Z698" s="173"/>
      <c r="AA698" s="173"/>
      <c r="AB698" s="173"/>
      <c r="AC698" s="174"/>
      <c r="AE698" s="507"/>
      <c r="AG698" s="507"/>
      <c r="AI698" s="507"/>
      <c r="AK698" s="92"/>
    </row>
    <row r="699" spans="3:37" ht="12.75" customHeight="1" outlineLevel="1">
      <c r="D699" s="106" t="str">
        <f>'Line Items'!D20</f>
        <v>Other: Centro concessions</v>
      </c>
      <c r="E699" s="89"/>
      <c r="F699" s="107" t="str">
        <f t="shared" si="283"/>
        <v>000 Miles</v>
      </c>
      <c r="G699" s="173"/>
      <c r="H699" s="173"/>
      <c r="I699" s="173"/>
      <c r="J699" s="173"/>
      <c r="K699" s="173"/>
      <c r="L699" s="173"/>
      <c r="M699" s="173"/>
      <c r="N699" s="173"/>
      <c r="O699" s="173"/>
      <c r="P699" s="173"/>
      <c r="Q699" s="173"/>
      <c r="R699" s="173"/>
      <c r="S699" s="173"/>
      <c r="T699" s="173"/>
      <c r="U699" s="173"/>
      <c r="V699" s="173"/>
      <c r="W699" s="173"/>
      <c r="X699" s="173"/>
      <c r="Y699" s="173"/>
      <c r="Z699" s="173"/>
      <c r="AA699" s="173"/>
      <c r="AB699" s="173"/>
      <c r="AC699" s="174"/>
      <c r="AE699" s="507"/>
      <c r="AG699" s="507"/>
      <c r="AI699" s="507"/>
      <c r="AK699" s="92"/>
    </row>
    <row r="700" spans="3:37" ht="12.75" customHeight="1" outlineLevel="1">
      <c r="D700" s="106" t="str">
        <f>'Line Items'!D21</f>
        <v>Other: Centro nNetwork</v>
      </c>
      <c r="E700" s="89"/>
      <c r="F700" s="107" t="str">
        <f t="shared" si="283"/>
        <v>000 Miles</v>
      </c>
      <c r="G700" s="173"/>
      <c r="H700" s="173"/>
      <c r="I700" s="173"/>
      <c r="J700" s="173"/>
      <c r="K700" s="173"/>
      <c r="L700" s="173"/>
      <c r="M700" s="173"/>
      <c r="N700" s="173"/>
      <c r="O700" s="173"/>
      <c r="P700" s="173"/>
      <c r="Q700" s="173"/>
      <c r="R700" s="173"/>
      <c r="S700" s="173"/>
      <c r="T700" s="173"/>
      <c r="U700" s="173"/>
      <c r="V700" s="173"/>
      <c r="W700" s="173"/>
      <c r="X700" s="173"/>
      <c r="Y700" s="173"/>
      <c r="Z700" s="173"/>
      <c r="AA700" s="173"/>
      <c r="AB700" s="173"/>
      <c r="AC700" s="174"/>
      <c r="AE700" s="507"/>
      <c r="AG700" s="507"/>
      <c r="AI700" s="507"/>
      <c r="AK700" s="92"/>
    </row>
    <row r="701" spans="3:37" ht="12.75" customHeight="1" outlineLevel="1">
      <c r="D701" s="106" t="str">
        <f>'Line Items'!D22</f>
        <v>Other: miscellaneous</v>
      </c>
      <c r="E701" s="89"/>
      <c r="F701" s="107" t="str">
        <f t="shared" si="283"/>
        <v>000 Miles</v>
      </c>
      <c r="G701" s="173"/>
      <c r="H701" s="173"/>
      <c r="I701" s="173"/>
      <c r="J701" s="173"/>
      <c r="K701" s="173"/>
      <c r="L701" s="173"/>
      <c r="M701" s="173"/>
      <c r="N701" s="173"/>
      <c r="O701" s="173"/>
      <c r="P701" s="173"/>
      <c r="Q701" s="173"/>
      <c r="R701" s="173"/>
      <c r="S701" s="173"/>
      <c r="T701" s="173"/>
      <c r="U701" s="173"/>
      <c r="V701" s="173"/>
      <c r="W701" s="173"/>
      <c r="X701" s="173"/>
      <c r="Y701" s="173"/>
      <c r="Z701" s="173"/>
      <c r="AA701" s="173"/>
      <c r="AB701" s="173"/>
      <c r="AC701" s="174"/>
      <c r="AE701" s="507"/>
      <c r="AG701" s="507"/>
      <c r="AI701" s="507"/>
      <c r="AK701" s="92"/>
    </row>
    <row r="702" spans="3:37" ht="12.75" customHeight="1" outlineLevel="1">
      <c r="D702" s="106" t="str">
        <f>'Line Items'!D23</f>
        <v>[Passenger Revenue Service Groups Line 10]</v>
      </c>
      <c r="E702" s="89"/>
      <c r="F702" s="107" t="str">
        <f t="shared" si="283"/>
        <v>000 Miles</v>
      </c>
      <c r="G702" s="173"/>
      <c r="H702" s="173"/>
      <c r="I702" s="173"/>
      <c r="J702" s="173"/>
      <c r="K702" s="173"/>
      <c r="L702" s="173"/>
      <c r="M702" s="173"/>
      <c r="N702" s="173"/>
      <c r="O702" s="173"/>
      <c r="P702" s="173"/>
      <c r="Q702" s="173"/>
      <c r="R702" s="173"/>
      <c r="S702" s="173"/>
      <c r="T702" s="173"/>
      <c r="U702" s="173"/>
      <c r="V702" s="173"/>
      <c r="W702" s="173"/>
      <c r="X702" s="173"/>
      <c r="Y702" s="173"/>
      <c r="Z702" s="173"/>
      <c r="AA702" s="173"/>
      <c r="AB702" s="173"/>
      <c r="AC702" s="174"/>
      <c r="AE702" s="507"/>
      <c r="AG702" s="507"/>
      <c r="AI702" s="507"/>
      <c r="AK702" s="92"/>
    </row>
    <row r="703" spans="3:37" ht="12.75" customHeight="1" outlineLevel="1">
      <c r="D703" s="106" t="str">
        <f>'Line Items'!D24</f>
        <v>[Passenger Revenue Service Groups Line 11]</v>
      </c>
      <c r="E703" s="89"/>
      <c r="F703" s="107" t="str">
        <f t="shared" si="283"/>
        <v>000 Miles</v>
      </c>
      <c r="G703" s="173"/>
      <c r="H703" s="173"/>
      <c r="I703" s="173"/>
      <c r="J703" s="173"/>
      <c r="K703" s="173"/>
      <c r="L703" s="173"/>
      <c r="M703" s="173"/>
      <c r="N703" s="173"/>
      <c r="O703" s="173"/>
      <c r="P703" s="173"/>
      <c r="Q703" s="173"/>
      <c r="R703" s="173"/>
      <c r="S703" s="173"/>
      <c r="T703" s="173"/>
      <c r="U703" s="173"/>
      <c r="V703" s="173"/>
      <c r="W703" s="173"/>
      <c r="X703" s="173"/>
      <c r="Y703" s="173"/>
      <c r="Z703" s="173"/>
      <c r="AA703" s="173"/>
      <c r="AB703" s="173"/>
      <c r="AC703" s="174"/>
      <c r="AE703" s="507"/>
      <c r="AG703" s="507"/>
      <c r="AI703" s="507"/>
      <c r="AK703" s="92"/>
    </row>
    <row r="704" spans="3:37" ht="12.75" customHeight="1" outlineLevel="1">
      <c r="D704" s="106" t="str">
        <f>'Line Items'!D25</f>
        <v>[Passenger Revenue Service Groups Line 12]</v>
      </c>
      <c r="E704" s="89"/>
      <c r="F704" s="107" t="str">
        <f t="shared" si="283"/>
        <v>000 Miles</v>
      </c>
      <c r="G704" s="173"/>
      <c r="H704" s="173"/>
      <c r="I704" s="173"/>
      <c r="J704" s="173"/>
      <c r="K704" s="173"/>
      <c r="L704" s="173"/>
      <c r="M704" s="173"/>
      <c r="N704" s="173"/>
      <c r="O704" s="173"/>
      <c r="P704" s="173"/>
      <c r="Q704" s="173"/>
      <c r="R704" s="173"/>
      <c r="S704" s="173"/>
      <c r="T704" s="173"/>
      <c r="U704" s="173"/>
      <c r="V704" s="173"/>
      <c r="W704" s="173"/>
      <c r="X704" s="173"/>
      <c r="Y704" s="173"/>
      <c r="Z704" s="173"/>
      <c r="AA704" s="173"/>
      <c r="AB704" s="173"/>
      <c r="AC704" s="174"/>
      <c r="AE704" s="507"/>
      <c r="AG704" s="507"/>
      <c r="AI704" s="507"/>
      <c r="AK704" s="92"/>
    </row>
    <row r="705" spans="3:37" ht="12.75" customHeight="1" outlineLevel="1">
      <c r="D705" s="106" t="str">
        <f>'Line Items'!D26</f>
        <v>[Passenger Revenue Service Groups Line 13]</v>
      </c>
      <c r="E705" s="89"/>
      <c r="F705" s="107" t="str">
        <f t="shared" si="283"/>
        <v>000 Miles</v>
      </c>
      <c r="G705" s="173"/>
      <c r="H705" s="173"/>
      <c r="I705" s="173"/>
      <c r="J705" s="173"/>
      <c r="K705" s="173"/>
      <c r="L705" s="173"/>
      <c r="M705" s="173"/>
      <c r="N705" s="173"/>
      <c r="O705" s="173"/>
      <c r="P705" s="173"/>
      <c r="Q705" s="173"/>
      <c r="R705" s="173"/>
      <c r="S705" s="173"/>
      <c r="T705" s="173"/>
      <c r="U705" s="173"/>
      <c r="V705" s="173"/>
      <c r="W705" s="173"/>
      <c r="X705" s="173"/>
      <c r="Y705" s="173"/>
      <c r="Z705" s="173"/>
      <c r="AA705" s="173"/>
      <c r="AB705" s="173"/>
      <c r="AC705" s="174"/>
      <c r="AE705" s="507"/>
      <c r="AG705" s="507"/>
      <c r="AI705" s="507"/>
      <c r="AK705" s="92"/>
    </row>
    <row r="706" spans="3:37" ht="12.75" customHeight="1" outlineLevel="1">
      <c r="D706" s="106" t="str">
        <f>'Line Items'!D27</f>
        <v>[Passenger Revenue Service Groups Line 14]</v>
      </c>
      <c r="E706" s="89"/>
      <c r="F706" s="107" t="str">
        <f t="shared" si="283"/>
        <v>000 Miles</v>
      </c>
      <c r="G706" s="173"/>
      <c r="H706" s="173"/>
      <c r="I706" s="173"/>
      <c r="J706" s="173"/>
      <c r="K706" s="173"/>
      <c r="L706" s="173"/>
      <c r="M706" s="173"/>
      <c r="N706" s="173"/>
      <c r="O706" s="173"/>
      <c r="P706" s="173"/>
      <c r="Q706" s="173"/>
      <c r="R706" s="173"/>
      <c r="S706" s="173"/>
      <c r="T706" s="173"/>
      <c r="U706" s="173"/>
      <c r="V706" s="173"/>
      <c r="W706" s="173"/>
      <c r="X706" s="173"/>
      <c r="Y706" s="173"/>
      <c r="Z706" s="173"/>
      <c r="AA706" s="173"/>
      <c r="AB706" s="173"/>
      <c r="AC706" s="174"/>
      <c r="AE706" s="507"/>
      <c r="AG706" s="507"/>
      <c r="AI706" s="507"/>
      <c r="AK706" s="92"/>
    </row>
    <row r="707" spans="3:37" ht="12.75" customHeight="1" outlineLevel="1">
      <c r="D707" s="106" t="str">
        <f>'Line Items'!D28</f>
        <v>[Passenger Revenue Service Groups Line 15]</v>
      </c>
      <c r="E707" s="89"/>
      <c r="F707" s="107" t="str">
        <f t="shared" si="283"/>
        <v>000 Miles</v>
      </c>
      <c r="G707" s="173"/>
      <c r="H707" s="173"/>
      <c r="I707" s="173"/>
      <c r="J707" s="173"/>
      <c r="K707" s="173"/>
      <c r="L707" s="173"/>
      <c r="M707" s="173"/>
      <c r="N707" s="173"/>
      <c r="O707" s="173"/>
      <c r="P707" s="173"/>
      <c r="Q707" s="173"/>
      <c r="R707" s="173"/>
      <c r="S707" s="173"/>
      <c r="T707" s="173"/>
      <c r="U707" s="173"/>
      <c r="V707" s="173"/>
      <c r="W707" s="173"/>
      <c r="X707" s="173"/>
      <c r="Y707" s="173"/>
      <c r="Z707" s="173"/>
      <c r="AA707" s="173"/>
      <c r="AB707" s="173"/>
      <c r="AC707" s="174"/>
      <c r="AE707" s="507"/>
      <c r="AG707" s="507"/>
      <c r="AI707" s="507"/>
      <c r="AK707" s="92"/>
    </row>
    <row r="708" spans="3:37" ht="12.75" customHeight="1" outlineLevel="1">
      <c r="D708" s="106" t="str">
        <f>'Line Items'!D29</f>
        <v>[Passenger Revenue Service Groups Line 16]</v>
      </c>
      <c r="E708" s="89"/>
      <c r="F708" s="107" t="str">
        <f t="shared" si="283"/>
        <v>000 Miles</v>
      </c>
      <c r="G708" s="173"/>
      <c r="H708" s="173"/>
      <c r="I708" s="173"/>
      <c r="J708" s="173"/>
      <c r="K708" s="173"/>
      <c r="L708" s="173"/>
      <c r="M708" s="173"/>
      <c r="N708" s="173"/>
      <c r="O708" s="173"/>
      <c r="P708" s="173"/>
      <c r="Q708" s="173"/>
      <c r="R708" s="173"/>
      <c r="S708" s="173"/>
      <c r="T708" s="173"/>
      <c r="U708" s="173"/>
      <c r="V708" s="173"/>
      <c r="W708" s="173"/>
      <c r="X708" s="173"/>
      <c r="Y708" s="173"/>
      <c r="Z708" s="173"/>
      <c r="AA708" s="173"/>
      <c r="AB708" s="173"/>
      <c r="AC708" s="174"/>
      <c r="AE708" s="507"/>
      <c r="AG708" s="507"/>
      <c r="AI708" s="507"/>
      <c r="AK708" s="92"/>
    </row>
    <row r="709" spans="3:37" ht="12.75" customHeight="1" outlineLevel="1">
      <c r="D709" s="106" t="str">
        <f>'Line Items'!D30</f>
        <v>[Passenger Revenue Service Groups Line 17]</v>
      </c>
      <c r="E709" s="89"/>
      <c r="F709" s="107" t="str">
        <f t="shared" si="283"/>
        <v>000 Miles</v>
      </c>
      <c r="G709" s="173"/>
      <c r="H709" s="173"/>
      <c r="I709" s="173"/>
      <c r="J709" s="173"/>
      <c r="K709" s="173"/>
      <c r="L709" s="173"/>
      <c r="M709" s="173"/>
      <c r="N709" s="173"/>
      <c r="O709" s="173"/>
      <c r="P709" s="173"/>
      <c r="Q709" s="173"/>
      <c r="R709" s="173"/>
      <c r="S709" s="173"/>
      <c r="T709" s="173"/>
      <c r="U709" s="173"/>
      <c r="V709" s="173"/>
      <c r="W709" s="173"/>
      <c r="X709" s="173"/>
      <c r="Y709" s="173"/>
      <c r="Z709" s="173"/>
      <c r="AA709" s="173"/>
      <c r="AB709" s="173"/>
      <c r="AC709" s="174"/>
      <c r="AE709" s="507"/>
      <c r="AG709" s="507"/>
      <c r="AI709" s="507"/>
      <c r="AK709" s="92"/>
    </row>
    <row r="710" spans="3:37" ht="12.75" customHeight="1" outlineLevel="1">
      <c r="D710" s="106" t="str">
        <f>'Line Items'!D31</f>
        <v>[Passenger Revenue Service Groups Line 18]</v>
      </c>
      <c r="E710" s="89"/>
      <c r="F710" s="107" t="str">
        <f t="shared" si="283"/>
        <v>000 Miles</v>
      </c>
      <c r="G710" s="173"/>
      <c r="H710" s="173"/>
      <c r="I710" s="173"/>
      <c r="J710" s="173"/>
      <c r="K710" s="173"/>
      <c r="L710" s="173"/>
      <c r="M710" s="173"/>
      <c r="N710" s="173"/>
      <c r="O710" s="173"/>
      <c r="P710" s="173"/>
      <c r="Q710" s="173"/>
      <c r="R710" s="173"/>
      <c r="S710" s="173"/>
      <c r="T710" s="173"/>
      <c r="U710" s="173"/>
      <c r="V710" s="173"/>
      <c r="W710" s="173"/>
      <c r="X710" s="173"/>
      <c r="Y710" s="173"/>
      <c r="Z710" s="173"/>
      <c r="AA710" s="173"/>
      <c r="AB710" s="173"/>
      <c r="AC710" s="174"/>
      <c r="AE710" s="507"/>
      <c r="AG710" s="507"/>
      <c r="AI710" s="507"/>
      <c r="AK710" s="92"/>
    </row>
    <row r="711" spans="3:37" ht="12.75" customHeight="1" outlineLevel="1">
      <c r="D711" s="106" t="str">
        <f>'Line Items'!D32</f>
        <v>[Passenger Revenue Service Groups Line 19]</v>
      </c>
      <c r="E711" s="89"/>
      <c r="F711" s="107" t="str">
        <f t="shared" si="283"/>
        <v>000 Miles</v>
      </c>
      <c r="G711" s="173"/>
      <c r="H711" s="173"/>
      <c r="I711" s="173"/>
      <c r="J711" s="173"/>
      <c r="K711" s="173"/>
      <c r="L711" s="173"/>
      <c r="M711" s="173"/>
      <c r="N711" s="173"/>
      <c r="O711" s="173"/>
      <c r="P711" s="173"/>
      <c r="Q711" s="173"/>
      <c r="R711" s="173"/>
      <c r="S711" s="173"/>
      <c r="T711" s="173"/>
      <c r="U711" s="173"/>
      <c r="V711" s="173"/>
      <c r="W711" s="173"/>
      <c r="X711" s="173"/>
      <c r="Y711" s="173"/>
      <c r="Z711" s="173"/>
      <c r="AA711" s="173"/>
      <c r="AB711" s="173"/>
      <c r="AC711" s="174"/>
      <c r="AE711" s="507"/>
      <c r="AG711" s="507"/>
      <c r="AI711" s="507"/>
      <c r="AK711" s="92"/>
    </row>
    <row r="712" spans="3:37" ht="12.75" customHeight="1" outlineLevel="1">
      <c r="D712" s="117" t="str">
        <f>'Line Items'!D33</f>
        <v>[Passenger Revenue Service Groups Line 20]</v>
      </c>
      <c r="E712" s="175"/>
      <c r="F712" s="118" t="str">
        <f t="shared" ref="F712" si="284">F688</f>
        <v>000 Miles</v>
      </c>
      <c r="G712" s="176"/>
      <c r="H712" s="176"/>
      <c r="I712" s="176"/>
      <c r="J712" s="176"/>
      <c r="K712" s="176"/>
      <c r="L712" s="176"/>
      <c r="M712" s="176"/>
      <c r="N712" s="176"/>
      <c r="O712" s="176"/>
      <c r="P712" s="176"/>
      <c r="Q712" s="176"/>
      <c r="R712" s="176"/>
      <c r="S712" s="176"/>
      <c r="T712" s="176"/>
      <c r="U712" s="176"/>
      <c r="V712" s="176"/>
      <c r="W712" s="176"/>
      <c r="X712" s="176"/>
      <c r="Y712" s="176"/>
      <c r="Z712" s="176"/>
      <c r="AA712" s="176"/>
      <c r="AB712" s="176"/>
      <c r="AC712" s="177"/>
      <c r="AE712" s="508"/>
      <c r="AG712" s="508"/>
      <c r="AI712" s="508"/>
      <c r="AK712" s="96"/>
    </row>
    <row r="713" spans="3:37" ht="12.75" customHeight="1" outlineLevel="1">
      <c r="G713" s="90"/>
      <c r="H713" s="90"/>
      <c r="I713" s="90"/>
      <c r="J713" s="90"/>
      <c r="K713" s="90"/>
      <c r="L713" s="90"/>
      <c r="M713" s="90"/>
      <c r="N713" s="90"/>
      <c r="O713" s="90"/>
      <c r="P713" s="90"/>
      <c r="Q713" s="90"/>
      <c r="R713" s="90"/>
      <c r="S713" s="90"/>
      <c r="T713" s="90"/>
      <c r="U713" s="90"/>
      <c r="V713" s="90"/>
      <c r="W713" s="90"/>
      <c r="X713" s="90"/>
      <c r="Y713" s="90"/>
      <c r="Z713" s="90"/>
      <c r="AA713" s="90"/>
      <c r="AB713" s="90"/>
      <c r="AC713" s="90"/>
      <c r="AD713" s="90"/>
      <c r="AE713" s="90"/>
      <c r="AG713" s="90"/>
      <c r="AI713" s="90"/>
    </row>
    <row r="714" spans="3:37" ht="12.75" customHeight="1" outlineLevel="1">
      <c r="D714" s="178" t="str">
        <f>"Total "&amp;C692</f>
        <v>Total Off-Peak (Standard)</v>
      </c>
      <c r="E714" s="179"/>
      <c r="F714" s="180" t="str">
        <f>F712</f>
        <v>000 Miles</v>
      </c>
      <c r="G714" s="181">
        <f t="shared" ref="G714:AB714" si="285">SUM(G693:G712)</f>
        <v>0</v>
      </c>
      <c r="H714" s="181">
        <f t="shared" si="285"/>
        <v>0</v>
      </c>
      <c r="I714" s="181">
        <f t="shared" si="285"/>
        <v>0</v>
      </c>
      <c r="J714" s="181">
        <f t="shared" si="285"/>
        <v>0</v>
      </c>
      <c r="K714" s="181">
        <f t="shared" si="285"/>
        <v>0</v>
      </c>
      <c r="L714" s="181">
        <f t="shared" si="285"/>
        <v>0</v>
      </c>
      <c r="M714" s="181">
        <f t="shared" si="285"/>
        <v>0</v>
      </c>
      <c r="N714" s="181">
        <f t="shared" si="285"/>
        <v>0</v>
      </c>
      <c r="O714" s="181">
        <f t="shared" si="285"/>
        <v>0</v>
      </c>
      <c r="P714" s="181">
        <f t="shared" si="285"/>
        <v>0</v>
      </c>
      <c r="Q714" s="181">
        <f t="shared" si="285"/>
        <v>0</v>
      </c>
      <c r="R714" s="181">
        <f t="shared" si="285"/>
        <v>0</v>
      </c>
      <c r="S714" s="181">
        <f t="shared" si="285"/>
        <v>0</v>
      </c>
      <c r="T714" s="181">
        <f t="shared" si="285"/>
        <v>0</v>
      </c>
      <c r="U714" s="181">
        <f t="shared" si="285"/>
        <v>0</v>
      </c>
      <c r="V714" s="181">
        <f t="shared" si="285"/>
        <v>0</v>
      </c>
      <c r="W714" s="181">
        <f t="shared" si="285"/>
        <v>0</v>
      </c>
      <c r="X714" s="181">
        <f t="shared" si="285"/>
        <v>0</v>
      </c>
      <c r="Y714" s="181">
        <f t="shared" si="285"/>
        <v>0</v>
      </c>
      <c r="Z714" s="181">
        <f t="shared" si="285"/>
        <v>0</v>
      </c>
      <c r="AA714" s="181">
        <f t="shared" si="285"/>
        <v>0</v>
      </c>
      <c r="AB714" s="181">
        <f t="shared" si="285"/>
        <v>0</v>
      </c>
      <c r="AC714" s="182">
        <f t="shared" ref="AC714" si="286">SUM(AC693:AC712)</f>
        <v>0</v>
      </c>
      <c r="AE714" s="509">
        <f t="shared" ref="AE714" si="287">SUM(AE693:AE712)</f>
        <v>0</v>
      </c>
      <c r="AG714" s="509">
        <f t="shared" ref="AG714" si="288">SUM(AG693:AG712)</f>
        <v>0</v>
      </c>
      <c r="AI714" s="509">
        <f t="shared" ref="AI714" si="289">SUM(AI693:AI712)</f>
        <v>0</v>
      </c>
      <c r="AK714" s="852"/>
    </row>
    <row r="715" spans="3:37" ht="12.75" customHeight="1" outlineLevel="1">
      <c r="G715" s="90"/>
      <c r="H715" s="90"/>
      <c r="I715" s="90"/>
      <c r="J715" s="90"/>
      <c r="K715" s="90"/>
      <c r="L715" s="90"/>
      <c r="M715" s="90"/>
      <c r="N715" s="90"/>
      <c r="O715" s="90"/>
      <c r="P715" s="90"/>
      <c r="Q715" s="90"/>
      <c r="R715" s="90"/>
      <c r="S715" s="90"/>
      <c r="T715" s="90"/>
      <c r="U715" s="90"/>
      <c r="V715" s="90"/>
      <c r="W715" s="90"/>
      <c r="X715" s="90"/>
      <c r="Y715" s="90"/>
      <c r="Z715" s="90"/>
      <c r="AA715" s="90"/>
      <c r="AB715" s="90"/>
      <c r="AC715" s="90"/>
      <c r="AD715" s="90"/>
      <c r="AE715" s="90"/>
      <c r="AG715" s="90"/>
      <c r="AI715" s="90"/>
    </row>
    <row r="716" spans="3:37" ht="12.75" customHeight="1" outlineLevel="1">
      <c r="D716" s="178" t="s">
        <v>433</v>
      </c>
      <c r="E716" s="179"/>
      <c r="F716" s="180" t="str">
        <f>F714</f>
        <v>000 Miles</v>
      </c>
      <c r="G716" s="181">
        <f t="shared" ref="G716:AB716" si="290">SUM(G690,G714)</f>
        <v>0</v>
      </c>
      <c r="H716" s="181">
        <f t="shared" si="290"/>
        <v>0</v>
      </c>
      <c r="I716" s="181">
        <f t="shared" si="290"/>
        <v>0</v>
      </c>
      <c r="J716" s="181">
        <f t="shared" si="290"/>
        <v>0</v>
      </c>
      <c r="K716" s="181">
        <f t="shared" si="290"/>
        <v>0</v>
      </c>
      <c r="L716" s="181">
        <f t="shared" si="290"/>
        <v>0</v>
      </c>
      <c r="M716" s="181">
        <f t="shared" si="290"/>
        <v>0</v>
      </c>
      <c r="N716" s="181">
        <f t="shared" si="290"/>
        <v>0</v>
      </c>
      <c r="O716" s="181">
        <f t="shared" si="290"/>
        <v>0</v>
      </c>
      <c r="P716" s="181">
        <f t="shared" si="290"/>
        <v>0</v>
      </c>
      <c r="Q716" s="181">
        <f t="shared" si="290"/>
        <v>0</v>
      </c>
      <c r="R716" s="181">
        <f t="shared" si="290"/>
        <v>0</v>
      </c>
      <c r="S716" s="181">
        <f t="shared" si="290"/>
        <v>0</v>
      </c>
      <c r="T716" s="181">
        <f t="shared" si="290"/>
        <v>0</v>
      </c>
      <c r="U716" s="181">
        <f t="shared" si="290"/>
        <v>0</v>
      </c>
      <c r="V716" s="181">
        <f t="shared" si="290"/>
        <v>0</v>
      </c>
      <c r="W716" s="181">
        <f t="shared" si="290"/>
        <v>0</v>
      </c>
      <c r="X716" s="181">
        <f t="shared" si="290"/>
        <v>0</v>
      </c>
      <c r="Y716" s="181">
        <f t="shared" si="290"/>
        <v>0</v>
      </c>
      <c r="Z716" s="181">
        <f t="shared" si="290"/>
        <v>0</v>
      </c>
      <c r="AA716" s="181">
        <f t="shared" si="290"/>
        <v>0</v>
      </c>
      <c r="AB716" s="181">
        <f t="shared" si="290"/>
        <v>0</v>
      </c>
      <c r="AC716" s="182">
        <f t="shared" ref="AC716" si="291">SUM(AC690,AC714)</f>
        <v>0</v>
      </c>
      <c r="AE716" s="509">
        <f t="shared" ref="AE716" si="292">SUM(AE690,AE714)</f>
        <v>0</v>
      </c>
      <c r="AG716" s="509">
        <f t="shared" ref="AG716" si="293">SUM(AG690,AG714)</f>
        <v>0</v>
      </c>
      <c r="AI716" s="509">
        <f t="shared" ref="AI716" si="294">SUM(AI690,AI714)</f>
        <v>0</v>
      </c>
      <c r="AK716" s="852"/>
    </row>
    <row r="717" spans="3:37" ht="12.75" customHeight="1" outlineLevel="1">
      <c r="G717" s="90"/>
      <c r="H717" s="90"/>
      <c r="I717" s="90"/>
      <c r="J717" s="90"/>
      <c r="K717" s="90"/>
      <c r="L717" s="90"/>
      <c r="M717" s="90"/>
      <c r="N717" s="90"/>
      <c r="O717" s="90"/>
      <c r="P717" s="90"/>
      <c r="Q717" s="90"/>
      <c r="R717" s="90"/>
      <c r="S717" s="90"/>
      <c r="T717" s="90"/>
      <c r="U717" s="90"/>
      <c r="V717" s="90"/>
      <c r="W717" s="90"/>
      <c r="X717" s="90"/>
      <c r="Y717" s="90"/>
      <c r="Z717" s="90"/>
      <c r="AA717" s="90"/>
      <c r="AB717" s="90"/>
      <c r="AC717" s="90"/>
      <c r="AD717" s="90"/>
      <c r="AE717" s="90"/>
      <c r="AG717" s="90"/>
      <c r="AI717" s="90"/>
    </row>
    <row r="718" spans="3:37" ht="12.75" customHeight="1" outlineLevel="1">
      <c r="C718" s="138" t="s">
        <v>439</v>
      </c>
      <c r="G718" s="90"/>
      <c r="H718" s="90"/>
      <c r="I718" s="90"/>
      <c r="J718" s="90"/>
      <c r="K718" s="90"/>
      <c r="L718" s="90"/>
      <c r="M718" s="90"/>
      <c r="N718" s="90"/>
      <c r="O718" s="90"/>
      <c r="P718" s="90"/>
      <c r="Q718" s="90"/>
      <c r="R718" s="90"/>
      <c r="S718" s="90"/>
      <c r="T718" s="90"/>
      <c r="U718" s="90"/>
      <c r="V718" s="90"/>
      <c r="W718" s="90"/>
      <c r="X718" s="90"/>
      <c r="Z718" s="90"/>
      <c r="AA718" s="90"/>
      <c r="AB718" s="90"/>
      <c r="AC718" s="90"/>
      <c r="AD718" s="90"/>
      <c r="AE718" s="90"/>
      <c r="AG718" s="90"/>
      <c r="AI718" s="90"/>
    </row>
    <row r="719" spans="3:37" ht="12.75" customHeight="1" outlineLevel="1">
      <c r="D719" s="100" t="str">
        <f>'Line Items'!D14</f>
        <v>EJ01 West Mids Snow Hill</v>
      </c>
      <c r="E719" s="85"/>
      <c r="F719" s="183" t="str">
        <f t="shared" ref="F719:F737" si="295">F693</f>
        <v>000 Miles</v>
      </c>
      <c r="G719" s="86">
        <f t="shared" ref="G719:AB719" si="296">SUM(G519,G543,G569,G593,G619,G643,G669,G693)</f>
        <v>0</v>
      </c>
      <c r="H719" s="86">
        <f t="shared" si="296"/>
        <v>0</v>
      </c>
      <c r="I719" s="86">
        <f t="shared" si="296"/>
        <v>0</v>
      </c>
      <c r="J719" s="86">
        <f t="shared" si="296"/>
        <v>0</v>
      </c>
      <c r="K719" s="86">
        <f t="shared" si="296"/>
        <v>0</v>
      </c>
      <c r="L719" s="86">
        <f t="shared" si="296"/>
        <v>0</v>
      </c>
      <c r="M719" s="86">
        <f t="shared" si="296"/>
        <v>0</v>
      </c>
      <c r="N719" s="86">
        <f t="shared" si="296"/>
        <v>0</v>
      </c>
      <c r="O719" s="86">
        <f t="shared" si="296"/>
        <v>0</v>
      </c>
      <c r="P719" s="86">
        <f t="shared" si="296"/>
        <v>0</v>
      </c>
      <c r="Q719" s="86">
        <f t="shared" si="296"/>
        <v>0</v>
      </c>
      <c r="R719" s="86">
        <f t="shared" si="296"/>
        <v>0</v>
      </c>
      <c r="S719" s="86">
        <f t="shared" si="296"/>
        <v>0</v>
      </c>
      <c r="T719" s="86">
        <f t="shared" si="296"/>
        <v>0</v>
      </c>
      <c r="U719" s="86">
        <f t="shared" si="296"/>
        <v>0</v>
      </c>
      <c r="V719" s="86">
        <f t="shared" si="296"/>
        <v>0</v>
      </c>
      <c r="W719" s="86">
        <f t="shared" si="296"/>
        <v>0</v>
      </c>
      <c r="X719" s="86">
        <f t="shared" si="296"/>
        <v>0</v>
      </c>
      <c r="Y719" s="86">
        <f t="shared" si="296"/>
        <v>0</v>
      </c>
      <c r="Z719" s="86">
        <f t="shared" si="296"/>
        <v>0</v>
      </c>
      <c r="AA719" s="86">
        <f t="shared" si="296"/>
        <v>0</v>
      </c>
      <c r="AB719" s="86">
        <f t="shared" si="296"/>
        <v>0</v>
      </c>
      <c r="AC719" s="87">
        <f t="shared" ref="AC719" si="297">SUM(AC519,AC543,AC569,AC593,AC619,AC643,AC669,AC693)</f>
        <v>0</v>
      </c>
      <c r="AE719" s="475">
        <f t="shared" ref="AE719" si="298">SUM(AE519,AE543,AE569,AE593,AE619,AE643,AE669,AE693)</f>
        <v>0</v>
      </c>
      <c r="AG719" s="475">
        <f t="shared" ref="AG719" si="299">SUM(AG519,AG543,AG569,AG593,AG619,AG643,AG669,AG693)</f>
        <v>0</v>
      </c>
      <c r="AI719" s="475">
        <f t="shared" ref="AI719" si="300">SUM(AI519,AI543,AI569,AI593,AI619,AI643,AI669,AI693)</f>
        <v>0</v>
      </c>
      <c r="AK719" s="88"/>
    </row>
    <row r="720" spans="3:37" ht="12.75" customHeight="1" outlineLevel="1">
      <c r="D720" s="106" t="str">
        <f>'Line Items'!D15</f>
        <v>EJ02 Trent Valley</v>
      </c>
      <c r="E720" s="89"/>
      <c r="F720" s="107" t="str">
        <f t="shared" si="295"/>
        <v>000 Miles</v>
      </c>
      <c r="G720" s="90">
        <f t="shared" ref="G720:AB720" si="301">SUM(G520,G544,G570,G594,G620,G644,G670,G694)</f>
        <v>0</v>
      </c>
      <c r="H720" s="90">
        <f t="shared" si="301"/>
        <v>0</v>
      </c>
      <c r="I720" s="90">
        <f t="shared" si="301"/>
        <v>0</v>
      </c>
      <c r="J720" s="90">
        <f t="shared" si="301"/>
        <v>0</v>
      </c>
      <c r="K720" s="90">
        <f t="shared" si="301"/>
        <v>0</v>
      </c>
      <c r="L720" s="90">
        <f t="shared" si="301"/>
        <v>0</v>
      </c>
      <c r="M720" s="90">
        <f t="shared" si="301"/>
        <v>0</v>
      </c>
      <c r="N720" s="90">
        <f t="shared" si="301"/>
        <v>0</v>
      </c>
      <c r="O720" s="90">
        <f t="shared" si="301"/>
        <v>0</v>
      </c>
      <c r="P720" s="90">
        <f t="shared" si="301"/>
        <v>0</v>
      </c>
      <c r="Q720" s="90">
        <f t="shared" si="301"/>
        <v>0</v>
      </c>
      <c r="R720" s="90">
        <f t="shared" si="301"/>
        <v>0</v>
      </c>
      <c r="S720" s="90">
        <f t="shared" si="301"/>
        <v>0</v>
      </c>
      <c r="T720" s="90">
        <f t="shared" si="301"/>
        <v>0</v>
      </c>
      <c r="U720" s="90">
        <f t="shared" si="301"/>
        <v>0</v>
      </c>
      <c r="V720" s="90">
        <f t="shared" si="301"/>
        <v>0</v>
      </c>
      <c r="W720" s="90">
        <f t="shared" si="301"/>
        <v>0</v>
      </c>
      <c r="X720" s="90">
        <f t="shared" si="301"/>
        <v>0</v>
      </c>
      <c r="Y720" s="90">
        <f t="shared" si="301"/>
        <v>0</v>
      </c>
      <c r="Z720" s="90">
        <f t="shared" si="301"/>
        <v>0</v>
      </c>
      <c r="AA720" s="90">
        <f t="shared" si="301"/>
        <v>0</v>
      </c>
      <c r="AB720" s="90">
        <f t="shared" si="301"/>
        <v>0</v>
      </c>
      <c r="AC720" s="91">
        <f t="shared" ref="AC720" si="302">SUM(AC520,AC544,AC570,AC594,AC620,AC644,AC670,AC694)</f>
        <v>0</v>
      </c>
      <c r="AE720" s="476">
        <f t="shared" ref="AE720" si="303">SUM(AE520,AE544,AE570,AE594,AE620,AE644,AE670,AE694)</f>
        <v>0</v>
      </c>
      <c r="AG720" s="476">
        <f t="shared" ref="AG720" si="304">SUM(AG520,AG544,AG570,AG594,AG620,AG644,AG670,AG694)</f>
        <v>0</v>
      </c>
      <c r="AI720" s="476">
        <f t="shared" ref="AI720" si="305">SUM(AI520,AI544,AI570,AI594,AI620,AI644,AI670,AI694)</f>
        <v>0</v>
      </c>
      <c r="AK720" s="92"/>
    </row>
    <row r="721" spans="4:37" ht="12.75" customHeight="1" outlineLevel="1">
      <c r="D721" s="106" t="str">
        <f>'Line Items'!D16</f>
        <v>EJ03 West Mids New Street</v>
      </c>
      <c r="E721" s="89"/>
      <c r="F721" s="107" t="str">
        <f t="shared" si="295"/>
        <v>000 Miles</v>
      </c>
      <c r="G721" s="90">
        <f t="shared" ref="G721:AB721" si="306">SUM(G521,G545,G571,G595,G621,G645,G671,G695)</f>
        <v>0</v>
      </c>
      <c r="H721" s="90">
        <f t="shared" si="306"/>
        <v>0</v>
      </c>
      <c r="I721" s="90">
        <f t="shared" si="306"/>
        <v>0</v>
      </c>
      <c r="J721" s="90">
        <f t="shared" si="306"/>
        <v>0</v>
      </c>
      <c r="K721" s="90">
        <f t="shared" si="306"/>
        <v>0</v>
      </c>
      <c r="L721" s="90">
        <f t="shared" si="306"/>
        <v>0</v>
      </c>
      <c r="M721" s="90">
        <f t="shared" si="306"/>
        <v>0</v>
      </c>
      <c r="N721" s="90">
        <f t="shared" si="306"/>
        <v>0</v>
      </c>
      <c r="O721" s="90">
        <f t="shared" si="306"/>
        <v>0</v>
      </c>
      <c r="P721" s="90">
        <f t="shared" si="306"/>
        <v>0</v>
      </c>
      <c r="Q721" s="90">
        <f t="shared" si="306"/>
        <v>0</v>
      </c>
      <c r="R721" s="90">
        <f t="shared" si="306"/>
        <v>0</v>
      </c>
      <c r="S721" s="90">
        <f t="shared" si="306"/>
        <v>0</v>
      </c>
      <c r="T721" s="90">
        <f t="shared" si="306"/>
        <v>0</v>
      </c>
      <c r="U721" s="90">
        <f t="shared" si="306"/>
        <v>0</v>
      </c>
      <c r="V721" s="90">
        <f t="shared" si="306"/>
        <v>0</v>
      </c>
      <c r="W721" s="90">
        <f t="shared" si="306"/>
        <v>0</v>
      </c>
      <c r="X721" s="90">
        <f t="shared" si="306"/>
        <v>0</v>
      </c>
      <c r="Y721" s="90">
        <f t="shared" si="306"/>
        <v>0</v>
      </c>
      <c r="Z721" s="90">
        <f t="shared" si="306"/>
        <v>0</v>
      </c>
      <c r="AA721" s="90">
        <f t="shared" si="306"/>
        <v>0</v>
      </c>
      <c r="AB721" s="90">
        <f t="shared" si="306"/>
        <v>0</v>
      </c>
      <c r="AC721" s="91">
        <f t="shared" ref="AC721" si="307">SUM(AC521,AC545,AC571,AC595,AC621,AC645,AC671,AC695)</f>
        <v>0</v>
      </c>
      <c r="AE721" s="476">
        <f t="shared" ref="AE721" si="308">SUM(AE521,AE545,AE571,AE595,AE621,AE645,AE671,AE695)</f>
        <v>0</v>
      </c>
      <c r="AG721" s="476">
        <f t="shared" ref="AG721" si="309">SUM(AG521,AG545,AG571,AG595,AG621,AG645,AG671,AG695)</f>
        <v>0</v>
      </c>
      <c r="AI721" s="476">
        <f t="shared" ref="AI721" si="310">SUM(AI521,AI545,AI571,AI595,AI621,AI645,AI671,AI695)</f>
        <v>0</v>
      </c>
      <c r="AK721" s="92"/>
    </row>
    <row r="722" spans="4:37" ht="12.75" customHeight="1" outlineLevel="1">
      <c r="D722" s="106" t="str">
        <f>'Line Items'!D17</f>
        <v>EJ04 West Mids inter-urban</v>
      </c>
      <c r="E722" s="89"/>
      <c r="F722" s="107" t="str">
        <f t="shared" si="295"/>
        <v>000 Miles</v>
      </c>
      <c r="G722" s="90">
        <f t="shared" ref="G722:AB722" si="311">SUM(G522,G546,G572,G596,G622,G646,G672,G696)</f>
        <v>0</v>
      </c>
      <c r="H722" s="90">
        <f t="shared" si="311"/>
        <v>0</v>
      </c>
      <c r="I722" s="90">
        <f t="shared" si="311"/>
        <v>0</v>
      </c>
      <c r="J722" s="90">
        <f t="shared" si="311"/>
        <v>0</v>
      </c>
      <c r="K722" s="90">
        <f t="shared" si="311"/>
        <v>0</v>
      </c>
      <c r="L722" s="90">
        <f t="shared" si="311"/>
        <v>0</v>
      </c>
      <c r="M722" s="90">
        <f t="shared" si="311"/>
        <v>0</v>
      </c>
      <c r="N722" s="90">
        <f t="shared" si="311"/>
        <v>0</v>
      </c>
      <c r="O722" s="90">
        <f t="shared" si="311"/>
        <v>0</v>
      </c>
      <c r="P722" s="90">
        <f t="shared" si="311"/>
        <v>0</v>
      </c>
      <c r="Q722" s="90">
        <f t="shared" si="311"/>
        <v>0</v>
      </c>
      <c r="R722" s="90">
        <f t="shared" si="311"/>
        <v>0</v>
      </c>
      <c r="S722" s="90">
        <f t="shared" si="311"/>
        <v>0</v>
      </c>
      <c r="T722" s="90">
        <f t="shared" si="311"/>
        <v>0</v>
      </c>
      <c r="U722" s="90">
        <f t="shared" si="311"/>
        <v>0</v>
      </c>
      <c r="V722" s="90">
        <f t="shared" si="311"/>
        <v>0</v>
      </c>
      <c r="W722" s="90">
        <f t="shared" si="311"/>
        <v>0</v>
      </c>
      <c r="X722" s="90">
        <f t="shared" si="311"/>
        <v>0</v>
      </c>
      <c r="Y722" s="90">
        <f t="shared" si="311"/>
        <v>0</v>
      </c>
      <c r="Z722" s="90">
        <f t="shared" si="311"/>
        <v>0</v>
      </c>
      <c r="AA722" s="90">
        <f t="shared" si="311"/>
        <v>0</v>
      </c>
      <c r="AB722" s="90">
        <f t="shared" si="311"/>
        <v>0</v>
      </c>
      <c r="AC722" s="91">
        <f t="shared" ref="AC722" si="312">SUM(AC522,AC546,AC572,AC596,AC622,AC646,AC672,AC696)</f>
        <v>0</v>
      </c>
      <c r="AE722" s="476">
        <f t="shared" ref="AE722" si="313">SUM(AE522,AE546,AE572,AE596,AE622,AE646,AE672,AE696)</f>
        <v>0</v>
      </c>
      <c r="AG722" s="476">
        <f t="shared" ref="AG722" si="314">SUM(AG522,AG546,AG572,AG596,AG622,AG646,AG672,AG696)</f>
        <v>0</v>
      </c>
      <c r="AI722" s="476">
        <f t="shared" ref="AI722" si="315">SUM(AI522,AI546,AI572,AI596,AI622,AI646,AI672,AI696)</f>
        <v>0</v>
      </c>
      <c r="AK722" s="92"/>
    </row>
    <row r="723" spans="4:37" ht="12.75" customHeight="1" outlineLevel="1">
      <c r="D723" s="106" t="str">
        <f>'Line Items'!D18</f>
        <v>EJ05 WC London - Northampton</v>
      </c>
      <c r="E723" s="89"/>
      <c r="F723" s="107" t="str">
        <f t="shared" si="295"/>
        <v>000 Miles</v>
      </c>
      <c r="G723" s="90">
        <f t="shared" ref="G723:AB723" si="316">SUM(G523,G547,G573,G597,G623,G647,G673,G697)</f>
        <v>0</v>
      </c>
      <c r="H723" s="90">
        <f t="shared" si="316"/>
        <v>0</v>
      </c>
      <c r="I723" s="90">
        <f t="shared" si="316"/>
        <v>0</v>
      </c>
      <c r="J723" s="90">
        <f t="shared" si="316"/>
        <v>0</v>
      </c>
      <c r="K723" s="90">
        <f t="shared" si="316"/>
        <v>0</v>
      </c>
      <c r="L723" s="90">
        <f t="shared" si="316"/>
        <v>0</v>
      </c>
      <c r="M723" s="90">
        <f t="shared" si="316"/>
        <v>0</v>
      </c>
      <c r="N723" s="90">
        <f t="shared" si="316"/>
        <v>0</v>
      </c>
      <c r="O723" s="90">
        <f t="shared" si="316"/>
        <v>0</v>
      </c>
      <c r="P723" s="90">
        <f t="shared" si="316"/>
        <v>0</v>
      </c>
      <c r="Q723" s="90">
        <f t="shared" si="316"/>
        <v>0</v>
      </c>
      <c r="R723" s="90">
        <f t="shared" si="316"/>
        <v>0</v>
      </c>
      <c r="S723" s="90">
        <f t="shared" si="316"/>
        <v>0</v>
      </c>
      <c r="T723" s="90">
        <f t="shared" si="316"/>
        <v>0</v>
      </c>
      <c r="U723" s="90">
        <f t="shared" si="316"/>
        <v>0</v>
      </c>
      <c r="V723" s="90">
        <f t="shared" si="316"/>
        <v>0</v>
      </c>
      <c r="W723" s="90">
        <f t="shared" si="316"/>
        <v>0</v>
      </c>
      <c r="X723" s="90">
        <f t="shared" si="316"/>
        <v>0</v>
      </c>
      <c r="Y723" s="90">
        <f t="shared" si="316"/>
        <v>0</v>
      </c>
      <c r="Z723" s="90">
        <f t="shared" si="316"/>
        <v>0</v>
      </c>
      <c r="AA723" s="90">
        <f t="shared" si="316"/>
        <v>0</v>
      </c>
      <c r="AB723" s="90">
        <f t="shared" si="316"/>
        <v>0</v>
      </c>
      <c r="AC723" s="91">
        <f t="shared" ref="AC723" si="317">SUM(AC523,AC547,AC573,AC597,AC623,AC647,AC673,AC697)</f>
        <v>0</v>
      </c>
      <c r="AE723" s="476">
        <f t="shared" ref="AE723" si="318">SUM(AE523,AE547,AE573,AE597,AE623,AE647,AE673,AE697)</f>
        <v>0</v>
      </c>
      <c r="AG723" s="476">
        <f t="shared" ref="AG723" si="319">SUM(AG523,AG547,AG573,AG597,AG623,AG647,AG673,AG697)</f>
        <v>0</v>
      </c>
      <c r="AI723" s="476">
        <f t="shared" ref="AI723" si="320">SUM(AI523,AI547,AI573,AI597,AI623,AI647,AI673,AI697)</f>
        <v>0</v>
      </c>
      <c r="AK723" s="92"/>
    </row>
    <row r="724" spans="4:37" ht="12.75" customHeight="1" outlineLevel="1">
      <c r="D724" s="106" t="str">
        <f>'Line Items'!D19</f>
        <v>EJ06 WCML Branches</v>
      </c>
      <c r="E724" s="89"/>
      <c r="F724" s="107" t="str">
        <f t="shared" si="295"/>
        <v>000 Miles</v>
      </c>
      <c r="G724" s="90">
        <f t="shared" ref="G724:AB724" si="321">SUM(G524,G548,G574,G598,G624,G648,G674,G698)</f>
        <v>0</v>
      </c>
      <c r="H724" s="90">
        <f t="shared" si="321"/>
        <v>0</v>
      </c>
      <c r="I724" s="90">
        <f t="shared" si="321"/>
        <v>0</v>
      </c>
      <c r="J724" s="90">
        <f t="shared" si="321"/>
        <v>0</v>
      </c>
      <c r="K724" s="90">
        <f t="shared" si="321"/>
        <v>0</v>
      </c>
      <c r="L724" s="90">
        <f t="shared" si="321"/>
        <v>0</v>
      </c>
      <c r="M724" s="90">
        <f t="shared" si="321"/>
        <v>0</v>
      </c>
      <c r="N724" s="90">
        <f t="shared" si="321"/>
        <v>0</v>
      </c>
      <c r="O724" s="90">
        <f t="shared" si="321"/>
        <v>0</v>
      </c>
      <c r="P724" s="90">
        <f t="shared" si="321"/>
        <v>0</v>
      </c>
      <c r="Q724" s="90">
        <f t="shared" si="321"/>
        <v>0</v>
      </c>
      <c r="R724" s="90">
        <f t="shared" si="321"/>
        <v>0</v>
      </c>
      <c r="S724" s="90">
        <f t="shared" si="321"/>
        <v>0</v>
      </c>
      <c r="T724" s="90">
        <f t="shared" si="321"/>
        <v>0</v>
      </c>
      <c r="U724" s="90">
        <f t="shared" si="321"/>
        <v>0</v>
      </c>
      <c r="V724" s="90">
        <f t="shared" si="321"/>
        <v>0</v>
      </c>
      <c r="W724" s="90">
        <f t="shared" si="321"/>
        <v>0</v>
      </c>
      <c r="X724" s="90">
        <f t="shared" si="321"/>
        <v>0</v>
      </c>
      <c r="Y724" s="90">
        <f t="shared" si="321"/>
        <v>0</v>
      </c>
      <c r="Z724" s="90">
        <f t="shared" si="321"/>
        <v>0</v>
      </c>
      <c r="AA724" s="90">
        <f t="shared" si="321"/>
        <v>0</v>
      </c>
      <c r="AB724" s="90">
        <f t="shared" si="321"/>
        <v>0</v>
      </c>
      <c r="AC724" s="91">
        <f t="shared" ref="AC724" si="322">SUM(AC524,AC548,AC574,AC598,AC624,AC648,AC674,AC698)</f>
        <v>0</v>
      </c>
      <c r="AE724" s="476">
        <f t="shared" ref="AE724" si="323">SUM(AE524,AE548,AE574,AE598,AE624,AE648,AE674,AE698)</f>
        <v>0</v>
      </c>
      <c r="AG724" s="476">
        <f t="shared" ref="AG724" si="324">SUM(AG524,AG548,AG574,AG598,AG624,AG648,AG674,AG698)</f>
        <v>0</v>
      </c>
      <c r="AI724" s="476">
        <f t="shared" ref="AI724" si="325">SUM(AI524,AI548,AI574,AI598,AI624,AI648,AI674,AI698)</f>
        <v>0</v>
      </c>
      <c r="AK724" s="92"/>
    </row>
    <row r="725" spans="4:37" ht="12.75" customHeight="1" outlineLevel="1">
      <c r="D725" s="106" t="str">
        <f>'Line Items'!D20</f>
        <v>Other: Centro concessions</v>
      </c>
      <c r="E725" s="89"/>
      <c r="F725" s="107" t="str">
        <f t="shared" si="295"/>
        <v>000 Miles</v>
      </c>
      <c r="G725" s="90">
        <f t="shared" ref="G725:AB725" si="326">SUM(G525,G549,G575,G599,G625,G649,G675,G699)</f>
        <v>0</v>
      </c>
      <c r="H725" s="90">
        <f t="shared" si="326"/>
        <v>0</v>
      </c>
      <c r="I725" s="90">
        <f t="shared" si="326"/>
        <v>0</v>
      </c>
      <c r="J725" s="90">
        <f t="shared" si="326"/>
        <v>0</v>
      </c>
      <c r="K725" s="90">
        <f t="shared" si="326"/>
        <v>0</v>
      </c>
      <c r="L725" s="90">
        <f t="shared" si="326"/>
        <v>0</v>
      </c>
      <c r="M725" s="90">
        <f t="shared" si="326"/>
        <v>0</v>
      </c>
      <c r="N725" s="90">
        <f t="shared" si="326"/>
        <v>0</v>
      </c>
      <c r="O725" s="90">
        <f t="shared" si="326"/>
        <v>0</v>
      </c>
      <c r="P725" s="90">
        <f t="shared" si="326"/>
        <v>0</v>
      </c>
      <c r="Q725" s="90">
        <f t="shared" si="326"/>
        <v>0</v>
      </c>
      <c r="R725" s="90">
        <f t="shared" si="326"/>
        <v>0</v>
      </c>
      <c r="S725" s="90">
        <f t="shared" si="326"/>
        <v>0</v>
      </c>
      <c r="T725" s="90">
        <f t="shared" si="326"/>
        <v>0</v>
      </c>
      <c r="U725" s="90">
        <f t="shared" si="326"/>
        <v>0</v>
      </c>
      <c r="V725" s="90">
        <f t="shared" si="326"/>
        <v>0</v>
      </c>
      <c r="W725" s="90">
        <f t="shared" si="326"/>
        <v>0</v>
      </c>
      <c r="X725" s="90">
        <f t="shared" si="326"/>
        <v>0</v>
      </c>
      <c r="Y725" s="90">
        <f t="shared" si="326"/>
        <v>0</v>
      </c>
      <c r="Z725" s="90">
        <f t="shared" si="326"/>
        <v>0</v>
      </c>
      <c r="AA725" s="90">
        <f t="shared" si="326"/>
        <v>0</v>
      </c>
      <c r="AB725" s="90">
        <f t="shared" si="326"/>
        <v>0</v>
      </c>
      <c r="AC725" s="91">
        <f t="shared" ref="AC725" si="327">SUM(AC525,AC549,AC575,AC599,AC625,AC649,AC675,AC699)</f>
        <v>0</v>
      </c>
      <c r="AE725" s="476">
        <f t="shared" ref="AE725" si="328">SUM(AE525,AE549,AE575,AE599,AE625,AE649,AE675,AE699)</f>
        <v>0</v>
      </c>
      <c r="AG725" s="476">
        <f t="shared" ref="AG725" si="329">SUM(AG525,AG549,AG575,AG599,AG625,AG649,AG675,AG699)</f>
        <v>0</v>
      </c>
      <c r="AI725" s="476">
        <f t="shared" ref="AI725" si="330">SUM(AI525,AI549,AI575,AI599,AI625,AI649,AI675,AI699)</f>
        <v>0</v>
      </c>
      <c r="AK725" s="92"/>
    </row>
    <row r="726" spans="4:37" ht="12.75" customHeight="1" outlineLevel="1">
      <c r="D726" s="106" t="str">
        <f>'Line Items'!D21</f>
        <v>Other: Centro nNetwork</v>
      </c>
      <c r="E726" s="89"/>
      <c r="F726" s="107" t="str">
        <f t="shared" si="295"/>
        <v>000 Miles</v>
      </c>
      <c r="G726" s="90">
        <f t="shared" ref="G726:AB726" si="331">SUM(G526,G550,G576,G600,G626,G650,G676,G700)</f>
        <v>0</v>
      </c>
      <c r="H726" s="90">
        <f t="shared" si="331"/>
        <v>0</v>
      </c>
      <c r="I726" s="90">
        <f t="shared" si="331"/>
        <v>0</v>
      </c>
      <c r="J726" s="90">
        <f t="shared" si="331"/>
        <v>0</v>
      </c>
      <c r="K726" s="90">
        <f t="shared" si="331"/>
        <v>0</v>
      </c>
      <c r="L726" s="90">
        <f t="shared" si="331"/>
        <v>0</v>
      </c>
      <c r="M726" s="90">
        <f t="shared" si="331"/>
        <v>0</v>
      </c>
      <c r="N726" s="90">
        <f t="shared" si="331"/>
        <v>0</v>
      </c>
      <c r="O726" s="90">
        <f t="shared" si="331"/>
        <v>0</v>
      </c>
      <c r="P726" s="90">
        <f t="shared" si="331"/>
        <v>0</v>
      </c>
      <c r="Q726" s="90">
        <f t="shared" si="331"/>
        <v>0</v>
      </c>
      <c r="R726" s="90">
        <f t="shared" si="331"/>
        <v>0</v>
      </c>
      <c r="S726" s="90">
        <f t="shared" si="331"/>
        <v>0</v>
      </c>
      <c r="T726" s="90">
        <f t="shared" si="331"/>
        <v>0</v>
      </c>
      <c r="U726" s="90">
        <f t="shared" si="331"/>
        <v>0</v>
      </c>
      <c r="V726" s="90">
        <f t="shared" si="331"/>
        <v>0</v>
      </c>
      <c r="W726" s="90">
        <f t="shared" si="331"/>
        <v>0</v>
      </c>
      <c r="X726" s="90">
        <f t="shared" si="331"/>
        <v>0</v>
      </c>
      <c r="Y726" s="90">
        <f t="shared" si="331"/>
        <v>0</v>
      </c>
      <c r="Z726" s="90">
        <f t="shared" si="331"/>
        <v>0</v>
      </c>
      <c r="AA726" s="90">
        <f t="shared" si="331"/>
        <v>0</v>
      </c>
      <c r="AB726" s="90">
        <f t="shared" si="331"/>
        <v>0</v>
      </c>
      <c r="AC726" s="91">
        <f t="shared" ref="AC726" si="332">SUM(AC526,AC550,AC576,AC600,AC626,AC650,AC676,AC700)</f>
        <v>0</v>
      </c>
      <c r="AE726" s="476">
        <f t="shared" ref="AE726" si="333">SUM(AE526,AE550,AE576,AE600,AE626,AE650,AE676,AE700)</f>
        <v>0</v>
      </c>
      <c r="AG726" s="476">
        <f t="shared" ref="AG726" si="334">SUM(AG526,AG550,AG576,AG600,AG626,AG650,AG676,AG700)</f>
        <v>0</v>
      </c>
      <c r="AI726" s="476">
        <f t="shared" ref="AI726" si="335">SUM(AI526,AI550,AI576,AI600,AI626,AI650,AI676,AI700)</f>
        <v>0</v>
      </c>
      <c r="AK726" s="92"/>
    </row>
    <row r="727" spans="4:37" ht="12.75" customHeight="1" outlineLevel="1">
      <c r="D727" s="106" t="str">
        <f>'Line Items'!D22</f>
        <v>Other: miscellaneous</v>
      </c>
      <c r="E727" s="89"/>
      <c r="F727" s="107" t="str">
        <f t="shared" si="295"/>
        <v>000 Miles</v>
      </c>
      <c r="G727" s="90">
        <f t="shared" ref="G727:AB727" si="336">SUM(G527,G551,G577,G601,G627,G651,G677,G701)</f>
        <v>0</v>
      </c>
      <c r="H727" s="90">
        <f t="shared" si="336"/>
        <v>0</v>
      </c>
      <c r="I727" s="90">
        <f t="shared" si="336"/>
        <v>0</v>
      </c>
      <c r="J727" s="90">
        <f t="shared" si="336"/>
        <v>0</v>
      </c>
      <c r="K727" s="90">
        <f t="shared" si="336"/>
        <v>0</v>
      </c>
      <c r="L727" s="90">
        <f t="shared" si="336"/>
        <v>0</v>
      </c>
      <c r="M727" s="90">
        <f t="shared" si="336"/>
        <v>0</v>
      </c>
      <c r="N727" s="90">
        <f t="shared" si="336"/>
        <v>0</v>
      </c>
      <c r="O727" s="90">
        <f t="shared" si="336"/>
        <v>0</v>
      </c>
      <c r="P727" s="90">
        <f t="shared" si="336"/>
        <v>0</v>
      </c>
      <c r="Q727" s="90">
        <f t="shared" si="336"/>
        <v>0</v>
      </c>
      <c r="R727" s="90">
        <f t="shared" si="336"/>
        <v>0</v>
      </c>
      <c r="S727" s="90">
        <f t="shared" si="336"/>
        <v>0</v>
      </c>
      <c r="T727" s="90">
        <f t="shared" si="336"/>
        <v>0</v>
      </c>
      <c r="U727" s="90">
        <f t="shared" si="336"/>
        <v>0</v>
      </c>
      <c r="V727" s="90">
        <f t="shared" si="336"/>
        <v>0</v>
      </c>
      <c r="W727" s="90">
        <f t="shared" si="336"/>
        <v>0</v>
      </c>
      <c r="X727" s="90">
        <f t="shared" si="336"/>
        <v>0</v>
      </c>
      <c r="Y727" s="90">
        <f t="shared" si="336"/>
        <v>0</v>
      </c>
      <c r="Z727" s="90">
        <f t="shared" si="336"/>
        <v>0</v>
      </c>
      <c r="AA727" s="90">
        <f t="shared" si="336"/>
        <v>0</v>
      </c>
      <c r="AB727" s="90">
        <f t="shared" si="336"/>
        <v>0</v>
      </c>
      <c r="AC727" s="91">
        <f t="shared" ref="AC727" si="337">SUM(AC527,AC551,AC577,AC601,AC627,AC651,AC677,AC701)</f>
        <v>0</v>
      </c>
      <c r="AE727" s="476">
        <f t="shared" ref="AE727" si="338">SUM(AE527,AE551,AE577,AE601,AE627,AE651,AE677,AE701)</f>
        <v>0</v>
      </c>
      <c r="AG727" s="476">
        <f t="shared" ref="AG727" si="339">SUM(AG527,AG551,AG577,AG601,AG627,AG651,AG677,AG701)</f>
        <v>0</v>
      </c>
      <c r="AI727" s="476">
        <f t="shared" ref="AI727" si="340">SUM(AI527,AI551,AI577,AI601,AI627,AI651,AI677,AI701)</f>
        <v>0</v>
      </c>
      <c r="AK727" s="92"/>
    </row>
    <row r="728" spans="4:37" ht="12.75" customHeight="1" outlineLevel="1">
      <c r="D728" s="106" t="str">
        <f>'Line Items'!D23</f>
        <v>[Passenger Revenue Service Groups Line 10]</v>
      </c>
      <c r="E728" s="89"/>
      <c r="F728" s="107" t="str">
        <f t="shared" si="295"/>
        <v>000 Miles</v>
      </c>
      <c r="G728" s="90">
        <f t="shared" ref="G728:AB728" si="341">SUM(G528,G552,G578,G602,G628,G652,G678,G702)</f>
        <v>0</v>
      </c>
      <c r="H728" s="90">
        <f t="shared" si="341"/>
        <v>0</v>
      </c>
      <c r="I728" s="90">
        <f t="shared" si="341"/>
        <v>0</v>
      </c>
      <c r="J728" s="90">
        <f t="shared" si="341"/>
        <v>0</v>
      </c>
      <c r="K728" s="90">
        <f t="shared" si="341"/>
        <v>0</v>
      </c>
      <c r="L728" s="90">
        <f t="shared" si="341"/>
        <v>0</v>
      </c>
      <c r="M728" s="90">
        <f t="shared" si="341"/>
        <v>0</v>
      </c>
      <c r="N728" s="90">
        <f t="shared" si="341"/>
        <v>0</v>
      </c>
      <c r="O728" s="90">
        <f t="shared" si="341"/>
        <v>0</v>
      </c>
      <c r="P728" s="90">
        <f t="shared" si="341"/>
        <v>0</v>
      </c>
      <c r="Q728" s="90">
        <f t="shared" si="341"/>
        <v>0</v>
      </c>
      <c r="R728" s="90">
        <f t="shared" si="341"/>
        <v>0</v>
      </c>
      <c r="S728" s="90">
        <f t="shared" si="341"/>
        <v>0</v>
      </c>
      <c r="T728" s="90">
        <f t="shared" si="341"/>
        <v>0</v>
      </c>
      <c r="U728" s="90">
        <f t="shared" si="341"/>
        <v>0</v>
      </c>
      <c r="V728" s="90">
        <f t="shared" si="341"/>
        <v>0</v>
      </c>
      <c r="W728" s="90">
        <f t="shared" si="341"/>
        <v>0</v>
      </c>
      <c r="X728" s="90">
        <f t="shared" si="341"/>
        <v>0</v>
      </c>
      <c r="Y728" s="90">
        <f t="shared" si="341"/>
        <v>0</v>
      </c>
      <c r="Z728" s="90">
        <f t="shared" si="341"/>
        <v>0</v>
      </c>
      <c r="AA728" s="90">
        <f t="shared" si="341"/>
        <v>0</v>
      </c>
      <c r="AB728" s="90">
        <f t="shared" si="341"/>
        <v>0</v>
      </c>
      <c r="AC728" s="91">
        <f t="shared" ref="AC728" si="342">SUM(AC528,AC552,AC578,AC602,AC628,AC652,AC678,AC702)</f>
        <v>0</v>
      </c>
      <c r="AE728" s="476">
        <f t="shared" ref="AE728" si="343">SUM(AE528,AE552,AE578,AE602,AE628,AE652,AE678,AE702)</f>
        <v>0</v>
      </c>
      <c r="AG728" s="476">
        <f t="shared" ref="AG728" si="344">SUM(AG528,AG552,AG578,AG602,AG628,AG652,AG678,AG702)</f>
        <v>0</v>
      </c>
      <c r="AI728" s="476">
        <f t="shared" ref="AI728" si="345">SUM(AI528,AI552,AI578,AI602,AI628,AI652,AI678,AI702)</f>
        <v>0</v>
      </c>
      <c r="AK728" s="92"/>
    </row>
    <row r="729" spans="4:37" ht="12.75" customHeight="1" outlineLevel="1">
      <c r="D729" s="106" t="str">
        <f>'Line Items'!D24</f>
        <v>[Passenger Revenue Service Groups Line 11]</v>
      </c>
      <c r="E729" s="89"/>
      <c r="F729" s="107" t="str">
        <f t="shared" si="295"/>
        <v>000 Miles</v>
      </c>
      <c r="G729" s="90">
        <f t="shared" ref="G729:AB729" si="346">SUM(G529,G553,G579,G603,G629,G653,G679,G703)</f>
        <v>0</v>
      </c>
      <c r="H729" s="90">
        <f t="shared" si="346"/>
        <v>0</v>
      </c>
      <c r="I729" s="90">
        <f t="shared" si="346"/>
        <v>0</v>
      </c>
      <c r="J729" s="90">
        <f t="shared" si="346"/>
        <v>0</v>
      </c>
      <c r="K729" s="90">
        <f t="shared" si="346"/>
        <v>0</v>
      </c>
      <c r="L729" s="90">
        <f t="shared" si="346"/>
        <v>0</v>
      </c>
      <c r="M729" s="90">
        <f t="shared" si="346"/>
        <v>0</v>
      </c>
      <c r="N729" s="90">
        <f t="shared" si="346"/>
        <v>0</v>
      </c>
      <c r="O729" s="90">
        <f t="shared" si="346"/>
        <v>0</v>
      </c>
      <c r="P729" s="90">
        <f t="shared" si="346"/>
        <v>0</v>
      </c>
      <c r="Q729" s="90">
        <f t="shared" si="346"/>
        <v>0</v>
      </c>
      <c r="R729" s="90">
        <f t="shared" si="346"/>
        <v>0</v>
      </c>
      <c r="S729" s="90">
        <f t="shared" si="346"/>
        <v>0</v>
      </c>
      <c r="T729" s="90">
        <f t="shared" si="346"/>
        <v>0</v>
      </c>
      <c r="U729" s="90">
        <f t="shared" si="346"/>
        <v>0</v>
      </c>
      <c r="V729" s="90">
        <f t="shared" si="346"/>
        <v>0</v>
      </c>
      <c r="W729" s="90">
        <f t="shared" si="346"/>
        <v>0</v>
      </c>
      <c r="X729" s="90">
        <f t="shared" si="346"/>
        <v>0</v>
      </c>
      <c r="Y729" s="90">
        <f t="shared" si="346"/>
        <v>0</v>
      </c>
      <c r="Z729" s="90">
        <f t="shared" si="346"/>
        <v>0</v>
      </c>
      <c r="AA729" s="90">
        <f t="shared" si="346"/>
        <v>0</v>
      </c>
      <c r="AB729" s="90">
        <f t="shared" si="346"/>
        <v>0</v>
      </c>
      <c r="AC729" s="91">
        <f t="shared" ref="AC729" si="347">SUM(AC529,AC553,AC579,AC603,AC629,AC653,AC679,AC703)</f>
        <v>0</v>
      </c>
      <c r="AE729" s="476">
        <f t="shared" ref="AE729:AE737" si="348">SUM(AE529,AE553,AE579,AE603,AE629,AE653,AE679,AE703)</f>
        <v>0</v>
      </c>
      <c r="AG729" s="476">
        <f t="shared" ref="AG729:AG737" si="349">SUM(AG529,AG553,AG579,AG603,AG629,AG653,AG679,AG703)</f>
        <v>0</v>
      </c>
      <c r="AI729" s="476">
        <f t="shared" ref="AI729:AI737" si="350">SUM(AI529,AI553,AI579,AI603,AI629,AI653,AI679,AI703)</f>
        <v>0</v>
      </c>
      <c r="AK729" s="92"/>
    </row>
    <row r="730" spans="4:37" ht="12.75" customHeight="1" outlineLevel="1">
      <c r="D730" s="106" t="str">
        <f>'Line Items'!D25</f>
        <v>[Passenger Revenue Service Groups Line 12]</v>
      </c>
      <c r="E730" s="89"/>
      <c r="F730" s="107" t="str">
        <f t="shared" si="295"/>
        <v>000 Miles</v>
      </c>
      <c r="G730" s="90">
        <f t="shared" ref="G730:AB730" si="351">SUM(G530,G554,G580,G604,G630,G654,G680,G704)</f>
        <v>0</v>
      </c>
      <c r="H730" s="90">
        <f t="shared" si="351"/>
        <v>0</v>
      </c>
      <c r="I730" s="90">
        <f t="shared" si="351"/>
        <v>0</v>
      </c>
      <c r="J730" s="90">
        <f t="shared" si="351"/>
        <v>0</v>
      </c>
      <c r="K730" s="90">
        <f t="shared" si="351"/>
        <v>0</v>
      </c>
      <c r="L730" s="90">
        <f t="shared" si="351"/>
        <v>0</v>
      </c>
      <c r="M730" s="90">
        <f t="shared" si="351"/>
        <v>0</v>
      </c>
      <c r="N730" s="90">
        <f t="shared" si="351"/>
        <v>0</v>
      </c>
      <c r="O730" s="90">
        <f t="shared" si="351"/>
        <v>0</v>
      </c>
      <c r="P730" s="90">
        <f t="shared" si="351"/>
        <v>0</v>
      </c>
      <c r="Q730" s="90">
        <f t="shared" si="351"/>
        <v>0</v>
      </c>
      <c r="R730" s="90">
        <f t="shared" si="351"/>
        <v>0</v>
      </c>
      <c r="S730" s="90">
        <f t="shared" si="351"/>
        <v>0</v>
      </c>
      <c r="T730" s="90">
        <f t="shared" si="351"/>
        <v>0</v>
      </c>
      <c r="U730" s="90">
        <f t="shared" si="351"/>
        <v>0</v>
      </c>
      <c r="V730" s="90">
        <f t="shared" si="351"/>
        <v>0</v>
      </c>
      <c r="W730" s="90">
        <f t="shared" si="351"/>
        <v>0</v>
      </c>
      <c r="X730" s="90">
        <f t="shared" si="351"/>
        <v>0</v>
      </c>
      <c r="Y730" s="90">
        <f t="shared" si="351"/>
        <v>0</v>
      </c>
      <c r="Z730" s="90">
        <f t="shared" si="351"/>
        <v>0</v>
      </c>
      <c r="AA730" s="90">
        <f t="shared" si="351"/>
        <v>0</v>
      </c>
      <c r="AB730" s="90">
        <f t="shared" si="351"/>
        <v>0</v>
      </c>
      <c r="AC730" s="91">
        <f t="shared" ref="AC730" si="352">SUM(AC530,AC554,AC580,AC604,AC630,AC654,AC680,AC704)</f>
        <v>0</v>
      </c>
      <c r="AE730" s="476">
        <f t="shared" si="348"/>
        <v>0</v>
      </c>
      <c r="AG730" s="476">
        <f t="shared" si="349"/>
        <v>0</v>
      </c>
      <c r="AI730" s="476">
        <f t="shared" si="350"/>
        <v>0</v>
      </c>
      <c r="AK730" s="92"/>
    </row>
    <row r="731" spans="4:37" ht="12.75" customHeight="1" outlineLevel="1">
      <c r="D731" s="106" t="str">
        <f>'Line Items'!D26</f>
        <v>[Passenger Revenue Service Groups Line 13]</v>
      </c>
      <c r="E731" s="89"/>
      <c r="F731" s="107" t="str">
        <f t="shared" si="295"/>
        <v>000 Miles</v>
      </c>
      <c r="G731" s="90">
        <f t="shared" ref="G731:AB731" si="353">SUM(G531,G555,G581,G605,G631,G655,G681,G705)</f>
        <v>0</v>
      </c>
      <c r="H731" s="90">
        <f t="shared" si="353"/>
        <v>0</v>
      </c>
      <c r="I731" s="90">
        <f t="shared" si="353"/>
        <v>0</v>
      </c>
      <c r="J731" s="90">
        <f t="shared" si="353"/>
        <v>0</v>
      </c>
      <c r="K731" s="90">
        <f t="shared" si="353"/>
        <v>0</v>
      </c>
      <c r="L731" s="90">
        <f t="shared" si="353"/>
        <v>0</v>
      </c>
      <c r="M731" s="90">
        <f t="shared" si="353"/>
        <v>0</v>
      </c>
      <c r="N731" s="90">
        <f t="shared" si="353"/>
        <v>0</v>
      </c>
      <c r="O731" s="90">
        <f t="shared" si="353"/>
        <v>0</v>
      </c>
      <c r="P731" s="90">
        <f t="shared" si="353"/>
        <v>0</v>
      </c>
      <c r="Q731" s="90">
        <f t="shared" si="353"/>
        <v>0</v>
      </c>
      <c r="R731" s="90">
        <f t="shared" si="353"/>
        <v>0</v>
      </c>
      <c r="S731" s="90">
        <f t="shared" si="353"/>
        <v>0</v>
      </c>
      <c r="T731" s="90">
        <f t="shared" si="353"/>
        <v>0</v>
      </c>
      <c r="U731" s="90">
        <f t="shared" si="353"/>
        <v>0</v>
      </c>
      <c r="V731" s="90">
        <f t="shared" si="353"/>
        <v>0</v>
      </c>
      <c r="W731" s="90">
        <f t="shared" si="353"/>
        <v>0</v>
      </c>
      <c r="X731" s="90">
        <f t="shared" si="353"/>
        <v>0</v>
      </c>
      <c r="Y731" s="90">
        <f t="shared" si="353"/>
        <v>0</v>
      </c>
      <c r="Z731" s="90">
        <f t="shared" si="353"/>
        <v>0</v>
      </c>
      <c r="AA731" s="90">
        <f t="shared" si="353"/>
        <v>0</v>
      </c>
      <c r="AB731" s="90">
        <f t="shared" si="353"/>
        <v>0</v>
      </c>
      <c r="AC731" s="91">
        <f t="shared" ref="AC731" si="354">SUM(AC531,AC555,AC581,AC605,AC631,AC655,AC681,AC705)</f>
        <v>0</v>
      </c>
      <c r="AE731" s="476">
        <f t="shared" si="348"/>
        <v>0</v>
      </c>
      <c r="AG731" s="476">
        <f t="shared" si="349"/>
        <v>0</v>
      </c>
      <c r="AI731" s="476">
        <f t="shared" si="350"/>
        <v>0</v>
      </c>
      <c r="AK731" s="92"/>
    </row>
    <row r="732" spans="4:37" ht="12.75" customHeight="1" outlineLevel="1">
      <c r="D732" s="106" t="str">
        <f>'Line Items'!D27</f>
        <v>[Passenger Revenue Service Groups Line 14]</v>
      </c>
      <c r="E732" s="89"/>
      <c r="F732" s="107" t="str">
        <f t="shared" si="295"/>
        <v>000 Miles</v>
      </c>
      <c r="G732" s="90">
        <f t="shared" ref="G732:AB732" si="355">SUM(G532,G556,G582,G606,G632,G656,G682,G706)</f>
        <v>0</v>
      </c>
      <c r="H732" s="90">
        <f t="shared" si="355"/>
        <v>0</v>
      </c>
      <c r="I732" s="90">
        <f t="shared" si="355"/>
        <v>0</v>
      </c>
      <c r="J732" s="90">
        <f t="shared" si="355"/>
        <v>0</v>
      </c>
      <c r="K732" s="90">
        <f t="shared" si="355"/>
        <v>0</v>
      </c>
      <c r="L732" s="90">
        <f t="shared" si="355"/>
        <v>0</v>
      </c>
      <c r="M732" s="90">
        <f t="shared" si="355"/>
        <v>0</v>
      </c>
      <c r="N732" s="90">
        <f t="shared" si="355"/>
        <v>0</v>
      </c>
      <c r="O732" s="90">
        <f t="shared" si="355"/>
        <v>0</v>
      </c>
      <c r="P732" s="90">
        <f t="shared" si="355"/>
        <v>0</v>
      </c>
      <c r="Q732" s="90">
        <f t="shared" si="355"/>
        <v>0</v>
      </c>
      <c r="R732" s="90">
        <f t="shared" si="355"/>
        <v>0</v>
      </c>
      <c r="S732" s="90">
        <f t="shared" si="355"/>
        <v>0</v>
      </c>
      <c r="T732" s="90">
        <f t="shared" si="355"/>
        <v>0</v>
      </c>
      <c r="U732" s="90">
        <f t="shared" si="355"/>
        <v>0</v>
      </c>
      <c r="V732" s="90">
        <f t="shared" si="355"/>
        <v>0</v>
      </c>
      <c r="W732" s="90">
        <f t="shared" si="355"/>
        <v>0</v>
      </c>
      <c r="X732" s="90">
        <f t="shared" si="355"/>
        <v>0</v>
      </c>
      <c r="Y732" s="90">
        <f t="shared" si="355"/>
        <v>0</v>
      </c>
      <c r="Z732" s="90">
        <f t="shared" si="355"/>
        <v>0</v>
      </c>
      <c r="AA732" s="90">
        <f t="shared" si="355"/>
        <v>0</v>
      </c>
      <c r="AB732" s="90">
        <f t="shared" si="355"/>
        <v>0</v>
      </c>
      <c r="AC732" s="91">
        <f t="shared" ref="AC732" si="356">SUM(AC532,AC556,AC582,AC606,AC632,AC656,AC682,AC706)</f>
        <v>0</v>
      </c>
      <c r="AE732" s="476">
        <f t="shared" si="348"/>
        <v>0</v>
      </c>
      <c r="AG732" s="476">
        <f t="shared" si="349"/>
        <v>0</v>
      </c>
      <c r="AI732" s="476">
        <f t="shared" si="350"/>
        <v>0</v>
      </c>
      <c r="AK732" s="92"/>
    </row>
    <row r="733" spans="4:37" ht="12.75" customHeight="1" outlineLevel="1">
      <c r="D733" s="106" t="str">
        <f>'Line Items'!D28</f>
        <v>[Passenger Revenue Service Groups Line 15]</v>
      </c>
      <c r="E733" s="89"/>
      <c r="F733" s="107" t="str">
        <f t="shared" si="295"/>
        <v>000 Miles</v>
      </c>
      <c r="G733" s="90">
        <f t="shared" ref="G733:AB733" si="357">SUM(G533,G557,G583,G607,G633,G657,G683,G707)</f>
        <v>0</v>
      </c>
      <c r="H733" s="90">
        <f t="shared" si="357"/>
        <v>0</v>
      </c>
      <c r="I733" s="90">
        <f t="shared" si="357"/>
        <v>0</v>
      </c>
      <c r="J733" s="90">
        <f t="shared" si="357"/>
        <v>0</v>
      </c>
      <c r="K733" s="90">
        <f t="shared" si="357"/>
        <v>0</v>
      </c>
      <c r="L733" s="90">
        <f t="shared" si="357"/>
        <v>0</v>
      </c>
      <c r="M733" s="90">
        <f t="shared" si="357"/>
        <v>0</v>
      </c>
      <c r="N733" s="90">
        <f t="shared" si="357"/>
        <v>0</v>
      </c>
      <c r="O733" s="90">
        <f t="shared" si="357"/>
        <v>0</v>
      </c>
      <c r="P733" s="90">
        <f t="shared" si="357"/>
        <v>0</v>
      </c>
      <c r="Q733" s="90">
        <f t="shared" si="357"/>
        <v>0</v>
      </c>
      <c r="R733" s="90">
        <f t="shared" si="357"/>
        <v>0</v>
      </c>
      <c r="S733" s="90">
        <f t="shared" si="357"/>
        <v>0</v>
      </c>
      <c r="T733" s="90">
        <f t="shared" si="357"/>
        <v>0</v>
      </c>
      <c r="U733" s="90">
        <f t="shared" si="357"/>
        <v>0</v>
      </c>
      <c r="V733" s="90">
        <f t="shared" si="357"/>
        <v>0</v>
      </c>
      <c r="W733" s="90">
        <f t="shared" si="357"/>
        <v>0</v>
      </c>
      <c r="X733" s="90">
        <f t="shared" si="357"/>
        <v>0</v>
      </c>
      <c r="Y733" s="90">
        <f t="shared" si="357"/>
        <v>0</v>
      </c>
      <c r="Z733" s="90">
        <f t="shared" si="357"/>
        <v>0</v>
      </c>
      <c r="AA733" s="90">
        <f t="shared" si="357"/>
        <v>0</v>
      </c>
      <c r="AB733" s="90">
        <f t="shared" si="357"/>
        <v>0</v>
      </c>
      <c r="AC733" s="91">
        <f t="shared" ref="AC733" si="358">SUM(AC533,AC557,AC583,AC607,AC633,AC657,AC683,AC707)</f>
        <v>0</v>
      </c>
      <c r="AE733" s="476">
        <f t="shared" si="348"/>
        <v>0</v>
      </c>
      <c r="AG733" s="476">
        <f t="shared" si="349"/>
        <v>0</v>
      </c>
      <c r="AI733" s="476">
        <f t="shared" si="350"/>
        <v>0</v>
      </c>
      <c r="AK733" s="92"/>
    </row>
    <row r="734" spans="4:37" ht="12.75" customHeight="1" outlineLevel="1">
      <c r="D734" s="106" t="str">
        <f>'Line Items'!D29</f>
        <v>[Passenger Revenue Service Groups Line 16]</v>
      </c>
      <c r="E734" s="89"/>
      <c r="F734" s="107" t="str">
        <f t="shared" si="295"/>
        <v>000 Miles</v>
      </c>
      <c r="G734" s="90">
        <f t="shared" ref="G734:AB734" si="359">SUM(G534,G558,G584,G608,G634,G658,G684,G708)</f>
        <v>0</v>
      </c>
      <c r="H734" s="90">
        <f t="shared" si="359"/>
        <v>0</v>
      </c>
      <c r="I734" s="90">
        <f t="shared" si="359"/>
        <v>0</v>
      </c>
      <c r="J734" s="90">
        <f t="shared" si="359"/>
        <v>0</v>
      </c>
      <c r="K734" s="90">
        <f t="shared" si="359"/>
        <v>0</v>
      </c>
      <c r="L734" s="90">
        <f t="shared" si="359"/>
        <v>0</v>
      </c>
      <c r="M734" s="90">
        <f t="shared" si="359"/>
        <v>0</v>
      </c>
      <c r="N734" s="90">
        <f t="shared" si="359"/>
        <v>0</v>
      </c>
      <c r="O734" s="90">
        <f t="shared" si="359"/>
        <v>0</v>
      </c>
      <c r="P734" s="90">
        <f t="shared" si="359"/>
        <v>0</v>
      </c>
      <c r="Q734" s="90">
        <f t="shared" si="359"/>
        <v>0</v>
      </c>
      <c r="R734" s="90">
        <f t="shared" si="359"/>
        <v>0</v>
      </c>
      <c r="S734" s="90">
        <f t="shared" si="359"/>
        <v>0</v>
      </c>
      <c r="T734" s="90">
        <f t="shared" si="359"/>
        <v>0</v>
      </c>
      <c r="U734" s="90">
        <f t="shared" si="359"/>
        <v>0</v>
      </c>
      <c r="V734" s="90">
        <f t="shared" si="359"/>
        <v>0</v>
      </c>
      <c r="W734" s="90">
        <f t="shared" si="359"/>
        <v>0</v>
      </c>
      <c r="X734" s="90">
        <f t="shared" si="359"/>
        <v>0</v>
      </c>
      <c r="Y734" s="90">
        <f t="shared" si="359"/>
        <v>0</v>
      </c>
      <c r="Z734" s="90">
        <f t="shared" si="359"/>
        <v>0</v>
      </c>
      <c r="AA734" s="90">
        <f t="shared" si="359"/>
        <v>0</v>
      </c>
      <c r="AB734" s="90">
        <f t="shared" si="359"/>
        <v>0</v>
      </c>
      <c r="AC734" s="91">
        <f t="shared" ref="AC734" si="360">SUM(AC534,AC558,AC584,AC608,AC634,AC658,AC684,AC708)</f>
        <v>0</v>
      </c>
      <c r="AE734" s="476">
        <f t="shared" si="348"/>
        <v>0</v>
      </c>
      <c r="AG734" s="476">
        <f t="shared" si="349"/>
        <v>0</v>
      </c>
      <c r="AI734" s="476">
        <f t="shared" si="350"/>
        <v>0</v>
      </c>
      <c r="AK734" s="92"/>
    </row>
    <row r="735" spans="4:37" ht="12.75" customHeight="1" outlineLevel="1">
      <c r="D735" s="106" t="str">
        <f>'Line Items'!D30</f>
        <v>[Passenger Revenue Service Groups Line 17]</v>
      </c>
      <c r="E735" s="89"/>
      <c r="F735" s="107" t="str">
        <f t="shared" si="295"/>
        <v>000 Miles</v>
      </c>
      <c r="G735" s="90">
        <f t="shared" ref="G735:AB735" si="361">SUM(G535,G559,G585,G609,G635,G659,G685,G709)</f>
        <v>0</v>
      </c>
      <c r="H735" s="90">
        <f t="shared" si="361"/>
        <v>0</v>
      </c>
      <c r="I735" s="90">
        <f t="shared" si="361"/>
        <v>0</v>
      </c>
      <c r="J735" s="90">
        <f t="shared" si="361"/>
        <v>0</v>
      </c>
      <c r="K735" s="90">
        <f t="shared" si="361"/>
        <v>0</v>
      </c>
      <c r="L735" s="90">
        <f t="shared" si="361"/>
        <v>0</v>
      </c>
      <c r="M735" s="90">
        <f t="shared" si="361"/>
        <v>0</v>
      </c>
      <c r="N735" s="90">
        <f t="shared" si="361"/>
        <v>0</v>
      </c>
      <c r="O735" s="90">
        <f t="shared" si="361"/>
        <v>0</v>
      </c>
      <c r="P735" s="90">
        <f t="shared" si="361"/>
        <v>0</v>
      </c>
      <c r="Q735" s="90">
        <f t="shared" si="361"/>
        <v>0</v>
      </c>
      <c r="R735" s="90">
        <f t="shared" si="361"/>
        <v>0</v>
      </c>
      <c r="S735" s="90">
        <f t="shared" si="361"/>
        <v>0</v>
      </c>
      <c r="T735" s="90">
        <f t="shared" si="361"/>
        <v>0</v>
      </c>
      <c r="U735" s="90">
        <f t="shared" si="361"/>
        <v>0</v>
      </c>
      <c r="V735" s="90">
        <f t="shared" si="361"/>
        <v>0</v>
      </c>
      <c r="W735" s="90">
        <f t="shared" si="361"/>
        <v>0</v>
      </c>
      <c r="X735" s="90">
        <f t="shared" si="361"/>
        <v>0</v>
      </c>
      <c r="Y735" s="90">
        <f t="shared" si="361"/>
        <v>0</v>
      </c>
      <c r="Z735" s="90">
        <f t="shared" si="361"/>
        <v>0</v>
      </c>
      <c r="AA735" s="90">
        <f t="shared" si="361"/>
        <v>0</v>
      </c>
      <c r="AB735" s="90">
        <f t="shared" si="361"/>
        <v>0</v>
      </c>
      <c r="AC735" s="91">
        <f t="shared" ref="AC735" si="362">SUM(AC535,AC559,AC585,AC609,AC635,AC659,AC685,AC709)</f>
        <v>0</v>
      </c>
      <c r="AE735" s="476">
        <f t="shared" si="348"/>
        <v>0</v>
      </c>
      <c r="AG735" s="476">
        <f t="shared" si="349"/>
        <v>0</v>
      </c>
      <c r="AI735" s="476">
        <f t="shared" si="350"/>
        <v>0</v>
      </c>
      <c r="AK735" s="92"/>
    </row>
    <row r="736" spans="4:37" ht="12.75" customHeight="1" outlineLevel="1">
      <c r="D736" s="106" t="str">
        <f>'Line Items'!D31</f>
        <v>[Passenger Revenue Service Groups Line 18]</v>
      </c>
      <c r="E736" s="89"/>
      <c r="F736" s="107" t="str">
        <f t="shared" si="295"/>
        <v>000 Miles</v>
      </c>
      <c r="G736" s="90">
        <f t="shared" ref="G736:AB736" si="363">SUM(G536,G560,G586,G610,G636,G660,G686,G710)</f>
        <v>0</v>
      </c>
      <c r="H736" s="90">
        <f t="shared" si="363"/>
        <v>0</v>
      </c>
      <c r="I736" s="90">
        <f t="shared" si="363"/>
        <v>0</v>
      </c>
      <c r="J736" s="90">
        <f t="shared" si="363"/>
        <v>0</v>
      </c>
      <c r="K736" s="90">
        <f t="shared" si="363"/>
        <v>0</v>
      </c>
      <c r="L736" s="90">
        <f t="shared" si="363"/>
        <v>0</v>
      </c>
      <c r="M736" s="90">
        <f t="shared" si="363"/>
        <v>0</v>
      </c>
      <c r="N736" s="90">
        <f t="shared" si="363"/>
        <v>0</v>
      </c>
      <c r="O736" s="90">
        <f t="shared" si="363"/>
        <v>0</v>
      </c>
      <c r="P736" s="90">
        <f t="shared" si="363"/>
        <v>0</v>
      </c>
      <c r="Q736" s="90">
        <f t="shared" si="363"/>
        <v>0</v>
      </c>
      <c r="R736" s="90">
        <f t="shared" si="363"/>
        <v>0</v>
      </c>
      <c r="S736" s="90">
        <f t="shared" si="363"/>
        <v>0</v>
      </c>
      <c r="T736" s="90">
        <f t="shared" si="363"/>
        <v>0</v>
      </c>
      <c r="U736" s="90">
        <f t="shared" si="363"/>
        <v>0</v>
      </c>
      <c r="V736" s="90">
        <f t="shared" si="363"/>
        <v>0</v>
      </c>
      <c r="W736" s="90">
        <f t="shared" si="363"/>
        <v>0</v>
      </c>
      <c r="X736" s="90">
        <f t="shared" si="363"/>
        <v>0</v>
      </c>
      <c r="Y736" s="90">
        <f t="shared" si="363"/>
        <v>0</v>
      </c>
      <c r="Z736" s="90">
        <f t="shared" si="363"/>
        <v>0</v>
      </c>
      <c r="AA736" s="90">
        <f t="shared" si="363"/>
        <v>0</v>
      </c>
      <c r="AB736" s="90">
        <f t="shared" si="363"/>
        <v>0</v>
      </c>
      <c r="AC736" s="91">
        <f t="shared" ref="AC736" si="364">SUM(AC536,AC560,AC586,AC610,AC636,AC660,AC686,AC710)</f>
        <v>0</v>
      </c>
      <c r="AE736" s="476">
        <f t="shared" si="348"/>
        <v>0</v>
      </c>
      <c r="AG736" s="476">
        <f t="shared" si="349"/>
        <v>0</v>
      </c>
      <c r="AI736" s="476">
        <f t="shared" si="350"/>
        <v>0</v>
      </c>
      <c r="AK736" s="92"/>
    </row>
    <row r="737" spans="2:37" ht="12.75" customHeight="1" outlineLevel="1">
      <c r="D737" s="106" t="str">
        <f>'Line Items'!D32</f>
        <v>[Passenger Revenue Service Groups Line 19]</v>
      </c>
      <c r="E737" s="89"/>
      <c r="F737" s="107" t="str">
        <f t="shared" si="295"/>
        <v>000 Miles</v>
      </c>
      <c r="G737" s="90">
        <f t="shared" ref="G737:AB737" si="365">SUM(G537,G561,G587,G611,G637,G661,G687,G711)</f>
        <v>0</v>
      </c>
      <c r="H737" s="90">
        <f t="shared" si="365"/>
        <v>0</v>
      </c>
      <c r="I737" s="90">
        <f t="shared" si="365"/>
        <v>0</v>
      </c>
      <c r="J737" s="90">
        <f t="shared" si="365"/>
        <v>0</v>
      </c>
      <c r="K737" s="90">
        <f t="shared" si="365"/>
        <v>0</v>
      </c>
      <c r="L737" s="90">
        <f t="shared" si="365"/>
        <v>0</v>
      </c>
      <c r="M737" s="90">
        <f t="shared" si="365"/>
        <v>0</v>
      </c>
      <c r="N737" s="90">
        <f t="shared" si="365"/>
        <v>0</v>
      </c>
      <c r="O737" s="90">
        <f t="shared" si="365"/>
        <v>0</v>
      </c>
      <c r="P737" s="90">
        <f t="shared" si="365"/>
        <v>0</v>
      </c>
      <c r="Q737" s="90">
        <f t="shared" si="365"/>
        <v>0</v>
      </c>
      <c r="R737" s="90">
        <f t="shared" si="365"/>
        <v>0</v>
      </c>
      <c r="S737" s="90">
        <f t="shared" si="365"/>
        <v>0</v>
      </c>
      <c r="T737" s="90">
        <f t="shared" si="365"/>
        <v>0</v>
      </c>
      <c r="U737" s="90">
        <f t="shared" si="365"/>
        <v>0</v>
      </c>
      <c r="V737" s="90">
        <f t="shared" si="365"/>
        <v>0</v>
      </c>
      <c r="W737" s="90">
        <f t="shared" si="365"/>
        <v>0</v>
      </c>
      <c r="X737" s="90">
        <f t="shared" si="365"/>
        <v>0</v>
      </c>
      <c r="Y737" s="90">
        <f t="shared" si="365"/>
        <v>0</v>
      </c>
      <c r="Z737" s="90">
        <f t="shared" si="365"/>
        <v>0</v>
      </c>
      <c r="AA737" s="90">
        <f t="shared" si="365"/>
        <v>0</v>
      </c>
      <c r="AB737" s="90">
        <f t="shared" si="365"/>
        <v>0</v>
      </c>
      <c r="AC737" s="91">
        <f t="shared" ref="AC737" si="366">SUM(AC537,AC561,AC587,AC611,AC637,AC661,AC687,AC711)</f>
        <v>0</v>
      </c>
      <c r="AE737" s="476">
        <f t="shared" si="348"/>
        <v>0</v>
      </c>
      <c r="AG737" s="476">
        <f t="shared" si="349"/>
        <v>0</v>
      </c>
      <c r="AI737" s="476">
        <f t="shared" si="350"/>
        <v>0</v>
      </c>
      <c r="AK737" s="92"/>
    </row>
    <row r="738" spans="2:37" ht="12.75" customHeight="1" outlineLevel="1">
      <c r="D738" s="117" t="str">
        <f>'Line Items'!D33</f>
        <v>[Passenger Revenue Service Groups Line 20]</v>
      </c>
      <c r="E738" s="175"/>
      <c r="F738" s="118" t="str">
        <f t="shared" ref="F738" si="367">F712</f>
        <v>000 Miles</v>
      </c>
      <c r="G738" s="94">
        <f t="shared" ref="G738:AB738" si="368">SUM(G538,G562,G588,G612,G638,G662,G688,G712)</f>
        <v>0</v>
      </c>
      <c r="H738" s="94">
        <f t="shared" si="368"/>
        <v>0</v>
      </c>
      <c r="I738" s="94">
        <f t="shared" si="368"/>
        <v>0</v>
      </c>
      <c r="J738" s="94">
        <f t="shared" si="368"/>
        <v>0</v>
      </c>
      <c r="K738" s="94">
        <f t="shared" si="368"/>
        <v>0</v>
      </c>
      <c r="L738" s="94">
        <f t="shared" si="368"/>
        <v>0</v>
      </c>
      <c r="M738" s="94">
        <f t="shared" si="368"/>
        <v>0</v>
      </c>
      <c r="N738" s="94">
        <f t="shared" si="368"/>
        <v>0</v>
      </c>
      <c r="O738" s="94">
        <f t="shared" si="368"/>
        <v>0</v>
      </c>
      <c r="P738" s="94">
        <f t="shared" si="368"/>
        <v>0</v>
      </c>
      <c r="Q738" s="94">
        <f t="shared" si="368"/>
        <v>0</v>
      </c>
      <c r="R738" s="94">
        <f t="shared" si="368"/>
        <v>0</v>
      </c>
      <c r="S738" s="94">
        <f t="shared" si="368"/>
        <v>0</v>
      </c>
      <c r="T738" s="94">
        <f t="shared" si="368"/>
        <v>0</v>
      </c>
      <c r="U738" s="94">
        <f t="shared" si="368"/>
        <v>0</v>
      </c>
      <c r="V738" s="94">
        <f t="shared" si="368"/>
        <v>0</v>
      </c>
      <c r="W738" s="94">
        <f t="shared" si="368"/>
        <v>0</v>
      </c>
      <c r="X738" s="94">
        <f t="shared" si="368"/>
        <v>0</v>
      </c>
      <c r="Y738" s="94">
        <f t="shared" si="368"/>
        <v>0</v>
      </c>
      <c r="Z738" s="94">
        <f t="shared" si="368"/>
        <v>0</v>
      </c>
      <c r="AA738" s="94">
        <f t="shared" si="368"/>
        <v>0</v>
      </c>
      <c r="AB738" s="94">
        <f t="shared" si="368"/>
        <v>0</v>
      </c>
      <c r="AC738" s="95">
        <f t="shared" ref="AC738" si="369">SUM(AC538,AC562,AC588,AC612,AC638,AC662,AC688,AC712)</f>
        <v>0</v>
      </c>
      <c r="AE738" s="477">
        <f t="shared" ref="AE738" si="370">SUM(AE538,AE562,AE588,AE612,AE638,AE662,AE688,AE712)</f>
        <v>0</v>
      </c>
      <c r="AG738" s="477">
        <f t="shared" ref="AG738" si="371">SUM(AG538,AG562,AG588,AG612,AG638,AG662,AG688,AG712)</f>
        <v>0</v>
      </c>
      <c r="AI738" s="477">
        <f t="shared" ref="AI738" si="372">SUM(AI538,AI562,AI588,AI612,AI638,AI662,AI688,AI712)</f>
        <v>0</v>
      </c>
      <c r="AK738" s="96"/>
    </row>
    <row r="739" spans="2:37" ht="12.75" customHeight="1" outlineLevel="1">
      <c r="G739" s="90"/>
      <c r="H739" s="90"/>
      <c r="I739" s="90"/>
      <c r="J739" s="90"/>
      <c r="K739" s="90"/>
      <c r="L739" s="90"/>
      <c r="M739" s="90"/>
      <c r="N739" s="90"/>
      <c r="O739" s="90"/>
      <c r="P739" s="90"/>
      <c r="Q739" s="90"/>
      <c r="R739" s="90"/>
      <c r="S739" s="90"/>
      <c r="T739" s="90"/>
      <c r="U739" s="90"/>
      <c r="V739" s="90"/>
      <c r="W739" s="90"/>
      <c r="X739" s="90"/>
      <c r="Y739" s="90"/>
      <c r="Z739" s="90"/>
      <c r="AA739" s="90"/>
      <c r="AB739" s="90"/>
      <c r="AC739" s="90"/>
      <c r="AD739" s="90"/>
      <c r="AE739" s="90"/>
      <c r="AG739" s="90"/>
      <c r="AI739" s="90"/>
    </row>
    <row r="740" spans="2:37" ht="12.75" customHeight="1" outlineLevel="1">
      <c r="D740" s="178" t="s">
        <v>440</v>
      </c>
      <c r="E740" s="179"/>
      <c r="F740" s="180" t="str">
        <f>F738</f>
        <v>000 Miles</v>
      </c>
      <c r="G740" s="181">
        <f t="shared" ref="G740:AB740" si="373">SUM(G719:G738)</f>
        <v>0</v>
      </c>
      <c r="H740" s="181">
        <f t="shared" si="373"/>
        <v>0</v>
      </c>
      <c r="I740" s="181">
        <f t="shared" si="373"/>
        <v>0</v>
      </c>
      <c r="J740" s="181">
        <f t="shared" si="373"/>
        <v>0</v>
      </c>
      <c r="K740" s="181">
        <f t="shared" si="373"/>
        <v>0</v>
      </c>
      <c r="L740" s="181">
        <f t="shared" si="373"/>
        <v>0</v>
      </c>
      <c r="M740" s="181">
        <f t="shared" si="373"/>
        <v>0</v>
      </c>
      <c r="N740" s="181">
        <f t="shared" si="373"/>
        <v>0</v>
      </c>
      <c r="O740" s="181">
        <f t="shared" si="373"/>
        <v>0</v>
      </c>
      <c r="P740" s="181">
        <f t="shared" si="373"/>
        <v>0</v>
      </c>
      <c r="Q740" s="181">
        <f t="shared" si="373"/>
        <v>0</v>
      </c>
      <c r="R740" s="181">
        <f t="shared" si="373"/>
        <v>0</v>
      </c>
      <c r="S740" s="181">
        <f t="shared" si="373"/>
        <v>0</v>
      </c>
      <c r="T740" s="181">
        <f t="shared" si="373"/>
        <v>0</v>
      </c>
      <c r="U740" s="181">
        <f t="shared" si="373"/>
        <v>0</v>
      </c>
      <c r="V740" s="181">
        <f t="shared" si="373"/>
        <v>0</v>
      </c>
      <c r="W740" s="181">
        <f t="shared" si="373"/>
        <v>0</v>
      </c>
      <c r="X740" s="181">
        <f t="shared" si="373"/>
        <v>0</v>
      </c>
      <c r="Y740" s="181">
        <f t="shared" si="373"/>
        <v>0</v>
      </c>
      <c r="Z740" s="181">
        <f t="shared" si="373"/>
        <v>0</v>
      </c>
      <c r="AA740" s="181">
        <f t="shared" si="373"/>
        <v>0</v>
      </c>
      <c r="AB740" s="181">
        <f t="shared" si="373"/>
        <v>0</v>
      </c>
      <c r="AC740" s="182">
        <f t="shared" ref="AC740" si="374">SUM(AC719:AC738)</f>
        <v>0</v>
      </c>
      <c r="AE740" s="509">
        <f t="shared" ref="AE740" si="375">SUM(AE719:AE738)</f>
        <v>0</v>
      </c>
      <c r="AG740" s="509">
        <f t="shared" ref="AG740" si="376">SUM(AG719:AG738)</f>
        <v>0</v>
      </c>
      <c r="AI740" s="509">
        <f t="shared" ref="AI740" si="377">SUM(AI719:AI738)</f>
        <v>0</v>
      </c>
      <c r="AK740" s="852"/>
    </row>
    <row r="743" spans="2:37" ht="16.5">
      <c r="B743" s="5" t="s">
        <v>19</v>
      </c>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c r="AJ743" s="5"/>
      <c r="AK743" s="5"/>
    </row>
  </sheetData>
  <mergeCells count="4">
    <mergeCell ref="D9:E9"/>
    <mergeCell ref="F9:F11"/>
    <mergeCell ref="AK9:AK11"/>
    <mergeCell ref="D10:E11"/>
  </mergeCells>
  <pageMargins left="0.39370078740157483" right="0.39370078740157483" top="0.39370078740157483" bottom="0.39370078740157483" header="0.31496062992125984" footer="0.31496062992125984"/>
  <pageSetup paperSize="8" scale="47" fitToHeight="99" orientation="landscape" r:id="rId1"/>
  <rowBreaks count="7" manualBreakCount="7">
    <brk id="116" max="36" man="1"/>
    <brk id="216" max="36" man="1"/>
    <brk id="312" max="36" man="1"/>
    <brk id="412" max="36" man="1"/>
    <brk id="513" max="36" man="1"/>
    <brk id="617" max="36" man="1"/>
    <brk id="716" max="3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36</vt:i4>
      </vt:variant>
    </vt:vector>
  </HeadingPairs>
  <TitlesOfParts>
    <vt:vector size="63" baseType="lpstr">
      <vt:lpstr>Template Cover</vt:lpstr>
      <vt:lpstr>Template Control</vt:lpstr>
      <vt:lpstr>Version Control</vt:lpstr>
      <vt:lpstr>Templated Inputs</vt:lpstr>
      <vt:lpstr>Timeline</vt:lpstr>
      <vt:lpstr>Indices &amp; Rates</vt:lpstr>
      <vt:lpstr>Line Items</vt:lpstr>
      <vt:lpstr>Templated Outputs</vt:lpstr>
      <vt:lpstr>Pax Revenue</vt:lpstr>
      <vt:lpstr>Other Revenue</vt:lpstr>
      <vt:lpstr>Staff</vt:lpstr>
      <vt:lpstr>Other Opex</vt:lpstr>
      <vt:lpstr>RS Charges</vt:lpstr>
      <vt:lpstr>Infrastructure</vt:lpstr>
      <vt:lpstr>Performance</vt:lpstr>
      <vt:lpstr>TOC Capex</vt:lpstr>
      <vt:lpstr>Financial Statements</vt:lpstr>
      <vt:lpstr>P&amp;L1</vt:lpstr>
      <vt:lpstr>P&amp;L2</vt:lpstr>
      <vt:lpstr>P&amp;L3</vt:lpstr>
      <vt:lpstr>CF</vt:lpstr>
      <vt:lpstr>BS</vt:lpstr>
      <vt:lpstr>Output Calculations</vt:lpstr>
      <vt:lpstr>FAA</vt:lpstr>
      <vt:lpstr>NPV</vt:lpstr>
      <vt:lpstr>FO&amp;C</vt:lpstr>
      <vt:lpstr>Funding</vt:lpstr>
      <vt:lpstr>Disc_Base</vt:lpstr>
      <vt:lpstr>Franchise_End_1</vt:lpstr>
      <vt:lpstr>Franchise_End_2</vt:lpstr>
      <vt:lpstr>Franchise_Start</vt:lpstr>
      <vt:lpstr>Model_Option</vt:lpstr>
      <vt:lpstr>Option_Switch</vt:lpstr>
      <vt:lpstr>Output_Price_Base</vt:lpstr>
      <vt:lpstr>Owner</vt:lpstr>
      <vt:lpstr>'Indices &amp; Rates'!Print_Area</vt:lpstr>
      <vt:lpstr>'Other Revenue'!Print_Area</vt:lpstr>
      <vt:lpstr>'P&amp;L1'!Print_Area</vt:lpstr>
      <vt:lpstr>'Pax Revenue'!Print_Area</vt:lpstr>
      <vt:lpstr>BS!Print_Titles</vt:lpstr>
      <vt:lpstr>CF!Print_Titles</vt:lpstr>
      <vt:lpstr>FAA!Print_Titles</vt:lpstr>
      <vt:lpstr>'FO&amp;C'!Print_Titles</vt:lpstr>
      <vt:lpstr>Funding!Print_Titles</vt:lpstr>
      <vt:lpstr>'Indices &amp; Rates'!Print_Titles</vt:lpstr>
      <vt:lpstr>Infrastructure!Print_Titles</vt:lpstr>
      <vt:lpstr>'Line Items'!Print_Titles</vt:lpstr>
      <vt:lpstr>NPV!Print_Titles</vt:lpstr>
      <vt:lpstr>'Other Opex'!Print_Titles</vt:lpstr>
      <vt:lpstr>'Other Revenue'!Print_Titles</vt:lpstr>
      <vt:lpstr>'P&amp;L1'!Print_Titles</vt:lpstr>
      <vt:lpstr>'P&amp;L2'!Print_Titles</vt:lpstr>
      <vt:lpstr>'P&amp;L3'!Print_Titles</vt:lpstr>
      <vt:lpstr>'Pax Revenue'!Print_Titles</vt:lpstr>
      <vt:lpstr>Performance!Print_Titles</vt:lpstr>
      <vt:lpstr>'RS Charges'!Print_Titles</vt:lpstr>
      <vt:lpstr>Staff!Print_Titles</vt:lpstr>
      <vt:lpstr>'TOC Capex'!Print_Titles</vt:lpstr>
      <vt:lpstr>'Version Control'!Print_Titles</vt:lpstr>
      <vt:lpstr>Project</vt:lpstr>
      <vt:lpstr>RN_Switch</vt:lpstr>
      <vt:lpstr>Staff_Groups</vt:lpstr>
      <vt:lpstr>Version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2016-05-26T14:11:16Z</dcterms:created>
  <dcterms:modified xsi:type="dcterms:W3CDTF">2016-10-12T16:25:04Z</dcterms:modified>
</cp:coreProperties>
</file>